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 Admin Checklist " sheetId="1" r:id="rId5"/>
    <sheet state="visible" name="Sub order-JT" sheetId="2" r:id="rId6"/>
    <sheet state="visible" name="Sub order-kiki" sheetId="3" r:id="rId7"/>
    <sheet state="visible" name="Sub order-Isabella" sheetId="4" r:id="rId8"/>
    <sheet state="visible" name="Sub order-yujie" sheetId="5" r:id="rId9"/>
    <sheet state="visible" name="Sub order-Mandy" sheetId="6" r:id="rId10"/>
    <sheet state="hidden" name="Arantxa-scan" sheetId="7" r:id="rId11"/>
    <sheet state="visible" name="Arturo-scan" sheetId="8" r:id="rId12"/>
    <sheet state="visible" name="David-scan " sheetId="9" r:id="rId13"/>
    <sheet state="visible" name="Gabriela-scan" sheetId="10" r:id="rId14"/>
    <sheet state="visible" name="Lucia-scan" sheetId="11" r:id="rId15"/>
    <sheet state="visible" name="SairyJakiie-scan" sheetId="12" r:id="rId16"/>
    <sheet state="visible" name="Mariela-scan" sheetId="13" r:id="rId17"/>
    <sheet state="visible" name="Melany-scan" sheetId="14" r:id="rId18"/>
    <sheet state="visible" name="Martha-scan " sheetId="15" r:id="rId19"/>
    <sheet state="visible" name="Merkin-scan" sheetId="16" r:id="rId20"/>
    <sheet state="visible" name="Bolun -scan" sheetId="17" r:id="rId21"/>
    <sheet state="visible" name="Sigrid Rodriguez -scan" sheetId="18" r:id="rId22"/>
    <sheet state="visible" name="Ritzi Pacheco-scan" sheetId="19" r:id="rId23"/>
    <sheet state="visible" name="scan time" sheetId="20" r:id="rId24"/>
    <sheet state="visible" name="Params" sheetId="21" r:id="rId25"/>
    <sheet state="visible" name="Error-OtherTasks" sheetId="22" r:id="rId26"/>
    <sheet state="visible" name="Bonus" sheetId="23" r:id="rId27"/>
    <sheet state="visible" name="Summary" sheetId="24" r:id="rId28"/>
    <sheet state="visible" name="Summary with hour" sheetId="25" r:id="rId29"/>
    <sheet state="visible" name="Picking - New" sheetId="26" r:id="rId30"/>
    <sheet state="visible" name="Putaway - New" sheetId="27" r:id="rId31"/>
    <sheet state="visible" name="Picking - Andres" sheetId="28" r:id="rId32"/>
    <sheet state="visible" name="Putaway - Andres" sheetId="29" r:id="rId33"/>
    <sheet state="visible" name="Picking - Bryan castillejo" sheetId="30" r:id="rId34"/>
    <sheet state="visible" name="Putaway - Bryan castillejo" sheetId="31" r:id="rId35"/>
    <sheet state="visible" name="Picking - Carlos" sheetId="32" r:id="rId36"/>
    <sheet state="visible" name="Putaway - Carlos" sheetId="33" r:id="rId37"/>
    <sheet state="visible" name="Picking - Cesar" sheetId="34" r:id="rId38"/>
    <sheet state="visible" name="Putaway - Cesar" sheetId="35" r:id="rId39"/>
    <sheet state="visible" name="Picking - David Buelvas" sheetId="36" r:id="rId40"/>
    <sheet state="visible" name="Putaway - David Buelvas" sheetId="37" r:id="rId41"/>
    <sheet state="visible" name="Picking - Denis" sheetId="38" r:id="rId42"/>
    <sheet state="visible" name="Putaway - Denis" sheetId="39" r:id="rId43"/>
    <sheet state="visible" name="Picking - Eduardo" sheetId="40" r:id="rId44"/>
    <sheet state="visible" name="Putaway - Eduardo" sheetId="41" r:id="rId45"/>
    <sheet state="visible" name="Picking - Emanuelnj7" sheetId="42" r:id="rId46"/>
    <sheet state="visible" name="Putaway - Emanuelnj7" sheetId="43" r:id="rId47"/>
    <sheet state="visible" name="Picking - Emerson" sheetId="44" r:id="rId48"/>
    <sheet state="visible" name="Putaway - Emerson" sheetId="45" r:id="rId49"/>
    <sheet state="visible" name="Picking - Fabian" sheetId="46" r:id="rId50"/>
    <sheet state="visible" name="Putaway - Fabian" sheetId="47" r:id="rId51"/>
    <sheet state="visible" name="Picking - Franklin" sheetId="48" r:id="rId52"/>
    <sheet state="visible" name="Putaway - Franklin" sheetId="49" r:id="rId53"/>
    <sheet state="visible" name="Picking - Gonzaleznj7" sheetId="50" r:id="rId54"/>
    <sheet state="visible" name="Putaway - Gonzaleznj7" sheetId="51" r:id="rId55"/>
    <sheet state="visible" name="Picking - Herman" sheetId="52" r:id="rId56"/>
    <sheet state="visible" name="Putaway - Herman" sheetId="53" r:id="rId57"/>
    <sheet state="visible" name="Picking - Ivan" sheetId="54" r:id="rId58"/>
    <sheet state="visible" name="Putaway - Ivan" sheetId="55" r:id="rId59"/>
    <sheet state="visible" name="Picking - Jefferson Castillo" sheetId="56" r:id="rId60"/>
    <sheet state="visible" name="Putaway - Jefferson Castillo" sheetId="57" r:id="rId61"/>
    <sheet state="visible" name="Picking - Joel" sheetId="58" r:id="rId62"/>
    <sheet state="visible" name="Putaway - Joel" sheetId="59" r:id="rId63"/>
    <sheet state="visible" name="Picking - JOSUE ABREGO" sheetId="60" r:id="rId64"/>
    <sheet state="visible" name="Putaway - JOSUE ABREGO" sheetId="61" r:id="rId65"/>
    <sheet state="visible" name="Picking - Juan" sheetId="62" r:id="rId66"/>
    <sheet state="visible" name="Putaway - Juan" sheetId="63" r:id="rId67"/>
    <sheet state="visible" name="Picking - Juan Chach Gomez" sheetId="64" r:id="rId68"/>
    <sheet state="visible" name="Putaway - Juan Chach Gomez" sheetId="65" r:id="rId69"/>
    <sheet state="visible" name="Picking - Juan Sanchez" sheetId="66" r:id="rId70"/>
    <sheet state="visible" name="Putaway - Juan Sanchez" sheetId="67" r:id="rId71"/>
    <sheet state="visible" name="Picking - Lucas" sheetId="68" r:id="rId72"/>
    <sheet state="visible" name="Putaway - Lucas" sheetId="69" r:id="rId73"/>
    <sheet state="visible" name="Picking - Luis" sheetId="70" r:id="rId74"/>
    <sheet state="visible" name="Putaway - Luis" sheetId="71" r:id="rId75"/>
    <sheet state="visible" name="Picking - Manuel" sheetId="72" r:id="rId76"/>
    <sheet state="visible" name="Putaway - Manuel" sheetId="73" r:id="rId77"/>
    <sheet state="visible" name="Picking - Miguel" sheetId="74" r:id="rId78"/>
    <sheet state="visible" name="Putaway - Miguel" sheetId="75" r:id="rId79"/>
    <sheet state="visible" name="Picking - Oscar Cuevas" sheetId="76" r:id="rId80"/>
    <sheet state="visible" name="Putaway - Oscar Cuevas" sheetId="77" r:id="rId81"/>
    <sheet state="visible" name="Picking - Pablo" sheetId="78" r:id="rId82"/>
    <sheet state="visible" name="Putaway - Pablo" sheetId="79" r:id="rId83"/>
    <sheet state="visible" name="Picking - Ramiro" sheetId="80" r:id="rId84"/>
    <sheet state="visible" name="Putaway - Ramiro" sheetId="81" r:id="rId85"/>
    <sheet state="visible" name="Putaway - Raul" sheetId="82" r:id="rId86"/>
    <sheet state="visible" name="Picking - Raul" sheetId="83" r:id="rId87"/>
    <sheet state="visible" name="Picking - Reinaldo" sheetId="84" r:id="rId88"/>
    <sheet state="visible" name="Putaway - Reinaldo" sheetId="85" r:id="rId89"/>
    <sheet state="visible" name="Picking - Sam" sheetId="86" r:id="rId90"/>
    <sheet state="visible" name="Putaway - Sam" sheetId="87" r:id="rId91"/>
    <sheet state="visible" name="Picking - Santiago" sheetId="88" r:id="rId92"/>
    <sheet state="visible" name="Putaway - Santiago" sheetId="89" r:id="rId93"/>
    <sheet state="visible" name="Picking - Steven" sheetId="90" r:id="rId94"/>
    <sheet state="visible" name="Putaway - Steven" sheetId="91" r:id="rId95"/>
    <sheet state="visible" name="Picking - TIX" sheetId="92" r:id="rId96"/>
    <sheet state="visible" name="Putaway - TIX" sheetId="93" r:id="rId97"/>
    <sheet state="visible" name="Picking - Zunija" sheetId="94" r:id="rId98"/>
    <sheet state="visible" name="Putaway - Zunija" sheetId="95" r:id="rId99"/>
    <sheet state="visible" name="putaway" sheetId="96" r:id="rId100"/>
    <sheet state="visible" name="picking " sheetId="97" r:id="rId101"/>
    <sheet state="visible" name="error" sheetId="98" r:id="rId102"/>
  </sheets>
  <definedNames>
    <definedName hidden="1" localSheetId="19" name="_xlnm._FilterDatabase">'scan time'!$A$1:$E$166</definedName>
    <definedName hidden="1" localSheetId="21" name="_xlnm._FilterDatabase">'Error-OtherTasks'!$A$1:$F$48</definedName>
    <definedName hidden="1" localSheetId="23" name="_xlnm._FilterDatabase">Summary!$A$7:$AE$41</definedName>
    <definedName hidden="1" localSheetId="24" name="_xlnm._FilterDatabase">'Summary with hour'!$A$7:$AE$33</definedName>
    <definedName hidden="1" localSheetId="95" name="_xlnm._FilterDatabase">putaway!$A$1:$K$504</definedName>
    <definedName hidden="1" localSheetId="96" name="_xlnm._FilterDatabase">'picking '!$A$5:$M$1688</definedName>
    <definedName hidden="1" localSheetId="97" name="_xlnm._FilterDatabase">error!$A$7:$R$161</definedName>
  </definedNames>
  <calcPr/>
</workbook>
</file>

<file path=xl/sharedStrings.xml><?xml version="1.0" encoding="utf-8"?>
<sst xmlns="http://schemas.openxmlformats.org/spreadsheetml/2006/main" count="27467" uniqueCount="4465">
  <si>
    <t>Month</t>
  </si>
  <si>
    <t>OP Administrative Work Tasks</t>
  </si>
  <si>
    <t>Date</t>
  </si>
  <si>
    <t>Pallets</t>
  </si>
  <si>
    <t>Time</t>
  </si>
  <si>
    <t>Notes</t>
  </si>
  <si>
    <t>date</t>
  </si>
  <si>
    <t>suborder pallet prepared</t>
  </si>
  <si>
    <t>note</t>
  </si>
  <si>
    <t>XPO pick up ZY-LMVESMYS-260902-000012 but loaded ZY-LMVESMYS-260903-000012 , so ZY-LMVESMYS-260903-000012 already ship out in system but actual no ship out</t>
  </si>
  <si>
    <t>create pick list</t>
  </si>
  <si>
    <t xml:space="preserve">NOTE </t>
  </si>
  <si>
    <t>Item</t>
  </si>
  <si>
    <t>Isabella +1 for Sep full Attendance</t>
  </si>
  <si>
    <t>Data related</t>
  </si>
  <si>
    <t>Task Category</t>
  </si>
  <si>
    <t>time(mins)</t>
  </si>
  <si>
    <t>Total  number of orders
(Based on what's pushed though system daily)</t>
  </si>
  <si>
    <t>Total number of carton labels</t>
  </si>
  <si>
    <t>Total time spent on all sub-order related tasks **</t>
  </si>
  <si>
    <t>Responsibilities</t>
  </si>
  <si>
    <t>load sub order pallet</t>
  </si>
  <si>
    <t>If helped with actual labeling. How many minutes</t>
  </si>
  <si>
    <t>If order requires additional communication with clients, how much time?</t>
  </si>
  <si>
    <t>Average efficiency per order ***</t>
  </si>
  <si>
    <t>Frequency</t>
  </si>
  <si>
    <t>Total working hour</t>
  </si>
  <si>
    <t>Date performed</t>
  </si>
  <si>
    <t>Sub order workload</t>
  </si>
  <si>
    <t>Initial</t>
  </si>
  <si>
    <t>new guys set up</t>
  </si>
  <si>
    <t>inbound</t>
  </si>
  <si>
    <t>Type</t>
  </si>
  <si>
    <t>QYT</t>
  </si>
  <si>
    <t>Time spend</t>
  </si>
  <si>
    <t>Local Admin</t>
  </si>
  <si>
    <t>type</t>
  </si>
  <si>
    <t>time spent</t>
  </si>
  <si>
    <t>Outside lights working status: make sure the lights are working properly during night hours only; If some lights are broken, should contact the vendor to fix or replace immediately;</t>
  </si>
  <si>
    <t xml:space="preserve">	
ZY-GLX-260831-000007</t>
  </si>
  <si>
    <t>Weekly</t>
  </si>
  <si>
    <t>9.9-9.11 “error”</t>
  </si>
  <si>
    <t>Compile the “errors ”from weicom and log them in the Google Sheet.</t>
  </si>
  <si>
    <t>PUT LABEL COVER</t>
  </si>
  <si>
    <t xml:space="preserve">ZY-MMT-260910-000003 </t>
  </si>
  <si>
    <t>printed&amp;prepared</t>
  </si>
  <si>
    <t>13 pallets</t>
  </si>
  <si>
    <t> Martha</t>
  </si>
  <si>
    <t>Landscape status: Ensure the gardener is working according to their schedule and the landscape are maintained in good condition; If any sprinklers are not working properly or any water leaking, should contact the vendor to quote and fix immediately.</t>
  </si>
  <si>
    <t>learn about inbound‘s SOP</t>
  </si>
  <si>
    <t>assist Isabella for 工单</t>
  </si>
  <si>
    <t xml:space="preserve"> ZY-WY-HJCL-260901-000019, 16, 4, 8, 7, 20, 9, 6, 3, 10, 12, 5,15, 13,17, 14 with yujie</t>
  </si>
  <si>
    <t>9.4-9.6 KPI for picking</t>
  </si>
  <si>
    <t>Parking lot status: Make sure no unknown/ not-allowed vehicles parking in our yards; Ensure no one change oils or fixing vehicles in our parking lot without permission.</t>
  </si>
  <si>
    <t>Review and revise 9.4-9.6</t>
  </si>
  <si>
    <t>Daily</t>
  </si>
  <si>
    <t>pick&amp;load</t>
  </si>
  <si>
    <t>9/16/2026,9/23,9/29,9/30</t>
  </si>
  <si>
    <t>ok80,IT49,MN17,WM05</t>
  </si>
  <si>
    <t>ZY-WY-HJCL-260902-000001</t>
  </si>
  <si>
    <t>IZ,ML</t>
  </si>
  <si>
    <t>Dock #19, has a car parked during lunch time, 9/23 private vehicle parked between dock 24-25, near exit door,9/29-9/30 unkown white trailer parking at yard</t>
  </si>
  <si>
    <t>ZY-LMVESMYS-260902-000012</t>
  </si>
  <si>
    <t>Other</t>
  </si>
  <si>
    <t>Parking Lot Gate: make sure the gate is working properly.</t>
  </si>
  <si>
    <t xml:space="preserve">Create Sep KPI list with updated driver and scanner </t>
  </si>
  <si>
    <t>ZY-MK-HZYM-260826-000001</t>
  </si>
  <si>
    <t>Make sure the outside mail box, loading dock door, outside windows and  walls and so on are in good working order. If any improper situation pop up, should report to local manager to resolve.</t>
  </si>
  <si>
    <t>Raul velasquez</t>
  </si>
  <si>
    <t>Quartey</t>
  </si>
  <si>
    <t>ZY-LMVESMYS-260904-000002, ZY-LMVESMYS-260903-000004</t>
  </si>
  <si>
    <t>printed&amp;prepared inbond label&amp;Check for duplicates</t>
  </si>
  <si>
    <t>cover labels：169labels，openbox41 with sam（工单号：20260915-00002）</t>
  </si>
  <si>
    <t>zy-wh-hjcl-260901-000022/zy-wh-hjcl-260901-000011/zy-wh-hjcl-260901-000021/zy-wh-hjcl-260901-000018</t>
  </si>
  <si>
    <t>9.12"error"&amp;9.13 error</t>
  </si>
  <si>
    <t>Check conditions of Roof  (if leaking?), HVAC working?, Water Faucet leaking? Lights broker?  Windows Cleaned? Pest control performed? If any of the times here has issue,  contact local vendor and perform services.</t>
  </si>
  <si>
    <t>9/18， 9/21， 9/28， 9/29， 9/30</t>
  </si>
  <si>
    <t xml:space="preserve">ML </t>
  </si>
  <si>
    <t xml:space="preserve">Pest Control Check In, Reported to Lanlord (Alex): broken docks, roof leaks, broken lights/fan by docks, non working outlets by docks, </t>
  </si>
  <si>
    <t>9/2/2026-9/4</t>
  </si>
  <si>
    <t>check in assigned to Yujie</t>
  </si>
  <si>
    <t>11 orders</t>
  </si>
  <si>
    <t>for yujie</t>
  </si>
  <si>
    <t>Forklift Maintenance</t>
  </si>
  <si>
    <t>工单：took photos&amp;change SKU for printing&amp;reply</t>
  </si>
  <si>
    <t>Maintain and store Forklift Maintain record by Forklift.  This includes weekly maintained page and all repairs paperwork.</t>
  </si>
  <si>
    <t>9/2, 9/10, 9/15,9/16,9/21,9/28</t>
  </si>
  <si>
    <t>9.7-9.9 KPI for picking</t>
  </si>
  <si>
    <t>IZ, YJ, ML</t>
  </si>
  <si>
    <t>Review and revise 9.7-9.9</t>
  </si>
  <si>
    <t>check in assigned to Mandy</t>
  </si>
  <si>
    <t>https://onedrive.live.com/personal/21f1717b0dd121e7/_layouts/15/Doc.aspx?sourcedoc=%7BD3B0969C-36EE-478F-95E2-FDC5CB7C53BD%7D&amp;file=new%20forklift%20list%209-28.xlsx&amp;action=default&amp;mobileredirect=true</t>
  </si>
  <si>
    <t>1 orders</t>
  </si>
  <si>
    <t xml:space="preserve">9/2 整个大单操作流程都过了一遍
1. 每天早上要打印当天的新的大单做checklist
2. 按照打出来的list 对应订单打大单， 认识b2b 系统操作， 并且打了一些大单，大单Picklist, 系统pallet label, 增值label, BOL 和填写备注。 BOL 上要有订单号码 和批次号码，提货日期， Picklist 上要有订单操作备注和提货日期， 打完要核对一下label 和BOL是否有对应的信息，防止客人上传错label， 如果不确定托数可以看下BOL上是否有托数显示。 
3. 学会查看大单的要求， 例如有没有label， 多少托盘， 打不打托， 要不要盖标之类的。  没有提货日期的要48小时内完成， 有提货日期的在提货前完成。 
4. 认识客人， WY， XT， RXO 群里沟通， 其他都是工单沟通
5. 大单如果到了提货日子没有来提的，首先查系统排错， 确认是没有来提走的，就需要通知客人， 例如预约9/1来提，但是9/1没有来， 就可以告诉客人。 
6. 取消了的订单一定是要把BOL 拿出来， 然后写Cancel， 再自己保存约1个星期， 因为卡车有可能还会来提， 就可以告诉卡车公司这个订单已取消， 不用慌忙再另外找记录
7. 在”待出库“ order 里面要follow up new BOL 和New label， 
8. 定期检查”待出库“的订单 是否和桌子上的BOL相符， 是否会有漏打订单的情况。 （至少一个星期一次） 
9. 在系统里assign picker, 如何派单， 例如同样的sku 的订单 小的 可以给同一个人， 要贴很多label的订单可以先发出去，不然可以第1天抓，第二天贴label。  学会使用PDA里的picking， suborder prepare, create trailer, loading , take BOL  depart and deduct.
10.suborder prepare ：首先要查看订单里的sku数量， 写下detail， 确认数量和sku对之后，可以操作贴标， 需要看一下scanner 是否懂得操作要求，贴了2-3箱对了之后才能放心去做另外一些事情，之后要定时回来检查，9/2 尝试贴一些小订单标签和pallet label. 
PDA系统里 pending要0 ， 才能finish all, 如果有缺货的是需要操作，按照实际数量填写， （目前没有缺货的订单所以没有接触。） 查看detail里的pallet list, 确认pallet, 删除多余的pallet， 如果pallet 里的sku数目写错 如何改正。
11. 大单司机来提货，一定要核对到3个地方才能放货， 签名写时间和日期， 问trailer 号码。 PDA里面起车， loading的时候要看是对的trailer 号码才能load， 避免有些提货司机停错 load 错。load 完要拍照片 上传， 然后到trailer list 里拍BOL ， depart 之前在系统里查看配单信息， 确认所有收费信息无误之后再depart。 如果有遗留的地方，需要在depart 前修改完成。  
12. 知道在哪里下载已完成的订单的BOL
13 ，知道如何重拍BOL
14. 知道如何处理Abandon 订单
15. sku重测， 用PDA重测， 测量要求要看到从头到尾， 和箱子上的sku
16. 在sku list 里查看重测的照片来确认是否已完成重测
17. 每日需要查看工单并处理。 创建工单， submit agent。 
9/3: 18 . 打大单，已经可以独立处理简单的大单， 有架子的库位可以highlight出来。讲解什么情况是op 什么情况是swing 。  “待出库”订单里查看 有BOL 和 有label 更新的订单要打出来。 label后面要写订单号码。 
19. 给one drive link 里面有: KPI list , error and bonus list, forklist check list， 开始记录每天自己的kpi： sub order pallet loaded, sub order prepare 和 other
20. 整理每周的Forklift checklist 并更新 Forklift list
21. 每日检查邮件， 回复sub order 相关邮件。如何在系统里查找到对应的订单，如果没在系统找到可以先去BOL桌子找，再找不到就去已出库的BOL里找， 如果还是没有配对到系统订单，就让对方提供更多资讯， 如果有核对到订单 回复的时候需要加上系统订单号， 方便后续followup。 提货预约时间是12pm-3pm, 如果是大的订单可以开放一个早上9:30 到10:30 的时间段。 load 整车托盘基本是30分钟。 如果一天有很多大单提货就需要至少间隔30分钟来约。 
22. 告知卡车装车尺寸概念： 查看卡车高度，托盘最高95左右就ok了， 整车正装可以26 托， 侧装30， 一正一侧28 ，标准托盘是40*48*72 
23. suborder 备货： 尝试了一托有好多sku的备货，并贴label.  做完的sub order 如何修改备货地点
24. 卡车check in, 有同时好几单的需要在BOL上写下序号， 这样自己不会乱掉， 保证签完名的BOL都是对的， 不会拿重复的回来。 sub order 起车， 找order， 扫托盘装车， 拍照， 拍BOL ， 去系统查看订单的label 信息是否正确，如果不正确就要先修改好， 确认无误之后再发车，deduct。 
25. follow up 工单，每天工单要处理好。
26。 系统assign 司机捡大单， 需要告知司机捡完货放哪里， 可以出去指给司机看， 要知道给出去的订单是多少托， 根据托数来安排。 确认司机会使用picking,如果不会就要先教一下再去。 最后做完sub order 区域要整理一下， 货不要block exit， 货不要太靠近dock, 确认dock和门关好。 在系统里可以查看司机的拣货的状态来查看是否已捡完货， 捡完就可以出去检查，完成checking。 
27. 如何下载已完成的BOL， 如何重拍BOL 
28.  使用PDA 扫描查询库位和库存。 diff， 虚拟库存讲解， mark lost 介绍。 
29. 打卡机密码， 新人set up 指纹， driver 和scanner 要qr code 信息， qrcode 信息怎么填（nj7， payrate 之类的）
9/4： 30, 网页里面下载KPI的data， 输入scanner 的kpi ， 下载putaway kpi 要先把异常的数据标黄 不登记， 并告知lead。 
31. 没有在预期提货提走的sub order 需要告知客人。
32. 对于需要拍照的suborder 处理， 在扫码打托的时候下面有个地方可以拍照， 要拍到全部sku 以及贴好的label 
33. 对于有好几托要贴label的订单， 要预先分好每一托的label， 这样就算出错也只是找一个托盘的错误， 不用全部托盘都找， 尝试贴标， 要先看清楚托盘的模式， 用固定的模式贴整托， 不容易出错和漏 
34. 要看sub order 第二页上面的要求， 看仔细清楚。 </t>
  </si>
  <si>
    <t>9.14 error</t>
  </si>
  <si>
    <t>OK47</t>
  </si>
  <si>
    <t>ZY-WY-SWNT-260901-000051/ZY-WY-SWNT-260901-000016</t>
  </si>
  <si>
    <t>9.10-9.13 KPI for picking</t>
  </si>
  <si>
    <t>Review and revise 9.10-9.13</t>
  </si>
  <si>
    <t xml:space="preserve">1 green, 2 mys, 6bhd </t>
  </si>
  <si>
    <t>pz74,EM13,FW67</t>
  </si>
  <si>
    <t>9.15 error</t>
  </si>
  <si>
    <t>XW73,JR27,AP76,UO87</t>
  </si>
  <si>
    <t>ZY-LMVESMYS-260902-000002/ZY-GLX-260902-000005</t>
  </si>
  <si>
    <t>9.14-9.17 KPI for picking</t>
  </si>
  <si>
    <t>Review and revise 9.14-9.17</t>
  </si>
  <si>
    <t>LD87,SU78,WR87</t>
  </si>
  <si>
    <t>ZY-XT-KMC-260904-000001</t>
  </si>
  <si>
    <t>9.16 error</t>
  </si>
  <si>
    <t>central 2 pick</t>
  </si>
  <si>
    <t>9.18-9.20 KPI for picking</t>
  </si>
  <si>
    <t>Review and revise 9.18-9.20</t>
  </si>
  <si>
    <t>For Mandy</t>
  </si>
  <si>
    <t xml:space="preserve">9/3 系统里换sku处理， 如何导入库存， 调整库存， （wy 的 XHX-N-17, XHX-18WA） ， 要查上架日期， 导入库存的时候需要写完整原因和上架日期。 </t>
  </si>
  <si>
    <t>9.17  error</t>
  </si>
  <si>
    <t>Report any services needed and follow through the repair.</t>
  </si>
  <si>
    <t>Ad hoc</t>
  </si>
  <si>
    <t>September</t>
  </si>
  <si>
    <t>ML</t>
  </si>
  <si>
    <t>ZY-LMVESMYS-260903-000007/ZY-LMVESMYS-260904-000005</t>
  </si>
  <si>
    <t>created new document for machines and maintenance, shared with wilson and the team to better keep track of damaged machines and repairs: https://docs.google.com/document/d/1ynvTs9DUQkFu2_oMgW9DDgE6prUisMYYImTb8dH9U8M/edit?usp=sharing</t>
  </si>
  <si>
    <t>9.18"error"&amp;9.20 error</t>
  </si>
  <si>
    <t>https://docs.google.com/document/d/1ynvTs9DUQkFu2_oMgW9DDgE6prUisMYYImTb8dH9U8M/edit?tab=t.0</t>
  </si>
  <si>
    <t>review and revise error</t>
  </si>
  <si>
    <t>ZY-LMVESMYS-260904-000008/ZY-LMVESMYS-260904-000010</t>
  </si>
  <si>
    <t>9.21  error</t>
  </si>
  <si>
    <t xml:space="preserve">	
ZY-GLX-260902-000004/ZY-LMVESMYS-260907-000019ZY-LMVESMYS-260907-000022ZY-LMVESMYS-260908-000017 deduct and print extra BOL</t>
  </si>
  <si>
    <t>Fire Safety</t>
  </si>
  <si>
    <t>Confirm the extinguisher is visible, unobstructed, and in its designated location.</t>
  </si>
  <si>
    <t>Monthly</t>
  </si>
  <si>
    <t>9/8,9/15,9/16</t>
  </si>
  <si>
    <t>9.22  error</t>
  </si>
  <si>
    <t>JT,YJ</t>
  </si>
  <si>
    <t>JT</t>
  </si>
  <si>
    <t>JT: XPO pick up ZY-LMVESMYS-260902-000012 but loaded ZY-LMVESMYS-260903-000012 , so ZY-LMVESMYS-260903-000012 already ship out in system but actual no ship out</t>
  </si>
  <si>
    <t>Verify the locking pin is intact and the tamper seal is unbroken. Examine the extinguisher for obvious physical damage, corrosion, leakage, or clogged nozzle.</t>
  </si>
  <si>
    <t>dock99/100 is broken, l86 does not have one</t>
  </si>
  <si>
    <t>ZY-BHD-260902-000005</t>
  </si>
  <si>
    <t>9.23  error</t>
  </si>
  <si>
    <t>**</t>
  </si>
  <si>
    <t>Confirm the pressure gauge or indicator is in the operable range or position, and lift the extinguisher to ensure it is still full.</t>
  </si>
  <si>
    <t>all sub order related tasks is anything from printing the labels and order, to assign work to driver, to checking accuracy, shipping out order and upload Bol into was)</t>
  </si>
  <si>
    <t>***</t>
  </si>
  <si>
    <t>ZY-LMVESMYS-260907-000016，ZY-LMVESMYS-260908-000008</t>
  </si>
  <si>
    <t>Although the average efficiency is her for daily. But do not pay too much attention for daily score.  We need to look at this KPI in a larger scale so weekly is the smallest aggregate you should look at.</t>
  </si>
  <si>
    <t>Make sure the operating instructions on the nameplate are legible and facing outward.</t>
  </si>
  <si>
    <t xml:space="preserve">9/7-9/10 yujie </t>
  </si>
  <si>
    <t>Initial and date the back of the tag on a monthly basis.</t>
  </si>
  <si>
    <t xml:space="preserve">yujie： 大单： 1. 对于多sku 的订单需要在分开label， 并在label后面写好对应的sku， 和贴标要求。 
2. 每天做完大单后， 需要通过主页查询剩下未完成的订单， 并查缺补漏， 看看哪些订单实际已完成，但是系统里忘记按scan check了， 需要follow up去完成掉或者第二天补上， 
3. 对于又有架子又有地堆的单子可以分开2个人拣货， 如果要分开2个人拣货的，那么第一个司机需要给他一张label 写上这个订单的批次号贴在托盘上， 然后把单子转给第二个司机的时候需要告知第二个司机把货物放在相同批次号的托盘上， 避免2个司机拣货混乱。 
4. assign给司机的时候一定要把放的location写好， 如果是新人司机的话就要教一下，确认会用PDA拣货， 当日第一次出去看位置的时候就可以把所有有空位的地方提前规划好， 然后写在sub order 的单子上， 这样不用每次有司机来都去查看。 
5。 知道如何scan check 多sku， 或多sku在同一个托盘上的大单。 scan check 如果有漏的地方， 可以按detail里面查看 是漏了哪个sku， 或者漏了哪个托盘， 这样就可以快速知道哪里有问题并进行改正， （wy 的一个colorful 单子 + wy 后面 一个11托的单子 都是多sku， 混托处理的）
6. 大单的缺货处理， picking 那边可以按照实际拣货数量提交， 或者“mark lost”, 然后scan check 的时候就按照实际数量填写，告知客人 ， 根据客人指示在系统里选发货或不发货， 并在remark 里面 写上missing的sku和箱数（wy colorfull 单子 1箱missing）
7. remark 那边不能留空， 就算是不知道pallet info， 都要写need pallet info 而不是留空 。
8. label :是贴标数量（不cover）, cover label 就是盖标数量， 有cover label的订单一定会有重新打托。 
9. 做完sub order 需要在picking list 上写上服务内容，并在系统里更新 （例如重新打托多少托， 开箱， 包装这些要算时间和人）
10. loading 要确认司机拍照了， 等看到照片上传好 ， 他们loading里面没有东西了， 再让提货司机走， 避免出现网络异常 照片没上传成功提货司机就走了的情况， 如果有卡住的情况， 可以先用PDA拍照先记录下来。  
11. 柜子方面：要确认是当天schedule的柜子才可以收， 需要看Google sheet的container list， 先开始拿pallet label， 等熟悉一点再接柜子
 根据POD 拿pallet label， 查看柜子里的sku 的location并更新， 单子上和label 上写上dock 号码， 左上角写到达日期和时间， 确认2张list 和pallet 和pod 是一个柜子号码， 使用PDA 点击到仓， PDA那边也要再次和pod核对柜子号码， 避免多个柜子叠在一起有扫错的情况发生。 
每个柜子都需要的6张照片： POD， 没开， seal, 半开， 和全开， 如果是司机开的柜子需要发照片然后上传， 知道在哪里上传照片，和修改照片。 已加上所有卡车公司的群。 
12. 知道如何打pallet label ， 只打了RXO的柜子， 和看重复的sku， 并在WR list 上记录。 
13. 分label的时候要看下这个柜子的sku是否打全了， 就看下头和尾的sku和纸上的对上没有， 确认2张wr list 的号码和pallet label上的号码是对应的才能夹到一起。
14. 如何查看灭火器。 </t>
  </si>
  <si>
    <t>Everything has been processed as of the 21st.</t>
  </si>
  <si>
    <t>Suborder Error Tracking</t>
  </si>
  <si>
    <t>Check the last professional service date on the tag. (A licensed fire extinguisher maintenance contractor must have inspected the extinguisher within the past 12 months.) (Yearly)</t>
  </si>
  <si>
    <t>Annually</t>
  </si>
  <si>
    <t>ZY-WY-SWNT-260908-000055</t>
  </si>
  <si>
    <t>Order Number</t>
  </si>
  <si>
    <t>Error description 
(description what was wrong, and how many qty )</t>
  </si>
  <si>
    <t>Office Supply and Organization</t>
  </si>
  <si>
    <t>error：9.24&amp;9.25&amp;9.27</t>
  </si>
  <si>
    <t>Warehouse supplies ordering: check current inventory and order through HQ Admin;</t>
  </si>
  <si>
    <t>9/14,9/16,9/18</t>
  </si>
  <si>
    <t>Mandy：9/16 gloves and vests for warehouse workers, 9/14 scales for reorder 9/18: propane gloves</t>
  </si>
  <si>
    <t>ZY-BHD-260902-000002 emerson load , need put pallet label</t>
  </si>
  <si>
    <t>9/14-9/18</t>
  </si>
  <si>
    <t>Office Supplies ordering: check current inventory and order through HQ Admin;</t>
  </si>
  <si>
    <t>9/2,9/4,9/8,9/9,9/10,9/14,9/18,9/21,9/22,9/23,9/24</t>
  </si>
  <si>
    <t>ML， IZ</t>
  </si>
  <si>
    <t xml:space="preserve">Mandy：9/2: items for new OP(laptop stand, holder, desk mount, trash cans), fly traps for the office due to abundance of fruit flies and flys, 9/8 medicine for Lily, 9/9 more office supplies, post it notes, rubber bands, 9/10 air tags and holders for PDA, 9/11 open/close signs for the metal gate by the road, usb port, 9/14 trash bags 9/18: clorox for cleaning, 9/21-9/22 usb, highlighters, desk organizers, printer paper 
Isabella：9/4 office supplies, paper towls, alchol wipes for printers, tape for rework
9/23-9/24: printer paper, measuring tape 
coffee cups, binder clips, </t>
  </si>
  <si>
    <t>Collect mails on a weekly basis and make sure important letters, such as letters from government agency, send to HQ Admin, AP and Fiona.</t>
  </si>
  <si>
    <t>9/2,9/10,9/16,9/18.9/25</t>
  </si>
  <si>
    <r>
      <rPr>
        <rFont val="Arial"/>
        <color rgb="FF000000"/>
        <sz val="11.0"/>
      </rPr>
      <t>9/14-9/18 ： 1. 对于截单的大货处理，（rxo 一个大货取消），需要把BOL 拿回来写上取消， 把货物的shipping label 撕掉 并贴上label标记 Cancel need put it back， 知道如何在系统里处理， 只要填做完的信息， 和deduct， 然后assign 人上架， 使用PDA 把大货截单的上架， 可以先上到对应库位的-105 那边， 然后让司机放回去的时候用Quick move更新location
2. 对于架子上箱数少的用op， 箱数多的整箱的需要用swing， 
3. 制作每周loading 和 unloading的表格并发邮件， unload 可以2个Team 加起来 和container schedule 里的柜子数目核对一下， loading的需要再次核对， 表格里附上当周白板照片， 日期更新， 文件名更新， 再次检查里面的公式是否正确， 有link到了再可以发。 
4</t>
    </r>
    <r>
      <rPr>
        <rFont val="Arial"/>
        <color rgb="FFFF0000"/>
        <sz val="11.0"/>
      </rPr>
      <t xml:space="preserve">. 提示: 大单一样要填pallet used 数量， 不要漏掉。 
</t>
    </r>
    <r>
      <rPr>
        <rFont val="Arial"/>
        <color rgb="FF000000"/>
        <sz val="11.0"/>
      </rPr>
      <t>5. 检查“待出库” 的大单里的BOL 更新并打印
6. 知道怎么打印return putaway list 和label
7. 柜子到了，需要根据柜子里的skulocation 来assign dock
8.</t>
    </r>
    <r>
      <rPr>
        <rFont val="Arial"/>
        <color rgb="FFFF0000"/>
        <sz val="11.0"/>
      </rPr>
      <t xml:space="preserve"> 提示： 打完大单一定要核对BOL号码， 不要写错
9. 提示： 大单不要忘记贴label啊， 打wrap前要看picking list，确认所有增值服务已完成再wrap！
</t>
    </r>
    <r>
      <rPr>
        <rFont val="Arial"/>
        <color rgb="FF000000"/>
        <sz val="11.0"/>
      </rPr>
      <t xml:space="preserve">10. 新人check in 打指纹， 填qr code， 做完和HR 讲
11. 输入错误 error 和 bonus KPI， 知道怎么加新人picking， putaway， scanner(scanner 要注意factor） 的表格， 并在Summary 里加上新人。
12. 知道pda盲扫盘点的功能在哪里。 
yujie 9/14-9/18 ： 
主要还是做sub order 这个部分，会assign， 已经知道在assign的时候要告诉司机放哪里。 知道需要检查sub order 的sku和数量。 也发现了有一单是捡多了一箱，并和司机去处理。对于一个司机提很多订单的时候也有打印信息出来一个个核对， load货的时候有带BOL出去再次核对，避免load错。 群里sub order相关的信息也有去关注， 每天待提货那边的BOL需要及时去打印出来，工单每天也有看， sub order 没来提的也有在催的。 但是还是需要细心一些， BOL订单号有写错，但是因为有写批次号，所以可以锁定到对的订单号， 还有一单label忘记贴了， 工单填完忘记提交。 
另外做了scanner，putaway KPI， 和输入错误的kpi， 知道在哪里输入picking错误， 和加分 减分的 地方 名字一定是要一样的。完成了所有灭火器的检查， 有2个地方的灭火器有问题。 
</t>
    </r>
  </si>
  <si>
    <t>IZ, ML</t>
  </si>
  <si>
    <t>9/18: VCE dropped off checks for employees, and said to give it to them</t>
  </si>
  <si>
    <t>Ensure office is cleaned on a weekly basis and is maintained neat and organized,</t>
  </si>
  <si>
    <t>ZY-LMVESMYS-260910-000007</t>
  </si>
  <si>
    <t>9/4,9/11,9/18,9/25</t>
  </si>
  <si>
    <t>IZ, YJ, ML, KIKI</t>
  </si>
  <si>
    <t xml:space="preserve">9/25: Mandy and Isabella organized the storage room. Oragnized any new amazon packages and updated in the ordering sheet. Threw away any broken items/empty boxes. </t>
  </si>
  <si>
    <t>ZY-WY-HJCL-260908-000002，ZY-WY-NBZY-260911-000001</t>
  </si>
  <si>
    <t>WJ94</t>
  </si>
  <si>
    <t>For Mandy：1. timesheet 里面关于有holiday hours 的人 要写holiday hours 8， 表里面第二个分页里面的人才有
2. 使用PDA 开始 和暂停 小包picking，VC 和SFP 会先开始， 使用电脑也可以开始，暂时 小包picking， 
3.  知道如何转派小包picking任务， 页数要选最大， 要全选sku， 全转。
4. 怎么打当日picking的barcode list， 看最右边的create time 就知道哪些是当天的， 然后选择当天的导出barcode ， 使用fit in one page 打印
5. 在小包-订单那边可以通过tracking来查到sku。
6. 做完的suborder 改备货location
7. 司机checking 失误后， 使用调整库存功能来修正， 并发邮件附上图片告知客人， 图片也要上传到inbound list 的对应柜子里的附件</t>
  </si>
  <si>
    <t>ZY-BHD-260821-000003(AD80) finish in system</t>
  </si>
  <si>
    <t>Manager Sign Off:</t>
  </si>
  <si>
    <t>ky36,qi74,wu71  (2个木箱子加2托）finish in system</t>
  </si>
  <si>
    <t>Review Date:</t>
  </si>
  <si>
    <t>ig66 (wy的14托）finish in system</t>
  </si>
  <si>
    <t>For KIKI</t>
  </si>
  <si>
    <t xml:space="preserve">9/14-9/18： 
1. 每天需要看工单， 看邮件并处理。 
2. 有增值服务的需要打印出来， 需要拣货出来的， 需要查好location 并写上。 
3.  使用批次库存来查询库存数量和库位和哪个客人， 产品管理里面也可以查那个客人。 
4.  wy， xt， rxo（LMVESMYS） 这3个群 (已加群），其他工单。 
5. 小包袋子收费处理， 首先查sku 看哪个客人， 就知道去那里汇报。 
6. 条码扫不出需要盖标的， 先查一下目前库存， 然后可以填写工单和客人确认是否需要盖标，后面要写上目前库存数
7. 入库：首先一定是在当日schedule的柜子才可以收， 只有rxo的柜子是看个数的。 
通过入库准备那边查询整个柜子里的sku 的location， 合并和单个的。 通过柜子sku的location， sku数量，每个sku的数量来综合考虑如何assign dock， 柜子最起隔开1-2个dock 放， oversize的可以放中间， 大量的， sku少的 可以放地堆， sku多，少量的可以放架子区。 
8.根据pod 拿pallet label, 核对label , wr list 上的号码和pod 一样， 查柜子的sku 的location 并更新，  写上dock 号码， 如果driver open 的就要写driver open, 使用pda 来arrivel： 扫完要核对pda上面的柜子号是要和pod上一样的， 避免很多label 叠在一起扫错， 
9. 去仓库里拍unload photo， 拍之前确认pda 上的柜子号码和要拍的柜子号码是一样的，避免有些司机乱停， 如果柜子已经打开了，那么可以核对一下sku 来确认是不是对的柜子，拍完4张照片 按starts unload， 选Team， live unload 和drop讲解。 知道在电脑里怎么上传和修改柜子照片，如果Team 选错就在modify 里面可以修改。 
10. 收到卸柜组的纸， 需要在每日柜子list 上的柜子前面写E 并在旁边写上柜子号，Dimas 和wilson的分开上下写， pda上确认是否已完成卸柜和有照片， 如果没有的话就要按finish unload，去补空柜照片， 然后看哪个卡车公司就去报空。 柜子哪里来约的就哪里回复空柜回去，今天已经报了rxo 的柜子， 邮件的等以后的柜子加进去了就可以报空了， 今天邮件回复报空的都加上了， 知道邮件报空的一段话要怎么写。   
11. 如果有第二张纸回来就是完成了putaway， 需要在系统里检查是否完成了， 避免司机忘记按完成。 2张纸配对 钉在一起。
12. 对于各个状态， 收货管理里面是如何显示的， 例如：什么都没动就是Appointment， 如果有了预约时间的就是会显示日期，并且知道怎么修改预约日期， pda arrivel了上面显示“unload compete”， pda start unload 网页显示“check”,   要定时查询状态， 如果一个柜子很久没有start unload 就要看看是忘记按了 还是什么情况。
13. 白板更新柜子 （上面dimas 下面wilson）， 写每天的unload 数量， putaway数量怎么算， 和写finish putaway time
14. 每天下班前要制作第二天新的container list， no put 的和no unload的要标记
15. 系统里导出柜子sku list 来查看重复sku， 并更新到list上 
16. 进入仓库实地查看入库区， dock 1- 56 ， dock 1-2, 56不用，还有dock 坏了， 前面是地堆，后面架子， 并查看当前哪些dock是方便停柜子， 如果有空柜子已经拿走了就划掉。
17.  大货： 提货司机过来check in， 需要核对到3个地方才ok， 然后签名 写时间和日期， 使用PDA 起车，订单号和批次号要和BOL上的批次， 起完车要再次核对，  assign 司机， 拿BOL出去， 看pallet批次号 和起车那边的location 找到对应的订单， ，今天load了一个需要一边贴palletlabel 一边load的订单。 找到订单之后把pick list 拿下来 再次核对 信息是否match，订单号， 批次号， label，reference number都可以核对到的。 司机扫描托盘标签load货，(托盘正装和侧装讲解）  拍照。 根据trailer list 里面的颜色查看是否完成拍照， （白色没开始， 黄色loading， 绿色loading照片已拍好 已完成loading） 确认了有装车照， 绿色了，才可以让提货司机走，关ramp， 关灯，关风扇关dock， 关emergency exit， 每次load 完回去的路上确认所有东西关关关
18. load 完， 打开系统根据订单号或批次号找到b2b 订单， 查看订单信息是否正确，如果有更新的地方需要更新， 更新完成后， PDA 拍BOL， 发走，系统里deduct， 填KPI， 在已完成的订单 旁边“uploaded bol” 里面就可以下载到拍的BOL。 
19. 输入daily error or bonus 到error or bonus list 里面
9/15 ： 20. 在BI下载picking KPI 并输入picking的kpi， 核对纸质kpi上，修改对应的机器 op , swing 还是reach，如果有额外修改的要手动修改掉
21. 如何打大单， 看指令， 打bol ， 系统assign司机， 打完要核对pickinglist bol label 上面的信息是否对应， 避免打错， 或者是客人上传错label。 相同sku的订单可以放一起， 方便assign， 大托数的订单可以先发。 assign的时候要告诉司机摆哪里。
22.  根据指令 准备大单， 使用PDA做scan check 到备货完成， 在“待提货”里查看没有打印的BOL订单， 所有有更新BOL 的订单都需要查看是否有托盘label 更新， 并一起打出来， label 后面要写批次号， bol上面要贴note 写上要贴托盘标签。
23. 从BI里下载picking kpi 并填写到kpi里， 和纸质版本核对， 改正机器类型， 和根据群里的要求改正对应的picking 时间。 
24. 知道怎么加新人picking， putaway， scanner(scanner 要注意factor） 的表格， 并在Summary 里加上新人。 
25. 大单截单处理， pda里重新上架
26. 打rxo 的pallet label， 并看重复sku
27. 工单处理： 1. 拍照  2.换sku 处理 ： 调整库存， 库存导入， 库存导入要看上架的日期。 3. 盖标处理：一箱多件产品外箱不能有sku的barcode， 一箱多件产品测量都是测件数。 所有工单要求打印出来， 一张纸一个工单， 并记录每个工单需要回复的收费内容， 例如多少标签， 多少托数，或者工时。
28. 使用新的预约功能预约柜子。
29. 知道pda盲扫盘点的功能在哪里。 
</t>
  </si>
  <si>
    <t>ZY-MGL-260921-000001,ZY-MGL-260921-000003,ZY-MGL-260922-000005 , 加小包ceva</t>
  </si>
  <si>
    <t xml:space="preserve"> </t>
  </si>
  <si>
    <t>xa92,es73,yu85 deduct and 发车</t>
  </si>
  <si>
    <t>gl98,po19,xq85,aw17</t>
  </si>
  <si>
    <t>ZY-GLX-260921-000006, ZY-GLX-260921-000004</t>
  </si>
  <si>
    <t xml:space="preserve">9.21-9.25 </t>
  </si>
  <si>
    <t>整理每周forklift checklist并更新forklift 列表。
-开始接柜子，
                                                                                                                                                                                                                                                                已掌握如何assign dock ，根据每日container dock list 也能基本判断出来哪些dock 可用，
                                                                                                                                                                                                                                                                跟从Ismael给的dock位置 结合柜子里sku来安排。
                                                                                                                                                                                                                                                                下午只剩几个柜子的时候有和Ismael 沟通提前根据location安排好dock。
-报空：需要查清楚柜子是哪个卡车公司的， 有报错的情况。或者是想报空结果柜号复制错。
-写白板：可以分清dimas 和 Wilson柜子， 知道如何计算每日unload 和putaway数量。
-上传柜子照片并知道如何删除照片，更改卸柜team。
-每天早上和下午去外面看柜子，看dock 上的，（Mandy 看yard的 她们2个人合作看）
-管理每日wr list，司机交回时确认putaway 在系统里完成。 有漏交的纸要及时询问。
—Kpi 方面 ：这周KiKi是输入error，但是有error放错了表格的情况。例如：Lucas 里有个chapin的错误。
-开始制作10月份kpi的表格，picking 和putaway 的数量和时间那边加了公式，只要输入总表内容， 分表自动更新， 这个新方式会在10月kpi 中实验，希望可以提升输入kpi的效率。
sub order方面：这周没有出去备货，只是check in 司机和起车。</t>
  </si>
  <si>
    <t xml:space="preserve">ZY-MMT-260921-000001, 一边load </t>
  </si>
  <si>
    <t>Mandy： 这周有打一些sub order的单子，和出去做sub order。对sub order 备货方面更加了解了， 对于一托好几个sku，大批量单个sku，大批量多个sku 的备货都知道如何处理。 
Kpi方面：根据总表录入了picking 的kpi。
入库方面： 这周是线下和线上交接的星期， 邮件方面还是要处理和回复，让对方通过系统来预约。
 辅助kiki接柜子的时候拿pallet label 和查location。审核pending预约的柜子。 打pallet label。
admin方面：跟进forklift， dock，dock 灯 风扇修理事宜，amazon买的东西，timecard 更正，办公室整理，准备10 月HR 要来检查的东西。</t>
  </si>
  <si>
    <t>"	
ZY-LMVESMYS-260922-000009,ZY-BHD-260924-000001,ZY-BHD-260924-000004"Sanchez load</t>
  </si>
  <si>
    <t>For Yujie</t>
  </si>
  <si>
    <t>Yujie：
sub order： 系统打大单方面没有问题了， 对于有问题的label 也会及时提问。这周给他独立决策派发sub order 的单子， 安排得可以。但是要关注一下捡货司机的状态（就是捡出来了没有，捡到哪个订单了 这些是可以在系统里看到的）。 
单子比较多的时候还是他先在外面做sub order， 然后有picker来了， 我再把剩下的单子发给司机。
有同时sub order 在做和司机来提货的情况， 我们一起配合，他load完，我回去拍bol 发车，deduct 完成系统。
有一个托盘发出的时候没有贴上pallet label， 因为他打印了，是要去贴的，同时司机也来拿，就漏贴。 已回工单给客人汇报，客人也没有说什么。 但是经历过这次的情况，他以后每个需要贴pallet label 的托盘上都有标记：need pallet label，以防他再次忘记，失误之后会自己想办法防止再次失误。
-知道如何处理ceva的小包发货， 和打return putaway list
sub order 的邮件有回复，看工单，每日催提，跟进bol 更新和 pallet label 更新 
柜子方面： 还只是之前的初步了解。
Kpi 方面： 根据纸质picking list 来核对调整picking 的kpi ， 就是把架子的list 挑出来，看看系统是否已写对类型了，如果没有就要修改。
增值服务： 星期五做了个贴胶带的增值服务， 知道需要记录时间和人数， 学习了如何调整和导入库存。</t>
  </si>
  <si>
    <t>ZY-LMVESMYS-260925-000002</t>
  </si>
  <si>
    <t>Kpi 的scanner 表格这周9.21-9.25 做了升级， 只需要在总表输入内容， 分表会自动带出数据， 星期五和yujie 也尝试了是可以的， 这样就只要复制一次， 然后每个表格数据核对一下， 省去了每个表格要多次复制和粘贴的重复工作。</t>
  </si>
  <si>
    <t>lm70,dv72,ts91</t>
  </si>
  <si>
    <t>ZY-MGL-260929-000008</t>
  </si>
  <si>
    <t>putaway kpi ，follow up 工单, forklift check list， 超期找回</t>
  </si>
  <si>
    <t>ZY-MGL-260929-000074,ZY-MGL-260929-000075</t>
  </si>
  <si>
    <t>put error, scanner double check picking kpi，follow up 工单,print sub order，超期找回</t>
  </si>
  <si>
    <t>cn18,FT09</t>
  </si>
  <si>
    <t>put error, follow up 工单，wy群里要贴标的sku, 准备HR要的pick 和putaway list,print pallet label and duplicates，超期找回， prepare sub order</t>
  </si>
  <si>
    <t>Yujie - 3 (9/2,9/3,9/10 late)</t>
  </si>
  <si>
    <t xml:space="preserve">1 green pallet, 2 wood pallet . 2 wy </t>
  </si>
  <si>
    <t>kiki</t>
  </si>
  <si>
    <t>11 PALLETS: ZY-MGL-260901-000011, ZY-MGL-260901-000014, ZY-MGL-260901-000016, ZY-MGL-260901-000008 , ZY-MGL-260901-000015, ZY-MGL-260901-000013, ZY-MGL-260901-000012 , ZY-MGL-260901-000009, ZY-MGL-260901-000010, ZY-MGL-260901-000007 , ZY-MGL-260901-000006</t>
  </si>
  <si>
    <t>warpping up for 2 labeling for 4</t>
  </si>
  <si>
    <t>juan pevez</t>
  </si>
  <si>
    <t>load with jt ZY-LMVESMYS-260902-000010,</t>
  </si>
  <si>
    <t>15?</t>
  </si>
  <si>
    <t>can't remember, 3 box 2 green, and etc</t>
  </si>
  <si>
    <t>ZY-MMT-260901-000001</t>
  </si>
  <si>
    <t xml:space="preserve"> ZY-WY-HJCL-260901-000019, 16, 4, 8, 7, 20, 9, 6, 3, 10, 12, 5,15, 13,17, 14with JT</t>
  </si>
  <si>
    <t>TYOO 5 PALLETS</t>
  </si>
  <si>
    <t>ZY-WY-HJCL-260902-000001 checked in assigned to JT</t>
  </si>
  <si>
    <t>ZY-LMVESMYS-260904-000009</t>
  </si>
  <si>
    <t>30ish?</t>
  </si>
  <si>
    <t>?</t>
  </si>
  <si>
    <t xml:space="preserve">	
ZY-GLX-260902-000004/ZY-LMVESMYS-260907-000019ZY-LMVESMYS-260907-000022ZY-LMVESMYS-260908-000017</t>
  </si>
  <si>
    <t>30?</t>
  </si>
  <si>
    <t>can't remember, too much</t>
  </si>
  <si>
    <t>ZY-ERB-260907-000001，ZY-LMVESMYS-260907-000031 ，ZY-LMVESMYS-260907-000028 ，ZY-LMVESMYS-260904-000014	，ZY-LMVESMYS-260903-000018， 	
ZY-BHD-260902-000003</t>
  </si>
  <si>
    <t>NX35,HN22,TY29,PO67,FP19,RI20,</t>
  </si>
  <si>
    <t>20?</t>
  </si>
  <si>
    <t>mf54,ls48,fs97,sk58,ry08,pn27,sd82,ir09,fz96,xu10,ba76, wu35,gu58, container list used. mandy's account to upload the BOL</t>
  </si>
  <si>
    <t>ve57,ip47,pb94,od34,ao76,xs04,sn25,sl66,tf02</t>
  </si>
  <si>
    <t>ZY-WY-YCDZ-260910-000002</t>
  </si>
  <si>
    <t>eb69,vf63 (jb hunt)</t>
  </si>
  <si>
    <t>20ISH</t>
  </si>
  <si>
    <t>lc29,ji60,fh45,gv52,yy50,ek21,jf66,sf95,kr58,xu67,wb53,qn46</t>
  </si>
  <si>
    <t xml:space="preserve">PD68, </t>
  </si>
  <si>
    <t>20ish</t>
  </si>
  <si>
    <t>checking fire extinguisher</t>
  </si>
  <si>
    <t>ZY-MGL-260916-000005, ZY-MGL-260916-000004, 	
ZY-LMVESMYS-260916-000013, ZY-LMVESMYS-260916-000012, 	
ZY-LMVESMYS-260916-000003, checking fire exitingguisher, doing error KPI FROM 9/6/2026 TO 9/9</t>
  </si>
  <si>
    <t>qu28,ex59</t>
  </si>
  <si>
    <t>not sure, 7 orders</t>
  </si>
  <si>
    <t>ZY-WY-KLGJ-260917-000002, ZY-LMVESMYS-260917-000017, ZY-MMT-260917-000005, ZY-LMVESMYS-260917-000008, ZY-LMVESMYS-260917-000005, ZY-LMVESMYS-260917-000003, 	
ZY-MMT-260917-000003, input kpi scanner from 9/13- 9/16,input KPI erros from 9/9-9/15,</t>
  </si>
  <si>
    <t xml:space="preserve">	
ZY-MGL-260916-000005, ZY-MGL-260916-000004, ZY-MGL-260911-000031, ZY-MGL-260915-000006</t>
  </si>
  <si>
    <t>mys-260918-000008,mys-260918-000007,ivn-260918-000001, input KPI erros from 9/15 - 9/</t>
  </si>
  <si>
    <t xml:space="preserve">UK84 checked in by kiki, loaded myself, </t>
  </si>
  <si>
    <t>rework mmt-260917-000005</t>
  </si>
  <si>
    <t>yk78</t>
  </si>
  <si>
    <t>not sure 17 orders</t>
  </si>
  <si>
    <t>suborder prepared</t>
  </si>
  <si>
    <t>hz86,om40,up00,vm06,da85,mt87,xd60,pq83,za11,uo52,pj14,ks60,om14,vr31,cr71,jz08,ci13</t>
  </si>
  <si>
    <t>est 32pallets</t>
  </si>
  <si>
    <t xml:space="preserve">ZY-MGL-260922-000005
ZY-GLX-260922-000004
ZY-GLX-260922-000004
ZY-GLX-260922-000004
ZY-GLX-260922-000004
ZY-GLX-260922-000004
ZY-GLX-260922-000003
ZY-GLX-260922-000002
ZY-GLX-260922-000001
ZY-BHD-260922-000001
ZY-LMVESMYS-260922-000011
ZY-LMVESMYS-260922-000009
ZY-LMVESMYS-260922-000009
ZY-LMVESMYS-260922-000009
ZY-LMVESMYS-260922-000009
ZY-LMVESMYS-260922-000008
ZY-LMVESMYS-260922-000008
ZY-LMVESMYS-260922-000008
ZY-LMVESMYS-260922-000008
ZY-LMVESMYS-260922-000008
ZY-LMVESMYS-260922-000008
ZY-LMVESMYS-260922-000002
ZY-MK-HZYM-2-260922-000001
ZY-WSK-260922-000002
ZY-WY-SWNT-260922-000058
ZY-MK-HZYM-260922-000001
</t>
  </si>
  <si>
    <t>lk65</t>
  </si>
  <si>
    <t>8 orders</t>
  </si>
  <si>
    <t xml:space="preserve">ZY-WY-SWNT-260923-000011
ZY-WY-SWNT-260923-000010
ZY-WY-SWNT-260923-000002
ZY-LMVESMYS-260923-000004
ZY-GLX-260923-000002
ZY-IVN-260923-000001
ZY-BHD-260923-000002
ZY-BHD-260923-000001
input scaner kpi from 9/19 - 9/22, new order ZY-MK-MKSEA001-260923-000001 prepared, organized pickers list Equipment 9/18, </t>
  </si>
  <si>
    <t>KE68</t>
  </si>
  <si>
    <t>1 WALMART ORDER</t>
  </si>
  <si>
    <t>REWORK OF WALMART BIG ORDER at least of 6 pallet</t>
  </si>
  <si>
    <t>mk97</t>
  </si>
  <si>
    <t>CREATED: ZY-BHD-260924-000004
ZY-GLX-260924-000001
ZY-MGL-260924-000004
ZY-BHD-260924-000002
ZY-LMVESMYS-260924-000004
ZY-WY-SZYDJ-260924-000001
ZY-ERB-260924-000002
ZY-MMT-260924-000001
ZY-BHD-260924-000001
rework palletized of ej38,</t>
  </si>
  <si>
    <t>mn62,yn39,rx33,ge65</t>
  </si>
  <si>
    <t>LABELING OF EN08</t>
  </si>
  <si>
    <t>sb48</t>
  </si>
  <si>
    <t>CREATED: ZY-LMVESMYS-260925-000002, ZY-LMVESMYS-260925-000007</t>
  </si>
  <si>
    <t>pd93</t>
  </si>
  <si>
    <t>ORGANIZED PICKERS KPI 9/22 AND CORRECTED the equiment they used</t>
  </si>
  <si>
    <t>us00,eo44 checked in, loaded by oscar</t>
  </si>
  <si>
    <t>18 orders</t>
  </si>
  <si>
    <t>created: ZY-GLX-260928-000002
ZY-GLX-260928-000001
ZY-LMVESMYS-260928-000028
ZY-LMVESMYS-260928-000027
ZY-LMVESMYS-260928-000025
ZY-LMVESMYS-260928-000023
ZY-LMVESMYS-260928-000022
ZY-LMVESMYS-260928-000020
ZY-LMVESMYS-260928-000019
ZY-LMVESMYS-260928-000016
ZY-LMVESMYS-260928-000014
ZY-LMVESMYS-260928-000013
ZY-LMVESMYS-260928-000012
ZY-LMVESMYS-260928-000011
ZY-LMVESMYS-260928-000010
ZY-LMVESMYS-260928-000009
ZY-LMVESMYS-260928-000007
ZY-GLX-260926-000001
assigned sanchez to pick.   scan check, label, wrap: qq15, fs35, rw23, tu40, ft09, cn18,hw18； label: sr83, eq09, fs08, kd36, si50</t>
  </si>
  <si>
    <t>ZY-BHD-260821-000003(AD80)</t>
  </si>
  <si>
    <t>20 orders</t>
  </si>
  <si>
    <t>ky36,qi74,wu71  (2个木箱子加2托）</t>
  </si>
  <si>
    <t xml:space="preserve">created : ZY-MGL-260930-000035
ZY-MGL-260930-000034
ZY-MGL-260930-000014
ZY-MGL-260930-000013
ZY-MGL-260930-000012
ZY-LMVESMYS-260930-000009
ZY-LMVESMYS-260930-000003
ZY-LMVESMYS-260930-000001
</t>
  </si>
  <si>
    <t>ig66 (wy的14托）</t>
  </si>
  <si>
    <t>input pickers kpi</t>
  </si>
  <si>
    <t>cp57</t>
  </si>
  <si>
    <t>ja42,an30,zp16,ly25 loaded by tix</t>
  </si>
  <si>
    <t>xa92,es73,yu85 3个木箱子</t>
  </si>
  <si>
    <t>GE08 LOADED BY TIX</t>
  </si>
  <si>
    <t>fz54,pd83,dj17 bol depart</t>
  </si>
  <si>
    <t>PG86,VW79,KS64,ZM64,YV73,XW23 LOADED BY REINALDO</t>
  </si>
  <si>
    <t>EC14,ZY52,XG57, AND SMALL PARCEL FOR LILI LOADED BY PABLO</t>
  </si>
  <si>
    <t>KJ25 FEDEX SUBORDER DEPART AND GIVE TO BRYAN TO LOAD</t>
  </si>
  <si>
    <t>ms67,mf27 loaded by bryan</t>
  </si>
  <si>
    <t>fc09</t>
  </si>
  <si>
    <t>RD29,EN08 GOES TO UPS SMALL PARCEL</t>
  </si>
  <si>
    <t>QF18,CV18,MF68 LOADED BY BRYAN</t>
  </si>
  <si>
    <t>ZY-LMVESMYS-260922-000008 (A DUIE)</t>
  </si>
  <si>
    <t>FU36,GD05 ONE LOADED BY MANUEL, ONE BY MY SELF</t>
  </si>
  <si>
    <t>tr15 loaded by sam, hn15 loaded by sanchez</t>
  </si>
  <si>
    <t>qk21 long pallet</t>
  </si>
  <si>
    <t>sw40</t>
  </si>
  <si>
    <t>pk77,lf55</t>
  </si>
  <si>
    <t>Mandy -1 ，9/1 late</t>
  </si>
  <si>
    <t>mz97 loaded by pablo</t>
  </si>
  <si>
    <t>ix52,zg29,rw23,ow65,yx81 loaded by renialdo</t>
  </si>
  <si>
    <t>ZY-LMVESMYS-260828-000004, ZY-LMVESMYS-260827-000005, ZY-LMVESMYS-260828-000009 check in assigned to JT</t>
  </si>
  <si>
    <t>KS64</t>
  </si>
  <si>
    <t>Glasmary Ortega (GL)</t>
  </si>
  <si>
    <t>Email/Phone</t>
  </si>
  <si>
    <t>10 minutes</t>
  </si>
  <si>
    <t>Machine #52 Serial:960-26-0012315 Model:960-CSR30T, PO: 090326-CSR30T - notified Wilson and made an appointment with Raymond for Technician to come out</t>
  </si>
  <si>
    <t>ZY-RBK-260828-000001 check in assigned to JT</t>
  </si>
  <si>
    <t>VW79</t>
  </si>
  <si>
    <t>Fernando Tiniganay (Driver)</t>
  </si>
  <si>
    <t>Driver check in - Inbound</t>
  </si>
  <si>
    <t>20 minutes</t>
  </si>
  <si>
    <t xml:space="preserve">imported container photos to WMS </t>
  </si>
  <si>
    <t>ZY-WY-SZYDJ-260827-000001 checked in assigned to JT</t>
  </si>
  <si>
    <t>MQ67 (2 pallets)</t>
  </si>
  <si>
    <t>Oscar Cuevas (Driver)</t>
  </si>
  <si>
    <t>Driver check in-Outbound</t>
  </si>
  <si>
    <t xml:space="preserve">helped check info on 11 Amazon BOL, JT signed and put into PDA, Yujie loaded </t>
  </si>
  <si>
    <t>ZY-LMVESMYS-260828-000003, ZY-LMVESMYS-260828-000010 checked in assigned to JT</t>
  </si>
  <si>
    <t>MV47</t>
  </si>
  <si>
    <t xml:space="preserve">Merkin Samayoa (Scanner) </t>
  </si>
  <si>
    <t>15 minutes</t>
  </si>
  <si>
    <t xml:space="preserve">called amerigas to confirm labor day hours and reschedule monday delivery to tuesday </t>
  </si>
  <si>
    <t>ZY-WY-SWNT-260825-000039, ZY-IVN-260829-000002 checked in assigned to JT</t>
  </si>
  <si>
    <t>MT73</t>
  </si>
  <si>
    <t>David Gonzalez (Driver)</t>
  </si>
  <si>
    <t>Email</t>
  </si>
  <si>
    <t xml:space="preserve">sent empty emails of the containers unloaded over the weekend </t>
  </si>
  <si>
    <t xml:space="preserve">ZY-LMVESMYS-260904-000009 check in assigned to Isabella </t>
  </si>
  <si>
    <t>AW17</t>
  </si>
  <si>
    <t>60 minutes</t>
  </si>
  <si>
    <t xml:space="preserve">completed duplicates for RXO, Monday containers, and attached to labels </t>
  </si>
  <si>
    <t xml:space="preserve">ZY-LMVESMYS-260904-000005, ZY-LMVESMYS-260903-000007 check in，assigned to Isabella， Isabella 汽车 </t>
  </si>
  <si>
    <t>XQ85</t>
  </si>
  <si>
    <t>-in the morning checked dock and yard for containers before coming inside and clocking in
-accepted 18 containers throughtout the day, checking in the container, checking WR for updated locations, and taking pictures of POD 
-uploaded containers and seal photos 6 in the morning, 5 in the afternoon, also uploaded some that came late on Friday and was unloaded and putaway on the weekend
-stapled loading and unloading, making sure the amount of putaway was correct from Friday and the weekend
-sent cleaning invoice email
-set up new employee in UAccess and prepared new items like walkie talkie, vests, pens, gloves
-printed the remainder of the weeks' labels and WR
-sent emails and followups with Wilson and corresponding companies in regards to broken machines, also notified Isabella and Amanda
- 23 emails and scheduling</t>
  </si>
  <si>
    <t>ZY-GLX-260902-000004, ZY-LMVESMYS-260907-000022, ZY=LMVESMYS-260908-000017, ZY-LMVESMYS_260907-000019, check in, Isabella 汽车</t>
  </si>
  <si>
    <t>-in the morning checked dock and yard for containers before coming inside and clocking in
-accepted 23 containers throughtout the day, checking in the container, checking WR for updated locations, and taking pictures of POD 
-organize the labels with the WR and set them on the table
-print remaining containers coming during the week that was scheduled on Monday
-1 hour combined printing and doing duplicates and preparing them for the rest of the week  
-sent empty emails that finished unloading 
-scheduled containers and double checked if it is in the system
-help with scanner interview, timed the "find what is the difference" portion 
-comepleted whiteboard</t>
  </si>
  <si>
    <t xml:space="preserve">ZY-LMVESMYS-260904-000008, ZY-LMVESMYS-260904-000010, check in assigned to Yujie </t>
  </si>
  <si>
    <t>MQ67</t>
  </si>
  <si>
    <t xml:space="preserve">finished the remaining pallets with the labels and repalletized </t>
  </si>
  <si>
    <t>-in the morning checked dock and yard for containers before coming inside and clocking in
-accepted 23 containers throughtout the day, checking in the container, checking WR for updated locations, and taking pictures of POD
-staple loading and unloading, making sure the correct number of putaways were done 
-sent empty emails, wecom, wechat notifications after the containers were unloaded
-created and organized RXO appointments in the schedule and sent emails to Best and SSR
-started to print next week's labels, added on dka container schedules from email 
-uploaded container and seal photos (10) for about 20 minutes in the morning 
-sent general and overview of empties from the day before to corresponding trucking companies, 15 minutes
-emailed some trucking companies asking for container and seal photos since the driver did not send when told to or was opened by them outside
-spent about 25 minutes on work tickets
-rescheudled GESU6086259, who called and rescheudled the container 
-spent about an hour on email responses, scheduling, and any followups
-sent emails in regards to broken swing and forklifts
-30 minutes on RXO scheudling 
-created new maintenance and machines document to better track machines that are broken and fixed (https://docs.google.com/document/d/1ynvTs9DUQkFu2_oMgW9DDgE6prUisMYYImTb8dH9U8M/edit?tab=t.0)
-20ish minutes with setting up large PDA, installing Apple Airtag, and assignment to drivers</t>
  </si>
  <si>
    <t>ZY-LMVESMYS-260909-000001, check in assigned to Yujie</t>
  </si>
  <si>
    <t xml:space="preserve">calculated pallet weight of all 8 pallets and finished preparing in system </t>
  </si>
  <si>
    <t>-in the morning checked dock and yard for containers before coming inside and clocking in
-accepted 16 containers throughtout the day, checking in the container, checking WR for updated locations, and taking pictures of POD
-staple loading and unloading, making sure the correct number of putaways were done 
-sent empty emails, wecom, wechat notifications after the containers were unloaded
-spent about 20 minutes on uploading container and seal photos from the day before and the day of, 10 uploaded 
-emailed trucking company for photos due to driver forgetting to send, or was opened when it did not need to (3454, 6238, 5379, 7866)
-spent about 20 minutes sending general empties to corresponding trucking companies 
-about 20 minutes on emails and work tickets, created appointments 
-10 minutes organizing desk area and desk in surrounding areas 
-print more labels and did duplicates</t>
  </si>
  <si>
    <t>Zy-LMVESMYS-260908-000007, ZY-LMVESMYS-260907-00009, ZY-LMVESMYS-260907-000011, check in assigned to Yujie</t>
  </si>
  <si>
    <t>FF48</t>
  </si>
  <si>
    <t>did cover labels with yujie and repalletized the 10 pallets, updated in remarks in the system, and finished scanning, also organized , did measurements</t>
  </si>
  <si>
    <t xml:space="preserve">-in the morning checked dock and yard for containers before coming inside and clocking 
-spent 10 minutes on empties from Sunday (sent empty emails and notifications)
-10 minutes writing containers on dock and checking what is taken over the weekend/Sunday
-25 minutes on emails and chats, sheduling, rescheduling, followups
-40 minutes? was also checking in containers while uploading photos of containers from the day before (uploaded 12）
-30 minutes on labels printing and duplicates from containers scheduled in the morning. 
-updated maintenance sheet
-spent about 30 minutes on TimeCard and sent email 
-unboxed and organized Amazon orders and list, corresponded with Wilson on things that said was delivered but was not seen in the office
-spent about 30 minutes with upkeeping, emails of selling broken pallet, purchase new pallet, time correction, warming reports, cleaning invoice 
-10 minutes updating the white board 
-responded to work tickets 
-printed more labels and WR, scheudled around 12 additional containers for the rest of the week 
-noted machines down, compared machines, noted photos, sent emails, and added to maintnance sheet
-uploaded 2 container photos in the afternoon </t>
  </si>
  <si>
    <t xml:space="preserve">ZY-MGL-260908-000057 check in assigned to Yujie </t>
  </si>
  <si>
    <t>BP36</t>
  </si>
  <si>
    <t xml:space="preserve">did cover labels with scanners and drivers, mareila, melany, tix, jefferson, scanned and put into system, did measurement of lwh in system and organized. </t>
  </si>
  <si>
    <t xml:space="preserve">-in the morning checked dock and yard for containers before coming inside and clocking in
-accepted 15 containers throughtout the day, checking in the container, checking WR for updated locations, and taking pictures of POD
-staple loading and unloading, making sure the correct number of putaways were done 
-sent empty emails, wecom, wechat notifications after the containers were unloaded
-uploaded 12 containers and seal photos 
-broken OP emailed with Greg
-Wecom, responses to WY in reference to returns, work tickets on a suborder that's not picked up by Saia
-helped Yujie check in large Central suborder 
-helped Kiki with B2B and SOP of suborder pickups， how to write checked in suborder in KPI
-check on Amazon supplies list, asked Isamel, notified Wilson of items that were not seen that said was delivered. Also mentioned to write a note on amazon deliveries for SLM, to be delivered to the back office since we found one by the metal gate  
-imput mistakes sent from Isamel 
-help deliver new vest to Sam inside warehouse 
-loaded a suborder 
-printed 7 container labels and WR, did duplicates 
-help check in interview (scanner and driver position) and direct them to Fedex area to see Amanda 
-printed return labels and list and gave to Pablo
-WY chat request to check if return was recieved, checked order number, noted SKU, assigned to Pablo
-get items ready for new scanner and new sriver starting the next day, inlcuding vests, walkie talkie, gloves, clipboard, pens </t>
  </si>
  <si>
    <t xml:space="preserve">ZY-VRS-260910-000002, ZY-WY-SZYDJ-260908-000001,  ZY-WY-SZYDJ-260906-000001, ZY-LMVESMYS-260909-000012, checked in assigned to Tix </t>
  </si>
  <si>
    <t>many orders (don't remember code), Amazon, Central, Green Pallets, and organize pallets with Sam</t>
  </si>
  <si>
    <t xml:space="preserve">
-in the morning checked dock and yard for containers before coming inside and clocking in
-accepted 22 containers throughtout the day, checking in the container, checking WR for updated locations, and taking pictures of POD
-staple loading and unloading, making sure the correct number of putaways were done 
-10 minutes scheduling email (put onto calendar), responding to emails and work tickets, communicate with elsa in regards to expidited container 
-sent empty emails, wecom, wechat notifications after the containers were unloaded
-报空empties from the day before 
-排号RXO 30minutes
-recieved amazon package, organized, and updated list 
-checked and responded to work ticket for container FSCU7220860 in regards to  BL-BGY002-BR-X-1-S 
-updated forklift list
-went to back of warehouse to check for spaces to park new containers (roughtly 15-20 minutes)
-printed 3 labels and did duplicates, for the ones that are scheduled thursday and friday
-responded to work ticket on an expidited putaway container SEKU4652340
-uploaded 10 containers and seal photos from containers arrived the day of 
-showed Kiki how to do empties, putaway and how to do the checklist and write the whiteboard at the end of the day</t>
  </si>
  <si>
    <t xml:space="preserve">ZY-LMVESMYS-260910-000006, ZY-LMVESMYS-260910-000008 check in assigned to Yujie </t>
  </si>
  <si>
    <t xml:space="preserve">
-in the morning checked dock and yard for containers before coming inside and clocking in 
-accepted 14 containers throughtout the day, checking in the container, checking WR for updated locations, and taking pictures of POD
-staple loading and unloading, making sure the correct number of putaways were done 
-added 9/17 containers from excel scheduled and imput into new WMS schedule system
-emailed Max Global and Best in regards to missing container photos that were requested of the driver upon delivery (3468S, 9222Max)
-transfered appointments in email onto schedule excel
-talked with Jane and Isabella to see where we can update in the system, improvements/additions to system to better and effienctly accept containers/notice similar sku etc
-noticed new system does not show duplicate SKU with old appointments 
-checked in with roofers that came to fix he rood, CB Rainkin, checked email and gave locations of where the problems were in the warehouse
-explained to KIKI in regards to appointment and schedule, along with new schedule system introduced in the last meeting (15-20 minutes). 
-sent POD to SSR, due to large amount of drivers asking us to write POD and send over phone as opposed to them coming in (checked other dates, and average around 3 a day, but sometime would go upwards of 6 that we will write when SSR is delivering a lot of containers that day)
-sent time correction email and added KIKI to email
-scheduled new containers for 9/18 and the week after, adjusted email to notify trucking company in regards to new system
-take interviewee to fedex ups area to see amanda
-sent emails to RXO, BEST and SSR in regards to next weeks container 
-sent email for purchase new pallets 
-print 100 each of morning vc rac, afternoon vc rack, morning fedex rack, afternoon fedex rack
-print 18 labels and WR for next week 
-emailed appointments coming next week (15-20 schedule emails) 
-did adjusted inventory in the system with Isabella, UETU8865229, change in system, import batch list, and sent email to customer (did this because putaway was complete)
-answered 2 phone calls from trucking companies that their containers will arrive 4:10pm and 4:15pm, and a company aksing if container is empty and can come after close
-uploaded 5 container photos and seal from the day of </t>
  </si>
  <si>
    <t xml:space="preserve">ZY-WY-SWNT-260901-000041 checked in assigned to Ramiro </t>
  </si>
  <si>
    <t>-in the morning before coming in checked the docks and yard for containers to see if it match the list
-stapled unloading and putaway sheets together 
-spent 10 minutes uploading 6 container and seal photos from yesterday
-brought to Jane's attention that the arrival time was Beijing time, and if it would conflict with the container being marked late
-printed some more labels for outbound area, ups/fedex vc/regular rack 
-responded to maintainco invoices, confirming the date and what is fixed from June (checked notebook)
-write next week's containers on whiteboard 
-check in fox, for pest control and have him sign the sheet from the company
-responded to work ticket and expidited container OOCU7930571 
-redid some BEST RXO scheduling due to containers from 9/17 being on hold, there was 5 on hold 
-uploaded some more photos about 3 from the day before, 1 was missing, has contacted the company for photos since the driver was told (as noted on POD) but did not send (7752) - eventually sent and imported into system 
-distributed VCE checks to employees, they dropped off and said to give to employees
-scheduled containers for the week after, did some adjustements to the time and repsonded to emails
-called Meiya (trucking company) as they kept calling Amanda, and they just wanted to switch dates for containers delivery, informed them that the new system would mean they would need to correspond with the customer
-helped direct two interviewees to Fedex area to be interviewed 
-updated amazon list and organized items that arrived 
-called vivian for container (7991) because driver parked at wrong dock</t>
  </si>
  <si>
    <t>ZY-BHD-260902-000002 checked in assigned to Emerson</t>
  </si>
  <si>
    <t>-accepted containers throughtout the day, checking in the container, checking WR for updated locations, and taking pictures of POD
-distributed VCE cheques to employess that were delivered last week 
-checked dock and yard for containers that are here and left over the weekend
-printed new containers for Monday and did duplicates (5 new containers)
-printed a new RXO container and did duplicates since it was not in the system 
-repsonded to XT on WeCom
-sent email for selling broken pallet 
-sent warning report and time correction 
-added swing 52 to forlift list 
-updated machines and maintinance list, contacted wilson on who to contact due to it not being in the records and also what company for repairs in regards to light and fan 
-contacted Raymond Pengate for broken swing (52)
-sent TimeCard email after confirming times in UAcess and adjusted for the employees Martha and Juan Perez
-uploaded one container photo of seal and containers from Wechat  
-taught kiki how to upload photos from cell phone to WMS system 
-print 2 suborders and the picklists 
-print return putaway 
-did suborder preparation in the back with Isabella 
-scheduled containers manuallly in the system, communicated with oliva from Best in regards to containers going forward</t>
  </si>
  <si>
    <t xml:space="preserve">ZY-LMVESMYS-260907-000001 checked in by Kiki, Mandy loaded suborder </t>
  </si>
  <si>
    <t xml:space="preserve">-checked dock and yard for containers 
-making sure it matched our checklist
-printed and did duplicates of containers that were added after work (RXO) that are supposed to come today
-reponded to a work document and also contacted Winona to contact the customer urgently to adjust the containers sku, due to the customer making an error, ended up adjusting the container FFAU2682664 RC since we could not delete the ones made in an error, so those would show up as discrepancies
-completed work tickets, checked if systems' schedule match the excel schedule 
-matched RXO with schedule 
-sent email for missing screws on OP PO: 092126-04764 to Raymond 
-sent emails in reference to machines that are broken, forklift slm9, sent to maintainco 
-printed the remaining labels for the week, and did the duplicates 
-counted water delivered and taken empties
-replied to emails and scheduling conflicts
-went to the warehouse and prepared suborder pallets, labeling and replletizing 
</t>
  </si>
  <si>
    <t xml:space="preserve">JR27, AP76, UO87, XW73 check in assigned to Oscar </t>
  </si>
  <si>
    <t xml:space="preserve">-checked the dock and yard for containers and made sure to matched the container form yesterday afternoon. Gave what I have to KiKi
-went training with Isabella and Scanners in teh warehouse to see how to label pallets/repalletize in the afternoon
-did calcuations for suborder MQ67, the weight and finished in the system 
-checked emails, reponded to any necessar, checked Wecom and Wechat 
-connected 4 airtags to 4 large PDA's and also assigned 2 to the new drivers 
-organized the office and the items
-adjusted Martha's 9/21 and 9/22 time in UAcess
-organized forklift list 'OP Admin Checklist </t>
  </si>
  <si>
    <t xml:space="preserve">PD93 check in assigned to Yujie </t>
  </si>
  <si>
    <t>-checked the contianers on dock and in the yard and gave it to KiKi when I came in
-have people sign the sheet after saefty meeting 
-respond to emails
-updated machines and mainteniance list
-organized the office and storage room
-bought tape measure on amazon
-responded to work tickets 
-sent time correction forms 
-oraganize RXO containers, and set how many coming next week
-printed rxo SSR containers, did duplicates, and organized 
-sent cleaning invoice email 
-organize amazon orders and updated the list
-printed bhd containers and did duplicates</t>
  </si>
  <si>
    <t xml:space="preserve">ZY-BHD-260821-000003 check in assigned to Yujie </t>
  </si>
  <si>
    <t xml:space="preserve">-checked docks for containers on dock and containers in the yard and gave post it note to KiKi
-taught KiKi some more about accepting containers and what needs to be done as she checked containers on friday and how sunday works with the rotating teams
-checked work tickets and responded to some that can be responded to, including if certain SKU can be scanned and used the scanner
-checked what was low in the office and bought them on amazon (binder clips, cups for water)
-trained with Isabella for new picking KPI method, then inserted picking KPI to excel 
-organized storage room, desk and office area, took out halloween decorations
-organized new amazon packages that arrived and updated on list 
-printed more ups/fedex rack labels for outbound 
-added new driver account (Carlos) into UAcess, asked jacky to create driver account 
-sent bought new pallet and sold broken pallet emails and attachments 
-directed interviewee to amanda office, directed interviewee to fedex area 
-repsonded to emails and checked machines and maintenance sheet 
-did some remaining printing of labels and did duplicates for next week 
-organized office supplies, and ordered what is low on amazon 
-wrote next week's container schedule on the white board </t>
  </si>
  <si>
    <t xml:space="preserve">ZY-LMVESMYS-260918-0000008, ZY-LMVESMYS-260918-000007 check in assigned to Yujie </t>
  </si>
  <si>
    <t xml:space="preserve">-checked emails if any from the weekend,
-checked all PDA and non assigned PDA's are updated 
-checked attendance to complete time card later, filled out any time corrections forms as needed (Glasmary，Carlos, Kiki), checked for correct punch in and punch out times in UAcess
-checked for any pending appointments in the system 
-organize labels and WR printed last week of containers that were scheduled for this week, did duplicates for any that were not done 
-sent empty emails for any remaining warehouse made appointments 
-oragnized arrived amazon packages and checked/updated list
-checked warehouse for leaks (dock 35 and surrounding area, m29 actively leaking, nothing at A13), not usable outlets (dock 54 and above), broken lights (bathroom by electric room), broken fans at dock (104/105), checked pipes after storm and emailed to Alex (landlord), checked work ticket of if the amont of cartons are still at location ( - took about 30 minutes 
-emailed technician to come take a look at forklift 9 - Luis again since it keeps shutting down
-MaintainCo came in to do regualr service on Toyota Forklifts (directed him where and noted the machines her was going to do service on)
-corrected Time Card times and checked Timecard to make sure it matched, sent email
-sent purchase new pallet email
-responded to work tickets, checked inventory, checked if scanned worked 
-another machine needs service 46-ramiro, the brake pads needs to be replaced 
-printed 23 labels and WR, did duplicates 
-updated whiteboard with new containers added over the weekend 
-imput into KPI list 9/21 KPI machines </t>
  </si>
  <si>
    <t>DJ17, PD83, FZ54</t>
  </si>
  <si>
    <t>-labels and duplicates 
-suborder preparations</t>
  </si>
  <si>
    <t xml:space="preserve">XG57, ZY52, EC14 check in assigned to Yujie </t>
  </si>
  <si>
    <t>-did fingerprints with gonzalez 
-did scan QR with Carlos - told Cassie 
-checkec machines emails and qoutes
-emailed broke pallets (just nation)</t>
  </si>
  <si>
    <t>XQ85, AW17, GL98, PO19  check in assigned to Yujie</t>
  </si>
  <si>
    <t xml:space="preserve">WX26, VR47 check in assigned to Yujie </t>
  </si>
  <si>
    <t>MV57 check in assigned to Yujie (ADP)</t>
  </si>
  <si>
    <t>Employee Name:</t>
  </si>
  <si>
    <t>Arantxa</t>
  </si>
  <si>
    <t>SET MAX 100</t>
  </si>
  <si>
    <t>200 pkgs/ hr</t>
  </si>
  <si>
    <t> </t>
  </si>
  <si>
    <t>Factor:</t>
  </si>
  <si>
    <t>Entry-level: 200 Ctns/Hr   Intermediate: 275 Ctns/Hr    Expert: 325 Ctns/Hr</t>
  </si>
  <si>
    <t>Total Minutes Spent</t>
  </si>
  <si>
    <t>Score</t>
  </si>
  <si>
    <t>EXTRA POINT</t>
  </si>
  <si>
    <t>MISTAKE QTY</t>
  </si>
  <si>
    <t>% of Mistake</t>
  </si>
  <si>
    <t>Point Deduction</t>
  </si>
  <si>
    <t>NOTE</t>
  </si>
  <si>
    <t>TOTAL HOUR</t>
  </si>
  <si>
    <t>For warehouse &gt; 100,000 sqt: Entry-level: 200 Ctns/Hr Intermediate: 290 Ctns/Hr Expert: 390 Ctns/Hr，</t>
  </si>
  <si>
    <t>For warehouse &lt;100,000 sqt: Entry-level: 300 Ctns/Hr Intermediate: 400 Ctns/Hr Expert: 580 Ctns/Hr，</t>
  </si>
  <si>
    <t>Remark:</t>
  </si>
  <si>
    <t>1. All cell highlighted in Green needs to be filled in manually.</t>
  </si>
  <si>
    <t>2. When extra point is given (caught others errors), put a "Y" in column E. and have to put down a note</t>
  </si>
  <si>
    <t>Scanner Responsibilities</t>
  </si>
  <si>
    <t>Arturo</t>
  </si>
  <si>
    <t>1. When Scanning:</t>
  </si>
  <si>
    <t>a.       Make sure the inbound labels match the SKU’s on the boxes (1 SKU per pallet)</t>
  </si>
  <si>
    <t>b.       In order to avoid errors, scan the boxes one by one when pallet has mixed SKU’S</t>
  </si>
  <si>
    <t>c.       Place labels on box making full contact to ensure they won’t come off later; this includes pressing down all four corners</t>
  </si>
  <si>
    <t>d.       Make sure you scan accurately and do not over scan.</t>
  </si>
  <si>
    <t>e.       Do not leave labels to the side or hide them or throw them away.</t>
  </si>
  <si>
    <t>2. You must maintain the outbound area clean and neat. No labels on the floor.</t>
  </si>
  <si>
    <t>3. Make sure to write your name, date, and start/finish time. Turn it into Outbound Teamlead.</t>
  </si>
  <si>
    <t>4. If the picker makes any errors, report them all to your team leader.</t>
  </si>
  <si>
    <t>5. Report any mixed item pallets to teamlead.</t>
  </si>
  <si>
    <t>6. Power off your scanner gun and battery power supply and place battery on charger.</t>
  </si>
  <si>
    <t>No</t>
  </si>
  <si>
    <t>KPI CATEGORY</t>
  </si>
  <si>
    <t>MEASUREMENT</t>
  </si>
  <si>
    <t>PTS AVAIL</t>
  </si>
  <si>
    <t>Scanning Efficiency Ratio</t>
  </si>
  <si>
    <t>Arturo wrong 2</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</si>
  <si>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</si>
  <si>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t>Error Ratio</t>
  </si>
  <si>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</si>
  <si>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t xml:space="preserve">Houskeeping </t>
  </si>
  <si>
    <t>1. Battery and scan gun need to be charged daily. Deduct 1 pt for each day not charged.
2. Safeguard equipment if damaged, deduct 5 pts.
Any asset lost or damaged that requires replace, will casue deduction as follow
PDA -10pts
walkie-talkie -2pts
safety vest, cleanning tool -1pt
3. Weekly printer head cleaning. Deduct 1pt each week not cleaned.
4. Assigned work zones must remain clean, organized, and hazard-free. No excessive wraps, empty pallets, or random boxes. Violation: -1 point per day.
5. Attendance and Discipline
• Timesheet Corrections: ≥4 corrections/month without valid reason → -1 point.
• Tardiness: Any lateness (&gt;1 min) → -1 point per instance.
• No-show / No-call: Subject to termination.
• Failure to Follow SOP or Supervisor Instruction: -1 point per incident.</t>
  </si>
  <si>
    <t>Bonus Points</t>
  </si>
  <si>
    <t>One can also earn points on the following areas:
1. Cost Saving: Any action or suggestion that leads to cost reduction (e.g., fixing pallets, finishing early). MAX +2.
2. Error Prevention: Detecting and correcting potential errors (e.g., identifying mixed pallets). MAX +2.
3. Core Value Demonstration: Exemplary display of Passion, Responsibility, Altruism, or Integrity (well documented). MAX +2.each category
If an employee arrives to work on time and not leaves early, and never requested a leave, he/she can get 1 pt bonus.
If an employee has no error in a month, he/she can get 1 pt bonus.</t>
  </si>
  <si>
    <t>Arturo 13 wrong boxes and 13 extra labels</t>
  </si>
  <si>
    <t> Deduct 1 point to Arturo  SOP Violation: print extra label no scan box by pallet</t>
  </si>
  <si>
    <t>Arturo + 1 point for Sep full attandense</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</si>
  <si>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</si>
  <si>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</si>
  <si>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t>David Buelvas</t>
  </si>
  <si>
    <t>David 6 wrong miss 2, David 5 wrong 2 wrong</t>
  </si>
  <si>
    <t>David - 1 Missing</t>
  </si>
  <si>
    <t>David keep the VC label -1</t>
  </si>
  <si>
    <t> David miss 1</t>
  </si>
  <si>
    <t> David - 1 Missing, David - 1 Missing</t>
  </si>
  <si>
    <t> David - 2 Missing </t>
  </si>
  <si>
    <t> David - 2 Missing - 1p print label Ex</t>
  </si>
  <si>
    <t> David - 2 Missing</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</si>
  <si>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</si>
  <si>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</si>
  <si>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t>Gabriela</t>
  </si>
  <si>
    <t>Lucia</t>
  </si>
  <si>
    <t>Checker</t>
  </si>
  <si>
    <t xml:space="preserve">Lucia 2 wrong 1 missing. Lucia 1 miss 2 wrong </t>
  </si>
  <si>
    <t xml:space="preserve">Lucia miss 1 </t>
  </si>
  <si>
    <t xml:space="preserve">Lucia 2 wrong, Lucia 2 miss.                                     </t>
  </si>
  <si>
    <t>Jakiie</t>
  </si>
  <si>
    <t>Sairy</t>
  </si>
  <si>
    <t> Lucia 2 wrong 1 miss</t>
  </si>
  <si>
    <t> Lucia 1 miss</t>
  </si>
  <si>
    <t>gaby 2 miss check+checking erro</t>
  </si>
  <si>
    <t> Lucia 1 miss</t>
  </si>
  <si>
    <t>9/21 不是gaby的是ritizi的， 所以不放在gaby 上</t>
  </si>
  <si>
    <t>9/21 不是gaby的是ritizi的</t>
  </si>
  <si>
    <t>Jackie miss 1</t>
  </si>
  <si>
    <t> Lucia 1 miss </t>
  </si>
  <si>
    <t xml:space="preserve">Jackelyn - 1 Missing </t>
  </si>
  <si>
    <t>Gaby 9/27 late</t>
  </si>
  <si>
    <t>Lucia 1 miss.      </t>
  </si>
  <si>
    <t>  Jackelyn - 4 Wrong - 2 Missing</t>
  </si>
  <si>
    <t>lucia 1extra 1wrong</t>
  </si>
  <si>
    <t> Jackelyn - 1 Missing</t>
  </si>
  <si>
    <t> Lucia 1 box no scan</t>
  </si>
  <si>
    <t> Jackelyn - 1p Print Label Ex</t>
  </si>
  <si>
    <t>Lucia miss1+Lucia wrong1+Lucia 1 box no scan</t>
  </si>
  <si>
    <t> Jackelyn - 2 Missing</t>
  </si>
  <si>
    <t> Lucia 1  Label Missing</t>
  </si>
  <si>
    <t>Jackelyn - 3 Missing - 1 Wrong</t>
  </si>
  <si>
    <t>Lucia 9/22 late</t>
  </si>
  <si>
    <t>Jackelyn - 1 Missing </t>
  </si>
  <si>
    <t xml:space="preserve">2 wrong </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</si>
  <si>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</si>
  <si>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</si>
  <si>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t> Jakiie 2  Label Wrong</t>
  </si>
  <si>
    <t> Jakiie1  Label Missing</t>
  </si>
  <si>
    <t>Jakiie 9/14and 9/22 late</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</si>
  <si>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</si>
  <si>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</si>
  <si>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</si>
  <si>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</si>
  <si>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t>Mariela</t>
  </si>
  <si>
    <t xml:space="preserve">Mariela 2 missing 1 wrong, Mariela missing 1                                         </t>
  </si>
  <si>
    <t> Mariela - 4 Missing</t>
  </si>
  <si>
    <t> Mariela 1 miss</t>
  </si>
  <si>
    <t>Mariela 1 miss+Mariela 1 Missin</t>
  </si>
  <si>
    <t>Mariela 1 miss</t>
  </si>
  <si>
    <t> Mariela1  Label Missing</t>
  </si>
  <si>
    <t>Mariela 9/8 late</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</si>
  <si>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</si>
  <si>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t>Melany</t>
  </si>
  <si>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</si>
  <si>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t>Melany print out label -1</t>
  </si>
  <si>
    <t xml:space="preserve">Melani miss 1                                     </t>
  </si>
  <si>
    <t> Malady miss 1</t>
  </si>
  <si>
    <t> Melany 2 wrong, Melany - 1 Missing, Melany - 1 Missing</t>
  </si>
  <si>
    <t> Melany - 1 Missing</t>
  </si>
  <si>
    <t> Melany wrong 4 </t>
  </si>
  <si>
    <t>Melany - 4 Missing </t>
  </si>
  <si>
    <t>Melany 1 miss 4 wrong+Melany 2 wrong.</t>
  </si>
  <si>
    <t>Melany - 4 Wrong</t>
  </si>
  <si>
    <t xml:space="preserve">manley -1 point print label </t>
  </si>
  <si>
    <t>Melany 1 box no scan</t>
  </si>
  <si>
    <t> Melany miss1+Melany miss1</t>
  </si>
  <si>
    <t>Martha</t>
  </si>
  <si>
    <t>Melany 1  Label Wrong Melany 1  Label Wrong Melany 1  Label Wrong Melany 1  Label Wrong-9/28</t>
  </si>
  <si>
    <t>Melany1  Label Missing，Melany2  Label Wrong + Melany2  wrong</t>
  </si>
  <si>
    <t>Melany 9/8 late</t>
  </si>
  <si>
    <t>Merkin</t>
  </si>
  <si>
    <t>Martha 2 miss+Martha 1 Missing</t>
  </si>
  <si>
    <t>Martha - 2 Wrong - 1 Missing </t>
  </si>
  <si>
    <t xml:space="preserve">1  Label Missing: Merkin </t>
  </si>
  <si>
    <t>marta 1 miss</t>
  </si>
  <si>
    <t>Martha - 1 Missing</t>
  </si>
  <si>
    <t>Merklin miss 6 </t>
  </si>
  <si>
    <t> Martha 2Label Wrong</t>
  </si>
  <si>
    <t xml:space="preserve">missing 1+1 missing </t>
  </si>
  <si>
    <t> Martha print extra label 1 +martha miss 1+Martha miss1</t>
  </si>
  <si>
    <t> Martha 1 box no scan</t>
  </si>
  <si>
    <t> Martha 1  Label Missing Martha 1  Label Missing -9/28</t>
  </si>
  <si>
    <t>Martha -1 for Sep time sheet edit too many times</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</si>
  <si>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</si>
  <si>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</si>
  <si>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</si>
  <si>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</si>
  <si>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</si>
  <si>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</si>
  <si>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t>Bolun</t>
  </si>
  <si>
    <t> Bolun miss 1+Bolun miss1+Bolun miss1</t>
  </si>
  <si>
    <t>Bolun 5  Label Wrong: 3 box label 2 sides, 2 boxes wrong swaps</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</si>
  <si>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</si>
  <si>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</si>
  <si>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t>Sigrid Rodriguez (Daisy)</t>
  </si>
  <si>
    <t>Sigrid - 6 Missing</t>
  </si>
  <si>
    <t> Sigrid - 6 Wrong - 4 Missing</t>
  </si>
  <si>
    <t xml:space="preserve">Srigrid miss2, Sigrid 2 miss, Sigrid 2 miss.                                   </t>
  </si>
  <si>
    <t>Ritzi Pacheco</t>
  </si>
  <si>
    <t>Ritzi wrong 4, Ritzi wrong 2</t>
  </si>
  <si>
    <t>Ritzy wrong 2 miss 1.</t>
  </si>
  <si>
    <t xml:space="preserve">Ritzy 4 wrong 2 miss   </t>
  </si>
  <si>
    <t xml:space="preserve">Ritzy 4 extra label </t>
  </si>
  <si>
    <t> Ritzi - 1 Missing - 2p Print label Ex</t>
  </si>
  <si>
    <t xml:space="preserve"> - 2p Print label Ex</t>
  </si>
  <si>
    <t> Rizi miss 1(in the error sheet it was 9/9 but rizi was not having kpi on 9/9) after double checked rizi is not having kpi data on 9/9</t>
  </si>
  <si>
    <t>ritzi 9/9 没有上班</t>
  </si>
  <si>
    <t>Ritzi - 1 Missing</t>
  </si>
  <si>
    <t> Ritzi - 1 Missing</t>
  </si>
  <si>
    <t xml:space="preserve">Ritzi - 3 Missing - 6 Wrong </t>
  </si>
  <si>
    <t xml:space="preserve">Ritzi 5 miss </t>
  </si>
  <si>
    <t>Ritzi 3 miss +Ritzi wrong 3 </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</si>
  <si>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</si>
  <si>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</si>
  <si>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t>Work Date(day)</t>
  </si>
  <si>
    <t>Warehouse</t>
  </si>
  <si>
    <t>Scanner Name</t>
  </si>
  <si>
    <t>Work Time</t>
  </si>
  <si>
    <t>Scan Qty</t>
  </si>
  <si>
    <t>NJ7-Mansfield 5206</t>
  </si>
  <si>
    <t>Amanda</t>
  </si>
  <si>
    <t>Lili</t>
  </si>
  <si>
    <t>Ritzi</t>
  </si>
  <si>
    <t>Franklin Velasquez</t>
  </si>
  <si>
    <t>Sigrid</t>
  </si>
  <si>
    <r>
      <rPr>
        <rFont val="Calibri"/>
        <color rgb="FF000000"/>
        <sz val="11.0"/>
      </rPr>
      <t xml:space="preserve">Scanning Efficiency Ratio = Total Qty Scanned / Total Hour used.
Bench mark is 260 Ctns / Hr.
Points Received: Scanning Efficiency Ratio / 260 X </t>
    </r>
    <r>
      <rPr>
        <rFont val="Calibri"/>
        <color rgb="FFFF0000"/>
        <sz val="11.0"/>
      </rPr>
      <t>50</t>
    </r>
    <r>
      <rPr>
        <rFont val="Calibri"/>
        <color rgb="FF000000"/>
        <sz val="11.0"/>
      </rPr>
      <t xml:space="preserve">
 If picker is slower than scanner, then scanner must finish within 30 mins of when picker is completed.
 Note:</t>
    </r>
    <r>
      <rPr>
        <rFont val="Calibri"/>
        <color rgb="FFFF0000"/>
        <sz val="11.0"/>
      </rPr>
      <t xml:space="preserve">
For warehouse &gt; 100,000 sqft:
Entry-level: 200 Ctns/Hr
Intermediate: 290 Ctns/Hr
Expert: 390 Ctns/Hr</t>
    </r>
    <r>
      <rPr>
        <rFont val="Calibri"/>
        <color rgb="FF000000"/>
        <sz val="11.0"/>
      </rPr>
      <t xml:space="preserve">
 For warehouse &lt;100,000 sqft:
Entry-level: 300 Ctns/Hr
Intermediate: 400 Ctns/Hr
Expert: 580 Ctns/Hr</t>
    </r>
  </si>
  <si>
    <t>Pablo</t>
  </si>
  <si>
    <r>
      <rPr>
        <rFont val="Calibri"/>
        <color rgb="FFFF0000"/>
        <sz val="11.0"/>
      </rPr>
      <t xml:space="preserve">Daily Error Ratio is more than 0.1%, </t>
    </r>
    <r>
      <rPr>
        <rFont val="Calibri"/>
        <b/>
        <color rgb="FFFF0000"/>
        <sz val="11.0"/>
      </rPr>
      <t>Deduct 1 pt per day. T</t>
    </r>
    <r>
      <rPr>
        <rFont val="Calibri"/>
        <color rgb="FFFF0000"/>
        <sz val="11.0"/>
      </rPr>
      <t xml:space="preserve">his error is identified by Leads and/or checker when there is missing label, label placed on wrong box (swap label)
No First Scan:
&lt;=0.01  deduct 0 point
0.011 - 0.02 deduct 2 points
0.021 - 0.05 deduct 4 points
0.051 - 0.1 dedcut 6 points
&gt;0.1 deduct deduct 10 points </t>
    </r>
  </si>
  <si>
    <r>
      <rPr>
        <rFont val="Arial"/>
        <color theme="1"/>
        <sz val="10.0"/>
      </rPr>
      <t xml:space="preserve">Speed base </t>
    </r>
    <r>
      <rPr>
        <rFont val="Noto Sans CJK SC"/>
        <color theme="1"/>
        <sz val="10.0"/>
      </rPr>
      <t>速度基准分</t>
    </r>
  </si>
  <si>
    <t>Picking Benchmark</t>
  </si>
  <si>
    <t>Anchor: benchmark+clean=85 | Quality 20 = Pick/Putaway ONLY, minute-weighted (tol 0.15%; step: P1-1 -1/+0.1%, others -1/+0.05%). Other-task errors (Sub Order/Trailer Pusher/Moving/Inventory/Other-Task) deduct Q point-for-point, no weighting; Housekeeping*/SOP/Not Follow Instruction deduct HK 10. No pick/putaway data =&gt; N=55, Q=20, cannot pass 90-gate | 90-GATE: P1-1 err&lt;=0.5%, P1-2 err&lt;=0.3% (single putaway slip exempt), else Final capped 89.9 even with Bonus | &lt;50 tracked hrs =&gt; N cap 60</t>
  </si>
  <si>
    <r>
      <rPr>
        <rFont val="Arial"/>
        <color theme="1"/>
        <sz val="10.0"/>
      </rPr>
      <t xml:space="preserve">Slope </t>
    </r>
    <r>
      <rPr>
        <rFont val="Noto Sans CJK SC"/>
        <color theme="1"/>
        <sz val="10.0"/>
      </rPr>
      <t>斜率</t>
    </r>
  </si>
  <si>
    <t>P1-1</t>
  </si>
  <si>
    <r>
      <rPr>
        <rFont val="Arial"/>
        <color theme="1"/>
        <sz val="10.0"/>
      </rPr>
      <t xml:space="preserve">Error tolerance </t>
    </r>
    <r>
      <rPr>
        <rFont val="Noto Sans CJK SC"/>
        <color theme="1"/>
        <sz val="10.0"/>
      </rPr>
      <t>容忍线</t>
    </r>
  </si>
  <si>
    <t>P1-2</t>
  </si>
  <si>
    <r>
      <rPr>
        <rFont val="Arial"/>
        <color theme="1"/>
        <sz val="10.0"/>
      </rPr>
      <t xml:space="preserve">Error step </t>
    </r>
    <r>
      <rPr>
        <rFont val="Noto Sans CJK SC"/>
        <color theme="1"/>
        <sz val="10.0"/>
      </rPr>
      <t xml:space="preserve">步长 </t>
    </r>
    <r>
      <rPr>
        <rFont val="Arial"/>
        <color theme="1"/>
        <sz val="10.0"/>
      </rPr>
      <t>P1-2</t>
    </r>
    <r>
      <rPr>
        <rFont val="Noto Sans CJK SC"/>
        <color theme="1"/>
        <sz val="10.0"/>
      </rPr>
      <t xml:space="preserve">及以上 </t>
    </r>
    <r>
      <rPr>
        <rFont val="Arial"/>
        <color theme="1"/>
        <sz val="10.0"/>
      </rPr>
      <t>(</t>
    </r>
    <r>
      <rPr>
        <rFont val="Noto Sans CJK SC"/>
        <color theme="1"/>
        <sz val="10.0"/>
      </rPr>
      <t>每超此幅度扣</t>
    </r>
    <r>
      <rPr>
        <rFont val="Arial"/>
        <color theme="1"/>
        <sz val="10.0"/>
      </rPr>
      <t>1</t>
    </r>
    <r>
      <rPr>
        <rFont val="Noto Sans CJK SC"/>
        <color theme="1"/>
        <sz val="10.0"/>
      </rPr>
      <t>分</t>
    </r>
    <r>
      <rPr>
        <rFont val="Arial"/>
        <color theme="1"/>
        <sz val="10.0"/>
      </rPr>
      <t>)</t>
    </r>
  </si>
  <si>
    <t>P1-3</t>
  </si>
  <si>
    <t>Housekeeping</t>
  </si>
  <si>
    <t>P2-1</t>
  </si>
  <si>
    <r>
      <rPr>
        <rFont val="Arial"/>
        <color theme="1"/>
        <sz val="10.0"/>
      </rPr>
      <t xml:space="preserve">Min work days </t>
    </r>
    <r>
      <rPr>
        <rFont val="Noto Sans CJK SC"/>
        <color theme="1"/>
        <sz val="10.0"/>
      </rPr>
      <t>最低工作日</t>
    </r>
  </si>
  <si>
    <t>P2-2</t>
  </si>
  <si>
    <t>Equipment factor (Reach/OP/Swing)</t>
  </si>
  <si>
    <t>SiteFactor</t>
  </si>
  <si>
    <t>Putaway Benchmark</t>
  </si>
  <si>
    <t>SpeedCap</t>
  </si>
  <si>
    <t>(reserved)</t>
  </si>
  <si>
    <t>Inv-Qualified</t>
  </si>
  <si>
    <t>Inv-Good</t>
  </si>
  <si>
    <t>Inv-Excellent</t>
  </si>
  <si>
    <r>
      <rPr>
        <rFont val="Arial"/>
        <color theme="1"/>
        <sz val="10.0"/>
      </rPr>
      <t>90-Gate P1-1 pick err% 90</t>
    </r>
    <r>
      <rPr>
        <rFont val="Noto Sans CJK SC"/>
        <color theme="1"/>
        <sz val="10.0"/>
      </rPr>
      <t>分门槛</t>
    </r>
  </si>
  <si>
    <r>
      <rPr>
        <rFont val="Arial"/>
        <color theme="1"/>
        <sz val="10.0"/>
      </rPr>
      <t xml:space="preserve">Occupancy </t>
    </r>
    <r>
      <rPr>
        <rFont val="Noto Sans CJK SC"/>
        <color theme="1"/>
        <sz val="10.0"/>
      </rPr>
      <t xml:space="preserve">占用率 </t>
    </r>
    <r>
      <rPr>
        <rFont val="Arial"/>
        <color theme="1"/>
        <sz val="10.0"/>
      </rPr>
      <t>(auto)</t>
    </r>
  </si>
  <si>
    <t>(need to change monthly</t>
  </si>
  <si>
    <r>
      <rPr>
        <rFont val="Arial"/>
        <color rgb="FF000000"/>
        <sz val="10.0"/>
      </rPr>
      <t>SKU/SFT (monthly 七</t>
    </r>
    <r>
      <rPr>
        <rFont val="Noto Sans CJK SC"/>
        <color rgb="FF000000"/>
        <sz val="10.0"/>
      </rPr>
      <t>月更新</t>
    </r>
    <r>
      <rPr>
        <rFont val="Arial"/>
        <color rgb="FF000000"/>
        <sz val="10.0"/>
      </rPr>
      <t>)</t>
    </r>
  </si>
  <si>
    <r>
      <rPr>
        <rFont val="Arial"/>
        <color theme="1"/>
        <sz val="10.0"/>
      </rPr>
      <t>Actual Factor (</t>
    </r>
    <r>
      <rPr>
        <rFont val="Noto Sans CJK SC"/>
        <color theme="1"/>
        <sz val="10.0"/>
      </rPr>
      <t>七月必填</t>
    </r>
    <r>
      <rPr>
        <rFont val="Arial"/>
        <color theme="1"/>
        <sz val="10.0"/>
      </rPr>
      <t>!)</t>
    </r>
  </si>
  <si>
    <t>Exp. Factor</t>
  </si>
  <si>
    <t>Adjust. Exp. Factor (auto)</t>
  </si>
  <si>
    <r>
      <rPr>
        <rFont val="Arial"/>
        <color theme="1"/>
        <sz val="10.0"/>
      </rPr>
      <t xml:space="preserve">Min tracked hours </t>
    </r>
    <r>
      <rPr>
        <rFont val="Noto Sans CJK SC"/>
        <color theme="1"/>
        <sz val="10.0"/>
      </rPr>
      <t>速度分全额门槛</t>
    </r>
    <r>
      <rPr>
        <rFont val="Arial"/>
        <color theme="1"/>
        <sz val="10.0"/>
      </rPr>
      <t>(</t>
    </r>
    <r>
      <rPr>
        <rFont val="Noto Sans CJK SC"/>
        <color theme="1"/>
        <sz val="10.0"/>
      </rPr>
      <t>小时</t>
    </r>
    <r>
      <rPr>
        <rFont val="Arial"/>
        <color theme="1"/>
        <sz val="10.0"/>
      </rPr>
      <t>)</t>
    </r>
  </si>
  <si>
    <r>
      <rPr>
        <rFont val="Arial"/>
        <color theme="1"/>
        <sz val="10.0"/>
      </rPr>
      <t xml:space="preserve">Speed cap </t>
    </r>
    <r>
      <rPr>
        <rFont val="Noto Sans CJK SC"/>
        <color theme="1"/>
        <sz val="10.0"/>
      </rPr>
      <t>门槛以下</t>
    </r>
    <r>
      <rPr>
        <rFont val="Arial"/>
        <color theme="1"/>
        <sz val="10.0"/>
      </rPr>
      <t>N</t>
    </r>
    <r>
      <rPr>
        <rFont val="Noto Sans CJK SC"/>
        <color theme="1"/>
        <sz val="10.0"/>
      </rPr>
      <t>上限</t>
    </r>
  </si>
  <si>
    <r>
      <rPr>
        <rFont val="Arial"/>
        <color theme="1"/>
        <sz val="10.0"/>
      </rPr>
      <t>90-Gate P1-2 pick err% 90</t>
    </r>
    <r>
      <rPr>
        <rFont val="Noto Sans CJK SC"/>
        <color theme="1"/>
        <sz val="10.0"/>
      </rPr>
      <t>分门槛</t>
    </r>
  </si>
  <si>
    <r>
      <rPr>
        <rFont val="Arial"/>
        <color theme="1"/>
        <sz val="10.0"/>
      </rPr>
      <t xml:space="preserve">Error step P1-1 </t>
    </r>
    <r>
      <rPr>
        <rFont val="Noto Sans CJK SC"/>
        <color theme="1"/>
        <sz val="10.0"/>
      </rPr>
      <t>新人步长</t>
    </r>
  </si>
  <si>
    <r>
      <rPr>
        <rFont val="Arial"/>
        <color theme="1"/>
        <sz val="10.0"/>
      </rPr>
      <t xml:space="preserve">Putaway allowance </t>
    </r>
    <r>
      <rPr>
        <rFont val="Noto Sans CJK SC"/>
        <color theme="1"/>
        <sz val="10.0"/>
      </rPr>
      <t>上架每</t>
    </r>
    <r>
      <rPr>
        <rFont val="Arial"/>
        <color theme="1"/>
        <sz val="10.0"/>
      </rPr>
      <t>N</t>
    </r>
    <r>
      <rPr>
        <rFont val="Noto Sans CJK SC"/>
        <color theme="1"/>
        <sz val="10.0"/>
      </rPr>
      <t>个</t>
    </r>
    <r>
      <rPr>
        <rFont val="Arial"/>
        <color theme="1"/>
        <sz val="10.0"/>
      </rPr>
      <t>SKU</t>
    </r>
    <r>
      <rPr>
        <rFont val="Noto Sans CJK SC"/>
        <color theme="1"/>
        <sz val="10.0"/>
      </rPr>
      <t>容</t>
    </r>
    <r>
      <rPr>
        <rFont val="Arial"/>
        <color theme="1"/>
        <sz val="10.0"/>
      </rPr>
      <t>1</t>
    </r>
    <r>
      <rPr>
        <rFont val="Noto Sans CJK SC"/>
        <color theme="1"/>
        <sz val="10.0"/>
      </rPr>
      <t>错</t>
    </r>
  </si>
  <si>
    <r>
      <rPr>
        <rFont val="Arial"/>
        <b/>
        <color rgb="FFC00000"/>
        <sz val="10.0"/>
      </rPr>
      <t xml:space="preserve">1. </t>
    </r>
    <r>
      <rPr>
        <rFont val="Noto Sans CJK SC"/>
        <b/>
        <color rgb="FFC00000"/>
        <sz val="10.0"/>
      </rPr>
      <t>锚点</t>
    </r>
    <r>
      <rPr>
        <rFont val="Arial"/>
        <b/>
        <color rgb="FFC00000"/>
        <sz val="10.0"/>
      </rPr>
      <t xml:space="preserve">: </t>
    </r>
    <r>
      <rPr>
        <rFont val="Noto Sans CJK SC"/>
        <b/>
        <color rgb="FFC00000"/>
        <sz val="10.0"/>
      </rPr>
      <t>达到本级速度基准</t>
    </r>
    <r>
      <rPr>
        <rFont val="Arial"/>
        <b/>
        <color rgb="FFC00000"/>
        <sz val="10.0"/>
      </rPr>
      <t>+</t>
    </r>
    <r>
      <rPr>
        <rFont val="Noto Sans CJK SC"/>
        <b/>
        <color rgb="FFC00000"/>
        <sz val="10.0"/>
      </rPr>
      <t xml:space="preserve">零错误 </t>
    </r>
    <r>
      <rPr>
        <rFont val="Arial"/>
        <b/>
        <color rgb="FFC00000"/>
        <sz val="10.0"/>
      </rPr>
      <t>= 85</t>
    </r>
    <r>
      <rPr>
        <rFont val="Noto Sans CJK SC"/>
        <b/>
        <color rgb="FFC00000"/>
        <sz val="10.0"/>
      </rPr>
      <t xml:space="preserve">分 </t>
    </r>
    <r>
      <rPr>
        <rFont val="Arial"/>
        <b/>
        <color rgb="FFC00000"/>
        <sz val="10.0"/>
      </rPr>
      <t>(55+20+10)</t>
    </r>
  </si>
  <si>
    <r>
      <rPr>
        <rFont val="Arial"/>
        <b/>
        <color rgb="FFC00000"/>
        <sz val="10.0"/>
      </rPr>
      <t xml:space="preserve">2. </t>
    </r>
    <r>
      <rPr>
        <rFont val="Noto Sans CJK SC"/>
        <b/>
        <color rgb="FFC00000"/>
        <sz val="10.0"/>
      </rPr>
      <t>拣货错误率</t>
    </r>
    <r>
      <rPr>
        <rFont val="Arial"/>
        <b/>
        <color rgb="FFC00000"/>
        <sz val="10.0"/>
      </rPr>
      <t xml:space="preserve">: </t>
    </r>
    <r>
      <rPr>
        <rFont val="Noto Sans CJK SC"/>
        <b/>
        <color rgb="FFC00000"/>
        <sz val="10.0"/>
      </rPr>
      <t>容忍线</t>
    </r>
    <r>
      <rPr>
        <rFont val="Arial"/>
        <b/>
        <color rgb="FFC00000"/>
        <sz val="10.0"/>
      </rPr>
      <t>0.15%</t>
    </r>
    <r>
      <rPr>
        <rFont val="Noto Sans CJK SC"/>
        <b/>
        <color rgb="FFC00000"/>
        <sz val="10.0"/>
      </rPr>
      <t>全员</t>
    </r>
    <r>
      <rPr>
        <rFont val="Arial"/>
        <b/>
        <color rgb="FFC00000"/>
        <sz val="10.0"/>
      </rPr>
      <t xml:space="preserve">; </t>
    </r>
    <r>
      <rPr>
        <rFont val="Noto Sans CJK SC"/>
        <b/>
        <color rgb="FFC00000"/>
        <sz val="10.0"/>
      </rPr>
      <t>步长</t>
    </r>
    <r>
      <rPr>
        <rFont val="Arial"/>
        <b/>
        <color rgb="FFC00000"/>
        <sz val="10.0"/>
      </rPr>
      <t>: P1-1</t>
    </r>
    <r>
      <rPr>
        <rFont val="Noto Sans CJK SC"/>
        <b/>
        <color rgb="FFC00000"/>
        <sz val="10.0"/>
      </rPr>
      <t>每超</t>
    </r>
    <r>
      <rPr>
        <rFont val="Arial"/>
        <b/>
        <color rgb="FFC00000"/>
        <sz val="10.0"/>
      </rPr>
      <t>0.1%</t>
    </r>
    <r>
      <rPr>
        <rFont val="Noto Sans CJK SC"/>
        <b/>
        <color rgb="FFC00000"/>
        <sz val="10.0"/>
      </rPr>
      <t>扣</t>
    </r>
    <r>
      <rPr>
        <rFont val="Arial"/>
        <b/>
        <color rgb="FFC00000"/>
        <sz val="10.0"/>
      </rPr>
      <t>1</t>
    </r>
    <r>
      <rPr>
        <rFont val="Noto Sans CJK SC"/>
        <b/>
        <color rgb="FFC00000"/>
        <sz val="10.0"/>
      </rPr>
      <t>分</t>
    </r>
    <r>
      <rPr>
        <rFont val="Arial"/>
        <b/>
        <color rgb="FFC00000"/>
        <sz val="10.0"/>
      </rPr>
      <t>, P1-2</t>
    </r>
    <r>
      <rPr>
        <rFont val="Noto Sans CJK SC"/>
        <b/>
        <color rgb="FFC00000"/>
        <sz val="10.0"/>
      </rPr>
      <t>及以上每超</t>
    </r>
    <r>
      <rPr>
        <rFont val="Arial"/>
        <b/>
        <color rgb="FFC00000"/>
        <sz val="10.0"/>
      </rPr>
      <t>0.05%</t>
    </r>
    <r>
      <rPr>
        <rFont val="Noto Sans CJK SC"/>
        <b/>
        <color rgb="FFC00000"/>
        <sz val="10.0"/>
      </rPr>
      <t>扣</t>
    </r>
    <r>
      <rPr>
        <rFont val="Arial"/>
        <b/>
        <color rgb="FFC00000"/>
        <sz val="10.0"/>
      </rPr>
      <t>1</t>
    </r>
    <r>
      <rPr>
        <rFont val="Noto Sans CJK SC"/>
        <b/>
        <color rgb="FFC00000"/>
        <sz val="10.0"/>
      </rPr>
      <t>分</t>
    </r>
  </si>
  <si>
    <r>
      <rPr>
        <rFont val="Arial"/>
        <b/>
        <color rgb="FFC00000"/>
        <sz val="10.0"/>
      </rPr>
      <t xml:space="preserve">3. </t>
    </r>
    <r>
      <rPr>
        <rFont val="Noto Sans CJK SC"/>
        <b/>
        <color rgb="FFC00000"/>
        <sz val="10.0"/>
      </rPr>
      <t>上架</t>
    </r>
    <r>
      <rPr>
        <rFont val="Arial"/>
        <b/>
        <color rgb="FFC00000"/>
        <sz val="10.0"/>
      </rPr>
      <t xml:space="preserve">: </t>
    </r>
    <r>
      <rPr>
        <rFont val="Noto Sans CJK SC"/>
        <b/>
        <color rgb="FFC00000"/>
        <sz val="10.0"/>
      </rPr>
      <t>错</t>
    </r>
    <r>
      <rPr>
        <rFont val="Arial"/>
        <b/>
        <color rgb="FFC00000"/>
        <sz val="10.0"/>
      </rPr>
      <t>1</t>
    </r>
    <r>
      <rPr>
        <rFont val="Noto Sans CJK SC"/>
        <b/>
        <color rgb="FFC00000"/>
        <sz val="10.0"/>
      </rPr>
      <t>个</t>
    </r>
    <r>
      <rPr>
        <rFont val="Arial"/>
        <b/>
        <color rgb="FFC00000"/>
        <sz val="10.0"/>
      </rPr>
      <t>SKU</t>
    </r>
    <r>
      <rPr>
        <rFont val="Noto Sans CJK SC"/>
        <b/>
        <color rgb="FFC00000"/>
        <sz val="10.0"/>
      </rPr>
      <t>扣</t>
    </r>
    <r>
      <rPr>
        <rFont val="Arial"/>
        <b/>
        <color rgb="FFC00000"/>
        <sz val="10.0"/>
      </rPr>
      <t>1</t>
    </r>
    <r>
      <rPr>
        <rFont val="Noto Sans CJK SC"/>
        <b/>
        <color rgb="FFC00000"/>
        <sz val="10.0"/>
      </rPr>
      <t>分</t>
    </r>
    <r>
      <rPr>
        <rFont val="Arial"/>
        <b/>
        <color rgb="FFC00000"/>
        <sz val="10.0"/>
      </rPr>
      <t xml:space="preserve">, </t>
    </r>
    <r>
      <rPr>
        <rFont val="Noto Sans CJK SC"/>
        <b/>
        <color rgb="FFC00000"/>
        <sz val="10.0"/>
      </rPr>
      <t>每</t>
    </r>
    <r>
      <rPr>
        <rFont val="Arial"/>
        <b/>
        <color rgb="FFC00000"/>
        <sz val="10.0"/>
      </rPr>
      <t>200</t>
    </r>
    <r>
      <rPr>
        <rFont val="Noto Sans CJK SC"/>
        <b/>
        <color rgb="FFC00000"/>
        <sz val="10.0"/>
      </rPr>
      <t>个</t>
    </r>
    <r>
      <rPr>
        <rFont val="Arial"/>
        <b/>
        <color rgb="FFC00000"/>
        <sz val="10.0"/>
      </rPr>
      <t>SKU</t>
    </r>
    <r>
      <rPr>
        <rFont val="Noto Sans CJK SC"/>
        <b/>
        <color rgb="FFC00000"/>
        <sz val="10.0"/>
      </rPr>
      <t>容错</t>
    </r>
    <r>
      <rPr>
        <rFont val="Arial"/>
        <b/>
        <color rgb="FFC00000"/>
        <sz val="10.0"/>
      </rPr>
      <t>1</t>
    </r>
    <r>
      <rPr>
        <rFont val="Noto Sans CJK SC"/>
        <b/>
        <color rgb="FFC00000"/>
        <sz val="10.0"/>
      </rPr>
      <t xml:space="preserve">个 </t>
    </r>
    <r>
      <rPr>
        <rFont val="Arial"/>
        <b/>
        <color rgb="FFC00000"/>
        <sz val="10.0"/>
      </rPr>
      <t xml:space="preserve">| </t>
    </r>
    <r>
      <rPr>
        <rFont val="Noto Sans CJK SC"/>
        <b/>
        <color rgb="FFC00000"/>
        <sz val="10.0"/>
      </rPr>
      <t>其他任务错误</t>
    </r>
    <r>
      <rPr>
        <rFont val="Arial"/>
        <b/>
        <color rgb="FFC00000"/>
        <sz val="10.0"/>
      </rPr>
      <t>(Sub Order/Trailer Push/Moving/Inventory/Other)</t>
    </r>
    <r>
      <rPr>
        <rFont val="Noto Sans CJK SC"/>
        <b/>
        <color rgb="FFC00000"/>
        <sz val="10.0"/>
      </rPr>
      <t>按档扣</t>
    </r>
    <r>
      <rPr>
        <rFont val="Arial"/>
        <b/>
        <color rgb="FFC00000"/>
        <sz val="10.0"/>
      </rPr>
      <t xml:space="preserve">, </t>
    </r>
    <r>
      <rPr>
        <rFont val="Noto Sans CJK SC"/>
        <b/>
        <color rgb="FFC00000"/>
        <sz val="10.0"/>
      </rPr>
      <t>直接扣质量</t>
    </r>
    <r>
      <rPr>
        <rFont val="Arial"/>
        <b/>
        <color rgb="FFC00000"/>
        <sz val="10.0"/>
      </rPr>
      <t>20</t>
    </r>
    <r>
      <rPr>
        <rFont val="Noto Sans CJK SC"/>
        <b/>
        <color rgb="FFC00000"/>
        <sz val="10.0"/>
      </rPr>
      <t>分</t>
    </r>
    <r>
      <rPr>
        <rFont val="Arial"/>
        <b/>
        <color rgb="FFC00000"/>
        <sz val="10.0"/>
      </rPr>
      <t xml:space="preserve">, </t>
    </r>
    <r>
      <rPr>
        <rFont val="Noto Sans CJK SC"/>
        <b/>
        <color rgb="FFC00000"/>
        <sz val="10.0"/>
      </rPr>
      <t>扣完为止</t>
    </r>
  </si>
  <si>
    <r>
      <rPr>
        <rFont val="Arial"/>
        <b/>
        <color rgb="FFC00000"/>
        <sz val="10.0"/>
      </rPr>
      <t>4. Sub Order</t>
    </r>
    <r>
      <rPr>
        <rFont val="Noto Sans CJK SC"/>
        <b/>
        <color rgb="FFC00000"/>
        <sz val="10.0"/>
      </rPr>
      <t>档次</t>
    </r>
    <r>
      <rPr>
        <rFont val="Arial"/>
        <b/>
        <color rgb="FFC00000"/>
        <sz val="10.0"/>
      </rPr>
      <t>: &lt;=2</t>
    </r>
    <r>
      <rPr>
        <rFont val="Noto Sans CJK SC"/>
        <b/>
        <color rgb="FFC00000"/>
        <sz val="10.0"/>
      </rPr>
      <t>托返工</t>
    </r>
    <r>
      <rPr>
        <rFont val="Arial"/>
        <b/>
        <color rgb="FFC00000"/>
        <sz val="10.0"/>
      </rPr>
      <t>-1 | 3-5</t>
    </r>
    <r>
      <rPr>
        <rFont val="Noto Sans CJK SC"/>
        <b/>
        <color rgb="FFC00000"/>
        <sz val="10.0"/>
      </rPr>
      <t>托</t>
    </r>
    <r>
      <rPr>
        <rFont val="Arial"/>
        <b/>
        <color rgb="FFC00000"/>
        <sz val="10.0"/>
      </rPr>
      <t>-2 | 5-10</t>
    </r>
    <r>
      <rPr>
        <rFont val="Noto Sans CJK SC"/>
        <b/>
        <color rgb="FFC00000"/>
        <sz val="10.0"/>
      </rPr>
      <t>托</t>
    </r>
    <r>
      <rPr>
        <rFont val="Arial"/>
        <b/>
        <color rgb="FFC00000"/>
        <sz val="10.0"/>
      </rPr>
      <t>-5 | &gt;10</t>
    </r>
    <r>
      <rPr>
        <rFont val="Noto Sans CJK SC"/>
        <b/>
        <color rgb="FFC00000"/>
        <sz val="10.0"/>
      </rPr>
      <t>托</t>
    </r>
    <r>
      <rPr>
        <rFont val="Arial"/>
        <b/>
        <color rgb="FFC00000"/>
        <sz val="10.0"/>
      </rPr>
      <t>-10 (Other-Task</t>
    </r>
    <r>
      <rPr>
        <rFont val="Noto Sans CJK SC"/>
        <b/>
        <color rgb="FFC00000"/>
        <sz val="10.0"/>
      </rPr>
      <t>同档</t>
    </r>
    <r>
      <rPr>
        <rFont val="Arial"/>
        <b/>
        <color rgb="FFC00000"/>
        <sz val="10.0"/>
      </rPr>
      <t>)</t>
    </r>
  </si>
  <si>
    <r>
      <rPr>
        <rFont val="Arial"/>
        <b/>
        <color rgb="FFC00000"/>
        <sz val="10.0"/>
      </rPr>
      <t>5. Housekeeping</t>
    </r>
    <r>
      <rPr>
        <rFont val="Noto Sans CJK SC"/>
        <b/>
        <color rgb="FFC00000"/>
        <sz val="10.0"/>
      </rPr>
      <t xml:space="preserve">各类 </t>
    </r>
    <r>
      <rPr>
        <rFont val="Arial"/>
        <b/>
        <color rgb="FFC00000"/>
        <sz val="10.0"/>
      </rPr>
      <t xml:space="preserve">+ Not Following SOP/Instruction </t>
    </r>
    <r>
      <rPr>
        <rFont val="Noto Sans CJK SC"/>
        <b/>
        <color rgb="FFC00000"/>
        <sz val="10.0"/>
      </rPr>
      <t>扣</t>
    </r>
    <r>
      <rPr>
        <rFont val="Arial"/>
        <b/>
        <color rgb="FFC00000"/>
        <sz val="10.0"/>
      </rPr>
      <t>HK10</t>
    </r>
    <r>
      <rPr>
        <rFont val="Noto Sans CJK SC"/>
        <b/>
        <color rgb="FFC00000"/>
        <sz val="10.0"/>
      </rPr>
      <t>分</t>
    </r>
    <r>
      <rPr>
        <rFont val="Arial"/>
        <b/>
        <color rgb="FFC00000"/>
        <sz val="10.0"/>
      </rPr>
      <t xml:space="preserve">, </t>
    </r>
    <r>
      <rPr>
        <rFont val="Noto Sans CJK SC"/>
        <b/>
        <color rgb="FFC00000"/>
        <sz val="10.0"/>
      </rPr>
      <t>扣完为止</t>
    </r>
  </si>
  <si>
    <r>
      <rPr>
        <rFont val="Arial"/>
        <b/>
        <color rgb="FFC00000"/>
        <sz val="10.0"/>
      </rPr>
      <t>6. 90</t>
    </r>
    <r>
      <rPr>
        <rFont val="Noto Sans CJK SC"/>
        <b/>
        <color rgb="FFC00000"/>
        <sz val="10.0"/>
      </rPr>
      <t>分门槛</t>
    </r>
    <r>
      <rPr>
        <rFont val="Arial"/>
        <b/>
        <color rgb="FFC00000"/>
        <sz val="10.0"/>
      </rPr>
      <t xml:space="preserve">: </t>
    </r>
    <r>
      <rPr>
        <rFont val="Noto Sans CJK SC"/>
        <b/>
        <color rgb="FFC00000"/>
        <sz val="10.0"/>
      </rPr>
      <t>须有拣货错误率数据</t>
    </r>
    <r>
      <rPr>
        <rFont val="Arial"/>
        <b/>
        <color rgb="FFC00000"/>
        <sz val="10.0"/>
      </rPr>
      <t xml:space="preserve">; P1-1&lt;=0.5%, P1-2&lt;=0.3%; </t>
    </r>
    <r>
      <rPr>
        <rFont val="Noto Sans CJK SC"/>
        <b/>
        <color rgb="FFC00000"/>
        <sz val="10.0"/>
      </rPr>
      <t>不达标总分封顶</t>
    </r>
    <r>
      <rPr>
        <rFont val="Arial"/>
        <b/>
        <color rgb="FFC00000"/>
        <sz val="10.0"/>
      </rPr>
      <t>89.9, Bonus</t>
    </r>
    <r>
      <rPr>
        <rFont val="Noto Sans CJK SC"/>
        <b/>
        <color rgb="FFC00000"/>
        <sz val="10.0"/>
      </rPr>
      <t>不能突破</t>
    </r>
    <r>
      <rPr>
        <rFont val="Arial"/>
        <b/>
        <color rgb="FFC00000"/>
        <sz val="10.0"/>
      </rPr>
      <t>; P1-3+</t>
    </r>
    <r>
      <rPr>
        <rFont val="Noto Sans CJK SC"/>
        <b/>
        <color rgb="FFC00000"/>
        <sz val="10.0"/>
      </rPr>
      <t>无门槛</t>
    </r>
  </si>
  <si>
    <r>
      <rPr>
        <rFont val="Arial"/>
        <b/>
        <color rgb="FFC00000"/>
        <sz val="10.0"/>
      </rPr>
      <t xml:space="preserve">7. </t>
    </r>
    <r>
      <rPr>
        <rFont val="Noto Sans CJK SC"/>
        <b/>
        <color rgb="FFC00000"/>
        <sz val="10.0"/>
      </rPr>
      <t>可测工时</t>
    </r>
    <r>
      <rPr>
        <rFont val="Arial"/>
        <b/>
        <color rgb="FFC00000"/>
        <sz val="10.0"/>
      </rPr>
      <t>(</t>
    </r>
    <r>
      <rPr>
        <rFont val="Noto Sans CJK SC"/>
        <b/>
        <color rgb="FFC00000"/>
        <sz val="10.0"/>
      </rPr>
      <t>拣货</t>
    </r>
    <r>
      <rPr>
        <rFont val="Arial"/>
        <b/>
        <color rgb="FFC00000"/>
        <sz val="10.0"/>
      </rPr>
      <t>+</t>
    </r>
    <r>
      <rPr>
        <rFont val="Noto Sans CJK SC"/>
        <b/>
        <color rgb="FFC00000"/>
        <sz val="10.0"/>
      </rPr>
      <t>上架</t>
    </r>
    <r>
      <rPr>
        <rFont val="Arial"/>
        <b/>
        <color rgb="FFC00000"/>
        <sz val="10.0"/>
      </rPr>
      <t>+</t>
    </r>
    <r>
      <rPr>
        <rFont val="Noto Sans CJK SC"/>
        <b/>
        <color rgb="FFC00000"/>
        <sz val="10.0"/>
      </rPr>
      <t>盘点</t>
    </r>
    <r>
      <rPr>
        <rFont val="Arial"/>
        <b/>
        <color rgb="FFC00000"/>
        <sz val="10.0"/>
      </rPr>
      <t>)</t>
    </r>
    <r>
      <rPr>
        <rFont val="Noto Sans CJK SC"/>
        <b/>
        <color rgb="FFC00000"/>
        <sz val="10.0"/>
      </rPr>
      <t>不足</t>
    </r>
    <r>
      <rPr>
        <rFont val="Arial"/>
        <b/>
        <color rgb="FFC00000"/>
        <sz val="10.0"/>
      </rPr>
      <t>50</t>
    </r>
    <r>
      <rPr>
        <rFont val="Noto Sans CJK SC"/>
        <b/>
        <color rgb="FFC00000"/>
        <sz val="10.0"/>
      </rPr>
      <t>小时</t>
    </r>
    <r>
      <rPr>
        <rFont val="Arial"/>
        <b/>
        <color rgb="FFC00000"/>
        <sz val="10.0"/>
      </rPr>
      <t xml:space="preserve">: </t>
    </r>
    <r>
      <rPr>
        <rFont val="Noto Sans CJK SC"/>
        <b/>
        <color rgb="FFC00000"/>
        <sz val="10.0"/>
      </rPr>
      <t>速度分</t>
    </r>
    <r>
      <rPr>
        <rFont val="Arial"/>
        <b/>
        <color rgb="FFC00000"/>
        <sz val="10.0"/>
      </rPr>
      <t>N</t>
    </r>
    <r>
      <rPr>
        <rFont val="Noto Sans CJK SC"/>
        <b/>
        <color rgb="FFC00000"/>
        <sz val="10.0"/>
      </rPr>
      <t>封顶</t>
    </r>
    <r>
      <rPr>
        <rFont val="Arial"/>
        <b/>
        <color rgb="FFC00000"/>
        <sz val="10.0"/>
      </rPr>
      <t>60</t>
    </r>
  </si>
  <si>
    <r>
      <rPr>
        <rFont val="Arial"/>
        <b/>
        <color rgb="FFC00000"/>
        <sz val="10.0"/>
      </rPr>
      <t xml:space="preserve">8. </t>
    </r>
    <r>
      <rPr>
        <rFont val="Noto Sans CJK SC"/>
        <b/>
        <color rgb="FFC00000"/>
        <sz val="10.0"/>
      </rPr>
      <t>当月有效工作日</t>
    </r>
    <r>
      <rPr>
        <rFont val="Arial"/>
        <b/>
        <color rgb="FFC00000"/>
        <sz val="10.0"/>
      </rPr>
      <t>&lt;10</t>
    </r>
    <r>
      <rPr>
        <rFont val="Noto Sans CJK SC"/>
        <b/>
        <color rgb="FFC00000"/>
        <sz val="10.0"/>
      </rPr>
      <t>天</t>
    </r>
    <r>
      <rPr>
        <rFont val="Arial"/>
        <b/>
        <color rgb="FFC00000"/>
        <sz val="10.0"/>
      </rPr>
      <t xml:space="preserve">: </t>
    </r>
    <r>
      <rPr>
        <rFont val="Noto Sans CJK SC"/>
        <b/>
        <color rgb="FFC00000"/>
        <sz val="10.0"/>
      </rPr>
      <t>只记录</t>
    </r>
    <r>
      <rPr>
        <rFont val="Arial"/>
        <b/>
        <color rgb="FFC00000"/>
        <sz val="10.0"/>
      </rPr>
      <t xml:space="preserve">, </t>
    </r>
    <r>
      <rPr>
        <rFont val="Noto Sans CJK SC"/>
        <b/>
        <color rgb="FFC00000"/>
        <sz val="10.0"/>
      </rPr>
      <t>不打分</t>
    </r>
  </si>
  <si>
    <r>
      <rPr>
        <rFont val="Arial"/>
        <b/>
        <color rgb="FFC00000"/>
        <sz val="10.0"/>
      </rPr>
      <t xml:space="preserve">9. </t>
    </r>
    <r>
      <rPr>
        <rFont val="Noto Sans CJK SC"/>
        <b/>
        <color rgb="FFC00000"/>
        <sz val="10.0"/>
      </rPr>
      <t xml:space="preserve">总分 </t>
    </r>
    <r>
      <rPr>
        <rFont val="Arial"/>
        <b/>
        <color rgb="FFC00000"/>
        <sz val="10.0"/>
      </rPr>
      <t xml:space="preserve">= </t>
    </r>
    <r>
      <rPr>
        <rFont val="Noto Sans CJK SC"/>
        <b/>
        <color rgb="FFC00000"/>
        <sz val="10.0"/>
      </rPr>
      <t>效率</t>
    </r>
    <r>
      <rPr>
        <rFont val="Arial"/>
        <b/>
        <color rgb="FFC00000"/>
        <sz val="10.0"/>
      </rPr>
      <t xml:space="preserve">N + </t>
    </r>
    <r>
      <rPr>
        <rFont val="Noto Sans CJK SC"/>
        <b/>
        <color rgb="FFC00000"/>
        <sz val="10.0"/>
      </rPr>
      <t>质量</t>
    </r>
    <r>
      <rPr>
        <rFont val="Arial"/>
        <b/>
        <color rgb="FFC00000"/>
        <sz val="10.0"/>
      </rPr>
      <t xml:space="preserve">Q + HK + Bonus, </t>
    </r>
    <r>
      <rPr>
        <rFont val="Noto Sans CJK SC"/>
        <b/>
        <color rgb="FFC00000"/>
        <sz val="10.0"/>
      </rPr>
      <t>封顶</t>
    </r>
    <r>
      <rPr>
        <rFont val="Arial"/>
        <b/>
        <color rgb="FFC00000"/>
        <sz val="10.0"/>
      </rPr>
      <t>100</t>
    </r>
  </si>
  <si>
    <t>Name</t>
  </si>
  <si>
    <t>Task</t>
  </si>
  <si>
    <r>
      <rPr>
        <rFont val="Arial"/>
        <b/>
        <color rgb="FFFFFFFF"/>
        <sz val="10.0"/>
      </rPr>
      <t xml:space="preserve">Comment </t>
    </r>
    <r>
      <rPr>
        <rFont val="Noto Sans CJK SC"/>
        <b/>
        <color rgb="FFFFFFFF"/>
        <sz val="10.0"/>
      </rPr>
      <t>具体描述</t>
    </r>
  </si>
  <si>
    <r>
      <rPr>
        <rFont val="Arial"/>
        <b/>
        <color rgb="FFFFFFFF"/>
        <sz val="10.0"/>
      </rPr>
      <t xml:space="preserve">Leader </t>
    </r>
    <r>
      <rPr>
        <rFont val="Noto Sans CJK SC"/>
        <b/>
        <color rgb="FFFFFFFF"/>
        <sz val="10.0"/>
      </rPr>
      <t>记录人</t>
    </r>
  </si>
  <si>
    <t>不能删除</t>
  </si>
  <si>
    <t>copy the name</t>
  </si>
  <si>
    <t>error and bonus  list</t>
  </si>
  <si>
    <t>https://onedrive.live.com/personal/21f1717b0dd121e7/_layouts/15/Doc.aspx?sourcedoc=%7B3226D768-6AA4-4548-A366-6D4D124681E8%7D&amp;file=NJ7%20error%20%26%20bonus%20list%20sep%202026.xlsx&amp;action=default&amp;mobileredirect=true</t>
  </si>
  <si>
    <t>Juan Sanchez</t>
  </si>
  <si>
    <t>Housekeeping-Assets</t>
  </si>
  <si>
    <t xml:space="preserve">-5 Juan Sánchez, damaged the property. </t>
  </si>
  <si>
    <t>Ismael</t>
  </si>
  <si>
    <t>Sub Order-Minor(&lt;=2plt,-1)</t>
  </si>
  <si>
    <t>Fabian</t>
  </si>
  <si>
    <t>Jefferson Castillo</t>
  </si>
  <si>
    <t>-5 to Jefferson damaged the boxes</t>
  </si>
  <si>
    <t>Sub Order-Med(3-5plt,-2)</t>
  </si>
  <si>
    <t>Joel</t>
  </si>
  <si>
    <t>TIX</t>
  </si>
  <si>
    <t>Housekeeping-Cleanliness</t>
  </si>
  <si>
    <t xml:space="preserve">-1 to Juan Zunija Tix leaving boxes on floor when picking. </t>
  </si>
  <si>
    <t>Sub Order-Major(5-10plt,-5)</t>
  </si>
  <si>
    <t>Steven</t>
  </si>
  <si>
    <t>Sub Order-Severe(&gt;10plt,-10)</t>
  </si>
  <si>
    <t>Cesar</t>
  </si>
  <si>
    <t>Not Following SOP/Instruction</t>
  </si>
  <si>
    <t>-1 to Steven no answer the radio</t>
  </si>
  <si>
    <t>Trailer Push/Loading Error</t>
  </si>
  <si>
    <t>Eduardo</t>
  </si>
  <si>
    <t>-5 to Fabian damage the big scale, connect to wrong charge</t>
  </si>
  <si>
    <t xml:space="preserve">Ismael </t>
  </si>
  <si>
    <t>Moving</t>
  </si>
  <si>
    <t>Franklin</t>
  </si>
  <si>
    <t> -1 to Joel take charge for scale outside from office </t>
  </si>
  <si>
    <t>Inventory</t>
  </si>
  <si>
    <t>Juan</t>
  </si>
  <si>
    <t>Housekeeping-Safety</t>
  </si>
  <si>
    <t>-2 Juan Sánchez, using phone on the forklift, while the other driver goes through the checklist alone</t>
  </si>
  <si>
    <t>Other-Task-Minor(-1)</t>
  </si>
  <si>
    <t>Juan Chach Gomez</t>
  </si>
  <si>
    <t>Cesar deduct point change gas but never inform when he back -3 pts </t>
  </si>
  <si>
    <t>Other-Task-Med(-2)</t>
  </si>
  <si>
    <t>Luis</t>
  </si>
  <si>
    <t xml:space="preserve">Not put pallet good in line. -1 points to  Cesar no team work now, rude </t>
  </si>
  <si>
    <t>lili</t>
  </si>
  <si>
    <t>Other-Task-Major(-5)</t>
  </si>
  <si>
    <t>Lucas</t>
  </si>
  <si>
    <t>-1 to David scanner not follow instructions, take Juan Lopez forklift to pick up</t>
  </si>
  <si>
    <t>Other-Task-Severe(-10)</t>
  </si>
  <si>
    <t>Denis</t>
  </si>
  <si>
    <t xml:space="preserve">-1 to Luis not connect the OP to charge after use it and put in wrong spot </t>
  </si>
  <si>
    <t>Zunija</t>
  </si>
  <si>
    <t>I tell David use forklift 28, but he takes Juan Lopez in the morning and now he is driving Juan Chach, not follow instructions -1 </t>
  </si>
  <si>
    <t>Housekeeping-Maintenance</t>
  </si>
  <si>
    <t>Ivan</t>
  </si>
  <si>
    <t xml:space="preserve">-1 to Fabian not answer the radio </t>
  </si>
  <si>
    <t>Herman</t>
  </si>
  <si>
    <t>Santiago</t>
  </si>
  <si>
    <t>Santiago-10 hit rack </t>
  </si>
  <si>
    <t>Housekeeping-Attendance</t>
  </si>
  <si>
    <t>JOSUE ABREGO</t>
  </si>
  <si>
    <t xml:space="preserve">-1 to Steven not answer the radio </t>
  </si>
  <si>
    <t xml:space="preserve">-1 to Luis not answer the radio </t>
  </si>
  <si>
    <t>Miguel</t>
  </si>
  <si>
    <t>Reinaldo</t>
  </si>
  <si>
    <t>-1 to Rey not answer the radio</t>
  </si>
  <si>
    <t>Ramiro</t>
  </si>
  <si>
    <t> SANTIAGO -1 SUB ORDER PICK 1 EXTRA ZY-WY-KLGJ-260917-000002 </t>
  </si>
  <si>
    <t xml:space="preserve">Isabella </t>
  </si>
  <si>
    <t>Santiago picked 6 boxes extra sub order ： ZY- Mmt-260917-000005</t>
  </si>
  <si>
    <t>Bryan castillejo</t>
  </si>
  <si>
    <t>Bryan suborder RR30 picked extra 1</t>
  </si>
  <si>
    <t>yujie</t>
  </si>
  <si>
    <t>Emerson</t>
  </si>
  <si>
    <t>-1 to Herman not answer the radio</t>
  </si>
  <si>
    <t>Andres</t>
  </si>
  <si>
    <t>Cesar -1 point wrong cone color</t>
  </si>
  <si>
    <t>bolun</t>
  </si>
  <si>
    <t>Manuel</t>
  </si>
  <si>
    <t>lefferson push pallet to wrong line, special order VC regular many times</t>
  </si>
  <si>
    <t>Denis wrong cone color</t>
  </si>
  <si>
    <t>Santiago put UPS pallet to FedEx area</t>
  </si>
  <si>
    <t>Sam</t>
  </si>
  <si>
    <t>Oscar Cuevas</t>
  </si>
  <si>
    <t>Oscarnj7 no pallet cone</t>
  </si>
  <si>
    <t>Ramiro -1 points loaded 5 FedEx palets in ups area</t>
  </si>
  <si>
    <t>Carlos</t>
  </si>
  <si>
    <t>Deduct 1 point to Ramiro  SOP Violation: no pallet cone</t>
  </si>
  <si>
    <t>Emanuelnj7</t>
  </si>
  <si>
    <t>Deduct 1 point to Tix  SOP Violation: put pallets at wrong side</t>
  </si>
  <si>
    <t xml:space="preserve">-1 to Eduardo not answer the radio </t>
  </si>
  <si>
    <t xml:space="preserve">-1 to Fabian and Joel not answer the radio </t>
  </si>
  <si>
    <t>Gonzaleznj7</t>
  </si>
  <si>
    <t>fabian 9/27 late</t>
  </si>
  <si>
    <t>Raul</t>
  </si>
  <si>
    <t>Franklin 9/3 late</t>
  </si>
  <si>
    <t>Franklin 9/28 late</t>
  </si>
  <si>
    <t>Steven 9/2 late</t>
  </si>
  <si>
    <t>Steven 9/13 late</t>
  </si>
  <si>
    <t>Luis 9/20 late</t>
  </si>
  <si>
    <t>dennis 9/4 late</t>
  </si>
  <si>
    <t>Ivan 9/25 late</t>
  </si>
  <si>
    <t>Santiago 9/8 late</t>
  </si>
  <si>
    <t>Andres 9/10 late</t>
  </si>
  <si>
    <t>Sam 9/9 late</t>
  </si>
  <si>
    <t>Tix 9/8 late</t>
  </si>
  <si>
    <t>Tix 9/10 late</t>
  </si>
  <si>
    <t>Carlos 9/29 late</t>
  </si>
  <si>
    <t>Bolun late</t>
  </si>
  <si>
    <t>Glasmary (GL)</t>
  </si>
  <si>
    <t>Glasmary late</t>
  </si>
  <si>
    <t>Category</t>
  </si>
  <si>
    <t>Points</t>
  </si>
  <si>
    <t>Comment</t>
  </si>
  <si>
    <t>NJ7</t>
  </si>
  <si>
    <t>Error Prevention</t>
  </si>
  <si>
    <t xml:space="preserve">+1 Denis found mix sku </t>
  </si>
  <si>
    <t>Occupancy</t>
  </si>
  <si>
    <t>9/4 (+1) Juan Sanchez found freeze sku -6 boxes</t>
  </si>
  <si>
    <t>+1 to Fabian found mix sku CONT: HLBU2067728 SKU:TB-XY-5HTBSF-DB-251025-S</t>
  </si>
  <si>
    <t>Fabián found two lost boxes SKU: WT-SG001-BR-X-1-S-A1</t>
  </si>
  <si>
    <t xml:space="preserve">（+1 Juan López Container: SELU4273339, SKU: JPSY03VA25B0254 found wrong pallet label </t>
  </si>
  <si>
    <t>sep</t>
  </si>
  <si>
    <t>Full Attendance</t>
  </si>
  <si>
    <t>Jouse Sep Full Attendance</t>
  </si>
  <si>
    <t>Occ Factor</t>
  </si>
  <si>
    <t>Pablo Sep Full Attendance</t>
  </si>
  <si>
    <t>Sep</t>
  </si>
  <si>
    <t>Alex Mabel (GL)</t>
  </si>
  <si>
    <t>Alex Sep Full Attendance</t>
  </si>
  <si>
    <t>Zero Error Month</t>
  </si>
  <si>
    <t>Quality 20 = time-weighted Picking/Putaway/Other blocks</t>
  </si>
  <si>
    <r>
      <rPr>
        <rFont val="Arial"/>
        <b/>
        <color rgb="FFC00000"/>
        <sz val="11.0"/>
      </rPr>
      <t>90</t>
    </r>
    <r>
      <rPr>
        <rFont val="Noto Sans CJK SC"/>
        <b/>
        <color rgb="FFC00000"/>
        <sz val="11.0"/>
      </rPr>
      <t xml:space="preserve">分规则 </t>
    </r>
    <r>
      <rPr>
        <rFont val="Arial"/>
        <b/>
        <color rgb="FFC00000"/>
        <sz val="11.0"/>
      </rPr>
      <t xml:space="preserve">90-CLUB RULE: </t>
    </r>
    <r>
      <rPr>
        <rFont val="Noto Sans CJK SC"/>
        <b/>
        <color rgb="FFC00000"/>
        <sz val="11.0"/>
      </rPr>
      <t>须有拣货</t>
    </r>
    <r>
      <rPr>
        <rFont val="Arial"/>
        <b/>
        <color rgb="FFC00000"/>
        <sz val="11.0"/>
      </rPr>
      <t>/</t>
    </r>
    <r>
      <rPr>
        <rFont val="Noto Sans CJK SC"/>
        <b/>
        <color rgb="FFC00000"/>
        <sz val="11.0"/>
      </rPr>
      <t>上架错误率数据，</t>
    </r>
    <r>
      <rPr>
        <rFont val="Arial"/>
        <b/>
        <color rgb="FFC00000"/>
        <sz val="11.0"/>
      </rPr>
      <t>P1-1 ≤0.5% | P1-2 ≤0.3% (</t>
    </r>
    <r>
      <rPr>
        <rFont val="Noto Sans CJK SC"/>
        <b/>
        <color rgb="FFC00000"/>
        <sz val="11.0"/>
      </rPr>
      <t>上架单个失误豁免</t>
    </r>
    <r>
      <rPr>
        <rFont val="Arial"/>
        <b/>
        <color rgb="FFC00000"/>
        <sz val="11.0"/>
      </rPr>
      <t>)</t>
    </r>
    <r>
      <rPr>
        <rFont val="Noto Sans CJK SC"/>
        <b/>
        <color rgb="FFC00000"/>
        <sz val="11.0"/>
      </rPr>
      <t>，不达标者总分上限</t>
    </r>
    <r>
      <rPr>
        <rFont val="Arial"/>
        <b/>
        <color rgb="FFC00000"/>
        <sz val="11.0"/>
      </rPr>
      <t>89.9</t>
    </r>
    <r>
      <rPr>
        <rFont val="Noto Sans CJK SC"/>
        <b/>
        <color rgb="FFC00000"/>
        <sz val="11.0"/>
      </rPr>
      <t>，</t>
    </r>
    <r>
      <rPr>
        <rFont val="Arial"/>
        <b/>
        <color rgb="FFC00000"/>
        <sz val="11.0"/>
      </rPr>
      <t>Bonus</t>
    </r>
    <r>
      <rPr>
        <rFont val="Noto Sans CJK SC"/>
        <b/>
        <color rgb="FFC00000"/>
        <sz val="11.0"/>
      </rPr>
      <t xml:space="preserve">不能突破 </t>
    </r>
    <r>
      <rPr>
        <rFont val="Arial"/>
        <b/>
        <color rgb="FFC00000"/>
        <sz val="11.0"/>
      </rPr>
      <t>| P1-3+</t>
    </r>
    <r>
      <rPr>
        <rFont val="Noto Sans CJK SC"/>
        <b/>
        <color rgb="FFC00000"/>
        <sz val="11.0"/>
      </rPr>
      <t xml:space="preserve">无门槛 </t>
    </r>
    <r>
      <rPr>
        <rFont val="Arial"/>
        <b/>
        <color rgb="FFC00000"/>
        <sz val="11.0"/>
      </rPr>
      <t xml:space="preserve">| </t>
    </r>
    <r>
      <rPr>
        <rFont val="Noto Sans CJK SC"/>
        <b/>
        <color rgb="FFC00000"/>
        <sz val="11.0"/>
      </rPr>
      <t>质量分</t>
    </r>
    <r>
      <rPr>
        <rFont val="Arial"/>
        <b/>
        <color rgb="FFC00000"/>
        <sz val="11.0"/>
      </rPr>
      <t>=</t>
    </r>
    <r>
      <rPr>
        <rFont val="Noto Sans CJK SC"/>
        <b/>
        <color rgb="FFC00000"/>
        <sz val="11.0"/>
      </rPr>
      <t>拣货上架加权分−其他任务错误</t>
    </r>
    <r>
      <rPr>
        <rFont val="Arial"/>
        <b/>
        <color rgb="FFC00000"/>
        <sz val="11.0"/>
      </rPr>
      <t>(</t>
    </r>
    <r>
      <rPr>
        <rFont val="Noto Sans CJK SC"/>
        <b/>
        <color rgb="FFC00000"/>
        <sz val="11.0"/>
      </rPr>
      <t>一分扣一分</t>
    </r>
    <r>
      <rPr>
        <rFont val="Arial"/>
        <b/>
        <color rgb="FFC00000"/>
        <sz val="11.0"/>
      </rPr>
      <t>)</t>
    </r>
    <r>
      <rPr>
        <rFont val="Noto Sans CJK SC"/>
        <b/>
        <color rgb="FFC00000"/>
        <sz val="11.0"/>
      </rPr>
      <t>；</t>
    </r>
    <r>
      <rPr>
        <rFont val="Arial"/>
        <b/>
        <color rgb="FFC00000"/>
        <sz val="11.0"/>
      </rPr>
      <t>Housekeeping/SOP/</t>
    </r>
    <r>
      <rPr>
        <rFont val="Noto Sans CJK SC"/>
        <b/>
        <color rgb="FFC00000"/>
        <sz val="11.0"/>
      </rPr>
      <t>不听指令扣</t>
    </r>
    <r>
      <rPr>
        <rFont val="Arial"/>
        <b/>
        <color rgb="FFC00000"/>
        <sz val="11.0"/>
      </rPr>
      <t>HK</t>
    </r>
  </si>
  <si>
    <t>Level</t>
  </si>
  <si>
    <t>Role</t>
  </si>
  <si>
    <t>Inv Rating</t>
  </si>
  <si>
    <t>Inv Min</t>
  </si>
  <si>
    <t>Total Min</t>
  </si>
  <si>
    <t>Pick Min</t>
  </si>
  <si>
    <t>Putaway Min</t>
  </si>
  <si>
    <t>Tracked Hrs</t>
  </si>
  <si>
    <t>Pick Speed</t>
  </si>
  <si>
    <t>Putaway Speed</t>
  </si>
  <si>
    <t>Work Days</t>
  </si>
  <si>
    <t>Cartons</t>
  </si>
  <si>
    <t>Pick Errors</t>
  </si>
  <si>
    <t>Putaway SKU</t>
  </si>
  <si>
    <t>Putaway Errors</t>
  </si>
  <si>
    <t>Pick Err %</t>
  </si>
  <si>
    <t>Pick Score /20</t>
  </si>
  <si>
    <t>Putaway Err %</t>
  </si>
  <si>
    <r>
      <rPr>
        <rFont val="Arial"/>
        <b/>
        <color rgb="FFFFFFFF"/>
        <sz val="10.0"/>
      </rPr>
      <t xml:space="preserve">Putaway Deduct </t>
    </r>
    <r>
      <rPr>
        <rFont val="Noto Sans CJK SC"/>
        <b/>
        <color rgb="FFFFFFFF"/>
        <sz val="10.0"/>
      </rPr>
      <t>免扣后</t>
    </r>
  </si>
  <si>
    <r>
      <rPr>
        <rFont val="Arial"/>
        <b/>
        <color rgb="FFFFFFFF"/>
        <sz val="10.0"/>
      </rPr>
      <t>Other Task Err (</t>
    </r>
    <r>
      <rPr>
        <rFont val="Noto Sans CJK SC"/>
        <b/>
        <color rgb="FFFFFFFF"/>
        <sz val="10.0"/>
      </rPr>
      <t>扣</t>
    </r>
    <r>
      <rPr>
        <rFont val="Arial"/>
        <b/>
        <color rgb="FFFFFFFF"/>
        <sz val="10.0"/>
      </rPr>
      <t>Q)</t>
    </r>
  </si>
  <si>
    <t>Quality Q /20</t>
  </si>
  <si>
    <t>Pick Eff</t>
  </si>
  <si>
    <t>Putaway Eff</t>
  </si>
  <si>
    <t>Inv Score</t>
  </si>
  <si>
    <t>Efficiency N</t>
  </si>
  <si>
    <t>HK Deduct</t>
  </si>
  <si>
    <t>HK Score /10</t>
  </si>
  <si>
    <t>Bonus</t>
  </si>
  <si>
    <t>Final Score</t>
  </si>
  <si>
    <t>Tier</t>
  </si>
  <si>
    <t>hour</t>
  </si>
  <si>
    <t>Regular</t>
  </si>
  <si>
    <r>
      <rPr>
        <rFont val="Arial"/>
        <b/>
        <color rgb="FFC00000"/>
        <sz val="11.0"/>
      </rPr>
      <t>90</t>
    </r>
    <r>
      <rPr>
        <rFont val="Noto Sans CJK SC"/>
        <b/>
        <color rgb="FFC00000"/>
        <sz val="11.0"/>
      </rPr>
      <t xml:space="preserve">分规则 </t>
    </r>
    <r>
      <rPr>
        <rFont val="Arial"/>
        <b/>
        <color rgb="FFC00000"/>
        <sz val="11.0"/>
      </rPr>
      <t xml:space="preserve">90-CLUB RULE: </t>
    </r>
    <r>
      <rPr>
        <rFont val="Noto Sans CJK SC"/>
        <b/>
        <color rgb="FFC00000"/>
        <sz val="11.0"/>
      </rPr>
      <t>须有拣货</t>
    </r>
    <r>
      <rPr>
        <rFont val="Arial"/>
        <b/>
        <color rgb="FFC00000"/>
        <sz val="11.0"/>
      </rPr>
      <t>/</t>
    </r>
    <r>
      <rPr>
        <rFont val="Noto Sans CJK SC"/>
        <b/>
        <color rgb="FFC00000"/>
        <sz val="11.0"/>
      </rPr>
      <t>上架错误率数据，</t>
    </r>
    <r>
      <rPr>
        <rFont val="Arial"/>
        <b/>
        <color rgb="FFC00000"/>
        <sz val="11.0"/>
      </rPr>
      <t>P1-1 ≤0.5% | P1-2 ≤0.3% (</t>
    </r>
    <r>
      <rPr>
        <rFont val="Noto Sans CJK SC"/>
        <b/>
        <color rgb="FFC00000"/>
        <sz val="11.0"/>
      </rPr>
      <t>上架单个失误豁免</t>
    </r>
    <r>
      <rPr>
        <rFont val="Arial"/>
        <b/>
        <color rgb="FFC00000"/>
        <sz val="11.0"/>
      </rPr>
      <t>)</t>
    </r>
    <r>
      <rPr>
        <rFont val="Noto Sans CJK SC"/>
        <b/>
        <color rgb="FFC00000"/>
        <sz val="11.0"/>
      </rPr>
      <t>，不达标者总分上限</t>
    </r>
    <r>
      <rPr>
        <rFont val="Arial"/>
        <b/>
        <color rgb="FFC00000"/>
        <sz val="11.0"/>
      </rPr>
      <t>89.9</t>
    </r>
    <r>
      <rPr>
        <rFont val="Noto Sans CJK SC"/>
        <b/>
        <color rgb="FFC00000"/>
        <sz val="11.0"/>
      </rPr>
      <t>，</t>
    </r>
    <r>
      <rPr>
        <rFont val="Arial"/>
        <b/>
        <color rgb="FFC00000"/>
        <sz val="11.0"/>
      </rPr>
      <t>Bonus</t>
    </r>
    <r>
      <rPr>
        <rFont val="Noto Sans CJK SC"/>
        <b/>
        <color rgb="FFC00000"/>
        <sz val="11.0"/>
      </rPr>
      <t xml:space="preserve">不能突破 </t>
    </r>
    <r>
      <rPr>
        <rFont val="Arial"/>
        <b/>
        <color rgb="FFC00000"/>
        <sz val="11.0"/>
      </rPr>
      <t>| P1-3+</t>
    </r>
    <r>
      <rPr>
        <rFont val="Noto Sans CJK SC"/>
        <b/>
        <color rgb="FFC00000"/>
        <sz val="11.0"/>
      </rPr>
      <t xml:space="preserve">无门槛 </t>
    </r>
    <r>
      <rPr>
        <rFont val="Arial"/>
        <b/>
        <color rgb="FFC00000"/>
        <sz val="11.0"/>
      </rPr>
      <t xml:space="preserve">| </t>
    </r>
    <r>
      <rPr>
        <rFont val="Noto Sans CJK SC"/>
        <b/>
        <color rgb="FFC00000"/>
        <sz val="11.0"/>
      </rPr>
      <t>质量分</t>
    </r>
    <r>
      <rPr>
        <rFont val="Arial"/>
        <b/>
        <color rgb="FFC00000"/>
        <sz val="11.0"/>
      </rPr>
      <t>=</t>
    </r>
    <r>
      <rPr>
        <rFont val="Noto Sans CJK SC"/>
        <b/>
        <color rgb="FFC00000"/>
        <sz val="11.0"/>
      </rPr>
      <t>拣货上架加权分−其他任务错误</t>
    </r>
    <r>
      <rPr>
        <rFont val="Arial"/>
        <b/>
        <color rgb="FFC00000"/>
        <sz val="11.0"/>
      </rPr>
      <t>(</t>
    </r>
    <r>
      <rPr>
        <rFont val="Noto Sans CJK SC"/>
        <b/>
        <color rgb="FFC00000"/>
        <sz val="11.0"/>
      </rPr>
      <t>一分扣一分</t>
    </r>
    <r>
      <rPr>
        <rFont val="Arial"/>
        <b/>
        <color rgb="FFC00000"/>
        <sz val="11.0"/>
      </rPr>
      <t>)</t>
    </r>
    <r>
      <rPr>
        <rFont val="Noto Sans CJK SC"/>
        <b/>
        <color rgb="FFC00000"/>
        <sz val="11.0"/>
      </rPr>
      <t>；</t>
    </r>
    <r>
      <rPr>
        <rFont val="Arial"/>
        <b/>
        <color rgb="FFC00000"/>
        <sz val="11.0"/>
      </rPr>
      <t>Housekeeping/SOP/</t>
    </r>
    <r>
      <rPr>
        <rFont val="Noto Sans CJK SC"/>
        <b/>
        <color rgb="FFC00000"/>
        <sz val="11.0"/>
      </rPr>
      <t>不听指令扣</t>
    </r>
    <r>
      <rPr>
        <rFont val="Arial"/>
        <b/>
        <color rgb="FFC00000"/>
        <sz val="11.0"/>
      </rPr>
      <t>HK</t>
    </r>
  </si>
  <si>
    <r>
      <rPr>
        <rFont val="Arial"/>
        <b/>
        <color rgb="FFFFFFFF"/>
        <sz val="10.0"/>
      </rPr>
      <t xml:space="preserve">Putaway Deduct </t>
    </r>
    <r>
      <rPr>
        <rFont val="Noto Sans CJK SC"/>
        <b/>
        <color rgb="FFFFFFFF"/>
        <sz val="10.0"/>
      </rPr>
      <t>免扣后</t>
    </r>
  </si>
  <si>
    <r>
      <rPr>
        <rFont val="Arial"/>
        <b/>
        <color rgb="FFFFFFFF"/>
        <sz val="10.0"/>
      </rPr>
      <t>Other Task Err (</t>
    </r>
    <r>
      <rPr>
        <rFont val="Noto Sans CJK SC"/>
        <b/>
        <color rgb="FFFFFFFF"/>
        <sz val="10.0"/>
      </rPr>
      <t>扣</t>
    </r>
    <r>
      <rPr>
        <rFont val="Arial"/>
        <b/>
        <color rgb="FFFFFFFF"/>
        <sz val="10.0"/>
      </rPr>
      <t>Q)</t>
    </r>
  </si>
  <si>
    <t>Speed Cap</t>
  </si>
  <si>
    <t>Equip Factor</t>
  </si>
  <si>
    <t>Total Adj Carton</t>
  </si>
  <si>
    <t>Monthly Speed</t>
  </si>
  <si>
    <t>Raw Cartons</t>
  </si>
  <si>
    <t>TTL Error</t>
  </si>
  <si>
    <t>DayKey</t>
  </si>
  <si>
    <t>Total Carton</t>
  </si>
  <si>
    <t>Total SKU</t>
  </si>
  <si>
    <t>Carton/SKU</t>
  </si>
  <si>
    <t>Equipment</t>
  </si>
  <si>
    <t>Start</t>
  </si>
  <si>
    <t>End</t>
  </si>
  <si>
    <t>Break(min)</t>
  </si>
  <si>
    <t>TTL Min</t>
  </si>
  <si>
    <t>Is Tiny</t>
  </si>
  <si>
    <t>Modifier</t>
  </si>
  <si>
    <t>EquipF</t>
  </si>
  <si>
    <t>Effective Min</t>
  </si>
  <si>
    <t>Adj Carton</t>
  </si>
  <si>
    <t>Cap Allow</t>
  </si>
  <si>
    <t>Capped Adj</t>
  </si>
  <si>
    <t>Error Comments</t>
  </si>
  <si>
    <t>IsNewDay</t>
  </si>
  <si>
    <t>Comments</t>
  </si>
  <si>
    <t>Total Adj Pallet</t>
  </si>
  <si>
    <t>TTL SKU</t>
  </si>
  <si>
    <t>Note</t>
  </si>
  <si>
    <t># of SKU</t>
  </si>
  <si>
    <t># of Pallets</t>
  </si>
  <si>
    <t>Min Used</t>
  </si>
  <si>
    <t>SKU-Mix</t>
  </si>
  <si>
    <t>MinFactor</t>
  </si>
  <si>
    <t>TypeFactor</t>
  </si>
  <si>
    <t>Adj Pallet</t>
  </si>
  <si>
    <t>Error</t>
  </si>
  <si>
    <t>Qualified</t>
  </si>
  <si>
    <t>Excellent</t>
  </si>
  <si>
    <t>Picking code</t>
  </si>
  <si>
    <t>task code</t>
  </si>
  <si>
    <t>FL</t>
  </si>
  <si>
    <t xml:space="preserve">Andres 1 wrong                   </t>
  </si>
  <si>
    <t>Andres 1 wrong</t>
  </si>
  <si>
    <t>PL382609040010</t>
  </si>
  <si>
    <t>T26090400016</t>
  </si>
  <si>
    <t>PL382609040009</t>
  </si>
  <si>
    <t>T26090400014</t>
  </si>
  <si>
    <t>PL382609050002</t>
  </si>
  <si>
    <t>T26090500007</t>
  </si>
  <si>
    <t>Andres extra 6</t>
  </si>
  <si>
    <t>PL382609060001</t>
  </si>
  <si>
    <t>T26090600018</t>
  </si>
  <si>
    <t>PL382609060003</t>
  </si>
  <si>
    <t>T26090600042</t>
  </si>
  <si>
    <t>PL382609080008</t>
  </si>
  <si>
    <t>T26090800394</t>
  </si>
  <si>
    <t>PL382609080009</t>
  </si>
  <si>
    <t>T26090800419</t>
  </si>
  <si>
    <t xml:space="preserve">Andres 1 missing </t>
  </si>
  <si>
    <t>PL382609100009</t>
  </si>
  <si>
    <t>T26091000186</t>
  </si>
  <si>
    <t>PL382609100011</t>
  </si>
  <si>
    <t>T26091000215</t>
  </si>
  <si>
    <t>PL382609100012</t>
  </si>
  <si>
    <t>T26091000230</t>
  </si>
  <si>
    <t>time</t>
  </si>
  <si>
    <t>PL382609110013</t>
  </si>
  <si>
    <t>T26091100220</t>
  </si>
  <si>
    <t>PL382609110014</t>
  </si>
  <si>
    <t>T26091100230</t>
  </si>
  <si>
    <t>container</t>
  </si>
  <si>
    <t>WHSU8676940</t>
  </si>
  <si>
    <t>PL382609120002</t>
  </si>
  <si>
    <t>T26091200014</t>
  </si>
  <si>
    <t>PL382609130003</t>
  </si>
  <si>
    <t>T26091300066</t>
  </si>
  <si>
    <t>PL382609130004</t>
  </si>
  <si>
    <t>T26091300074</t>
  </si>
  <si>
    <t>PL382609140001</t>
  </si>
  <si>
    <t>T26091400013</t>
  </si>
  <si>
    <t>PL382609140011</t>
  </si>
  <si>
    <t>T26091400189</t>
  </si>
  <si>
    <t>CSNU5658571</t>
  </si>
  <si>
    <t>PL382609140013</t>
  </si>
  <si>
    <t>T26091400240</t>
  </si>
  <si>
    <t>PL382609150002</t>
  </si>
  <si>
    <t>T26091500012</t>
  </si>
  <si>
    <t>PL382609150007</t>
  </si>
  <si>
    <t>T26091500038</t>
  </si>
  <si>
    <t xml:space="preserve">Andres 2 missing </t>
  </si>
  <si>
    <t>PL382609150010</t>
  </si>
  <si>
    <t>T26091500167</t>
  </si>
  <si>
    <t>PL382609150012</t>
  </si>
  <si>
    <t>T26091500229</t>
  </si>
  <si>
    <t>PL382609160021</t>
  </si>
  <si>
    <t>T26091600036</t>
  </si>
  <si>
    <t>Andres 1 wrong.  </t>
  </si>
  <si>
    <t>no record of stop/resume time for lunch present, pls look at task code, deduct -60 mins for lunch</t>
  </si>
  <si>
    <t>PL382609160030</t>
  </si>
  <si>
    <t>T26091600156</t>
  </si>
  <si>
    <t>PL382609160031</t>
  </si>
  <si>
    <t>T26091600168</t>
  </si>
  <si>
    <t>PL382609170001</t>
  </si>
  <si>
    <t>T26091700004</t>
  </si>
  <si>
    <t>PL382609170006</t>
  </si>
  <si>
    <t>T26091700060</t>
  </si>
  <si>
    <t>PL382609180009</t>
  </si>
  <si>
    <t>T26091800186</t>
  </si>
  <si>
    <t>PL382609180011</t>
  </si>
  <si>
    <t>T26091800222</t>
  </si>
  <si>
    <t>T26091800242</t>
  </si>
  <si>
    <t>PL382609190002</t>
  </si>
  <si>
    <t>T26091900014</t>
  </si>
  <si>
    <t>PL382609190005</t>
  </si>
  <si>
    <t>T26091900020</t>
  </si>
  <si>
    <t>andres 1miss 2wrong</t>
  </si>
  <si>
    <t>PL382609200004</t>
  </si>
  <si>
    <t>T26092000064</t>
  </si>
  <si>
    <t>PL382609200007</t>
  </si>
  <si>
    <t>T26092000083</t>
  </si>
  <si>
    <t>PL382609200008</t>
  </si>
  <si>
    <t>T26092000104</t>
  </si>
  <si>
    <t>PL382609210001</t>
  </si>
  <si>
    <t>T26092100009</t>
  </si>
  <si>
    <t>andres12missing</t>
  </si>
  <si>
    <t>PL382609210010</t>
  </si>
  <si>
    <t>T26092100137</t>
  </si>
  <si>
    <t>-60min lunch, -7min stop picking</t>
  </si>
  <si>
    <t>PL382609210012</t>
  </si>
  <si>
    <t>T26092100196</t>
  </si>
  <si>
    <t xml:space="preserve">andres 1miss </t>
  </si>
  <si>
    <t>PL382609220018</t>
  </si>
  <si>
    <t>T26092200183</t>
  </si>
  <si>
    <t>PL382609220020</t>
  </si>
  <si>
    <t>T26092200209</t>
  </si>
  <si>
    <t>andres 1wrong+andres miss1</t>
  </si>
  <si>
    <t>PL382609240008</t>
  </si>
  <si>
    <t>T26092400217</t>
  </si>
  <si>
    <t>PL382609240012</t>
  </si>
  <si>
    <t>T26092400242</t>
  </si>
  <si>
    <t>PL382609240014</t>
  </si>
  <si>
    <t>T26092400324</t>
  </si>
  <si>
    <t>PL382609250001</t>
  </si>
  <si>
    <t>T26092500011</t>
  </si>
  <si>
    <t>PL382609250002</t>
  </si>
  <si>
    <t>T26092500015</t>
  </si>
  <si>
    <t>PL382609250008</t>
  </si>
  <si>
    <t>T26092500165</t>
  </si>
  <si>
    <t>PL382609250012</t>
  </si>
  <si>
    <t>T26092500252</t>
  </si>
  <si>
    <t>PL382609260002</t>
  </si>
  <si>
    <t>T26092600005</t>
  </si>
  <si>
    <t>Andres 2miss</t>
  </si>
  <si>
    <t>PL382609270005</t>
  </si>
  <si>
    <t>T26092700069</t>
  </si>
  <si>
    <t>PL382609270006</t>
  </si>
  <si>
    <t>T26092700079</t>
  </si>
  <si>
    <t>-60min lunch, -11min stop picking</t>
  </si>
  <si>
    <t>PL382609270007</t>
  </si>
  <si>
    <t>T26092700099</t>
  </si>
  <si>
    <t>PL382609280010</t>
  </si>
  <si>
    <t>T26092800188</t>
  </si>
  <si>
    <t>T26092800261</t>
  </si>
  <si>
    <t>PL382609280012</t>
  </si>
  <si>
    <t>T26092800268</t>
  </si>
  <si>
    <t>PL382609280013</t>
  </si>
  <si>
    <t>T26092800254</t>
  </si>
  <si>
    <t>PL382609290016</t>
  </si>
  <si>
    <t>T26092900207</t>
  </si>
  <si>
    <t>PL382609290018</t>
  </si>
  <si>
    <t>T26092900250</t>
  </si>
  <si>
    <t>PL382609290019</t>
  </si>
  <si>
    <t>T26092900275</t>
  </si>
  <si>
    <t>PL382609300018</t>
  </si>
  <si>
    <t>T26093000052</t>
  </si>
  <si>
    <t>Andres  1  Error Pick, Andres  1  Error Pick -9/30</t>
  </si>
  <si>
    <t>PL382609300023</t>
  </si>
  <si>
    <t>T26093000178</t>
  </si>
  <si>
    <t>PL382609300025</t>
  </si>
  <si>
    <t>T26093000215</t>
  </si>
  <si>
    <t>picking code</t>
  </si>
  <si>
    <t>tracking code</t>
  </si>
  <si>
    <t xml:space="preserve">Castillejo 2 wrong </t>
  </si>
  <si>
    <t>9/6 的T26090700021 不是当日结束， 不能算时间
-60 minute stop picking (lunch)</t>
  </si>
  <si>
    <t>PL382609070009</t>
  </si>
  <si>
    <t>T26090700182</t>
  </si>
  <si>
    <t>PL382609080004</t>
  </si>
  <si>
    <t>T26090800013</t>
  </si>
  <si>
    <t>PL382609080005</t>
  </si>
  <si>
    <t>T26090800036</t>
  </si>
  <si>
    <t>picking ocde</t>
  </si>
  <si>
    <t>Bryan 14 missing</t>
  </si>
  <si>
    <t>Task code</t>
  </si>
  <si>
    <t>T26090800428</t>
  </si>
  <si>
    <t>Castillejo 1 wrong （byron）</t>
  </si>
  <si>
    <t>T26090800427</t>
  </si>
  <si>
    <t>PL382609090005</t>
  </si>
  <si>
    <t>T26090900047</t>
  </si>
  <si>
    <t>PL382609090009</t>
  </si>
  <si>
    <t>T26090900173</t>
  </si>
  <si>
    <t>T26090900175</t>
  </si>
  <si>
    <t>PL382609100004</t>
  </si>
  <si>
    <t>T26091000017</t>
  </si>
  <si>
    <t xml:space="preserve">Carlos 1wrong </t>
  </si>
  <si>
    <t>T26091000231</t>
  </si>
  <si>
    <t>PL382609270008</t>
  </si>
  <si>
    <t>T26092700135</t>
  </si>
  <si>
    <t>PL382609110002</t>
  </si>
  <si>
    <t>T26091100018</t>
  </si>
  <si>
    <t>PL382609280002</t>
  </si>
  <si>
    <t>T26092800012</t>
  </si>
  <si>
    <t>PL382609110007</t>
  </si>
  <si>
    <t>T26091100060</t>
  </si>
  <si>
    <t>PL382609280005</t>
  </si>
  <si>
    <t>T26092800057</t>
  </si>
  <si>
    <t>Bryan 1 extra </t>
  </si>
  <si>
    <t>T26091300076</t>
  </si>
  <si>
    <t>Carlos 2  Over Pick</t>
  </si>
  <si>
    <t>T26092800241</t>
  </si>
  <si>
    <t>T26091400014</t>
  </si>
  <si>
    <t>Carlos2  Error Pick，Carlos1  Error Pick</t>
  </si>
  <si>
    <t>PL382609140014</t>
  </si>
  <si>
    <t>T26091400262</t>
  </si>
  <si>
    <t>T26092900279</t>
  </si>
  <si>
    <t>PL382609150006</t>
  </si>
  <si>
    <t>T26091500021</t>
  </si>
  <si>
    <t>PL382609300004</t>
  </si>
  <si>
    <t>T26093000015</t>
  </si>
  <si>
    <t>T26091500035</t>
  </si>
  <si>
    <t>Carlos  3  Error Pick -9/30</t>
  </si>
  <si>
    <t>PL382609300026</t>
  </si>
  <si>
    <t>T26093000231</t>
  </si>
  <si>
    <t>PL382609150013</t>
  </si>
  <si>
    <t>T26091500251</t>
  </si>
  <si>
    <t>PL382610010002</t>
  </si>
  <si>
    <t>T26100100014</t>
  </si>
  <si>
    <t>PL382609160002</t>
  </si>
  <si>
    <t>T26091600014</t>
  </si>
  <si>
    <t>PL382610010007</t>
  </si>
  <si>
    <t>T26100100042</t>
  </si>
  <si>
    <t>PL382609160036</t>
  </si>
  <si>
    <t>T26091600246</t>
  </si>
  <si>
    <t>PL382609170011</t>
  </si>
  <si>
    <t>T26091700172</t>
  </si>
  <si>
    <t>PL382609170013</t>
  </si>
  <si>
    <t>T26091700195</t>
  </si>
  <si>
    <t>PL382609180003</t>
  </si>
  <si>
    <t>T26091800019</t>
  </si>
  <si>
    <t>T26091800021</t>
  </si>
  <si>
    <t>PL382609180006</t>
  </si>
  <si>
    <t>T26091800056</t>
  </si>
  <si>
    <t>byran 1miss，1wrong</t>
  </si>
  <si>
    <t>T26092000077</t>
  </si>
  <si>
    <t>T26092100008</t>
  </si>
  <si>
    <t>PL382609210004</t>
  </si>
  <si>
    <t>T26092100044</t>
  </si>
  <si>
    <t>PL382609210011</t>
  </si>
  <si>
    <t>T26092100173</t>
  </si>
  <si>
    <t xml:space="preserve">was paused, but resume and finish time is the same, please look at task code , -60mins lunch </t>
  </si>
  <si>
    <t>PL382609210013</t>
  </si>
  <si>
    <t>T26092100203</t>
  </si>
  <si>
    <t>PL382609220003</t>
  </si>
  <si>
    <t>T26092200017</t>
  </si>
  <si>
    <t>PL382609220021</t>
  </si>
  <si>
    <t>T26092200231</t>
  </si>
  <si>
    <t>PL382609230003</t>
  </si>
  <si>
    <t>T26092300018</t>
  </si>
  <si>
    <t>PL382609230006</t>
  </si>
  <si>
    <t>T26092300019</t>
  </si>
  <si>
    <t>PL382609230007</t>
  </si>
  <si>
    <t>T26092300034</t>
  </si>
  <si>
    <t>PL382609240013</t>
  </si>
  <si>
    <t>T26092400264</t>
  </si>
  <si>
    <t>PL382609240015</t>
  </si>
  <si>
    <t>T26092400344</t>
  </si>
  <si>
    <t>PL382609250011</t>
  </si>
  <si>
    <t>T26092500201</t>
  </si>
  <si>
    <t>PL382609250013</t>
  </si>
  <si>
    <t>T26092500261</t>
  </si>
  <si>
    <t>PL382609260006</t>
  </si>
  <si>
    <t>T26092600037</t>
  </si>
  <si>
    <t>Bryan extra 1</t>
  </si>
  <si>
    <t>T26092700076</t>
  </si>
  <si>
    <t>-60 minute lunch, -82 minutes stop picking</t>
  </si>
  <si>
    <t>T26092700098</t>
  </si>
  <si>
    <t>T26092800058</t>
  </si>
  <si>
    <t>T26092800239</t>
  </si>
  <si>
    <t>PL382609290002</t>
  </si>
  <si>
    <t>T26092900013</t>
  </si>
  <si>
    <t>PL382609290011</t>
  </si>
  <si>
    <t>T26092900063</t>
  </si>
  <si>
    <t>PL382609290017</t>
  </si>
  <si>
    <t>T26092900226</t>
  </si>
  <si>
    <t>T26092900245</t>
  </si>
  <si>
    <t>T26092900269</t>
  </si>
  <si>
    <t>PL382609300002</t>
  </si>
  <si>
    <t>T26093000009</t>
  </si>
  <si>
    <t>T26093000055</t>
  </si>
  <si>
    <t>T26093000154
, 9/30这个任务秒结束不能算</t>
  </si>
  <si>
    <t>PL382609300021</t>
  </si>
  <si>
    <t>T26093000154</t>
  </si>
  <si>
    <t>Cesar 1 missing</t>
  </si>
  <si>
    <t>-7 min change gas</t>
  </si>
  <si>
    <t>WHSU5719483</t>
  </si>
  <si>
    <t>PL382609040012</t>
  </si>
  <si>
    <t>T26090400022</t>
  </si>
  <si>
    <t>PL382609040015</t>
  </si>
  <si>
    <t>T26090400055</t>
  </si>
  <si>
    <t>Cesar miss 2</t>
  </si>
  <si>
    <t>T26090600017</t>
  </si>
  <si>
    <t>Cesar wrong 1 miss 1</t>
  </si>
  <si>
    <t>T26090600043</t>
  </si>
  <si>
    <t>Cesar 6 extra</t>
  </si>
  <si>
    <t>PL382609070008</t>
  </si>
  <si>
    <t>T26090700159</t>
  </si>
  <si>
    <t>PL382609070011</t>
  </si>
  <si>
    <t>T26090700194</t>
  </si>
  <si>
    <t>PL382609080002</t>
  </si>
  <si>
    <t>T26090800007</t>
  </si>
  <si>
    <t>EITU9818687</t>
  </si>
  <si>
    <t>PL382609080011</t>
  </si>
  <si>
    <t>T26090800414</t>
  </si>
  <si>
    <t>EITU1832312</t>
  </si>
  <si>
    <t>PL382609080012</t>
  </si>
  <si>
    <t>T26090800408</t>
  </si>
  <si>
    <t>EITU9038401</t>
  </si>
  <si>
    <t>PL382609090003</t>
  </si>
  <si>
    <t>T26090900011</t>
  </si>
  <si>
    <t xml:space="preserve">Cesar 4 missing </t>
  </si>
  <si>
    <t>PL382609090006</t>
  </si>
  <si>
    <t>T26090900119</t>
  </si>
  <si>
    <t>TGBU8687537</t>
  </si>
  <si>
    <t>PL382609090008</t>
  </si>
  <si>
    <t>T26090900157</t>
  </si>
  <si>
    <t>CAIU7084643</t>
  </si>
  <si>
    <t>T26091000019</t>
  </si>
  <si>
    <t>EGSU1444670</t>
  </si>
  <si>
    <t>T26091000187</t>
  </si>
  <si>
    <t>TGBU9287480</t>
  </si>
  <si>
    <t>T26091000211</t>
  </si>
  <si>
    <t>picking order</t>
  </si>
  <si>
    <t>WHSU6247777</t>
  </si>
  <si>
    <t>PL382609110012</t>
  </si>
  <si>
    <t>T26091100213</t>
  </si>
  <si>
    <t>OOCU9471949</t>
  </si>
  <si>
    <t>T26091100229</t>
  </si>
  <si>
    <t>PL382609130001</t>
  </si>
  <si>
    <t>T26091300051</t>
  </si>
  <si>
    <t>TCNU7340184</t>
  </si>
  <si>
    <t>T26091300075</t>
  </si>
  <si>
    <t>PL382609140002</t>
  </si>
  <si>
    <t>T26091400006</t>
  </si>
  <si>
    <t>EGSU1314698</t>
  </si>
  <si>
    <t>CESAR 4missing</t>
  </si>
  <si>
    <t>T26091400187</t>
  </si>
  <si>
    <t>TGBU4664554</t>
  </si>
  <si>
    <t>David 2 extra </t>
  </si>
  <si>
    <t>-60 minutes lunch, -3 minutes stop picking</t>
  </si>
  <si>
    <t>T26091400238</t>
  </si>
  <si>
    <t>SEGU6695500</t>
  </si>
  <si>
    <t>T26091500249</t>
  </si>
  <si>
    <t>Cesar 1 wrong</t>
  </si>
  <si>
    <t>T26091500169</t>
  </si>
  <si>
    <t>EGHU9623468</t>
  </si>
  <si>
    <t>PL382609160006</t>
  </si>
  <si>
    <t>T26091600019</t>
  </si>
  <si>
    <t>T26091500231</t>
  </si>
  <si>
    <t>OOCU5649122</t>
  </si>
  <si>
    <t>PL382609160033</t>
  </si>
  <si>
    <t>T26091600200</t>
  </si>
  <si>
    <t>T26091600033</t>
  </si>
  <si>
    <t>PL382609160035</t>
  </si>
  <si>
    <t>T26091600222</t>
  </si>
  <si>
    <t>OOLU9495741</t>
  </si>
  <si>
    <t>T26091600201</t>
  </si>
  <si>
    <t>PL382609170012</t>
  </si>
  <si>
    <t>T26091700186</t>
  </si>
  <si>
    <t>CAAU5484334</t>
  </si>
  <si>
    <t>T26091600223</t>
  </si>
  <si>
    <t>T26091700201</t>
  </si>
  <si>
    <t>EGSU8151550</t>
  </si>
  <si>
    <t>PL382609170014</t>
  </si>
  <si>
    <t>T26091700220</t>
  </si>
  <si>
    <t>NYKU4798726</t>
  </si>
  <si>
    <t>PL382609180007</t>
  </si>
  <si>
    <t>T26091800173</t>
  </si>
  <si>
    <t>MSMU5659194</t>
  </si>
  <si>
    <t>PL382609200003</t>
  </si>
  <si>
    <t>T26092000056</t>
  </si>
  <si>
    <t>EGSU1471784</t>
  </si>
  <si>
    <t>T26092000078</t>
  </si>
  <si>
    <t>FFAU4159230</t>
  </si>
  <si>
    <t>T26092000126</t>
  </si>
  <si>
    <t>KOCU4556165</t>
  </si>
  <si>
    <t>T26092100130</t>
  </si>
  <si>
    <t>T26092100184</t>
  </si>
  <si>
    <t>WHSU6650289</t>
  </si>
  <si>
    <t>Cesar 1Error Pick</t>
  </si>
  <si>
    <t>T26092200181</t>
  </si>
  <si>
    <t>FDCU0115376</t>
  </si>
  <si>
    <t>T26092200207</t>
  </si>
  <si>
    <t>WHSU6379480</t>
  </si>
  <si>
    <t>Cesar wrong1+cesar miss1</t>
  </si>
  <si>
    <t>PL382609230011</t>
  </si>
  <si>
    <t>T26092300192</t>
  </si>
  <si>
    <t>EGSU6254924</t>
  </si>
  <si>
    <t>PL382609230012</t>
  </si>
  <si>
    <t>T26092300226</t>
  </si>
  <si>
    <t>PL382609230014</t>
  </si>
  <si>
    <t>T26092300255</t>
  </si>
  <si>
    <t>EITU1873158</t>
  </si>
  <si>
    <t>PL382609230016</t>
  </si>
  <si>
    <t>T26092300344</t>
  </si>
  <si>
    <t>OOCU8378662</t>
  </si>
  <si>
    <t>PL382609230017</t>
  </si>
  <si>
    <t>T26092300349</t>
  </si>
  <si>
    <t>DRYU9876147</t>
  </si>
  <si>
    <t>PL382609240009</t>
  </si>
  <si>
    <t>T26092400227</t>
  </si>
  <si>
    <t>PL382609240011</t>
  </si>
  <si>
    <t>T26092400230</t>
  </si>
  <si>
    <t>CSGU7687604</t>
  </si>
  <si>
    <t>PL382609250009</t>
  </si>
  <si>
    <t>T26092500171</t>
  </si>
  <si>
    <t>CSGU7050848</t>
  </si>
  <si>
    <t>PL382609250010</t>
  </si>
  <si>
    <t>T26092500189</t>
  </si>
  <si>
    <t>FFAU5588522</t>
  </si>
  <si>
    <t>T26092500250</t>
  </si>
  <si>
    <t>PL382609280009</t>
  </si>
  <si>
    <t>T26092800141</t>
  </si>
  <si>
    <t>EGSU8166761</t>
  </si>
  <si>
    <t>T26092800219</t>
  </si>
  <si>
    <t>FFAU6873231</t>
  </si>
  <si>
    <t>T26092800250</t>
  </si>
  <si>
    <t>EGHU8243674</t>
  </si>
  <si>
    <t>T26092900212</t>
  </si>
  <si>
    <t>T26092900254</t>
  </si>
  <si>
    <t>T26092900277</t>
  </si>
  <si>
    <t>PL382609300022</t>
  </si>
  <si>
    <t>T26093000166</t>
  </si>
  <si>
    <t>T26093000181</t>
  </si>
  <si>
    <t>T26093000216</t>
  </si>
  <si>
    <t>-6 min change gas</t>
  </si>
  <si>
    <t>Dennis 11 missing 1 wrong</t>
  </si>
  <si>
    <t>Reach</t>
  </si>
  <si>
    <t>All on Rack (2+)</t>
  </si>
  <si>
    <t>PL382609040014</t>
  </si>
  <si>
    <t>T26090400034</t>
  </si>
  <si>
    <t>PL382609050007</t>
  </si>
  <si>
    <t>T26090500025</t>
  </si>
  <si>
    <t>PL382609050008</t>
  </si>
  <si>
    <t>T26090500028</t>
  </si>
  <si>
    <t>PL382609060008</t>
  </si>
  <si>
    <t>T26090600089</t>
  </si>
  <si>
    <t>PL382609070003</t>
  </si>
  <si>
    <t>T26090700009</t>
  </si>
  <si>
    <t>PL382609070005</t>
  </si>
  <si>
    <t>T26090700018</t>
  </si>
  <si>
    <t>PL382609070006</t>
  </si>
  <si>
    <t>T26090700107</t>
  </si>
  <si>
    <t>T26090700163</t>
  </si>
  <si>
    <t>PL382609080006</t>
  </si>
  <si>
    <t>T26090800327</t>
  </si>
  <si>
    <t>T26090800390</t>
  </si>
  <si>
    <t>PL382609090004</t>
  </si>
  <si>
    <t>T26090900012</t>
  </si>
  <si>
    <t>OP</t>
  </si>
  <si>
    <t>T26090900116</t>
  </si>
  <si>
    <t>Dennis 1 missing 1extra</t>
  </si>
  <si>
    <t>9/9 push fedex</t>
  </si>
  <si>
    <t>T26090900155</t>
  </si>
  <si>
    <t>PL382609100001</t>
  </si>
  <si>
    <t>T26091000009</t>
  </si>
  <si>
    <t>PL382609100002</t>
  </si>
  <si>
    <t>T26091000002</t>
  </si>
  <si>
    <t>9/9 的T26091000013 不是当日结束 无法算时间</t>
  </si>
  <si>
    <t>PL382609100005</t>
  </si>
  <si>
    <t>T26091000027</t>
  </si>
  <si>
    <t>PL382609100008</t>
  </si>
  <si>
    <t>T26091000138</t>
  </si>
  <si>
    <t>PL382609100013</t>
  </si>
  <si>
    <t>T26091000233</t>
  </si>
  <si>
    <t>PL382609110001</t>
  </si>
  <si>
    <t>T26091100010</t>
  </si>
  <si>
    <t>PL382609110003</t>
  </si>
  <si>
    <t>T26091100025</t>
  </si>
  <si>
    <t>PL382609110005</t>
  </si>
  <si>
    <t>T26091100027</t>
  </si>
  <si>
    <t>T26091100058</t>
  </si>
  <si>
    <t>T26091100210</t>
  </si>
  <si>
    <t>PL382609110015</t>
  </si>
  <si>
    <t>T26091100250</t>
  </si>
  <si>
    <t>PL382609120001</t>
  </si>
  <si>
    <t>T26091200002</t>
  </si>
  <si>
    <t>PL382609130006</t>
  </si>
  <si>
    <t>T26091300048</t>
  </si>
  <si>
    <t>PL382609130007</t>
  </si>
  <si>
    <t>T26091300027</t>
  </si>
  <si>
    <t>PL382609140006</t>
  </si>
  <si>
    <t>T26091400025</t>
  </si>
  <si>
    <t>T26091400248</t>
  </si>
  <si>
    <t>T26091400272</t>
  </si>
  <si>
    <t>Swing</t>
  </si>
  <si>
    <t>T26091500030</t>
  </si>
  <si>
    <t>T26091600258</t>
  </si>
  <si>
    <t>PL382609170002</t>
  </si>
  <si>
    <t>T26091700013</t>
  </si>
  <si>
    <t>T26091700167</t>
  </si>
  <si>
    <t>Dennis 1 wrong 1missing</t>
  </si>
  <si>
    <t>T26091700182</t>
  </si>
  <si>
    <t>T26091700207</t>
  </si>
  <si>
    <t>T26091800053</t>
  </si>
  <si>
    <t>T26092000114</t>
  </si>
  <si>
    <t>T26092000118</t>
  </si>
  <si>
    <t>PL382609210002</t>
  </si>
  <si>
    <t>T26092100011</t>
  </si>
  <si>
    <t>PL382609210003</t>
  </si>
  <si>
    <t>T26092100010</t>
  </si>
  <si>
    <t>T26092100040</t>
  </si>
  <si>
    <t>T26092200179</t>
  </si>
  <si>
    <t xml:space="preserve">Dennis 5miss +1 missing </t>
  </si>
  <si>
    <t>T26092200205</t>
  </si>
  <si>
    <t>9/4的T26090400013，T26090400015，T26090400049 数据不正常，全部都是19:30-19:32 结束，所以不记录</t>
  </si>
  <si>
    <t>T26090400017</t>
  </si>
  <si>
    <t>T26092200219</t>
  </si>
  <si>
    <t>T26090400041</t>
  </si>
  <si>
    <t xml:space="preserve">-60 minutes lunch, -12 minutes stop picking </t>
  </si>
  <si>
    <t>no time recorded for lunch, pls look at task code</t>
  </si>
  <si>
    <t>T26090400050</t>
  </si>
  <si>
    <t>PL382609230010</t>
  </si>
  <si>
    <t>T26092300185</t>
  </si>
  <si>
    <t>Eduardo miss 1 wrong 1</t>
  </si>
  <si>
    <t>9/6 的T26090600087， 时间11:06-3:34 只有13个sku， 时间不正常， 不记录</t>
  </si>
  <si>
    <t>T26090600038</t>
  </si>
  <si>
    <t>PL382609240002</t>
  </si>
  <si>
    <t>T26092400013</t>
  </si>
  <si>
    <t>PL382609240004</t>
  </si>
  <si>
    <t>T26092400020</t>
  </si>
  <si>
    <t>T26090600083</t>
  </si>
  <si>
    <t>T26090600084</t>
  </si>
  <si>
    <t>PL382609240005</t>
  </si>
  <si>
    <t>T26092400021</t>
  </si>
  <si>
    <t>T26090600086</t>
  </si>
  <si>
    <t>T26092400219</t>
  </si>
  <si>
    <t>denis 1 wrong box +denis 1 wrong</t>
  </si>
  <si>
    <t>T26090600088</t>
  </si>
  <si>
    <t>T26092400243</t>
  </si>
  <si>
    <t>T26090600090</t>
  </si>
  <si>
    <t>T26092400323</t>
  </si>
  <si>
    <t>T26090800315</t>
  </si>
  <si>
    <t>PL382609250003</t>
  </si>
  <si>
    <t>T26092500018</t>
  </si>
  <si>
    <t>T26090800388</t>
  </si>
  <si>
    <t>PL382609250006</t>
  </si>
  <si>
    <t>T26092500033</t>
  </si>
  <si>
    <t>T26090800413</t>
  </si>
  <si>
    <t>T26092500170</t>
  </si>
  <si>
    <t>Denis 1 missing</t>
  </si>
  <si>
    <t>T26090800407</t>
  </si>
  <si>
    <t>T26092500188</t>
  </si>
  <si>
    <t>T26090900010</t>
  </si>
  <si>
    <t>PL382609260001</t>
  </si>
  <si>
    <t>T26092600001</t>
  </si>
  <si>
    <t>Eduardo 1 wrong </t>
  </si>
  <si>
    <t>PL382609270004</t>
  </si>
  <si>
    <t>T26090900139</t>
  </si>
  <si>
    <t>T26092700060</t>
  </si>
  <si>
    <t>Denis wrong1</t>
  </si>
  <si>
    <t>T26090900147</t>
  </si>
  <si>
    <t>T26092700095</t>
  </si>
  <si>
    <t>T26090900177</t>
  </si>
  <si>
    <t>T26092700134</t>
  </si>
  <si>
    <t>T26090900179</t>
  </si>
  <si>
    <t>PL382609280001</t>
  </si>
  <si>
    <t>T26092800007</t>
  </si>
  <si>
    <t>eduardo 1missing</t>
  </si>
  <si>
    <t>T26092800040</t>
  </si>
  <si>
    <t>T26091000121</t>
  </si>
  <si>
    <t>T26091000151</t>
  </si>
  <si>
    <t>T26092800142</t>
  </si>
  <si>
    <t>Denis 1  Over Pick</t>
  </si>
  <si>
    <t>T26091000218</t>
  </si>
  <si>
    <t>T26092800187</t>
  </si>
  <si>
    <t>-60 minutes lunch, -2 minutes stop picking</t>
  </si>
  <si>
    <t>T26091000199</t>
  </si>
  <si>
    <t>T26092800220</t>
  </si>
  <si>
    <t>PL382609290001</t>
  </si>
  <si>
    <t>T26092900010</t>
  </si>
  <si>
    <t>T26091100180</t>
  </si>
  <si>
    <t>PL382609290006</t>
  </si>
  <si>
    <t>T26092900016</t>
  </si>
  <si>
    <t>T26091100183</t>
  </si>
  <si>
    <t>PL382609290015</t>
  </si>
  <si>
    <t>T26092900192</t>
  </si>
  <si>
    <t>T26091100216</t>
  </si>
  <si>
    <t>T26092900209</t>
  </si>
  <si>
    <t>T26091100237</t>
  </si>
  <si>
    <t>T26092900256</t>
  </si>
  <si>
    <t>T26091200015</t>
  </si>
  <si>
    <t>PL382609300003</t>
  </si>
  <si>
    <t>T26093000011</t>
  </si>
  <si>
    <t>T26091300071</t>
  </si>
  <si>
    <t>T26093000030</t>
  </si>
  <si>
    <t>T26091300045</t>
  </si>
  <si>
    <t>PL382609300020</t>
  </si>
  <si>
    <t>T26093000130</t>
  </si>
  <si>
    <t>T26091300047</t>
  </si>
  <si>
    <t>T26091300032</t>
  </si>
  <si>
    <t>PL382610010001</t>
  </si>
  <si>
    <t>T26100100008</t>
  </si>
  <si>
    <t>T26091400018</t>
  </si>
  <si>
    <t>T26100100038</t>
  </si>
  <si>
    <t>T26091400016</t>
  </si>
  <si>
    <t>T26091400019</t>
  </si>
  <si>
    <t>Eduardo 19 extra</t>
  </si>
  <si>
    <t>T26091400139</t>
  </si>
  <si>
    <t>T26091400145</t>
  </si>
  <si>
    <t>T26091400131</t>
  </si>
  <si>
    <t>T26091400227</t>
  </si>
  <si>
    <t>T26091400253</t>
  </si>
  <si>
    <t>T26091500147</t>
  </si>
  <si>
    <t>T26091500148</t>
  </si>
  <si>
    <t>T26091500155</t>
  </si>
  <si>
    <t>T26091500236</t>
  </si>
  <si>
    <t>CAAU8324535</t>
  </si>
  <si>
    <t>T26091500219</t>
  </si>
  <si>
    <t>T26091600152</t>
  </si>
  <si>
    <t>T26091600169</t>
  </si>
  <si>
    <t>T26091600213</t>
  </si>
  <si>
    <t>T26091600228</t>
  </si>
  <si>
    <t>T26091700028</t>
  </si>
  <si>
    <t>T26091700029</t>
  </si>
  <si>
    <t>T26091700156</t>
  </si>
  <si>
    <t>T26091700160</t>
  </si>
  <si>
    <t>T26091700209</t>
  </si>
  <si>
    <t>T26091800182</t>
  </si>
  <si>
    <t>T26091800193</t>
  </si>
  <si>
    <t>T26091800226</t>
  </si>
  <si>
    <t>T26091800174</t>
  </si>
  <si>
    <t>T26091900107</t>
  </si>
  <si>
    <t>T26091900018</t>
  </si>
  <si>
    <t>T26092000040</t>
  </si>
  <si>
    <t>T26092000051</t>
  </si>
  <si>
    <t>T26092000069</t>
  </si>
  <si>
    <t xml:space="preserve">lunch time is not clear, -60 minutes for lunch, due to it being lunch hours </t>
  </si>
  <si>
    <t>T26092000093</t>
  </si>
  <si>
    <t>T26092100113</t>
  </si>
  <si>
    <t>T26092100174</t>
  </si>
  <si>
    <t>9/21的T26092200058 不是当日结束， 不能算时间</t>
  </si>
  <si>
    <t>T26092100193</t>
  </si>
  <si>
    <t>T26092200059</t>
  </si>
  <si>
    <t>T26092200158</t>
  </si>
  <si>
    <t>T26092200171</t>
  </si>
  <si>
    <t>-60 minutes lunch, -4 minutes stop picking</t>
  </si>
  <si>
    <t>T26092200218</t>
  </si>
  <si>
    <t>T26092300020</t>
  </si>
  <si>
    <t>3 wrong 3 miss+1 wrong box 1 miss</t>
  </si>
  <si>
    <t>T26092300182</t>
  </si>
  <si>
    <t>T26092300183</t>
  </si>
  <si>
    <t>T26092300267</t>
  </si>
  <si>
    <t>T26092300271</t>
  </si>
  <si>
    <t>T26092400016</t>
  </si>
  <si>
    <t>eduardo 1 miss box</t>
  </si>
  <si>
    <t>T26092500163</t>
  </si>
  <si>
    <t>T26092500198</t>
  </si>
  <si>
    <t>OP,Swing</t>
  </si>
  <si>
    <t>T26092500209</t>
  </si>
  <si>
    <t>T26092500260</t>
  </si>
  <si>
    <t>T26092600021</t>
  </si>
  <si>
    <t>T26092600022</t>
  </si>
  <si>
    <t>T26092700033</t>
  </si>
  <si>
    <t>T26092700036</t>
  </si>
  <si>
    <t>T26092700073</t>
  </si>
  <si>
    <t>T26092700088</t>
  </si>
  <si>
    <t>-60 minutes lunch, -8 minutes stop picking</t>
  </si>
  <si>
    <t>T26092700130</t>
  </si>
  <si>
    <t>T26092800019</t>
  </si>
  <si>
    <t>T26092800020</t>
  </si>
  <si>
    <t>T26092800127</t>
  </si>
  <si>
    <t>T26092800128</t>
  </si>
  <si>
    <t>T26092800202</t>
  </si>
  <si>
    <t>T26092800258</t>
  </si>
  <si>
    <t>-60 minutes lunch, -11 minutes stop picking</t>
  </si>
  <si>
    <t>T26092800251</t>
  </si>
  <si>
    <t>Eduardo1  Error Pick，Eduardo1  Error Pick</t>
  </si>
  <si>
    <t>T26092900150</t>
  </si>
  <si>
    <t>T26092900154</t>
  </si>
  <si>
    <t>T26092900218</t>
  </si>
  <si>
    <t>T26092900260</t>
  </si>
  <si>
    <t>T26092900285</t>
  </si>
  <si>
    <t>T26092900242</t>
  </si>
  <si>
    <t>PL382609300019</t>
  </si>
  <si>
    <t>T26093000128</t>
  </si>
  <si>
    <t>PL382610010004</t>
  </si>
  <si>
    <t>T26100100020</t>
  </si>
  <si>
    <t>PL382610010005</t>
  </si>
  <si>
    <t>T26100100019</t>
  </si>
  <si>
    <t>PL382610010006</t>
  </si>
  <si>
    <t>T26100100021</t>
  </si>
  <si>
    <t>Emanuelnj  6  Error Pick - 9/30</t>
  </si>
  <si>
    <t>T26093000235</t>
  </si>
  <si>
    <t>PL382610010003</t>
  </si>
  <si>
    <t>T26100100016</t>
  </si>
  <si>
    <t>-10 min change gas, combined 2 lists,-60mins lunch</t>
  </si>
  <si>
    <t>T26090400020</t>
  </si>
  <si>
    <t>T26090400042</t>
  </si>
  <si>
    <t>PL382609050003</t>
  </si>
  <si>
    <t>T26090500013</t>
  </si>
  <si>
    <t>PL382609070007</t>
  </si>
  <si>
    <t>T26090700120</t>
  </si>
  <si>
    <t>T26090700184</t>
  </si>
  <si>
    <t>T26090800014</t>
  </si>
  <si>
    <t>T26090800033</t>
  </si>
  <si>
    <t>T26090800421</t>
  </si>
  <si>
    <t>T26090800396</t>
  </si>
  <si>
    <t>T26090900050</t>
  </si>
  <si>
    <t>T26090900163</t>
  </si>
  <si>
    <t>PL382609090013</t>
  </si>
  <si>
    <t>T26090900182</t>
  </si>
  <si>
    <t>T26091000010</t>
  </si>
  <si>
    <t>T26091000031</t>
  </si>
  <si>
    <t>T26091000185</t>
  </si>
  <si>
    <t>-60 minutes lunch, -35 minutes stop picking</t>
  </si>
  <si>
    <t>T26091000210</t>
  </si>
  <si>
    <t>T26091100061</t>
  </si>
  <si>
    <t>T26091100214</t>
  </si>
  <si>
    <t>T26091100231</t>
  </si>
  <si>
    <t>T26091200003</t>
  </si>
  <si>
    <t>PL382609120006</t>
  </si>
  <si>
    <t>T26091200032</t>
  </si>
  <si>
    <t>T26091300079</t>
  </si>
  <si>
    <t>Emerson 6extra，1wrong</t>
  </si>
  <si>
    <t>T26091400188</t>
  </si>
  <si>
    <t>-60 minutes lunch, -10 minutes stop picking</t>
  </si>
  <si>
    <t>T26091400239</t>
  </si>
  <si>
    <t>PL382609150011</t>
  </si>
  <si>
    <t>T26091500210</t>
  </si>
  <si>
    <t>T26091500232</t>
  </si>
  <si>
    <t>T26091600203</t>
  </si>
  <si>
    <t>-60 minutes lunch, -31 minutes stop picking</t>
  </si>
  <si>
    <t>T26091600225</t>
  </si>
  <si>
    <t>Emerson 1 wrong, 1missing</t>
  </si>
  <si>
    <t>T26091700171</t>
  </si>
  <si>
    <t>T26091700206</t>
  </si>
  <si>
    <t>T26091700223</t>
  </si>
  <si>
    <t>Emerson  1missing，1extra</t>
  </si>
  <si>
    <t>T26092000058</t>
  </si>
  <si>
    <t>T26092000080</t>
  </si>
  <si>
    <t>Emerson, 1missing</t>
  </si>
  <si>
    <t>T26092100134</t>
  </si>
  <si>
    <t>T26092100186</t>
  </si>
  <si>
    <t>T26092200266</t>
  </si>
  <si>
    <t>T26092300241</t>
  </si>
  <si>
    <t>T26092300256</t>
  </si>
  <si>
    <t>T26092300275</t>
  </si>
  <si>
    <t>T26092400019</t>
  </si>
  <si>
    <t>Emerson 1wrong</t>
  </si>
  <si>
    <t>T26092500204</t>
  </si>
  <si>
    <t>T26092500244</t>
  </si>
  <si>
    <t>T26092500262</t>
  </si>
  <si>
    <t>T26092700068</t>
  </si>
  <si>
    <t>T26092700124</t>
  </si>
  <si>
    <t>Emerson1  Over Pick</t>
  </si>
  <si>
    <t>T26092900210</t>
  </si>
  <si>
    <t>T26092900255</t>
  </si>
  <si>
    <t>T26093000012</t>
  </si>
  <si>
    <t>T26093000056</t>
  </si>
  <si>
    <t>Emerson  1  Over Pick -9/30</t>
  </si>
  <si>
    <t>T26093000165</t>
  </si>
  <si>
    <t>T26093000184</t>
  </si>
  <si>
    <t>T26100100010</t>
  </si>
  <si>
    <t>Fabian 2 missing</t>
  </si>
  <si>
    <t>T26090400023</t>
  </si>
  <si>
    <t>Fabian 4 missing</t>
  </si>
  <si>
    <t>T26090800325</t>
  </si>
  <si>
    <t>T26090800429</t>
  </si>
  <si>
    <t xml:space="preserve">fabian 1 missing </t>
  </si>
  <si>
    <t>T26090900161</t>
  </si>
  <si>
    <t>T26091000181</t>
  </si>
  <si>
    <t>T26091100219</t>
  </si>
  <si>
    <t>Fabian 4 miss </t>
  </si>
  <si>
    <t>PL382609130002</t>
  </si>
  <si>
    <t>T26091300054</t>
  </si>
  <si>
    <t>T26091300055</t>
  </si>
  <si>
    <t>T26091400186</t>
  </si>
  <si>
    <t>T26091400237</t>
  </si>
  <si>
    <t>T26091500213</t>
  </si>
  <si>
    <t>T26091500244</t>
  </si>
  <si>
    <t>T26091600198</t>
  </si>
  <si>
    <t>T26091600220</t>
  </si>
  <si>
    <t>T26091700174</t>
  </si>
  <si>
    <t>PL382609180010</t>
  </si>
  <si>
    <t>T26091800202</t>
  </si>
  <si>
    <t>T26091800209</t>
  </si>
  <si>
    <t>Fabián 3 missing</t>
  </si>
  <si>
    <t>T26092100128</t>
  </si>
  <si>
    <t>T26092100183</t>
  </si>
  <si>
    <t>PL382609220017</t>
  </si>
  <si>
    <t>T26092200169</t>
  </si>
  <si>
    <t>T26092300191</t>
  </si>
  <si>
    <t>T26092300224</t>
  </si>
  <si>
    <t>fabian 1wrong+fabian 1 wrong+fabian 1 wrong box+fabian 1 wrong box+fabian miss2</t>
  </si>
  <si>
    <t>T26092400220</t>
  </si>
  <si>
    <t>T26092400244</t>
  </si>
  <si>
    <t>T26092400325</t>
  </si>
  <si>
    <t>T26092500172</t>
  </si>
  <si>
    <t>T26092500186</t>
  </si>
  <si>
    <t>T26092700062</t>
  </si>
  <si>
    <t>T26092700094</t>
  </si>
  <si>
    <t>T26092800206, 不是当天结束，不能算时间</t>
  </si>
  <si>
    <t>T26092800260</t>
  </si>
  <si>
    <t>T26092800249</t>
  </si>
  <si>
    <t>T26092900193</t>
  </si>
  <si>
    <t>T26092900215</t>
  </si>
  <si>
    <t>T26092900248</t>
  </si>
  <si>
    <t>T26093000167</t>
  </si>
  <si>
    <t>T26093000179</t>
  </si>
  <si>
    <t>T26093000210</t>
  </si>
  <si>
    <t>TXGU6085960</t>
  </si>
  <si>
    <t>MEDU8638144</t>
  </si>
  <si>
    <t>FFAU3466335</t>
  </si>
  <si>
    <t>CSGU7450910</t>
  </si>
  <si>
    <t>CBHU7043120</t>
  </si>
  <si>
    <t>CBHU9473747</t>
  </si>
  <si>
    <t>FFAU1306889</t>
  </si>
  <si>
    <t>TXGU6050542</t>
  </si>
  <si>
    <t>FSCU9318774</t>
  </si>
  <si>
    <t>SEKU5507434</t>
  </si>
  <si>
    <t>DFSU7351952</t>
  </si>
  <si>
    <t>TRHU5405947</t>
  </si>
  <si>
    <t>EGSU8169966</t>
  </si>
  <si>
    <t>CSNU7757866</t>
  </si>
  <si>
    <t>OOCU9891392</t>
  </si>
  <si>
    <t>EITU1836370</t>
  </si>
  <si>
    <t>EMCU8337680</t>
  </si>
  <si>
    <t>FFAU7680031</t>
  </si>
  <si>
    <t>MAGU5368319</t>
  </si>
  <si>
    <t>WHLU5760310</t>
  </si>
  <si>
    <t>SEGU6069997</t>
  </si>
  <si>
    <t>GAOU6086912</t>
  </si>
  <si>
    <t>UETU8865229</t>
  </si>
  <si>
    <t>TCLU8838847</t>
  </si>
  <si>
    <t>T26090400052 的任务只有1分钟， sku61， 数据不正常， 不记录</t>
  </si>
  <si>
    <t>T26090400025</t>
  </si>
  <si>
    <t>WHSU6546783</t>
  </si>
  <si>
    <t>T26090400045</t>
  </si>
  <si>
    <t>EISU8533747</t>
  </si>
  <si>
    <t>T26090800317</t>
  </si>
  <si>
    <t>FSCU8566020</t>
  </si>
  <si>
    <t>T26090800387</t>
  </si>
  <si>
    <t>EGSU8149091</t>
  </si>
  <si>
    <t>T26090800406</t>
  </si>
  <si>
    <t>T26090900148</t>
  </si>
  <si>
    <t>T26090900181</t>
  </si>
  <si>
    <t>WHSU8085968</t>
  </si>
  <si>
    <t>Franklin 2 miss</t>
  </si>
  <si>
    <t>T26091300072</t>
  </si>
  <si>
    <t>WHSU6405147</t>
  </si>
  <si>
    <t>Franklin  6missing</t>
  </si>
  <si>
    <t>T26091400228</t>
  </si>
  <si>
    <t>CAIU9973296</t>
  </si>
  <si>
    <t>T26091400255</t>
  </si>
  <si>
    <t>FFAU4430471</t>
  </si>
  <si>
    <t>T26091400146</t>
  </si>
  <si>
    <t>OOLU9505520</t>
  </si>
  <si>
    <t>T26091500215</t>
  </si>
  <si>
    <t>JXLU6395079</t>
  </si>
  <si>
    <t>T26091500220</t>
  </si>
  <si>
    <t>WHSU8229216</t>
  </si>
  <si>
    <t>T26091800244</t>
  </si>
  <si>
    <t>TRHU4379416</t>
  </si>
  <si>
    <t>T26092000089</t>
  </si>
  <si>
    <t>T26092100121</t>
  </si>
  <si>
    <t>TGBU4444755</t>
  </si>
  <si>
    <t>T26092200235</t>
  </si>
  <si>
    <t>EGSU8761764</t>
  </si>
  <si>
    <t>-7mins change gas</t>
  </si>
  <si>
    <t>T26092300301</t>
  </si>
  <si>
    <t>TXGU7411531</t>
  </si>
  <si>
    <t>T26092400214</t>
  </si>
  <si>
    <t>EGSU8765353</t>
  </si>
  <si>
    <t>T26092400226</t>
  </si>
  <si>
    <t>WHSU6769880</t>
  </si>
  <si>
    <t>PL382609240010</t>
  </si>
  <si>
    <t>T26092400228</t>
  </si>
  <si>
    <t>FSCU8532499</t>
  </si>
  <si>
    <t>T26092800135</t>
  </si>
  <si>
    <t>TCNU8817899</t>
  </si>
  <si>
    <t>T26092800164</t>
  </si>
  <si>
    <t>T26092800231</t>
  </si>
  <si>
    <t>MRSU6562995</t>
  </si>
  <si>
    <t>T26092900280</t>
  </si>
  <si>
    <t>CSNU8538991</t>
  </si>
  <si>
    <t>PL382609290021</t>
  </si>
  <si>
    <t>T26092900286</t>
  </si>
  <si>
    <t>T26093000129</t>
  </si>
  <si>
    <t>CSNU5940008</t>
  </si>
  <si>
    <t>FCIU9544113</t>
  </si>
  <si>
    <t>T26093000217</t>
  </si>
  <si>
    <t>TEMU7128600</t>
  </si>
  <si>
    <t>EGHU9757744</t>
  </si>
  <si>
    <t>MRKU3291428</t>
  </si>
  <si>
    <t>TGBU4883146</t>
  </si>
  <si>
    <t>WHSU5549448</t>
  </si>
  <si>
    <t>RFCU4019397</t>
  </si>
  <si>
    <t>TCLU6613040</t>
  </si>
  <si>
    <t>EMCU8370966</t>
  </si>
  <si>
    <t>HAMU1255741</t>
  </si>
  <si>
    <t>EGSU9245000</t>
  </si>
  <si>
    <t>CIPU5280534</t>
  </si>
  <si>
    <t>WHSU6747387</t>
  </si>
  <si>
    <t>JXLU6236694</t>
  </si>
  <si>
    <t>DRYU9848799</t>
  </si>
  <si>
    <t>EGSU9290735</t>
  </si>
  <si>
    <t>SEGU6655827</t>
  </si>
  <si>
    <t>MRSU2295503</t>
  </si>
  <si>
    <t>EITU1831954</t>
  </si>
  <si>
    <t>TRHU5754050</t>
  </si>
  <si>
    <t>MRSU3710065</t>
  </si>
  <si>
    <t>EITU9283604</t>
  </si>
  <si>
    <t>EITU1845789</t>
  </si>
  <si>
    <t>EMCU0035154</t>
  </si>
  <si>
    <t>FFAU6949039</t>
  </si>
  <si>
    <t>CCLU7431402</t>
  </si>
  <si>
    <t>CSNU7317846</t>
  </si>
  <si>
    <t>TIIU4864470</t>
  </si>
  <si>
    <t>EITU9645257</t>
  </si>
  <si>
    <t>SELU4273339</t>
  </si>
  <si>
    <t>UETU8117084</t>
  </si>
  <si>
    <t>FFAU1304891</t>
  </si>
  <si>
    <t>SELU4524590</t>
  </si>
  <si>
    <t>ECMU6179842</t>
  </si>
  <si>
    <t>TEMU7106793</t>
  </si>
  <si>
    <t>TLLU7555840</t>
  </si>
  <si>
    <t>HLBU2067728</t>
  </si>
  <si>
    <t>EGSU9261104</t>
  </si>
  <si>
    <t>TGBU9246238</t>
  </si>
  <si>
    <t>Gonzaleznj  1  Over Pick,Gonzaleznj  1  Over Pick,Gonzaleznj  2  Over Pick,Gonzaleznj  1  Error Pick, Gonzaleznj  1  Error Pick</t>
  </si>
  <si>
    <t>T26093000212</t>
  </si>
  <si>
    <t>FSCU8147682</t>
  </si>
  <si>
    <t>FFAU8308517</t>
  </si>
  <si>
    <t>EGHU9233454</t>
  </si>
  <si>
    <t>-60min lunch, -3min stop picking</t>
  </si>
  <si>
    <t>T26093000320</t>
  </si>
  <si>
    <t>OOCU7064332</t>
  </si>
  <si>
    <t>T26100100017</t>
  </si>
  <si>
    <t>GESU6086259</t>
  </si>
  <si>
    <t>T26100100045</t>
  </si>
  <si>
    <t>FSCU8515871</t>
  </si>
  <si>
    <t>CSNU7671778</t>
  </si>
  <si>
    <t>RFCU5088350</t>
  </si>
  <si>
    <t>OOCU9409937</t>
  </si>
  <si>
    <t>TCNU5358395</t>
  </si>
  <si>
    <t>HLBU1875383</t>
  </si>
  <si>
    <t>TEMU7890895</t>
  </si>
  <si>
    <t>TWIU4094043</t>
  </si>
  <si>
    <t>CAJU5121720</t>
  </si>
  <si>
    <t>CAJU5416357</t>
  </si>
  <si>
    <t>EGSU9738028</t>
  </si>
  <si>
    <t>FSCU7220860</t>
  </si>
  <si>
    <t>MAGU5430755</t>
  </si>
  <si>
    <t>CBHU9094580</t>
  </si>
  <si>
    <t>CAAU7048936</t>
  </si>
  <si>
    <t>TCKU7154605</t>
  </si>
  <si>
    <t>FANU3089425</t>
  </si>
  <si>
    <t>TLLU5198718</t>
  </si>
  <si>
    <t>TCNU2336068</t>
  </si>
  <si>
    <t>TLLU5721053</t>
  </si>
  <si>
    <t>CSLU6130977</t>
  </si>
  <si>
    <t>SKIU9117660</t>
  </si>
  <si>
    <t>EITU9056540</t>
  </si>
  <si>
    <t>EGSU6056750</t>
  </si>
  <si>
    <t>WHSU5024418</t>
  </si>
  <si>
    <t>TLLU5605520</t>
  </si>
  <si>
    <t>EGHU8476491</t>
  </si>
  <si>
    <t>TCLU9565325</t>
  </si>
  <si>
    <t>TCLU1545641</t>
  </si>
  <si>
    <t>EITU9656225</t>
  </si>
  <si>
    <t>EGHU8324396</t>
  </si>
  <si>
    <t>GAOU7151503</t>
  </si>
  <si>
    <t>TIIU4450823</t>
  </si>
  <si>
    <t>EITU9582800</t>
  </si>
  <si>
    <t>FFAU2682664</t>
  </si>
  <si>
    <t>EGHU8466092</t>
  </si>
  <si>
    <t>WHSU5757077</t>
  </si>
  <si>
    <t>ECMU6253678</t>
  </si>
  <si>
    <t>HLBU2433046</t>
  </si>
  <si>
    <t>CSGU7557236</t>
  </si>
  <si>
    <t>WHSU8564451</t>
  </si>
  <si>
    <t>TCNU4249954</t>
  </si>
  <si>
    <t>UETU5483156</t>
  </si>
  <si>
    <t>WHSU6967057</t>
  </si>
  <si>
    <t>All on Rack (2+), -60 minutes lunch</t>
  </si>
  <si>
    <t>EITU9582056</t>
  </si>
  <si>
    <t>Herman 1 misisng 1 wrong</t>
  </si>
  <si>
    <t>WHSU5427692</t>
  </si>
  <si>
    <t>HLBU3167296</t>
  </si>
  <si>
    <t>Herman 1 missing</t>
  </si>
  <si>
    <t>G12216-260916-0931</t>
  </si>
  <si>
    <t>CICU6899060</t>
  </si>
  <si>
    <t>TGBU4442860</t>
  </si>
  <si>
    <t>9/4的T26090400051 1分钟 63sku 数据不正常，不记录</t>
  </si>
  <si>
    <t>T26090400026</t>
  </si>
  <si>
    <t>BEAU6150767</t>
  </si>
  <si>
    <t>T26090400044</t>
  </si>
  <si>
    <t>PL382609060006</t>
  </si>
  <si>
    <t>T26090600085</t>
  </si>
  <si>
    <t>OOCU8334900</t>
  </si>
  <si>
    <t>T26090700022</t>
  </si>
  <si>
    <t>EGSU8754805</t>
  </si>
  <si>
    <t>Herman miss 2</t>
  </si>
  <si>
    <t>T26090700105</t>
  </si>
  <si>
    <t>-60 minutes lunch, -23 minutes stop picking</t>
  </si>
  <si>
    <t>T26090700143</t>
  </si>
  <si>
    <t>BEAU4444335</t>
  </si>
  <si>
    <t>PL382609080007</t>
  </si>
  <si>
    <t>T26090800371</t>
  </si>
  <si>
    <t>TGBU8880823</t>
  </si>
  <si>
    <t>T26090800417</t>
  </si>
  <si>
    <t>WHLU5740551</t>
  </si>
  <si>
    <t>Herman 1 wrong pallet, 1 extra, 2 wrong  (32 cartons/ one pallet)</t>
  </si>
  <si>
    <t>PL382609090007</t>
  </si>
  <si>
    <t>T26090900140</t>
  </si>
  <si>
    <t>MRSU8720446</t>
  </si>
  <si>
    <t>T26091000157</t>
  </si>
  <si>
    <t>EGSU8763221</t>
  </si>
  <si>
    <t>T26091000208</t>
  </si>
  <si>
    <t>TCNU6261970</t>
  </si>
  <si>
    <t>T26091100211</t>
  </si>
  <si>
    <t>OOLU9708087</t>
  </si>
  <si>
    <t>T26091100249</t>
  </si>
  <si>
    <t>FSCU8482042</t>
  </si>
  <si>
    <t>Herman 2wrong</t>
  </si>
  <si>
    <t>PL382609140012</t>
  </si>
  <si>
    <t>T26091400226</t>
  </si>
  <si>
    <t>HPCU4891898</t>
  </si>
  <si>
    <t>T26091400230</t>
  </si>
  <si>
    <t>BEAU6228994</t>
  </si>
  <si>
    <t xml:space="preserve">-60mins lunch, -38mins stop picking </t>
  </si>
  <si>
    <t>T26091400256</t>
  </si>
  <si>
    <t>c</t>
  </si>
  <si>
    <t>CSGU6294670</t>
  </si>
  <si>
    <t>PL382609150009</t>
  </si>
  <si>
    <t>T26091500149</t>
  </si>
  <si>
    <t>CSNU8582485</t>
  </si>
  <si>
    <t>Herman 2 wrong</t>
  </si>
  <si>
    <t>PL382609160034</t>
  </si>
  <si>
    <t>T26091600207</t>
  </si>
  <si>
    <t>KOCU4407583</t>
  </si>
  <si>
    <t>T26091600216</t>
  </si>
  <si>
    <t>TIIU4237227</t>
  </si>
  <si>
    <t>T26091600254</t>
  </si>
  <si>
    <t>EITU1452919</t>
  </si>
  <si>
    <t>PL382609170007</t>
  </si>
  <si>
    <t>T26091700129</t>
  </si>
  <si>
    <t>FFAU2693062</t>
  </si>
  <si>
    <t>PL382609170010</t>
  </si>
  <si>
    <t>T26091700158</t>
  </si>
  <si>
    <t>MRKU4423787</t>
  </si>
  <si>
    <t>PL382609170015</t>
  </si>
  <si>
    <t>T26091700159</t>
  </si>
  <si>
    <t>SEGU6108049</t>
  </si>
  <si>
    <t>PL382609180001</t>
  </si>
  <si>
    <t>T26091800002</t>
  </si>
  <si>
    <t>TGHU6505569</t>
  </si>
  <si>
    <t>herman 1wrong</t>
  </si>
  <si>
    <t>T26091800184</t>
  </si>
  <si>
    <t>T26091800189</t>
  </si>
  <si>
    <t>Herman 2 miss</t>
  </si>
  <si>
    <t>T26092000061</t>
  </si>
  <si>
    <t>T26092000097</t>
  </si>
  <si>
    <t>no clear time of when lunch ended, due to resume time and finish time being the same, pls look at task code (-60mins lunch)</t>
  </si>
  <si>
    <t>T26092000076</t>
  </si>
  <si>
    <t>PL382609210007</t>
  </si>
  <si>
    <t>T26092100112</t>
  </si>
  <si>
    <t>PL382609210009</t>
  </si>
  <si>
    <t>T26092100115</t>
  </si>
  <si>
    <t>T26092200015</t>
  </si>
  <si>
    <t>Herman 3 miss</t>
  </si>
  <si>
    <t>T26092200180</t>
  </si>
  <si>
    <t>T26092200206</t>
  </si>
  <si>
    <t>wrong1miss1+Herman wrong1miss1+herman miss1</t>
  </si>
  <si>
    <t>T26092300193</t>
  </si>
  <si>
    <t>T26092300222</t>
  </si>
  <si>
    <t>T26092300258</t>
  </si>
  <si>
    <t>herman 1 extra box+herman miss1</t>
  </si>
  <si>
    <t>T26092400253</t>
  </si>
  <si>
    <t>T26092400268</t>
  </si>
  <si>
    <t>T26092400330</t>
  </si>
  <si>
    <t>T26092500179</t>
  </si>
  <si>
    <t>T26092500215</t>
  </si>
  <si>
    <t>T26092500258</t>
  </si>
  <si>
    <t>Herman wrong1</t>
  </si>
  <si>
    <t>T26092700074</t>
  </si>
  <si>
    <t>T26092700091</t>
  </si>
  <si>
    <t>PL382609280008</t>
  </si>
  <si>
    <t>T26092800130</t>
  </si>
  <si>
    <t>PL382609290004</t>
  </si>
  <si>
    <t>T26092900021</t>
  </si>
  <si>
    <t>T26092900023 不是当日结束， 不能记录</t>
  </si>
  <si>
    <t>PL382609290008</t>
  </si>
  <si>
    <t>T26092900022</t>
  </si>
  <si>
    <t>PL382609290010</t>
  </si>
  <si>
    <t>T26092900024</t>
  </si>
  <si>
    <t>T26092900216</t>
  </si>
  <si>
    <t>Herman finished around 9:45 reported by lil</t>
  </si>
  <si>
    <t>T26092900249</t>
  </si>
  <si>
    <t>Herman  1  Over Pick -9/30</t>
  </si>
  <si>
    <t>T26093000173</t>
  </si>
  <si>
    <t>T26093000204</t>
  </si>
  <si>
    <t>T26093000224</t>
  </si>
  <si>
    <t>TLLU4831138</t>
  </si>
  <si>
    <t>EGSU6045375</t>
  </si>
  <si>
    <t>OOCU7797197</t>
  </si>
  <si>
    <t>OOCU8479518</t>
  </si>
  <si>
    <t>BEAU5124399</t>
  </si>
  <si>
    <t>CSNU8277970</t>
  </si>
  <si>
    <t xml:space="preserve">9/28： Herman -1 to the person who did the put away (Herman) Container: SELU4273339, SKU: JPSY03VA25B0254 wrong pallet label on box </t>
  </si>
  <si>
    <t>GCXU5333096</t>
  </si>
  <si>
    <t>TCLU5153926</t>
  </si>
  <si>
    <t>WHSU6402765</t>
  </si>
  <si>
    <t>WHSU5270284</t>
  </si>
  <si>
    <t>GAOU6135750</t>
  </si>
  <si>
    <t>GCXU6545783</t>
  </si>
  <si>
    <t>CSNU7505210</t>
  </si>
  <si>
    <t>EGSU8755669</t>
  </si>
  <si>
    <t>DFSU7024203</t>
  </si>
  <si>
    <t>CSNU8434209</t>
  </si>
  <si>
    <t>EGHU8223220</t>
  </si>
  <si>
    <t>EGHU8287836</t>
  </si>
  <si>
    <t>Ivan 1 missing 1 wrong</t>
  </si>
  <si>
    <t>TCLU8553720</t>
  </si>
  <si>
    <t>T26090400053 数据不准确， 不记录 （2mins 59sku）</t>
  </si>
  <si>
    <t>PL382609040013</t>
  </si>
  <si>
    <t>T26090400037</t>
  </si>
  <si>
    <t>T26090400046</t>
  </si>
  <si>
    <t>PL382609050001</t>
  </si>
  <si>
    <t>T26090500001</t>
  </si>
  <si>
    <t>T26090500029</t>
  </si>
  <si>
    <t>T26090600009</t>
  </si>
  <si>
    <t>T26090600037</t>
  </si>
  <si>
    <t>T26090700007</t>
  </si>
  <si>
    <t>T26090700017</t>
  </si>
  <si>
    <t>Ivan miss 1</t>
  </si>
  <si>
    <t>T26090700104</t>
  </si>
  <si>
    <t>T26090700144</t>
  </si>
  <si>
    <t>PL382609080003</t>
  </si>
  <si>
    <t>T26090800010</t>
  </si>
  <si>
    <t>T26090800012</t>
  </si>
  <si>
    <t>T26090800026</t>
  </si>
  <si>
    <t>T26090800366</t>
  </si>
  <si>
    <t>-60 minutes lunch, -14 minutes stop picking</t>
  </si>
  <si>
    <t>T26090800401</t>
  </si>
  <si>
    <t>T26090900042</t>
  </si>
  <si>
    <t>T26090900137</t>
  </si>
  <si>
    <t>T26090900228</t>
  </si>
  <si>
    <t xml:space="preserve">Ivan 2 missing </t>
  </si>
  <si>
    <t>T26091000153</t>
  </si>
  <si>
    <t>T26091000202</t>
  </si>
  <si>
    <t>T26091100013</t>
  </si>
  <si>
    <t>T26091100217</t>
  </si>
  <si>
    <t>-60 minutes lunch, -7 minutes stop picking</t>
  </si>
  <si>
    <t>T26091100238</t>
  </si>
  <si>
    <t>PL382609120005</t>
  </si>
  <si>
    <t>T26091200020</t>
  </si>
  <si>
    <t>ivan 1 extra, 3wrong</t>
  </si>
  <si>
    <t>T26091300052</t>
  </si>
  <si>
    <t>T26091300060</t>
  </si>
  <si>
    <t>T26091400011</t>
  </si>
  <si>
    <t>T26091400178</t>
  </si>
  <si>
    <t>T26091400231</t>
  </si>
  <si>
    <t>T26091400254</t>
  </si>
  <si>
    <t>T26091500008</t>
  </si>
  <si>
    <t>T26091500009</t>
  </si>
  <si>
    <t>T26091500020</t>
  </si>
  <si>
    <t>T26091500159</t>
  </si>
  <si>
    <t>T26091500221</t>
  </si>
  <si>
    <t>T26091500238</t>
  </si>
  <si>
    <t>T26091600012</t>
  </si>
  <si>
    <t>T26091600184</t>
  </si>
  <si>
    <t>T26091600219</t>
  </si>
  <si>
    <t>T26091600257</t>
  </si>
  <si>
    <t>T26091600230</t>
  </si>
  <si>
    <t>T26091700002</t>
  </si>
  <si>
    <t>Ivan 6 missing</t>
  </si>
  <si>
    <t>T26091700164</t>
  </si>
  <si>
    <t>T26091700191</t>
  </si>
  <si>
    <t>T26091700212</t>
  </si>
  <si>
    <t>PL382609180002</t>
  </si>
  <si>
    <t>T26091800013</t>
  </si>
  <si>
    <t>T26091800030</t>
  </si>
  <si>
    <t>TCNU7592083</t>
  </si>
  <si>
    <t>T26091800022+ T26091800023 2合1，  2张picklist 一起开始，一起结束</t>
  </si>
  <si>
    <t>PL382609180004</t>
  </si>
  <si>
    <t>T26091800022+ T26091800023</t>
  </si>
  <si>
    <t>T26091800180</t>
  </si>
  <si>
    <t>GAOU6461633</t>
  </si>
  <si>
    <t>T26091800212</t>
  </si>
  <si>
    <t>TGBU6633110</t>
  </si>
  <si>
    <t>PL382609180012</t>
  </si>
  <si>
    <t>T26091800231</t>
  </si>
  <si>
    <t>T26091900108</t>
  </si>
  <si>
    <t>PL382609190001</t>
  </si>
  <si>
    <t>T26091900015</t>
  </si>
  <si>
    <t>T26091900010</t>
  </si>
  <si>
    <t>ivan 1 wrong</t>
  </si>
  <si>
    <t xml:space="preserve">Jefferson wrong 1                            </t>
  </si>
  <si>
    <t>T26092100127</t>
  </si>
  <si>
    <t>T26092100181</t>
  </si>
  <si>
    <t>11:10-12:17, -60mins lunch, -7mins stop pick</t>
  </si>
  <si>
    <t>T26092100204</t>
  </si>
  <si>
    <t>PL382609220011</t>
  </si>
  <si>
    <t>T26092200051</t>
  </si>
  <si>
    <t>PL382609060002</t>
  </si>
  <si>
    <t>T26092200164</t>
  </si>
  <si>
    <t>PL382609060004</t>
  </si>
  <si>
    <t>T26092200176</t>
  </si>
  <si>
    <t>Jefferson 2 extra</t>
  </si>
  <si>
    <t>PL382609070012</t>
  </si>
  <si>
    <t>T26092200204</t>
  </si>
  <si>
    <t>-60 minutes lunch</t>
  </si>
  <si>
    <t>T26090700183</t>
  </si>
  <si>
    <t>T26092200217</t>
  </si>
  <si>
    <t>PL382609230002</t>
  </si>
  <si>
    <t>T26092300004</t>
  </si>
  <si>
    <t>T26092300029</t>
  </si>
  <si>
    <t>T26092300189</t>
  </si>
  <si>
    <t xml:space="preserve">Jerferrson 1 missing 1 wrong </t>
  </si>
  <si>
    <t>PL382609100010</t>
  </si>
  <si>
    <t>T26092300220</t>
  </si>
  <si>
    <t>T26092300261</t>
  </si>
  <si>
    <t>PL382609240001</t>
  </si>
  <si>
    <t>T26092400007</t>
  </si>
  <si>
    <t>PL382609140004</t>
  </si>
  <si>
    <t>T26092400012</t>
  </si>
  <si>
    <t>PL382609240007</t>
  </si>
  <si>
    <t>T26092400056</t>
  </si>
  <si>
    <t>Ivan extra1 +1 miss box</t>
  </si>
  <si>
    <t>T26092500164</t>
  </si>
  <si>
    <t>PL382609150005</t>
  </si>
  <si>
    <t>T26092500169</t>
  </si>
  <si>
    <t>T26092500200</t>
  </si>
  <si>
    <t>-60 minutes lunch, -140 minutes stop picking</t>
  </si>
  <si>
    <t>T26092500255</t>
  </si>
  <si>
    <t>lunch unclear, pause and resume is only 4 minutes, pls look at task code (-60mins lunch)</t>
  </si>
  <si>
    <t>T26092500242</t>
  </si>
  <si>
    <t>PL382609260003</t>
  </si>
  <si>
    <t>T26092600017</t>
  </si>
  <si>
    <t>T26091800207</t>
  </si>
  <si>
    <t>T26091800241</t>
  </si>
  <si>
    <t>T26092600030</t>
  </si>
  <si>
    <t>T26091800239</t>
  </si>
  <si>
    <t>Ivan 2 missing</t>
  </si>
  <si>
    <t>T26092700057</t>
  </si>
  <si>
    <t>PL382609190006</t>
  </si>
  <si>
    <t>T26091900061</t>
  </si>
  <si>
    <t>T26092000063</t>
  </si>
  <si>
    <t>T26092700090</t>
  </si>
  <si>
    <t>T26092000082</t>
  </si>
  <si>
    <t>T26092700121</t>
  </si>
  <si>
    <t>T26092100046</t>
  </si>
  <si>
    <t>T26092800011</t>
  </si>
  <si>
    <t>T26092100170</t>
  </si>
  <si>
    <t>T26092800013</t>
  </si>
  <si>
    <t>no clear time of ending lunch, resume and finish time is the same, please look at task code</t>
  </si>
  <si>
    <t>T26092100202</t>
  </si>
  <si>
    <t xml:space="preserve">Ivan 1  Over Pick +Ivan 3 missing </t>
  </si>
  <si>
    <t>T26092800139</t>
  </si>
  <si>
    <t>T26092200057</t>
  </si>
  <si>
    <t>T26092800166</t>
  </si>
  <si>
    <t>jefferson 1extra</t>
  </si>
  <si>
    <t>T26092800215</t>
  </si>
  <si>
    <t>T26092800234</t>
  </si>
  <si>
    <t>T26092900011</t>
  </si>
  <si>
    <t>-60 minutes lunch, -5 minutes stop picking</t>
  </si>
  <si>
    <t>T26092300239</t>
  </si>
  <si>
    <t>T26092900062</t>
  </si>
  <si>
    <t>T26092900189</t>
  </si>
  <si>
    <t>T26092900203</t>
  </si>
  <si>
    <t>T26092900240</t>
  </si>
  <si>
    <t>T26092900267</t>
  </si>
  <si>
    <t>T26092500008</t>
  </si>
  <si>
    <t>T26093000008</t>
  </si>
  <si>
    <t>T26092500013</t>
  </si>
  <si>
    <t>PL382609300005</t>
  </si>
  <si>
    <t>T26093000019</t>
  </si>
  <si>
    <t>T26092500195</t>
  </si>
  <si>
    <t>PL382609300007</t>
  </si>
  <si>
    <t>T26093000021</t>
  </si>
  <si>
    <t>T26093000029</t>
  </si>
  <si>
    <t>T26093000161</t>
  </si>
  <si>
    <t>T26093000176</t>
  </si>
  <si>
    <t>T26093000202</t>
  </si>
  <si>
    <t>T26093000223</t>
  </si>
  <si>
    <t xml:space="preserve">Joel wrong 1                                      </t>
  </si>
  <si>
    <t>-8 min change gas</t>
  </si>
  <si>
    <t>Joel 2 missing</t>
  </si>
  <si>
    <t>T26090400058 1分钟结束 83 sku，数据不正常 不记录</t>
  </si>
  <si>
    <t>117 min stop picking</t>
  </si>
  <si>
    <t>Joel miss 1</t>
  </si>
  <si>
    <t>T26090600015</t>
  </si>
  <si>
    <t>T26090600079</t>
  </si>
  <si>
    <t>Joel miss 1 pallet 10 box</t>
  </si>
  <si>
    <t>T26090700109</t>
  </si>
  <si>
    <t>T26090700162</t>
  </si>
  <si>
    <t>T26090800370</t>
  </si>
  <si>
    <t>T26090800416</t>
  </si>
  <si>
    <t>Joel - 9 wrong</t>
  </si>
  <si>
    <t>T26090900117</t>
  </si>
  <si>
    <t>T26090900154</t>
  </si>
  <si>
    <t>T26091000196</t>
  </si>
  <si>
    <t>T26091000227</t>
  </si>
  <si>
    <t>T26091100212</t>
  </si>
  <si>
    <t>T26091100234</t>
  </si>
  <si>
    <t>joel - 1 wrong 1missing</t>
  </si>
  <si>
    <t>T26091300050</t>
  </si>
  <si>
    <t>T26091300067</t>
  </si>
  <si>
    <t>PL382609140008</t>
  </si>
  <si>
    <t>T26091400136</t>
  </si>
  <si>
    <t>PL382609140010</t>
  </si>
  <si>
    <t>T26091400142</t>
  </si>
  <si>
    <t>Joel 2 missing 4extra</t>
  </si>
  <si>
    <t>T26091500165</t>
  </si>
  <si>
    <t>T26091500227</t>
  </si>
  <si>
    <t>9/16 的T26091600261 系统里是Joel的任务， 但实际是转给了Pablo了。根据纸确认</t>
  </si>
  <si>
    <t>T26091600208</t>
  </si>
  <si>
    <t>Joel 1 miss. </t>
  </si>
  <si>
    <t>T26091700185</t>
  </si>
  <si>
    <t>T26091700200</t>
  </si>
  <si>
    <t>TIIU6504425</t>
  </si>
  <si>
    <t>T26091800183</t>
  </si>
  <si>
    <t>T26091800235</t>
  </si>
  <si>
    <t>CICU6794120</t>
  </si>
  <si>
    <t>T26092100172</t>
  </si>
  <si>
    <t>TCKU7775285</t>
  </si>
  <si>
    <t>T26092100201</t>
  </si>
  <si>
    <t>FSCU8426753</t>
  </si>
  <si>
    <t>PL382609230013</t>
  </si>
  <si>
    <t>T26092300236</t>
  </si>
  <si>
    <t>TGBU8967353</t>
  </si>
  <si>
    <t>PL382609230015</t>
  </si>
  <si>
    <t>T26092300272</t>
  </si>
  <si>
    <t>T26092400260</t>
  </si>
  <si>
    <t>TLLU7973413</t>
  </si>
  <si>
    <t>T26092400334</t>
  </si>
  <si>
    <t>T26092500203</t>
  </si>
  <si>
    <t>T26092500270</t>
  </si>
  <si>
    <t>TGBU8831496</t>
  </si>
  <si>
    <t>-5 min change gas</t>
  </si>
  <si>
    <t>T26092700078</t>
  </si>
  <si>
    <t>FFAU3268411</t>
  </si>
  <si>
    <t>T26092700131</t>
  </si>
  <si>
    <t xml:space="preserve">Joel 1missing </t>
  </si>
  <si>
    <t>T26092800143</t>
  </si>
  <si>
    <t>FFAU2110463</t>
  </si>
  <si>
    <t>HLBU1969245</t>
  </si>
  <si>
    <t>T26092800186</t>
  </si>
  <si>
    <t>EITU9349804</t>
  </si>
  <si>
    <t>T26092900235</t>
  </si>
  <si>
    <t>EGSU1605604</t>
  </si>
  <si>
    <t>T26092900276</t>
  </si>
  <si>
    <t>CSNU7342556</t>
  </si>
  <si>
    <t>PL382609300024</t>
  </si>
  <si>
    <t>T26093000193</t>
  </si>
  <si>
    <t>EGSU9573099</t>
  </si>
  <si>
    <t>CAAU5212085</t>
  </si>
  <si>
    <t>T26090400033 秒结束，不记录</t>
  </si>
  <si>
    <t>CSLU6275100</t>
  </si>
  <si>
    <t>T26090500002</t>
  </si>
  <si>
    <t>T26090500006</t>
  </si>
  <si>
    <t>CSGU7848632</t>
  </si>
  <si>
    <t>T26090500030</t>
  </si>
  <si>
    <t>9/6 的T26090700016，T26090700005，T26090700006，T26090700010 这4个不是当日结束，不能计算</t>
  </si>
  <si>
    <t>T26090600016</t>
  </si>
  <si>
    <t>T26090600046</t>
  </si>
  <si>
    <t>WHSU6691797</t>
  </si>
  <si>
    <t>T26090700193</t>
  </si>
  <si>
    <t>EMCU8402528</t>
  </si>
  <si>
    <t>PL382609080001</t>
  </si>
  <si>
    <t>T26090800001</t>
  </si>
  <si>
    <t>T26090800005</t>
  </si>
  <si>
    <t>T26090800025</t>
  </si>
  <si>
    <t>-1 to Joel, blocking other SKUs not moving partial pallets （07/13/2026， putaway error， container：CSNU5891686)</t>
  </si>
  <si>
    <t>T26090800372</t>
  </si>
  <si>
    <t>JXLU6696895</t>
  </si>
  <si>
    <t>no clear time to when lunch ended, resume time and finish time is at the same time, probably forgot to click resume, -60 minutes for lunch, pls look at task code</t>
  </si>
  <si>
    <t>T26090800418</t>
  </si>
  <si>
    <t>T26090900043</t>
  </si>
  <si>
    <t>FDCU0116583</t>
  </si>
  <si>
    <t xml:space="preserve">Josue 6 missing </t>
  </si>
  <si>
    <t>T26090900121</t>
  </si>
  <si>
    <t>T26090900158</t>
  </si>
  <si>
    <t>T26091000016</t>
  </si>
  <si>
    <t>WHLU5745893</t>
  </si>
  <si>
    <t xml:space="preserve">Josue 7 missing </t>
  </si>
  <si>
    <t>T26091000156</t>
  </si>
  <si>
    <t>-1 to Joel not complete the put away on system Friday WHLU5745893</t>
  </si>
  <si>
    <t>OOCU5941514</t>
  </si>
  <si>
    <t>T26091000207</t>
  </si>
  <si>
    <t>MRKU6193873</t>
  </si>
  <si>
    <t>PL382609110006</t>
  </si>
  <si>
    <t>T26091100028</t>
  </si>
  <si>
    <t>T26091100057</t>
  </si>
  <si>
    <t>TIIU5748073</t>
  </si>
  <si>
    <t xml:space="preserve">T26091100163 only 1 sku but the time is too long, not accurate </t>
  </si>
  <si>
    <t>T26091200010</t>
  </si>
  <si>
    <t>T26091200029</t>
  </si>
  <si>
    <t>EMCU8650150</t>
  </si>
  <si>
    <t>EGSU9445987</t>
  </si>
  <si>
    <t>PL382609110010</t>
  </si>
  <si>
    <t>T26091100181</t>
  </si>
  <si>
    <t>josue 1 missing</t>
  </si>
  <si>
    <t>EGSU8769153</t>
  </si>
  <si>
    <t>T26091300056</t>
  </si>
  <si>
    <t>TCNU1833959</t>
  </si>
  <si>
    <t>T26091300068</t>
  </si>
  <si>
    <t>WHSU6158767</t>
  </si>
  <si>
    <t>T26091400004</t>
  </si>
  <si>
    <t>T26091400026</t>
  </si>
  <si>
    <t>TLLU5342661</t>
  </si>
  <si>
    <t>josue 1 extra</t>
  </si>
  <si>
    <t>T26091400221</t>
  </si>
  <si>
    <t>G12216-260916-0933</t>
  </si>
  <si>
    <t>Josue 1 extra</t>
  </si>
  <si>
    <t>T26091400243</t>
  </si>
  <si>
    <t>TGBU8627522</t>
  </si>
  <si>
    <t>T26091400266</t>
  </si>
  <si>
    <t>OOCU8244600</t>
  </si>
  <si>
    <t>PL382609150001</t>
  </si>
  <si>
    <t>T26091500001</t>
  </si>
  <si>
    <t>T26091500029</t>
  </si>
  <si>
    <t xml:space="preserve">Josue 5 missing </t>
  </si>
  <si>
    <t>T26091500164</t>
  </si>
  <si>
    <t>EISU8517237</t>
  </si>
  <si>
    <t>T26091500226</t>
  </si>
  <si>
    <t>T26091600021</t>
  </si>
  <si>
    <t>EITU1738327</t>
  </si>
  <si>
    <t>T26091600015</t>
  </si>
  <si>
    <t>T26091600031</t>
  </si>
  <si>
    <t>CSGU7814714</t>
  </si>
  <si>
    <t xml:space="preserve">Josue 1 miss </t>
  </si>
  <si>
    <t>T26091600209</t>
  </si>
  <si>
    <t>EGSU8766278</t>
  </si>
  <si>
    <t>T26091600253</t>
  </si>
  <si>
    <t>TGBU9650450</t>
  </si>
  <si>
    <t>T26091700014</t>
  </si>
  <si>
    <t>CSGU6221653</t>
  </si>
  <si>
    <t>T26091700055</t>
  </si>
  <si>
    <t>MRKU3830941</t>
  </si>
  <si>
    <t>T26091800185</t>
  </si>
  <si>
    <t>OOCU9630357</t>
  </si>
  <si>
    <t>T26091800221</t>
  </si>
  <si>
    <t>T26091900011</t>
  </si>
  <si>
    <t>T26091900037</t>
  </si>
  <si>
    <t>T26092000055</t>
  </si>
  <si>
    <t>T26092000088</t>
  </si>
  <si>
    <t>T26092100005</t>
  </si>
  <si>
    <t>T26092100039</t>
  </si>
  <si>
    <t>T26092100041</t>
  </si>
  <si>
    <t>PL382609210008</t>
  </si>
  <si>
    <t>T26092100114</t>
  </si>
  <si>
    <t>PL382609220001</t>
  </si>
  <si>
    <t>T26092200001</t>
  </si>
  <si>
    <t>PL382609220019</t>
  </si>
  <si>
    <t>T26092200193</t>
  </si>
  <si>
    <t>T26092200222</t>
  </si>
  <si>
    <t>PL382609230001</t>
  </si>
  <si>
    <t>T26092300001</t>
  </si>
  <si>
    <t>T26092300014</t>
  </si>
  <si>
    <t>PL382609230004</t>
  </si>
  <si>
    <t>T26092300021</t>
  </si>
  <si>
    <t>Josue extra1</t>
  </si>
  <si>
    <t>T26092300223</t>
  </si>
  <si>
    <t>T26092300253</t>
  </si>
  <si>
    <t>T26092400010</t>
  </si>
  <si>
    <t>PL382609240003</t>
  </si>
  <si>
    <t>T26092400018</t>
  </si>
  <si>
    <t>T26092400060</t>
  </si>
  <si>
    <t>T26092400239</t>
  </si>
  <si>
    <t>T26092400313</t>
  </si>
  <si>
    <t>T26092500009</t>
  </si>
  <si>
    <t>PL382609250007</t>
  </si>
  <si>
    <t>T26092500019</t>
  </si>
  <si>
    <t>T26092500159</t>
  </si>
  <si>
    <t>T26092500037</t>
  </si>
  <si>
    <t>T26092600003</t>
  </si>
  <si>
    <t>T26092500194</t>
  </si>
  <si>
    <t>T26092600032</t>
  </si>
  <si>
    <t xml:space="preserve">Josue 1  Error Pick + Josue 1  Error Pick +Josue  5missing </t>
  </si>
  <si>
    <t>T26092800191</t>
  </si>
  <si>
    <t>T26092800222</t>
  </si>
  <si>
    <t>T26092900009</t>
  </si>
  <si>
    <t>TGBU4048672</t>
  </si>
  <si>
    <t>T26092900012</t>
  </si>
  <si>
    <t>Josue1  Error Pick</t>
  </si>
  <si>
    <t>T26092900068 -这任务不是当日结束 无法输入时间</t>
  </si>
  <si>
    <t>PL382609290013</t>
  </si>
  <si>
    <t>T26092900155</t>
  </si>
  <si>
    <t>T26093000014</t>
  </si>
  <si>
    <t>T26093000177</t>
  </si>
  <si>
    <t>-6 minutes, change forklift due to maintianence</t>
  </si>
  <si>
    <t>T26093000214</t>
  </si>
  <si>
    <t>T26100100015</t>
  </si>
  <si>
    <t>T26100100037</t>
  </si>
  <si>
    <t>Chapin 2 extra</t>
  </si>
  <si>
    <t>All on Rack (2+), -15 min stop picking</t>
  </si>
  <si>
    <t>T26090400039</t>
  </si>
  <si>
    <t>T26090400048</t>
  </si>
  <si>
    <t>T26090600030</t>
  </si>
  <si>
    <t>T26090600072</t>
  </si>
  <si>
    <t>T26090600073</t>
  </si>
  <si>
    <t>T26090700181</t>
  </si>
  <si>
    <t>T26090700195</t>
  </si>
  <si>
    <t>T26090800367</t>
  </si>
  <si>
    <t>T26090800402</t>
  </si>
  <si>
    <t>T26090800440</t>
  </si>
  <si>
    <t>chapin 2 extra</t>
  </si>
  <si>
    <t>T26090900112</t>
  </si>
  <si>
    <t>T26090900149</t>
  </si>
  <si>
    <t>T26091000206</t>
  </si>
  <si>
    <t>SEGU6983913</t>
  </si>
  <si>
    <t>T26091000222</t>
  </si>
  <si>
    <t>T26091100188</t>
  </si>
  <si>
    <t>T26091100227</t>
  </si>
  <si>
    <t>lopez 1 wrong ， 1missing</t>
  </si>
  <si>
    <t>T26091300049</t>
  </si>
  <si>
    <t>lopez 1 wrong</t>
  </si>
  <si>
    <t>T26091300059</t>
  </si>
  <si>
    <t>T26091400180</t>
  </si>
  <si>
    <t>WHSU8882690</t>
  </si>
  <si>
    <t>T26091400232</t>
  </si>
  <si>
    <t>T26091400257</t>
  </si>
  <si>
    <t xml:space="preserve">lopez 1 extra  </t>
  </si>
  <si>
    <t>T26091500157</t>
  </si>
  <si>
    <t>TGBU9931910</t>
  </si>
  <si>
    <t>T26091500162</t>
  </si>
  <si>
    <t>T26091500218</t>
  </si>
  <si>
    <t>T26091500237</t>
  </si>
  <si>
    <t>T26091500242</t>
  </si>
  <si>
    <t xml:space="preserve">Lopez 4 wrong </t>
  </si>
  <si>
    <t>T26091600212</t>
  </si>
  <si>
    <t>T26091600215</t>
  </si>
  <si>
    <t>T26091600231</t>
  </si>
  <si>
    <t>CSNU8963389</t>
  </si>
  <si>
    <t>T26091700162</t>
  </si>
  <si>
    <t>HMMU4819964</t>
  </si>
  <si>
    <t>T26091700193</t>
  </si>
  <si>
    <t>T26091700215</t>
  </si>
  <si>
    <t>TIIU5498518</t>
  </si>
  <si>
    <t>lopez 2wrong 2extra</t>
  </si>
  <si>
    <t>T26091800177</t>
  </si>
  <si>
    <t>CMAU3878057</t>
  </si>
  <si>
    <t>T26091800195</t>
  </si>
  <si>
    <t>-60 minutes lunch, -17 minutes stop picking</t>
  </si>
  <si>
    <t>T26091800214</t>
  </si>
  <si>
    <t>CSNU5948755</t>
  </si>
  <si>
    <t>Chach 2 missing</t>
  </si>
  <si>
    <t>T26091800230</t>
  </si>
  <si>
    <t>T26092000071</t>
  </si>
  <si>
    <t>T26090400040</t>
  </si>
  <si>
    <t>TIIU6248513</t>
  </si>
  <si>
    <t>T26092000094</t>
  </si>
  <si>
    <t>T26090400047</t>
  </si>
  <si>
    <t>CSNU8736894</t>
  </si>
  <si>
    <t>lopez 4missing</t>
  </si>
  <si>
    <t>T26092100125</t>
  </si>
  <si>
    <t>Chach miss 1</t>
  </si>
  <si>
    <t>T26090600011</t>
  </si>
  <si>
    <t>T26092100179</t>
  </si>
  <si>
    <t>T26090600040</t>
  </si>
  <si>
    <t>lopez 2missing</t>
  </si>
  <si>
    <t>T26092200190</t>
  </si>
  <si>
    <t>Chach wrong 1 miss 1</t>
  </si>
  <si>
    <t>T26090700142</t>
  </si>
  <si>
    <t>T26092200196</t>
  </si>
  <si>
    <t>T26090700145</t>
  </si>
  <si>
    <t>T26092200199</t>
  </si>
  <si>
    <t>T26090800368</t>
  </si>
  <si>
    <t>lopez wrong1+lopez miss1</t>
  </si>
  <si>
    <t>T26090800409</t>
  </si>
  <si>
    <t>T26092300188</t>
  </si>
  <si>
    <t>CAJU5193720</t>
  </si>
  <si>
    <t>T26090800442</t>
  </si>
  <si>
    <t>T26092300219</t>
  </si>
  <si>
    <t>chach 1missing 1extra</t>
  </si>
  <si>
    <t>CSGU6554612</t>
  </si>
  <si>
    <t>T26090900115</t>
  </si>
  <si>
    <t>T26092300247</t>
  </si>
  <si>
    <t>T26090900152</t>
  </si>
  <si>
    <t>UACU5690673</t>
  </si>
  <si>
    <t>T26092300269</t>
  </si>
  <si>
    <t xml:space="preserve">Juan chach 1 missing </t>
  </si>
  <si>
    <t>T26091000152</t>
  </si>
  <si>
    <t>CAAU5741520</t>
  </si>
  <si>
    <t>lopez 1miss</t>
  </si>
  <si>
    <t>T26092400215</t>
  </si>
  <si>
    <t>T26091000201</t>
  </si>
  <si>
    <t>WHSU6883383</t>
  </si>
  <si>
    <t>T26092400252</t>
  </si>
  <si>
    <t>T26091100222</t>
  </si>
  <si>
    <t>TRHU4674896</t>
  </si>
  <si>
    <t>T26092400270</t>
  </si>
  <si>
    <t>T26091100240</t>
  </si>
  <si>
    <t>Lopez extra 1</t>
  </si>
  <si>
    <t>T26092700058</t>
  </si>
  <si>
    <t>T26091400217</t>
  </si>
  <si>
    <t>T26092700089</t>
  </si>
  <si>
    <t>T26091400233</t>
  </si>
  <si>
    <t>WHLU5842424</t>
  </si>
  <si>
    <t>T26092800201</t>
  </si>
  <si>
    <t xml:space="preserve">-60 minutes lunch, -13 minutes stop picking </t>
  </si>
  <si>
    <t>T26091400249</t>
  </si>
  <si>
    <t>GCXU5350215</t>
  </si>
  <si>
    <t>PL382609150003</t>
  </si>
  <si>
    <t>T26091500016</t>
  </si>
  <si>
    <t>60 for lunch -13for stop pick</t>
  </si>
  <si>
    <t>T26092800211</t>
  </si>
  <si>
    <t>PL382609150004</t>
  </si>
  <si>
    <t>T26091500017</t>
  </si>
  <si>
    <t>T26092800232</t>
  </si>
  <si>
    <t>chach 12missing 6wrong</t>
  </si>
  <si>
    <t>T26091500156</t>
  </si>
  <si>
    <t xml:space="preserve">lopez1  missing </t>
  </si>
  <si>
    <t>T26092900200</t>
  </si>
  <si>
    <t>T26091500217</t>
  </si>
  <si>
    <t>-60 minutes lunch, -24 minustes stop picking</t>
  </si>
  <si>
    <t>T26092900263</t>
  </si>
  <si>
    <t>FFAU3607752</t>
  </si>
  <si>
    <t>T26091500241</t>
  </si>
  <si>
    <t>T26091700184</t>
  </si>
  <si>
    <t>T26093000160</t>
  </si>
  <si>
    <t>TXGU7478978</t>
  </si>
  <si>
    <t>T26093000174</t>
  </si>
  <si>
    <t>T26091700210</t>
  </si>
  <si>
    <t>HAMU3065910</t>
  </si>
  <si>
    <t>T26093000201</t>
  </si>
  <si>
    <t>T26091800178</t>
  </si>
  <si>
    <t>T26091800229</t>
  </si>
  <si>
    <t>T26093000221</t>
  </si>
  <si>
    <t>T26092000053</t>
  </si>
  <si>
    <t>T26092000059</t>
  </si>
  <si>
    <t>MAGU5641193</t>
  </si>
  <si>
    <t>T26092000092</t>
  </si>
  <si>
    <t>T26092000070</t>
  </si>
  <si>
    <t>T26092100126</t>
  </si>
  <si>
    <t>TLLU5895749</t>
  </si>
  <si>
    <t>T26092100180</t>
  </si>
  <si>
    <t>T26092200172</t>
  </si>
  <si>
    <t>T26092200200</t>
  </si>
  <si>
    <t>-1 point to chapin putaway container FDCU0115376 sku: EC2003SW-80-JD(U-86) mixed with EC2003WLT-80-JD</t>
  </si>
  <si>
    <t>T26092300217</t>
  </si>
  <si>
    <t>T26092300235</t>
  </si>
  <si>
    <t>Chach 1 wrong box 1 miss+chach 1extra</t>
  </si>
  <si>
    <t>T26092400246</t>
  </si>
  <si>
    <t>T26092400329</t>
  </si>
  <si>
    <t>EISU8344912</t>
  </si>
  <si>
    <t>T26092500177</t>
  </si>
  <si>
    <t>T26092500210</t>
  </si>
  <si>
    <t>T26092500259</t>
  </si>
  <si>
    <t>T26092700066</t>
  </si>
  <si>
    <t>EGSU9320450</t>
  </si>
  <si>
    <t>T26092700087</t>
  </si>
  <si>
    <t>EMCU0021464</t>
  </si>
  <si>
    <t>T26092700115</t>
  </si>
  <si>
    <t>GAOU7427340</t>
  </si>
  <si>
    <t>T26092700118</t>
  </si>
  <si>
    <t>Chach 1  Over Pick</t>
  </si>
  <si>
    <t>T26092800138</t>
  </si>
  <si>
    <t>T26092800167</t>
  </si>
  <si>
    <t>T26092800213</t>
  </si>
  <si>
    <t>EGSU9813163</t>
  </si>
  <si>
    <t>T26092800238</t>
  </si>
  <si>
    <t>EMCU8297931</t>
  </si>
  <si>
    <t>T26092900183</t>
  </si>
  <si>
    <t>T26092900199</t>
  </si>
  <si>
    <t>T26092900261</t>
  </si>
  <si>
    <t>MAGU5639853</t>
  </si>
  <si>
    <t>T26092900236</t>
  </si>
  <si>
    <t>T26093000170</t>
  </si>
  <si>
    <t>TGBU6929190</t>
  </si>
  <si>
    <t>T26093000188</t>
  </si>
  <si>
    <t>T26093000199</t>
  </si>
  <si>
    <t>T26093000219</t>
  </si>
  <si>
    <t>EGHU8235730</t>
  </si>
  <si>
    <t>WHSU5433329</t>
  </si>
  <si>
    <t>TGBU8647642</t>
  </si>
  <si>
    <t>FCIU9069610</t>
  </si>
  <si>
    <t>WHSU6678305</t>
  </si>
  <si>
    <t>WHSU6681398</t>
  </si>
  <si>
    <t>WHSU5185515</t>
  </si>
  <si>
    <t>CMAU7711725</t>
  </si>
  <si>
    <t>EITU9720047</t>
  </si>
  <si>
    <t>GCXU6432344</t>
  </si>
  <si>
    <t>HAMU4409115</t>
  </si>
  <si>
    <t>CAAU5213327</t>
  </si>
  <si>
    <t>TXGU8401899</t>
  </si>
  <si>
    <t>HMMU4399809</t>
  </si>
  <si>
    <t>TCNU5446515</t>
  </si>
  <si>
    <t>EGSU1166672</t>
  </si>
  <si>
    <t>GAOU6994761</t>
  </si>
  <si>
    <t>OOCU8604395</t>
  </si>
  <si>
    <t>HAMU3463359</t>
  </si>
  <si>
    <t>OOCU7460138</t>
  </si>
  <si>
    <t>FFAU5909005</t>
  </si>
  <si>
    <t>HLXU8503575</t>
  </si>
  <si>
    <t>MRKU3644660</t>
  </si>
  <si>
    <t>CAJU5899980</t>
  </si>
  <si>
    <t>EGSU9463358</t>
  </si>
  <si>
    <t>EGSU8170186</t>
  </si>
  <si>
    <t>TXGU4316823</t>
  </si>
  <si>
    <t>CCLU7794809</t>
  </si>
  <si>
    <t>TGBU4338049</t>
  </si>
  <si>
    <t>CCLU7863978</t>
  </si>
  <si>
    <t>COIU4171614</t>
  </si>
  <si>
    <t>HMMU4615148</t>
  </si>
  <si>
    <t>OOCU8427556</t>
  </si>
  <si>
    <t>FFAU3429202</t>
  </si>
  <si>
    <t>MRSU7214952</t>
  </si>
  <si>
    <t>MRSU3560978</t>
  </si>
  <si>
    <t>WHSU5921128</t>
  </si>
  <si>
    <t>EMCU1615861</t>
  </si>
  <si>
    <t>TIIU5286308</t>
  </si>
  <si>
    <t>OOLU6776149</t>
  </si>
  <si>
    <t>CAAU6369398</t>
  </si>
  <si>
    <t>OOLU9718974</t>
  </si>
  <si>
    <t>UETU5179436</t>
  </si>
  <si>
    <t>EMCU8208620</t>
  </si>
  <si>
    <t>CAJU6300839</t>
  </si>
  <si>
    <t>EGHU8396565</t>
  </si>
  <si>
    <t>MSBU8753718</t>
  </si>
  <si>
    <t>-9 min change gas</t>
  </si>
  <si>
    <t>WHSU5707780</t>
  </si>
  <si>
    <t>Sanchez 13 missing</t>
  </si>
  <si>
    <t>EGHU9525760</t>
  </si>
  <si>
    <t>WHSU8736329</t>
  </si>
  <si>
    <t>OOLU8809848</t>
  </si>
  <si>
    <t>TRHU6892048</t>
  </si>
  <si>
    <t>JXLU7497840</t>
  </si>
  <si>
    <t>T26090400035</t>
  </si>
  <si>
    <t>CSGU6282751</t>
  </si>
  <si>
    <t>T26090400031</t>
  </si>
  <si>
    <t>GAOU6156202</t>
  </si>
  <si>
    <t xml:space="preserve">Sanchez 2 wrong </t>
  </si>
  <si>
    <t>T26090800369</t>
  </si>
  <si>
    <t>ZCSU7225502</t>
  </si>
  <si>
    <t>T26090800415</t>
  </si>
  <si>
    <t>PL382609090011</t>
  </si>
  <si>
    <t>T26090900178</t>
  </si>
  <si>
    <t>T26091000003</t>
  </si>
  <si>
    <t>TGHU6928560</t>
  </si>
  <si>
    <t>T26091000198</t>
  </si>
  <si>
    <t>T26091000238</t>
  </si>
  <si>
    <t>EGSU1737175</t>
  </si>
  <si>
    <t>T26091100029</t>
  </si>
  <si>
    <t>G12216-260916-0934</t>
  </si>
  <si>
    <t>FCIU9834010</t>
  </si>
  <si>
    <t>T26091100215</t>
  </si>
  <si>
    <t>EGSU1866681</t>
  </si>
  <si>
    <t>-60 minutes lunch, -12 minutes stop picking</t>
  </si>
  <si>
    <t>T26091100235</t>
  </si>
  <si>
    <t>TLLU7517727</t>
  </si>
  <si>
    <t>T26091200033</t>
  </si>
  <si>
    <t>FCIU9927534</t>
  </si>
  <si>
    <t>Sanchez 1 missing +sanchze 1miss</t>
  </si>
  <si>
    <t>T26092000062</t>
  </si>
  <si>
    <t>T26092000081</t>
  </si>
  <si>
    <t>GCXU5162497</t>
  </si>
  <si>
    <t>T26092100136</t>
  </si>
  <si>
    <t>WHSU6229475</t>
  </si>
  <si>
    <t>EGSU8125356</t>
  </si>
  <si>
    <t>T26092100288</t>
  </si>
  <si>
    <t>sanchze 2miss</t>
  </si>
  <si>
    <t>T26092200208</t>
  </si>
  <si>
    <t>EGSU8755099</t>
  </si>
  <si>
    <t xml:space="preserve">-60mins lunch , -7mins stop picking </t>
  </si>
  <si>
    <t>EGSU8766832</t>
  </si>
  <si>
    <t>T26092200182</t>
  </si>
  <si>
    <t>T26092300031</t>
  </si>
  <si>
    <t>TXGU7027505</t>
  </si>
  <si>
    <t>T26092300240</t>
  </si>
  <si>
    <t>UETU6948514</t>
  </si>
  <si>
    <t>DRYU9684118</t>
  </si>
  <si>
    <t>T26092300260</t>
  </si>
  <si>
    <t>TCNU3027700</t>
  </si>
  <si>
    <t>BEAU6072366</t>
  </si>
  <si>
    <t>T26092300328</t>
  </si>
  <si>
    <t>T26092400241</t>
  </si>
  <si>
    <t>T26092400312</t>
  </si>
  <si>
    <t xml:space="preserve">48 SKU on Rack </t>
  </si>
  <si>
    <t>T26092500243</t>
  </si>
  <si>
    <t>Lucas 4 missing</t>
  </si>
  <si>
    <t>All on Rack (2+), -22 broken machine</t>
  </si>
  <si>
    <t>FFAU6647297</t>
  </si>
  <si>
    <t>T26092600019</t>
  </si>
  <si>
    <t>All on Rack (2+), -60 minutes lunch, -4 minutes stop pick</t>
  </si>
  <si>
    <t>CSNU7975507</t>
  </si>
  <si>
    <t>T26092600035</t>
  </si>
  <si>
    <t>Sanchez extra 1</t>
  </si>
  <si>
    <t>-60 minutes lunch, -9 minutes stop picking</t>
  </si>
  <si>
    <t>T26092700102</t>
  </si>
  <si>
    <t>PL382609280007</t>
  </si>
  <si>
    <t>T26092800129</t>
  </si>
  <si>
    <t>PL382609040011</t>
  </si>
  <si>
    <t>T26092900195</t>
  </si>
  <si>
    <t>T26090400018</t>
  </si>
  <si>
    <t>T26092900231</t>
  </si>
  <si>
    <t>T26090500015</t>
  </si>
  <si>
    <t>Lucas wrong 1 miss 1</t>
  </si>
  <si>
    <t>T26092900251</t>
  </si>
  <si>
    <t>T26090600010</t>
  </si>
  <si>
    <t>T26093000196</t>
  </si>
  <si>
    <t>T26090600039</t>
  </si>
  <si>
    <t xml:space="preserve">Lucas 1 extra </t>
  </si>
  <si>
    <t>T26090700112</t>
  </si>
  <si>
    <t>T26093000211</t>
  </si>
  <si>
    <t>T26090700178</t>
  </si>
  <si>
    <t>T26100100011</t>
  </si>
  <si>
    <t>Lucas 2 missing</t>
  </si>
  <si>
    <t>T26100100044</t>
  </si>
  <si>
    <t>T26090800314</t>
  </si>
  <si>
    <t>T26090800385</t>
  </si>
  <si>
    <t>T26090800441</t>
  </si>
  <si>
    <t>T26090800438</t>
  </si>
  <si>
    <t xml:space="preserve">Lucas 3 missing </t>
  </si>
  <si>
    <t>T26090900114</t>
  </si>
  <si>
    <t>T26090900151</t>
  </si>
  <si>
    <t>PL382609100007</t>
  </si>
  <si>
    <t>T26091000122</t>
  </si>
  <si>
    <t>T26091100207</t>
  </si>
  <si>
    <t>T26091100228</t>
  </si>
  <si>
    <t>T26091300061</t>
  </si>
  <si>
    <t>T26091400154</t>
  </si>
  <si>
    <t>T26091400229</t>
  </si>
  <si>
    <t>T26091400251</t>
  </si>
  <si>
    <t>T26091400258</t>
  </si>
  <si>
    <t>Lucas 1 missing ,1extra</t>
  </si>
  <si>
    <t>T26091500161</t>
  </si>
  <si>
    <t>T26091500223</t>
  </si>
  <si>
    <t>T26091500240</t>
  </si>
  <si>
    <t>Lucas 4 extra 1 wrong 1 miss+ Lucia 1 miss.</t>
  </si>
  <si>
    <t>T26091600185</t>
  </si>
  <si>
    <t>T26091600218</t>
  </si>
  <si>
    <t>T26091600256</t>
  </si>
  <si>
    <t xml:space="preserve">Lucas 1 miss.             </t>
  </si>
  <si>
    <t>T26091700165</t>
  </si>
  <si>
    <t>T26091700192</t>
  </si>
  <si>
    <t>T26091700213</t>
  </si>
  <si>
    <t>T26091800176</t>
  </si>
  <si>
    <t>T26091800208</t>
  </si>
  <si>
    <t>T26091800224</t>
  </si>
  <si>
    <t>T26091800240</t>
  </si>
  <si>
    <t>Lucas 1 miss，1 extra，2wrong</t>
  </si>
  <si>
    <t>T26092000054</t>
  </si>
  <si>
    <t>T26092000075</t>
  </si>
  <si>
    <t>T26092000096</t>
  </si>
  <si>
    <t>T26092100169</t>
  </si>
  <si>
    <t>T26092100198</t>
  </si>
  <si>
    <t>T26092100266</t>
  </si>
  <si>
    <t>T26092100287</t>
  </si>
  <si>
    <t>lucas 1 extra</t>
  </si>
  <si>
    <t>T26092200175</t>
  </si>
  <si>
    <t>T26092200191</t>
  </si>
  <si>
    <t>T26092200229</t>
  </si>
  <si>
    <t>T26092300194</t>
  </si>
  <si>
    <t>T26092300230</t>
  </si>
  <si>
    <t>T26092300242</t>
  </si>
  <si>
    <t>T26092300265</t>
  </si>
  <si>
    <t>Lucas 1 extra</t>
  </si>
  <si>
    <t>T26092400266</t>
  </si>
  <si>
    <t>T26092400271</t>
  </si>
  <si>
    <t>T26092500178</t>
  </si>
  <si>
    <t>T26092500211</t>
  </si>
  <si>
    <t>T26092500256</t>
  </si>
  <si>
    <t>T26092800140</t>
  </si>
  <si>
    <t>T26092800168</t>
  </si>
  <si>
    <t>T26092800214</t>
  </si>
  <si>
    <t>T26092800235</t>
  </si>
  <si>
    <t>Lucas1  Error Pick:, Lucas2   Missing</t>
  </si>
  <si>
    <t>T26092900190</t>
  </si>
  <si>
    <t>T26092900205</t>
  </si>
  <si>
    <t>T26092900243</t>
  </si>
  <si>
    <t>T26092900265</t>
  </si>
  <si>
    <t>T26093000169</t>
  </si>
  <si>
    <t>T26093000187</t>
  </si>
  <si>
    <t>T26093000198</t>
  </si>
  <si>
    <t>T26093000200</t>
  </si>
  <si>
    <t>T26093000218</t>
  </si>
  <si>
    <t>EGSU9814283</t>
  </si>
  <si>
    <t>BEAU5303809</t>
  </si>
  <si>
    <t>UETU5195479</t>
  </si>
  <si>
    <t>EMCU8206150</t>
  </si>
  <si>
    <t>DRYU9678727</t>
  </si>
  <si>
    <t>TIIU6545379</t>
  </si>
  <si>
    <t>PONU8175021</t>
  </si>
  <si>
    <t>FBA19M7F4FWL</t>
  </si>
  <si>
    <t>TRHU6842181</t>
  </si>
  <si>
    <t>FBA19MSDRWH1</t>
  </si>
  <si>
    <t>EGHU9592557</t>
  </si>
  <si>
    <t>CAJU5205101</t>
  </si>
  <si>
    <t>WHSU5180236</t>
  </si>
  <si>
    <t>WHSU6682096</t>
  </si>
  <si>
    <t>TGBU5254580</t>
  </si>
  <si>
    <t>JXLU4689222</t>
  </si>
  <si>
    <t>WHSU5370154</t>
  </si>
  <si>
    <t>EGSU9187389</t>
  </si>
  <si>
    <t>TGBU8768500</t>
  </si>
  <si>
    <t>WHSU6734564</t>
  </si>
  <si>
    <t>MSMU4814336</t>
  </si>
  <si>
    <t>OOCU7930571</t>
  </si>
  <si>
    <t>EGHU9625178</t>
  </si>
  <si>
    <t>TGBU8749691</t>
  </si>
  <si>
    <t>CSNU8113322</t>
  </si>
  <si>
    <t>EGSU0258347</t>
  </si>
  <si>
    <t>EITU9807384</t>
  </si>
  <si>
    <t>WHSU5526376</t>
  </si>
  <si>
    <t>Luis 1 missing</t>
  </si>
  <si>
    <t>Luiz 1 extra.</t>
  </si>
  <si>
    <t>T26090600029</t>
  </si>
  <si>
    <t>T26090600071</t>
  </si>
  <si>
    <t xml:space="preserve">Luis 1 wrong </t>
  </si>
  <si>
    <t>T26090700180</t>
  </si>
  <si>
    <t>T26090800316</t>
  </si>
  <si>
    <t>T26090800384</t>
  </si>
  <si>
    <t>T26090900113</t>
  </si>
  <si>
    <t>T26090900150</t>
  </si>
  <si>
    <t>ONEU1886034</t>
  </si>
  <si>
    <t>T26091000184</t>
  </si>
  <si>
    <t>picking  order</t>
  </si>
  <si>
    <t>T26091000200</t>
  </si>
  <si>
    <t>T26091100208</t>
  </si>
  <si>
    <t>T26091100239</t>
  </si>
  <si>
    <t>T26091400181</t>
  </si>
  <si>
    <t xml:space="preserve">-60 minutes lunch, -18 minutes stopping </t>
  </si>
  <si>
    <t>T26091400271</t>
  </si>
  <si>
    <t xml:space="preserve">Luis 1 extra    </t>
  </si>
  <si>
    <t>T26091500160</t>
  </si>
  <si>
    <t>T26091500222</t>
  </si>
  <si>
    <t>T26091500239</t>
  </si>
  <si>
    <t>Luis 6 wrong </t>
  </si>
  <si>
    <t>T26091600183</t>
  </si>
  <si>
    <t>MRKU4487035</t>
  </si>
  <si>
    <t>Manuel 7 wrong 2 missing</t>
  </si>
  <si>
    <t>T26091600214</t>
  </si>
  <si>
    <t>T26091700163</t>
  </si>
  <si>
    <t>Manuel 3 extra 1 wrong</t>
  </si>
  <si>
    <t>T26090600031</t>
  </si>
  <si>
    <t>T26091700194</t>
  </si>
  <si>
    <t>T26091700214</t>
  </si>
  <si>
    <t>T26090600080</t>
  </si>
  <si>
    <t>T26091800194</t>
  </si>
  <si>
    <t>T26090700019</t>
  </si>
  <si>
    <t>MSKU1957991</t>
  </si>
  <si>
    <t>T26091800215</t>
  </si>
  <si>
    <t>Manuel wrong 2 miss 2</t>
  </si>
  <si>
    <t>T26090700119</t>
  </si>
  <si>
    <t>EMCU8485630</t>
  </si>
  <si>
    <t>T26091800232</t>
  </si>
  <si>
    <t>-60 minutes lunch, -21 minutes stop picking</t>
  </si>
  <si>
    <t>T26090700160</t>
  </si>
  <si>
    <t>WHSU6676555</t>
  </si>
  <si>
    <t>T26092000060</t>
  </si>
  <si>
    <t>T26090800035</t>
  </si>
  <si>
    <t>WHSU5296490</t>
  </si>
  <si>
    <t>T26092000074</t>
  </si>
  <si>
    <t>T26090800393</t>
  </si>
  <si>
    <t xml:space="preserve">-60 minutes lunch, -9 minutes stop picking </t>
  </si>
  <si>
    <t>T26090800422</t>
  </si>
  <si>
    <t>T26092000095</t>
  </si>
  <si>
    <t>T26090900046</t>
  </si>
  <si>
    <t>luis 6 wrong</t>
  </si>
  <si>
    <t>T26092100120</t>
  </si>
  <si>
    <t>PL382609100003</t>
  </si>
  <si>
    <t>T26091000015</t>
  </si>
  <si>
    <t>T26092100178</t>
  </si>
  <si>
    <t>EGSU8769050</t>
  </si>
  <si>
    <t>T26091000032</t>
  </si>
  <si>
    <t>T26092200178</t>
  </si>
  <si>
    <t>EGHU8297541</t>
  </si>
  <si>
    <t>T26091000194</t>
  </si>
  <si>
    <t>T26092200202</t>
  </si>
  <si>
    <t>T26091000214</t>
  </si>
  <si>
    <t>T26092300243</t>
  </si>
  <si>
    <t>T26091100012</t>
  </si>
  <si>
    <t>TGBU6580473</t>
  </si>
  <si>
    <t>T26092300246</t>
  </si>
  <si>
    <t>T26091100059</t>
  </si>
  <si>
    <t>T26092300270</t>
  </si>
  <si>
    <t>Manuel  3wrong</t>
  </si>
  <si>
    <t>T26091300062</t>
  </si>
  <si>
    <t>TIIU5388130</t>
  </si>
  <si>
    <t>T26092300283</t>
  </si>
  <si>
    <t>T26091400027</t>
  </si>
  <si>
    <t>luis 2 box wrong+lius 2 wrong +luis miss2</t>
  </si>
  <si>
    <t>T26092400251</t>
  </si>
  <si>
    <t>Manuel  4missing</t>
  </si>
  <si>
    <t>PL382609140015</t>
  </si>
  <si>
    <t>T26091400132</t>
  </si>
  <si>
    <t>T26092400269</t>
  </si>
  <si>
    <t>T26091500013</t>
  </si>
  <si>
    <t>T26092400333</t>
  </si>
  <si>
    <t>T26091500214</t>
  </si>
  <si>
    <t>T26092700116</t>
  </si>
  <si>
    <t>T26091500235</t>
  </si>
  <si>
    <t>Luis 1  Over Pick</t>
  </si>
  <si>
    <t>T26092800165</t>
  </si>
  <si>
    <t>T26091500247</t>
  </si>
  <si>
    <t>T26092800216</t>
  </si>
  <si>
    <t>T26091600210</t>
  </si>
  <si>
    <t>T26091600248</t>
  </si>
  <si>
    <t>T26092800236</t>
  </si>
  <si>
    <t>T26091800011</t>
  </si>
  <si>
    <t>T26092900204</t>
  </si>
  <si>
    <t>T26091800059</t>
  </si>
  <si>
    <t>T26092900234</t>
  </si>
  <si>
    <t>manuel 2 miss+</t>
  </si>
  <si>
    <t>T26092000065</t>
  </si>
  <si>
    <t>T26092900266</t>
  </si>
  <si>
    <t>T26092000084</t>
  </si>
  <si>
    <t>T26092900283</t>
  </si>
  <si>
    <t>-60 minutes lunch, -13 minutes stop picking</t>
  </si>
  <si>
    <t>T26092000111</t>
  </si>
  <si>
    <t>T26093000191</t>
  </si>
  <si>
    <t>T26092100045</t>
  </si>
  <si>
    <t>T26093000205</t>
  </si>
  <si>
    <t>T26092200016</t>
  </si>
  <si>
    <t>T26093000220</t>
  </si>
  <si>
    <t>T26092200054</t>
  </si>
  <si>
    <t>manuel 1miss</t>
  </si>
  <si>
    <t>T26092200184</t>
  </si>
  <si>
    <t>T26092200210</t>
  </si>
  <si>
    <t>wrong1miss1+wrong1miss1</t>
  </si>
  <si>
    <t>T26092300263</t>
  </si>
  <si>
    <t xml:space="preserve">-60 minutes lunch, -31 minutes stop pikcing </t>
  </si>
  <si>
    <t>T26092300251</t>
  </si>
  <si>
    <t>T26092400008</t>
  </si>
  <si>
    <t>T26092400061</t>
  </si>
  <si>
    <t>T26092500190</t>
  </si>
  <si>
    <t>T26092500247</t>
  </si>
  <si>
    <t>T26092600002</t>
  </si>
  <si>
    <t>T26092600033</t>
  </si>
  <si>
    <t>PL382609270003</t>
  </si>
  <si>
    <t>T26092700054</t>
  </si>
  <si>
    <t>T26092700034 not included since only 1 sku, and time is not correct</t>
  </si>
  <si>
    <t>T26092800184</t>
  </si>
  <si>
    <t>T26092800223</t>
  </si>
  <si>
    <t>T26092800243</t>
  </si>
  <si>
    <t>Manuel1  Over Pick  + Manuel2  missing - 9/29</t>
  </si>
  <si>
    <t>T26092900208</t>
  </si>
  <si>
    <t>T26092900252</t>
  </si>
  <si>
    <t>T26093000016</t>
  </si>
  <si>
    <t>T26093000053</t>
  </si>
  <si>
    <t>T26093000182</t>
  </si>
  <si>
    <t>T26093000206</t>
  </si>
  <si>
    <t>HMMU6018990</t>
  </si>
  <si>
    <t>T26090400038</t>
  </si>
  <si>
    <t>T26090400054</t>
  </si>
  <si>
    <t>EGSU1840250</t>
  </si>
  <si>
    <t>Miguel 2 wrong</t>
  </si>
  <si>
    <t>T26090600028</t>
  </si>
  <si>
    <t xml:space="preserve">-60 minutes lunch, -19 minutes stop picking </t>
  </si>
  <si>
    <t>T26090600070</t>
  </si>
  <si>
    <t>PL382609070010</t>
  </si>
  <si>
    <t>T26090700192</t>
  </si>
  <si>
    <t>T26090800006</t>
  </si>
  <si>
    <t>T26090800027</t>
  </si>
  <si>
    <t>Miguel 1 missing</t>
  </si>
  <si>
    <t>T26090800328</t>
  </si>
  <si>
    <t>T26090800389</t>
  </si>
  <si>
    <t>Miguel 1 extra </t>
  </si>
  <si>
    <t>T26090900143</t>
  </si>
  <si>
    <t>-1 to Miguel  CONT: HLBU2067728 SKU:TB-XY-5HTBSF-DB-251025-S (mixed sku)</t>
  </si>
  <si>
    <t>T26090900169</t>
  </si>
  <si>
    <t xml:space="preserve">Miguel 3 mssing </t>
  </si>
  <si>
    <t>T26091000191</t>
  </si>
  <si>
    <t>T26091000205</t>
  </si>
  <si>
    <t>T26091100218</t>
  </si>
  <si>
    <t>WHSU5138560</t>
  </si>
  <si>
    <t>T26091100248</t>
  </si>
  <si>
    <t>Miguel 1 miss 1 wrong</t>
  </si>
  <si>
    <t>T26091300070</t>
  </si>
  <si>
    <t>T26090900167</t>
  </si>
  <si>
    <t>T26091400184</t>
  </si>
  <si>
    <t>9/10的T26091100026 开始了不是当天结束 不能算时间</t>
  </si>
  <si>
    <t>T26091000232</t>
  </si>
  <si>
    <t>T26091400235</t>
  </si>
  <si>
    <t>T26091100031</t>
  </si>
  <si>
    <t xml:space="preserve">Miguel 2 mssing </t>
  </si>
  <si>
    <t>JXLU4436008</t>
  </si>
  <si>
    <t>T26091500168</t>
  </si>
  <si>
    <t>oscar 4 wrong 4 missing</t>
  </si>
  <si>
    <t>T26091300080</t>
  </si>
  <si>
    <t>T26091500230</t>
  </si>
  <si>
    <t>T26091400263</t>
  </si>
  <si>
    <t>T26091600199</t>
  </si>
  <si>
    <t>T26091500022</t>
  </si>
  <si>
    <t>T26091600221</t>
  </si>
  <si>
    <t>T26091500039</t>
  </si>
  <si>
    <t>CAIU9228040</t>
  </si>
  <si>
    <t>T26091500250</t>
  </si>
  <si>
    <t xml:space="preserve">Miguel 1mssing </t>
  </si>
  <si>
    <t>T26091700166</t>
  </si>
  <si>
    <t>T26091600020</t>
  </si>
  <si>
    <t>T26091700197</t>
  </si>
  <si>
    <t>T26091600035</t>
  </si>
  <si>
    <t>T26091700224</t>
  </si>
  <si>
    <t>T26091600245</t>
  </si>
  <si>
    <t>T26091800181</t>
  </si>
  <si>
    <t>T26091700017</t>
  </si>
  <si>
    <t>OOLU9172034</t>
  </si>
  <si>
    <t>T26091700058</t>
  </si>
  <si>
    <t>T26091800228</t>
  </si>
  <si>
    <t>  Oscar 1 wrong 2 miss+oscar 3 missing</t>
  </si>
  <si>
    <t>T26091700205</t>
  </si>
  <si>
    <t>PL382609200001</t>
  </si>
  <si>
    <t>T26092000041</t>
  </si>
  <si>
    <t>T26091700225</t>
  </si>
  <si>
    <t>miguel 2miss</t>
  </si>
  <si>
    <t>T26092200197</t>
  </si>
  <si>
    <t>T26091800018</t>
  </si>
  <si>
    <t>wrong1miss1+miguel miss1+miguel miss1</t>
  </si>
  <si>
    <t>T26092300221</t>
  </si>
  <si>
    <t>T26091800058</t>
  </si>
  <si>
    <t>T26092300262</t>
  </si>
  <si>
    <t>T26092000100</t>
  </si>
  <si>
    <t>Miguel 1 extra</t>
  </si>
  <si>
    <t>T26092400216</t>
  </si>
  <si>
    <t>T26092100007</t>
  </si>
  <si>
    <t>T26092400259</t>
  </si>
  <si>
    <t>T26092100042</t>
  </si>
  <si>
    <t>oscar 1 missing</t>
  </si>
  <si>
    <t>T26092400343</t>
  </si>
  <si>
    <t>T26092100216</t>
  </si>
  <si>
    <t>Miguel wrong 1</t>
  </si>
  <si>
    <t>PL382609220002</t>
  </si>
  <si>
    <t>T26092200013</t>
  </si>
  <si>
    <t>T26092500253</t>
  </si>
  <si>
    <t>T26092500180</t>
  </si>
  <si>
    <t>T26092200055</t>
  </si>
  <si>
    <t>T26092400267</t>
  </si>
  <si>
    <t>T26092500214</t>
  </si>
  <si>
    <t>oscar 2extra 2wrong</t>
  </si>
  <si>
    <t>T26092200226</t>
  </si>
  <si>
    <t>T26092400328</t>
  </si>
  <si>
    <t>T26092500257</t>
  </si>
  <si>
    <t>FCIU7404426</t>
  </si>
  <si>
    <t>T26092200305</t>
  </si>
  <si>
    <t>T26092700059</t>
  </si>
  <si>
    <t>Oscarnj7 don't pick 7 boxes because the location is empty but the location is correct. +Oscarnj7 1wrong+Oscarnj7 miss2</t>
  </si>
  <si>
    <t>9/24的T26092400322 不是当天结束 不能记录</t>
  </si>
  <si>
    <t>T26092400261</t>
  </si>
  <si>
    <t>T26092700122</t>
  </si>
  <si>
    <t>T26092500021</t>
  </si>
  <si>
    <t>TRHU5846710</t>
  </si>
  <si>
    <t>T26092800183</t>
  </si>
  <si>
    <t>T26092500035</t>
  </si>
  <si>
    <t xml:space="preserve">Miguel1  missing </t>
  </si>
  <si>
    <t>TLLU5789773</t>
  </si>
  <si>
    <t>T26092800227 for UPS 时间不对， 所以不记录</t>
  </si>
  <si>
    <t>T26092900233</t>
  </si>
  <si>
    <t>Oscarnj7 1wrong +Oscarnj7 1wrong+Oscarnj7 1wrong</t>
  </si>
  <si>
    <t>T26092500168</t>
  </si>
  <si>
    <t>T26092500202</t>
  </si>
  <si>
    <t>T26092900244</t>
  </si>
  <si>
    <t>T26092500199</t>
  </si>
  <si>
    <t>T26092500272</t>
  </si>
  <si>
    <t>T26092900282</t>
  </si>
  <si>
    <t>T26092500213</t>
  </si>
  <si>
    <t>T26092600034</t>
  </si>
  <si>
    <t>T26092700077</t>
  </si>
  <si>
    <t>T26093000164</t>
  </si>
  <si>
    <t>T26092700132</t>
  </si>
  <si>
    <t>T26093000185</t>
  </si>
  <si>
    <t>T26092800014</t>
  </si>
  <si>
    <t>T26093000213</t>
  </si>
  <si>
    <t>T26092800059</t>
  </si>
  <si>
    <t>T26092800256</t>
  </si>
  <si>
    <t>T26092900018</t>
  </si>
  <si>
    <t>T26092900066</t>
  </si>
  <si>
    <t>Oscarnj1  Error Pick</t>
  </si>
  <si>
    <t>T26092900230</t>
  </si>
  <si>
    <t>T26092900278</t>
  </si>
  <si>
    <t>Oscarnj  1  Error Pick, Oscarnj  2  Error Pick, Oscarnj  1  Error Pick</t>
  </si>
  <si>
    <t>T26093000194</t>
  </si>
  <si>
    <t>T26093000233</t>
  </si>
  <si>
    <t>T26100100013</t>
  </si>
  <si>
    <t xml:space="preserve">Pablo wrong 2                                     </t>
  </si>
  <si>
    <t>-10 mim change gas</t>
  </si>
  <si>
    <t>Pablo 2 wrong</t>
  </si>
  <si>
    <t>-10 min change gas</t>
  </si>
  <si>
    <t>T26090400043</t>
  </si>
  <si>
    <t>T26090400021</t>
  </si>
  <si>
    <t>Ramiro miss 2</t>
  </si>
  <si>
    <t>T26090600013</t>
  </si>
  <si>
    <t>T26090600044</t>
  </si>
  <si>
    <t xml:space="preserve"> 9/4 Pablo miss 1                                        </t>
  </si>
  <si>
    <t>T26090400029</t>
  </si>
  <si>
    <t xml:space="preserve">Ramiro 1 wrong </t>
  </si>
  <si>
    <t>T26090700118</t>
  </si>
  <si>
    <t>T26090400024</t>
  </si>
  <si>
    <t>T26090700187</t>
  </si>
  <si>
    <t>T26090500005</t>
  </si>
  <si>
    <t>T26090800329</t>
  </si>
  <si>
    <t>T26090500026</t>
  </si>
  <si>
    <t>T26090800392</t>
  </si>
  <si>
    <t>PL382609090001</t>
  </si>
  <si>
    <t>T26090600032</t>
  </si>
  <si>
    <t>T26090900008</t>
  </si>
  <si>
    <t>PL382609090002</t>
  </si>
  <si>
    <t>T26090900009</t>
  </si>
  <si>
    <t>T26090600048</t>
  </si>
  <si>
    <t>T26090900049</t>
  </si>
  <si>
    <t>T26090700020</t>
  </si>
  <si>
    <t>T26090900160</t>
  </si>
  <si>
    <t>Pablo miss 10, 1 pallet</t>
  </si>
  <si>
    <t>T26090700108</t>
  </si>
  <si>
    <t>T26090900166</t>
  </si>
  <si>
    <t xml:space="preserve">-60 minutes lunch, -17 minutes stop picking </t>
  </si>
  <si>
    <t>T26090700161</t>
  </si>
  <si>
    <t>T26091000030</t>
  </si>
  <si>
    <t>T26090800029</t>
  </si>
  <si>
    <t xml:space="preserve">ramiro 1 missing </t>
  </si>
  <si>
    <t>T26091000183</t>
  </si>
  <si>
    <t>PL382609080010</t>
  </si>
  <si>
    <t>T26090800423</t>
  </si>
  <si>
    <t>T26091000212</t>
  </si>
  <si>
    <t>T26090900015</t>
  </si>
  <si>
    <t>T26091100019</t>
  </si>
  <si>
    <t>T26090900048</t>
  </si>
  <si>
    <t xml:space="preserve">Pablo- 6 wrong, 5missing </t>
  </si>
  <si>
    <t>T26090900118</t>
  </si>
  <si>
    <t>T26091100232</t>
  </si>
  <si>
    <t>T26090900156</t>
  </si>
  <si>
    <t>T26091200013</t>
  </si>
  <si>
    <t>T26091200034</t>
  </si>
  <si>
    <t>T26091000029</t>
  </si>
  <si>
    <t>ramiro 1 wrong ， 1missing</t>
  </si>
  <si>
    <t>T26091000193</t>
  </si>
  <si>
    <t>T26091300057</t>
  </si>
  <si>
    <t>Ramiro 3 extra, 1missing</t>
  </si>
  <si>
    <t>T26091000216</t>
  </si>
  <si>
    <t>T26091300069</t>
  </si>
  <si>
    <t>T26091000229</t>
  </si>
  <si>
    <t>T26091400012</t>
  </si>
  <si>
    <t>T26091100011</t>
  </si>
  <si>
    <t>T26091500014</t>
  </si>
  <si>
    <t>Ramiro 1 extra+Ramiro 1 extra          </t>
  </si>
  <si>
    <t>T26091100033</t>
  </si>
  <si>
    <t>T26091500211</t>
  </si>
  <si>
    <t>T26091200004</t>
  </si>
  <si>
    <t>T26091500233</t>
  </si>
  <si>
    <t>PL382609120004</t>
  </si>
  <si>
    <t>T26091500246</t>
  </si>
  <si>
    <t>T26091200018</t>
  </si>
  <si>
    <t>PL382609130005</t>
  </si>
  <si>
    <t>PL382609160001</t>
  </si>
  <si>
    <t>T26091300046</t>
  </si>
  <si>
    <t>T26091600011</t>
  </si>
  <si>
    <t>T26091400029</t>
  </si>
  <si>
    <t>T26091600032</t>
  </si>
  <si>
    <t>T26091400190</t>
  </si>
  <si>
    <t xml:space="preserve"> Ramiro 1 wrong.  </t>
  </si>
  <si>
    <t>T26091700015</t>
  </si>
  <si>
    <t>T26091400241</t>
  </si>
  <si>
    <t>T26091700057</t>
  </si>
  <si>
    <t>T26091500033</t>
  </si>
  <si>
    <t>ramiro 1 wrong</t>
  </si>
  <si>
    <t>T26091800203</t>
  </si>
  <si>
    <t>T26091500212</t>
  </si>
  <si>
    <t>T26091800236</t>
  </si>
  <si>
    <t>T26091500234</t>
  </si>
  <si>
    <t>T26091900016</t>
  </si>
  <si>
    <t xml:space="preserve">9/15：T26091600010 开始了没有及时结束， 不能算时间
</t>
  </si>
  <si>
    <t>T26091500245</t>
  </si>
  <si>
    <t>T26091900013</t>
  </si>
  <si>
    <t>T26091600204</t>
  </si>
  <si>
    <t>T26091900060</t>
  </si>
  <si>
    <t>这个系统里是Joel的任务， 但实际是转给了Pablo了。根据纸确认</t>
  </si>
  <si>
    <t>T26091600261</t>
  </si>
  <si>
    <t>T26092000127</t>
  </si>
  <si>
    <t>pablo 1wrong</t>
  </si>
  <si>
    <t>T26091800190</t>
  </si>
  <si>
    <t>T26092100135</t>
  </si>
  <si>
    <t>T26091800219</t>
  </si>
  <si>
    <t>T26091800243</t>
  </si>
  <si>
    <t>T26092100187</t>
  </si>
  <si>
    <t>T26091900017</t>
  </si>
  <si>
    <t>ramiro 1 wrong 1 miss</t>
  </si>
  <si>
    <t>T26092200192</t>
  </si>
  <si>
    <t>T26091900012</t>
  </si>
  <si>
    <t>T26092200223</t>
  </si>
  <si>
    <t>T26091900062</t>
  </si>
  <si>
    <t>T26092300002</t>
  </si>
  <si>
    <t>PL382609200002</t>
  </si>
  <si>
    <t>T26092000052</t>
  </si>
  <si>
    <t>T26092300033</t>
  </si>
  <si>
    <t>T26092100138</t>
  </si>
  <si>
    <t>T26092300229</t>
  </si>
  <si>
    <t>T26092300254</t>
  </si>
  <si>
    <t>T26092100188</t>
  </si>
  <si>
    <t>T26092300329</t>
  </si>
  <si>
    <t>T26092200170</t>
  </si>
  <si>
    <t>T26092400015</t>
  </si>
  <si>
    <t>T26092200212</t>
  </si>
  <si>
    <t>9/23 T26092400009 开始了没有结束 不能算时间</t>
  </si>
  <si>
    <t>T26092400059</t>
  </si>
  <si>
    <t>pablo 5miss+pablo 5wrong +pablo miss1</t>
  </si>
  <si>
    <t>T26092300190</t>
  </si>
  <si>
    <t>T26092400262</t>
  </si>
  <si>
    <t>T26092300225</t>
  </si>
  <si>
    <t>T26092400321</t>
  </si>
  <si>
    <t xml:space="preserve">-60 minute lunch, -6 minute stop picking </t>
  </si>
  <si>
    <t>T26092300259</t>
  </si>
  <si>
    <t>T26092500020</t>
  </si>
  <si>
    <t>T26092400058</t>
  </si>
  <si>
    <t>T26092500036</t>
  </si>
  <si>
    <t>Pablo extra1</t>
  </si>
  <si>
    <t>T26092500173</t>
  </si>
  <si>
    <t>ramirro 8 miss box</t>
  </si>
  <si>
    <t>T26092500187</t>
  </si>
  <si>
    <t>T26092500185</t>
  </si>
  <si>
    <t>T26092500245</t>
  </si>
  <si>
    <t>T26092500273</t>
  </si>
  <si>
    <t>T26092600018</t>
  </si>
  <si>
    <t>T26092600038</t>
  </si>
  <si>
    <t xml:space="preserve">Ramiro1  Error Pick +Ramiro 1 missing </t>
  </si>
  <si>
    <t>T26092800185</t>
  </si>
  <si>
    <t>T26092800144</t>
  </si>
  <si>
    <t>T26092800225</t>
  </si>
  <si>
    <t>T26092800189</t>
  </si>
  <si>
    <t>T26092900020</t>
  </si>
  <si>
    <t xml:space="preserve">-60 minutes lunch, -20 minutes stop picking </t>
  </si>
  <si>
    <t>T26092800226</t>
  </si>
  <si>
    <t>T26092900065</t>
  </si>
  <si>
    <t>T26092900064</t>
  </si>
  <si>
    <t>T26093000017</t>
  </si>
  <si>
    <t>Pablo 1  Over Pick，Pablo1  Error Pick 9/29</t>
  </si>
  <si>
    <t>T26093000186</t>
  </si>
  <si>
    <t>T26092900194</t>
  </si>
  <si>
    <t>T26093000207</t>
  </si>
  <si>
    <t>T26092900213</t>
  </si>
  <si>
    <t>T26100100009</t>
  </si>
  <si>
    <t>T26092900247</t>
  </si>
  <si>
    <t>T26093000018</t>
  </si>
  <si>
    <t>PL382609300006</t>
  </si>
  <si>
    <t>T26093000020</t>
  </si>
  <si>
    <t>T26093000163</t>
  </si>
  <si>
    <t>T26093000183</t>
  </si>
  <si>
    <t>T26093000209</t>
  </si>
  <si>
    <t>T26100100018</t>
  </si>
  <si>
    <t>T26100100041</t>
  </si>
  <si>
    <t>T26091800234</t>
  </si>
  <si>
    <t>T26091900019</t>
  </si>
  <si>
    <t>raul 1missing</t>
  </si>
  <si>
    <t>T26092100267</t>
  </si>
  <si>
    <t>T26092200011</t>
  </si>
  <si>
    <t>raul 4 wrong</t>
  </si>
  <si>
    <t>T26092400345</t>
  </si>
  <si>
    <t>T26090600078</t>
  </si>
  <si>
    <t>T26090600047</t>
  </si>
  <si>
    <t>T26090700117</t>
  </si>
  <si>
    <t xml:space="preserve">-60 minutes lunch, -7 minutes stop picking </t>
  </si>
  <si>
    <t>T26090700186</t>
  </si>
  <si>
    <t>T26090800034</t>
  </si>
  <si>
    <t>T26090900014</t>
  </si>
  <si>
    <t>T26090900044</t>
  </si>
  <si>
    <t>Reinaldo 1 wrong </t>
  </si>
  <si>
    <t>PL382609090012</t>
  </si>
  <si>
    <t>T26090900180</t>
  </si>
  <si>
    <t>9/9 T26090900176 开始了没有结束 不能算时间</t>
  </si>
  <si>
    <t>T26091000018</t>
  </si>
  <si>
    <t>T26091000028</t>
  </si>
  <si>
    <t>T26091000220</t>
  </si>
  <si>
    <t>T26091100244</t>
  </si>
  <si>
    <t>T26091200011</t>
  </si>
  <si>
    <t>T26091300064</t>
  </si>
  <si>
    <t>T26091400003</t>
  </si>
  <si>
    <t>Reinaldo 1 extra</t>
  </si>
  <si>
    <t>T26091400220</t>
  </si>
  <si>
    <t>T26091400224</t>
  </si>
  <si>
    <t>T26091400242</t>
  </si>
  <si>
    <t xml:space="preserve">-60 minutes lunch, -24 minutes stop picking </t>
  </si>
  <si>
    <t>T26091400269</t>
  </si>
  <si>
    <t>Reinaldo 5 missing</t>
  </si>
  <si>
    <t>T26091500163</t>
  </si>
  <si>
    <t>T26091500225</t>
  </si>
  <si>
    <t>PL382609160003</t>
  </si>
  <si>
    <t>T26091600022</t>
  </si>
  <si>
    <t>PL382609160004</t>
  </si>
  <si>
    <t>T26091600023</t>
  </si>
  <si>
    <t>T26091600227</t>
  </si>
  <si>
    <t xml:space="preserve"> Reinaldo 1 miss.    </t>
  </si>
  <si>
    <t>T26091700168</t>
  </si>
  <si>
    <t>no clear time to when lunch started, resume time and finish time is at the same time, probably forgot to click pause at lunch, -60 minutes for lunch, pls look at task code</t>
  </si>
  <si>
    <t>T26091700203</t>
  </si>
  <si>
    <t xml:space="preserve">-60 minutes lunch, -73 minutes stop picking </t>
  </si>
  <si>
    <t>T26091700219</t>
  </si>
  <si>
    <t>T26091800054</t>
  </si>
  <si>
    <t>T26091800188</t>
  </si>
  <si>
    <t>T26091800223</t>
  </si>
  <si>
    <t>T26091500252</t>
  </si>
  <si>
    <t>T26091800238</t>
  </si>
  <si>
    <t>PL382609190003</t>
  </si>
  <si>
    <t>T26091900008</t>
  </si>
  <si>
    <t>PL382609190004</t>
  </si>
  <si>
    <t>T26091900009</t>
  </si>
  <si>
    <t>EISU8580306</t>
  </si>
  <si>
    <t>T26091900036</t>
  </si>
  <si>
    <t>Reinaldo 1 wrong  2miss</t>
  </si>
  <si>
    <t>T26092100171</t>
  </si>
  <si>
    <t>T26092100211</t>
  </si>
  <si>
    <t>T26092200002</t>
  </si>
  <si>
    <t>T26092200009</t>
  </si>
  <si>
    <t>WHSU6029986</t>
  </si>
  <si>
    <t>T26092200186</t>
  </si>
  <si>
    <t>-60 minutes lunch, -88 minutes stop picking</t>
  </si>
  <si>
    <t>T26092200216</t>
  </si>
  <si>
    <t>T26092300015</t>
  </si>
  <si>
    <t>T26092300030</t>
  </si>
  <si>
    <t>PL382609230009</t>
  </si>
  <si>
    <t>T26092300184</t>
  </si>
  <si>
    <t>CSGU7462871</t>
  </si>
  <si>
    <t>T26092400017</t>
  </si>
  <si>
    <t>FFAU6122040</t>
  </si>
  <si>
    <t>T26092400218</t>
  </si>
  <si>
    <t>PL382609240016</t>
  </si>
  <si>
    <t>T26092400347</t>
  </si>
  <si>
    <t>BSIU8389853</t>
  </si>
  <si>
    <t>TCNU5512387</t>
  </si>
  <si>
    <t>T26092500267</t>
  </si>
  <si>
    <t>T26092600007</t>
  </si>
  <si>
    <t>PL382609280011</t>
  </si>
  <si>
    <t>T26092800207</t>
  </si>
  <si>
    <t>T26092800269</t>
  </si>
  <si>
    <t>-60 minutes lunch, -1 minute stop picking</t>
  </si>
  <si>
    <t>T26092800224</t>
  </si>
  <si>
    <t>PL382609290014</t>
  </si>
  <si>
    <t>T26092900181</t>
  </si>
  <si>
    <t>T26093000013</t>
  </si>
  <si>
    <t>Reinaldo  9  Error Pick</t>
  </si>
  <si>
    <t>T26093000197</t>
  </si>
  <si>
    <t>T26093000208</t>
  </si>
  <si>
    <t>T26100100043</t>
  </si>
  <si>
    <t xml:space="preserve">Sam wrong 1                                       </t>
  </si>
  <si>
    <t>T26090400032</t>
  </si>
  <si>
    <t>T26090400061</t>
  </si>
  <si>
    <t>T26090500003</t>
  </si>
  <si>
    <t>T26090500023</t>
  </si>
  <si>
    <t xml:space="preserve">Sam 3 wrong, Sam 2 wrong.                                   </t>
  </si>
  <si>
    <t>-60 minutes lunch, -240 minutes stop picking</t>
  </si>
  <si>
    <t>T26090600075</t>
  </si>
  <si>
    <t>Sam wrong 1 miss 1</t>
  </si>
  <si>
    <t>T26090700121</t>
  </si>
  <si>
    <t>FCIU7022932</t>
  </si>
  <si>
    <t xml:space="preserve">lunch time unclear, only recorded 9 minute break during lunch, deduct -60 minutes for lunch, -9 minutes stop picking, pls look at task code </t>
  </si>
  <si>
    <t>T26090700188</t>
  </si>
  <si>
    <t>T26090800008</t>
  </si>
  <si>
    <t>T26090900174</t>
  </si>
  <si>
    <t>T26091000014</t>
  </si>
  <si>
    <t>T26091000033</t>
  </si>
  <si>
    <t xml:space="preserve">sam 2missing </t>
  </si>
  <si>
    <t>PL382609100006</t>
  </si>
  <si>
    <t>T26091000120</t>
  </si>
  <si>
    <t>T26091100017</t>
  </si>
  <si>
    <t>T26091100032</t>
  </si>
  <si>
    <t>T26091100063</t>
  </si>
  <si>
    <t>T26091100242</t>
  </si>
  <si>
    <t>T26091200012</t>
  </si>
  <si>
    <t>T26091200030</t>
  </si>
  <si>
    <t>T26091300077</t>
  </si>
  <si>
    <t>T26091400005</t>
  </si>
  <si>
    <t>sam 8 extra ，1 wrong</t>
  </si>
  <si>
    <t>T26091400223</t>
  </si>
  <si>
    <t>T26091400246</t>
  </si>
  <si>
    <t>T26091400245</t>
  </si>
  <si>
    <t>T26091500011</t>
  </si>
  <si>
    <t>T26091500036</t>
  </si>
  <si>
    <t>T26091600034</t>
  </si>
  <si>
    <t>T26091600211</t>
  </si>
  <si>
    <t>10min for gas</t>
  </si>
  <si>
    <t>T26091600237</t>
  </si>
  <si>
    <t>T26091700003</t>
  </si>
  <si>
    <t>PL382609170008</t>
  </si>
  <si>
    <t>T26091700134</t>
  </si>
  <si>
    <t>PL382609170009</t>
  </si>
  <si>
    <t>T26091700157</t>
  </si>
  <si>
    <t>T26091800010</t>
  </si>
  <si>
    <t>T26091800015</t>
  </si>
  <si>
    <t>T26092000066</t>
  </si>
  <si>
    <t>T26092000085</t>
  </si>
  <si>
    <t>T26092000102</t>
  </si>
  <si>
    <t>T26092100013</t>
  </si>
  <si>
    <t>T26092100047</t>
  </si>
  <si>
    <t>sam 10missing+sam 2miss</t>
  </si>
  <si>
    <t>T26092100139</t>
  </si>
  <si>
    <t>T26092100189</t>
  </si>
  <si>
    <t>T26092200012</t>
  </si>
  <si>
    <t>T26092200053</t>
  </si>
  <si>
    <t>sam 4miss</t>
  </si>
  <si>
    <t>PL382609220016</t>
  </si>
  <si>
    <t>T26092200159</t>
  </si>
  <si>
    <t>T26092200185</t>
  </si>
  <si>
    <t>T26092200211</t>
  </si>
  <si>
    <t>T26092300013</t>
  </si>
  <si>
    <t>T26092300035</t>
  </si>
  <si>
    <t>sam miss 7</t>
  </si>
  <si>
    <t>T26092400240</t>
  </si>
  <si>
    <t>T26092400314</t>
  </si>
  <si>
    <t>T26092500016</t>
  </si>
  <si>
    <t>T26092600020</t>
  </si>
  <si>
    <t>T26092600036</t>
  </si>
  <si>
    <t>Sam 2wrong</t>
  </si>
  <si>
    <t>T26092700080</t>
  </si>
  <si>
    <t>T26092700136</t>
  </si>
  <si>
    <t>T26092800056</t>
  </si>
  <si>
    <t xml:space="preserve">Sam1  Over Pick +sam 1 missing </t>
  </si>
  <si>
    <t>T26092800205</t>
  </si>
  <si>
    <t>T26092800228</t>
  </si>
  <si>
    <t>T26092800270</t>
  </si>
  <si>
    <t>T26092900014</t>
  </si>
  <si>
    <t>T26092900017</t>
  </si>
  <si>
    <t>Sam 2 missing</t>
  </si>
  <si>
    <t>T26092900211</t>
  </si>
  <si>
    <t>T26092900253</t>
  </si>
  <si>
    <t>T26092900273</t>
  </si>
  <si>
    <t>T26093000054</t>
  </si>
  <si>
    <t>T26093000225</t>
  </si>
  <si>
    <t>Santiago 2 missing</t>
  </si>
  <si>
    <t>T26090400030</t>
  </si>
  <si>
    <t>T26090500008</t>
  </si>
  <si>
    <t>T26090500024</t>
  </si>
  <si>
    <t>T26090700106</t>
  </si>
  <si>
    <t xml:space="preserve">-60 minutes lunch, -12 stop picking </t>
  </si>
  <si>
    <t>T26090700164</t>
  </si>
  <si>
    <t>T26090800028</t>
  </si>
  <si>
    <t>Santiago 1 missing</t>
  </si>
  <si>
    <t>T26090800395</t>
  </si>
  <si>
    <t>T26090800420</t>
  </si>
  <si>
    <t>T26090900013</t>
  </si>
  <si>
    <t>Santiago 4 wrong </t>
  </si>
  <si>
    <t>T26090900165</t>
  </si>
  <si>
    <t>T26090900168</t>
  </si>
  <si>
    <t>T26091000012</t>
  </si>
  <si>
    <t>santiago 2 missing +6 extra</t>
  </si>
  <si>
    <t>T26091000188</t>
  </si>
  <si>
    <t>T26091000209</t>
  </si>
  <si>
    <t>T26091100014</t>
  </si>
  <si>
    <t>T26091100062</t>
  </si>
  <si>
    <t>T26091100221</t>
  </si>
  <si>
    <t>T26091100236</t>
  </si>
  <si>
    <t>T26091200019</t>
  </si>
  <si>
    <t>T26091200028</t>
  </si>
  <si>
    <t>T26091300058</t>
  </si>
  <si>
    <t>T26091300065</t>
  </si>
  <si>
    <t>T26091400222</t>
  </si>
  <si>
    <t>T26091400244</t>
  </si>
  <si>
    <t>T26091400265</t>
  </si>
  <si>
    <t>T26091500010</t>
  </si>
  <si>
    <t>T26091500028</t>
  </si>
  <si>
    <t>T26091600008</t>
  </si>
  <si>
    <t>T26091600030</t>
  </si>
  <si>
    <t>Santiago 1 extra</t>
  </si>
  <si>
    <t>T26091600202</t>
  </si>
  <si>
    <t>T26091600224</t>
  </si>
  <si>
    <t>PL382609170003</t>
  </si>
  <si>
    <t>T26091700025</t>
  </si>
  <si>
    <t>T26091700054</t>
  </si>
  <si>
    <t xml:space="preserve">   Santiago 1 miss.+santiago 2 missing+Santiago picked 6 boxes extra sub order ： ZY- Mmt-260917-000005  </t>
  </si>
  <si>
    <t>T26091700161</t>
  </si>
  <si>
    <t>T26091700176</t>
  </si>
  <si>
    <t>T26091700189</t>
  </si>
  <si>
    <t>T26091700208</t>
  </si>
  <si>
    <t>T26091800012</t>
  </si>
  <si>
    <t xml:space="preserve">santiago 2 missing,1extra,1 no date+santiago 1 missing </t>
  </si>
  <si>
    <t>T26092100140</t>
  </si>
  <si>
    <t xml:space="preserve">-60 minutes lunch, -31 minutes stop picking </t>
  </si>
  <si>
    <t>T26092100214</t>
  </si>
  <si>
    <t>T26092200010</t>
  </si>
  <si>
    <t>T26092200052</t>
  </si>
  <si>
    <t>T26092200168</t>
  </si>
  <si>
    <t>T26092200187</t>
  </si>
  <si>
    <t>T26092200201</t>
  </si>
  <si>
    <t>T26092300005</t>
  </si>
  <si>
    <t>T26092300028</t>
  </si>
  <si>
    <t>T26092300273</t>
  </si>
  <si>
    <t xml:space="preserve"> -60 minutes lunch, -6 minutes stop picking</t>
  </si>
  <si>
    <t>T26092300268</t>
  </si>
  <si>
    <t>T26092400011</t>
  </si>
  <si>
    <t>PL382609240006</t>
  </si>
  <si>
    <t>T26092400022</t>
  </si>
  <si>
    <t>T26092400057</t>
  </si>
  <si>
    <t>T26092400254</t>
  </si>
  <si>
    <t>T26092400342</t>
  </si>
  <si>
    <t>T26092500012</t>
  </si>
  <si>
    <t>T26092500034</t>
  </si>
  <si>
    <t>santiago 1 miss box</t>
  </si>
  <si>
    <t>T26092500174</t>
  </si>
  <si>
    <t>T26092500193</t>
  </si>
  <si>
    <t>T26092500206</t>
  </si>
  <si>
    <t>T26092500207</t>
  </si>
  <si>
    <t>T26092600004</t>
  </si>
  <si>
    <t>T26092600031</t>
  </si>
  <si>
    <t>santiago 1 missing</t>
  </si>
  <si>
    <t>T26092700063</t>
  </si>
  <si>
    <t>T26092700070</t>
  </si>
  <si>
    <t>T26092700082</t>
  </si>
  <si>
    <t>T26092700101</t>
  </si>
  <si>
    <t>T26092800041</t>
  </si>
  <si>
    <t>T26092800145</t>
  </si>
  <si>
    <t>T26092800161</t>
  </si>
  <si>
    <t>T26092800212</t>
  </si>
  <si>
    <t>T26092800210</t>
  </si>
  <si>
    <t xml:space="preserve">-60 minutes lunch, -8 minutes stop picking </t>
  </si>
  <si>
    <t>T26092800233</t>
  </si>
  <si>
    <t>Santiago1  Over Pick -9/29</t>
  </si>
  <si>
    <t>T26092900217</t>
  </si>
  <si>
    <t>T26092900232</t>
  </si>
  <si>
    <t>T26092900259</t>
  </si>
  <si>
    <t>T26093000010</t>
  </si>
  <si>
    <t>T26100100012</t>
  </si>
  <si>
    <t>Steven 1 wrong</t>
  </si>
  <si>
    <t>All on Rack (2+)，T26090400059 秒结束 不记录</t>
  </si>
  <si>
    <t>All on Rack (2+),  -15 min stop picking-60mins lunch</t>
  </si>
  <si>
    <t>T26090400027</t>
  </si>
  <si>
    <t>T26090600012</t>
  </si>
  <si>
    <t>T26090600041</t>
  </si>
  <si>
    <t>T26090600074</t>
  </si>
  <si>
    <t>T26090700113</t>
  </si>
  <si>
    <t>T26090700179</t>
  </si>
  <si>
    <t>T26090800313</t>
  </si>
  <si>
    <t>T26090800386</t>
  </si>
  <si>
    <t>-60 minutes lunch, -18 minutes stop picking</t>
  </si>
  <si>
    <t>T26090800437</t>
  </si>
  <si>
    <t>T26090900138</t>
  </si>
  <si>
    <t>T26090900145</t>
  </si>
  <si>
    <t>T26090900227</t>
  </si>
  <si>
    <t>T26091000192</t>
  </si>
  <si>
    <t>T26091000219</t>
  </si>
  <si>
    <t>T26091100187</t>
  </si>
  <si>
    <t>T26091100226</t>
  </si>
  <si>
    <t>T26091300053</t>
  </si>
  <si>
    <t>T26091300073</t>
  </si>
  <si>
    <t>T26091400153</t>
  </si>
  <si>
    <t>T26091400234</t>
  </si>
  <si>
    <t>T26091400250</t>
  </si>
  <si>
    <t>T26091500158</t>
  </si>
  <si>
    <t>T26091500209</t>
  </si>
  <si>
    <t>T26091500224</t>
  </si>
  <si>
    <t>T26091500243</t>
  </si>
  <si>
    <t>T26091600197</t>
  </si>
  <si>
    <t>TXGU7530762</t>
  </si>
  <si>
    <t>T26091600217</t>
  </si>
  <si>
    <t>T26091600255</t>
  </si>
  <si>
    <t>EMCU8477152</t>
  </si>
  <si>
    <t>T26091700178</t>
  </si>
  <si>
    <t>T26091700211</t>
  </si>
  <si>
    <t>times are messy pls look at task code, -60 minutes lunch</t>
  </si>
  <si>
    <t>T26091700190</t>
  </si>
  <si>
    <t>T26091800179</t>
  </si>
  <si>
    <t>EMCU8350403</t>
  </si>
  <si>
    <t>T26091800213</t>
  </si>
  <si>
    <t>T26092100168</t>
  </si>
  <si>
    <t>T26092100215</t>
  </si>
  <si>
    <t>T26092100197</t>
  </si>
  <si>
    <t>HAMU1818418</t>
  </si>
  <si>
    <t>T26092200177</t>
  </si>
  <si>
    <t>T26092200203</t>
  </si>
  <si>
    <t>T26092300218</t>
  </si>
  <si>
    <t>OOLU5857328</t>
  </si>
  <si>
    <t>T26092300248</t>
  </si>
  <si>
    <t>T26092400255</t>
  </si>
  <si>
    <t>-60 minutes lunch, -121 stop picking</t>
  </si>
  <si>
    <t>TCNU5865342</t>
  </si>
  <si>
    <t>T26092500254</t>
  </si>
  <si>
    <t>T26092700067</t>
  </si>
  <si>
    <t>T26092700075</t>
  </si>
  <si>
    <t>BEAU5651002</t>
  </si>
  <si>
    <t>T26092700117</t>
  </si>
  <si>
    <t>T26092800203</t>
  </si>
  <si>
    <t>T26092800217</t>
  </si>
  <si>
    <t>T26092800237</t>
  </si>
  <si>
    <t>WHSU6837794</t>
  </si>
  <si>
    <t>T26092900188</t>
  </si>
  <si>
    <t>T26092900206</t>
  </si>
  <si>
    <t>T26092900241</t>
  </si>
  <si>
    <t>-1 to Steven not complete the put away on system Friday WHSU5024418</t>
  </si>
  <si>
    <t>T26092900268</t>
  </si>
  <si>
    <t>T26093000162</t>
  </si>
  <si>
    <t>JXLU6392995</t>
  </si>
  <si>
    <t>T26093000175</t>
  </si>
  <si>
    <t>EGSU8757635</t>
  </si>
  <si>
    <t>T26093000203</t>
  </si>
  <si>
    <t>T26093000222</t>
  </si>
  <si>
    <t>TGBU7896933</t>
  </si>
  <si>
    <t>WHSU5532677</t>
  </si>
  <si>
    <t>EGHU9346722-1</t>
  </si>
  <si>
    <t>MRSU5298907</t>
  </si>
  <si>
    <t>-60 mins lunch</t>
  </si>
  <si>
    <t xml:space="preserve">Tix wrong 1                                       </t>
  </si>
  <si>
    <t>-10 min stop picking</t>
  </si>
  <si>
    <t>T26090400060</t>
  </si>
  <si>
    <t>T26090500014</t>
  </si>
  <si>
    <t>PL382609050004</t>
  </si>
  <si>
    <t>T26090500016</t>
  </si>
  <si>
    <t>PL382609050005</t>
  </si>
  <si>
    <t>T26090500017</t>
  </si>
  <si>
    <t>PL382609050006</t>
  </si>
  <si>
    <t>T26090500018</t>
  </si>
  <si>
    <t>T26090500027</t>
  </si>
  <si>
    <t>T26090600077</t>
  </si>
  <si>
    <t>T26090700008</t>
  </si>
  <si>
    <t>T26090700185</t>
  </si>
  <si>
    <t>T26090800031</t>
  </si>
  <si>
    <t>T26090800425</t>
  </si>
  <si>
    <t>T26090900045</t>
  </si>
  <si>
    <t>T26090900164</t>
  </si>
  <si>
    <t>T26090900171</t>
  </si>
  <si>
    <t>T26091000239</t>
  </si>
  <si>
    <t>T26091100016</t>
  </si>
  <si>
    <t>T26091100243</t>
  </si>
  <si>
    <t>T26091200022</t>
  </si>
  <si>
    <t>T26091200031</t>
  </si>
  <si>
    <t>T26091300063</t>
  </si>
  <si>
    <t>T26091400261</t>
  </si>
  <si>
    <t>T26091500037</t>
  </si>
  <si>
    <t>T26091500248</t>
  </si>
  <si>
    <t>T26091600013</t>
  </si>
  <si>
    <t>T26091600247</t>
  </si>
  <si>
    <t>7min for gas</t>
  </si>
  <si>
    <t>T26091700027</t>
  </si>
  <si>
    <t>T26091700059</t>
  </si>
  <si>
    <t>PL382609180013</t>
  </si>
  <si>
    <t>T26091800175</t>
  </si>
  <si>
    <t>T26091900021</t>
  </si>
  <si>
    <t>T26091900059</t>
  </si>
  <si>
    <t>-60 minutes lunch, -54 minutes stop picking</t>
  </si>
  <si>
    <t>T26092000109</t>
  </si>
  <si>
    <t>T26092100212</t>
  </si>
  <si>
    <t>T26092200014</t>
  </si>
  <si>
    <t>T26092200056</t>
  </si>
  <si>
    <t>Tix 1Error Pick</t>
  </si>
  <si>
    <t>T26092200225</t>
  </si>
  <si>
    <t>T26092300012</t>
  </si>
  <si>
    <t>1 wrong box miss 1 box</t>
  </si>
  <si>
    <t>T26092300284</t>
  </si>
  <si>
    <t>T26092300330</t>
  </si>
  <si>
    <t>Tix 1 wrong box 1 miss</t>
  </si>
  <si>
    <t>T26092400263</t>
  </si>
  <si>
    <t>T26092400346</t>
  </si>
  <si>
    <t>T26092500038</t>
  </si>
  <si>
    <t>PL382609270002</t>
  </si>
  <si>
    <t>T26092700037</t>
  </si>
  <si>
    <t>T26092800008</t>
  </si>
  <si>
    <t>T26092800060</t>
  </si>
  <si>
    <t>Tix1  Error Pick -9/28</t>
  </si>
  <si>
    <t>T26092800240</t>
  </si>
  <si>
    <t>T26092900019</t>
  </si>
  <si>
    <t>T26092900067</t>
  </si>
  <si>
    <t>T26092900227</t>
  </si>
  <si>
    <t>T26092900284</t>
  </si>
  <si>
    <t>Zuniga 1 missing 1 extra</t>
  </si>
  <si>
    <t>T26090400056 9/4 1分钟结束 84 sku ，不记录</t>
  </si>
  <si>
    <t>T26090400036</t>
  </si>
  <si>
    <t>Zuniga extra 2</t>
  </si>
  <si>
    <t>T26090600014</t>
  </si>
  <si>
    <t>T26090600045</t>
  </si>
  <si>
    <t xml:space="preserve">Zunija 1 extra </t>
  </si>
  <si>
    <t>T26090700201 (9/7 开始了但是没有结束）不能算时间</t>
  </si>
  <si>
    <t>T26090700189</t>
  </si>
  <si>
    <t>T26090800030</t>
  </si>
  <si>
    <t>Zuniga 1 wrong</t>
  </si>
  <si>
    <t>T26090800326</t>
  </si>
  <si>
    <t>T26090900120</t>
  </si>
  <si>
    <t>T26090900159</t>
  </si>
  <si>
    <t xml:space="preserve">Zuniga 1 missing 1 wrong </t>
  </si>
  <si>
    <t>T26091000197</t>
  </si>
  <si>
    <t>T26091000217</t>
  </si>
  <si>
    <t>T26091000228</t>
  </si>
  <si>
    <t>PL382609110011</t>
  </si>
  <si>
    <t>T26091100182</t>
  </si>
  <si>
    <t>PL382609110022</t>
  </si>
  <si>
    <t>T26091100254</t>
  </si>
  <si>
    <t>T26091400185</t>
  </si>
  <si>
    <t>T26091400236</t>
  </si>
  <si>
    <t xml:space="preserve">Zuniga 1 missing </t>
  </si>
  <si>
    <t>T26091500166</t>
  </si>
  <si>
    <t>T26091500228</t>
  </si>
  <si>
    <t>PL382609160029</t>
  </si>
  <si>
    <t>T26091600154</t>
  </si>
  <si>
    <t>zunija 1 missing</t>
  </si>
  <si>
    <t>T26091700170</t>
  </si>
  <si>
    <t>T26091700202</t>
  </si>
  <si>
    <t>T26091700221</t>
  </si>
  <si>
    <t>T26091800187</t>
  </si>
  <si>
    <t>T26091800220</t>
  </si>
  <si>
    <t>T26091800237</t>
  </si>
  <si>
    <t>PL382609160032</t>
  </si>
  <si>
    <t>T26091600170</t>
  </si>
  <si>
    <t>T26092000057</t>
  </si>
  <si>
    <t>T26092000079</t>
  </si>
  <si>
    <t>T26092000105</t>
  </si>
  <si>
    <t>zunija 1 wrong  1extra</t>
  </si>
  <si>
    <t>T26092100185</t>
  </si>
  <si>
    <t>-25 minute stop picking</t>
  </si>
  <si>
    <t>T26092100129</t>
  </si>
  <si>
    <t>PL382609220014</t>
  </si>
  <si>
    <t>T26092200131</t>
  </si>
  <si>
    <t>T26092400221</t>
  </si>
  <si>
    <t>T26092400320</t>
  </si>
  <si>
    <t>Zunija 5miss+Zunija 5wrong</t>
  </si>
  <si>
    <t>T26092700061</t>
  </si>
  <si>
    <t>T26092700096</t>
  </si>
  <si>
    <t>T26092800204</t>
  </si>
  <si>
    <t>T26092800218</t>
  </si>
  <si>
    <t>Zunija1  Over Pick, zuniga 1missing</t>
  </si>
  <si>
    <t>T26092900196</t>
  </si>
  <si>
    <t>T26092900214</t>
  </si>
  <si>
    <t>T26092900246</t>
  </si>
  <si>
    <t>T26093000168</t>
  </si>
  <si>
    <t>T26093000180</t>
  </si>
  <si>
    <t>GCXU6060020</t>
  </si>
  <si>
    <t>OOCU5649272</t>
  </si>
  <si>
    <t>OOCU7017428</t>
  </si>
  <si>
    <t>Work Date</t>
  </si>
  <si>
    <t>CAAU6892515</t>
  </si>
  <si>
    <t>Container#</t>
  </si>
  <si>
    <t>Receiving#</t>
  </si>
  <si>
    <t>Operator</t>
  </si>
  <si>
    <t>Putaway Time</t>
  </si>
  <si>
    <t>SKU Cnt.</t>
  </si>
  <si>
    <t>Ttl. SKU Cnt.</t>
  </si>
  <si>
    <t>Ttl. Pallets</t>
  </si>
  <si>
    <t>asked Ismael</t>
  </si>
  <si>
    <t>RV-LMVESMYS-260826-00023</t>
  </si>
  <si>
    <t>RV-MGL-260721-00006</t>
  </si>
  <si>
    <t>TGBU7118310</t>
  </si>
  <si>
    <t>RV-LMVESMYS-260826-00007</t>
  </si>
  <si>
    <t>Chach</t>
  </si>
  <si>
    <t>RV-VRS-260805-00005</t>
  </si>
  <si>
    <t>RV-VRS-260805-00006</t>
  </si>
  <si>
    <t>RV-LMVESMYS-260826-00005</t>
  </si>
  <si>
    <t>RV-VRS-260707-00111</t>
  </si>
  <si>
    <t>RV-LMVESMYS-260826-00013</t>
  </si>
  <si>
    <t>RV-LMVESMYS-260826-00017</t>
  </si>
  <si>
    <t>Lopez</t>
  </si>
  <si>
    <t>RV-LMVESMYS-260826-00020</t>
  </si>
  <si>
    <t>Sanchez</t>
  </si>
  <si>
    <t>RV-VRS-260618-00083</t>
  </si>
  <si>
    <t>RV-LMVESMYS-260826-00019</t>
  </si>
  <si>
    <t>RV-LMVESMYS-260826-00004</t>
  </si>
  <si>
    <t>e54db2cbb398430d8eef2bd370c2dc34</t>
  </si>
  <si>
    <t>RV-LMVESMYS-260826-00014</t>
  </si>
  <si>
    <t>RV-VRS-260618-00081</t>
  </si>
  <si>
    <t>RV-MGL-260727-00014</t>
  </si>
  <si>
    <t>RV-LMVESMYS-260826-00022</t>
  </si>
  <si>
    <t>RV-XT-KMC-260831-00005</t>
  </si>
  <si>
    <t>RV-VRS-260805-00017</t>
  </si>
  <si>
    <t>45ad7c63faa5457196bdce2ca62e6eb7</t>
  </si>
  <si>
    <t>RV-WY-WXKJ-260819-00001</t>
  </si>
  <si>
    <t>RV-LMVESMYS-260819-00019</t>
  </si>
  <si>
    <t>RV-LMVESMYS-260826-00012</t>
  </si>
  <si>
    <t>RV-WY-JQ-260716-00001</t>
  </si>
  <si>
    <t>RV-LMVESMYS-260819-00035</t>
  </si>
  <si>
    <t>RV-LMVESMYS-260819-00003</t>
  </si>
  <si>
    <t>RV-VRS-260804-00015</t>
  </si>
  <si>
    <t>RV-MGL-260721-00007</t>
  </si>
  <si>
    <t>RV-RBK-260721-00031</t>
  </si>
  <si>
    <t>RV-LMVESMYS-260826-00024</t>
  </si>
  <si>
    <t>RV-LMVESMYS-260819-00004</t>
  </si>
  <si>
    <t>RV-LMVESMYS-260826-00021</t>
  </si>
  <si>
    <t>RV-LMVESMYS-260826-00026</t>
  </si>
  <si>
    <t>RV-VRS-260707-00017</t>
  </si>
  <si>
    <t>RV-VRS-260707-00043</t>
  </si>
  <si>
    <t>RV-BHD-260812-00004</t>
  </si>
  <si>
    <t>RV-MK-HZARF-260724-00013</t>
  </si>
  <si>
    <t>RV-XT-KMC-260831-00003</t>
  </si>
  <si>
    <t>RV-RXO2-260811-00002</t>
  </si>
  <si>
    <t>RV-LMVESMYS-260826-00025</t>
  </si>
  <si>
    <t>RV-MK-HZARF-260707-00002</t>
  </si>
  <si>
    <t>RV-XT-KMC-260831-00006</t>
  </si>
  <si>
    <t>RV-VRS-260804-00067</t>
  </si>
  <si>
    <t>RV-MK-HZARF-260724-00014</t>
  </si>
  <si>
    <t>RV-VRS-260805-00008</t>
  </si>
  <si>
    <t>bfae149d8f55447887307fd40030f08f</t>
  </si>
  <si>
    <t>RV-RXO2-260727-00013</t>
  </si>
  <si>
    <t>RV-VRS-260707-00130</t>
  </si>
  <si>
    <t>RV-LMVESMYS-260826-00015</t>
  </si>
  <si>
    <t>RV-LMVESMYS-260826-00029</t>
  </si>
  <si>
    <t>RV-MGL-260727-00010</t>
  </si>
  <si>
    <t>RV-LMVESMYS-260826-00034</t>
  </si>
  <si>
    <t>RV-RXO2-260727-00008</t>
  </si>
  <si>
    <t>RV-LMVESMYS-260826-00032</t>
  </si>
  <si>
    <t>RV-LMVESMYS-260826-00028</t>
  </si>
  <si>
    <t>RV-LMVESMYS-260826-00031</t>
  </si>
  <si>
    <t>RV-VRS-260804-00021</t>
  </si>
  <si>
    <t>RV-LMVESMYS-260826-00033</t>
  </si>
  <si>
    <t>在start time和 end time 旁边 插入2个空白列，选中Start time ,  使用Data- text to columns - Delimited - next - space- next  destination ( $I$1)  end($L$1) , 然后2个列调一下格式</t>
  </si>
  <si>
    <t>核对公式 =IF(COUNTIFS(INDIRECT("'Picking - " &amp; D134 &amp; "'!$A:$A"), H134, INDIRECT("'Picking - " &amp; D134 &amp; "'!$D:$D"), G134, INDIRECT("'Picking - " &amp; D134 &amp; "'!$C:$C"), F134)&gt;0, "ok", "数据不记录")</t>
  </si>
  <si>
    <t>RV-RBK-260714-00019</t>
  </si>
  <si>
    <t>RV-RBK-260721-00030</t>
  </si>
  <si>
    <t>RV-WY-RAY-260713-00001</t>
  </si>
  <si>
    <t>mon(month)</t>
  </si>
  <si>
    <t>RV-LMVESMYS-260826-00030</t>
  </si>
  <si>
    <t>RV-MK-HZYM-260710-00001</t>
  </si>
  <si>
    <t>Picker</t>
  </si>
  <si>
    <t>Carton qty</t>
  </si>
  <si>
    <t>Sku qty</t>
  </si>
  <si>
    <t>start time</t>
  </si>
  <si>
    <t>end time</t>
  </si>
  <si>
    <t>Work mins</t>
  </si>
  <si>
    <t>RV-IVN-260612-0002</t>
  </si>
  <si>
    <t>Task No.</t>
  </si>
  <si>
    <t>2026-09</t>
  </si>
  <si>
    <t>EGSU3619314</t>
  </si>
  <si>
    <t>RV-LMVESMYS-260826-00027</t>
  </si>
  <si>
    <t>2e2665e4a5be47aaaeec4ed83814b453</t>
  </si>
  <si>
    <t>RV-MK-HZYM-260709-00002</t>
  </si>
  <si>
    <t>02c6379b13f74a8694c652de6868d3da</t>
  </si>
  <si>
    <t>2304c71b636e41df975c556dc633b898</t>
  </si>
  <si>
    <t>RV-VRS-260707-00047</t>
  </si>
  <si>
    <t>RV-RBK-260707-00008</t>
  </si>
  <si>
    <t>T26090400013</t>
  </si>
  <si>
    <t>T26090400015</t>
  </si>
  <si>
    <t>PL382609040016</t>
  </si>
  <si>
    <t>RV-LMVESMYS-260826-00037</t>
  </si>
  <si>
    <t>T26090400049</t>
  </si>
  <si>
    <t>RV-VRS-260707-00020</t>
  </si>
  <si>
    <t>RV-LMVESMYS-260826-00035</t>
  </si>
  <si>
    <t>RV-MGL-260721-00002</t>
  </si>
  <si>
    <t>RV-VRS-260805-00009</t>
  </si>
  <si>
    <t>Gabriel Hernandez</t>
  </si>
  <si>
    <t>RV-BHD-260806-00006</t>
  </si>
  <si>
    <t>T26090400052</t>
  </si>
  <si>
    <t>RV-IVN-260713-00001</t>
  </si>
  <si>
    <t>T26090400057</t>
  </si>
  <si>
    <t>T26090500004</t>
  </si>
  <si>
    <t>RV-LMVESMYS-260826-00038</t>
  </si>
  <si>
    <t>RV-MGL-260727-00008</t>
  </si>
  <si>
    <t>T26090400051</t>
  </si>
  <si>
    <t>RV-BHD-260806-00026</t>
  </si>
  <si>
    <t>T26090400053</t>
  </si>
  <si>
    <t>Jacky</t>
  </si>
  <si>
    <t>RV-MGL-260721-00010</t>
  </si>
  <si>
    <t>RV-LMVESMYS-260826-00036</t>
  </si>
  <si>
    <t>874090ef459b4c2abe59c2687c2b54e4</t>
  </si>
  <si>
    <t>T26090400062</t>
  </si>
  <si>
    <t>T26090400058</t>
  </si>
  <si>
    <t>b4a5d774e2c643609230c0546d32c6c5</t>
  </si>
  <si>
    <t>T26090400033</t>
  </si>
  <si>
    <t>RV-IVN-260707-00002</t>
  </si>
  <si>
    <t>9d2ce6329a8d402c8af435973f76739b</t>
  </si>
  <si>
    <t>c58cb99c197b40a0aa854b347cc6061f</t>
  </si>
  <si>
    <t>RV-VRS-260804-00012</t>
  </si>
  <si>
    <t>RV-XT-KMC-260831-00002</t>
  </si>
  <si>
    <t>9fd551d6b7874319b5b664e90173c80d</t>
  </si>
  <si>
    <t>RV-BHD-260806-00003</t>
  </si>
  <si>
    <t>RV-XT-KMC-260831-00001</t>
  </si>
  <si>
    <t>RV-XT-KMC-260831-00004</t>
  </si>
  <si>
    <t>RV-VRS-260804-00039</t>
  </si>
  <si>
    <t>a1bd11d6cc444ba4bddf3c2e22be6ea0</t>
  </si>
  <si>
    <t>RV-LMVESMYS-260901-00047</t>
  </si>
  <si>
    <t>RV-LMVESMYS-260901-00035</t>
  </si>
  <si>
    <t>RV-GLX-260902-00001</t>
  </si>
  <si>
    <t>T26090400059</t>
  </si>
  <si>
    <t>RV-LMVESMYS-260826-00039</t>
  </si>
  <si>
    <t>Tix</t>
  </si>
  <si>
    <t>74d878c306024583b9bca5fa95e0e787</t>
  </si>
  <si>
    <t>afda293f43204396a12b74af9c0251b4</t>
  </si>
  <si>
    <t>RV-MK-HZARF-260722-00001</t>
  </si>
  <si>
    <t>T26090400056</t>
  </si>
  <si>
    <t>RV-BHD-260806-00025</t>
  </si>
  <si>
    <t>RV-RBK-260714-00020</t>
  </si>
  <si>
    <t>91f3ddd3cf334d4d91d2b6632ebab37c</t>
  </si>
  <si>
    <t>T26090700021</t>
  </si>
  <si>
    <t>RV-LMVESMYS-260901-00048</t>
  </si>
  <si>
    <t>RV-LMVESMYS-260901-00050</t>
  </si>
  <si>
    <t>RV-RBK-260830-00024</t>
  </si>
  <si>
    <t>RV-VRS-260804-00017</t>
  </si>
  <si>
    <t>PL382609060005</t>
  </si>
  <si>
    <t>RV-VRS-260804-00032</t>
  </si>
  <si>
    <t>PL382609060007</t>
  </si>
  <si>
    <t>RV-XT-KMC-260908-00009</t>
  </si>
  <si>
    <t>PL382609060009</t>
  </si>
  <si>
    <t>T26090600087</t>
  </si>
  <si>
    <t>RV-XT-Seray-260706-00001</t>
  </si>
  <si>
    <t>T26090600081</t>
  </si>
  <si>
    <t>3acb9f88799f4541a2e621dc44e52a36</t>
  </si>
  <si>
    <t>RV-BHD-260806-00007</t>
  </si>
  <si>
    <t>RV-LMVESMYS-260826-00040</t>
  </si>
  <si>
    <t>Jefferson</t>
  </si>
  <si>
    <t>7286ab266500484aa8b728a241a85e29</t>
  </si>
  <si>
    <t>T26090600033</t>
  </si>
  <si>
    <t>T26090600076</t>
  </si>
  <si>
    <t>RV-XT-Seray-260707-00001</t>
  </si>
  <si>
    <t>T26090700016</t>
  </si>
  <si>
    <t>RV-LMVESMYS-260901-00033</t>
  </si>
  <si>
    <t>RV-LMVESMYS-260901-00041</t>
  </si>
  <si>
    <t>ff3cc5652db04c5f9165296fe9425492</t>
  </si>
  <si>
    <t>RV-MK-HZARF-260803-00006</t>
  </si>
  <si>
    <t>RV-LMVESMYS-260901-00045</t>
  </si>
  <si>
    <t>Josue</t>
  </si>
  <si>
    <t>RV-BHD-260806-00005</t>
  </si>
  <si>
    <t>b170d4c8efe1485e8ac587bcbc13ae30</t>
  </si>
  <si>
    <t>ed2a4566b3594249aa91089b6c3e652c</t>
  </si>
  <si>
    <t>RV-BHD-260812-00003</t>
  </si>
  <si>
    <t>ffa6f58148c142ee9329b67b5a37eae5</t>
  </si>
  <si>
    <t>3bc82e7c37a24fedb19bf1929aa5023e</t>
  </si>
  <si>
    <t>RV-LMVESMYS-260901-00051</t>
  </si>
  <si>
    <t>8f2c23e5c11e4c4b83b693f15f99055e</t>
  </si>
  <si>
    <t>c8aab7ad2e2b4ca5940de762cf39a061</t>
  </si>
  <si>
    <t>RV-VRS-260805-00028</t>
  </si>
  <si>
    <t>RV-LMVESMYS-260901-00040</t>
  </si>
  <si>
    <t>71804e9b034346e1aca09de47a114953</t>
  </si>
  <si>
    <t>RV-XT-KMC-260730-00009</t>
  </si>
  <si>
    <t>RV-XT-KMC-260908-00010</t>
  </si>
  <si>
    <t>RV-VRS-260805-00026</t>
  </si>
  <si>
    <t>RV-LMVESMYS-260901-00039</t>
  </si>
  <si>
    <t>RV-LMVESMYS-260807-00012</t>
  </si>
  <si>
    <t>4de826c7901f49c8a4e55fee947141ba</t>
  </si>
  <si>
    <t>RV-LMVESMYS-260901-00043</t>
  </si>
  <si>
    <t>RV-BHD-260812-00021</t>
  </si>
  <si>
    <t>RV-BHD-260812-00008</t>
  </si>
  <si>
    <t>a9d9f0542646486cab2dd526150263ab</t>
  </si>
  <si>
    <t>RV-VRS-260804-00087</t>
  </si>
  <si>
    <t>16c50b15d3cd48ae86e962abbcec3142</t>
  </si>
  <si>
    <t>RV-BHD-260806-00004</t>
  </si>
  <si>
    <t>RV-LMVESMYS-260901-00034</t>
  </si>
  <si>
    <t>T26090700196</t>
  </si>
  <si>
    <t>RV-LMVESMYS-260901-00044</t>
  </si>
  <si>
    <t>RV-VRS-260805-00027</t>
  </si>
  <si>
    <t>T26090800032</t>
  </si>
  <si>
    <t>PL382609070001</t>
  </si>
  <si>
    <t>RV-LMVESMYS-260901-00046</t>
  </si>
  <si>
    <t>PL382609070002</t>
  </si>
  <si>
    <t>PL382609070004</t>
  </si>
  <si>
    <t>ffeb9231f3314b74b10216c869cb7df6</t>
  </si>
  <si>
    <t>T26090700005</t>
  </si>
  <si>
    <t>209ba0d6de58441aa7fc6647c9cd93fd</t>
  </si>
  <si>
    <t>T26090700006</t>
  </si>
  <si>
    <t>T26090700010</t>
  </si>
  <si>
    <t>0334b21e30c54db6a802fbdde025a2f3</t>
  </si>
  <si>
    <t>RV-LMVESMYS-260901-00038</t>
  </si>
  <si>
    <t>1694203c5db44a4584e18814d3829869</t>
  </si>
  <si>
    <t>5dd5501a2dd54ae8b71ff2e20f9ae810</t>
  </si>
  <si>
    <t>a37e8ab731274c1db88ac6faf25abbc1</t>
  </si>
  <si>
    <t>f74356091a2c4595ae28166eb27f5ed1</t>
  </si>
  <si>
    <t>RV-RBK-260803-00012</t>
  </si>
  <si>
    <t>RV-BHD-260812-00028</t>
  </si>
  <si>
    <t>727a44402eb8426fb18a343db3c1b75d</t>
  </si>
  <si>
    <t>RV-RBK-260803-00011</t>
  </si>
  <si>
    <t>RV-TIM-260720-00001</t>
  </si>
  <si>
    <t>ebaa4cd635ab4d1da6009580a52e167f</t>
  </si>
  <si>
    <t>c8d428bb6aca4a2d88481693a6af02e7</t>
  </si>
  <si>
    <t>RV-MMT-260911-00002</t>
  </si>
  <si>
    <t>RV-LMVESMYS-260901-00049</t>
  </si>
  <si>
    <t>RV-LMVESMYS-260901-00036</t>
  </si>
  <si>
    <t>RV-MMT-260911-00001</t>
  </si>
  <si>
    <t>cda3a2be81ad42319f8657727db20ba8</t>
  </si>
  <si>
    <t>RV-WY-JQ-260720-00001</t>
  </si>
  <si>
    <t>9087aa3abde74fc5a80de554f613dd00</t>
  </si>
  <si>
    <t>RV-VRS-260805-00020</t>
  </si>
  <si>
    <t>WHSU5273128</t>
  </si>
  <si>
    <t>RV-LMVESMYS-260909-00017</t>
  </si>
  <si>
    <t>EGSU1713580</t>
  </si>
  <si>
    <t>RV-LMVESMYS-260909-00026</t>
  </si>
  <si>
    <t>RV-LMVESMYS-260909-00020</t>
  </si>
  <si>
    <t>T26090700201</t>
  </si>
  <si>
    <t>RV-LMVESMYS-260909-00013</t>
  </si>
  <si>
    <t>RV-VRS-260805-00036</t>
  </si>
  <si>
    <t>SEKU4652340</t>
  </si>
  <si>
    <t>RV-MK-HZYM-2-260828-00001</t>
  </si>
  <si>
    <t>EGSU8154462</t>
  </si>
  <si>
    <t>RV-LMVESMYS-260909-00016</t>
  </si>
  <si>
    <t>7af333b5aecc4c0ea8385d125cc47f39</t>
  </si>
  <si>
    <t>RV-LMVESMYS-260909-00014</t>
  </si>
  <si>
    <t>445eda82c4404e2b92f71b4595a3bc4a</t>
  </si>
  <si>
    <t>RV-LMVESMYS-260909-00002</t>
  </si>
  <si>
    <t>RV-XT-KMC-260828-00007</t>
  </si>
  <si>
    <t>RV-LMVESMYS-260909-00038</t>
  </si>
  <si>
    <t>RV-VRS-260804-00063</t>
  </si>
  <si>
    <t>RV-LMVESMYS-260909-00043</t>
  </si>
  <si>
    <t>WHSU5617054</t>
  </si>
  <si>
    <t>RV-LMVESMYS-260909-00005</t>
  </si>
  <si>
    <t>RV-RBK-260821-00001</t>
  </si>
  <si>
    <t>ERROR QTY</t>
  </si>
  <si>
    <t>EGSU8149620</t>
  </si>
  <si>
    <t>RV-LMVESMYS-260909-00008</t>
  </si>
  <si>
    <t>TYPE</t>
  </si>
  <si>
    <t>RV-LMVESMYS-260909-00028</t>
  </si>
  <si>
    <t>把2列合并的公式</t>
  </si>
  <si>
    <t>RV-LMVESMYS-260909-00042</t>
  </si>
  <si>
    <t>9.22之前的在这个https://onedrive.live.com/view.aspx?resid=21F1717B0DD121E7!s3226d7686aa44548a3666d4d124681e8&amp;cid=21f1717b0dd121e7&amp;redeem=aHR0cHM6Ly8xZHJ2Lm1zL2YvYy8yMWYxNzE3YjBkZDEyMWU3L0lnRFdvcnRHcE5oelJxeDlzcDl0OTBMZ0FUR0YxYmRlSmVYNVVUbmxxaDZYNjZNP2U9S1BFZklQ&amp;migratedtospo=true&amp;app=Excel&amp;CT=1789987529989&amp;OR=ItemsView</t>
  </si>
  <si>
    <t>RV-WY-HJCL-260720-00001</t>
  </si>
  <si>
    <t>print extra label=</t>
  </si>
  <si>
    <t>Multiple waybills</t>
  </si>
  <si>
    <t>Fernando</t>
  </si>
  <si>
    <t>miss</t>
  </si>
  <si>
    <t>2 miss</t>
  </si>
  <si>
    <t>RV-RBK-260804-00016</t>
  </si>
  <si>
    <t>missing=</t>
  </si>
  <si>
    <t>under pick</t>
  </si>
  <si>
    <t>RV-VRS-260804-00044</t>
  </si>
  <si>
    <t>wrong</t>
  </si>
  <si>
    <t>3 wrong</t>
  </si>
  <si>
    <t>load wrong tarlier =</t>
  </si>
  <si>
    <t>wrong truck</t>
  </si>
  <si>
    <t>RV-XT-LPR-260701-00002</t>
  </si>
  <si>
    <t>extra</t>
  </si>
  <si>
    <t>6 extra</t>
  </si>
  <si>
    <t>T26090800426</t>
  </si>
  <si>
    <t>label missing</t>
  </si>
  <si>
    <t>label wrong</t>
  </si>
  <si>
    <t>RV-LMVESMYS-260909-00003</t>
  </si>
  <si>
    <t>标记时间/Register Time</t>
  </si>
  <si>
    <t>updated in KPI sheet</t>
  </si>
  <si>
    <t>责任人/Responsible User</t>
  </si>
  <si>
    <t>error</t>
  </si>
  <si>
    <t>错误类型/Error Type</t>
  </si>
  <si>
    <t>SKU/Product Barcode</t>
  </si>
  <si>
    <t>配货单号/Distribution No</t>
  </si>
  <si>
    <t>任务号/Task No</t>
  </si>
  <si>
    <t>错误数量/Error Quantity</t>
  </si>
  <si>
    <t>6d96eb5c4c304cfaa0b31ffc74f74b1a</t>
  </si>
  <si>
    <t>标记人/Register User</t>
  </si>
  <si>
    <t>处理结果/Status</t>
  </si>
  <si>
    <t>扣分/Deduction Score</t>
  </si>
  <si>
    <t>备注/Remark</t>
  </si>
  <si>
    <t>RV-LMVESMYS-260909-00029</t>
  </si>
  <si>
    <t>missing 1</t>
  </si>
  <si>
    <t>RV-LMVESMYS-260909-00037</t>
  </si>
  <si>
    <t>T26090800424</t>
  </si>
  <si>
    <t>9bfcdf2490a6477c8e722ccc7d709376</t>
  </si>
  <si>
    <t>Label Missing</t>
  </si>
  <si>
    <t>BF041-BK-F</t>
  </si>
  <si>
    <t>RV-LMVESMYS-260909-00036</t>
  </si>
  <si>
    <t>Confirmed</t>
  </si>
  <si>
    <t>RV-LMVESMYS-260901-00037</t>
  </si>
  <si>
    <t>3 wrong 3 miss</t>
  </si>
  <si>
    <t>RV-RBK-260804-00013</t>
  </si>
  <si>
    <t>G77002WH05A-QF</t>
  </si>
  <si>
    <t>RV-LMVESMYS-260909-00006</t>
  </si>
  <si>
    <t>1 wrong box 1 miss</t>
  </si>
  <si>
    <t>RV-MGL-260813-00001</t>
  </si>
  <si>
    <t>KT-KPTT01-BE01-M-01-SLM</t>
  </si>
  <si>
    <t>RV-MK-HZYM-2-260814-00002</t>
  </si>
  <si>
    <t>IF802-QM</t>
  </si>
  <si>
    <t>RV-MK-HZYM-2-260904-00002</t>
  </si>
  <si>
    <t>wrong1miss1</t>
  </si>
  <si>
    <t>7e496e4a948d4e32bb71eece935039aa</t>
  </si>
  <si>
    <t>manuel</t>
  </si>
  <si>
    <t>RV-XT-KMC-260828-00002</t>
  </si>
  <si>
    <t xml:space="preserve">1 missing </t>
  </si>
  <si>
    <t>RV-LMVESMYS-260909-00030</t>
  </si>
  <si>
    <t>lopez</t>
  </si>
  <si>
    <t>wrong1</t>
  </si>
  <si>
    <t>miss1</t>
  </si>
  <si>
    <t>pablo</t>
  </si>
  <si>
    <t>5miss</t>
  </si>
  <si>
    <t>RV-LMVESMYS-260909-00044</t>
  </si>
  <si>
    <t xml:space="preserve">5wrong </t>
  </si>
  <si>
    <t>extra1</t>
  </si>
  <si>
    <t>-1 point wrong cone color</t>
  </si>
  <si>
    <t>herman</t>
  </si>
  <si>
    <t>miguel</t>
  </si>
  <si>
    <t>1e88f63182af417faa6c30c8ceb1a593</t>
  </si>
  <si>
    <t>cesar</t>
  </si>
  <si>
    <t>21f81691d17a4bc49efd80f3265bcb8a</t>
  </si>
  <si>
    <t>RV-LMVESMYS-260909-00023</t>
  </si>
  <si>
    <t>manley</t>
  </si>
  <si>
    <t>print label</t>
  </si>
  <si>
    <t>RV-GIT3-260529-0002</t>
  </si>
  <si>
    <t>Oscarnj7</t>
  </si>
  <si>
    <t>don't pick 7 boxes because the location is empty but the location is correct.</t>
  </si>
  <si>
    <t>RV-MGL-260810-00002</t>
  </si>
  <si>
    <t>少抓</t>
  </si>
  <si>
    <t>v-bf24-0618a-qbk</t>
  </si>
  <si>
    <t>RV-LMVESMYS-260909-00015</t>
  </si>
  <si>
    <t>已定责</t>
  </si>
  <si>
    <t>RV-RBK-260803-00014</t>
  </si>
  <si>
    <t>5 FedEx palets in ups area</t>
  </si>
  <si>
    <t>RV-VRS-260707-00032</t>
  </si>
  <si>
    <t>装错车</t>
  </si>
  <si>
    <t>not SKU</t>
  </si>
  <si>
    <t>1 box no scan</t>
  </si>
  <si>
    <t>面单漏贴</t>
  </si>
  <si>
    <t>T-PS25-1022A-BK-2</t>
  </si>
  <si>
    <t>RV-LMVESMYS-260909-00035</t>
  </si>
  <si>
    <t>1 extra</t>
  </si>
  <si>
    <t>多抓</t>
  </si>
  <si>
    <t>RV-RBK-260707-00007</t>
  </si>
  <si>
    <t>BC-SHX-YLG18105-WH-250923-2</t>
  </si>
  <si>
    <t>面单贴错</t>
  </si>
  <si>
    <t>AMHKJC319US4BU</t>
  </si>
  <si>
    <t>RV-LMVESMYS-260909-00022</t>
  </si>
  <si>
    <t>JF-DT1539-BK-X-0-S</t>
  </si>
  <si>
    <t>RV-LMVESMYS-260909-00010</t>
  </si>
  <si>
    <t>13 wrong boxes and 13 extra labels</t>
  </si>
  <si>
    <t>JSVN-SF13-BK-X-1-2-A2</t>
  </si>
  <si>
    <t>JF-FSJCT2-BR-X-0-S</t>
  </si>
  <si>
    <t>RV-MGL-260805-00005</t>
  </si>
  <si>
    <t>andres</t>
  </si>
  <si>
    <t>RV-BHD-260812-00027</t>
  </si>
  <si>
    <t>1wrong</t>
  </si>
  <si>
    <t>1miss</t>
  </si>
  <si>
    <t>37022870a42346b49e34829c3bd4a9d9</t>
  </si>
  <si>
    <t>fabian</t>
  </si>
  <si>
    <t>RV-BHD-260812-00014</t>
  </si>
  <si>
    <t>denis</t>
  </si>
  <si>
    <t xml:space="preserve">1 wrong box </t>
  </si>
  <si>
    <t>1 wrong</t>
  </si>
  <si>
    <t>print extra label 1</t>
  </si>
  <si>
    <t>RV-MK-HZYM-2-260904-00004</t>
  </si>
  <si>
    <t>1 wrong box</t>
  </si>
  <si>
    <t>T26091000013</t>
  </si>
  <si>
    <t>RV-RBK-260804-00019</t>
  </si>
  <si>
    <t>chach</t>
  </si>
  <si>
    <t>1extra</t>
  </si>
  <si>
    <t>luis</t>
  </si>
  <si>
    <t>2 box wrong</t>
  </si>
  <si>
    <t>lefferson</t>
  </si>
  <si>
    <t>push pallet to wrong line, special order VC regular many times</t>
  </si>
  <si>
    <t>lius</t>
  </si>
  <si>
    <t>1 extra box</t>
  </si>
  <si>
    <t>RV-LMVESMYS-260909-00041</t>
  </si>
  <si>
    <t>martha</t>
  </si>
  <si>
    <t>miss 1</t>
  </si>
  <si>
    <t>RV-WY-JQ-260722-00001</t>
  </si>
  <si>
    <t>sam</t>
  </si>
  <si>
    <t>miss 7</t>
  </si>
  <si>
    <t>RV-LMVESMYS-260909-00031</t>
  </si>
  <si>
    <t>miss2</t>
  </si>
  <si>
    <t>RV-VRS-260804-00026</t>
  </si>
  <si>
    <t>chapin</t>
  </si>
  <si>
    <t> Ismael</t>
  </si>
  <si>
    <t>e07732b67067426ebb07b63bd43f6042</t>
  </si>
  <si>
    <t>T26090900142</t>
  </si>
  <si>
    <t>HLG214-WLT-MFL</t>
  </si>
  <si>
    <t>RV-MGL-260828-00005</t>
  </si>
  <si>
    <t>T26090900170</t>
  </si>
  <si>
    <t>9a6d6877b73343acb6d5f6427cb73d7f</t>
  </si>
  <si>
    <t>USAFN1086195-2</t>
  </si>
  <si>
    <t>RV-RBK-260811-00017</t>
  </si>
  <si>
    <t>RV-RBK-260804-00018</t>
  </si>
  <si>
    <t>RV-MGL-260811-00001</t>
  </si>
  <si>
    <t>BP-BGP16-GY01-M-01-SLM</t>
  </si>
  <si>
    <t>RV-LMVESMYS-260909-00040</t>
  </si>
  <si>
    <t>V-VN24-0497-0C</t>
  </si>
  <si>
    <t>RV-LMVESMYS-260909-00018</t>
  </si>
  <si>
    <t>311626ZAHW042</t>
  </si>
  <si>
    <t>RV-LMVESMYS-260901-00042</t>
  </si>
  <si>
    <t>wrong 1</t>
  </si>
  <si>
    <t>RV-MK-HZYM-260720-00001</t>
  </si>
  <si>
    <t>错抓</t>
  </si>
  <si>
    <t>311626ZAHW045</t>
  </si>
  <si>
    <t>RV-MK-SHMY-260729-00001</t>
  </si>
  <si>
    <t>wrong cone color</t>
  </si>
  <si>
    <t>不遵守SOP</t>
  </si>
  <si>
    <t>RV-LMVESMYS-260909-00033</t>
  </si>
  <si>
    <t>RV-MGL-260805-00007</t>
  </si>
  <si>
    <t>T-PSB22-0063B-8</t>
  </si>
  <si>
    <t>1 miss box</t>
  </si>
  <si>
    <t>checked by Gaby</t>
  </si>
  <si>
    <t>miss box</t>
  </si>
  <si>
    <t>ramirro</t>
  </si>
  <si>
    <t>8 miss box</t>
  </si>
  <si>
    <t>RV-LMVESMYS-260909-00007</t>
  </si>
  <si>
    <t>santiago</t>
  </si>
  <si>
    <t>RV-RBK-260804-00017</t>
  </si>
  <si>
    <t>eduardo</t>
  </si>
  <si>
    <t>RV-MK-HZARF-260806-00006</t>
  </si>
  <si>
    <t>T-PS23-0404D-812BG-2</t>
  </si>
  <si>
    <t>RV-RBK-260811-00018</t>
  </si>
  <si>
    <t>EC2003WLT-80-JD</t>
  </si>
  <si>
    <t>RV-LMVESMYS-260909-00034</t>
  </si>
  <si>
    <t>T-LC23-0181-PK</t>
  </si>
  <si>
    <t>T-LCZG212C8B</t>
  </si>
  <si>
    <t>RV-LMVESMYS-260909-00019</t>
  </si>
  <si>
    <t>a2c65f31d5ad4b17ac41ab71fb85b7f0</t>
  </si>
  <si>
    <t>Bryan</t>
  </si>
  <si>
    <t>extra 1</t>
  </si>
  <si>
    <t>HLG135-BK-A-MFL</t>
  </si>
  <si>
    <t>RV-MK-SHMY-260629-00001</t>
  </si>
  <si>
    <t>T26090900176</t>
  </si>
  <si>
    <t>put UPS pallet to FedEx area</t>
  </si>
  <si>
    <t>PL382609090010</t>
  </si>
  <si>
    <t>RV-RBK-260804-00014</t>
  </si>
  <si>
    <t>RV-LMVESMYS-260909-00001</t>
  </si>
  <si>
    <t>RC11-30</t>
  </si>
  <si>
    <t>T-SCLB25-1034-OG</t>
  </si>
  <si>
    <t>b5e44a39fb2443afbbd756309abcf547</t>
  </si>
  <si>
    <t>RV-XT-KMC-260828-00006</t>
  </si>
  <si>
    <t>HLG189-WLT-ZS-A</t>
  </si>
  <si>
    <t>RV-VRS-260805-00068</t>
  </si>
  <si>
    <t>18-Rim-Black</t>
  </si>
  <si>
    <t>BP-BH03-GY02-01-SLM</t>
  </si>
  <si>
    <t>RV-LMVESMYS-260909-00032</t>
  </si>
  <si>
    <t>BP-BH03-BG03-01-SLM</t>
  </si>
  <si>
    <t>T-AD25-0826-250-G</t>
  </si>
  <si>
    <t>5wrong</t>
  </si>
  <si>
    <t>RV-BHD-260812-00015</t>
  </si>
  <si>
    <t>T-AD25-0826-450-G</t>
  </si>
  <si>
    <t>RV-VRS-260805-00064</t>
  </si>
  <si>
    <t>2miss</t>
  </si>
  <si>
    <t>sd-fg1-2080b-wh</t>
  </si>
  <si>
    <t>43382554b1984c5c9aa9e47d26a31274</t>
  </si>
  <si>
    <t>1 missing</t>
  </si>
  <si>
    <t>missing</t>
  </si>
  <si>
    <t>2 missing</t>
  </si>
  <si>
    <t>RV-LMVESMYS-260909-00021</t>
  </si>
  <si>
    <t>2wrong</t>
  </si>
  <si>
    <t>MFR-42PA3WH-JSKIT02</t>
  </si>
  <si>
    <t>T-PSB25-1082-BK</t>
  </si>
  <si>
    <t>RV-MK-HZARF-260805-00007</t>
  </si>
  <si>
    <t>SD-FG1-3280C-WH</t>
  </si>
  <si>
    <t>RV-LMVESMYS-260909-00039</t>
  </si>
  <si>
    <t>RV-WY-HJCL-260731-00001</t>
  </si>
  <si>
    <t>T-HAD25-1021-140FW-S</t>
  </si>
  <si>
    <t>no pallet cone</t>
  </si>
  <si>
    <t>fbf09ba1ecf146fa803fec9bf20fabb2</t>
  </si>
  <si>
    <t>Please have more detail （mixed sku or wrong pallet label or ?）</t>
  </si>
  <si>
    <t>RV-LMVESMYS-260909-00045</t>
  </si>
  <si>
    <t>RV-LMVESMYS-260909-00004</t>
  </si>
  <si>
    <t>de9f66ab22884113b26e9a3fdb531940</t>
  </si>
  <si>
    <t>Juan Lopez</t>
  </si>
  <si>
    <t>RV-VRS-260804-00045</t>
  </si>
  <si>
    <t>+1 Juan López Container: SELU4273339, SKU: JPSY03VA25B0254</t>
  </si>
  <si>
    <t>下面有了</t>
  </si>
  <si>
    <t>-1 to the person who did the put away (Herman) Container: SELU4273339, SKU: JPSY03VA25B0254</t>
  </si>
  <si>
    <t>149f9f17b7714c7d8bb101c9eb5cc64c</t>
  </si>
  <si>
    <t>公式：IFERROR(IF(P116&lt;&gt;"","Deduct "&amp;P116&amp;" point to ","")&amp;M116&amp;" "&amp;K116&amp;"  "&amp;G116&amp;IF(Q116&lt;&gt;"",": "&amp;Q116,""),"")</t>
  </si>
  <si>
    <t>RV-TIM-260807-00002</t>
  </si>
  <si>
    <r>
      <rPr>
        <rFont val="Calibri"/>
        <b/>
        <color rgb="FF000000"/>
        <sz val="18.0"/>
      </rPr>
      <t>冒号(:)后面取的是remark 补充说明。
例如 Lucia 1  Label Missing: 1 box no scan ， 实际就是1 missing。 请不要重复登记</t>
    </r>
    <r>
      <rPr>
        <rFont val="Calibri"/>
        <color rgb="FF000000"/>
        <sz val="18.0"/>
      </rPr>
      <t xml:space="preserve"> </t>
    </r>
  </si>
  <si>
    <t>T26091000195</t>
  </si>
  <si>
    <t>系统导出-按照责任人排序后复制到这列开始</t>
  </si>
  <si>
    <t>T26091000213</t>
  </si>
  <si>
    <t>RV-MK-MKHS-260721-00001</t>
  </si>
  <si>
    <t>641ddc6e74df4f77851b7e84799bccf1</t>
  </si>
  <si>
    <t>RV-VRS-260805-00049</t>
  </si>
  <si>
    <t>update in KPI</t>
  </si>
  <si>
    <t>reported by</t>
  </si>
  <si>
    <t>RV-LMVESMYS-260909-00011</t>
  </si>
  <si>
    <t>模块/Module</t>
  </si>
  <si>
    <t>RV-LMVESMYS-260909-00009</t>
  </si>
  <si>
    <t>798003039f4d4ef9940299503572a8f5</t>
  </si>
  <si>
    <t>ok</t>
  </si>
  <si>
    <t>RV-LMVESMYS-260909-00024</t>
  </si>
  <si>
    <t>RV-LMVESMYS-260909-00027</t>
  </si>
  <si>
    <t>3be9070da2b441e1917ec6725d1ee2a3</t>
  </si>
  <si>
    <t>RV-LMVESMYS-260909-00025</t>
  </si>
  <si>
    <t>Outbound</t>
  </si>
  <si>
    <t>Label Wrong</t>
  </si>
  <si>
    <t>JSVN-SF13-BK-X-1-1-A2</t>
  </si>
  <si>
    <t>3 box label 2 sides, 2 boxes wrong swaps</t>
  </si>
  <si>
    <t>RV-LMVESMYS-260916-00002</t>
  </si>
  <si>
    <t>RV-LMVESMYS-260916-00003</t>
  </si>
  <si>
    <t>T26091100026</t>
  </si>
  <si>
    <t>Over Pick</t>
  </si>
  <si>
    <t>T-TCS26-1393-8BN</t>
  </si>
  <si>
    <t>PL382609110004</t>
  </si>
  <si>
    <t>RV-LMVESMYS-260909-00012</t>
  </si>
  <si>
    <t>9696c8cb653c438992455ebf1ef6731f</t>
  </si>
  <si>
    <t>JPSY03VA25F0278G</t>
  </si>
  <si>
    <t>RV-MK-HZYM-260723-00005</t>
  </si>
  <si>
    <t>IM013-NSI-USEH</t>
  </si>
  <si>
    <t>RV-WY-JQ-260804-00007</t>
  </si>
  <si>
    <t>f74ada2212394c47b7659401744eac92</t>
  </si>
  <si>
    <t>ZY-18SJZ-BKBK-X-0-S</t>
  </si>
  <si>
    <t>RV-XT-KMC-260828-00004</t>
  </si>
  <si>
    <t>230031bd47e54a138c2990819e6c278d</t>
  </si>
  <si>
    <t>RV-XT-KMC-260828-00003</t>
  </si>
  <si>
    <t>RV-LMVESMYS-260916-00009</t>
  </si>
  <si>
    <t>RV-VRS-260820-00046</t>
  </si>
  <si>
    <t>RV-VRS-260805-00039</t>
  </si>
  <si>
    <t>Error Pick</t>
  </si>
  <si>
    <t>ALF-AZ303-2SET-SR-LG</t>
  </si>
  <si>
    <t>RV-LMVESMYS-260916-00005</t>
  </si>
  <si>
    <t>RV-LMVESMYS-260916-00014</t>
  </si>
  <si>
    <t>RV-LMVESMYS-260916-00007</t>
  </si>
  <si>
    <t>S-LTC-SBP3GR-2-TIM</t>
  </si>
  <si>
    <t>193e59922cad4ead8e7f468b57b1c2b9</t>
  </si>
  <si>
    <t>T-PS25-1278-810L4-3</t>
  </si>
  <si>
    <t>WHSU6791570</t>
  </si>
  <si>
    <t>RV-LMVESMYS-260916-00059</t>
  </si>
  <si>
    <t>cf0a5014eaa0441a944e211f7f109b0b</t>
  </si>
  <si>
    <t>HLG160-BK-A-MFL</t>
  </si>
  <si>
    <t>RV-XT-KMC-260828-00005</t>
  </si>
  <si>
    <t>RV-LMVESMYS-260916-00008</t>
  </si>
  <si>
    <t>db3d645769cb434d923c224637c6197e</t>
  </si>
  <si>
    <t>6ef9db703a3549638e267614dcc9a7b5</t>
  </si>
  <si>
    <t>RV-LMVESMYS-260916-00041</t>
  </si>
  <si>
    <t>RV-LMVESMYS-260916-00013</t>
  </si>
  <si>
    <t>VD004-WH-A-WF</t>
  </si>
  <si>
    <t>RV-LMVESMYS-260916-00024</t>
  </si>
  <si>
    <t>RV-VRS-260804-00088</t>
  </si>
  <si>
    <t>RV-VRS-260805-00040</t>
  </si>
  <si>
    <t>PL382609120003</t>
  </si>
  <si>
    <t>RV-MGL-260819-00003</t>
  </si>
  <si>
    <t>RV-LMVESMYS-260916-00034</t>
  </si>
  <si>
    <t>3108417e385e4f2fa8d1941e37c31a92</t>
  </si>
  <si>
    <t>RV-VRS-260804-00054</t>
  </si>
  <si>
    <t>HLG236-BK-WSD</t>
  </si>
  <si>
    <t>RV-VRS-260820-00009</t>
  </si>
  <si>
    <t>15653a5accf0405a83839f5eeac02004</t>
  </si>
  <si>
    <t>RV-VRS-260804-00028</t>
  </si>
  <si>
    <t>T-STPC25-0965A-RD-2</t>
  </si>
  <si>
    <t>T26091100247</t>
  </si>
  <si>
    <t>T26091200021</t>
  </si>
  <si>
    <t>RV-LMVESMYS-260916-00028</t>
  </si>
  <si>
    <t>T26091200036</t>
  </si>
  <si>
    <t>911bc6ce24524d23826dbb3e5b1dff2c</t>
  </si>
  <si>
    <t>SOP Violation</t>
  </si>
  <si>
    <t>G30063BK01A-DL</t>
  </si>
  <si>
    <t>RV-LMVESMYS-260916-00025</t>
  </si>
  <si>
    <t>RV-RBK-260820-00027</t>
  </si>
  <si>
    <t>PL382609110009</t>
  </si>
  <si>
    <t>TB-XY-5YTBSF-DB-251025-S</t>
  </si>
  <si>
    <t>T26091100163</t>
  </si>
  <si>
    <t>RV-LMVESMYS-260916-00032</t>
  </si>
  <si>
    <t>SD-FG5-2480C-WH</t>
  </si>
  <si>
    <t>RV-LMVESMYS-260916-00030</t>
  </si>
  <si>
    <t>RV-WY-JQ-260814-00010</t>
  </si>
  <si>
    <t>RV-LMVESMYS-260916-00006</t>
  </si>
  <si>
    <t>put pallets at wrong side</t>
  </si>
  <si>
    <t>RV-LMVESMYS-260916-00026</t>
  </si>
  <si>
    <t>RV-LMVESMYS-260916-00012</t>
  </si>
  <si>
    <t xml:space="preserve">Josue  5missing </t>
  </si>
  <si>
    <t>Gaby</t>
  </si>
  <si>
    <t>RV-VRS-260804-00070</t>
  </si>
  <si>
    <t>RV-VRS-260805-00021</t>
  </si>
  <si>
    <t>RV-VRS-260707-00027</t>
  </si>
  <si>
    <t>RV-VRS-260805-00033</t>
  </si>
  <si>
    <t>RV-LMVESMYS-260916-00017</t>
  </si>
  <si>
    <t xml:space="preserve">Ivan 3 missing </t>
  </si>
  <si>
    <t>98e166c794ca41c2874c8ba6da0b476b</t>
  </si>
  <si>
    <t>RV-LMVESMYS-260916-00010</t>
  </si>
  <si>
    <t>RV-LMVESMYS-260916-00038</t>
  </si>
  <si>
    <t xml:space="preserve">sam 1 missing </t>
  </si>
  <si>
    <t>RV-MK-MKHS-260731-00001</t>
  </si>
  <si>
    <t>RV-LMVESMYS-260916-00029</t>
  </si>
  <si>
    <t xml:space="preserve">Ramiro 1 missing </t>
  </si>
  <si>
    <t>RV-VRS-260804-00051</t>
  </si>
  <si>
    <t>RV-LVL-260922-00001</t>
  </si>
  <si>
    <t xml:space="preserve">+1 Juan López Container: SELU4273339, SKU: JPSY03VA25B0254 found wrong pallet label </t>
  </si>
  <si>
    <t>RV-WY-KLGJ-260727-00002</t>
  </si>
  <si>
    <t>RV-LMVESMYS-260916-00042</t>
  </si>
  <si>
    <t xml:space="preserve">Herman -1 to the person who did the put away (Herman) Container: SELU4273339, SKU: JPSY03VA25B0254 wrong pallet label on box </t>
  </si>
  <si>
    <t>8c74880c9d0845ae834ed404cccdaf04</t>
  </si>
  <si>
    <t>RV-MK-MKHS-260730-00001</t>
  </si>
  <si>
    <t>6fb80d2a33154928848a70d92cdd7a9e</t>
  </si>
  <si>
    <t>RV-LMVESMYS-260916-00043</t>
  </si>
  <si>
    <t>RV-LMVESMYS-260916-00040</t>
  </si>
  <si>
    <t>RV-LMVESMYS-260916-00020</t>
  </si>
  <si>
    <t>print extra label no scan box by pallet</t>
  </si>
  <si>
    <t>Merkin (new guy) missing, NOT Bolun</t>
  </si>
  <si>
    <t>RV-LMVESMYS-260916-00027</t>
  </si>
  <si>
    <t>RV-BHD-260921-00103</t>
  </si>
  <si>
    <t>RV-MGL-260406-0002</t>
  </si>
  <si>
    <t>BFDMA-12M1C2-KB-WT</t>
  </si>
  <si>
    <t>6d838f0b758f459f891be8cd278a8b6b</t>
  </si>
  <si>
    <t>PL382609130008</t>
  </si>
  <si>
    <t>7222468b54154b9dba1717ab4a2427ff</t>
  </si>
  <si>
    <t>PL382609140003</t>
  </si>
  <si>
    <t>RV-LMVESMYS-260916-00036</t>
  </si>
  <si>
    <t>PDF-3280-KITB</t>
  </si>
  <si>
    <t>RV-LMVESMYS-260916-00045</t>
  </si>
  <si>
    <t>RV-LMVESMYS-260916-00015</t>
  </si>
  <si>
    <t>PL382609140005</t>
  </si>
  <si>
    <t>RV-BHD-260921-00115</t>
  </si>
  <si>
    <t>RC1021-RE-BK</t>
  </si>
  <si>
    <t>RV-XT-KMC-260828-00008</t>
  </si>
  <si>
    <t>RV-LMVESMYS-260916-00039</t>
  </si>
  <si>
    <t>RV-LMVESMYS-260916-00004</t>
  </si>
  <si>
    <t>YZ-BL-DJY520-RD-251020-S</t>
  </si>
  <si>
    <t>RV-MK-MKQC-260723-00001</t>
  </si>
  <si>
    <t>7497f0c66e27427190b48881f63b8659</t>
  </si>
  <si>
    <t>RV-LMVESMYS-260916-00033</t>
  </si>
  <si>
    <t>SY1225CD001WG2002</t>
  </si>
  <si>
    <t>T26091300078</t>
  </si>
  <si>
    <t>T26091400017</t>
  </si>
  <si>
    <t>RV-LMVESMYS-260916-00044</t>
  </si>
  <si>
    <t>T26091400028</t>
  </si>
  <si>
    <t>WHSU6096829</t>
  </si>
  <si>
    <t>T-LM24-0738B-1-1-MC</t>
  </si>
  <si>
    <t>RV-VRS-260804-00090</t>
  </si>
  <si>
    <t>miss label</t>
  </si>
  <si>
    <t>RV-LVL-260922-00002</t>
  </si>
  <si>
    <t>RV-LMVESMYS-260916-00021</t>
  </si>
  <si>
    <t>T-AD24-0516-941-2</t>
  </si>
  <si>
    <t>1213daa31d92484ca4fa4a7938a9ae8d</t>
  </si>
  <si>
    <t>T-LCZG212CLBB</t>
  </si>
  <si>
    <t>RV-BHD-260921-00102</t>
  </si>
  <si>
    <t>RV-MGL-260828-00002</t>
  </si>
  <si>
    <t>TXGU7377524</t>
  </si>
  <si>
    <t>RV-LMVESMYS-260916-00023</t>
  </si>
  <si>
    <t>RV-LMVESMYS-260916-00022</t>
  </si>
  <si>
    <t>JP0025CD001B11610</t>
  </si>
  <si>
    <t>BP-PCP02-GN01-01-SLM</t>
  </si>
  <si>
    <t>RV-LMVESMYS-260916-00035</t>
  </si>
  <si>
    <t>RV-LVL-260922-00003</t>
  </si>
  <si>
    <t>RV-VRS-260820-00050</t>
  </si>
  <si>
    <t>RV-BHD-260921-00100</t>
  </si>
  <si>
    <t>RV-WY-JQ-260804-00004</t>
  </si>
  <si>
    <t>RV-BHD-260921-00056</t>
  </si>
  <si>
    <t>V-LR87L4A-M</t>
  </si>
  <si>
    <t>RV-LMVESMYS-260916-00060</t>
  </si>
  <si>
    <t>RV-RXO2-260910-00005</t>
  </si>
  <si>
    <t>23bada5e87ac4996ae1ea7427512df96</t>
  </si>
  <si>
    <t>RV-BHD-260921-00087</t>
  </si>
  <si>
    <t>U-U20F-01NA</t>
  </si>
  <si>
    <t>RV-BHD-260921-00097</t>
  </si>
  <si>
    <t>RV-LMVESMYS-260819-00013</t>
  </si>
  <si>
    <t>RV-BHD-260921-00096</t>
  </si>
  <si>
    <t>RV-MGL-260902-00007</t>
  </si>
  <si>
    <t>63c6f4429ba84e0f87c7dae6a21e5359</t>
  </si>
  <si>
    <t>HLG109-WLT-XJS-T</t>
  </si>
  <si>
    <t>RV-VRS-260820-00037</t>
  </si>
  <si>
    <t>RV-LMVESMYS-260916-00018</t>
  </si>
  <si>
    <t>LW-1220CP-GR-X-1-1</t>
  </si>
  <si>
    <t>RV-BHD-260921-00086</t>
  </si>
  <si>
    <t>RV-LMVESMYS-260916-00016</t>
  </si>
  <si>
    <t>c88d66e31ad347b8a9256d4045d03a8c</t>
  </si>
  <si>
    <t>T-PS23-0404B-86BG-2</t>
  </si>
  <si>
    <t>RV-BHD-260921-00098</t>
  </si>
  <si>
    <t>RV-LMVESMYS-260916-00019</t>
  </si>
  <si>
    <t>zuniga 1missing</t>
  </si>
  <si>
    <t>RV-LMVESMYS-260916-00011</t>
  </si>
  <si>
    <t>RV-BHD-260921-00114</t>
  </si>
  <si>
    <t>T26091400260</t>
  </si>
  <si>
    <t>T26091500034</t>
  </si>
  <si>
    <t>Lucas2   Missing</t>
  </si>
  <si>
    <t>RV-LMVESMYS-260916-00037</t>
  </si>
  <si>
    <t>RV-MGL-260819-00006</t>
  </si>
  <si>
    <t>RV-BHD-260921-00113</t>
  </si>
  <si>
    <t>ZCSU6614053</t>
  </si>
  <si>
    <t>RV-MK-HZYM-260723-00001</t>
  </si>
  <si>
    <t xml:space="preserve">missing </t>
  </si>
  <si>
    <t>RV-BHD-260921-00088</t>
  </si>
  <si>
    <t>RV-VRS-260820-00056</t>
  </si>
  <si>
    <t>eb0a8d41cb804333b025ba730f373210</t>
  </si>
  <si>
    <t>RV-BHD-260921-00091</t>
  </si>
  <si>
    <t>c3bf07fb5ca047b3bdceafc7836c88bb</t>
  </si>
  <si>
    <t>T26091400247</t>
  </si>
  <si>
    <t>RV-LMVESMYS-260922-00010</t>
  </si>
  <si>
    <t>T26091400273</t>
  </si>
  <si>
    <t>0c93b40bbcfc40a88db4e528df5ed034</t>
  </si>
  <si>
    <t>T26091500018</t>
  </si>
  <si>
    <t>b7639873046b498c8ff48ffd3e585641</t>
  </si>
  <si>
    <t>T26091500019</t>
  </si>
  <si>
    <t>RV-BHD-260921-00092</t>
  </si>
  <si>
    <t>RV-BHD-260921-00105</t>
  </si>
  <si>
    <t>RV-LMVESMYS-260922-00012</t>
  </si>
  <si>
    <t>RV-LMVESMYS-260916-00031</t>
  </si>
  <si>
    <t>254332f5b7834dfb97e0f6b921712cf1</t>
  </si>
  <si>
    <t>RV-WY-JQ-260804-00008</t>
  </si>
  <si>
    <t>78889afa077f4e81b01151ec3caa0f87</t>
  </si>
  <si>
    <t>RV-BHD-260921-00094</t>
  </si>
  <si>
    <t>RV-LVL-260918-00009</t>
  </si>
  <si>
    <t>RV-LMVESMYS-260922-00006</t>
  </si>
  <si>
    <t>RV-LMVESMYS-260922-00015</t>
  </si>
  <si>
    <t>MFR-32PA3WH-JSKIT02</t>
  </si>
  <si>
    <t>RV-VRS-260907-00024</t>
  </si>
  <si>
    <t>311626ZASW057</t>
  </si>
  <si>
    <t>91c9c44a141e4c32ab79f27a063ad23f</t>
  </si>
  <si>
    <t>311626TS19B8F</t>
  </si>
  <si>
    <t>RV-WY-KLGJ-260819-00001</t>
  </si>
  <si>
    <t>26e31384607c4e4a911ff7138b8a7741</t>
  </si>
  <si>
    <t>RV-LMVESMYS-260922-00003</t>
  </si>
  <si>
    <t>RV-LMVESMYS-260922-00004</t>
  </si>
  <si>
    <t>T-PR26-1341-7-1G</t>
  </si>
  <si>
    <t>Emanuelnj</t>
  </si>
  <si>
    <t>RV-LMVESMYS-260819-00012</t>
  </si>
  <si>
    <t>RV-LMVESMYS-260922-00002</t>
  </si>
  <si>
    <t>JP0025CD001B11695</t>
  </si>
  <si>
    <t>T-BF24-0657A-QBG</t>
  </si>
  <si>
    <t>Gonzaleznj</t>
  </si>
  <si>
    <t>T-OCBC9M1P0A</t>
  </si>
  <si>
    <t>RV-KIG-260920-00002</t>
  </si>
  <si>
    <t>RV-LMVESMYS-260922-00008</t>
  </si>
  <si>
    <t>USAN1092938TH</t>
  </si>
  <si>
    <t>RV-LMVESMYS-260922-00001</t>
  </si>
  <si>
    <t>RV-BHD-260921-00062</t>
  </si>
  <si>
    <t>RV-BHD-260921-00099</t>
  </si>
  <si>
    <t>HLG232-GOK-XD</t>
  </si>
  <si>
    <t>RV-BHD-260921-00093</t>
  </si>
  <si>
    <t>RV-BHD-260921-00059</t>
  </si>
  <si>
    <t>RV-LMVESMYS-260922-00005</t>
  </si>
  <si>
    <t>RV-VRS-260820-00040</t>
  </si>
  <si>
    <t>HT0125CC002W11107</t>
  </si>
  <si>
    <t>RV-BHD-260921-00089</t>
  </si>
  <si>
    <t>RV-WY-HJCL-260805-00001</t>
  </si>
  <si>
    <t>33a256527b9546bba51f78148bbe7a98</t>
  </si>
  <si>
    <t>RV-BHD-260921-00101</t>
  </si>
  <si>
    <t>YBJPV23G10001</t>
  </si>
  <si>
    <t>90bad9a5429149148e67558d19689d9f</t>
  </si>
  <si>
    <t>RV-LMVESMYS-260922-00007</t>
  </si>
  <si>
    <t>pl382610010002</t>
  </si>
  <si>
    <t>75826123b5074086b3500ae09943c19b</t>
  </si>
  <si>
    <t>Oscarnj</t>
  </si>
  <si>
    <t>RV-BHD-260921-00095</t>
  </si>
  <si>
    <t>RV-BHD-260921-00090</t>
  </si>
  <si>
    <t>PV-473-TR1-GR</t>
  </si>
  <si>
    <t>RV-LMVESMYS-260922-00011</t>
  </si>
  <si>
    <t>320c991575924319b410d2677b8b5bc5</t>
  </si>
  <si>
    <t>JPSY03VA25Y12305</t>
  </si>
  <si>
    <t>PL382609150008</t>
  </si>
  <si>
    <t>RV-LMVESMYS-260922-00013</t>
  </si>
  <si>
    <t>RV-MK-HZARF-260821-00006</t>
  </si>
  <si>
    <t>V-PSB23-0312-0</t>
  </si>
  <si>
    <t>RV-BHD-260921-00063</t>
  </si>
  <si>
    <t>T26091600010</t>
  </si>
  <si>
    <t>PL382609170004</t>
  </si>
  <si>
    <t>PL382609170005</t>
  </si>
  <si>
    <t>T26091600259</t>
  </si>
  <si>
    <t>T26091700016</t>
  </si>
  <si>
    <t>T26091700056</t>
  </si>
  <si>
    <t>T26091600260</t>
  </si>
  <si>
    <t>Perez</t>
  </si>
  <si>
    <t>T26091600262</t>
  </si>
  <si>
    <t>T26091700026</t>
  </si>
  <si>
    <t>T26091700217</t>
  </si>
  <si>
    <t>T26091800014</t>
  </si>
  <si>
    <t>T26091800055</t>
  </si>
  <si>
    <t>PL382609180005</t>
  </si>
  <si>
    <t>T26091800022</t>
  </si>
  <si>
    <t>T26091800023</t>
  </si>
  <si>
    <t>T26091700196</t>
  </si>
  <si>
    <t>T26091800020</t>
  </si>
  <si>
    <t>T26091800057</t>
  </si>
  <si>
    <t>T26091700216</t>
  </si>
  <si>
    <t>T26091800016</t>
  </si>
  <si>
    <t>T26091800217</t>
  </si>
  <si>
    <t>T26091800233</t>
  </si>
  <si>
    <t>Raul velasquez</t>
  </si>
  <si>
    <t>T26092000099</t>
  </si>
  <si>
    <t>T26092100012</t>
  </si>
  <si>
    <t>T26092100043</t>
  </si>
  <si>
    <t>PL382609220012</t>
  </si>
  <si>
    <t>PL382609220013</t>
  </si>
  <si>
    <t>T26092200058</t>
  </si>
  <si>
    <t>T26092100217</t>
  </si>
  <si>
    <t>T26092100213</t>
  </si>
  <si>
    <t>T26092100209</t>
  </si>
  <si>
    <t>PL382609210014</t>
  </si>
  <si>
    <t>FL,Swing</t>
  </si>
  <si>
    <t>PL382609230005</t>
  </si>
  <si>
    <t>PL382609220027</t>
  </si>
  <si>
    <t>PL382609150014</t>
  </si>
  <si>
    <t>T26091500264</t>
  </si>
  <si>
    <t>PL382609220015</t>
  </si>
  <si>
    <t>T26092100269</t>
  </si>
  <si>
    <t>T26092200255</t>
  </si>
  <si>
    <t>T26092200156</t>
  </si>
  <si>
    <t>T26092300016</t>
  </si>
  <si>
    <t>T26092200230</t>
  </si>
  <si>
    <t>T26092300017</t>
  </si>
  <si>
    <t>T26092300036</t>
  </si>
  <si>
    <t>T26092200232</t>
  </si>
  <si>
    <t>T26092300011</t>
  </si>
  <si>
    <t>T26092300032</t>
  </si>
  <si>
    <t>PL382609230008</t>
  </si>
  <si>
    <t>T26092300179</t>
  </si>
  <si>
    <t>T26092300286</t>
  </si>
  <si>
    <t>T26092400014</t>
  </si>
  <si>
    <t>T26092400009</t>
  </si>
  <si>
    <t>PL382609250004</t>
  </si>
  <si>
    <t>PL382609250005</t>
  </si>
  <si>
    <t>T26092500023</t>
  </si>
  <si>
    <t>T26092500024</t>
  </si>
  <si>
    <t>T26092400229</t>
  </si>
  <si>
    <t>T26092500010</t>
  </si>
  <si>
    <t>T26092500014</t>
  </si>
  <si>
    <t>T26092500039</t>
  </si>
  <si>
    <t>Swing,OP</t>
  </si>
  <si>
    <t>T26092400322</t>
  </si>
  <si>
    <t>PL382609260004</t>
  </si>
  <si>
    <t>PL382609260005</t>
  </si>
  <si>
    <t>T26092500205</t>
  </si>
  <si>
    <t>T26092500271</t>
  </si>
  <si>
    <t>T26092600006</t>
  </si>
  <si>
    <t>T26092500274</t>
  </si>
  <si>
    <t>PL382609270001</t>
  </si>
  <si>
    <t>PL382609280003</t>
  </si>
  <si>
    <t>PL382609280004</t>
  </si>
  <si>
    <t>T26092700034</t>
  </si>
  <si>
    <t>T26092800009</t>
  </si>
  <si>
    <t>PL382609280006</t>
  </si>
  <si>
    <t>PL382609280014</t>
  </si>
  <si>
    <t>T26092800206</t>
  </si>
  <si>
    <t>PL382609290009</t>
  </si>
  <si>
    <t>T26092900023</t>
  </si>
  <si>
    <t>T26092900068</t>
  </si>
  <si>
    <t>T26092800227</t>
  </si>
  <si>
    <t>PL382609290012</t>
  </si>
  <si>
    <t>PL382609290020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</si>
</sst>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0000000"/>
    <numFmt numFmtId="166" formatCode="0.0"/>
    <numFmt numFmtId="167" formatCode="[$-F400]h:mm:ss\ AM/PM"/>
  </numFmts>
  <fonts count="60">
    <font>
      <sz val="11.0"/>
      <color theme="1"/>
      <name val="Calibri"/>
      <scheme val="minor"/>
    </font>
    <font>
      <color theme="1"/>
      <name val="Calibri"/>
      <scheme val="minor"/>
    </font>
    <font>
      <b/>
      <sz val="12.0"/>
      <color theme="1"/>
      <name val="Arial"/>
    </font>
    <font>
      <sz val="11.0"/>
      <color theme="1"/>
      <name val="Arial"/>
    </font>
    <font>
      <sz val="11.0"/>
      <color theme="1"/>
      <name val="Calibri"/>
    </font>
    <font>
      <sz val="12.0"/>
      <color theme="1"/>
      <name val="Calibri"/>
    </font>
    <font>
      <sz val="11.0"/>
      <color theme="10"/>
      <name val="Calibri"/>
    </font>
    <font/>
    <font>
      <sz val="11.0"/>
      <color rgb="FF000000"/>
      <name val="Calibri"/>
    </font>
    <font>
      <sz val="11.0"/>
      <color theme="1"/>
      <name val="Helvetica Neue"/>
    </font>
    <font>
      <sz val="11.0"/>
      <color rgb="FF242424"/>
      <name val="Aptos Narrow"/>
    </font>
    <font>
      <sz val="11.0"/>
      <color rgb="FF242424"/>
      <name val="DengXian"/>
    </font>
    <font>
      <sz val="12.0"/>
      <color rgb="FF000000"/>
      <name val="Aptos Narrow"/>
    </font>
    <font>
      <u/>
      <sz val="11.0"/>
      <color theme="10"/>
      <name val="Calibri"/>
    </font>
    <font>
      <u/>
      <sz val="11.0"/>
      <color theme="10"/>
      <name val="Calibri"/>
    </font>
    <font>
      <u/>
      <sz val="11.0"/>
      <color theme="10"/>
      <name val="Calibri"/>
    </font>
    <font>
      <u/>
      <sz val="11.0"/>
      <color theme="10"/>
      <name val="Calibri"/>
    </font>
    <font>
      <u/>
      <sz val="11.0"/>
      <color theme="10"/>
      <name val="Calibri"/>
    </font>
    <font>
      <sz val="15.0"/>
      <color theme="1"/>
      <name val="Arial"/>
    </font>
    <font>
      <u/>
      <sz val="11.0"/>
      <color theme="10"/>
      <name val="Calibri"/>
    </font>
    <font>
      <sz val="11.0"/>
      <color rgb="FF000000"/>
      <name val="Arial"/>
    </font>
    <font>
      <u/>
      <sz val="11.0"/>
      <color theme="10"/>
      <name val="Calibri"/>
    </font>
    <font>
      <u/>
      <sz val="11.0"/>
      <color theme="10"/>
      <name val="Calibri"/>
    </font>
    <font>
      <u/>
      <sz val="11.0"/>
      <color theme="10"/>
      <name val="Calibri"/>
    </font>
    <font>
      <sz val="14.0"/>
      <color theme="1"/>
      <name val="Calibri"/>
    </font>
    <font>
      <sz val="12.0"/>
      <color theme="1"/>
      <name val="Arial"/>
    </font>
    <font>
      <u/>
      <sz val="11.0"/>
      <color theme="10"/>
      <name val="Calibri"/>
    </font>
    <font>
      <b/>
      <sz val="11.0"/>
      <color rgb="FF000000"/>
      <name val="Calibri"/>
    </font>
    <font>
      <sz val="11.0"/>
      <color rgb="FF0000FF"/>
      <name val="Calibri"/>
    </font>
    <font>
      <sz val="12.0"/>
      <color theme="1"/>
      <name val="Aptos Narrow"/>
    </font>
    <font>
      <b/>
      <sz val="11.0"/>
      <color theme="1"/>
      <name val="Calibri"/>
    </font>
    <font>
      <b/>
      <sz val="11.0"/>
      <color rgb="FFFF0000"/>
      <name val="Calibri"/>
    </font>
    <font>
      <sz val="9.0"/>
      <color theme="1"/>
      <name val="Arial"/>
    </font>
    <font>
      <sz val="11.0"/>
      <color rgb="FFFF0000"/>
      <name val="Calibri"/>
    </font>
    <font>
      <b/>
      <sz val="11.0"/>
      <color rgb="FF4472C4"/>
      <name val="Calibri"/>
    </font>
    <font>
      <b/>
      <sz val="11.0"/>
      <color rgb="FF000000"/>
      <name val="Arial"/>
    </font>
    <font>
      <b/>
      <sz val="11.0"/>
      <color rgb="FFDE946B"/>
      <name val="Arial"/>
    </font>
    <font>
      <sz val="10.0"/>
      <color theme="1"/>
      <name val="Arial"/>
    </font>
    <font>
      <sz val="10.0"/>
      <color rgb="FF0000FF"/>
      <name val="Arial"/>
    </font>
    <font>
      <b/>
      <sz val="10.0"/>
      <color theme="1"/>
      <name val="Arial"/>
    </font>
    <font>
      <sz val="10.0"/>
      <color rgb="FF000000"/>
      <name val="Arial"/>
    </font>
    <font>
      <b/>
      <sz val="10.0"/>
      <color rgb="FFC00000"/>
      <name val="Arial"/>
    </font>
    <font>
      <b/>
      <sz val="10.0"/>
      <color rgb="FFFFFFFF"/>
      <name val="Arial"/>
    </font>
    <font>
      <i/>
      <sz val="9.0"/>
      <color rgb="FF808080"/>
      <name val="Arial"/>
    </font>
    <font>
      <b/>
      <sz val="11.0"/>
      <color rgb="FFC00000"/>
      <name val="Arial"/>
    </font>
    <font>
      <b/>
      <sz val="9.0"/>
      <color theme="1"/>
      <name val="Arial"/>
    </font>
    <font>
      <sz val="10.0"/>
      <color rgb="FFFF0000"/>
      <name val="Arial"/>
    </font>
    <font>
      <strike/>
      <sz val="11.0"/>
      <color theme="1"/>
      <name val="Calibri"/>
    </font>
    <font>
      <sz val="11.0"/>
      <color rgb="FF606266"/>
      <name val="Helvetica Neue"/>
    </font>
    <font>
      <sz val="12.0"/>
      <color rgb="FF000000"/>
      <name val="Arial"/>
    </font>
    <font>
      <b/>
      <sz val="10.0"/>
      <color theme="1"/>
      <name val="SimSun"/>
    </font>
    <font>
      <b/>
      <sz val="10.0"/>
      <color rgb="FF000000"/>
      <name val="SimSun"/>
    </font>
    <font>
      <sz val="11.0"/>
      <color rgb="FF000000"/>
      <name val="等线"/>
    </font>
    <font>
      <strike/>
      <sz val="11.0"/>
      <color rgb="FF000000"/>
      <name val="Calibri"/>
    </font>
    <font>
      <strike/>
      <sz val="11.0"/>
      <color rgb="FF000000"/>
      <name val="Consolas"/>
    </font>
    <font>
      <sz val="18.0"/>
      <color rgb="FF000000"/>
      <name val="Calibri"/>
    </font>
    <font>
      <sz val="16.0"/>
      <color theme="1"/>
      <name val="Calibri"/>
    </font>
    <font>
      <sz val="11.0"/>
      <color rgb="FF000000"/>
      <name val="Aptos Narrow"/>
    </font>
    <font>
      <sz val="11.0"/>
      <color rgb="FF000000"/>
      <name val="SimSun"/>
    </font>
    <font>
      <i/>
      <sz val="11.0"/>
      <color theme="1"/>
      <name val="Calibri"/>
    </font>
  </fonts>
  <fills count="26">
    <fill>
      <patternFill patternType="none"/>
    </fill>
    <fill>
      <patternFill patternType="lightGray"/>
    </fill>
    <fill>
      <patternFill patternType="solid">
        <fgColor rgb="FFDAEEF3"/>
        <bgColor rgb="FFDAEEF3"/>
      </patternFill>
    </fill>
    <fill>
      <patternFill patternType="solid">
        <fgColor rgb="FFE5DFEC"/>
        <bgColor rgb="FFE5DFEC"/>
      </patternFill>
    </fill>
    <fill>
      <patternFill patternType="solid">
        <fgColor rgb="FFD8D8D8"/>
        <bgColor rgb="FFD8D8D8"/>
      </patternFill>
    </fill>
    <fill>
      <patternFill patternType="solid">
        <fgColor rgb="FFEEECE1"/>
        <bgColor rgb="FFEEECE1"/>
      </patternFill>
    </fill>
    <fill>
      <patternFill patternType="solid">
        <fgColor rgb="FFF2DBDB"/>
        <bgColor rgb="FFF2DBDB"/>
      </patternFill>
    </fill>
    <fill>
      <patternFill patternType="solid">
        <fgColor rgb="FFFFFF00"/>
        <bgColor rgb="FFFFFF00"/>
      </patternFill>
    </fill>
    <fill>
      <patternFill patternType="solid">
        <fgColor rgb="FFFAFAFA"/>
        <bgColor rgb="FFFAFAFA"/>
      </patternFill>
    </fill>
    <fill>
      <patternFill patternType="solid">
        <fgColor rgb="FFFFFFFF"/>
        <bgColor rgb="FFFFFFFF"/>
      </patternFill>
    </fill>
    <fill>
      <patternFill patternType="solid">
        <fgColor rgb="FFE2EFD9"/>
        <bgColor rgb="FFE2EFD9"/>
      </patternFill>
    </fill>
    <fill>
      <patternFill patternType="solid">
        <fgColor rgb="FFDDEBF7"/>
        <bgColor rgb="FFDDEBF7"/>
      </patternFill>
    </fill>
    <fill>
      <patternFill patternType="solid">
        <fgColor rgb="FFFFC000"/>
        <bgColor rgb="FFFFC000"/>
      </patternFill>
    </fill>
    <fill>
      <patternFill patternType="solid">
        <fgColor rgb="FFFFF2CC"/>
        <bgColor rgb="FFFFF2CC"/>
      </patternFill>
    </fill>
    <fill>
      <patternFill patternType="solid">
        <fgColor rgb="FF305496"/>
        <bgColor rgb="FF305496"/>
      </patternFill>
    </fill>
    <fill>
      <patternFill patternType="solid">
        <fgColor rgb="FFDBE5F1"/>
        <bgColor rgb="FFDBE5F1"/>
      </patternFill>
    </fill>
    <fill>
      <patternFill patternType="solid">
        <fgColor rgb="FFE2EFDA"/>
        <bgColor rgb="FFE2EFDA"/>
      </patternFill>
    </fill>
    <fill>
      <patternFill patternType="solid">
        <fgColor theme="0"/>
        <bgColor theme="0"/>
      </patternFill>
    </fill>
    <fill>
      <patternFill patternType="solid">
        <fgColor rgb="FFFDE9D9"/>
        <bgColor rgb="FFFDE9D9"/>
      </patternFill>
    </fill>
    <fill>
      <patternFill patternType="solid">
        <fgColor rgb="FFFF0000"/>
        <bgColor rgb="FFFF0000"/>
      </patternFill>
    </fill>
    <fill>
      <patternFill patternType="solid">
        <fgColor rgb="FFBFBFBF"/>
        <bgColor rgb="FFBFBFBF"/>
      </patternFill>
    </fill>
    <fill>
      <patternFill patternType="solid">
        <fgColor rgb="FF404040"/>
        <bgColor rgb="FF404040"/>
      </patternFill>
    </fill>
    <fill>
      <patternFill patternType="solid">
        <fgColor rgb="FF595959"/>
        <bgColor rgb="FF595959"/>
      </patternFill>
    </fill>
    <fill>
      <patternFill patternType="solid">
        <fgColor rgb="FF95B3D7"/>
        <bgColor rgb="FF95B3D7"/>
      </patternFill>
    </fill>
    <fill>
      <patternFill patternType="solid">
        <fgColor theme="5"/>
        <bgColor theme="5"/>
      </patternFill>
    </fill>
    <fill>
      <patternFill patternType="solid">
        <fgColor rgb="FFC6D9F0"/>
        <bgColor rgb="FFC6D9F0"/>
      </patternFill>
    </fill>
  </fills>
  <borders count="57">
    <border/>
    <border>
      <left/>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ttom style="thin">
        <color rgb="FF000000"/>
      </bottom>
    </border>
    <border>
      <left/>
      <right style="thin">
        <color rgb="FF000000"/>
      </right>
      <top/>
      <bottom style="thin">
        <color rgb="FF000000"/>
      </bottom>
    </border>
    <border>
      <bottom style="thin">
        <color rgb="FF000000"/>
      </bottom>
    </border>
    <border>
      <bottom style="medium">
        <color rgb="FF000000"/>
      </bottom>
    </border>
    <border>
      <left/>
      <right/>
      <top/>
      <bottom style="medium">
        <color rgb="FF000000"/>
      </bottom>
    </border>
    <border>
      <right style="thin">
        <color rgb="FF000000"/>
      </right>
    </border>
    <border>
      <right style="thin">
        <color rgb="FF000000"/>
      </right>
      <bottom style="medium">
        <color rgb="FF000000"/>
      </bottom>
    </border>
    <border>
      <left style="medium">
        <color rgb="FF000000"/>
      </left>
      <right style="medium">
        <color rgb="FF000000"/>
      </right>
      <bottom style="medium">
        <color rgb="FF000000"/>
      </bottom>
    </border>
    <border>
      <left/>
      <right style="medium">
        <color rgb="FF000000"/>
      </right>
      <top/>
      <bottom style="medium">
        <color rgb="FF000000"/>
      </bottom>
    </border>
    <border>
      <right style="medium">
        <color rgb="FF000000"/>
      </right>
      <bottom style="medium">
        <color rgb="FF000000"/>
      </bottom>
    </border>
    <border>
      <right style="medium">
        <color rgb="FF000000"/>
      </right>
      <top style="medium">
        <color rgb="FFCCCCCC"/>
      </top>
      <bottom style="medium">
        <color rgb="FF000000"/>
      </bottom>
    </border>
    <border>
      <top style="medium">
        <color rgb="FFFF0000"/>
      </top>
    </border>
    <border>
      <right style="medium">
        <color rgb="FFFF0000"/>
      </right>
      <top style="medium">
        <color rgb="FFFF0000"/>
      </top>
    </border>
    <border>
      <right style="medium">
        <color rgb="FFFF0000"/>
      </right>
    </border>
    <border>
      <left/>
      <right style="medium">
        <color rgb="FF000000"/>
      </right>
      <top style="medium">
        <color rgb="FFCCCCCC"/>
      </top>
      <bottom style="medium">
        <color rgb="FF000000"/>
      </bottom>
    </border>
    <border>
      <bottom style="medium">
        <color rgb="FFFF0000"/>
      </bottom>
    </border>
    <border>
      <right style="medium">
        <color rgb="FFFF0000"/>
      </right>
      <bottom style="medium">
        <color rgb="FFFF0000"/>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right/>
      <top style="medium">
        <color rgb="FFFF0000"/>
      </top>
      <bottom/>
    </border>
    <border>
      <left/>
      <right/>
      <top/>
      <bottom style="medium">
        <color rgb="FFFF0000"/>
      </bottom>
    </border>
    <border>
      <left/>
      <right style="thin">
        <color rgb="FF000000"/>
      </right>
      <top/>
      <bottom style="medium">
        <color rgb="FF000000"/>
      </bottom>
    </border>
    <border>
      <left style="medium">
        <color rgb="FF000000"/>
      </left>
      <right style="medium">
        <color rgb="FF000000"/>
      </right>
      <top/>
      <bottom style="medium">
        <color rgb="FF000000"/>
      </bottom>
    </border>
    <border>
      <left/>
      <right/>
      <top/>
      <bottom style="thin">
        <color rgb="FF000000"/>
      </bottom>
    </border>
    <border>
      <left/>
      <top/>
      <bottom/>
    </border>
    <border>
      <top/>
      <bottom/>
    </border>
    <border>
      <right/>
      <top/>
      <bottom/>
    </border>
    <border>
      <left/>
      <right style="thin">
        <color rgb="FF000000"/>
      </right>
      <top style="thin">
        <color rgb="FF000000"/>
      </top>
      <bottom style="thin">
        <color rgb="FF000000"/>
      </bottom>
    </border>
    <border>
      <left style="thin">
        <color rgb="FF000000"/>
      </left>
      <right style="thin">
        <color rgb="FF000000"/>
      </right>
      <top/>
    </border>
    <border>
      <left/>
      <right style="thin">
        <color rgb="FF000000"/>
      </right>
      <top/>
    </border>
    <border>
      <left/>
      <right style="thin">
        <color rgb="FF000000"/>
      </right>
      <bottom style="thin">
        <color rgb="FF000000"/>
      </bottom>
    </border>
    <border>
      <left/>
      <right style="thin">
        <color rgb="FF000000"/>
      </right>
    </border>
    <border>
      <left style="thin">
        <color rgb="FF000000"/>
      </left>
      <right style="thin">
        <color rgb="FF000000"/>
      </right>
      <top/>
      <bottom style="thin">
        <color rgb="FF000000"/>
      </bottom>
    </border>
    <border>
      <left/>
      <right style="medium">
        <color rgb="FFFF0000"/>
      </right>
      <top style="medium">
        <color rgb="FFFF0000"/>
      </top>
      <bottom/>
    </border>
    <border>
      <left style="thin">
        <color rgb="FFFFFFFF"/>
      </left>
      <right style="thin">
        <color rgb="FFFFFFFF"/>
      </right>
      <top style="thin">
        <color rgb="FFFFFFFF"/>
      </top>
      <bottom style="thin">
        <color rgb="FFFFFFFF"/>
      </bottom>
    </border>
    <border>
      <left style="thin">
        <color rgb="FFFFFFFF"/>
      </left>
      <right style="thin">
        <color rgb="FFFFFFFF"/>
      </right>
      <top/>
      <bottom style="thin">
        <color rgb="FFFFFFFF"/>
      </bottom>
    </border>
    <border>
      <right style="thin">
        <color rgb="FFFFFFFF"/>
      </right>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right style="thin">
        <color rgb="FFFFFFFF"/>
      </right>
      <top/>
      <bottom style="thin">
        <color rgb="FFFFFFFF"/>
      </bottom>
    </border>
    <border>
      <left style="thin">
        <color rgb="FFD9D9D9"/>
      </left>
      <right style="thin">
        <color rgb="FFD9D9D9"/>
      </right>
      <top style="thin">
        <color rgb="FFD9D9D9"/>
      </top>
      <bottom style="thin">
        <color rgb="FFD9D9D9"/>
      </bottom>
    </border>
    <border>
      <left/>
      <right style="thin">
        <color rgb="FFFFFFFF"/>
      </right>
      <top style="thin">
        <color rgb="FFFFFFFF"/>
      </top>
      <bottom style="thin">
        <color rgb="FFFFFFFF"/>
      </bottom>
    </border>
    <border>
      <left style="medium">
        <color rgb="FF000000"/>
      </left>
      <top style="medium">
        <color rgb="FF000000"/>
      </top>
    </border>
    <border>
      <top style="medium">
        <color rgb="FF000000"/>
      </top>
    </border>
    <border>
      <right style="medium">
        <color rgb="FF000000"/>
      </right>
      <top style="medium">
        <color rgb="FF000000"/>
      </top>
    </border>
    <border>
      <left/>
      <right style="thick">
        <color rgb="FF000000"/>
      </right>
      <top/>
      <bottom/>
    </border>
    <border>
      <left style="medium">
        <color rgb="FF000000"/>
      </left>
    </border>
    <border>
      <right style="medium">
        <color rgb="FF000000"/>
      </right>
    </border>
    <border>
      <right style="thick">
        <color rgb="FF000000"/>
      </right>
    </border>
    <border>
      <left style="medium">
        <color rgb="FF000000"/>
      </left>
      <bottom style="medium">
        <color rgb="FF000000"/>
      </bottom>
    </border>
    <border>
      <left/>
      <right style="thin">
        <color rgb="FF000000"/>
      </right>
      <top/>
      <bottom/>
    </border>
  </borders>
  <cellStyleXfs count="1">
    <xf borderId="0" fillId="0" fontId="0" numFmtId="0" applyAlignment="1" applyFont="1"/>
  </cellStyleXfs>
  <cellXfs count="42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xf>
    <xf borderId="0" fillId="0" fontId="3" numFmtId="0" xfId="0" applyAlignment="1" applyFont="1">
      <alignment shrinkToFit="0" wrapText="1"/>
    </xf>
    <xf borderId="1" fillId="2" fontId="4" numFmtId="0" xfId="0" applyBorder="1" applyFill="1" applyFont="1"/>
    <xf borderId="0" fillId="0" fontId="3" numFmtId="0" xfId="0" applyFont="1"/>
    <xf borderId="1" fillId="3" fontId="4" numFmtId="0" xfId="0" applyBorder="1" applyFill="1" applyFont="1"/>
    <xf borderId="1" fillId="4" fontId="5" numFmtId="2" xfId="0" applyBorder="1" applyFill="1" applyFont="1" applyNumberFormat="1"/>
    <xf borderId="1" fillId="5" fontId="4" numFmtId="0" xfId="0" applyBorder="1" applyFill="1" applyFont="1"/>
    <xf borderId="1" fillId="6" fontId="3" numFmtId="0" xfId="0" applyBorder="1" applyFill="1" applyFont="1"/>
    <xf borderId="0" fillId="0" fontId="4" numFmtId="0" xfId="0" applyAlignment="1" applyFont="1">
      <alignment shrinkToFit="0" wrapText="1"/>
    </xf>
    <xf borderId="0" fillId="0" fontId="3" numFmtId="1" xfId="0" applyFont="1" applyNumberFormat="1"/>
    <xf borderId="0" fillId="0" fontId="4" numFmtId="16" xfId="0" applyFont="1" applyNumberFormat="1"/>
    <xf borderId="1" fillId="4" fontId="5" numFmtId="0" xfId="0" applyBorder="1" applyFill="1" applyFont="1"/>
    <xf borderId="2" fillId="0" fontId="2" numFmtId="0" xfId="0" applyAlignment="1" applyBorder="1" applyFont="1">
      <alignment horizontal="center"/>
    </xf>
    <xf borderId="0" fillId="0" fontId="5" numFmtId="2" xfId="0" applyFont="1" applyNumberFormat="1"/>
    <xf borderId="1" fillId="7" fontId="4" numFmtId="0" xfId="0" applyBorder="1" applyFill="1" applyFont="1"/>
    <xf borderId="0" fillId="0" fontId="3" numFmtId="0" xfId="0" applyAlignment="1" applyFont="1">
      <alignment horizontal="center"/>
    </xf>
    <xf borderId="3" fillId="0" fontId="2" numFmtId="0" xfId="0" applyAlignment="1" applyBorder="1" applyFont="1">
      <alignment horizontal="center"/>
    </xf>
    <xf borderId="0" fillId="0" fontId="5" numFmtId="2" xfId="0" applyAlignment="1" applyFont="1" applyNumberFormat="1">
      <alignment shrinkToFit="0" wrapText="1"/>
    </xf>
    <xf borderId="3" fillId="0" fontId="2" numFmtId="0" xfId="0" applyAlignment="1" applyBorder="1" applyFont="1">
      <alignment horizontal="center" shrinkToFit="0" wrapText="1"/>
    </xf>
    <xf borderId="0" fillId="0" fontId="3" numFmtId="14" xfId="0" applyAlignment="1" applyFont="1" applyNumberFormat="1">
      <alignment horizontal="center"/>
    </xf>
    <xf borderId="0" fillId="0" fontId="5" numFmtId="0" xfId="0" applyAlignment="1" applyFont="1">
      <alignment shrinkToFit="0" wrapText="1"/>
    </xf>
    <xf borderId="0" fillId="0" fontId="5" numFmtId="0" xfId="0" applyFont="1"/>
    <xf borderId="0" fillId="0" fontId="3" numFmtId="0" xfId="0" applyAlignment="1" applyFont="1">
      <alignment horizontal="center" readingOrder="0"/>
    </xf>
    <xf borderId="4" fillId="0" fontId="3" numFmtId="0" xfId="0" applyAlignment="1" applyBorder="1" applyFont="1">
      <alignment horizontal="center"/>
    </xf>
    <xf borderId="0" fillId="0" fontId="3" numFmtId="9" xfId="0" applyAlignment="1" applyFont="1" applyNumberFormat="1">
      <alignment horizontal="right"/>
    </xf>
    <xf borderId="5" fillId="0" fontId="3" numFmtId="0" xfId="0" applyAlignment="1" applyBorder="1" applyFont="1">
      <alignment horizontal="center"/>
    </xf>
    <xf borderId="1" fillId="2" fontId="4" numFmtId="16" xfId="0" applyBorder="1" applyFill="1" applyFont="1" applyNumberFormat="1"/>
    <xf borderId="6" fillId="0" fontId="3" numFmtId="0" xfId="0" applyAlignment="1" applyBorder="1" applyFont="1">
      <alignment shrinkToFit="0" wrapText="1"/>
    </xf>
    <xf borderId="6" fillId="0" fontId="3" numFmtId="0" xfId="0" applyAlignment="1" applyBorder="1" applyFont="1">
      <alignment horizontal="center"/>
    </xf>
    <xf borderId="1" fillId="3" fontId="4" numFmtId="16" xfId="0" applyBorder="1" applyFill="1" applyFont="1" applyNumberFormat="1"/>
    <xf borderId="6" fillId="0" fontId="3" numFmtId="0" xfId="0" applyBorder="1" applyFont="1"/>
    <xf borderId="0" fillId="0" fontId="3" numFmtId="16" xfId="0" applyFont="1" applyNumberFormat="1"/>
    <xf borderId="1" fillId="5" fontId="4" numFmtId="16" xfId="0" applyBorder="1" applyFill="1" applyFont="1" applyNumberFormat="1"/>
    <xf borderId="1" fillId="6" fontId="3" numFmtId="16" xfId="0" applyBorder="1" applyFill="1" applyFont="1" applyNumberFormat="1"/>
    <xf borderId="7" fillId="8" fontId="6" numFmtId="0" xfId="0" applyBorder="1" applyFill="1" applyFont="1"/>
    <xf borderId="5" fillId="0" fontId="7" numFmtId="0" xfId="0" applyBorder="1" applyFont="1"/>
    <xf borderId="0" fillId="0" fontId="4" numFmtId="16" xfId="0" applyAlignment="1" applyFont="1" applyNumberFormat="1">
      <alignment shrinkToFit="0" wrapText="1"/>
    </xf>
    <xf borderId="0" fillId="0" fontId="4" numFmtId="0" xfId="0" applyAlignment="1" applyFont="1">
      <alignment horizontal="center"/>
    </xf>
    <xf borderId="0" fillId="0" fontId="8" numFmtId="0" xfId="0" applyAlignment="1" applyFont="1">
      <alignment shrinkToFit="0" wrapText="1"/>
    </xf>
    <xf borderId="6" fillId="0" fontId="3" numFmtId="164" xfId="0" applyBorder="1" applyFont="1" applyNumberFormat="1"/>
    <xf borderId="0" fillId="0" fontId="9" numFmtId="0" xfId="0" applyFont="1"/>
    <xf borderId="6" fillId="0" fontId="4" numFmtId="0" xfId="0" applyAlignment="1" applyBorder="1" applyFont="1">
      <alignment horizontal="center"/>
    </xf>
    <xf borderId="4" fillId="0" fontId="7" numFmtId="0" xfId="0" applyBorder="1" applyFont="1"/>
    <xf borderId="0" fillId="0" fontId="10" numFmtId="0" xfId="0" applyAlignment="1" applyFont="1">
      <alignment shrinkToFit="0" wrapText="1"/>
    </xf>
    <xf borderId="1" fillId="3" fontId="3" numFmtId="16" xfId="0" applyAlignment="1" applyBorder="1" applyFill="1" applyFont="1" applyNumberFormat="1">
      <alignment shrinkToFit="0" wrapText="1"/>
    </xf>
    <xf borderId="0" fillId="0" fontId="11" numFmtId="0" xfId="0" applyAlignment="1" applyFont="1">
      <alignment shrinkToFit="0" wrapText="1"/>
    </xf>
    <xf borderId="1" fillId="9" fontId="9" numFmtId="0" xfId="0" applyAlignment="1" applyBorder="1" applyFill="1" applyFont="1">
      <alignment shrinkToFit="0" wrapText="1"/>
    </xf>
    <xf borderId="5" fillId="0" fontId="4" numFmtId="0" xfId="0" applyAlignment="1" applyBorder="1" applyFont="1">
      <alignment horizontal="center"/>
    </xf>
    <xf borderId="6" fillId="0" fontId="3" numFmtId="16" xfId="0" applyBorder="1" applyFont="1" applyNumberFormat="1"/>
    <xf borderId="0" fillId="0" fontId="8" numFmtId="0" xfId="0" applyFont="1"/>
    <xf borderId="0" fillId="0" fontId="4" numFmtId="0" xfId="0" applyAlignment="1" applyFont="1">
      <alignment horizontal="center" shrinkToFit="0" wrapText="1"/>
    </xf>
    <xf borderId="1" fillId="2" fontId="3" numFmtId="16" xfId="0" applyBorder="1" applyFill="1" applyFont="1" applyNumberFormat="1"/>
    <xf borderId="0" fillId="0" fontId="12" numFmtId="0" xfId="0" applyFont="1"/>
    <xf borderId="0" fillId="0" fontId="3" numFmtId="14" xfId="0" applyFont="1" applyNumberFormat="1"/>
    <xf borderId="0" fillId="0" fontId="13" numFmtId="0" xfId="0" applyFont="1"/>
    <xf borderId="1" fillId="3" fontId="14" numFmtId="16" xfId="0" applyAlignment="1" applyBorder="1" applyFill="1" applyFont="1" applyNumberFormat="1">
      <alignment shrinkToFit="0" wrapText="1"/>
    </xf>
    <xf borderId="0" fillId="0" fontId="15" numFmtId="0" xfId="0" applyAlignment="1" applyFont="1">
      <alignment shrinkToFit="0" wrapText="1"/>
    </xf>
    <xf borderId="6" fillId="0" fontId="16" numFmtId="0" xfId="0" applyAlignment="1" applyBorder="1" applyFont="1">
      <alignment shrinkToFit="0" wrapText="1"/>
    </xf>
    <xf borderId="6" fillId="0" fontId="3" numFmtId="16" xfId="0" applyAlignment="1" applyBorder="1" applyFont="1" applyNumberFormat="1">
      <alignment shrinkToFit="0" wrapText="1"/>
    </xf>
    <xf borderId="6" fillId="0" fontId="8" numFmtId="0" xfId="0" applyAlignment="1" applyBorder="1" applyFont="1">
      <alignment shrinkToFit="0" wrapText="1"/>
    </xf>
    <xf borderId="1" fillId="3" fontId="4" numFmtId="16" xfId="0" applyAlignment="1" applyBorder="1" applyFill="1" applyFont="1" applyNumberFormat="1">
      <alignment shrinkToFit="0" wrapText="1"/>
    </xf>
    <xf borderId="7" fillId="8" fontId="17" numFmtId="0" xfId="0" applyBorder="1" applyFill="1" applyFont="1"/>
    <xf borderId="1" fillId="3" fontId="4" numFmtId="0" xfId="0" applyAlignment="1" applyBorder="1" applyFill="1" applyFont="1">
      <alignment shrinkToFit="0" wrapText="1"/>
    </xf>
    <xf borderId="1" fillId="6" fontId="4" numFmtId="16" xfId="0" applyBorder="1" applyFill="1" applyFont="1" applyNumberFormat="1"/>
    <xf borderId="0" fillId="0" fontId="3" numFmtId="0" xfId="0" applyAlignment="1" applyFont="1">
      <alignment horizontal="right"/>
    </xf>
    <xf borderId="0" fillId="0" fontId="3" numFmtId="0" xfId="0" applyAlignment="1" applyFont="1">
      <alignment horizontal="center" shrinkToFit="0" wrapText="1"/>
    </xf>
    <xf borderId="1" fillId="7" fontId="4" numFmtId="0" xfId="0" applyAlignment="1" applyBorder="1" applyFill="1" applyFont="1">
      <alignment shrinkToFit="0" wrapText="1"/>
    </xf>
    <xf borderId="0" fillId="0" fontId="18" numFmtId="0" xfId="0" applyFont="1"/>
    <xf borderId="1" fillId="3" fontId="19" numFmtId="0" xfId="0" applyBorder="1" applyFill="1" applyFont="1"/>
    <xf borderId="0" fillId="0" fontId="20" numFmtId="0" xfId="0" applyAlignment="1" applyFont="1">
      <alignment shrinkToFit="0" wrapText="1"/>
    </xf>
    <xf borderId="0" fillId="0" fontId="3" numFmtId="16" xfId="0" applyAlignment="1" applyFont="1" applyNumberFormat="1">
      <alignment shrinkToFit="0" wrapText="1"/>
    </xf>
    <xf borderId="0" fillId="0" fontId="3" numFmtId="0" xfId="0" applyAlignment="1" applyFont="1">
      <alignment horizontal="right" shrinkToFit="0" wrapText="1"/>
    </xf>
    <xf borderId="1" fillId="3" fontId="3" numFmtId="0" xfId="0" applyBorder="1" applyFill="1" applyFont="1"/>
    <xf borderId="1" fillId="5" fontId="3" numFmtId="0" xfId="0" applyBorder="1" applyFill="1" applyFont="1"/>
    <xf borderId="7" fillId="8" fontId="21" numFmtId="0" xfId="0" applyAlignment="1" applyBorder="1" applyFill="1" applyFont="1">
      <alignment shrinkToFit="0" wrapText="1"/>
    </xf>
    <xf borderId="0" fillId="0" fontId="22" numFmtId="16" xfId="0" applyFont="1" applyNumberFormat="1"/>
    <xf borderId="0" fillId="0" fontId="4" numFmtId="14" xfId="0" applyFont="1" applyNumberFormat="1"/>
    <xf borderId="0" fillId="0" fontId="23" numFmtId="14" xfId="0" applyFont="1" applyNumberFormat="1"/>
    <xf borderId="0" fillId="0" fontId="24" numFmtId="0" xfId="0" applyFont="1"/>
    <xf borderId="0" fillId="0" fontId="25" numFmtId="0" xfId="0" applyFont="1"/>
    <xf borderId="1" fillId="4" fontId="25" numFmtId="0" xfId="0" applyBorder="1" applyFill="1" applyFont="1"/>
    <xf borderId="0" fillId="0" fontId="25" numFmtId="1" xfId="0" applyFont="1" applyNumberFormat="1"/>
    <xf borderId="0" fillId="0" fontId="25" numFmtId="0" xfId="0" applyAlignment="1" applyFont="1">
      <alignment shrinkToFit="0" wrapText="1"/>
    </xf>
    <xf borderId="1" fillId="7" fontId="5" numFmtId="0" xfId="0" applyBorder="1" applyFill="1" applyFont="1"/>
    <xf borderId="0" fillId="0" fontId="4" numFmtId="0" xfId="0" applyAlignment="1" applyFont="1">
      <alignment horizontal="right"/>
    </xf>
    <xf borderId="0" fillId="0" fontId="4" numFmtId="0" xfId="0" applyAlignment="1" applyFont="1">
      <alignment shrinkToFit="0" vertical="top" wrapText="1"/>
    </xf>
    <xf borderId="1" fillId="4" fontId="4" numFmtId="0" xfId="0" applyAlignment="1" applyBorder="1" applyFill="1" applyFont="1">
      <alignment shrinkToFit="0" vertical="top" wrapText="1"/>
    </xf>
    <xf borderId="1" fillId="4" fontId="4" numFmtId="0" xfId="0" applyBorder="1" applyFill="1" applyFont="1"/>
    <xf borderId="1" fillId="4" fontId="4" numFmtId="0" xfId="0" applyAlignment="1" applyBorder="1" applyFill="1" applyFont="1">
      <alignment shrinkToFit="0" wrapText="1"/>
    </xf>
    <xf borderId="1" fillId="4" fontId="26" numFmtId="0" xfId="0" applyBorder="1" applyFill="1" applyFont="1"/>
    <xf borderId="1" fillId="4" fontId="3" numFmtId="0" xfId="0" applyBorder="1" applyFill="1" applyFont="1"/>
    <xf borderId="0" fillId="0" fontId="27" numFmtId="0" xfId="0" applyAlignment="1" applyFont="1">
      <alignment shrinkToFit="0" wrapText="1"/>
    </xf>
    <xf borderId="1" fillId="10" fontId="8" numFmtId="0" xfId="0" applyAlignment="1" applyBorder="1" applyFill="1" applyFont="1">
      <alignment shrinkToFit="0" wrapText="1"/>
    </xf>
    <xf borderId="3" fillId="0" fontId="3" numFmtId="0" xfId="0" applyBorder="1" applyFont="1"/>
    <xf borderId="8" fillId="0" fontId="3" numFmtId="0" xfId="0" applyBorder="1" applyFont="1"/>
    <xf borderId="0" fillId="0" fontId="28" numFmtId="0" xfId="0" applyAlignment="1" applyFont="1">
      <alignment shrinkToFit="0" wrapText="1"/>
    </xf>
    <xf borderId="8" fillId="0" fontId="29" numFmtId="0" xfId="0" applyBorder="1" applyFont="1"/>
    <xf borderId="6" fillId="0" fontId="29" numFmtId="0" xfId="0" applyBorder="1" applyFont="1"/>
    <xf borderId="8" fillId="0" fontId="30" numFmtId="0" xfId="0" applyBorder="1" applyFont="1"/>
    <xf borderId="6" fillId="0" fontId="7" numFmtId="0" xfId="0" applyBorder="1" applyFont="1"/>
    <xf borderId="9" fillId="0" fontId="20" numFmtId="0" xfId="0" applyAlignment="1" applyBorder="1" applyFont="1">
      <alignment shrinkToFit="0" wrapText="1"/>
    </xf>
    <xf borderId="10" fillId="10" fontId="20" numFmtId="0" xfId="0" applyAlignment="1" applyBorder="1" applyFill="1" applyFont="1">
      <alignment shrinkToFit="0" wrapText="1"/>
    </xf>
    <xf borderId="11" fillId="0" fontId="3" numFmtId="0" xfId="0" applyBorder="1" applyFont="1"/>
    <xf borderId="12" fillId="0" fontId="3" numFmtId="0" xfId="0" applyBorder="1" applyFont="1"/>
    <xf borderId="13" fillId="0" fontId="8" numFmtId="0" xfId="0" applyAlignment="1" applyBorder="1" applyFont="1">
      <alignment shrinkToFit="0" wrapText="1"/>
    </xf>
    <xf borderId="14" fillId="10" fontId="8" numFmtId="0" xfId="0" applyAlignment="1" applyBorder="1" applyFill="1" applyFont="1">
      <alignment shrinkToFit="0" wrapText="1"/>
    </xf>
    <xf borderId="15" fillId="0" fontId="8" numFmtId="0" xfId="0" applyAlignment="1" applyBorder="1" applyFont="1">
      <alignment shrinkToFit="0" wrapText="1"/>
    </xf>
    <xf borderId="14" fillId="10" fontId="27" numFmtId="0" xfId="0" applyAlignment="1" applyBorder="1" applyFill="1" applyFont="1">
      <alignment shrinkToFit="0" wrapText="1"/>
    </xf>
    <xf borderId="15" fillId="0" fontId="27" numFmtId="0" xfId="0" applyAlignment="1" applyBorder="1" applyFont="1">
      <alignment shrinkToFit="0" wrapText="1"/>
    </xf>
    <xf borderId="2" fillId="0" fontId="30" numFmtId="0" xfId="0" applyAlignment="1" applyBorder="1" applyFont="1">
      <alignment horizontal="center" shrinkToFit="0" wrapText="1"/>
    </xf>
    <xf borderId="14" fillId="10" fontId="3" numFmtId="0" xfId="0" applyBorder="1" applyFill="1" applyFont="1"/>
    <xf borderId="15" fillId="0" fontId="20" numFmtId="0" xfId="0" applyAlignment="1" applyBorder="1" applyFont="1">
      <alignment shrinkToFit="0" wrapText="1"/>
    </xf>
    <xf borderId="0" fillId="0" fontId="31" numFmtId="21" xfId="0" applyAlignment="1" applyFont="1" applyNumberFormat="1">
      <alignment shrinkToFit="0" wrapText="1"/>
    </xf>
    <xf borderId="15" fillId="0" fontId="4" numFmtId="10" xfId="0" applyAlignment="1" applyBorder="1" applyFont="1" applyNumberFormat="1">
      <alignment horizontal="center"/>
    </xf>
    <xf borderId="15" fillId="0" fontId="4" numFmtId="0" xfId="0" applyAlignment="1" applyBorder="1" applyFont="1">
      <alignment horizontal="center"/>
    </xf>
    <xf borderId="14" fillId="9" fontId="4" numFmtId="0" xfId="0" applyBorder="1" applyFill="1" applyFont="1"/>
    <xf borderId="16" fillId="0" fontId="8" numFmtId="0" xfId="0" applyAlignment="1" applyBorder="1" applyFont="1">
      <alignment shrinkToFit="0" wrapText="1"/>
    </xf>
    <xf borderId="16" fillId="0" fontId="12" numFmtId="0" xfId="0" applyAlignment="1" applyBorder="1" applyFont="1">
      <alignment shrinkToFit="0" wrapText="1"/>
    </xf>
    <xf borderId="0" fillId="0" fontId="31" numFmtId="0" xfId="0" applyAlignment="1" applyFont="1">
      <alignment shrinkToFit="0" wrapText="1"/>
    </xf>
    <xf borderId="14" fillId="9" fontId="4" numFmtId="16" xfId="0" applyBorder="1" applyFill="1" applyFont="1" applyNumberFormat="1"/>
    <xf borderId="16" fillId="0" fontId="20" numFmtId="0" xfId="0" applyAlignment="1" applyBorder="1" applyFont="1">
      <alignment shrinkToFit="0" wrapText="1"/>
    </xf>
    <xf borderId="17" fillId="0" fontId="4" numFmtId="0" xfId="0" applyAlignment="1" applyBorder="1" applyFont="1">
      <alignment horizontal="right"/>
    </xf>
    <xf borderId="17" fillId="0" fontId="4" numFmtId="10" xfId="0" applyAlignment="1" applyBorder="1" applyFont="1" applyNumberFormat="1">
      <alignment horizontal="right"/>
    </xf>
    <xf borderId="18" fillId="0" fontId="4" numFmtId="2" xfId="0" applyAlignment="1" applyBorder="1" applyFont="1" applyNumberFormat="1">
      <alignment horizontal="right"/>
    </xf>
    <xf borderId="0" fillId="0" fontId="4" numFmtId="10" xfId="0" applyAlignment="1" applyFont="1" applyNumberFormat="1">
      <alignment horizontal="right"/>
    </xf>
    <xf borderId="19" fillId="0" fontId="4" numFmtId="2" xfId="0" applyAlignment="1" applyBorder="1" applyFont="1" applyNumberFormat="1">
      <alignment horizontal="right"/>
    </xf>
    <xf borderId="17" fillId="0" fontId="4" numFmtId="165" xfId="0" applyAlignment="1" applyBorder="1" applyFont="1" applyNumberFormat="1">
      <alignment horizontal="right"/>
    </xf>
    <xf borderId="20" fillId="9" fontId="12" numFmtId="0" xfId="0" applyAlignment="1" applyBorder="1" applyFill="1" applyFont="1">
      <alignment shrinkToFit="0" wrapText="1"/>
    </xf>
    <xf borderId="21" fillId="0" fontId="4" numFmtId="165" xfId="0" applyAlignment="1" applyBorder="1" applyFont="1" applyNumberFormat="1">
      <alignment horizontal="right"/>
    </xf>
    <xf borderId="21" fillId="0" fontId="4" numFmtId="10" xfId="0" applyAlignment="1" applyBorder="1" applyFont="1" applyNumberFormat="1">
      <alignment horizontal="right"/>
    </xf>
    <xf borderId="22" fillId="0" fontId="4" numFmtId="2" xfId="0" applyAlignment="1" applyBorder="1" applyFont="1" applyNumberFormat="1">
      <alignment horizontal="right"/>
    </xf>
    <xf borderId="23" fillId="9" fontId="4" numFmtId="0" xfId="0" applyBorder="1" applyFill="1" applyFont="1"/>
    <xf borderId="0" fillId="0" fontId="3" numFmtId="2" xfId="0" applyFont="1" applyNumberFormat="1"/>
    <xf borderId="0" fillId="0" fontId="3" numFmtId="10" xfId="0" applyFont="1" applyNumberFormat="1"/>
    <xf borderId="9" fillId="0" fontId="4" numFmtId="0" xfId="0" applyAlignment="1" applyBorder="1" applyFont="1">
      <alignment horizontal="center"/>
    </xf>
    <xf borderId="24" fillId="9" fontId="4" numFmtId="0" xfId="0" applyBorder="1" applyFill="1" applyFont="1"/>
    <xf borderId="25" fillId="9" fontId="32" numFmtId="0" xfId="0" applyAlignment="1" applyBorder="1" applyFill="1" applyFont="1">
      <alignment horizontal="center"/>
    </xf>
    <xf borderId="26" fillId="9" fontId="32" numFmtId="0" xfId="0" applyAlignment="1" applyBorder="1" applyFill="1" applyFont="1">
      <alignment horizontal="center"/>
    </xf>
    <xf borderId="21" fillId="0" fontId="4" numFmtId="0" xfId="0" applyAlignment="1" applyBorder="1" applyFont="1">
      <alignment horizontal="right"/>
    </xf>
    <xf borderId="14" fillId="9" fontId="3" numFmtId="0" xfId="0" applyBorder="1" applyFill="1" applyFont="1"/>
    <xf borderId="24" fillId="9" fontId="3" numFmtId="0" xfId="0" applyBorder="1" applyFill="1" applyFont="1"/>
    <xf borderId="17" fillId="0" fontId="4" numFmtId="0" xfId="0" applyAlignment="1" applyBorder="1" applyFont="1">
      <alignment horizontal="center"/>
    </xf>
    <xf borderId="17" fillId="0" fontId="4" numFmtId="10" xfId="0" applyAlignment="1" applyBorder="1" applyFont="1" applyNumberFormat="1">
      <alignment horizontal="center"/>
    </xf>
    <xf borderId="18" fillId="0" fontId="4" numFmtId="2" xfId="0" applyAlignment="1" applyBorder="1" applyFont="1" applyNumberFormat="1">
      <alignment horizontal="center"/>
    </xf>
    <xf borderId="0" fillId="0" fontId="4" numFmtId="10" xfId="0" applyAlignment="1" applyFont="1" applyNumberFormat="1">
      <alignment horizontal="center"/>
    </xf>
    <xf borderId="19" fillId="0" fontId="4" numFmtId="2" xfId="0" applyAlignment="1" applyBorder="1" applyFont="1" applyNumberFormat="1">
      <alignment horizontal="center"/>
    </xf>
    <xf borderId="21" fillId="0" fontId="4" numFmtId="0" xfId="0" applyAlignment="1" applyBorder="1" applyFont="1">
      <alignment horizontal="center"/>
    </xf>
    <xf borderId="21" fillId="0" fontId="4" numFmtId="10" xfId="0" applyAlignment="1" applyBorder="1" applyFont="1" applyNumberFormat="1">
      <alignment horizontal="center"/>
    </xf>
    <xf borderId="22" fillId="0" fontId="4" numFmtId="2" xfId="0" applyAlignment="1" applyBorder="1" applyFont="1" applyNumberFormat="1">
      <alignment horizontal="center"/>
    </xf>
    <xf borderId="27" fillId="9" fontId="3" numFmtId="0" xfId="0" applyBorder="1" applyFill="1" applyFont="1"/>
    <xf borderId="0" fillId="0" fontId="3" numFmtId="18" xfId="0" applyFont="1" applyNumberFormat="1"/>
    <xf borderId="0" fillId="0" fontId="3" numFmtId="20" xfId="0" applyFont="1" applyNumberFormat="1"/>
    <xf borderId="1" fillId="7" fontId="4" numFmtId="2" xfId="0" applyAlignment="1" applyBorder="1" applyFill="1" applyFont="1" applyNumberFormat="1">
      <alignment horizontal="center"/>
    </xf>
    <xf borderId="28" fillId="9" fontId="20" numFmtId="0" xfId="0" applyAlignment="1" applyBorder="1" applyFill="1" applyFont="1">
      <alignment shrinkToFit="0" wrapText="1"/>
    </xf>
    <xf borderId="6" fillId="0" fontId="3" numFmtId="10" xfId="0" applyBorder="1" applyFont="1" applyNumberFormat="1"/>
    <xf borderId="15" fillId="0" fontId="33" numFmtId="0" xfId="0" applyAlignment="1" applyBorder="1" applyFont="1">
      <alignment shrinkToFit="0" wrapText="1"/>
    </xf>
    <xf borderId="29" fillId="9" fontId="3" numFmtId="0" xfId="0" applyBorder="1" applyFill="1" applyFont="1"/>
    <xf borderId="1" fillId="9" fontId="3" numFmtId="0" xfId="0" applyBorder="1" applyFill="1" applyFont="1"/>
    <xf borderId="7" fillId="9" fontId="3" numFmtId="0" xfId="0" applyBorder="1" applyFill="1" applyFont="1"/>
    <xf borderId="30" fillId="7" fontId="34" numFmtId="0" xfId="0" applyAlignment="1" applyBorder="1" applyFill="1" applyFont="1">
      <alignment shrinkToFit="0" wrapText="1"/>
    </xf>
    <xf borderId="31" fillId="0" fontId="7" numFmtId="0" xfId="0" applyBorder="1" applyFont="1"/>
    <xf borderId="32" fillId="0" fontId="7" numFmtId="0" xfId="0" applyBorder="1" applyFont="1"/>
    <xf borderId="0" fillId="0" fontId="35" numFmtId="0" xfId="0" applyAlignment="1" applyFont="1">
      <alignment shrinkToFit="0" wrapText="1"/>
    </xf>
    <xf borderId="0" fillId="0" fontId="27" numFmtId="14" xfId="0" applyAlignment="1" applyFont="1" applyNumberFormat="1">
      <alignment shrinkToFit="0" wrapText="1"/>
    </xf>
    <xf borderId="0" fillId="0" fontId="20" numFmtId="21" xfId="0" applyAlignment="1" applyFont="1" applyNumberFormat="1">
      <alignment shrinkToFit="0" wrapText="1"/>
    </xf>
    <xf borderId="0" fillId="0" fontId="8" numFmtId="14" xfId="0" applyAlignment="1" applyFont="1" applyNumberFormat="1">
      <alignment shrinkToFit="0" wrapText="1"/>
    </xf>
    <xf borderId="9" fillId="0" fontId="20" numFmtId="14" xfId="0" applyAlignment="1" applyBorder="1" applyFont="1" applyNumberFormat="1">
      <alignment shrinkToFit="0" wrapText="1"/>
    </xf>
    <xf borderId="13" fillId="0" fontId="8" numFmtId="14" xfId="0" applyAlignment="1" applyBorder="1" applyFont="1" applyNumberFormat="1">
      <alignment shrinkToFit="0" wrapText="1"/>
    </xf>
    <xf borderId="13" fillId="0" fontId="8" numFmtId="14" xfId="0" applyAlignment="1" applyBorder="1" applyFont="1" applyNumberFormat="1">
      <alignment readingOrder="0" shrinkToFit="0" wrapText="1"/>
    </xf>
    <xf borderId="16" fillId="0" fontId="12" numFmtId="0" xfId="0" applyAlignment="1" applyBorder="1" applyFont="1">
      <alignment readingOrder="0" shrinkToFit="0" wrapText="1"/>
    </xf>
    <xf borderId="2" fillId="11" fontId="8" numFmtId="0" xfId="0" applyBorder="1" applyFill="1" applyFont="1"/>
    <xf borderId="33" fillId="11" fontId="8" numFmtId="0" xfId="0" applyBorder="1" applyFill="1" applyFont="1"/>
    <xf borderId="34" fillId="11" fontId="8" numFmtId="0" xfId="0" applyBorder="1" applyFill="1" applyFont="1"/>
    <xf borderId="35" fillId="11" fontId="8" numFmtId="0" xfId="0" applyAlignment="1" applyBorder="1" applyFill="1" applyFont="1">
      <alignment shrinkToFit="0" wrapText="1"/>
    </xf>
    <xf borderId="0" fillId="0" fontId="31" numFmtId="21" xfId="0" applyAlignment="1" applyFont="1" applyNumberFormat="1">
      <alignment readingOrder="0" shrinkToFit="0" wrapText="1"/>
    </xf>
    <xf borderId="34" fillId="11" fontId="8" numFmtId="0" xfId="0" applyAlignment="1" applyBorder="1" applyFill="1" applyFont="1">
      <alignment shrinkToFit="0" wrapText="1"/>
    </xf>
    <xf borderId="36" fillId="0" fontId="7" numFmtId="0" xfId="0" applyBorder="1" applyFont="1"/>
    <xf borderId="16" fillId="0" fontId="8" numFmtId="0" xfId="0" applyAlignment="1" applyBorder="1" applyFont="1">
      <alignment readingOrder="0" shrinkToFit="0" wrapText="1"/>
    </xf>
    <xf borderId="34" fillId="11" fontId="33" numFmtId="0" xfId="0" applyAlignment="1" applyBorder="1" applyFill="1" applyFont="1">
      <alignment shrinkToFit="0" wrapText="1"/>
    </xf>
    <xf borderId="0" fillId="0" fontId="4" numFmtId="21" xfId="0" applyAlignment="1" applyFont="1" applyNumberFormat="1">
      <alignment readingOrder="0"/>
    </xf>
    <xf borderId="15" fillId="0" fontId="8" numFmtId="0" xfId="0" applyAlignment="1" applyBorder="1" applyFont="1">
      <alignment readingOrder="0" shrinkToFit="0" wrapText="1"/>
    </xf>
    <xf borderId="37" fillId="0" fontId="7" numFmtId="0" xfId="0" applyBorder="1" applyFont="1"/>
    <xf borderId="38" fillId="11" fontId="8" numFmtId="0" xfId="0" applyBorder="1" applyFill="1" applyFont="1"/>
    <xf borderId="7" fillId="11" fontId="8" numFmtId="0" xfId="0" applyAlignment="1" applyBorder="1" applyFill="1" applyFont="1">
      <alignment shrinkToFit="0" wrapText="1"/>
    </xf>
    <xf borderId="7" fillId="11" fontId="8" numFmtId="0" xfId="0" applyBorder="1" applyFill="1" applyFont="1"/>
    <xf borderId="15" fillId="0" fontId="20" numFmtId="0" xfId="0" applyAlignment="1" applyBorder="1" applyFont="1">
      <alignment readingOrder="0" shrinkToFit="0" wrapText="1"/>
    </xf>
    <xf borderId="0" fillId="0" fontId="20" numFmtId="21" xfId="0" applyAlignment="1" applyFont="1" applyNumberFormat="1">
      <alignment readingOrder="0" shrinkToFit="0" wrapText="1"/>
    </xf>
    <xf borderId="14" fillId="7" fontId="8" numFmtId="0" xfId="0" applyAlignment="1" applyBorder="1" applyFill="1" applyFont="1">
      <alignment shrinkToFit="0" wrapText="1"/>
    </xf>
    <xf borderId="14" fillId="7" fontId="20" numFmtId="0" xfId="0" applyAlignment="1" applyBorder="1" applyFill="1" applyFont="1">
      <alignment shrinkToFit="0" wrapText="1"/>
    </xf>
    <xf borderId="28" fillId="9" fontId="20" numFmtId="14" xfId="0" applyAlignment="1" applyBorder="1" applyFill="1" applyFont="1" applyNumberFormat="1">
      <alignment shrinkToFit="0" wrapText="1"/>
    </xf>
    <xf borderId="15" fillId="0" fontId="35" numFmtId="0" xfId="0" applyAlignment="1" applyBorder="1" applyFont="1">
      <alignment shrinkToFit="0" wrapText="1"/>
    </xf>
    <xf borderId="0" fillId="0" fontId="20" numFmtId="14" xfId="0" applyAlignment="1" applyFont="1" applyNumberFormat="1">
      <alignment shrinkToFit="0" wrapText="1"/>
    </xf>
    <xf borderId="0" fillId="0" fontId="20" numFmtId="10" xfId="0" applyAlignment="1" applyFont="1" applyNumberFormat="1">
      <alignment shrinkToFit="0" wrapText="1"/>
    </xf>
    <xf borderId="0" fillId="0" fontId="3" numFmtId="21" xfId="0" applyFont="1" applyNumberFormat="1"/>
    <xf borderId="0" fillId="0" fontId="4" numFmtId="21" xfId="0" applyFont="1" applyNumberFormat="1"/>
    <xf borderId="16" fillId="0" fontId="8" numFmtId="3" xfId="0" applyAlignment="1" applyBorder="1" applyFont="1" applyNumberFormat="1">
      <alignment readingOrder="0" shrinkToFit="0" wrapText="1"/>
    </xf>
    <xf borderId="16" fillId="0" fontId="20" numFmtId="3" xfId="0" applyAlignment="1" applyBorder="1" applyFont="1" applyNumberFormat="1">
      <alignment readingOrder="0" shrinkToFit="0" wrapText="1"/>
    </xf>
    <xf borderId="16" fillId="0" fontId="20" numFmtId="0" xfId="0" applyAlignment="1" applyBorder="1" applyFont="1">
      <alignment readingOrder="0" shrinkToFit="0" wrapText="1"/>
    </xf>
    <xf borderId="20" fillId="7" fontId="20" numFmtId="0" xfId="0" applyAlignment="1" applyBorder="1" applyFill="1" applyFont="1">
      <alignment shrinkToFit="0" wrapText="1"/>
    </xf>
    <xf borderId="1" fillId="7" fontId="20" numFmtId="0" xfId="0" applyAlignment="1" applyBorder="1" applyFill="1" applyFont="1">
      <alignment shrinkToFit="0" wrapText="1"/>
    </xf>
    <xf borderId="28" fillId="7" fontId="8" numFmtId="14" xfId="0" applyAlignment="1" applyBorder="1" applyFill="1" applyFont="1" applyNumberFormat="1">
      <alignment readingOrder="0" shrinkToFit="0" wrapText="1"/>
    </xf>
    <xf borderId="20" fillId="7" fontId="8" numFmtId="0" xfId="0" applyAlignment="1" applyBorder="1" applyFill="1" applyFont="1">
      <alignment readingOrder="0" shrinkToFit="0" wrapText="1"/>
    </xf>
    <xf borderId="20" fillId="7" fontId="12" numFmtId="0" xfId="0" applyAlignment="1" applyBorder="1" applyFill="1" applyFont="1">
      <alignment shrinkToFit="0" wrapText="1"/>
    </xf>
    <xf borderId="1" fillId="7" fontId="31" numFmtId="21" xfId="0" applyAlignment="1" applyBorder="1" applyFill="1" applyFont="1" applyNumberFormat="1">
      <alignment readingOrder="0" shrinkToFit="0" wrapText="1"/>
    </xf>
    <xf borderId="14" fillId="7" fontId="4" numFmtId="10" xfId="0" applyAlignment="1" applyBorder="1" applyFill="1" applyFont="1" applyNumberFormat="1">
      <alignment horizontal="center"/>
    </xf>
    <xf borderId="14" fillId="7" fontId="4" numFmtId="0" xfId="0" applyAlignment="1" applyBorder="1" applyFill="1" applyFont="1">
      <alignment horizontal="center"/>
    </xf>
    <xf borderId="14" fillId="7" fontId="4" numFmtId="16" xfId="0" applyBorder="1" applyFill="1" applyFont="1" applyNumberFormat="1"/>
    <xf borderId="1" fillId="7" fontId="3" numFmtId="0" xfId="0" applyBorder="1" applyFill="1" applyFont="1"/>
    <xf borderId="14" fillId="7" fontId="4" numFmtId="0" xfId="0" applyBorder="1" applyFill="1" applyFont="1"/>
    <xf borderId="20" fillId="7" fontId="20" numFmtId="0" xfId="0" applyAlignment="1" applyBorder="1" applyFill="1" applyFont="1">
      <alignment readingOrder="0" shrinkToFit="0" wrapText="1"/>
    </xf>
    <xf borderId="25" fillId="7" fontId="4" numFmtId="0" xfId="0" applyAlignment="1" applyBorder="1" applyFill="1" applyFont="1">
      <alignment horizontal="right"/>
    </xf>
    <xf borderId="25" fillId="7" fontId="4" numFmtId="10" xfId="0" applyAlignment="1" applyBorder="1" applyFill="1" applyFont="1" applyNumberFormat="1">
      <alignment horizontal="right"/>
    </xf>
    <xf borderId="39" fillId="7" fontId="4" numFmtId="2" xfId="0" applyAlignment="1" applyBorder="1" applyFill="1" applyFont="1" applyNumberFormat="1">
      <alignment horizontal="right"/>
    </xf>
    <xf borderId="40" fillId="7" fontId="20" numFmtId="14" xfId="0" applyAlignment="1" applyBorder="1" applyFill="1" applyFont="1" applyNumberFormat="1">
      <alignment readingOrder="0"/>
    </xf>
    <xf borderId="20" fillId="7" fontId="12" numFmtId="0" xfId="0" applyAlignment="1" applyBorder="1" applyFill="1" applyFont="1">
      <alignment readingOrder="0" shrinkToFit="0" wrapText="1"/>
    </xf>
    <xf borderId="16" fillId="0" fontId="12" numFmtId="3" xfId="0" applyAlignment="1" applyBorder="1" applyFont="1" applyNumberFormat="1">
      <alignment readingOrder="0" shrinkToFit="0" wrapText="1"/>
    </xf>
    <xf borderId="40" fillId="0" fontId="20" numFmtId="14" xfId="0" applyAlignment="1" applyBorder="1" applyFont="1" applyNumberFormat="1">
      <alignment readingOrder="0"/>
    </xf>
    <xf borderId="41" fillId="7" fontId="20" numFmtId="14" xfId="0" applyAlignment="1" applyBorder="1" applyFill="1" applyFont="1" applyNumberFormat="1">
      <alignment readingOrder="0"/>
    </xf>
    <xf borderId="20" fillId="12" fontId="20" numFmtId="0" xfId="0" applyAlignment="1" applyBorder="1" applyFill="1" applyFont="1">
      <alignment shrinkToFit="0" wrapText="1"/>
    </xf>
    <xf borderId="0" fillId="0" fontId="31" numFmtId="14" xfId="0" applyAlignment="1" applyFont="1" applyNumberFormat="1">
      <alignment readingOrder="0" shrinkToFit="0" wrapText="1"/>
    </xf>
    <xf borderId="0" fillId="0" fontId="20" numFmtId="14" xfId="0" applyAlignment="1" applyFont="1" applyNumberFormat="1">
      <alignment readingOrder="0" shrinkToFit="0" wrapText="1"/>
    </xf>
    <xf borderId="2" fillId="0" fontId="20" numFmtId="14" xfId="0" applyAlignment="1" applyBorder="1" applyFont="1" applyNumberFormat="1">
      <alignment readingOrder="0"/>
    </xf>
    <xf borderId="2" fillId="0" fontId="8" numFmtId="14" xfId="0" applyAlignment="1" applyBorder="1" applyFont="1" applyNumberFormat="1">
      <alignment readingOrder="0" shrinkToFit="0" wrapText="1"/>
    </xf>
    <xf borderId="15" fillId="0" fontId="20" numFmtId="0" xfId="0" applyBorder="1" applyFont="1"/>
    <xf borderId="15" fillId="0" fontId="4" numFmtId="21" xfId="0" applyAlignment="1" applyBorder="1" applyFont="1" applyNumberFormat="1">
      <alignment horizontal="center" readingOrder="0"/>
    </xf>
    <xf borderId="15" fillId="0" fontId="4" numFmtId="21" xfId="0" applyAlignment="1" applyBorder="1" applyFont="1" applyNumberFormat="1">
      <alignment horizontal="center"/>
    </xf>
    <xf borderId="0" fillId="0" fontId="20" numFmtId="0" xfId="0" applyFont="1"/>
    <xf borderId="9" fillId="0" fontId="20" numFmtId="0" xfId="0" applyBorder="1" applyFont="1"/>
    <xf borderId="14" fillId="10" fontId="27" numFmtId="0" xfId="0" applyBorder="1" applyFill="1" applyFont="1"/>
    <xf borderId="14" fillId="7" fontId="20" numFmtId="0" xfId="0" applyBorder="1" applyFill="1" applyFont="1"/>
    <xf borderId="16" fillId="0" fontId="12" numFmtId="0" xfId="0" applyBorder="1" applyFont="1"/>
    <xf borderId="16" fillId="0" fontId="20" numFmtId="0" xfId="0" applyBorder="1" applyFont="1"/>
    <xf borderId="20" fillId="9" fontId="12" numFmtId="0" xfId="0" applyBorder="1" applyFill="1" applyFont="1"/>
    <xf borderId="20" fillId="7" fontId="20" numFmtId="0" xfId="0" applyBorder="1" applyFill="1" applyFont="1"/>
    <xf borderId="16" fillId="0" fontId="8" numFmtId="0" xfId="0" applyBorder="1" applyFont="1"/>
    <xf borderId="1" fillId="10" fontId="8" numFmtId="0" xfId="0" applyBorder="1" applyFill="1" applyFont="1"/>
    <xf borderId="15" fillId="0" fontId="8" numFmtId="0" xfId="0" applyBorder="1" applyFont="1"/>
    <xf borderId="42" fillId="0" fontId="20" numFmtId="0" xfId="0" applyBorder="1" applyFont="1"/>
    <xf borderId="0" fillId="0" fontId="30" numFmtId="0" xfId="0" applyAlignment="1" applyFont="1">
      <alignment horizontal="center" shrinkToFit="0" wrapText="1"/>
    </xf>
    <xf borderId="16" fillId="0" fontId="8" numFmtId="3" xfId="0" applyAlignment="1" applyBorder="1" applyFont="1" applyNumberFormat="1">
      <alignment shrinkToFit="0" wrapText="1"/>
    </xf>
    <xf borderId="40" fillId="0" fontId="20" numFmtId="0" xfId="0" applyBorder="1" applyFont="1"/>
    <xf borderId="0" fillId="0" fontId="4" numFmtId="165" xfId="0" applyAlignment="1" applyFont="1" applyNumberFormat="1">
      <alignment horizontal="right"/>
    </xf>
    <xf borderId="16" fillId="0" fontId="12" numFmtId="3" xfId="0" applyAlignment="1" applyBorder="1" applyFont="1" applyNumberFormat="1">
      <alignment shrinkToFit="0" wrapText="1"/>
    </xf>
    <xf borderId="40" fillId="0" fontId="20" numFmtId="14" xfId="0" applyBorder="1" applyFont="1" applyNumberFormat="1"/>
    <xf borderId="40" fillId="0" fontId="36" numFmtId="0" xfId="0" applyBorder="1" applyFont="1"/>
    <xf borderId="43" fillId="0" fontId="36" numFmtId="0" xfId="0" applyBorder="1" applyFont="1"/>
    <xf borderId="43" fillId="0" fontId="20" numFmtId="0" xfId="0" applyBorder="1" applyFont="1"/>
    <xf borderId="43" fillId="0" fontId="20" numFmtId="21" xfId="0" applyBorder="1" applyFont="1" applyNumberFormat="1"/>
    <xf borderId="44" fillId="0" fontId="20" numFmtId="14" xfId="0" applyBorder="1" applyFont="1" applyNumberFormat="1"/>
    <xf borderId="42" fillId="0" fontId="20" numFmtId="21" xfId="0" applyBorder="1" applyFont="1" applyNumberFormat="1"/>
    <xf borderId="42" fillId="0" fontId="20" numFmtId="3" xfId="0" applyBorder="1" applyFont="1" applyNumberFormat="1"/>
    <xf borderId="43" fillId="0" fontId="20" numFmtId="3" xfId="0" applyBorder="1" applyFont="1" applyNumberFormat="1"/>
    <xf borderId="40" fillId="7" fontId="20" numFmtId="14" xfId="0" applyBorder="1" applyFill="1" applyFont="1" applyNumberFormat="1"/>
    <xf borderId="0" fillId="0" fontId="4" numFmtId="3" xfId="0" applyFont="1" applyNumberFormat="1"/>
    <xf borderId="41" fillId="7" fontId="20" numFmtId="14" xfId="0" applyBorder="1" applyFill="1" applyFont="1" applyNumberFormat="1"/>
    <xf borderId="45" fillId="7" fontId="20" numFmtId="0" xfId="0" applyBorder="1" applyFill="1" applyFont="1"/>
    <xf borderId="45" fillId="7" fontId="20" numFmtId="21" xfId="0" applyBorder="1" applyFill="1" applyFont="1" applyNumberFormat="1"/>
    <xf borderId="0" fillId="0" fontId="37" numFmtId="0" xfId="0" applyFont="1"/>
    <xf borderId="1" fillId="13" fontId="38" numFmtId="0" xfId="0" applyBorder="1" applyFill="1" applyFont="1"/>
    <xf borderId="0" fillId="0" fontId="39" numFmtId="0" xfId="0" applyFont="1"/>
    <xf borderId="0" fillId="0" fontId="40" numFmtId="0" xfId="0" applyFont="1"/>
    <xf borderId="0" fillId="0" fontId="41" numFmtId="0" xfId="0" applyAlignment="1" applyFont="1">
      <alignment readingOrder="0"/>
    </xf>
    <xf borderId="0" fillId="0" fontId="41" numFmtId="0" xfId="0" applyFont="1"/>
    <xf borderId="46" fillId="14" fontId="42" numFmtId="0" xfId="0" applyAlignment="1" applyBorder="1" applyFill="1" applyFont="1">
      <alignment shrinkToFit="0" vertical="center" wrapText="1"/>
    </xf>
    <xf borderId="46" fillId="14" fontId="42" numFmtId="0" xfId="0" applyAlignment="1" applyBorder="1" applyFill="1" applyFont="1">
      <alignment readingOrder="0" shrinkToFit="0" vertical="center" wrapText="1"/>
    </xf>
    <xf borderId="46" fillId="0" fontId="37" numFmtId="0" xfId="0" applyBorder="1" applyFont="1"/>
    <xf borderId="0" fillId="0" fontId="1" numFmtId="0" xfId="0" applyAlignment="1" applyFont="1">
      <alignment readingOrder="0"/>
    </xf>
    <xf borderId="0" fillId="0" fontId="10" numFmtId="0" xfId="0" applyFont="1"/>
    <xf borderId="0" fillId="0" fontId="33" numFmtId="0" xfId="0" applyFont="1"/>
    <xf borderId="0" fillId="0" fontId="4" numFmtId="17" xfId="0" applyFont="1" applyNumberFormat="1"/>
    <xf borderId="1" fillId="15" fontId="4" numFmtId="0" xfId="0" applyBorder="1" applyFill="1" applyFont="1"/>
    <xf borderId="0" fillId="0" fontId="43" numFmtId="0" xfId="0" applyFont="1"/>
    <xf borderId="0" fillId="0" fontId="44" numFmtId="0" xfId="0" applyFont="1"/>
    <xf borderId="40" fillId="0" fontId="3" numFmtId="0" xfId="0" applyBorder="1" applyFont="1"/>
    <xf borderId="46" fillId="13" fontId="37" numFmtId="0" xfId="0" applyBorder="1" applyFill="1" applyFont="1"/>
    <xf borderId="46" fillId="0" fontId="37" numFmtId="166" xfId="0" applyBorder="1" applyFont="1" applyNumberFormat="1"/>
    <xf borderId="46" fillId="0" fontId="37" numFmtId="10" xfId="0" applyBorder="1" applyFont="1" applyNumberFormat="1"/>
    <xf borderId="0" fillId="0" fontId="45" numFmtId="0" xfId="0" applyFont="1"/>
    <xf borderId="1" fillId="16" fontId="4" numFmtId="16" xfId="0" applyBorder="1" applyFill="1" applyFont="1" applyNumberFormat="1"/>
    <xf borderId="1" fillId="16" fontId="4" numFmtId="0" xfId="0" applyBorder="1" applyFill="1" applyFont="1"/>
    <xf borderId="1" fillId="16" fontId="4" numFmtId="20" xfId="0" applyBorder="1" applyFill="1" applyFont="1" applyNumberFormat="1"/>
    <xf borderId="46" fillId="7" fontId="37" numFmtId="0" xfId="0" applyBorder="1" applyFill="1" applyFont="1"/>
    <xf borderId="46" fillId="17" fontId="37" numFmtId="0" xfId="0" applyBorder="1" applyFill="1" applyFont="1"/>
    <xf borderId="46" fillId="0" fontId="37" numFmtId="14" xfId="0" applyBorder="1" applyFont="1" applyNumberFormat="1"/>
    <xf borderId="0" fillId="0" fontId="4" numFmtId="20" xfId="0" applyFont="1" applyNumberFormat="1"/>
    <xf borderId="0" fillId="0" fontId="45" numFmtId="14" xfId="0" applyFont="1" applyNumberFormat="1"/>
    <xf borderId="0" fillId="0" fontId="1" numFmtId="14" xfId="0" applyFont="1" applyNumberFormat="1"/>
    <xf borderId="46" fillId="14" fontId="42" numFmtId="14" xfId="0" applyAlignment="1" applyBorder="1" applyFill="1" applyFont="1" applyNumberFormat="1">
      <alignment shrinkToFit="0" vertical="center" wrapText="1"/>
    </xf>
    <xf borderId="46" fillId="14" fontId="42" numFmtId="20" xfId="0" applyAlignment="1" applyBorder="1" applyFill="1" applyFont="1" applyNumberFormat="1">
      <alignment shrinkToFit="0" vertical="center" wrapText="1"/>
    </xf>
    <xf borderId="1" fillId="16" fontId="4" numFmtId="14" xfId="0" applyBorder="1" applyFill="1" applyFont="1" applyNumberFormat="1"/>
    <xf borderId="0" fillId="0" fontId="1" numFmtId="20" xfId="0" applyFont="1" applyNumberFormat="1"/>
    <xf borderId="46" fillId="0" fontId="46" numFmtId="0" xfId="0" applyBorder="1" applyFont="1"/>
    <xf borderId="44" fillId="0" fontId="20" numFmtId="0" xfId="0" applyBorder="1" applyFont="1"/>
    <xf borderId="1" fillId="17" fontId="4" numFmtId="0" xfId="0" applyBorder="1" applyFill="1" applyFont="1"/>
    <xf borderId="1" fillId="18" fontId="47" numFmtId="0" xfId="0" applyBorder="1" applyFill="1" applyFont="1"/>
    <xf borderId="1" fillId="18" fontId="4" numFmtId="0" xfId="0" applyBorder="1" applyFill="1" applyFont="1"/>
    <xf borderId="1" fillId="14" fontId="42" numFmtId="0" xfId="0" applyAlignment="1" applyBorder="1" applyFill="1" applyFont="1">
      <alignment shrinkToFit="0" vertical="center" wrapText="1"/>
    </xf>
    <xf borderId="1" fillId="16" fontId="4" numFmtId="21" xfId="0" applyBorder="1" applyFill="1" applyFont="1" applyNumberFormat="1"/>
    <xf borderId="0" fillId="0" fontId="1" numFmtId="21" xfId="0" applyFont="1" applyNumberFormat="1"/>
    <xf borderId="1" fillId="16" fontId="4" numFmtId="0" xfId="0" applyAlignment="1" applyBorder="1" applyFill="1" applyFont="1">
      <alignment shrinkToFit="0" wrapText="1"/>
    </xf>
    <xf borderId="0" fillId="0" fontId="4" numFmtId="0" xfId="0" applyFont="1"/>
    <xf borderId="1" fillId="7" fontId="4" numFmtId="16" xfId="0" applyBorder="1" applyFill="1" applyFont="1" applyNumberFormat="1"/>
    <xf borderId="1" fillId="7" fontId="4" numFmtId="21" xfId="0" applyBorder="1" applyFill="1" applyFont="1" applyNumberFormat="1"/>
    <xf borderId="1" fillId="19" fontId="4" numFmtId="0" xfId="0" applyBorder="1" applyFill="1" applyFont="1"/>
    <xf borderId="1" fillId="7" fontId="4" numFmtId="14" xfId="0" applyBorder="1" applyFill="1" applyFont="1" applyNumberFormat="1"/>
    <xf borderId="1" fillId="7" fontId="4" numFmtId="20" xfId="0" applyBorder="1" applyFill="1" applyFont="1" applyNumberFormat="1"/>
    <xf borderId="0" fillId="0" fontId="48" numFmtId="0" xfId="0" applyFont="1"/>
    <xf borderId="1" fillId="7" fontId="8" numFmtId="0" xfId="0" applyAlignment="1" applyBorder="1" applyFill="1" applyFont="1">
      <alignment shrinkToFit="0" wrapText="1"/>
    </xf>
    <xf borderId="0" fillId="0" fontId="4" numFmtId="21" xfId="0" applyAlignment="1" applyFont="1" applyNumberFormat="1">
      <alignment shrinkToFit="0" wrapText="1"/>
    </xf>
    <xf borderId="42" fillId="0" fontId="8" numFmtId="0" xfId="0" applyBorder="1" applyFont="1"/>
    <xf borderId="40" fillId="0" fontId="49" numFmtId="0" xfId="0" applyBorder="1" applyFont="1"/>
    <xf borderId="43" fillId="0" fontId="49" numFmtId="0" xfId="0" applyBorder="1" applyFont="1"/>
    <xf borderId="44" fillId="0" fontId="49" numFmtId="0" xfId="0" applyBorder="1" applyFont="1"/>
    <xf borderId="42" fillId="0" fontId="49" numFmtId="0" xfId="0" applyBorder="1" applyFont="1"/>
    <xf borderId="1" fillId="16" fontId="4" numFmtId="0" xfId="0" applyAlignment="1" applyBorder="1" applyFill="1" applyFont="1">
      <alignment horizontal="center"/>
    </xf>
    <xf borderId="40" fillId="0" fontId="36" numFmtId="0" xfId="0" applyAlignment="1" applyBorder="1" applyFont="1">
      <alignment horizontal="center"/>
    </xf>
    <xf borderId="47" fillId="9" fontId="36" numFmtId="0" xfId="0" applyAlignment="1" applyBorder="1" applyFill="1" applyFont="1">
      <alignment horizontal="center"/>
    </xf>
    <xf borderId="43" fillId="0" fontId="36" numFmtId="0" xfId="0" applyAlignment="1" applyBorder="1" applyFont="1">
      <alignment horizontal="center"/>
    </xf>
    <xf borderId="41" fillId="7" fontId="20" numFmtId="0" xfId="0" applyAlignment="1" applyBorder="1" applyFill="1" applyFont="1">
      <alignment horizontal="center"/>
    </xf>
    <xf borderId="45" fillId="7" fontId="20" numFmtId="14" xfId="0" applyAlignment="1" applyBorder="1" applyFill="1" applyFont="1" applyNumberFormat="1">
      <alignment horizontal="center"/>
    </xf>
    <xf borderId="45" fillId="7" fontId="20" numFmtId="0" xfId="0" applyAlignment="1" applyBorder="1" applyFill="1" applyFont="1">
      <alignment horizontal="center"/>
    </xf>
    <xf borderId="45" fillId="7" fontId="20" numFmtId="21" xfId="0" applyAlignment="1" applyBorder="1" applyFill="1" applyFont="1" applyNumberFormat="1">
      <alignment horizontal="center"/>
    </xf>
    <xf borderId="44" fillId="0" fontId="20" numFmtId="0" xfId="0" applyAlignment="1" applyBorder="1" applyFont="1">
      <alignment horizontal="center"/>
    </xf>
    <xf borderId="45" fillId="9" fontId="20" numFmtId="14" xfId="0" applyAlignment="1" applyBorder="1" applyFill="1" applyFont="1" applyNumberFormat="1">
      <alignment horizontal="center"/>
    </xf>
    <xf borderId="42" fillId="0" fontId="20" numFmtId="0" xfId="0" applyAlignment="1" applyBorder="1" applyFont="1">
      <alignment horizontal="center"/>
    </xf>
    <xf borderId="42" fillId="0" fontId="20" numFmtId="21" xfId="0" applyAlignment="1" applyBorder="1" applyFont="1" applyNumberFormat="1">
      <alignment horizontal="center"/>
    </xf>
    <xf borderId="45" fillId="7" fontId="20" numFmtId="14" xfId="0" applyAlignment="1" applyBorder="1" applyFill="1" applyFont="1" applyNumberFormat="1">
      <alignment horizontal="center" readingOrder="0"/>
    </xf>
    <xf borderId="41" fillId="9" fontId="20" numFmtId="0" xfId="0" applyAlignment="1" applyBorder="1" applyFill="1" applyFont="1">
      <alignment horizontal="center"/>
    </xf>
    <xf borderId="45" fillId="9" fontId="20" numFmtId="0" xfId="0" applyAlignment="1" applyBorder="1" applyFill="1" applyFont="1">
      <alignment horizontal="center"/>
    </xf>
    <xf borderId="45" fillId="9" fontId="20" numFmtId="21" xfId="0" applyAlignment="1" applyBorder="1" applyFill="1" applyFont="1" applyNumberFormat="1">
      <alignment horizontal="center"/>
    </xf>
    <xf borderId="1" fillId="20" fontId="4" numFmtId="0" xfId="0" applyBorder="1" applyFill="1" applyFont="1"/>
    <xf borderId="0" fillId="0" fontId="4" numFmtId="167" xfId="0" applyFont="1" applyNumberFormat="1"/>
    <xf borderId="47" fillId="21" fontId="36" numFmtId="0" xfId="0" applyBorder="1" applyFill="1" applyFont="1"/>
    <xf borderId="47" fillId="7" fontId="36" numFmtId="0" xfId="0" applyBorder="1" applyFill="1" applyFont="1"/>
    <xf borderId="47" fillId="22" fontId="20" numFmtId="14" xfId="0" applyBorder="1" applyFill="1" applyFont="1" applyNumberFormat="1"/>
    <xf borderId="43" fillId="0" fontId="20" numFmtId="14" xfId="0" applyBorder="1" applyFont="1" applyNumberFormat="1"/>
    <xf borderId="40" fillId="7" fontId="20" numFmtId="0" xfId="0" applyBorder="1" applyFill="1" applyFont="1"/>
    <xf borderId="47" fillId="7" fontId="20" numFmtId="14" xfId="0" applyBorder="1" applyFill="1" applyFont="1" applyNumberFormat="1"/>
    <xf borderId="45" fillId="22" fontId="20" numFmtId="14" xfId="0" applyBorder="1" applyFill="1" applyFont="1" applyNumberFormat="1"/>
    <xf borderId="47" fillId="7" fontId="20" numFmtId="0" xfId="0" applyBorder="1" applyFill="1" applyFont="1"/>
    <xf borderId="42" fillId="0" fontId="20" numFmtId="14" xfId="0" applyBorder="1" applyFont="1" applyNumberFormat="1"/>
    <xf borderId="47" fillId="7" fontId="20" numFmtId="11" xfId="0" applyBorder="1" applyFill="1" applyFont="1" applyNumberFormat="1"/>
    <xf borderId="47" fillId="7" fontId="20" numFmtId="21" xfId="0" applyBorder="1" applyFill="1" applyFont="1" applyNumberFormat="1"/>
    <xf borderId="42" fillId="0" fontId="20" numFmtId="11" xfId="0" applyBorder="1" applyFont="1" applyNumberFormat="1"/>
    <xf borderId="41" fillId="7" fontId="20" numFmtId="0" xfId="0" applyBorder="1" applyFill="1" applyFont="1"/>
    <xf borderId="45" fillId="7" fontId="20" numFmtId="14" xfId="0" applyBorder="1" applyFill="1" applyFont="1" applyNumberFormat="1"/>
    <xf borderId="43" fillId="0" fontId="8" numFmtId="0" xfId="0" applyBorder="1" applyFont="1"/>
    <xf borderId="41" fillId="9" fontId="20" numFmtId="0" xfId="0" applyBorder="1" applyFill="1" applyFont="1"/>
    <xf borderId="45" fillId="9" fontId="20" numFmtId="14" xfId="0" applyBorder="1" applyFill="1" applyFont="1" applyNumberFormat="1"/>
    <xf borderId="45" fillId="9" fontId="20" numFmtId="0" xfId="0" applyBorder="1" applyFill="1" applyFont="1"/>
    <xf borderId="45" fillId="9" fontId="20" numFmtId="21" xfId="0" applyBorder="1" applyFill="1" applyFont="1" applyNumberFormat="1"/>
    <xf borderId="40" fillId="7" fontId="20" numFmtId="21" xfId="0" applyBorder="1" applyFill="1" applyFont="1" applyNumberFormat="1"/>
    <xf borderId="40" fillId="0" fontId="20" numFmtId="21" xfId="0" applyBorder="1" applyFont="1" applyNumberFormat="1"/>
    <xf borderId="48" fillId="0" fontId="8" numFmtId="0" xfId="0" applyBorder="1" applyFont="1"/>
    <xf borderId="49" fillId="0" fontId="8" numFmtId="0" xfId="0" applyBorder="1" applyFont="1"/>
    <xf borderId="50" fillId="0" fontId="8" numFmtId="0" xfId="0" applyBorder="1" applyFont="1"/>
    <xf borderId="51" fillId="7" fontId="4" numFmtId="0" xfId="0" applyBorder="1" applyFill="1" applyFont="1"/>
    <xf borderId="48" fillId="0" fontId="4" numFmtId="0" xfId="0" applyBorder="1" applyFont="1"/>
    <xf borderId="50" fillId="0" fontId="4" numFmtId="0" xfId="0" applyBorder="1" applyFont="1"/>
    <xf borderId="52" fillId="0" fontId="8" numFmtId="0" xfId="0" applyBorder="1" applyFont="1"/>
    <xf borderId="53" fillId="0" fontId="8" numFmtId="0" xfId="0" applyBorder="1" applyFont="1"/>
    <xf borderId="54" fillId="0" fontId="4" numFmtId="0" xfId="0" applyBorder="1" applyFont="1"/>
    <xf borderId="52" fillId="0" fontId="4" numFmtId="0" xfId="0" applyBorder="1" applyFont="1"/>
    <xf borderId="53" fillId="0" fontId="4" numFmtId="0" xfId="0" applyBorder="1" applyFont="1"/>
    <xf borderId="55" fillId="0" fontId="8" numFmtId="0" xfId="0" applyBorder="1" applyFont="1"/>
    <xf borderId="9" fillId="0" fontId="8" numFmtId="0" xfId="0" applyBorder="1" applyFont="1"/>
    <xf borderId="55" fillId="0" fontId="4" numFmtId="0" xfId="0" applyBorder="1" applyFont="1"/>
    <xf borderId="15" fillId="0" fontId="4" numFmtId="0" xfId="0" applyBorder="1" applyFont="1"/>
    <xf borderId="2" fillId="9" fontId="50" numFmtId="0" xfId="0" applyAlignment="1" applyBorder="1" applyFill="1" applyFont="1">
      <alignment shrinkToFit="0" wrapText="1"/>
    </xf>
    <xf borderId="33" fillId="9" fontId="50" numFmtId="0" xfId="0" applyAlignment="1" applyBorder="1" applyFill="1" applyFont="1">
      <alignment shrinkToFit="0" wrapText="1"/>
    </xf>
    <xf borderId="51" fillId="9" fontId="50" numFmtId="0" xfId="0" applyAlignment="1" applyBorder="1" applyFill="1" applyFont="1">
      <alignment shrinkToFit="0" wrapText="1"/>
    </xf>
    <xf borderId="56" fillId="9" fontId="50" numFmtId="0" xfId="0" applyAlignment="1" applyBorder="1" applyFill="1" applyFont="1">
      <alignment shrinkToFit="0" wrapText="1"/>
    </xf>
    <xf borderId="54" fillId="0" fontId="8" numFmtId="0" xfId="0" applyBorder="1" applyFont="1"/>
    <xf borderId="0" fillId="0" fontId="8" numFmtId="22" xfId="0" applyFont="1" applyNumberFormat="1"/>
    <xf borderId="40" fillId="0" fontId="20" numFmtId="11" xfId="0" applyBorder="1" applyFont="1" applyNumberFormat="1"/>
    <xf borderId="1" fillId="7" fontId="8" numFmtId="0" xfId="0" applyBorder="1" applyFill="1" applyFont="1"/>
    <xf borderId="2" fillId="9" fontId="51" numFmtId="0" xfId="0" applyAlignment="1" applyBorder="1" applyFill="1" applyFont="1">
      <alignment shrinkToFit="0" wrapText="1"/>
    </xf>
    <xf borderId="54" fillId="0" fontId="52" numFmtId="0" xfId="0" applyBorder="1" applyFont="1"/>
    <xf borderId="0" fillId="0" fontId="52" numFmtId="0" xfId="0" applyFont="1"/>
    <xf borderId="0" fillId="0" fontId="47" numFmtId="0" xfId="0" applyFont="1"/>
    <xf borderId="1" fillId="7" fontId="47" numFmtId="0" xfId="0" applyAlignment="1" applyBorder="1" applyFill="1" applyFont="1">
      <alignment shrinkToFit="0" wrapText="1"/>
    </xf>
    <xf borderId="1" fillId="7" fontId="47" numFmtId="16" xfId="0" applyBorder="1" applyFill="1" applyFont="1" applyNumberFormat="1"/>
    <xf borderId="1" fillId="7" fontId="47" numFmtId="0" xfId="0" applyBorder="1" applyFill="1" applyFont="1"/>
    <xf borderId="51" fillId="7" fontId="47" numFmtId="0" xfId="0" applyAlignment="1" applyBorder="1" applyFill="1" applyFont="1">
      <alignment shrinkToFit="0" wrapText="1"/>
    </xf>
    <xf borderId="1" fillId="7" fontId="53" numFmtId="0" xfId="0" applyBorder="1" applyFill="1" applyFont="1"/>
    <xf borderId="43" fillId="0" fontId="49" numFmtId="14" xfId="0" applyBorder="1" applyFont="1" applyNumberFormat="1"/>
    <xf borderId="51" fillId="7" fontId="54" numFmtId="0" xfId="0" applyAlignment="1" applyBorder="1" applyFill="1" applyFont="1">
      <alignment shrinkToFit="0" wrapText="1"/>
    </xf>
    <xf borderId="43" fillId="0" fontId="49" numFmtId="21" xfId="0" applyBorder="1" applyFont="1" applyNumberFormat="1"/>
    <xf borderId="1" fillId="23" fontId="4" numFmtId="0" xfId="0" applyAlignment="1" applyBorder="1" applyFill="1" applyFont="1">
      <alignment shrinkToFit="0" wrapText="1"/>
    </xf>
    <xf borderId="42" fillId="0" fontId="49" numFmtId="14" xfId="0" applyBorder="1" applyFont="1" applyNumberFormat="1"/>
    <xf borderId="1" fillId="23" fontId="55" numFmtId="0" xfId="0" applyAlignment="1" applyBorder="1" applyFill="1" applyFont="1">
      <alignment shrinkToFit="0" wrapText="1"/>
    </xf>
    <xf borderId="42" fillId="0" fontId="49" numFmtId="21" xfId="0" applyBorder="1" applyFont="1" applyNumberFormat="1"/>
    <xf borderId="1" fillId="23" fontId="4" numFmtId="0" xfId="0" applyBorder="1" applyFill="1" applyFont="1"/>
    <xf borderId="51" fillId="23" fontId="4" numFmtId="0" xfId="0" applyBorder="1" applyFill="1" applyFont="1"/>
    <xf borderId="1" fillId="24" fontId="56" numFmtId="0" xfId="0" applyBorder="1" applyFill="1" applyFont="1"/>
    <xf borderId="1" fillId="24" fontId="4" numFmtId="0" xfId="0" applyBorder="1" applyFill="1" applyFont="1"/>
    <xf borderId="51" fillId="17" fontId="4" numFmtId="0" xfId="0" applyBorder="1" applyFill="1" applyFont="1"/>
    <xf borderId="0" fillId="0" fontId="57" numFmtId="0" xfId="0" applyFont="1"/>
    <xf borderId="41" fillId="9" fontId="49" numFmtId="0" xfId="0" applyBorder="1" applyFill="1" applyFont="1"/>
    <xf borderId="45" fillId="9" fontId="49" numFmtId="14" xfId="0" applyBorder="1" applyFill="1" applyFont="1" applyNumberFormat="1"/>
    <xf borderId="45" fillId="9" fontId="49" numFmtId="0" xfId="0" applyBorder="1" applyFill="1" applyFont="1"/>
    <xf borderId="45" fillId="9" fontId="49" numFmtId="21" xfId="0" applyBorder="1" applyFill="1" applyFont="1" applyNumberFormat="1"/>
    <xf borderId="41" fillId="7" fontId="49" numFmtId="0" xfId="0" applyBorder="1" applyFill="1" applyFont="1"/>
    <xf borderId="45" fillId="7" fontId="49" numFmtId="14" xfId="0" applyBorder="1" applyFill="1" applyFont="1" applyNumberFormat="1"/>
    <xf borderId="1" fillId="7" fontId="4" numFmtId="22" xfId="0" applyBorder="1" applyFill="1" applyFont="1" applyNumberFormat="1"/>
    <xf borderId="45" fillId="7" fontId="49" numFmtId="0" xfId="0" applyBorder="1" applyFill="1" applyFont="1"/>
    <xf borderId="1" fillId="7" fontId="58" numFmtId="0" xfId="0" applyBorder="1" applyFill="1" applyFont="1"/>
    <xf borderId="45" fillId="7" fontId="49" numFmtId="21" xfId="0" applyBorder="1" applyFill="1" applyFont="1" applyNumberFormat="1"/>
    <xf borderId="1" fillId="7" fontId="59" numFmtId="0" xfId="0" applyBorder="1" applyFill="1" applyFont="1"/>
    <xf borderId="51" fillId="7" fontId="8" numFmtId="0" xfId="0" applyBorder="1" applyFill="1" applyFont="1"/>
    <xf borderId="42" fillId="0" fontId="49" numFmtId="11" xfId="0" applyBorder="1" applyFont="1" applyNumberFormat="1"/>
    <xf borderId="1" fillId="15" fontId="4" numFmtId="14" xfId="0" applyBorder="1" applyFill="1" applyFont="1" applyNumberFormat="1"/>
    <xf borderId="51" fillId="15" fontId="4" numFmtId="0" xfId="0" applyBorder="1" applyFill="1" applyFont="1"/>
    <xf borderId="1" fillId="15" fontId="4" numFmtId="22" xfId="0" applyBorder="1" applyFill="1" applyFont="1" applyNumberFormat="1"/>
    <xf borderId="1" fillId="15" fontId="8" numFmtId="0" xfId="0" applyBorder="1" applyFill="1" applyFont="1"/>
    <xf borderId="1" fillId="25" fontId="4" numFmtId="14" xfId="0" applyBorder="1" applyFill="1" applyFont="1" applyNumberFormat="1"/>
    <xf borderId="1" fillId="25" fontId="4" numFmtId="0" xfId="0" applyBorder="1" applyFill="1" applyFont="1"/>
    <xf borderId="51" fillId="25" fontId="4" numFmtId="0" xfId="0" applyBorder="1" applyFill="1" applyFont="1"/>
  </cellXfs>
  <cellStyles count="1">
    <cellStyle xfId="0" name="Normal" builtinId="0"/>
  </cellStyles>
  <dxfs count="1">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2562225</xdr:colOff>
      <xdr:row>2</xdr:row>
      <xdr:rowOff>19050</xdr:rowOff>
    </xdr:from>
    <xdr:ext cx="148590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3</xdr:row>
      <xdr:rowOff>171450</xdr:rowOff>
    </xdr:from>
    <xdr:ext cx="1762125" cy="1371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1285875</xdr:colOff>
      <xdr:row>3</xdr:row>
      <xdr:rowOff>85725</xdr:rowOff>
    </xdr:from>
    <xdr:ext cx="2143125" cy="16668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19050</xdr:colOff>
      <xdr:row>9</xdr:row>
      <xdr:rowOff>104775</xdr:rowOff>
    </xdr:from>
    <xdr:ext cx="4572000" cy="27527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1323975</xdr:colOff>
      <xdr:row>30</xdr:row>
      <xdr:rowOff>123825</xdr:rowOff>
    </xdr:from>
    <xdr:ext cx="4562475" cy="3714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409575</xdr:colOff>
      <xdr:row>7</xdr:row>
      <xdr:rowOff>133350</xdr:rowOff>
    </xdr:from>
    <xdr:ext cx="1943100" cy="1381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1085850</xdr:colOff>
      <xdr:row>1</xdr:row>
      <xdr:rowOff>9525</xdr:rowOff>
    </xdr:from>
    <xdr:ext cx="0" cy="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3505200</xdr:colOff>
      <xdr:row>47</xdr:row>
      <xdr:rowOff>123825</xdr:rowOff>
    </xdr:from>
    <xdr:ext cx="10363200" cy="4772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11</xdr:row>
      <xdr:rowOff>0</xdr:rowOff>
    </xdr:from>
    <xdr:ext cx="10039350" cy="43148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nedrive.live.com/personal/21f1717b0dd121e7/_layouts/15/Doc.aspx?sourcedoc=%7BD3B0969C-36EE-478F-95E2-FDC5CB7C53BD%7D&amp;file=new%20forklift%20list%209-28.xlsx&amp;action=default&amp;mobileredirect=true" TargetMode="External"/><Relationship Id="rId2" Type="http://schemas.openxmlformats.org/officeDocument/2006/relationships/hyperlink" Target="https://docs.google.com/document/d/1ynvTs9DUQkFu2_oMgW9DDgE6prUisMYYImTb8dH9U8M/edit?tab=t.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ynvTs9DUQkFu2_oMgW9DDgE6prUisMYYImTb8dH9U8M/edit?tab=t.0"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onedrive.live.com/personal/21f1717b0dd121e7/_layouts/15/Doc.aspx?sourcedoc=%7B3226D768-6AA4-4548-A366-6D4D124681E8%7D&amp;file=NJ7%20error%20%26%20bonus%20list%20sep%202026.xlsx&amp;action=default&amp;mobileredirect=true"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24.14"/>
    <col customWidth="1" min="3" max="3" width="109.43"/>
    <col customWidth="1" min="4" max="4" width="12.14"/>
    <col customWidth="1" min="5" max="5" width="33.86"/>
    <col customWidth="1" min="6" max="6" width="12.14"/>
    <col customWidth="1" min="7" max="7" width="74.43"/>
    <col customWidth="1" min="8" max="26" width="12.14"/>
  </cols>
  <sheetData>
    <row r="1" ht="15.0" customHeight="1">
      <c r="A1" s="2" t="s">
        <v>1</v>
      </c>
      <c r="H1" s="5"/>
      <c r="I1" s="5"/>
      <c r="J1" s="5"/>
      <c r="K1" s="5"/>
      <c r="L1" s="5"/>
      <c r="M1" s="5"/>
      <c r="N1" s="5"/>
      <c r="O1" s="5"/>
      <c r="P1" s="5"/>
      <c r="Q1" s="5"/>
      <c r="R1" s="5"/>
      <c r="S1" s="5"/>
      <c r="T1" s="5"/>
      <c r="U1" s="5"/>
      <c r="V1" s="5"/>
      <c r="W1" s="5"/>
      <c r="X1" s="5"/>
      <c r="Y1" s="5"/>
      <c r="Z1" s="5"/>
    </row>
    <row r="2" ht="15.0" customHeight="1">
      <c r="A2" s="5"/>
      <c r="B2" s="5"/>
      <c r="C2" s="3"/>
      <c r="D2" s="5"/>
      <c r="E2" s="5"/>
      <c r="F2" s="5"/>
      <c r="G2" s="5"/>
      <c r="H2" s="5"/>
      <c r="I2" s="5"/>
      <c r="J2" s="5"/>
      <c r="K2" s="5"/>
      <c r="L2" s="5"/>
      <c r="M2" s="5"/>
      <c r="N2" s="5"/>
      <c r="O2" s="5"/>
      <c r="P2" s="5"/>
      <c r="Q2" s="5"/>
      <c r="R2" s="5"/>
      <c r="S2" s="5"/>
      <c r="T2" s="5"/>
      <c r="U2" s="5"/>
      <c r="V2" s="5"/>
      <c r="W2" s="5"/>
      <c r="X2" s="5"/>
      <c r="Y2" s="5"/>
      <c r="Z2" s="5"/>
    </row>
    <row r="3" ht="15.0" customHeight="1">
      <c r="A3" s="14" t="s">
        <v>12</v>
      </c>
      <c r="B3" s="18" t="s">
        <v>15</v>
      </c>
      <c r="C3" s="20" t="s">
        <v>20</v>
      </c>
      <c r="D3" s="18" t="s">
        <v>25</v>
      </c>
      <c r="E3" s="18" t="s">
        <v>27</v>
      </c>
      <c r="F3" s="18" t="s">
        <v>29</v>
      </c>
      <c r="G3" s="18" t="s">
        <v>5</v>
      </c>
      <c r="H3" s="5"/>
      <c r="I3" s="5"/>
      <c r="J3" s="5"/>
      <c r="K3" s="5"/>
      <c r="L3" s="5"/>
      <c r="M3" s="5"/>
      <c r="N3" s="5"/>
      <c r="O3" s="5"/>
      <c r="P3" s="5"/>
      <c r="Q3" s="5"/>
      <c r="R3" s="5"/>
      <c r="S3" s="5"/>
      <c r="T3" s="5"/>
      <c r="U3" s="5"/>
      <c r="V3" s="5"/>
      <c r="W3" s="5"/>
      <c r="X3" s="5"/>
      <c r="Y3" s="5"/>
      <c r="Z3" s="5"/>
    </row>
    <row r="4" ht="45.0" customHeight="1">
      <c r="A4" s="25">
        <v>1.0</v>
      </c>
      <c r="B4" s="27" t="s">
        <v>35</v>
      </c>
      <c r="C4" s="29" t="s">
        <v>38</v>
      </c>
      <c r="D4" s="30" t="s">
        <v>40</v>
      </c>
      <c r="E4" s="32"/>
      <c r="F4" s="32"/>
      <c r="G4" s="32"/>
      <c r="H4" s="5"/>
      <c r="I4" s="5"/>
      <c r="J4" s="5"/>
      <c r="K4" s="5"/>
      <c r="L4" s="5"/>
      <c r="M4" s="5"/>
      <c r="N4" s="5"/>
      <c r="O4" s="5"/>
      <c r="P4" s="5"/>
      <c r="Q4" s="5"/>
      <c r="R4" s="5"/>
      <c r="S4" s="5"/>
      <c r="T4" s="5"/>
      <c r="U4" s="5"/>
      <c r="V4" s="5"/>
      <c r="W4" s="5"/>
      <c r="X4" s="5"/>
      <c r="Y4" s="5"/>
      <c r="Z4" s="5"/>
    </row>
    <row r="5" ht="43.5" customHeight="1">
      <c r="A5" s="25">
        <v>2.0</v>
      </c>
      <c r="B5" s="37"/>
      <c r="C5" s="29" t="s">
        <v>48</v>
      </c>
      <c r="D5" s="30" t="s">
        <v>40</v>
      </c>
      <c r="E5" s="32"/>
      <c r="F5" s="32"/>
      <c r="G5" s="32"/>
      <c r="H5" s="5"/>
      <c r="I5" s="5"/>
      <c r="J5" s="5"/>
      <c r="K5" s="5"/>
      <c r="L5" s="5"/>
      <c r="M5" s="5"/>
      <c r="N5" s="5"/>
      <c r="O5" s="5"/>
      <c r="P5" s="5"/>
      <c r="Q5" s="5"/>
      <c r="R5" s="5"/>
      <c r="S5" s="5"/>
      <c r="T5" s="5"/>
      <c r="U5" s="5"/>
      <c r="V5" s="5"/>
      <c r="W5" s="5"/>
      <c r="X5" s="5"/>
      <c r="Y5" s="5"/>
      <c r="Z5" s="5"/>
    </row>
    <row r="6" ht="57.0" customHeight="1">
      <c r="A6" s="25">
        <v>3.0</v>
      </c>
      <c r="B6" s="37"/>
      <c r="C6" s="29" t="s">
        <v>53</v>
      </c>
      <c r="D6" s="30" t="s">
        <v>55</v>
      </c>
      <c r="E6" s="41" t="s">
        <v>57</v>
      </c>
      <c r="F6" s="32" t="s">
        <v>60</v>
      </c>
      <c r="G6" s="29" t="s">
        <v>61</v>
      </c>
      <c r="H6" s="5"/>
      <c r="I6" s="5"/>
      <c r="J6" s="5"/>
      <c r="K6" s="5"/>
      <c r="L6" s="5"/>
      <c r="M6" s="5"/>
      <c r="N6" s="5"/>
      <c r="O6" s="5"/>
      <c r="P6" s="5"/>
      <c r="Q6" s="5"/>
      <c r="R6" s="5"/>
      <c r="S6" s="5"/>
      <c r="T6" s="5"/>
      <c r="U6" s="5"/>
      <c r="V6" s="5"/>
      <c r="W6" s="5"/>
      <c r="X6" s="5"/>
      <c r="Y6" s="5"/>
      <c r="Z6" s="5"/>
    </row>
    <row r="7" ht="35.25" customHeight="1">
      <c r="A7" s="25">
        <v>4.0</v>
      </c>
      <c r="B7" s="37"/>
      <c r="C7" s="29" t="s">
        <v>64</v>
      </c>
      <c r="D7" s="43" t="s">
        <v>55</v>
      </c>
      <c r="E7" s="32"/>
      <c r="F7" s="32"/>
      <c r="G7" s="32"/>
      <c r="H7" s="5"/>
      <c r="I7" s="5"/>
      <c r="J7" s="5"/>
      <c r="K7" s="5"/>
      <c r="L7" s="5"/>
      <c r="M7" s="5"/>
      <c r="N7" s="5"/>
      <c r="O7" s="5"/>
      <c r="P7" s="5"/>
      <c r="Q7" s="5"/>
      <c r="R7" s="5"/>
      <c r="S7" s="5"/>
      <c r="T7" s="5"/>
      <c r="U7" s="5"/>
      <c r="V7" s="5"/>
      <c r="W7" s="5"/>
      <c r="X7" s="5"/>
      <c r="Y7" s="5"/>
      <c r="Z7" s="5"/>
    </row>
    <row r="8" ht="41.25" customHeight="1">
      <c r="A8" s="25">
        <v>5.0</v>
      </c>
      <c r="B8" s="37"/>
      <c r="C8" s="29" t="s">
        <v>67</v>
      </c>
      <c r="D8" s="43" t="s">
        <v>69</v>
      </c>
      <c r="E8" s="41"/>
      <c r="F8" s="32"/>
      <c r="G8" s="32"/>
      <c r="H8" s="5"/>
      <c r="I8" s="5"/>
      <c r="J8" s="5"/>
      <c r="K8" s="5"/>
      <c r="L8" s="5"/>
      <c r="M8" s="5"/>
      <c r="N8" s="5"/>
      <c r="O8" s="5"/>
      <c r="P8" s="5"/>
      <c r="Q8" s="5"/>
      <c r="R8" s="5"/>
      <c r="S8" s="5"/>
      <c r="T8" s="5"/>
      <c r="U8" s="5"/>
      <c r="V8" s="5"/>
      <c r="W8" s="5"/>
      <c r="X8" s="5"/>
      <c r="Y8" s="5"/>
      <c r="Z8" s="5"/>
    </row>
    <row r="9" ht="48.0" customHeight="1">
      <c r="A9" s="25">
        <v>6.0</v>
      </c>
      <c r="B9" s="44"/>
      <c r="C9" s="29" t="s">
        <v>75</v>
      </c>
      <c r="D9" s="43" t="s">
        <v>69</v>
      </c>
      <c r="E9" s="41" t="s">
        <v>76</v>
      </c>
      <c r="F9" s="32" t="s">
        <v>77</v>
      </c>
      <c r="G9" s="29" t="s">
        <v>78</v>
      </c>
      <c r="H9" s="5"/>
      <c r="I9" s="5"/>
      <c r="J9" s="5"/>
      <c r="K9" s="5"/>
      <c r="L9" s="5"/>
      <c r="M9" s="5"/>
      <c r="N9" s="5"/>
      <c r="O9" s="5"/>
      <c r="P9" s="5"/>
      <c r="Q9" s="5"/>
      <c r="R9" s="5"/>
      <c r="S9" s="5"/>
      <c r="T9" s="5"/>
      <c r="U9" s="5"/>
      <c r="V9" s="5"/>
      <c r="W9" s="5"/>
      <c r="X9" s="5"/>
      <c r="Y9" s="5"/>
      <c r="Z9" s="5"/>
    </row>
    <row r="10" ht="64.5" customHeight="1">
      <c r="A10" s="25">
        <v>7.0</v>
      </c>
      <c r="B10" s="49" t="s">
        <v>83</v>
      </c>
      <c r="C10" s="29" t="s">
        <v>85</v>
      </c>
      <c r="D10" s="43" t="s">
        <v>40</v>
      </c>
      <c r="E10" s="50" t="s">
        <v>86</v>
      </c>
      <c r="F10" s="32" t="s">
        <v>88</v>
      </c>
      <c r="G10" s="59" t="s">
        <v>91</v>
      </c>
      <c r="H10" s="5"/>
      <c r="I10" s="5"/>
      <c r="J10" s="5"/>
      <c r="K10" s="5"/>
      <c r="L10" s="5"/>
      <c r="M10" s="5"/>
      <c r="N10" s="5"/>
      <c r="O10" s="5"/>
      <c r="P10" s="5"/>
      <c r="Q10" s="5"/>
      <c r="R10" s="5"/>
      <c r="S10" s="5"/>
      <c r="T10" s="5"/>
      <c r="U10" s="5"/>
      <c r="V10" s="5"/>
      <c r="W10" s="5"/>
      <c r="X10" s="5"/>
      <c r="Y10" s="5"/>
      <c r="Z10" s="5"/>
    </row>
    <row r="11" ht="108.75" customHeight="1">
      <c r="A11" s="25">
        <v>8.0</v>
      </c>
      <c r="B11" s="44"/>
      <c r="C11" s="29" t="s">
        <v>115</v>
      </c>
      <c r="D11" s="43" t="s">
        <v>116</v>
      </c>
      <c r="E11" s="60" t="s">
        <v>117</v>
      </c>
      <c r="F11" s="32" t="s">
        <v>118</v>
      </c>
      <c r="G11" s="61" t="s">
        <v>120</v>
      </c>
      <c r="H11" s="58" t="s">
        <v>122</v>
      </c>
      <c r="I11" s="5"/>
      <c r="J11" s="5"/>
      <c r="K11" s="5"/>
      <c r="L11" s="5"/>
      <c r="M11" s="5"/>
      <c r="N11" s="5"/>
      <c r="O11" s="5"/>
      <c r="P11" s="5"/>
      <c r="Q11" s="5"/>
      <c r="R11" s="5"/>
      <c r="S11" s="5"/>
      <c r="T11" s="5"/>
      <c r="U11" s="5"/>
      <c r="V11" s="5"/>
      <c r="W11" s="5"/>
      <c r="X11" s="5"/>
      <c r="Y11" s="5"/>
      <c r="Z11" s="5"/>
    </row>
    <row r="12" ht="30.75" customHeight="1">
      <c r="A12" s="25">
        <v>9.0</v>
      </c>
      <c r="B12" s="49" t="s">
        <v>127</v>
      </c>
      <c r="C12" s="29" t="s">
        <v>128</v>
      </c>
      <c r="D12" s="43" t="s">
        <v>129</v>
      </c>
      <c r="E12" s="50" t="s">
        <v>130</v>
      </c>
      <c r="F12" s="32" t="s">
        <v>132</v>
      </c>
      <c r="G12" s="32"/>
      <c r="H12" s="5"/>
      <c r="I12" s="5"/>
      <c r="J12" s="5"/>
      <c r="K12" s="5"/>
      <c r="L12" s="5"/>
      <c r="M12" s="5"/>
      <c r="N12" s="5"/>
      <c r="O12" s="5"/>
      <c r="P12" s="5"/>
      <c r="Q12" s="5"/>
      <c r="R12" s="5"/>
      <c r="S12" s="5"/>
      <c r="T12" s="5"/>
      <c r="U12" s="5"/>
      <c r="V12" s="5"/>
      <c r="W12" s="5"/>
      <c r="X12" s="5"/>
      <c r="Y12" s="5"/>
      <c r="Z12" s="5"/>
    </row>
    <row r="13" ht="36.75" customHeight="1">
      <c r="A13" s="25">
        <v>10.0</v>
      </c>
      <c r="B13" s="37"/>
      <c r="C13" s="29" t="s">
        <v>135</v>
      </c>
      <c r="D13" s="43" t="s">
        <v>129</v>
      </c>
      <c r="E13" s="50" t="s">
        <v>130</v>
      </c>
      <c r="F13" s="32" t="s">
        <v>132</v>
      </c>
      <c r="G13" s="32" t="s">
        <v>136</v>
      </c>
      <c r="H13" s="5"/>
      <c r="I13" s="5"/>
      <c r="J13" s="5"/>
      <c r="K13" s="5"/>
      <c r="L13" s="5"/>
      <c r="M13" s="5"/>
      <c r="N13" s="5"/>
      <c r="O13" s="5"/>
      <c r="P13" s="5"/>
      <c r="Q13" s="5"/>
      <c r="R13" s="5"/>
      <c r="S13" s="5"/>
      <c r="T13" s="5"/>
      <c r="U13" s="5"/>
      <c r="V13" s="5"/>
      <c r="W13" s="5"/>
      <c r="X13" s="5"/>
      <c r="Y13" s="5"/>
      <c r="Z13" s="5"/>
    </row>
    <row r="14" ht="42.0" customHeight="1">
      <c r="A14" s="25">
        <v>11.0</v>
      </c>
      <c r="B14" s="37"/>
      <c r="C14" s="29" t="s">
        <v>140</v>
      </c>
      <c r="D14" s="43" t="s">
        <v>129</v>
      </c>
      <c r="E14" s="50" t="s">
        <v>130</v>
      </c>
      <c r="F14" s="32" t="s">
        <v>132</v>
      </c>
      <c r="G14" s="32"/>
      <c r="H14" s="5"/>
      <c r="I14" s="5"/>
      <c r="J14" s="5"/>
      <c r="K14" s="5"/>
      <c r="L14" s="5"/>
      <c r="M14" s="5"/>
      <c r="N14" s="5"/>
      <c r="O14" s="5"/>
      <c r="P14" s="5"/>
      <c r="Q14" s="5"/>
      <c r="R14" s="5"/>
      <c r="S14" s="5"/>
      <c r="T14" s="5"/>
      <c r="U14" s="5"/>
      <c r="V14" s="5"/>
      <c r="W14" s="5"/>
      <c r="X14" s="5"/>
      <c r="Y14" s="5"/>
      <c r="Z14" s="5"/>
    </row>
    <row r="15" ht="15.0" customHeight="1">
      <c r="A15" s="25">
        <v>12.0</v>
      </c>
      <c r="B15" s="37"/>
      <c r="C15" s="29" t="s">
        <v>145</v>
      </c>
      <c r="D15" s="43" t="s">
        <v>129</v>
      </c>
      <c r="E15" s="50" t="s">
        <v>130</v>
      </c>
      <c r="F15" s="32" t="s">
        <v>132</v>
      </c>
      <c r="G15" s="32"/>
      <c r="H15" s="5"/>
      <c r="I15" s="5"/>
      <c r="J15" s="5"/>
      <c r="K15" s="5"/>
      <c r="L15" s="5"/>
      <c r="M15" s="5"/>
      <c r="N15" s="5"/>
      <c r="O15" s="5"/>
      <c r="P15" s="5"/>
      <c r="Q15" s="5"/>
      <c r="R15" s="5"/>
      <c r="S15" s="5"/>
      <c r="T15" s="5"/>
      <c r="U15" s="5"/>
      <c r="V15" s="5"/>
      <c r="W15" s="5"/>
      <c r="X15" s="5"/>
      <c r="Y15" s="5"/>
      <c r="Z15" s="5"/>
    </row>
    <row r="16" ht="15.0" customHeight="1">
      <c r="A16" s="25">
        <v>13.0</v>
      </c>
      <c r="B16" s="37"/>
      <c r="C16" s="29" t="s">
        <v>147</v>
      </c>
      <c r="D16" s="43" t="s">
        <v>129</v>
      </c>
      <c r="E16" s="50" t="s">
        <v>130</v>
      </c>
      <c r="F16" s="32" t="s">
        <v>132</v>
      </c>
      <c r="G16" s="32"/>
      <c r="H16" s="5"/>
      <c r="I16" s="5"/>
      <c r="J16" s="5"/>
      <c r="K16" s="5"/>
      <c r="L16" s="5"/>
      <c r="M16" s="5"/>
      <c r="N16" s="5"/>
      <c r="O16" s="5"/>
      <c r="P16" s="5"/>
      <c r="Q16" s="5"/>
      <c r="R16" s="5"/>
      <c r="S16" s="5"/>
      <c r="T16" s="5"/>
      <c r="U16" s="5"/>
      <c r="V16" s="5"/>
      <c r="W16" s="5"/>
      <c r="X16" s="5"/>
      <c r="Y16" s="5"/>
      <c r="Z16" s="5"/>
    </row>
    <row r="17" ht="42.0" customHeight="1">
      <c r="A17" s="25">
        <v>14.0</v>
      </c>
      <c r="B17" s="44"/>
      <c r="C17" s="29" t="s">
        <v>151</v>
      </c>
      <c r="D17" s="43" t="s">
        <v>152</v>
      </c>
      <c r="E17" s="32"/>
      <c r="F17" s="32"/>
      <c r="G17" s="32"/>
      <c r="H17" s="5"/>
      <c r="I17" s="5"/>
      <c r="J17" s="5"/>
      <c r="K17" s="5"/>
      <c r="L17" s="5"/>
      <c r="M17" s="5"/>
      <c r="N17" s="5"/>
      <c r="O17" s="5"/>
      <c r="P17" s="5"/>
      <c r="Q17" s="5"/>
      <c r="R17" s="5"/>
      <c r="S17" s="5"/>
      <c r="T17" s="5"/>
      <c r="U17" s="5"/>
      <c r="V17" s="5"/>
      <c r="W17" s="5"/>
      <c r="X17" s="5"/>
      <c r="Y17" s="5"/>
      <c r="Z17" s="5"/>
    </row>
    <row r="18" ht="31.5" customHeight="1">
      <c r="A18" s="25">
        <v>15.0</v>
      </c>
      <c r="B18" s="49" t="s">
        <v>156</v>
      </c>
      <c r="C18" s="29" t="s">
        <v>158</v>
      </c>
      <c r="D18" s="43" t="s">
        <v>40</v>
      </c>
      <c r="E18" s="50" t="s">
        <v>159</v>
      </c>
      <c r="F18" s="32" t="s">
        <v>118</v>
      </c>
      <c r="G18" s="29" t="s">
        <v>160</v>
      </c>
      <c r="H18" s="5"/>
      <c r="I18" s="5"/>
      <c r="J18" s="5"/>
      <c r="K18" s="5"/>
      <c r="L18" s="5"/>
      <c r="M18" s="5"/>
      <c r="N18" s="5"/>
      <c r="O18" s="5"/>
      <c r="P18" s="5"/>
      <c r="Q18" s="5"/>
      <c r="R18" s="5"/>
      <c r="S18" s="5"/>
      <c r="T18" s="5"/>
      <c r="U18" s="5"/>
      <c r="V18" s="5"/>
      <c r="W18" s="5"/>
      <c r="X18" s="5"/>
      <c r="Y18" s="5"/>
      <c r="Z18" s="5"/>
    </row>
    <row r="19" ht="144.0" customHeight="1">
      <c r="A19" s="25">
        <v>16.0</v>
      </c>
      <c r="B19" s="37"/>
      <c r="C19" s="29" t="s">
        <v>163</v>
      </c>
      <c r="D19" s="43" t="s">
        <v>40</v>
      </c>
      <c r="E19" s="50" t="s">
        <v>164</v>
      </c>
      <c r="F19" s="32" t="s">
        <v>165</v>
      </c>
      <c r="G19" s="29" t="s">
        <v>166</v>
      </c>
      <c r="H19" s="5"/>
      <c r="I19" s="5"/>
      <c r="J19" s="5"/>
      <c r="K19" s="5"/>
      <c r="L19" s="5"/>
      <c r="M19" s="5"/>
      <c r="N19" s="5"/>
      <c r="O19" s="5"/>
      <c r="P19" s="5"/>
      <c r="Q19" s="5"/>
      <c r="R19" s="5"/>
      <c r="S19" s="5"/>
      <c r="T19" s="5"/>
      <c r="U19" s="5"/>
      <c r="V19" s="5"/>
      <c r="W19" s="5"/>
      <c r="X19" s="5"/>
      <c r="Y19" s="5"/>
      <c r="Z19" s="5"/>
    </row>
    <row r="20" ht="49.5" customHeight="1">
      <c r="A20" s="25">
        <v>17.0</v>
      </c>
      <c r="B20" s="37"/>
      <c r="C20" s="29" t="s">
        <v>167</v>
      </c>
      <c r="D20" s="43" t="s">
        <v>40</v>
      </c>
      <c r="E20" s="50" t="s">
        <v>168</v>
      </c>
      <c r="F20" s="32" t="s">
        <v>170</v>
      </c>
      <c r="G20" s="32" t="s">
        <v>171</v>
      </c>
      <c r="H20" s="5"/>
      <c r="I20" s="5"/>
      <c r="J20" s="5"/>
      <c r="K20" s="5"/>
      <c r="L20" s="5"/>
      <c r="M20" s="5"/>
      <c r="N20" s="5"/>
      <c r="O20" s="5"/>
      <c r="P20" s="5"/>
      <c r="Q20" s="5"/>
      <c r="R20" s="5"/>
      <c r="S20" s="5"/>
      <c r="T20" s="5"/>
      <c r="U20" s="5"/>
      <c r="V20" s="5"/>
      <c r="W20" s="5"/>
      <c r="X20" s="5"/>
      <c r="Y20" s="5"/>
      <c r="Z20" s="5"/>
    </row>
    <row r="21" ht="68.25" customHeight="1">
      <c r="A21" s="25">
        <v>18.0</v>
      </c>
      <c r="B21" s="44"/>
      <c r="C21" s="29" t="s">
        <v>172</v>
      </c>
      <c r="D21" s="43" t="s">
        <v>40</v>
      </c>
      <c r="E21" s="50" t="s">
        <v>174</v>
      </c>
      <c r="F21" s="32" t="s">
        <v>175</v>
      </c>
      <c r="G21" s="29" t="s">
        <v>176</v>
      </c>
      <c r="H21" s="5"/>
      <c r="I21" s="5"/>
      <c r="J21" s="5"/>
      <c r="K21" s="5"/>
      <c r="L21" s="5"/>
      <c r="M21" s="5"/>
      <c r="N21" s="5"/>
      <c r="O21" s="5"/>
      <c r="P21" s="5"/>
      <c r="Q21" s="5"/>
      <c r="R21" s="5"/>
      <c r="S21" s="5"/>
      <c r="T21" s="5"/>
      <c r="U21" s="5"/>
      <c r="V21" s="5"/>
      <c r="W21" s="5"/>
      <c r="X21" s="5"/>
      <c r="Y21" s="5"/>
      <c r="Z21" s="5"/>
    </row>
    <row r="22" ht="15.0" customHeight="1">
      <c r="A22" s="5"/>
      <c r="B22" s="5"/>
      <c r="C22" s="3"/>
      <c r="D22" s="5"/>
      <c r="E22" s="5"/>
      <c r="F22" s="5"/>
      <c r="G22" s="5"/>
      <c r="H22" s="5"/>
      <c r="I22" s="5"/>
      <c r="J22" s="5"/>
      <c r="K22" s="5"/>
      <c r="L22" s="5"/>
      <c r="M22" s="5"/>
      <c r="N22" s="5"/>
      <c r="O22" s="5"/>
      <c r="P22" s="5"/>
      <c r="Q22" s="5"/>
      <c r="R22" s="5"/>
      <c r="S22" s="5"/>
      <c r="T22" s="5"/>
      <c r="U22" s="5"/>
      <c r="V22" s="5"/>
      <c r="W22" s="5"/>
      <c r="X22" s="5"/>
      <c r="Y22" s="5"/>
      <c r="Z22" s="5"/>
    </row>
    <row r="23" ht="15.0" customHeight="1">
      <c r="A23" s="5"/>
      <c r="B23" s="5"/>
      <c r="C23" s="3"/>
      <c r="D23" s="5"/>
      <c r="E23" s="5"/>
      <c r="F23" s="5"/>
      <c r="G23" s="5"/>
      <c r="H23" s="5"/>
      <c r="I23" s="5"/>
      <c r="J23" s="5"/>
      <c r="K23" s="5"/>
      <c r="L23" s="5"/>
      <c r="M23" s="5"/>
      <c r="N23" s="5"/>
      <c r="O23" s="5"/>
      <c r="P23" s="5"/>
      <c r="Q23" s="5"/>
      <c r="R23" s="5"/>
      <c r="S23" s="5"/>
      <c r="T23" s="5"/>
      <c r="U23" s="5"/>
      <c r="V23" s="5"/>
      <c r="W23" s="5"/>
      <c r="X23" s="5"/>
      <c r="Y23" s="5"/>
      <c r="Z23" s="5"/>
    </row>
    <row r="24" ht="15.0" customHeight="1">
      <c r="A24" s="5"/>
      <c r="B24" s="5"/>
      <c r="C24" s="3"/>
      <c r="D24" s="5"/>
      <c r="E24" s="5"/>
      <c r="F24" s="5"/>
      <c r="G24" s="5"/>
      <c r="H24" s="5"/>
      <c r="I24" s="5"/>
      <c r="J24" s="5"/>
      <c r="K24" s="5"/>
      <c r="L24" s="5"/>
      <c r="M24" s="5"/>
      <c r="N24" s="5"/>
      <c r="O24" s="5"/>
      <c r="P24" s="5"/>
      <c r="Q24" s="5"/>
      <c r="R24" s="5"/>
      <c r="S24" s="5"/>
      <c r="T24" s="5"/>
      <c r="U24" s="5"/>
      <c r="V24" s="5"/>
      <c r="W24" s="5"/>
      <c r="X24" s="5"/>
      <c r="Y24" s="5"/>
      <c r="Z24" s="5"/>
    </row>
    <row r="25" ht="15.0" customHeight="1">
      <c r="A25" s="5"/>
      <c r="B25" s="5"/>
      <c r="C25" s="3"/>
      <c r="D25" s="5"/>
      <c r="E25" s="5"/>
      <c r="F25" s="5"/>
      <c r="G25" s="5"/>
      <c r="H25" s="5"/>
      <c r="I25" s="5"/>
      <c r="J25" s="5"/>
      <c r="K25" s="5"/>
      <c r="L25" s="5"/>
      <c r="M25" s="5"/>
      <c r="N25" s="5"/>
      <c r="O25" s="5"/>
      <c r="P25" s="5"/>
      <c r="Q25" s="5"/>
      <c r="R25" s="5"/>
      <c r="S25" s="5"/>
      <c r="T25" s="5"/>
      <c r="U25" s="5"/>
      <c r="V25" s="5"/>
      <c r="W25" s="5"/>
      <c r="X25" s="5"/>
      <c r="Y25" s="5"/>
      <c r="Z25" s="5"/>
    </row>
    <row r="26" ht="15.0" customHeight="1">
      <c r="A26" s="5"/>
      <c r="B26" s="5"/>
      <c r="C26" s="3"/>
      <c r="D26" s="5"/>
      <c r="E26" s="5" t="s">
        <v>181</v>
      </c>
      <c r="F26" s="5"/>
      <c r="G26" s="5"/>
      <c r="H26" s="5"/>
      <c r="I26" s="5"/>
      <c r="J26" s="5"/>
      <c r="K26" s="5"/>
      <c r="L26" s="5"/>
      <c r="M26" s="5"/>
      <c r="N26" s="5"/>
      <c r="O26" s="5"/>
      <c r="P26" s="5"/>
      <c r="Q26" s="5"/>
      <c r="R26" s="5"/>
      <c r="S26" s="5"/>
      <c r="T26" s="5"/>
      <c r="U26" s="5"/>
      <c r="V26" s="5"/>
      <c r="W26" s="5"/>
      <c r="X26" s="5"/>
      <c r="Y26" s="5"/>
      <c r="Z26" s="5"/>
    </row>
    <row r="27" ht="15.0" customHeight="1">
      <c r="A27" s="5"/>
      <c r="B27" s="5"/>
      <c r="C27" s="3"/>
      <c r="D27" s="5"/>
      <c r="E27" s="5"/>
      <c r="F27" s="5"/>
      <c r="G27" s="5"/>
      <c r="H27" s="5"/>
      <c r="I27" s="5"/>
      <c r="J27" s="5"/>
      <c r="K27" s="5"/>
      <c r="L27" s="5"/>
      <c r="M27" s="5"/>
      <c r="N27" s="5"/>
      <c r="O27" s="5"/>
      <c r="P27" s="5"/>
      <c r="Q27" s="5"/>
      <c r="R27" s="5"/>
      <c r="S27" s="5"/>
      <c r="T27" s="5"/>
      <c r="U27" s="5"/>
      <c r="V27" s="5"/>
      <c r="W27" s="5"/>
      <c r="X27" s="5"/>
      <c r="Y27" s="5"/>
      <c r="Z27" s="5"/>
    </row>
    <row r="28" ht="15.0" customHeight="1">
      <c r="A28" s="5"/>
      <c r="B28" s="5"/>
      <c r="C28" s="3"/>
      <c r="D28" s="5"/>
      <c r="E28" s="5" t="s">
        <v>183</v>
      </c>
      <c r="F28" s="5"/>
      <c r="G28" s="5"/>
      <c r="H28" s="5"/>
      <c r="I28" s="5"/>
      <c r="J28" s="5"/>
      <c r="K28" s="5"/>
      <c r="L28" s="5"/>
      <c r="M28" s="5"/>
      <c r="N28" s="5"/>
      <c r="O28" s="5"/>
      <c r="P28" s="5"/>
      <c r="Q28" s="5"/>
      <c r="R28" s="5"/>
      <c r="S28" s="5"/>
      <c r="T28" s="5"/>
      <c r="U28" s="5"/>
      <c r="V28" s="5"/>
      <c r="W28" s="5"/>
      <c r="X28" s="5"/>
      <c r="Y28" s="5"/>
      <c r="Z28" s="5"/>
    </row>
    <row r="29" ht="15.0" customHeight="1">
      <c r="A29" s="5"/>
      <c r="B29" s="5"/>
      <c r="C29" s="3"/>
      <c r="D29" s="5"/>
      <c r="E29" s="5"/>
      <c r="F29" s="5"/>
      <c r="G29" s="5"/>
      <c r="H29" s="5"/>
      <c r="I29" s="5"/>
      <c r="J29" s="5"/>
      <c r="K29" s="5"/>
      <c r="L29" s="5"/>
      <c r="M29" s="5"/>
      <c r="N29" s="5"/>
      <c r="O29" s="5"/>
      <c r="P29" s="5"/>
      <c r="Q29" s="5"/>
      <c r="R29" s="5"/>
      <c r="S29" s="5"/>
      <c r="T29" s="5"/>
      <c r="U29" s="5"/>
      <c r="V29" s="5"/>
      <c r="W29" s="5"/>
      <c r="X29" s="5"/>
      <c r="Y29" s="5"/>
      <c r="Z29" s="5"/>
    </row>
    <row r="30" ht="15.0" customHeight="1">
      <c r="A30" s="5"/>
      <c r="B30" s="5"/>
      <c r="C30" s="3"/>
      <c r="D30" s="5"/>
      <c r="E30" s="5"/>
      <c r="F30" s="5"/>
      <c r="G30" s="5"/>
      <c r="H30" s="5"/>
      <c r="I30" s="5"/>
      <c r="J30" s="5"/>
      <c r="K30" s="5"/>
      <c r="L30" s="5"/>
      <c r="M30" s="5"/>
      <c r="N30" s="5"/>
      <c r="O30" s="5"/>
      <c r="P30" s="5"/>
      <c r="Q30" s="5"/>
      <c r="R30" s="5"/>
      <c r="S30" s="5"/>
      <c r="T30" s="5"/>
      <c r="U30" s="5"/>
      <c r="V30" s="5"/>
      <c r="W30" s="5"/>
      <c r="X30" s="5"/>
      <c r="Y30" s="5"/>
      <c r="Z30" s="5"/>
    </row>
    <row r="31" ht="15.0" customHeight="1">
      <c r="A31" s="5"/>
      <c r="B31" s="5"/>
      <c r="C31" s="3"/>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3"/>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3"/>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3"/>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3"/>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3"/>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3"/>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3"/>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3"/>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3"/>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3"/>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3"/>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3"/>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3"/>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3"/>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3"/>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3"/>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3"/>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3"/>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3"/>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3"/>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3"/>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3"/>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3"/>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3"/>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3"/>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3"/>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3"/>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3"/>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3"/>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3"/>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3"/>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3"/>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3"/>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3"/>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3"/>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3"/>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3"/>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3"/>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3"/>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3"/>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3"/>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3"/>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3"/>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3"/>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3"/>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3"/>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3"/>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3"/>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3"/>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3"/>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3"/>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3"/>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3"/>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3"/>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3"/>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3"/>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3"/>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3"/>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3"/>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3"/>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3"/>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3"/>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3"/>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3"/>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3"/>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3"/>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3"/>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3"/>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3"/>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3"/>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3"/>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3"/>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3"/>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3"/>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3"/>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3"/>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3"/>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3"/>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3"/>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3"/>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3"/>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3"/>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3"/>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3"/>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3"/>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3"/>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3"/>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3"/>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3"/>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3"/>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3"/>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3"/>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3"/>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3"/>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3"/>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3"/>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3"/>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3"/>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3"/>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3"/>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3"/>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3"/>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3"/>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3"/>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3"/>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3"/>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3"/>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3"/>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3"/>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3"/>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3"/>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3"/>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3"/>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3"/>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3"/>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3"/>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3"/>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3"/>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3"/>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3"/>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3"/>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3"/>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3"/>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3"/>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3"/>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3"/>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3"/>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3"/>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3"/>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3"/>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3"/>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3"/>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3"/>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3"/>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3"/>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3"/>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3"/>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3"/>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3"/>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3"/>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3"/>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3"/>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3"/>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3"/>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3"/>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3"/>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3"/>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3"/>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3"/>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3"/>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3"/>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3"/>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3"/>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3"/>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3"/>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3"/>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3"/>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3"/>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3"/>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3"/>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3"/>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3"/>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3"/>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3"/>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3"/>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3"/>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3"/>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3"/>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3"/>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3"/>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3"/>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3"/>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3"/>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3"/>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3"/>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3"/>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3"/>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3"/>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3"/>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3"/>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3"/>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3"/>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3"/>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3"/>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3"/>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3"/>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3"/>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3"/>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3"/>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3"/>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3"/>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3"/>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3"/>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3"/>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3"/>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3"/>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3"/>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C229" s="10"/>
      <c r="H229" s="5"/>
      <c r="I229" s="5"/>
      <c r="J229" s="5"/>
      <c r="K229" s="5"/>
      <c r="L229" s="5"/>
      <c r="M229" s="5"/>
      <c r="N229" s="5"/>
      <c r="O229" s="5"/>
      <c r="P229" s="5"/>
      <c r="Q229" s="5"/>
      <c r="R229" s="5"/>
      <c r="S229" s="5"/>
      <c r="T229" s="5"/>
      <c r="U229" s="5"/>
      <c r="V229" s="5"/>
      <c r="W229" s="5"/>
      <c r="X229" s="5"/>
      <c r="Y229" s="5"/>
      <c r="Z229" s="5"/>
    </row>
    <row r="230" ht="15.75" customHeight="1">
      <c r="A230" s="5"/>
      <c r="C230" s="10"/>
      <c r="H230" s="5"/>
      <c r="I230" s="5"/>
      <c r="J230" s="5"/>
      <c r="K230" s="5"/>
      <c r="L230" s="5"/>
      <c r="M230" s="5"/>
      <c r="N230" s="5"/>
      <c r="O230" s="5"/>
      <c r="P230" s="5"/>
      <c r="Q230" s="5"/>
      <c r="R230" s="5"/>
      <c r="S230" s="5"/>
      <c r="T230" s="5"/>
      <c r="U230" s="5"/>
      <c r="V230" s="5"/>
      <c r="W230" s="5"/>
      <c r="X230" s="5"/>
      <c r="Y230" s="5"/>
      <c r="Z230" s="5"/>
    </row>
    <row r="231" ht="15.75" customHeight="1">
      <c r="A231" s="5"/>
      <c r="C231" s="10"/>
      <c r="H231" s="5"/>
      <c r="I231" s="5"/>
      <c r="J231" s="5"/>
      <c r="K231" s="5"/>
      <c r="L231" s="5"/>
      <c r="M231" s="5"/>
      <c r="N231" s="5"/>
      <c r="O231" s="5"/>
      <c r="P231" s="5"/>
      <c r="Q231" s="5"/>
      <c r="R231" s="5"/>
      <c r="S231" s="5"/>
      <c r="T231" s="5"/>
      <c r="U231" s="5"/>
      <c r="V231" s="5"/>
      <c r="W231" s="5"/>
      <c r="X231" s="5"/>
      <c r="Y231" s="5"/>
      <c r="Z231" s="5"/>
    </row>
    <row r="232" ht="15.75" customHeight="1">
      <c r="A232" s="5"/>
      <c r="C232" s="10"/>
      <c r="H232" s="5"/>
      <c r="I232" s="5"/>
      <c r="J232" s="5"/>
      <c r="K232" s="5"/>
      <c r="L232" s="5"/>
      <c r="M232" s="5"/>
      <c r="N232" s="5"/>
      <c r="O232" s="5"/>
      <c r="P232" s="5"/>
      <c r="Q232" s="5"/>
      <c r="R232" s="5"/>
      <c r="S232" s="5"/>
      <c r="T232" s="5"/>
      <c r="U232" s="5"/>
      <c r="V232" s="5"/>
      <c r="W232" s="5"/>
      <c r="X232" s="5"/>
      <c r="Y232" s="5"/>
      <c r="Z232" s="5"/>
    </row>
    <row r="233" ht="15.75" customHeight="1">
      <c r="A233" s="5"/>
      <c r="C233" s="10"/>
      <c r="H233" s="5"/>
      <c r="I233" s="5"/>
      <c r="J233" s="5"/>
      <c r="K233" s="5"/>
      <c r="L233" s="5"/>
      <c r="M233" s="5"/>
      <c r="N233" s="5"/>
      <c r="O233" s="5"/>
      <c r="P233" s="5"/>
      <c r="Q233" s="5"/>
      <c r="R233" s="5"/>
      <c r="S233" s="5"/>
      <c r="T233" s="5"/>
      <c r="U233" s="5"/>
      <c r="V233" s="5"/>
      <c r="W233" s="5"/>
      <c r="X233" s="5"/>
      <c r="Y233" s="5"/>
      <c r="Z233" s="5"/>
    </row>
    <row r="234" ht="15.75" customHeight="1">
      <c r="A234" s="5"/>
      <c r="C234" s="10"/>
      <c r="H234" s="5"/>
      <c r="I234" s="5"/>
      <c r="J234" s="5"/>
      <c r="K234" s="5"/>
      <c r="L234" s="5"/>
      <c r="M234" s="5"/>
      <c r="N234" s="5"/>
      <c r="O234" s="5"/>
      <c r="P234" s="5"/>
      <c r="Q234" s="5"/>
      <c r="R234" s="5"/>
      <c r="S234" s="5"/>
      <c r="T234" s="5"/>
      <c r="U234" s="5"/>
      <c r="V234" s="5"/>
      <c r="W234" s="5"/>
      <c r="X234" s="5"/>
      <c r="Y234" s="5"/>
      <c r="Z234" s="5"/>
    </row>
    <row r="235" ht="15.75" customHeight="1">
      <c r="A235" s="5"/>
      <c r="C235" s="10"/>
      <c r="H235" s="5"/>
      <c r="I235" s="5"/>
      <c r="J235" s="5"/>
      <c r="K235" s="5"/>
      <c r="L235" s="5"/>
      <c r="M235" s="5"/>
      <c r="N235" s="5"/>
      <c r="O235" s="5"/>
      <c r="P235" s="5"/>
      <c r="Q235" s="5"/>
      <c r="R235" s="5"/>
      <c r="S235" s="5"/>
      <c r="T235" s="5"/>
      <c r="U235" s="5"/>
      <c r="V235" s="5"/>
      <c r="W235" s="5"/>
      <c r="X235" s="5"/>
      <c r="Y235" s="5"/>
      <c r="Z235" s="5"/>
    </row>
    <row r="236" ht="15.75" customHeight="1">
      <c r="A236" s="5"/>
      <c r="C236" s="10"/>
      <c r="H236" s="5"/>
      <c r="I236" s="5"/>
      <c r="J236" s="5"/>
      <c r="K236" s="5"/>
      <c r="L236" s="5"/>
      <c r="M236" s="5"/>
      <c r="N236" s="5"/>
      <c r="O236" s="5"/>
      <c r="P236" s="5"/>
      <c r="Q236" s="5"/>
      <c r="R236" s="5"/>
      <c r="S236" s="5"/>
      <c r="T236" s="5"/>
      <c r="U236" s="5"/>
      <c r="V236" s="5"/>
      <c r="W236" s="5"/>
      <c r="X236" s="5"/>
      <c r="Y236" s="5"/>
      <c r="Z236" s="5"/>
    </row>
    <row r="237" ht="15.75" customHeight="1">
      <c r="A237" s="5"/>
      <c r="C237" s="10"/>
      <c r="H237" s="5"/>
      <c r="I237" s="5"/>
      <c r="J237" s="5"/>
      <c r="K237" s="5"/>
      <c r="L237" s="5"/>
      <c r="M237" s="5"/>
      <c r="N237" s="5"/>
      <c r="O237" s="5"/>
      <c r="P237" s="5"/>
      <c r="Q237" s="5"/>
      <c r="R237" s="5"/>
      <c r="S237" s="5"/>
      <c r="T237" s="5"/>
      <c r="U237" s="5"/>
      <c r="V237" s="5"/>
      <c r="W237" s="5"/>
      <c r="X237" s="5"/>
      <c r="Y237" s="5"/>
      <c r="Z237" s="5"/>
    </row>
    <row r="238" ht="15.75" customHeight="1">
      <c r="A238" s="5"/>
      <c r="C238" s="10"/>
      <c r="H238" s="5"/>
      <c r="I238" s="5"/>
      <c r="J238" s="5"/>
      <c r="K238" s="5"/>
      <c r="L238" s="5"/>
      <c r="M238" s="5"/>
      <c r="N238" s="5"/>
      <c r="O238" s="5"/>
      <c r="P238" s="5"/>
      <c r="Q238" s="5"/>
      <c r="R238" s="5"/>
      <c r="S238" s="5"/>
      <c r="T238" s="5"/>
      <c r="U238" s="5"/>
      <c r="V238" s="5"/>
      <c r="W238" s="5"/>
      <c r="X238" s="5"/>
      <c r="Y238" s="5"/>
      <c r="Z238" s="5"/>
    </row>
    <row r="239" ht="15.75" customHeight="1">
      <c r="A239" s="5"/>
      <c r="C239" s="10"/>
      <c r="H239" s="5"/>
      <c r="I239" s="5"/>
      <c r="J239" s="5"/>
      <c r="K239" s="5"/>
      <c r="L239" s="5"/>
      <c r="M239" s="5"/>
      <c r="N239" s="5"/>
      <c r="O239" s="5"/>
      <c r="P239" s="5"/>
      <c r="Q239" s="5"/>
      <c r="R239" s="5"/>
      <c r="S239" s="5"/>
      <c r="T239" s="5"/>
      <c r="U239" s="5"/>
      <c r="V239" s="5"/>
      <c r="W239" s="5"/>
      <c r="X239" s="5"/>
      <c r="Y239" s="5"/>
      <c r="Z239" s="5"/>
    </row>
    <row r="240" ht="15.75" customHeight="1">
      <c r="A240" s="5"/>
      <c r="C240" s="10"/>
      <c r="H240" s="5"/>
      <c r="I240" s="5"/>
      <c r="J240" s="5"/>
      <c r="K240" s="5"/>
      <c r="L240" s="5"/>
      <c r="M240" s="5"/>
      <c r="N240" s="5"/>
      <c r="O240" s="5"/>
      <c r="P240" s="5"/>
      <c r="Q240" s="5"/>
      <c r="R240" s="5"/>
      <c r="S240" s="5"/>
      <c r="T240" s="5"/>
      <c r="U240" s="5"/>
      <c r="V240" s="5"/>
      <c r="W240" s="5"/>
      <c r="X240" s="5"/>
      <c r="Y240" s="5"/>
      <c r="Z240" s="5"/>
    </row>
    <row r="241" ht="15.75" customHeight="1">
      <c r="A241" s="5"/>
      <c r="C241" s="10"/>
      <c r="H241" s="5"/>
      <c r="I241" s="5"/>
      <c r="J241" s="5"/>
      <c r="K241" s="5"/>
      <c r="L241" s="5"/>
      <c r="M241" s="5"/>
      <c r="N241" s="5"/>
      <c r="O241" s="5"/>
      <c r="P241" s="5"/>
      <c r="Q241" s="5"/>
      <c r="R241" s="5"/>
      <c r="S241" s="5"/>
      <c r="T241" s="5"/>
      <c r="U241" s="5"/>
      <c r="V241" s="5"/>
      <c r="W241" s="5"/>
      <c r="X241" s="5"/>
      <c r="Y241" s="5"/>
      <c r="Z241" s="5"/>
    </row>
    <row r="242" ht="15.75" customHeight="1">
      <c r="A242" s="5"/>
      <c r="C242" s="10"/>
      <c r="H242" s="5"/>
      <c r="I242" s="5"/>
      <c r="J242" s="5"/>
      <c r="K242" s="5"/>
      <c r="L242" s="5"/>
      <c r="M242" s="5"/>
      <c r="N242" s="5"/>
      <c r="O242" s="5"/>
      <c r="P242" s="5"/>
      <c r="Q242" s="5"/>
      <c r="R242" s="5"/>
      <c r="S242" s="5"/>
      <c r="T242" s="5"/>
      <c r="U242" s="5"/>
      <c r="V242" s="5"/>
      <c r="W242" s="5"/>
      <c r="X242" s="5"/>
      <c r="Y242" s="5"/>
      <c r="Z242" s="5"/>
    </row>
    <row r="243" ht="15.75" customHeight="1">
      <c r="A243" s="5"/>
      <c r="C243" s="10"/>
      <c r="H243" s="5"/>
      <c r="I243" s="5"/>
      <c r="J243" s="5"/>
      <c r="K243" s="5"/>
      <c r="L243" s="5"/>
      <c r="M243" s="5"/>
      <c r="N243" s="5"/>
      <c r="O243" s="5"/>
      <c r="P243" s="5"/>
      <c r="Q243" s="5"/>
      <c r="R243" s="5"/>
      <c r="S243" s="5"/>
      <c r="T243" s="5"/>
      <c r="U243" s="5"/>
      <c r="V243" s="5"/>
      <c r="W243" s="5"/>
      <c r="X243" s="5"/>
      <c r="Y243" s="5"/>
      <c r="Z243" s="5"/>
    </row>
    <row r="244" ht="15.75" customHeight="1">
      <c r="A244" s="5"/>
      <c r="C244" s="10"/>
      <c r="H244" s="5"/>
      <c r="I244" s="5"/>
      <c r="J244" s="5"/>
      <c r="K244" s="5"/>
      <c r="L244" s="5"/>
      <c r="M244" s="5"/>
      <c r="N244" s="5"/>
      <c r="O244" s="5"/>
      <c r="P244" s="5"/>
      <c r="Q244" s="5"/>
      <c r="R244" s="5"/>
      <c r="S244" s="5"/>
      <c r="T244" s="5"/>
      <c r="U244" s="5"/>
      <c r="V244" s="5"/>
      <c r="W244" s="5"/>
      <c r="X244" s="5"/>
      <c r="Y244" s="5"/>
      <c r="Z244" s="5"/>
    </row>
    <row r="245" ht="15.75" customHeight="1">
      <c r="A245" s="5"/>
      <c r="C245" s="10"/>
      <c r="H245" s="5"/>
      <c r="I245" s="5"/>
      <c r="J245" s="5"/>
      <c r="K245" s="5"/>
      <c r="L245" s="5"/>
      <c r="M245" s="5"/>
      <c r="N245" s="5"/>
      <c r="O245" s="5"/>
      <c r="P245" s="5"/>
      <c r="Q245" s="5"/>
      <c r="R245" s="5"/>
      <c r="S245" s="5"/>
      <c r="T245" s="5"/>
      <c r="U245" s="5"/>
      <c r="V245" s="5"/>
      <c r="W245" s="5"/>
      <c r="X245" s="5"/>
      <c r="Y245" s="5"/>
      <c r="Z245" s="5"/>
    </row>
    <row r="246" ht="15.75" customHeight="1">
      <c r="A246" s="5"/>
      <c r="C246" s="10"/>
      <c r="H246" s="5"/>
      <c r="I246" s="5"/>
      <c r="J246" s="5"/>
      <c r="K246" s="5"/>
      <c r="L246" s="5"/>
      <c r="M246" s="5"/>
      <c r="N246" s="5"/>
      <c r="O246" s="5"/>
      <c r="P246" s="5"/>
      <c r="Q246" s="5"/>
      <c r="R246" s="5"/>
      <c r="S246" s="5"/>
      <c r="T246" s="5"/>
      <c r="U246" s="5"/>
      <c r="V246" s="5"/>
      <c r="W246" s="5"/>
      <c r="X246" s="5"/>
      <c r="Y246" s="5"/>
      <c r="Z246" s="5"/>
    </row>
    <row r="247" ht="15.75" customHeight="1">
      <c r="A247" s="5"/>
      <c r="C247" s="10"/>
      <c r="H247" s="5"/>
      <c r="I247" s="5"/>
      <c r="J247" s="5"/>
      <c r="K247" s="5"/>
      <c r="L247" s="5"/>
      <c r="M247" s="5"/>
      <c r="N247" s="5"/>
      <c r="O247" s="5"/>
      <c r="P247" s="5"/>
      <c r="Q247" s="5"/>
      <c r="R247" s="5"/>
      <c r="S247" s="5"/>
      <c r="T247" s="5"/>
      <c r="U247" s="5"/>
      <c r="V247" s="5"/>
      <c r="W247" s="5"/>
      <c r="X247" s="5"/>
      <c r="Y247" s="5"/>
      <c r="Z247" s="5"/>
    </row>
    <row r="248" ht="15.75" customHeight="1">
      <c r="A248" s="5"/>
      <c r="C248" s="10"/>
      <c r="H248" s="5"/>
      <c r="I248" s="5"/>
      <c r="J248" s="5"/>
      <c r="K248" s="5"/>
      <c r="L248" s="5"/>
      <c r="M248" s="5"/>
      <c r="N248" s="5"/>
      <c r="O248" s="5"/>
      <c r="P248" s="5"/>
      <c r="Q248" s="5"/>
      <c r="R248" s="5"/>
      <c r="S248" s="5"/>
      <c r="T248" s="5"/>
      <c r="U248" s="5"/>
      <c r="V248" s="5"/>
      <c r="W248" s="5"/>
      <c r="X248" s="5"/>
      <c r="Y248" s="5"/>
      <c r="Z248" s="5"/>
    </row>
    <row r="249" ht="15.75" customHeight="1">
      <c r="A249" s="5"/>
      <c r="C249" s="10"/>
      <c r="H249" s="5"/>
      <c r="I249" s="5"/>
      <c r="J249" s="5"/>
      <c r="K249" s="5"/>
      <c r="L249" s="5"/>
      <c r="M249" s="5"/>
      <c r="N249" s="5"/>
      <c r="O249" s="5"/>
      <c r="P249" s="5"/>
      <c r="Q249" s="5"/>
      <c r="R249" s="5"/>
      <c r="S249" s="5"/>
      <c r="T249" s="5"/>
      <c r="U249" s="5"/>
      <c r="V249" s="5"/>
      <c r="W249" s="5"/>
      <c r="X249" s="5"/>
      <c r="Y249" s="5"/>
      <c r="Z249" s="5"/>
    </row>
    <row r="250" ht="15.75" customHeight="1">
      <c r="A250" s="5"/>
      <c r="C250" s="10"/>
      <c r="H250" s="5"/>
      <c r="I250" s="5"/>
      <c r="J250" s="5"/>
      <c r="K250" s="5"/>
      <c r="L250" s="5"/>
      <c r="M250" s="5"/>
      <c r="N250" s="5"/>
      <c r="O250" s="5"/>
      <c r="P250" s="5"/>
      <c r="Q250" s="5"/>
      <c r="R250" s="5"/>
      <c r="S250" s="5"/>
      <c r="T250" s="5"/>
      <c r="U250" s="5"/>
      <c r="V250" s="5"/>
      <c r="W250" s="5"/>
      <c r="X250" s="5"/>
      <c r="Y250" s="5"/>
      <c r="Z250" s="5"/>
    </row>
    <row r="251" ht="15.75" customHeight="1">
      <c r="A251" s="5"/>
      <c r="C251" s="10"/>
      <c r="H251" s="5"/>
      <c r="I251" s="5"/>
      <c r="J251" s="5"/>
      <c r="K251" s="5"/>
      <c r="L251" s="5"/>
      <c r="M251" s="5"/>
      <c r="N251" s="5"/>
      <c r="O251" s="5"/>
      <c r="P251" s="5"/>
      <c r="Q251" s="5"/>
      <c r="R251" s="5"/>
      <c r="S251" s="5"/>
      <c r="T251" s="5"/>
      <c r="U251" s="5"/>
      <c r="V251" s="5"/>
      <c r="W251" s="5"/>
      <c r="X251" s="5"/>
      <c r="Y251" s="5"/>
      <c r="Z251" s="5"/>
    </row>
    <row r="252" ht="15.75" customHeight="1">
      <c r="A252" s="5"/>
      <c r="C252" s="10"/>
      <c r="H252" s="5"/>
      <c r="I252" s="5"/>
      <c r="J252" s="5"/>
      <c r="K252" s="5"/>
      <c r="L252" s="5"/>
      <c r="M252" s="5"/>
      <c r="N252" s="5"/>
      <c r="O252" s="5"/>
      <c r="P252" s="5"/>
      <c r="Q252" s="5"/>
      <c r="R252" s="5"/>
      <c r="S252" s="5"/>
      <c r="T252" s="5"/>
      <c r="U252" s="5"/>
      <c r="V252" s="5"/>
      <c r="W252" s="5"/>
      <c r="X252" s="5"/>
      <c r="Y252" s="5"/>
      <c r="Z252" s="5"/>
    </row>
    <row r="253" ht="15.75" customHeight="1">
      <c r="A253" s="5"/>
      <c r="C253" s="10"/>
      <c r="H253" s="5"/>
      <c r="I253" s="5"/>
      <c r="J253" s="5"/>
      <c r="K253" s="5"/>
      <c r="L253" s="5"/>
      <c r="M253" s="5"/>
      <c r="N253" s="5"/>
      <c r="O253" s="5"/>
      <c r="P253" s="5"/>
      <c r="Q253" s="5"/>
      <c r="R253" s="5"/>
      <c r="S253" s="5"/>
      <c r="T253" s="5"/>
      <c r="U253" s="5"/>
      <c r="V253" s="5"/>
      <c r="W253" s="5"/>
      <c r="X253" s="5"/>
      <c r="Y253" s="5"/>
      <c r="Z253" s="5"/>
    </row>
    <row r="254" ht="15.75" customHeight="1">
      <c r="A254" s="5"/>
      <c r="C254" s="10"/>
      <c r="H254" s="5"/>
      <c r="I254" s="5"/>
      <c r="J254" s="5"/>
      <c r="K254" s="5"/>
      <c r="L254" s="5"/>
      <c r="M254" s="5"/>
      <c r="N254" s="5"/>
      <c r="O254" s="5"/>
      <c r="P254" s="5"/>
      <c r="Q254" s="5"/>
      <c r="R254" s="5"/>
      <c r="S254" s="5"/>
      <c r="T254" s="5"/>
      <c r="U254" s="5"/>
      <c r="V254" s="5"/>
      <c r="W254" s="5"/>
      <c r="X254" s="5"/>
      <c r="Y254" s="5"/>
      <c r="Z254" s="5"/>
    </row>
    <row r="255" ht="15.75" customHeight="1">
      <c r="A255" s="5"/>
      <c r="C255" s="10"/>
      <c r="H255" s="5"/>
      <c r="I255" s="5"/>
      <c r="J255" s="5"/>
      <c r="K255" s="5"/>
      <c r="L255" s="5"/>
      <c r="M255" s="5"/>
      <c r="N255" s="5"/>
      <c r="O255" s="5"/>
      <c r="P255" s="5"/>
      <c r="Q255" s="5"/>
      <c r="R255" s="5"/>
      <c r="S255" s="5"/>
      <c r="T255" s="5"/>
      <c r="U255" s="5"/>
      <c r="V255" s="5"/>
      <c r="W255" s="5"/>
      <c r="X255" s="5"/>
      <c r="Y255" s="5"/>
      <c r="Z255" s="5"/>
    </row>
    <row r="256" ht="15.75" customHeight="1">
      <c r="A256" s="5"/>
      <c r="C256" s="10"/>
      <c r="H256" s="5"/>
      <c r="I256" s="5"/>
      <c r="J256" s="5"/>
      <c r="K256" s="5"/>
      <c r="L256" s="5"/>
      <c r="M256" s="5"/>
      <c r="N256" s="5"/>
      <c r="O256" s="5"/>
      <c r="P256" s="5"/>
      <c r="Q256" s="5"/>
      <c r="R256" s="5"/>
      <c r="S256" s="5"/>
      <c r="T256" s="5"/>
      <c r="U256" s="5"/>
      <c r="V256" s="5"/>
      <c r="W256" s="5"/>
      <c r="X256" s="5"/>
      <c r="Y256" s="5"/>
      <c r="Z256" s="5"/>
    </row>
    <row r="257" ht="15.75" customHeight="1">
      <c r="A257" s="5"/>
      <c r="C257" s="10"/>
      <c r="H257" s="5"/>
      <c r="I257" s="5"/>
      <c r="J257" s="5"/>
      <c r="K257" s="5"/>
      <c r="L257" s="5"/>
      <c r="M257" s="5"/>
      <c r="N257" s="5"/>
      <c r="O257" s="5"/>
      <c r="P257" s="5"/>
      <c r="Q257" s="5"/>
      <c r="R257" s="5"/>
      <c r="S257" s="5"/>
      <c r="T257" s="5"/>
      <c r="U257" s="5"/>
      <c r="V257" s="5"/>
      <c r="W257" s="5"/>
      <c r="X257" s="5"/>
      <c r="Y257" s="5"/>
      <c r="Z257" s="5"/>
    </row>
    <row r="258" ht="15.75" customHeight="1">
      <c r="A258" s="5"/>
      <c r="C258" s="10"/>
      <c r="H258" s="5"/>
      <c r="I258" s="5"/>
      <c r="J258" s="5"/>
      <c r="K258" s="5"/>
      <c r="L258" s="5"/>
      <c r="M258" s="5"/>
      <c r="N258" s="5"/>
      <c r="O258" s="5"/>
      <c r="P258" s="5"/>
      <c r="Q258" s="5"/>
      <c r="R258" s="5"/>
      <c r="S258" s="5"/>
      <c r="T258" s="5"/>
      <c r="U258" s="5"/>
      <c r="V258" s="5"/>
      <c r="W258" s="5"/>
      <c r="X258" s="5"/>
      <c r="Y258" s="5"/>
      <c r="Z258" s="5"/>
    </row>
    <row r="259" ht="15.75" customHeight="1">
      <c r="A259" s="5"/>
      <c r="C259" s="10"/>
      <c r="H259" s="5"/>
      <c r="I259" s="5"/>
      <c r="J259" s="5"/>
      <c r="K259" s="5"/>
      <c r="L259" s="5"/>
      <c r="M259" s="5"/>
      <c r="N259" s="5"/>
      <c r="O259" s="5"/>
      <c r="P259" s="5"/>
      <c r="Q259" s="5"/>
      <c r="R259" s="5"/>
      <c r="S259" s="5"/>
      <c r="T259" s="5"/>
      <c r="U259" s="5"/>
      <c r="V259" s="5"/>
      <c r="W259" s="5"/>
      <c r="X259" s="5"/>
      <c r="Y259" s="5"/>
      <c r="Z259" s="5"/>
    </row>
    <row r="260" ht="15.75" customHeight="1">
      <c r="A260" s="5"/>
      <c r="C260" s="10"/>
      <c r="H260" s="5"/>
      <c r="I260" s="5"/>
      <c r="J260" s="5"/>
      <c r="K260" s="5"/>
      <c r="L260" s="5"/>
      <c r="M260" s="5"/>
      <c r="N260" s="5"/>
      <c r="O260" s="5"/>
      <c r="P260" s="5"/>
      <c r="Q260" s="5"/>
      <c r="R260" s="5"/>
      <c r="S260" s="5"/>
      <c r="T260" s="5"/>
      <c r="U260" s="5"/>
      <c r="V260" s="5"/>
      <c r="W260" s="5"/>
      <c r="X260" s="5"/>
      <c r="Y260" s="5"/>
      <c r="Z260" s="5"/>
    </row>
    <row r="261" ht="15.75" customHeight="1">
      <c r="A261" s="5"/>
      <c r="C261" s="10"/>
      <c r="H261" s="5"/>
      <c r="I261" s="5"/>
      <c r="J261" s="5"/>
      <c r="K261" s="5"/>
      <c r="L261" s="5"/>
      <c r="M261" s="5"/>
      <c r="N261" s="5"/>
      <c r="O261" s="5"/>
      <c r="P261" s="5"/>
      <c r="Q261" s="5"/>
      <c r="R261" s="5"/>
      <c r="S261" s="5"/>
      <c r="T261" s="5"/>
      <c r="U261" s="5"/>
      <c r="V261" s="5"/>
      <c r="W261" s="5"/>
      <c r="X261" s="5"/>
      <c r="Y261" s="5"/>
      <c r="Z261" s="5"/>
    </row>
    <row r="262" ht="15.75" customHeight="1">
      <c r="A262" s="5"/>
      <c r="C262" s="10"/>
      <c r="H262" s="5"/>
      <c r="I262" s="5"/>
      <c r="J262" s="5"/>
      <c r="K262" s="5"/>
      <c r="L262" s="5"/>
      <c r="M262" s="5"/>
      <c r="N262" s="5"/>
      <c r="O262" s="5"/>
      <c r="P262" s="5"/>
      <c r="Q262" s="5"/>
      <c r="R262" s="5"/>
      <c r="S262" s="5"/>
      <c r="T262" s="5"/>
      <c r="U262" s="5"/>
      <c r="V262" s="5"/>
      <c r="W262" s="5"/>
      <c r="X262" s="5"/>
      <c r="Y262" s="5"/>
      <c r="Z262" s="5"/>
    </row>
    <row r="263" ht="15.75" customHeight="1">
      <c r="A263" s="5"/>
      <c r="C263" s="10"/>
      <c r="H263" s="5"/>
      <c r="I263" s="5"/>
      <c r="J263" s="5"/>
      <c r="K263" s="5"/>
      <c r="L263" s="5"/>
      <c r="M263" s="5"/>
      <c r="N263" s="5"/>
      <c r="O263" s="5"/>
      <c r="P263" s="5"/>
      <c r="Q263" s="5"/>
      <c r="R263" s="5"/>
      <c r="S263" s="5"/>
      <c r="T263" s="5"/>
      <c r="U263" s="5"/>
      <c r="V263" s="5"/>
      <c r="W263" s="5"/>
      <c r="X263" s="5"/>
      <c r="Y263" s="5"/>
      <c r="Z263" s="5"/>
    </row>
    <row r="264" ht="15.75" customHeight="1">
      <c r="A264" s="5"/>
      <c r="C264" s="10"/>
      <c r="H264" s="5"/>
      <c r="I264" s="5"/>
      <c r="J264" s="5"/>
      <c r="K264" s="5"/>
      <c r="L264" s="5"/>
      <c r="M264" s="5"/>
      <c r="N264" s="5"/>
      <c r="O264" s="5"/>
      <c r="P264" s="5"/>
      <c r="Q264" s="5"/>
      <c r="R264" s="5"/>
      <c r="S264" s="5"/>
      <c r="T264" s="5"/>
      <c r="U264" s="5"/>
      <c r="V264" s="5"/>
      <c r="W264" s="5"/>
      <c r="X264" s="5"/>
      <c r="Y264" s="5"/>
      <c r="Z264" s="5"/>
    </row>
    <row r="265" ht="15.75" customHeight="1">
      <c r="A265" s="5"/>
      <c r="C265" s="10"/>
      <c r="H265" s="5"/>
      <c r="I265" s="5"/>
      <c r="J265" s="5"/>
      <c r="K265" s="5"/>
      <c r="L265" s="5"/>
      <c r="M265" s="5"/>
      <c r="N265" s="5"/>
      <c r="O265" s="5"/>
      <c r="P265" s="5"/>
      <c r="Q265" s="5"/>
      <c r="R265" s="5"/>
      <c r="S265" s="5"/>
      <c r="T265" s="5"/>
      <c r="U265" s="5"/>
      <c r="V265" s="5"/>
      <c r="W265" s="5"/>
      <c r="X265" s="5"/>
      <c r="Y265" s="5"/>
      <c r="Z265" s="5"/>
    </row>
    <row r="266" ht="15.75" customHeight="1">
      <c r="A266" s="5"/>
      <c r="C266" s="10"/>
      <c r="H266" s="5"/>
      <c r="I266" s="5"/>
      <c r="J266" s="5"/>
      <c r="K266" s="5"/>
      <c r="L266" s="5"/>
      <c r="M266" s="5"/>
      <c r="N266" s="5"/>
      <c r="O266" s="5"/>
      <c r="P266" s="5"/>
      <c r="Q266" s="5"/>
      <c r="R266" s="5"/>
      <c r="S266" s="5"/>
      <c r="T266" s="5"/>
      <c r="U266" s="5"/>
      <c r="V266" s="5"/>
      <c r="W266" s="5"/>
      <c r="X266" s="5"/>
      <c r="Y266" s="5"/>
      <c r="Z266" s="5"/>
    </row>
    <row r="267" ht="15.75" customHeight="1">
      <c r="A267" s="5"/>
      <c r="C267" s="10"/>
      <c r="H267" s="5"/>
      <c r="I267" s="5"/>
      <c r="J267" s="5"/>
      <c r="K267" s="5"/>
      <c r="L267" s="5"/>
      <c r="M267" s="5"/>
      <c r="N267" s="5"/>
      <c r="O267" s="5"/>
      <c r="P267" s="5"/>
      <c r="Q267" s="5"/>
      <c r="R267" s="5"/>
      <c r="S267" s="5"/>
      <c r="T267" s="5"/>
      <c r="U267" s="5"/>
      <c r="V267" s="5"/>
      <c r="W267" s="5"/>
      <c r="X267" s="5"/>
      <c r="Y267" s="5"/>
      <c r="Z267" s="5"/>
    </row>
    <row r="268" ht="15.75" customHeight="1">
      <c r="A268" s="5"/>
      <c r="C268" s="10"/>
      <c r="H268" s="5"/>
      <c r="I268" s="5"/>
      <c r="J268" s="5"/>
      <c r="K268" s="5"/>
      <c r="L268" s="5"/>
      <c r="M268" s="5"/>
      <c r="N268" s="5"/>
      <c r="O268" s="5"/>
      <c r="P268" s="5"/>
      <c r="Q268" s="5"/>
      <c r="R268" s="5"/>
      <c r="S268" s="5"/>
      <c r="T268" s="5"/>
      <c r="U268" s="5"/>
      <c r="V268" s="5"/>
      <c r="W268" s="5"/>
      <c r="X268" s="5"/>
      <c r="Y268" s="5"/>
      <c r="Z268" s="5"/>
    </row>
    <row r="269" ht="15.75" customHeight="1">
      <c r="A269" s="5"/>
      <c r="C269" s="10"/>
      <c r="H269" s="5"/>
      <c r="I269" s="5"/>
      <c r="J269" s="5"/>
      <c r="K269" s="5"/>
      <c r="L269" s="5"/>
      <c r="M269" s="5"/>
      <c r="N269" s="5"/>
      <c r="O269" s="5"/>
      <c r="P269" s="5"/>
      <c r="Q269" s="5"/>
      <c r="R269" s="5"/>
      <c r="S269" s="5"/>
      <c r="T269" s="5"/>
      <c r="U269" s="5"/>
      <c r="V269" s="5"/>
      <c r="W269" s="5"/>
      <c r="X269" s="5"/>
      <c r="Y269" s="5"/>
      <c r="Z269" s="5"/>
    </row>
    <row r="270" ht="15.75" customHeight="1">
      <c r="A270" s="5"/>
      <c r="C270" s="10"/>
      <c r="H270" s="5"/>
      <c r="I270" s="5"/>
      <c r="J270" s="5"/>
      <c r="K270" s="5"/>
      <c r="L270" s="5"/>
      <c r="M270" s="5"/>
      <c r="N270" s="5"/>
      <c r="O270" s="5"/>
      <c r="P270" s="5"/>
      <c r="Q270" s="5"/>
      <c r="R270" s="5"/>
      <c r="S270" s="5"/>
      <c r="T270" s="5"/>
      <c r="U270" s="5"/>
      <c r="V270" s="5"/>
      <c r="W270" s="5"/>
      <c r="X270" s="5"/>
      <c r="Y270" s="5"/>
      <c r="Z270" s="5"/>
    </row>
    <row r="271" ht="15.75" customHeight="1">
      <c r="A271" s="5"/>
      <c r="C271" s="10"/>
      <c r="H271" s="5"/>
      <c r="I271" s="5"/>
      <c r="J271" s="5"/>
      <c r="K271" s="5"/>
      <c r="L271" s="5"/>
      <c r="M271" s="5"/>
      <c r="N271" s="5"/>
      <c r="O271" s="5"/>
      <c r="P271" s="5"/>
      <c r="Q271" s="5"/>
      <c r="R271" s="5"/>
      <c r="S271" s="5"/>
      <c r="T271" s="5"/>
      <c r="U271" s="5"/>
      <c r="V271" s="5"/>
      <c r="W271" s="5"/>
      <c r="X271" s="5"/>
      <c r="Y271" s="5"/>
      <c r="Z271" s="5"/>
    </row>
    <row r="272" ht="15.75" customHeight="1">
      <c r="A272" s="5"/>
      <c r="C272" s="10"/>
      <c r="H272" s="5"/>
      <c r="I272" s="5"/>
      <c r="J272" s="5"/>
      <c r="K272" s="5"/>
      <c r="L272" s="5"/>
      <c r="M272" s="5"/>
      <c r="N272" s="5"/>
      <c r="O272" s="5"/>
      <c r="P272" s="5"/>
      <c r="Q272" s="5"/>
      <c r="R272" s="5"/>
      <c r="S272" s="5"/>
      <c r="T272" s="5"/>
      <c r="U272" s="5"/>
      <c r="V272" s="5"/>
      <c r="W272" s="5"/>
      <c r="X272" s="5"/>
      <c r="Y272" s="5"/>
      <c r="Z272" s="5"/>
    </row>
    <row r="273" ht="15.75" customHeight="1">
      <c r="A273" s="5"/>
      <c r="C273" s="10"/>
      <c r="H273" s="5"/>
      <c r="I273" s="5"/>
      <c r="J273" s="5"/>
      <c r="K273" s="5"/>
      <c r="L273" s="5"/>
      <c r="M273" s="5"/>
      <c r="N273" s="5"/>
      <c r="O273" s="5"/>
      <c r="P273" s="5"/>
      <c r="Q273" s="5"/>
      <c r="R273" s="5"/>
      <c r="S273" s="5"/>
      <c r="T273" s="5"/>
      <c r="U273" s="5"/>
      <c r="V273" s="5"/>
      <c r="W273" s="5"/>
      <c r="X273" s="5"/>
      <c r="Y273" s="5"/>
      <c r="Z273" s="5"/>
    </row>
    <row r="274" ht="15.75" customHeight="1">
      <c r="A274" s="5"/>
      <c r="C274" s="10"/>
      <c r="H274" s="5"/>
      <c r="I274" s="5"/>
      <c r="J274" s="5"/>
      <c r="K274" s="5"/>
      <c r="L274" s="5"/>
      <c r="M274" s="5"/>
      <c r="N274" s="5"/>
      <c r="O274" s="5"/>
      <c r="P274" s="5"/>
      <c r="Q274" s="5"/>
      <c r="R274" s="5"/>
      <c r="S274" s="5"/>
      <c r="T274" s="5"/>
      <c r="U274" s="5"/>
      <c r="V274" s="5"/>
      <c r="W274" s="5"/>
      <c r="X274" s="5"/>
      <c r="Y274" s="5"/>
      <c r="Z274" s="5"/>
    </row>
    <row r="275" ht="15.75" customHeight="1">
      <c r="A275" s="5"/>
      <c r="C275" s="10"/>
      <c r="H275" s="5"/>
      <c r="I275" s="5"/>
      <c r="J275" s="5"/>
      <c r="K275" s="5"/>
      <c r="L275" s="5"/>
      <c r="M275" s="5"/>
      <c r="N275" s="5"/>
      <c r="O275" s="5"/>
      <c r="P275" s="5"/>
      <c r="Q275" s="5"/>
      <c r="R275" s="5"/>
      <c r="S275" s="5"/>
      <c r="T275" s="5"/>
      <c r="U275" s="5"/>
      <c r="V275" s="5"/>
      <c r="W275" s="5"/>
      <c r="X275" s="5"/>
      <c r="Y275" s="5"/>
      <c r="Z275" s="5"/>
    </row>
    <row r="276" ht="15.75" customHeight="1">
      <c r="A276" s="5"/>
      <c r="C276" s="10"/>
      <c r="H276" s="5"/>
      <c r="I276" s="5"/>
      <c r="J276" s="5"/>
      <c r="K276" s="5"/>
      <c r="L276" s="5"/>
      <c r="M276" s="5"/>
      <c r="N276" s="5"/>
      <c r="O276" s="5"/>
      <c r="P276" s="5"/>
      <c r="Q276" s="5"/>
      <c r="R276" s="5"/>
      <c r="S276" s="5"/>
      <c r="T276" s="5"/>
      <c r="U276" s="5"/>
      <c r="V276" s="5"/>
      <c r="W276" s="5"/>
      <c r="X276" s="5"/>
      <c r="Y276" s="5"/>
      <c r="Z276" s="5"/>
    </row>
    <row r="277" ht="15.75" customHeight="1">
      <c r="A277" s="5"/>
      <c r="C277" s="10"/>
      <c r="H277" s="5"/>
      <c r="I277" s="5"/>
      <c r="J277" s="5"/>
      <c r="K277" s="5"/>
      <c r="L277" s="5"/>
      <c r="M277" s="5"/>
      <c r="N277" s="5"/>
      <c r="O277" s="5"/>
      <c r="P277" s="5"/>
      <c r="Q277" s="5"/>
      <c r="R277" s="5"/>
      <c r="S277" s="5"/>
      <c r="T277" s="5"/>
      <c r="U277" s="5"/>
      <c r="V277" s="5"/>
      <c r="W277" s="5"/>
      <c r="X277" s="5"/>
      <c r="Y277" s="5"/>
      <c r="Z277" s="5"/>
    </row>
    <row r="278" ht="15.75" customHeight="1">
      <c r="A278" s="5"/>
      <c r="C278" s="10"/>
      <c r="H278" s="5"/>
      <c r="I278" s="5"/>
      <c r="J278" s="5"/>
      <c r="K278" s="5"/>
      <c r="L278" s="5"/>
      <c r="M278" s="5"/>
      <c r="N278" s="5"/>
      <c r="O278" s="5"/>
      <c r="P278" s="5"/>
      <c r="Q278" s="5"/>
      <c r="R278" s="5"/>
      <c r="S278" s="5"/>
      <c r="T278" s="5"/>
      <c r="U278" s="5"/>
      <c r="V278" s="5"/>
      <c r="W278" s="5"/>
      <c r="X278" s="5"/>
      <c r="Y278" s="5"/>
      <c r="Z278" s="5"/>
    </row>
    <row r="279" ht="15.75" customHeight="1">
      <c r="A279" s="5"/>
      <c r="C279" s="10"/>
      <c r="H279" s="5"/>
      <c r="I279" s="5"/>
      <c r="J279" s="5"/>
      <c r="K279" s="5"/>
      <c r="L279" s="5"/>
      <c r="M279" s="5"/>
      <c r="N279" s="5"/>
      <c r="O279" s="5"/>
      <c r="P279" s="5"/>
      <c r="Q279" s="5"/>
      <c r="R279" s="5"/>
      <c r="S279" s="5"/>
      <c r="T279" s="5"/>
      <c r="U279" s="5"/>
      <c r="V279" s="5"/>
      <c r="W279" s="5"/>
      <c r="X279" s="5"/>
      <c r="Y279" s="5"/>
      <c r="Z279" s="5"/>
    </row>
    <row r="280" ht="15.75" customHeight="1">
      <c r="A280" s="5"/>
      <c r="C280" s="10"/>
      <c r="H280" s="5"/>
      <c r="I280" s="5"/>
      <c r="J280" s="5"/>
      <c r="K280" s="5"/>
      <c r="L280" s="5"/>
      <c r="M280" s="5"/>
      <c r="N280" s="5"/>
      <c r="O280" s="5"/>
      <c r="P280" s="5"/>
      <c r="Q280" s="5"/>
      <c r="R280" s="5"/>
      <c r="S280" s="5"/>
      <c r="T280" s="5"/>
      <c r="U280" s="5"/>
      <c r="V280" s="5"/>
      <c r="W280" s="5"/>
      <c r="X280" s="5"/>
      <c r="Y280" s="5"/>
      <c r="Z280" s="5"/>
    </row>
    <row r="281" ht="15.75" customHeight="1">
      <c r="A281" s="5"/>
      <c r="C281" s="10"/>
      <c r="H281" s="5"/>
      <c r="I281" s="5"/>
      <c r="J281" s="5"/>
      <c r="K281" s="5"/>
      <c r="L281" s="5"/>
      <c r="M281" s="5"/>
      <c r="N281" s="5"/>
      <c r="O281" s="5"/>
      <c r="P281" s="5"/>
      <c r="Q281" s="5"/>
      <c r="R281" s="5"/>
      <c r="S281" s="5"/>
      <c r="T281" s="5"/>
      <c r="U281" s="5"/>
      <c r="V281" s="5"/>
      <c r="W281" s="5"/>
      <c r="X281" s="5"/>
      <c r="Y281" s="5"/>
      <c r="Z281" s="5"/>
    </row>
    <row r="282" ht="15.75" customHeight="1">
      <c r="A282" s="5"/>
      <c r="C282" s="10"/>
      <c r="H282" s="5"/>
      <c r="I282" s="5"/>
      <c r="J282" s="5"/>
      <c r="K282" s="5"/>
      <c r="L282" s="5"/>
      <c r="M282" s="5"/>
      <c r="N282" s="5"/>
      <c r="O282" s="5"/>
      <c r="P282" s="5"/>
      <c r="Q282" s="5"/>
      <c r="R282" s="5"/>
      <c r="S282" s="5"/>
      <c r="T282" s="5"/>
      <c r="U282" s="5"/>
      <c r="V282" s="5"/>
      <c r="W282" s="5"/>
      <c r="X282" s="5"/>
      <c r="Y282" s="5"/>
      <c r="Z282" s="5"/>
    </row>
    <row r="283" ht="15.75" customHeight="1">
      <c r="A283" s="5"/>
      <c r="C283" s="10"/>
      <c r="H283" s="5"/>
      <c r="I283" s="5"/>
      <c r="J283" s="5"/>
      <c r="K283" s="5"/>
      <c r="L283" s="5"/>
      <c r="M283" s="5"/>
      <c r="N283" s="5"/>
      <c r="O283" s="5"/>
      <c r="P283" s="5"/>
      <c r="Q283" s="5"/>
      <c r="R283" s="5"/>
      <c r="S283" s="5"/>
      <c r="T283" s="5"/>
      <c r="U283" s="5"/>
      <c r="V283" s="5"/>
      <c r="W283" s="5"/>
      <c r="X283" s="5"/>
      <c r="Y283" s="5"/>
      <c r="Z283" s="5"/>
    </row>
    <row r="284" ht="15.75" customHeight="1">
      <c r="A284" s="5"/>
      <c r="C284" s="10"/>
      <c r="H284" s="5"/>
      <c r="I284" s="5"/>
      <c r="J284" s="5"/>
      <c r="K284" s="5"/>
      <c r="L284" s="5"/>
      <c r="M284" s="5"/>
      <c r="N284" s="5"/>
      <c r="O284" s="5"/>
      <c r="P284" s="5"/>
      <c r="Q284" s="5"/>
      <c r="R284" s="5"/>
      <c r="S284" s="5"/>
      <c r="T284" s="5"/>
      <c r="U284" s="5"/>
      <c r="V284" s="5"/>
      <c r="W284" s="5"/>
      <c r="X284" s="5"/>
      <c r="Y284" s="5"/>
      <c r="Z284" s="5"/>
    </row>
    <row r="285" ht="15.75" customHeight="1">
      <c r="A285" s="5"/>
      <c r="C285" s="10"/>
      <c r="H285" s="5"/>
      <c r="I285" s="5"/>
      <c r="J285" s="5"/>
      <c r="K285" s="5"/>
      <c r="L285" s="5"/>
      <c r="M285" s="5"/>
      <c r="N285" s="5"/>
      <c r="O285" s="5"/>
      <c r="P285" s="5"/>
      <c r="Q285" s="5"/>
      <c r="R285" s="5"/>
      <c r="S285" s="5"/>
      <c r="T285" s="5"/>
      <c r="U285" s="5"/>
      <c r="V285" s="5"/>
      <c r="W285" s="5"/>
      <c r="X285" s="5"/>
      <c r="Y285" s="5"/>
      <c r="Z285" s="5"/>
    </row>
    <row r="286" ht="15.75" customHeight="1">
      <c r="A286" s="5"/>
      <c r="C286" s="10"/>
      <c r="H286" s="5"/>
      <c r="I286" s="5"/>
      <c r="J286" s="5"/>
      <c r="K286" s="5"/>
      <c r="L286" s="5"/>
      <c r="M286" s="5"/>
      <c r="N286" s="5"/>
      <c r="O286" s="5"/>
      <c r="P286" s="5"/>
      <c r="Q286" s="5"/>
      <c r="R286" s="5"/>
      <c r="S286" s="5"/>
      <c r="T286" s="5"/>
      <c r="U286" s="5"/>
      <c r="V286" s="5"/>
      <c r="W286" s="5"/>
      <c r="X286" s="5"/>
      <c r="Y286" s="5"/>
      <c r="Z286" s="5"/>
    </row>
    <row r="287" ht="15.75" customHeight="1">
      <c r="A287" s="5"/>
      <c r="C287" s="10"/>
      <c r="H287" s="5"/>
      <c r="I287" s="5"/>
      <c r="J287" s="5"/>
      <c r="K287" s="5"/>
      <c r="L287" s="5"/>
      <c r="M287" s="5"/>
      <c r="N287" s="5"/>
      <c r="O287" s="5"/>
      <c r="P287" s="5"/>
      <c r="Q287" s="5"/>
      <c r="R287" s="5"/>
      <c r="S287" s="5"/>
      <c r="T287" s="5"/>
      <c r="U287" s="5"/>
      <c r="V287" s="5"/>
      <c r="W287" s="5"/>
      <c r="X287" s="5"/>
      <c r="Y287" s="5"/>
      <c r="Z287" s="5"/>
    </row>
    <row r="288" ht="15.75" customHeight="1">
      <c r="A288" s="5"/>
      <c r="C288" s="10"/>
      <c r="H288" s="5"/>
      <c r="I288" s="5"/>
      <c r="J288" s="5"/>
      <c r="K288" s="5"/>
      <c r="L288" s="5"/>
      <c r="M288" s="5"/>
      <c r="N288" s="5"/>
      <c r="O288" s="5"/>
      <c r="P288" s="5"/>
      <c r="Q288" s="5"/>
      <c r="R288" s="5"/>
      <c r="S288" s="5"/>
      <c r="T288" s="5"/>
      <c r="U288" s="5"/>
      <c r="V288" s="5"/>
      <c r="W288" s="5"/>
      <c r="X288" s="5"/>
      <c r="Y288" s="5"/>
      <c r="Z288" s="5"/>
    </row>
    <row r="289" ht="15.75" customHeight="1">
      <c r="A289" s="5"/>
      <c r="C289" s="10"/>
      <c r="H289" s="5"/>
      <c r="I289" s="5"/>
      <c r="J289" s="5"/>
      <c r="K289" s="5"/>
      <c r="L289" s="5"/>
      <c r="M289" s="5"/>
      <c r="N289" s="5"/>
      <c r="O289" s="5"/>
      <c r="P289" s="5"/>
      <c r="Q289" s="5"/>
      <c r="R289" s="5"/>
      <c r="S289" s="5"/>
      <c r="T289" s="5"/>
      <c r="U289" s="5"/>
      <c r="V289" s="5"/>
      <c r="W289" s="5"/>
      <c r="X289" s="5"/>
      <c r="Y289" s="5"/>
      <c r="Z289" s="5"/>
    </row>
    <row r="290" ht="15.75" customHeight="1">
      <c r="A290" s="5"/>
      <c r="C290" s="10"/>
      <c r="H290" s="5"/>
      <c r="I290" s="5"/>
      <c r="J290" s="5"/>
      <c r="K290" s="5"/>
      <c r="L290" s="5"/>
      <c r="M290" s="5"/>
      <c r="N290" s="5"/>
      <c r="O290" s="5"/>
      <c r="P290" s="5"/>
      <c r="Q290" s="5"/>
      <c r="R290" s="5"/>
      <c r="S290" s="5"/>
      <c r="T290" s="5"/>
      <c r="U290" s="5"/>
      <c r="V290" s="5"/>
      <c r="W290" s="5"/>
      <c r="X290" s="5"/>
      <c r="Y290" s="5"/>
      <c r="Z290" s="5"/>
    </row>
    <row r="291" ht="15.75" customHeight="1">
      <c r="A291" s="5"/>
      <c r="C291" s="10"/>
      <c r="H291" s="5"/>
      <c r="I291" s="5"/>
      <c r="J291" s="5"/>
      <c r="K291" s="5"/>
      <c r="L291" s="5"/>
      <c r="M291" s="5"/>
      <c r="N291" s="5"/>
      <c r="O291" s="5"/>
      <c r="P291" s="5"/>
      <c r="Q291" s="5"/>
      <c r="R291" s="5"/>
      <c r="S291" s="5"/>
      <c r="T291" s="5"/>
      <c r="U291" s="5"/>
      <c r="V291" s="5"/>
      <c r="W291" s="5"/>
      <c r="X291" s="5"/>
      <c r="Y291" s="5"/>
      <c r="Z291" s="5"/>
    </row>
    <row r="292" ht="15.75" customHeight="1">
      <c r="A292" s="5"/>
      <c r="C292" s="10"/>
      <c r="H292" s="5"/>
      <c r="I292" s="5"/>
      <c r="J292" s="5"/>
      <c r="K292" s="5"/>
      <c r="L292" s="5"/>
      <c r="M292" s="5"/>
      <c r="N292" s="5"/>
      <c r="O292" s="5"/>
      <c r="P292" s="5"/>
      <c r="Q292" s="5"/>
      <c r="R292" s="5"/>
      <c r="S292" s="5"/>
      <c r="T292" s="5"/>
      <c r="U292" s="5"/>
      <c r="V292" s="5"/>
      <c r="W292" s="5"/>
      <c r="X292" s="5"/>
      <c r="Y292" s="5"/>
      <c r="Z292" s="5"/>
    </row>
    <row r="293" ht="15.75" customHeight="1">
      <c r="A293" s="5"/>
      <c r="C293" s="10"/>
      <c r="H293" s="5"/>
      <c r="I293" s="5"/>
      <c r="J293" s="5"/>
      <c r="K293" s="5"/>
      <c r="L293" s="5"/>
      <c r="M293" s="5"/>
      <c r="N293" s="5"/>
      <c r="O293" s="5"/>
      <c r="P293" s="5"/>
      <c r="Q293" s="5"/>
      <c r="R293" s="5"/>
      <c r="S293" s="5"/>
      <c r="T293" s="5"/>
      <c r="U293" s="5"/>
      <c r="V293" s="5"/>
      <c r="W293" s="5"/>
      <c r="X293" s="5"/>
      <c r="Y293" s="5"/>
      <c r="Z293" s="5"/>
    </row>
    <row r="294" ht="15.75" customHeight="1">
      <c r="A294" s="5"/>
      <c r="C294" s="10"/>
      <c r="H294" s="5"/>
      <c r="I294" s="5"/>
      <c r="J294" s="5"/>
      <c r="K294" s="5"/>
      <c r="L294" s="5"/>
      <c r="M294" s="5"/>
      <c r="N294" s="5"/>
      <c r="O294" s="5"/>
      <c r="P294" s="5"/>
      <c r="Q294" s="5"/>
      <c r="R294" s="5"/>
      <c r="S294" s="5"/>
      <c r="T294" s="5"/>
      <c r="U294" s="5"/>
      <c r="V294" s="5"/>
      <c r="W294" s="5"/>
      <c r="X294" s="5"/>
      <c r="Y294" s="5"/>
      <c r="Z294" s="5"/>
    </row>
    <row r="295" ht="15.75" customHeight="1">
      <c r="A295" s="5"/>
      <c r="C295" s="10"/>
      <c r="H295" s="5"/>
      <c r="I295" s="5"/>
      <c r="J295" s="5"/>
      <c r="K295" s="5"/>
      <c r="L295" s="5"/>
      <c r="M295" s="5"/>
      <c r="N295" s="5"/>
      <c r="O295" s="5"/>
      <c r="P295" s="5"/>
      <c r="Q295" s="5"/>
      <c r="R295" s="5"/>
      <c r="S295" s="5"/>
      <c r="T295" s="5"/>
      <c r="U295" s="5"/>
      <c r="V295" s="5"/>
      <c r="W295" s="5"/>
      <c r="X295" s="5"/>
      <c r="Y295" s="5"/>
      <c r="Z295" s="5"/>
    </row>
    <row r="296" ht="15.75" customHeight="1">
      <c r="A296" s="5"/>
      <c r="C296" s="10"/>
      <c r="H296" s="5"/>
      <c r="I296" s="5"/>
      <c r="J296" s="5"/>
      <c r="K296" s="5"/>
      <c r="L296" s="5"/>
      <c r="M296" s="5"/>
      <c r="N296" s="5"/>
      <c r="O296" s="5"/>
      <c r="P296" s="5"/>
      <c r="Q296" s="5"/>
      <c r="R296" s="5"/>
      <c r="S296" s="5"/>
      <c r="T296" s="5"/>
      <c r="U296" s="5"/>
      <c r="V296" s="5"/>
      <c r="W296" s="5"/>
      <c r="X296" s="5"/>
      <c r="Y296" s="5"/>
      <c r="Z296" s="5"/>
    </row>
    <row r="297" ht="15.75" customHeight="1">
      <c r="A297" s="5"/>
      <c r="C297" s="10"/>
      <c r="H297" s="5"/>
      <c r="I297" s="5"/>
      <c r="J297" s="5"/>
      <c r="K297" s="5"/>
      <c r="L297" s="5"/>
      <c r="M297" s="5"/>
      <c r="N297" s="5"/>
      <c r="O297" s="5"/>
      <c r="P297" s="5"/>
      <c r="Q297" s="5"/>
      <c r="R297" s="5"/>
      <c r="S297" s="5"/>
      <c r="T297" s="5"/>
      <c r="U297" s="5"/>
      <c r="V297" s="5"/>
      <c r="W297" s="5"/>
      <c r="X297" s="5"/>
      <c r="Y297" s="5"/>
      <c r="Z297" s="5"/>
    </row>
    <row r="298" ht="15.75" customHeight="1">
      <c r="A298" s="5"/>
      <c r="C298" s="10"/>
      <c r="H298" s="5"/>
      <c r="I298" s="5"/>
      <c r="J298" s="5"/>
      <c r="K298" s="5"/>
      <c r="L298" s="5"/>
      <c r="M298" s="5"/>
      <c r="N298" s="5"/>
      <c r="O298" s="5"/>
      <c r="P298" s="5"/>
      <c r="Q298" s="5"/>
      <c r="R298" s="5"/>
      <c r="S298" s="5"/>
      <c r="T298" s="5"/>
      <c r="U298" s="5"/>
      <c r="V298" s="5"/>
      <c r="W298" s="5"/>
      <c r="X298" s="5"/>
      <c r="Y298" s="5"/>
      <c r="Z298" s="5"/>
    </row>
    <row r="299" ht="15.75" customHeight="1">
      <c r="A299" s="5"/>
      <c r="C299" s="10"/>
      <c r="H299" s="5"/>
      <c r="I299" s="5"/>
      <c r="J299" s="5"/>
      <c r="K299" s="5"/>
      <c r="L299" s="5"/>
      <c r="M299" s="5"/>
      <c r="N299" s="5"/>
      <c r="O299" s="5"/>
      <c r="P299" s="5"/>
      <c r="Q299" s="5"/>
      <c r="R299" s="5"/>
      <c r="S299" s="5"/>
      <c r="T299" s="5"/>
      <c r="U299" s="5"/>
      <c r="V299" s="5"/>
      <c r="W299" s="5"/>
      <c r="X299" s="5"/>
      <c r="Y299" s="5"/>
      <c r="Z299" s="5"/>
    </row>
    <row r="300" ht="15.75" customHeight="1">
      <c r="A300" s="5"/>
      <c r="C300" s="10"/>
      <c r="H300" s="5"/>
      <c r="I300" s="5"/>
      <c r="J300" s="5"/>
      <c r="K300" s="5"/>
      <c r="L300" s="5"/>
      <c r="M300" s="5"/>
      <c r="N300" s="5"/>
      <c r="O300" s="5"/>
      <c r="P300" s="5"/>
      <c r="Q300" s="5"/>
      <c r="R300" s="5"/>
      <c r="S300" s="5"/>
      <c r="T300" s="5"/>
      <c r="U300" s="5"/>
      <c r="V300" s="5"/>
      <c r="W300" s="5"/>
      <c r="X300" s="5"/>
      <c r="Y300" s="5"/>
      <c r="Z300" s="5"/>
    </row>
    <row r="301" ht="15.75" customHeight="1">
      <c r="A301" s="5"/>
      <c r="C301" s="10"/>
      <c r="H301" s="5"/>
      <c r="I301" s="5"/>
      <c r="J301" s="5"/>
      <c r="K301" s="5"/>
      <c r="L301" s="5"/>
      <c r="M301" s="5"/>
      <c r="N301" s="5"/>
      <c r="O301" s="5"/>
      <c r="P301" s="5"/>
      <c r="Q301" s="5"/>
      <c r="R301" s="5"/>
      <c r="S301" s="5"/>
      <c r="T301" s="5"/>
      <c r="U301" s="5"/>
      <c r="V301" s="5"/>
      <c r="W301" s="5"/>
      <c r="X301" s="5"/>
      <c r="Y301" s="5"/>
      <c r="Z301" s="5"/>
    </row>
    <row r="302" ht="15.75" customHeight="1">
      <c r="A302" s="5"/>
      <c r="C302" s="10"/>
      <c r="H302" s="5"/>
      <c r="I302" s="5"/>
      <c r="J302" s="5"/>
      <c r="K302" s="5"/>
      <c r="L302" s="5"/>
      <c r="M302" s="5"/>
      <c r="N302" s="5"/>
      <c r="O302" s="5"/>
      <c r="P302" s="5"/>
      <c r="Q302" s="5"/>
      <c r="R302" s="5"/>
      <c r="S302" s="5"/>
      <c r="T302" s="5"/>
      <c r="U302" s="5"/>
      <c r="V302" s="5"/>
      <c r="W302" s="5"/>
      <c r="X302" s="5"/>
      <c r="Y302" s="5"/>
      <c r="Z302" s="5"/>
    </row>
    <row r="303" ht="15.75" customHeight="1">
      <c r="A303" s="5"/>
      <c r="C303" s="10"/>
      <c r="H303" s="5"/>
      <c r="I303" s="5"/>
      <c r="J303" s="5"/>
      <c r="K303" s="5"/>
      <c r="L303" s="5"/>
      <c r="M303" s="5"/>
      <c r="N303" s="5"/>
      <c r="O303" s="5"/>
      <c r="P303" s="5"/>
      <c r="Q303" s="5"/>
      <c r="R303" s="5"/>
      <c r="S303" s="5"/>
      <c r="T303" s="5"/>
      <c r="U303" s="5"/>
      <c r="V303" s="5"/>
      <c r="W303" s="5"/>
      <c r="X303" s="5"/>
      <c r="Y303" s="5"/>
      <c r="Z303" s="5"/>
    </row>
    <row r="304" ht="15.75" customHeight="1">
      <c r="A304" s="5"/>
      <c r="C304" s="10"/>
      <c r="H304" s="5"/>
      <c r="I304" s="5"/>
      <c r="J304" s="5"/>
      <c r="K304" s="5"/>
      <c r="L304" s="5"/>
      <c r="M304" s="5"/>
      <c r="N304" s="5"/>
      <c r="O304" s="5"/>
      <c r="P304" s="5"/>
      <c r="Q304" s="5"/>
      <c r="R304" s="5"/>
      <c r="S304" s="5"/>
      <c r="T304" s="5"/>
      <c r="U304" s="5"/>
      <c r="V304" s="5"/>
      <c r="W304" s="5"/>
      <c r="X304" s="5"/>
      <c r="Y304" s="5"/>
      <c r="Z304" s="5"/>
    </row>
    <row r="305" ht="15.75" customHeight="1">
      <c r="A305" s="5"/>
      <c r="C305" s="10"/>
      <c r="H305" s="5"/>
      <c r="I305" s="5"/>
      <c r="J305" s="5"/>
      <c r="K305" s="5"/>
      <c r="L305" s="5"/>
      <c r="M305" s="5"/>
      <c r="N305" s="5"/>
      <c r="O305" s="5"/>
      <c r="P305" s="5"/>
      <c r="Q305" s="5"/>
      <c r="R305" s="5"/>
      <c r="S305" s="5"/>
      <c r="T305" s="5"/>
      <c r="U305" s="5"/>
      <c r="V305" s="5"/>
      <c r="W305" s="5"/>
      <c r="X305" s="5"/>
      <c r="Y305" s="5"/>
      <c r="Z305" s="5"/>
    </row>
    <row r="306" ht="15.75" customHeight="1">
      <c r="A306" s="5"/>
      <c r="C306" s="10"/>
      <c r="H306" s="5"/>
      <c r="I306" s="5"/>
      <c r="J306" s="5"/>
      <c r="K306" s="5"/>
      <c r="L306" s="5"/>
      <c r="M306" s="5"/>
      <c r="N306" s="5"/>
      <c r="O306" s="5"/>
      <c r="P306" s="5"/>
      <c r="Q306" s="5"/>
      <c r="R306" s="5"/>
      <c r="S306" s="5"/>
      <c r="T306" s="5"/>
      <c r="U306" s="5"/>
      <c r="V306" s="5"/>
      <c r="W306" s="5"/>
      <c r="X306" s="5"/>
      <c r="Y306" s="5"/>
      <c r="Z306" s="5"/>
    </row>
    <row r="307" ht="15.75" customHeight="1">
      <c r="A307" s="5"/>
      <c r="C307" s="10"/>
      <c r="H307" s="5"/>
      <c r="I307" s="5"/>
      <c r="J307" s="5"/>
      <c r="K307" s="5"/>
      <c r="L307" s="5"/>
      <c r="M307" s="5"/>
      <c r="N307" s="5"/>
      <c r="O307" s="5"/>
      <c r="P307" s="5"/>
      <c r="Q307" s="5"/>
      <c r="R307" s="5"/>
      <c r="S307" s="5"/>
      <c r="T307" s="5"/>
      <c r="U307" s="5"/>
      <c r="V307" s="5"/>
      <c r="W307" s="5"/>
      <c r="X307" s="5"/>
      <c r="Y307" s="5"/>
      <c r="Z307" s="5"/>
    </row>
    <row r="308" ht="15.75" customHeight="1">
      <c r="A308" s="5"/>
      <c r="C308" s="10"/>
      <c r="H308" s="5"/>
      <c r="I308" s="5"/>
      <c r="J308" s="5"/>
      <c r="K308" s="5"/>
      <c r="L308" s="5"/>
      <c r="M308" s="5"/>
      <c r="N308" s="5"/>
      <c r="O308" s="5"/>
      <c r="P308" s="5"/>
      <c r="Q308" s="5"/>
      <c r="R308" s="5"/>
      <c r="S308" s="5"/>
      <c r="T308" s="5"/>
      <c r="U308" s="5"/>
      <c r="V308" s="5"/>
      <c r="W308" s="5"/>
      <c r="X308" s="5"/>
      <c r="Y308" s="5"/>
      <c r="Z308" s="5"/>
    </row>
    <row r="309" ht="15.75" customHeight="1">
      <c r="A309" s="5"/>
      <c r="C309" s="10"/>
      <c r="H309" s="5"/>
      <c r="I309" s="5"/>
      <c r="J309" s="5"/>
      <c r="K309" s="5"/>
      <c r="L309" s="5"/>
      <c r="M309" s="5"/>
      <c r="N309" s="5"/>
      <c r="O309" s="5"/>
      <c r="P309" s="5"/>
      <c r="Q309" s="5"/>
      <c r="R309" s="5"/>
      <c r="S309" s="5"/>
      <c r="T309" s="5"/>
      <c r="U309" s="5"/>
      <c r="V309" s="5"/>
      <c r="W309" s="5"/>
      <c r="X309" s="5"/>
      <c r="Y309" s="5"/>
      <c r="Z309" s="5"/>
    </row>
    <row r="310" ht="15.75" customHeight="1">
      <c r="A310" s="5"/>
      <c r="C310" s="10"/>
      <c r="H310" s="5"/>
      <c r="I310" s="5"/>
      <c r="J310" s="5"/>
      <c r="K310" s="5"/>
      <c r="L310" s="5"/>
      <c r="M310" s="5"/>
      <c r="N310" s="5"/>
      <c r="O310" s="5"/>
      <c r="P310" s="5"/>
      <c r="Q310" s="5"/>
      <c r="R310" s="5"/>
      <c r="S310" s="5"/>
      <c r="T310" s="5"/>
      <c r="U310" s="5"/>
      <c r="V310" s="5"/>
      <c r="W310" s="5"/>
      <c r="X310" s="5"/>
      <c r="Y310" s="5"/>
      <c r="Z310" s="5"/>
    </row>
    <row r="311" ht="15.75" customHeight="1">
      <c r="A311" s="5"/>
      <c r="C311" s="10"/>
      <c r="H311" s="5"/>
      <c r="I311" s="5"/>
      <c r="J311" s="5"/>
      <c r="K311" s="5"/>
      <c r="L311" s="5"/>
      <c r="M311" s="5"/>
      <c r="N311" s="5"/>
      <c r="O311" s="5"/>
      <c r="P311" s="5"/>
      <c r="Q311" s="5"/>
      <c r="R311" s="5"/>
      <c r="S311" s="5"/>
      <c r="T311" s="5"/>
      <c r="U311" s="5"/>
      <c r="V311" s="5"/>
      <c r="W311" s="5"/>
      <c r="X311" s="5"/>
      <c r="Y311" s="5"/>
      <c r="Z311" s="5"/>
    </row>
    <row r="312" ht="15.75" customHeight="1">
      <c r="A312" s="5"/>
      <c r="C312" s="10"/>
      <c r="H312" s="5"/>
      <c r="I312" s="5"/>
      <c r="J312" s="5"/>
      <c r="K312" s="5"/>
      <c r="L312" s="5"/>
      <c r="M312" s="5"/>
      <c r="N312" s="5"/>
      <c r="O312" s="5"/>
      <c r="P312" s="5"/>
      <c r="Q312" s="5"/>
      <c r="R312" s="5"/>
      <c r="S312" s="5"/>
      <c r="T312" s="5"/>
      <c r="U312" s="5"/>
      <c r="V312" s="5"/>
      <c r="W312" s="5"/>
      <c r="X312" s="5"/>
      <c r="Y312" s="5"/>
      <c r="Z312" s="5"/>
    </row>
    <row r="313" ht="15.75" customHeight="1">
      <c r="A313" s="5"/>
      <c r="C313" s="10"/>
      <c r="H313" s="5"/>
      <c r="I313" s="5"/>
      <c r="J313" s="5"/>
      <c r="K313" s="5"/>
      <c r="L313" s="5"/>
      <c r="M313" s="5"/>
      <c r="N313" s="5"/>
      <c r="O313" s="5"/>
      <c r="P313" s="5"/>
      <c r="Q313" s="5"/>
      <c r="R313" s="5"/>
      <c r="S313" s="5"/>
      <c r="T313" s="5"/>
      <c r="U313" s="5"/>
      <c r="V313" s="5"/>
      <c r="W313" s="5"/>
      <c r="X313" s="5"/>
      <c r="Y313" s="5"/>
      <c r="Z313" s="5"/>
    </row>
    <row r="314" ht="15.75" customHeight="1">
      <c r="A314" s="5"/>
      <c r="C314" s="10"/>
      <c r="H314" s="5"/>
      <c r="I314" s="5"/>
      <c r="J314" s="5"/>
      <c r="K314" s="5"/>
      <c r="L314" s="5"/>
      <c r="M314" s="5"/>
      <c r="N314" s="5"/>
      <c r="O314" s="5"/>
      <c r="P314" s="5"/>
      <c r="Q314" s="5"/>
      <c r="R314" s="5"/>
      <c r="S314" s="5"/>
      <c r="T314" s="5"/>
      <c r="U314" s="5"/>
      <c r="V314" s="5"/>
      <c r="W314" s="5"/>
      <c r="X314" s="5"/>
      <c r="Y314" s="5"/>
      <c r="Z314" s="5"/>
    </row>
    <row r="315" ht="15.75" customHeight="1">
      <c r="A315" s="5"/>
      <c r="C315" s="10"/>
      <c r="H315" s="5"/>
      <c r="I315" s="5"/>
      <c r="J315" s="5"/>
      <c r="K315" s="5"/>
      <c r="L315" s="5"/>
      <c r="M315" s="5"/>
      <c r="N315" s="5"/>
      <c r="O315" s="5"/>
      <c r="P315" s="5"/>
      <c r="Q315" s="5"/>
      <c r="R315" s="5"/>
      <c r="S315" s="5"/>
      <c r="T315" s="5"/>
      <c r="U315" s="5"/>
      <c r="V315" s="5"/>
      <c r="W315" s="5"/>
      <c r="X315" s="5"/>
      <c r="Y315" s="5"/>
      <c r="Z315" s="5"/>
    </row>
    <row r="316" ht="15.75" customHeight="1">
      <c r="A316" s="5"/>
      <c r="C316" s="10"/>
      <c r="H316" s="5"/>
      <c r="I316" s="5"/>
      <c r="J316" s="5"/>
      <c r="K316" s="5"/>
      <c r="L316" s="5"/>
      <c r="M316" s="5"/>
      <c r="N316" s="5"/>
      <c r="O316" s="5"/>
      <c r="P316" s="5"/>
      <c r="Q316" s="5"/>
      <c r="R316" s="5"/>
      <c r="S316" s="5"/>
      <c r="T316" s="5"/>
      <c r="U316" s="5"/>
      <c r="V316" s="5"/>
      <c r="W316" s="5"/>
      <c r="X316" s="5"/>
      <c r="Y316" s="5"/>
      <c r="Z316" s="5"/>
    </row>
    <row r="317" ht="15.75" customHeight="1">
      <c r="A317" s="5"/>
      <c r="C317" s="10"/>
      <c r="H317" s="5"/>
      <c r="I317" s="5"/>
      <c r="J317" s="5"/>
      <c r="K317" s="5"/>
      <c r="L317" s="5"/>
      <c r="M317" s="5"/>
      <c r="N317" s="5"/>
      <c r="O317" s="5"/>
      <c r="P317" s="5"/>
      <c r="Q317" s="5"/>
      <c r="R317" s="5"/>
      <c r="S317" s="5"/>
      <c r="T317" s="5"/>
      <c r="U317" s="5"/>
      <c r="V317" s="5"/>
      <c r="W317" s="5"/>
      <c r="X317" s="5"/>
      <c r="Y317" s="5"/>
      <c r="Z317" s="5"/>
    </row>
    <row r="318" ht="15.75" customHeight="1">
      <c r="A318" s="5"/>
      <c r="C318" s="10"/>
      <c r="H318" s="5"/>
      <c r="I318" s="5"/>
      <c r="J318" s="5"/>
      <c r="K318" s="5"/>
      <c r="L318" s="5"/>
      <c r="M318" s="5"/>
      <c r="N318" s="5"/>
      <c r="O318" s="5"/>
      <c r="P318" s="5"/>
      <c r="Q318" s="5"/>
      <c r="R318" s="5"/>
      <c r="S318" s="5"/>
      <c r="T318" s="5"/>
      <c r="U318" s="5"/>
      <c r="V318" s="5"/>
      <c r="W318" s="5"/>
      <c r="X318" s="5"/>
      <c r="Y318" s="5"/>
      <c r="Z318" s="5"/>
    </row>
    <row r="319" ht="15.75" customHeight="1">
      <c r="A319" s="5"/>
      <c r="C319" s="10"/>
      <c r="H319" s="5"/>
      <c r="I319" s="5"/>
      <c r="J319" s="5"/>
      <c r="K319" s="5"/>
      <c r="L319" s="5"/>
      <c r="M319" s="5"/>
      <c r="N319" s="5"/>
      <c r="O319" s="5"/>
      <c r="P319" s="5"/>
      <c r="Q319" s="5"/>
      <c r="R319" s="5"/>
      <c r="S319" s="5"/>
      <c r="T319" s="5"/>
      <c r="U319" s="5"/>
      <c r="V319" s="5"/>
      <c r="W319" s="5"/>
      <c r="X319" s="5"/>
      <c r="Y319" s="5"/>
      <c r="Z319" s="5"/>
    </row>
    <row r="320" ht="15.75" customHeight="1">
      <c r="A320" s="5"/>
      <c r="C320" s="10"/>
      <c r="H320" s="5"/>
      <c r="I320" s="5"/>
      <c r="J320" s="5"/>
      <c r="K320" s="5"/>
      <c r="L320" s="5"/>
      <c r="M320" s="5"/>
      <c r="N320" s="5"/>
      <c r="O320" s="5"/>
      <c r="P320" s="5"/>
      <c r="Q320" s="5"/>
      <c r="R320" s="5"/>
      <c r="S320" s="5"/>
      <c r="T320" s="5"/>
      <c r="U320" s="5"/>
      <c r="V320" s="5"/>
      <c r="W320" s="5"/>
      <c r="X320" s="5"/>
      <c r="Y320" s="5"/>
      <c r="Z320" s="5"/>
    </row>
    <row r="321" ht="15.75" customHeight="1">
      <c r="A321" s="5"/>
      <c r="C321" s="10"/>
      <c r="H321" s="5"/>
      <c r="I321" s="5"/>
      <c r="J321" s="5"/>
      <c r="K321" s="5"/>
      <c r="L321" s="5"/>
      <c r="M321" s="5"/>
      <c r="N321" s="5"/>
      <c r="O321" s="5"/>
      <c r="P321" s="5"/>
      <c r="Q321" s="5"/>
      <c r="R321" s="5"/>
      <c r="S321" s="5"/>
      <c r="T321" s="5"/>
      <c r="U321" s="5"/>
      <c r="V321" s="5"/>
      <c r="W321" s="5"/>
      <c r="X321" s="5"/>
      <c r="Y321" s="5"/>
      <c r="Z321" s="5"/>
    </row>
    <row r="322" ht="15.75" customHeight="1">
      <c r="A322" s="5"/>
      <c r="C322" s="10"/>
      <c r="H322" s="5"/>
      <c r="I322" s="5"/>
      <c r="J322" s="5"/>
      <c r="K322" s="5"/>
      <c r="L322" s="5"/>
      <c r="M322" s="5"/>
      <c r="N322" s="5"/>
      <c r="O322" s="5"/>
      <c r="P322" s="5"/>
      <c r="Q322" s="5"/>
      <c r="R322" s="5"/>
      <c r="S322" s="5"/>
      <c r="T322" s="5"/>
      <c r="U322" s="5"/>
      <c r="V322" s="5"/>
      <c r="W322" s="5"/>
      <c r="X322" s="5"/>
      <c r="Y322" s="5"/>
      <c r="Z322" s="5"/>
    </row>
    <row r="323" ht="15.75" customHeight="1">
      <c r="A323" s="5"/>
      <c r="C323" s="10"/>
      <c r="H323" s="5"/>
      <c r="I323" s="5"/>
      <c r="J323" s="5"/>
      <c r="K323" s="5"/>
      <c r="L323" s="5"/>
      <c r="M323" s="5"/>
      <c r="N323" s="5"/>
      <c r="O323" s="5"/>
      <c r="P323" s="5"/>
      <c r="Q323" s="5"/>
      <c r="R323" s="5"/>
      <c r="S323" s="5"/>
      <c r="T323" s="5"/>
      <c r="U323" s="5"/>
      <c r="V323" s="5"/>
      <c r="W323" s="5"/>
      <c r="X323" s="5"/>
      <c r="Y323" s="5"/>
      <c r="Z323" s="5"/>
    </row>
    <row r="324" ht="15.75" customHeight="1">
      <c r="A324" s="5"/>
      <c r="C324" s="10"/>
      <c r="H324" s="5"/>
      <c r="I324" s="5"/>
      <c r="J324" s="5"/>
      <c r="K324" s="5"/>
      <c r="L324" s="5"/>
      <c r="M324" s="5"/>
      <c r="N324" s="5"/>
      <c r="O324" s="5"/>
      <c r="P324" s="5"/>
      <c r="Q324" s="5"/>
      <c r="R324" s="5"/>
      <c r="S324" s="5"/>
      <c r="T324" s="5"/>
      <c r="U324" s="5"/>
      <c r="V324" s="5"/>
      <c r="W324" s="5"/>
      <c r="X324" s="5"/>
      <c r="Y324" s="5"/>
      <c r="Z324" s="5"/>
    </row>
    <row r="325" ht="15.75" customHeight="1">
      <c r="A325" s="5"/>
      <c r="C325" s="10"/>
      <c r="H325" s="5"/>
      <c r="I325" s="5"/>
      <c r="J325" s="5"/>
      <c r="K325" s="5"/>
      <c r="L325" s="5"/>
      <c r="M325" s="5"/>
      <c r="N325" s="5"/>
      <c r="O325" s="5"/>
      <c r="P325" s="5"/>
      <c r="Q325" s="5"/>
      <c r="R325" s="5"/>
      <c r="S325" s="5"/>
      <c r="T325" s="5"/>
      <c r="U325" s="5"/>
      <c r="V325" s="5"/>
      <c r="W325" s="5"/>
      <c r="X325" s="5"/>
      <c r="Y325" s="5"/>
      <c r="Z325" s="5"/>
    </row>
    <row r="326" ht="15.75" customHeight="1">
      <c r="A326" s="5"/>
      <c r="C326" s="10"/>
      <c r="H326" s="5"/>
      <c r="I326" s="5"/>
      <c r="J326" s="5"/>
      <c r="K326" s="5"/>
      <c r="L326" s="5"/>
      <c r="M326" s="5"/>
      <c r="N326" s="5"/>
      <c r="O326" s="5"/>
      <c r="P326" s="5"/>
      <c r="Q326" s="5"/>
      <c r="R326" s="5"/>
      <c r="S326" s="5"/>
      <c r="T326" s="5"/>
      <c r="U326" s="5"/>
      <c r="V326" s="5"/>
      <c r="W326" s="5"/>
      <c r="X326" s="5"/>
      <c r="Y326" s="5"/>
      <c r="Z326" s="5"/>
    </row>
    <row r="327" ht="15.75" customHeight="1">
      <c r="A327" s="5"/>
      <c r="C327" s="10"/>
      <c r="H327" s="5"/>
      <c r="I327" s="5"/>
      <c r="J327" s="5"/>
      <c r="K327" s="5"/>
      <c r="L327" s="5"/>
      <c r="M327" s="5"/>
      <c r="N327" s="5"/>
      <c r="O327" s="5"/>
      <c r="P327" s="5"/>
      <c r="Q327" s="5"/>
      <c r="R327" s="5"/>
      <c r="S327" s="5"/>
      <c r="T327" s="5"/>
      <c r="U327" s="5"/>
      <c r="V327" s="5"/>
      <c r="W327" s="5"/>
      <c r="X327" s="5"/>
      <c r="Y327" s="5"/>
      <c r="Z327" s="5"/>
    </row>
    <row r="328" ht="15.75" customHeight="1">
      <c r="A328" s="5"/>
      <c r="C328" s="10"/>
      <c r="H328" s="5"/>
      <c r="I328" s="5"/>
      <c r="J328" s="5"/>
      <c r="K328" s="5"/>
      <c r="L328" s="5"/>
      <c r="M328" s="5"/>
      <c r="N328" s="5"/>
      <c r="O328" s="5"/>
      <c r="P328" s="5"/>
      <c r="Q328" s="5"/>
      <c r="R328" s="5"/>
      <c r="S328" s="5"/>
      <c r="T328" s="5"/>
      <c r="U328" s="5"/>
      <c r="V328" s="5"/>
      <c r="W328" s="5"/>
      <c r="X328" s="5"/>
      <c r="Y328" s="5"/>
      <c r="Z328" s="5"/>
    </row>
    <row r="329" ht="15.75" customHeight="1">
      <c r="A329" s="5"/>
      <c r="C329" s="10"/>
      <c r="H329" s="5"/>
      <c r="I329" s="5"/>
      <c r="J329" s="5"/>
      <c r="K329" s="5"/>
      <c r="L329" s="5"/>
      <c r="M329" s="5"/>
      <c r="N329" s="5"/>
      <c r="O329" s="5"/>
      <c r="P329" s="5"/>
      <c r="Q329" s="5"/>
      <c r="R329" s="5"/>
      <c r="S329" s="5"/>
      <c r="T329" s="5"/>
      <c r="U329" s="5"/>
      <c r="V329" s="5"/>
      <c r="W329" s="5"/>
      <c r="X329" s="5"/>
      <c r="Y329" s="5"/>
      <c r="Z329" s="5"/>
    </row>
    <row r="330" ht="15.75" customHeight="1">
      <c r="A330" s="5"/>
      <c r="C330" s="10"/>
      <c r="H330" s="5"/>
      <c r="I330" s="5"/>
      <c r="J330" s="5"/>
      <c r="K330" s="5"/>
      <c r="L330" s="5"/>
      <c r="M330" s="5"/>
      <c r="N330" s="5"/>
      <c r="O330" s="5"/>
      <c r="P330" s="5"/>
      <c r="Q330" s="5"/>
      <c r="R330" s="5"/>
      <c r="S330" s="5"/>
      <c r="T330" s="5"/>
      <c r="U330" s="5"/>
      <c r="V330" s="5"/>
      <c r="W330" s="5"/>
      <c r="X330" s="5"/>
      <c r="Y330" s="5"/>
      <c r="Z330" s="5"/>
    </row>
    <row r="331" ht="15.75" customHeight="1">
      <c r="A331" s="5"/>
      <c r="C331" s="10"/>
      <c r="H331" s="5"/>
      <c r="I331" s="5"/>
      <c r="J331" s="5"/>
      <c r="K331" s="5"/>
      <c r="L331" s="5"/>
      <c r="M331" s="5"/>
      <c r="N331" s="5"/>
      <c r="O331" s="5"/>
      <c r="P331" s="5"/>
      <c r="Q331" s="5"/>
      <c r="R331" s="5"/>
      <c r="S331" s="5"/>
      <c r="T331" s="5"/>
      <c r="U331" s="5"/>
      <c r="V331" s="5"/>
      <c r="W331" s="5"/>
      <c r="X331" s="5"/>
      <c r="Y331" s="5"/>
      <c r="Z331" s="5"/>
    </row>
    <row r="332" ht="15.75" customHeight="1">
      <c r="A332" s="5"/>
      <c r="C332" s="10"/>
      <c r="H332" s="5"/>
      <c r="I332" s="5"/>
      <c r="J332" s="5"/>
      <c r="K332" s="5"/>
      <c r="L332" s="5"/>
      <c r="M332" s="5"/>
      <c r="N332" s="5"/>
      <c r="O332" s="5"/>
      <c r="P332" s="5"/>
      <c r="Q332" s="5"/>
      <c r="R332" s="5"/>
      <c r="S332" s="5"/>
      <c r="T332" s="5"/>
      <c r="U332" s="5"/>
      <c r="V332" s="5"/>
      <c r="W332" s="5"/>
      <c r="X332" s="5"/>
      <c r="Y332" s="5"/>
      <c r="Z332" s="5"/>
    </row>
    <row r="333" ht="15.75" customHeight="1">
      <c r="A333" s="5"/>
      <c r="C333" s="10"/>
      <c r="H333" s="5"/>
      <c r="I333" s="5"/>
      <c r="J333" s="5"/>
      <c r="K333" s="5"/>
      <c r="L333" s="5"/>
      <c r="M333" s="5"/>
      <c r="N333" s="5"/>
      <c r="O333" s="5"/>
      <c r="P333" s="5"/>
      <c r="Q333" s="5"/>
      <c r="R333" s="5"/>
      <c r="S333" s="5"/>
      <c r="T333" s="5"/>
      <c r="U333" s="5"/>
      <c r="V333" s="5"/>
      <c r="W333" s="5"/>
      <c r="X333" s="5"/>
      <c r="Y333" s="5"/>
      <c r="Z333" s="5"/>
    </row>
    <row r="334" ht="15.75" customHeight="1">
      <c r="A334" s="5"/>
      <c r="C334" s="10"/>
      <c r="H334" s="5"/>
      <c r="I334" s="5"/>
      <c r="J334" s="5"/>
      <c r="K334" s="5"/>
      <c r="L334" s="5"/>
      <c r="M334" s="5"/>
      <c r="N334" s="5"/>
      <c r="O334" s="5"/>
      <c r="P334" s="5"/>
      <c r="Q334" s="5"/>
      <c r="R334" s="5"/>
      <c r="S334" s="5"/>
      <c r="T334" s="5"/>
      <c r="U334" s="5"/>
      <c r="V334" s="5"/>
      <c r="W334" s="5"/>
      <c r="X334" s="5"/>
      <c r="Y334" s="5"/>
      <c r="Z334" s="5"/>
    </row>
    <row r="335" ht="15.75" customHeight="1">
      <c r="A335" s="5"/>
      <c r="C335" s="10"/>
      <c r="H335" s="5"/>
      <c r="I335" s="5"/>
      <c r="J335" s="5"/>
      <c r="K335" s="5"/>
      <c r="L335" s="5"/>
      <c r="M335" s="5"/>
      <c r="N335" s="5"/>
      <c r="O335" s="5"/>
      <c r="P335" s="5"/>
      <c r="Q335" s="5"/>
      <c r="R335" s="5"/>
      <c r="S335" s="5"/>
      <c r="T335" s="5"/>
      <c r="U335" s="5"/>
      <c r="V335" s="5"/>
      <c r="W335" s="5"/>
      <c r="X335" s="5"/>
      <c r="Y335" s="5"/>
      <c r="Z335" s="5"/>
    </row>
    <row r="336" ht="15.75" customHeight="1">
      <c r="A336" s="5"/>
      <c r="C336" s="10"/>
      <c r="H336" s="5"/>
      <c r="I336" s="5"/>
      <c r="J336" s="5"/>
      <c r="K336" s="5"/>
      <c r="L336" s="5"/>
      <c r="M336" s="5"/>
      <c r="N336" s="5"/>
      <c r="O336" s="5"/>
      <c r="P336" s="5"/>
      <c r="Q336" s="5"/>
      <c r="R336" s="5"/>
      <c r="S336" s="5"/>
      <c r="T336" s="5"/>
      <c r="U336" s="5"/>
      <c r="V336" s="5"/>
      <c r="W336" s="5"/>
      <c r="X336" s="5"/>
      <c r="Y336" s="5"/>
      <c r="Z336" s="5"/>
    </row>
    <row r="337" ht="15.75" customHeight="1">
      <c r="A337" s="5"/>
      <c r="C337" s="10"/>
      <c r="H337" s="5"/>
      <c r="I337" s="5"/>
      <c r="J337" s="5"/>
      <c r="K337" s="5"/>
      <c r="L337" s="5"/>
      <c r="M337" s="5"/>
      <c r="N337" s="5"/>
      <c r="O337" s="5"/>
      <c r="P337" s="5"/>
      <c r="Q337" s="5"/>
      <c r="R337" s="5"/>
      <c r="S337" s="5"/>
      <c r="T337" s="5"/>
      <c r="U337" s="5"/>
      <c r="V337" s="5"/>
      <c r="W337" s="5"/>
      <c r="X337" s="5"/>
      <c r="Y337" s="5"/>
      <c r="Z337" s="5"/>
    </row>
    <row r="338" ht="15.75" customHeight="1">
      <c r="A338" s="5"/>
      <c r="C338" s="10"/>
      <c r="H338" s="5"/>
      <c r="I338" s="5"/>
      <c r="J338" s="5"/>
      <c r="K338" s="5"/>
      <c r="L338" s="5"/>
      <c r="M338" s="5"/>
      <c r="N338" s="5"/>
      <c r="O338" s="5"/>
      <c r="P338" s="5"/>
      <c r="Q338" s="5"/>
      <c r="R338" s="5"/>
      <c r="S338" s="5"/>
      <c r="T338" s="5"/>
      <c r="U338" s="5"/>
      <c r="V338" s="5"/>
      <c r="W338" s="5"/>
      <c r="X338" s="5"/>
      <c r="Y338" s="5"/>
      <c r="Z338" s="5"/>
    </row>
    <row r="339" ht="15.75" customHeight="1">
      <c r="A339" s="5"/>
      <c r="C339" s="10"/>
      <c r="H339" s="5"/>
      <c r="I339" s="5"/>
      <c r="J339" s="5"/>
      <c r="K339" s="5"/>
      <c r="L339" s="5"/>
      <c r="M339" s="5"/>
      <c r="N339" s="5"/>
      <c r="O339" s="5"/>
      <c r="P339" s="5"/>
      <c r="Q339" s="5"/>
      <c r="R339" s="5"/>
      <c r="S339" s="5"/>
      <c r="T339" s="5"/>
      <c r="U339" s="5"/>
      <c r="V339" s="5"/>
      <c r="W339" s="5"/>
      <c r="X339" s="5"/>
      <c r="Y339" s="5"/>
      <c r="Z339" s="5"/>
    </row>
    <row r="340" ht="15.75" customHeight="1">
      <c r="A340" s="5"/>
      <c r="C340" s="10"/>
      <c r="H340" s="5"/>
      <c r="I340" s="5"/>
      <c r="J340" s="5"/>
      <c r="K340" s="5"/>
      <c r="L340" s="5"/>
      <c r="M340" s="5"/>
      <c r="N340" s="5"/>
      <c r="O340" s="5"/>
      <c r="P340" s="5"/>
      <c r="Q340" s="5"/>
      <c r="R340" s="5"/>
      <c r="S340" s="5"/>
      <c r="T340" s="5"/>
      <c r="U340" s="5"/>
      <c r="V340" s="5"/>
      <c r="W340" s="5"/>
      <c r="X340" s="5"/>
      <c r="Y340" s="5"/>
      <c r="Z340" s="5"/>
    </row>
    <row r="341" ht="15.75" customHeight="1">
      <c r="A341" s="5"/>
      <c r="C341" s="10"/>
      <c r="H341" s="5"/>
      <c r="I341" s="5"/>
      <c r="J341" s="5"/>
      <c r="K341" s="5"/>
      <c r="L341" s="5"/>
      <c r="M341" s="5"/>
      <c r="N341" s="5"/>
      <c r="O341" s="5"/>
      <c r="P341" s="5"/>
      <c r="Q341" s="5"/>
      <c r="R341" s="5"/>
      <c r="S341" s="5"/>
      <c r="T341" s="5"/>
      <c r="U341" s="5"/>
      <c r="V341" s="5"/>
      <c r="W341" s="5"/>
      <c r="X341" s="5"/>
      <c r="Y341" s="5"/>
      <c r="Z341" s="5"/>
    </row>
    <row r="342" ht="15.75" customHeight="1">
      <c r="A342" s="5"/>
      <c r="C342" s="10"/>
      <c r="H342" s="5"/>
      <c r="I342" s="5"/>
      <c r="J342" s="5"/>
      <c r="K342" s="5"/>
      <c r="L342" s="5"/>
      <c r="M342" s="5"/>
      <c r="N342" s="5"/>
      <c r="O342" s="5"/>
      <c r="P342" s="5"/>
      <c r="Q342" s="5"/>
      <c r="R342" s="5"/>
      <c r="S342" s="5"/>
      <c r="T342" s="5"/>
      <c r="U342" s="5"/>
      <c r="V342" s="5"/>
      <c r="W342" s="5"/>
      <c r="X342" s="5"/>
      <c r="Y342" s="5"/>
      <c r="Z342" s="5"/>
    </row>
    <row r="343" ht="15.75" customHeight="1">
      <c r="A343" s="5"/>
      <c r="C343" s="10"/>
      <c r="H343" s="5"/>
      <c r="I343" s="5"/>
      <c r="J343" s="5"/>
      <c r="K343" s="5"/>
      <c r="L343" s="5"/>
      <c r="M343" s="5"/>
      <c r="N343" s="5"/>
      <c r="O343" s="5"/>
      <c r="P343" s="5"/>
      <c r="Q343" s="5"/>
      <c r="R343" s="5"/>
      <c r="S343" s="5"/>
      <c r="T343" s="5"/>
      <c r="U343" s="5"/>
      <c r="V343" s="5"/>
      <c r="W343" s="5"/>
      <c r="X343" s="5"/>
      <c r="Y343" s="5"/>
      <c r="Z343" s="5"/>
    </row>
    <row r="344" ht="15.75" customHeight="1">
      <c r="A344" s="5"/>
      <c r="C344" s="10"/>
      <c r="H344" s="5"/>
      <c r="I344" s="5"/>
      <c r="J344" s="5"/>
      <c r="K344" s="5"/>
      <c r="L344" s="5"/>
      <c r="M344" s="5"/>
      <c r="N344" s="5"/>
      <c r="O344" s="5"/>
      <c r="P344" s="5"/>
      <c r="Q344" s="5"/>
      <c r="R344" s="5"/>
      <c r="S344" s="5"/>
      <c r="T344" s="5"/>
      <c r="U344" s="5"/>
      <c r="V344" s="5"/>
      <c r="W344" s="5"/>
      <c r="X344" s="5"/>
      <c r="Y344" s="5"/>
      <c r="Z344" s="5"/>
    </row>
    <row r="345" ht="15.75" customHeight="1">
      <c r="A345" s="5"/>
      <c r="C345" s="10"/>
      <c r="H345" s="5"/>
      <c r="I345" s="5"/>
      <c r="J345" s="5"/>
      <c r="K345" s="5"/>
      <c r="L345" s="5"/>
      <c r="M345" s="5"/>
      <c r="N345" s="5"/>
      <c r="O345" s="5"/>
      <c r="P345" s="5"/>
      <c r="Q345" s="5"/>
      <c r="R345" s="5"/>
      <c r="S345" s="5"/>
      <c r="T345" s="5"/>
      <c r="U345" s="5"/>
      <c r="V345" s="5"/>
      <c r="W345" s="5"/>
      <c r="X345" s="5"/>
      <c r="Y345" s="5"/>
      <c r="Z345" s="5"/>
    </row>
    <row r="346" ht="15.75" customHeight="1">
      <c r="A346" s="5"/>
      <c r="C346" s="10"/>
      <c r="H346" s="5"/>
      <c r="I346" s="5"/>
      <c r="J346" s="5"/>
      <c r="K346" s="5"/>
      <c r="L346" s="5"/>
      <c r="M346" s="5"/>
      <c r="N346" s="5"/>
      <c r="O346" s="5"/>
      <c r="P346" s="5"/>
      <c r="Q346" s="5"/>
      <c r="R346" s="5"/>
      <c r="S346" s="5"/>
      <c r="T346" s="5"/>
      <c r="U346" s="5"/>
      <c r="V346" s="5"/>
      <c r="W346" s="5"/>
      <c r="X346" s="5"/>
      <c r="Y346" s="5"/>
      <c r="Z346" s="5"/>
    </row>
    <row r="347" ht="15.75" customHeight="1">
      <c r="A347" s="5"/>
      <c r="C347" s="10"/>
      <c r="H347" s="5"/>
      <c r="I347" s="5"/>
      <c r="J347" s="5"/>
      <c r="K347" s="5"/>
      <c r="L347" s="5"/>
      <c r="M347" s="5"/>
      <c r="N347" s="5"/>
      <c r="O347" s="5"/>
      <c r="P347" s="5"/>
      <c r="Q347" s="5"/>
      <c r="R347" s="5"/>
      <c r="S347" s="5"/>
      <c r="T347" s="5"/>
      <c r="U347" s="5"/>
      <c r="V347" s="5"/>
      <c r="W347" s="5"/>
      <c r="X347" s="5"/>
      <c r="Y347" s="5"/>
      <c r="Z347" s="5"/>
    </row>
    <row r="348" ht="15.75" customHeight="1">
      <c r="A348" s="5"/>
      <c r="C348" s="10"/>
      <c r="H348" s="5"/>
      <c r="I348" s="5"/>
      <c r="J348" s="5"/>
      <c r="K348" s="5"/>
      <c r="L348" s="5"/>
      <c r="M348" s="5"/>
      <c r="N348" s="5"/>
      <c r="O348" s="5"/>
      <c r="P348" s="5"/>
      <c r="Q348" s="5"/>
      <c r="R348" s="5"/>
      <c r="S348" s="5"/>
      <c r="T348" s="5"/>
      <c r="U348" s="5"/>
      <c r="V348" s="5"/>
      <c r="W348" s="5"/>
      <c r="X348" s="5"/>
      <c r="Y348" s="5"/>
      <c r="Z348" s="5"/>
    </row>
    <row r="349" ht="15.75" customHeight="1">
      <c r="A349" s="5"/>
      <c r="C349" s="10"/>
      <c r="H349" s="5"/>
      <c r="I349" s="5"/>
      <c r="J349" s="5"/>
      <c r="K349" s="5"/>
      <c r="L349" s="5"/>
      <c r="M349" s="5"/>
      <c r="N349" s="5"/>
      <c r="O349" s="5"/>
      <c r="P349" s="5"/>
      <c r="Q349" s="5"/>
      <c r="R349" s="5"/>
      <c r="S349" s="5"/>
      <c r="T349" s="5"/>
      <c r="U349" s="5"/>
      <c r="V349" s="5"/>
      <c r="W349" s="5"/>
      <c r="X349" s="5"/>
      <c r="Y349" s="5"/>
      <c r="Z349" s="5"/>
    </row>
    <row r="350" ht="15.75" customHeight="1">
      <c r="A350" s="5"/>
      <c r="C350" s="10"/>
      <c r="H350" s="5"/>
      <c r="I350" s="5"/>
      <c r="J350" s="5"/>
      <c r="K350" s="5"/>
      <c r="L350" s="5"/>
      <c r="M350" s="5"/>
      <c r="N350" s="5"/>
      <c r="O350" s="5"/>
      <c r="P350" s="5"/>
      <c r="Q350" s="5"/>
      <c r="R350" s="5"/>
      <c r="S350" s="5"/>
      <c r="T350" s="5"/>
      <c r="U350" s="5"/>
      <c r="V350" s="5"/>
      <c r="W350" s="5"/>
      <c r="X350" s="5"/>
      <c r="Y350" s="5"/>
      <c r="Z350" s="5"/>
    </row>
    <row r="351" ht="15.75" customHeight="1">
      <c r="A351" s="5"/>
      <c r="C351" s="10"/>
      <c r="H351" s="5"/>
      <c r="I351" s="5"/>
      <c r="J351" s="5"/>
      <c r="K351" s="5"/>
      <c r="L351" s="5"/>
      <c r="M351" s="5"/>
      <c r="N351" s="5"/>
      <c r="O351" s="5"/>
      <c r="P351" s="5"/>
      <c r="Q351" s="5"/>
      <c r="R351" s="5"/>
      <c r="S351" s="5"/>
      <c r="T351" s="5"/>
      <c r="U351" s="5"/>
      <c r="V351" s="5"/>
      <c r="W351" s="5"/>
      <c r="X351" s="5"/>
      <c r="Y351" s="5"/>
      <c r="Z351" s="5"/>
    </row>
    <row r="352" ht="15.75" customHeight="1">
      <c r="A352" s="5"/>
      <c r="C352" s="10"/>
      <c r="H352" s="5"/>
      <c r="I352" s="5"/>
      <c r="J352" s="5"/>
      <c r="K352" s="5"/>
      <c r="L352" s="5"/>
      <c r="M352" s="5"/>
      <c r="N352" s="5"/>
      <c r="O352" s="5"/>
      <c r="P352" s="5"/>
      <c r="Q352" s="5"/>
      <c r="R352" s="5"/>
      <c r="S352" s="5"/>
      <c r="T352" s="5"/>
      <c r="U352" s="5"/>
      <c r="V352" s="5"/>
      <c r="W352" s="5"/>
      <c r="X352" s="5"/>
      <c r="Y352" s="5"/>
      <c r="Z352" s="5"/>
    </row>
    <row r="353" ht="15.75" customHeight="1">
      <c r="A353" s="5"/>
      <c r="C353" s="10"/>
      <c r="H353" s="5"/>
      <c r="I353" s="5"/>
      <c r="J353" s="5"/>
      <c r="K353" s="5"/>
      <c r="L353" s="5"/>
      <c r="M353" s="5"/>
      <c r="N353" s="5"/>
      <c r="O353" s="5"/>
      <c r="P353" s="5"/>
      <c r="Q353" s="5"/>
      <c r="R353" s="5"/>
      <c r="S353" s="5"/>
      <c r="T353" s="5"/>
      <c r="U353" s="5"/>
      <c r="V353" s="5"/>
      <c r="W353" s="5"/>
      <c r="X353" s="5"/>
      <c r="Y353" s="5"/>
      <c r="Z353" s="5"/>
    </row>
    <row r="354" ht="15.75" customHeight="1">
      <c r="A354" s="5"/>
      <c r="C354" s="10"/>
      <c r="H354" s="5"/>
      <c r="I354" s="5"/>
      <c r="J354" s="5"/>
      <c r="K354" s="5"/>
      <c r="L354" s="5"/>
      <c r="M354" s="5"/>
      <c r="N354" s="5"/>
      <c r="O354" s="5"/>
      <c r="P354" s="5"/>
      <c r="Q354" s="5"/>
      <c r="R354" s="5"/>
      <c r="S354" s="5"/>
      <c r="T354" s="5"/>
      <c r="U354" s="5"/>
      <c r="V354" s="5"/>
      <c r="W354" s="5"/>
      <c r="X354" s="5"/>
      <c r="Y354" s="5"/>
      <c r="Z354" s="5"/>
    </row>
    <row r="355" ht="15.75" customHeight="1">
      <c r="A355" s="5"/>
      <c r="C355" s="10"/>
      <c r="H355" s="5"/>
      <c r="I355" s="5"/>
      <c r="J355" s="5"/>
      <c r="K355" s="5"/>
      <c r="L355" s="5"/>
      <c r="M355" s="5"/>
      <c r="N355" s="5"/>
      <c r="O355" s="5"/>
      <c r="P355" s="5"/>
      <c r="Q355" s="5"/>
      <c r="R355" s="5"/>
      <c r="S355" s="5"/>
      <c r="T355" s="5"/>
      <c r="U355" s="5"/>
      <c r="V355" s="5"/>
      <c r="W355" s="5"/>
      <c r="X355" s="5"/>
      <c r="Y355" s="5"/>
      <c r="Z355" s="5"/>
    </row>
    <row r="356" ht="15.75" customHeight="1">
      <c r="A356" s="5"/>
      <c r="C356" s="10"/>
      <c r="H356" s="5"/>
      <c r="I356" s="5"/>
      <c r="J356" s="5"/>
      <c r="K356" s="5"/>
      <c r="L356" s="5"/>
      <c r="M356" s="5"/>
      <c r="N356" s="5"/>
      <c r="O356" s="5"/>
      <c r="P356" s="5"/>
      <c r="Q356" s="5"/>
      <c r="R356" s="5"/>
      <c r="S356" s="5"/>
      <c r="T356" s="5"/>
      <c r="U356" s="5"/>
      <c r="V356" s="5"/>
      <c r="W356" s="5"/>
      <c r="X356" s="5"/>
      <c r="Y356" s="5"/>
      <c r="Z356" s="5"/>
    </row>
    <row r="357" ht="15.75" customHeight="1">
      <c r="A357" s="5"/>
      <c r="C357" s="10"/>
      <c r="H357" s="5"/>
      <c r="I357" s="5"/>
      <c r="J357" s="5"/>
      <c r="K357" s="5"/>
      <c r="L357" s="5"/>
      <c r="M357" s="5"/>
      <c r="N357" s="5"/>
      <c r="O357" s="5"/>
      <c r="P357" s="5"/>
      <c r="Q357" s="5"/>
      <c r="R357" s="5"/>
      <c r="S357" s="5"/>
      <c r="T357" s="5"/>
      <c r="U357" s="5"/>
      <c r="V357" s="5"/>
      <c r="W357" s="5"/>
      <c r="X357" s="5"/>
      <c r="Y357" s="5"/>
      <c r="Z357" s="5"/>
    </row>
    <row r="358" ht="15.75" customHeight="1">
      <c r="A358" s="5"/>
      <c r="C358" s="10"/>
      <c r="H358" s="5"/>
      <c r="I358" s="5"/>
      <c r="J358" s="5"/>
      <c r="K358" s="5"/>
      <c r="L358" s="5"/>
      <c r="M358" s="5"/>
      <c r="N358" s="5"/>
      <c r="O358" s="5"/>
      <c r="P358" s="5"/>
      <c r="Q358" s="5"/>
      <c r="R358" s="5"/>
      <c r="S358" s="5"/>
      <c r="T358" s="5"/>
      <c r="U358" s="5"/>
      <c r="V358" s="5"/>
      <c r="W358" s="5"/>
      <c r="X358" s="5"/>
      <c r="Y358" s="5"/>
      <c r="Z358" s="5"/>
    </row>
    <row r="359" ht="15.75" customHeight="1">
      <c r="A359" s="5"/>
      <c r="C359" s="10"/>
      <c r="H359" s="5"/>
      <c r="I359" s="5"/>
      <c r="J359" s="5"/>
      <c r="K359" s="5"/>
      <c r="L359" s="5"/>
      <c r="M359" s="5"/>
      <c r="N359" s="5"/>
      <c r="O359" s="5"/>
      <c r="P359" s="5"/>
      <c r="Q359" s="5"/>
      <c r="R359" s="5"/>
      <c r="S359" s="5"/>
      <c r="T359" s="5"/>
      <c r="U359" s="5"/>
      <c r="V359" s="5"/>
      <c r="W359" s="5"/>
      <c r="X359" s="5"/>
      <c r="Y359" s="5"/>
      <c r="Z359" s="5"/>
    </row>
    <row r="360" ht="15.75" customHeight="1">
      <c r="A360" s="5"/>
      <c r="C360" s="10"/>
      <c r="H360" s="5"/>
      <c r="I360" s="5"/>
      <c r="J360" s="5"/>
      <c r="K360" s="5"/>
      <c r="L360" s="5"/>
      <c r="M360" s="5"/>
      <c r="N360" s="5"/>
      <c r="O360" s="5"/>
      <c r="P360" s="5"/>
      <c r="Q360" s="5"/>
      <c r="R360" s="5"/>
      <c r="S360" s="5"/>
      <c r="T360" s="5"/>
      <c r="U360" s="5"/>
      <c r="V360" s="5"/>
      <c r="W360" s="5"/>
      <c r="X360" s="5"/>
      <c r="Y360" s="5"/>
      <c r="Z360" s="5"/>
    </row>
    <row r="361" ht="15.75" customHeight="1">
      <c r="A361" s="5"/>
      <c r="C361" s="10"/>
      <c r="H361" s="5"/>
      <c r="I361" s="5"/>
      <c r="J361" s="5"/>
      <c r="K361" s="5"/>
      <c r="L361" s="5"/>
      <c r="M361" s="5"/>
      <c r="N361" s="5"/>
      <c r="O361" s="5"/>
      <c r="P361" s="5"/>
      <c r="Q361" s="5"/>
      <c r="R361" s="5"/>
      <c r="S361" s="5"/>
      <c r="T361" s="5"/>
      <c r="U361" s="5"/>
      <c r="V361" s="5"/>
      <c r="W361" s="5"/>
      <c r="X361" s="5"/>
      <c r="Y361" s="5"/>
      <c r="Z361" s="5"/>
    </row>
    <row r="362" ht="15.75" customHeight="1">
      <c r="A362" s="5"/>
      <c r="C362" s="10"/>
      <c r="H362" s="5"/>
      <c r="I362" s="5"/>
      <c r="J362" s="5"/>
      <c r="K362" s="5"/>
      <c r="L362" s="5"/>
      <c r="M362" s="5"/>
      <c r="N362" s="5"/>
      <c r="O362" s="5"/>
      <c r="P362" s="5"/>
      <c r="Q362" s="5"/>
      <c r="R362" s="5"/>
      <c r="S362" s="5"/>
      <c r="T362" s="5"/>
      <c r="U362" s="5"/>
      <c r="V362" s="5"/>
      <c r="W362" s="5"/>
      <c r="X362" s="5"/>
      <c r="Y362" s="5"/>
      <c r="Z362" s="5"/>
    </row>
    <row r="363" ht="15.75" customHeight="1">
      <c r="A363" s="5"/>
      <c r="C363" s="10"/>
      <c r="H363" s="5"/>
      <c r="I363" s="5"/>
      <c r="J363" s="5"/>
      <c r="K363" s="5"/>
      <c r="L363" s="5"/>
      <c r="M363" s="5"/>
      <c r="N363" s="5"/>
      <c r="O363" s="5"/>
      <c r="P363" s="5"/>
      <c r="Q363" s="5"/>
      <c r="R363" s="5"/>
      <c r="S363" s="5"/>
      <c r="T363" s="5"/>
      <c r="U363" s="5"/>
      <c r="V363" s="5"/>
      <c r="W363" s="5"/>
      <c r="X363" s="5"/>
      <c r="Y363" s="5"/>
      <c r="Z363" s="5"/>
    </row>
    <row r="364" ht="15.75" customHeight="1">
      <c r="A364" s="5"/>
      <c r="C364" s="10"/>
      <c r="H364" s="5"/>
      <c r="I364" s="5"/>
      <c r="J364" s="5"/>
      <c r="K364" s="5"/>
      <c r="L364" s="5"/>
      <c r="M364" s="5"/>
      <c r="N364" s="5"/>
      <c r="O364" s="5"/>
      <c r="P364" s="5"/>
      <c r="Q364" s="5"/>
      <c r="R364" s="5"/>
      <c r="S364" s="5"/>
      <c r="T364" s="5"/>
      <c r="U364" s="5"/>
      <c r="V364" s="5"/>
      <c r="W364" s="5"/>
      <c r="X364" s="5"/>
      <c r="Y364" s="5"/>
      <c r="Z364" s="5"/>
    </row>
    <row r="365" ht="15.75" customHeight="1">
      <c r="A365" s="5"/>
      <c r="C365" s="10"/>
      <c r="H365" s="5"/>
      <c r="I365" s="5"/>
      <c r="J365" s="5"/>
      <c r="K365" s="5"/>
      <c r="L365" s="5"/>
      <c r="M365" s="5"/>
      <c r="N365" s="5"/>
      <c r="O365" s="5"/>
      <c r="P365" s="5"/>
      <c r="Q365" s="5"/>
      <c r="R365" s="5"/>
      <c r="S365" s="5"/>
      <c r="T365" s="5"/>
      <c r="U365" s="5"/>
      <c r="V365" s="5"/>
      <c r="W365" s="5"/>
      <c r="X365" s="5"/>
      <c r="Y365" s="5"/>
      <c r="Z365" s="5"/>
    </row>
    <row r="366" ht="15.75" customHeight="1">
      <c r="A366" s="5"/>
      <c r="C366" s="10"/>
      <c r="H366" s="5"/>
      <c r="I366" s="5"/>
      <c r="J366" s="5"/>
      <c r="K366" s="5"/>
      <c r="L366" s="5"/>
      <c r="M366" s="5"/>
      <c r="N366" s="5"/>
      <c r="O366" s="5"/>
      <c r="P366" s="5"/>
      <c r="Q366" s="5"/>
      <c r="R366" s="5"/>
      <c r="S366" s="5"/>
      <c r="T366" s="5"/>
      <c r="U366" s="5"/>
      <c r="V366" s="5"/>
      <c r="W366" s="5"/>
      <c r="X366" s="5"/>
      <c r="Y366" s="5"/>
      <c r="Z366" s="5"/>
    </row>
    <row r="367" ht="15.75" customHeight="1">
      <c r="A367" s="5"/>
      <c r="C367" s="10"/>
      <c r="H367" s="5"/>
      <c r="I367" s="5"/>
      <c r="J367" s="5"/>
      <c r="K367" s="5"/>
      <c r="L367" s="5"/>
      <c r="M367" s="5"/>
      <c r="N367" s="5"/>
      <c r="O367" s="5"/>
      <c r="P367" s="5"/>
      <c r="Q367" s="5"/>
      <c r="R367" s="5"/>
      <c r="S367" s="5"/>
      <c r="T367" s="5"/>
      <c r="U367" s="5"/>
      <c r="V367" s="5"/>
      <c r="W367" s="5"/>
      <c r="X367" s="5"/>
      <c r="Y367" s="5"/>
      <c r="Z367" s="5"/>
    </row>
    <row r="368" ht="15.75" customHeight="1">
      <c r="A368" s="5"/>
      <c r="C368" s="10"/>
      <c r="H368" s="5"/>
      <c r="I368" s="5"/>
      <c r="J368" s="5"/>
      <c r="K368" s="5"/>
      <c r="L368" s="5"/>
      <c r="M368" s="5"/>
      <c r="N368" s="5"/>
      <c r="O368" s="5"/>
      <c r="P368" s="5"/>
      <c r="Q368" s="5"/>
      <c r="R368" s="5"/>
      <c r="S368" s="5"/>
      <c r="T368" s="5"/>
      <c r="U368" s="5"/>
      <c r="V368" s="5"/>
      <c r="W368" s="5"/>
      <c r="X368" s="5"/>
      <c r="Y368" s="5"/>
      <c r="Z368" s="5"/>
    </row>
    <row r="369" ht="15.75" customHeight="1">
      <c r="A369" s="5"/>
      <c r="C369" s="10"/>
      <c r="H369" s="5"/>
      <c r="I369" s="5"/>
      <c r="J369" s="5"/>
      <c r="K369" s="5"/>
      <c r="L369" s="5"/>
      <c r="M369" s="5"/>
      <c r="N369" s="5"/>
      <c r="O369" s="5"/>
      <c r="P369" s="5"/>
      <c r="Q369" s="5"/>
      <c r="R369" s="5"/>
      <c r="S369" s="5"/>
      <c r="T369" s="5"/>
      <c r="U369" s="5"/>
      <c r="V369" s="5"/>
      <c r="W369" s="5"/>
      <c r="X369" s="5"/>
      <c r="Y369" s="5"/>
      <c r="Z369" s="5"/>
    </row>
    <row r="370" ht="15.75" customHeight="1">
      <c r="A370" s="5"/>
      <c r="C370" s="10"/>
      <c r="H370" s="5"/>
      <c r="I370" s="5"/>
      <c r="J370" s="5"/>
      <c r="K370" s="5"/>
      <c r="L370" s="5"/>
      <c r="M370" s="5"/>
      <c r="N370" s="5"/>
      <c r="O370" s="5"/>
      <c r="P370" s="5"/>
      <c r="Q370" s="5"/>
      <c r="R370" s="5"/>
      <c r="S370" s="5"/>
      <c r="T370" s="5"/>
      <c r="U370" s="5"/>
      <c r="V370" s="5"/>
      <c r="W370" s="5"/>
      <c r="X370" s="5"/>
      <c r="Y370" s="5"/>
      <c r="Z370" s="5"/>
    </row>
    <row r="371" ht="15.75" customHeight="1">
      <c r="A371" s="5"/>
      <c r="C371" s="10"/>
      <c r="H371" s="5"/>
      <c r="I371" s="5"/>
      <c r="J371" s="5"/>
      <c r="K371" s="5"/>
      <c r="L371" s="5"/>
      <c r="M371" s="5"/>
      <c r="N371" s="5"/>
      <c r="O371" s="5"/>
      <c r="P371" s="5"/>
      <c r="Q371" s="5"/>
      <c r="R371" s="5"/>
      <c r="S371" s="5"/>
      <c r="T371" s="5"/>
      <c r="U371" s="5"/>
      <c r="V371" s="5"/>
      <c r="W371" s="5"/>
      <c r="X371" s="5"/>
      <c r="Y371" s="5"/>
      <c r="Z371" s="5"/>
    </row>
    <row r="372" ht="15.75" customHeight="1">
      <c r="A372" s="5"/>
      <c r="C372" s="10"/>
      <c r="H372" s="5"/>
      <c r="I372" s="5"/>
      <c r="J372" s="5"/>
      <c r="K372" s="5"/>
      <c r="L372" s="5"/>
      <c r="M372" s="5"/>
      <c r="N372" s="5"/>
      <c r="O372" s="5"/>
      <c r="P372" s="5"/>
      <c r="Q372" s="5"/>
      <c r="R372" s="5"/>
      <c r="S372" s="5"/>
      <c r="T372" s="5"/>
      <c r="U372" s="5"/>
      <c r="V372" s="5"/>
      <c r="W372" s="5"/>
      <c r="X372" s="5"/>
      <c r="Y372" s="5"/>
      <c r="Z372" s="5"/>
    </row>
    <row r="373" ht="15.75" customHeight="1">
      <c r="A373" s="5"/>
      <c r="C373" s="10"/>
      <c r="H373" s="5"/>
      <c r="I373" s="5"/>
      <c r="J373" s="5"/>
      <c r="K373" s="5"/>
      <c r="L373" s="5"/>
      <c r="M373" s="5"/>
      <c r="N373" s="5"/>
      <c r="O373" s="5"/>
      <c r="P373" s="5"/>
      <c r="Q373" s="5"/>
      <c r="R373" s="5"/>
      <c r="S373" s="5"/>
      <c r="T373" s="5"/>
      <c r="U373" s="5"/>
      <c r="V373" s="5"/>
      <c r="W373" s="5"/>
      <c r="X373" s="5"/>
      <c r="Y373" s="5"/>
      <c r="Z373" s="5"/>
    </row>
    <row r="374" ht="15.75" customHeight="1">
      <c r="A374" s="5"/>
      <c r="C374" s="10"/>
      <c r="H374" s="5"/>
      <c r="I374" s="5"/>
      <c r="J374" s="5"/>
      <c r="K374" s="5"/>
      <c r="L374" s="5"/>
      <c r="M374" s="5"/>
      <c r="N374" s="5"/>
      <c r="O374" s="5"/>
      <c r="P374" s="5"/>
      <c r="Q374" s="5"/>
      <c r="R374" s="5"/>
      <c r="S374" s="5"/>
      <c r="T374" s="5"/>
      <c r="U374" s="5"/>
      <c r="V374" s="5"/>
      <c r="W374" s="5"/>
      <c r="X374" s="5"/>
      <c r="Y374" s="5"/>
      <c r="Z374" s="5"/>
    </row>
    <row r="375" ht="15.75" customHeight="1">
      <c r="A375" s="5"/>
      <c r="C375" s="10"/>
      <c r="H375" s="5"/>
      <c r="I375" s="5"/>
      <c r="J375" s="5"/>
      <c r="K375" s="5"/>
      <c r="L375" s="5"/>
      <c r="M375" s="5"/>
      <c r="N375" s="5"/>
      <c r="O375" s="5"/>
      <c r="P375" s="5"/>
      <c r="Q375" s="5"/>
      <c r="R375" s="5"/>
      <c r="S375" s="5"/>
      <c r="T375" s="5"/>
      <c r="U375" s="5"/>
      <c r="V375" s="5"/>
      <c r="W375" s="5"/>
      <c r="X375" s="5"/>
      <c r="Y375" s="5"/>
      <c r="Z375" s="5"/>
    </row>
    <row r="376" ht="15.75" customHeight="1">
      <c r="A376" s="5"/>
      <c r="C376" s="10"/>
      <c r="H376" s="5"/>
      <c r="I376" s="5"/>
      <c r="J376" s="5"/>
      <c r="K376" s="5"/>
      <c r="L376" s="5"/>
      <c r="M376" s="5"/>
      <c r="N376" s="5"/>
      <c r="O376" s="5"/>
      <c r="P376" s="5"/>
      <c r="Q376" s="5"/>
      <c r="R376" s="5"/>
      <c r="S376" s="5"/>
      <c r="T376" s="5"/>
      <c r="U376" s="5"/>
      <c r="V376" s="5"/>
      <c r="W376" s="5"/>
      <c r="X376" s="5"/>
      <c r="Y376" s="5"/>
      <c r="Z376" s="5"/>
    </row>
    <row r="377" ht="15.75" customHeight="1">
      <c r="A377" s="5"/>
      <c r="C377" s="10"/>
      <c r="H377" s="5"/>
      <c r="I377" s="5"/>
      <c r="J377" s="5"/>
      <c r="K377" s="5"/>
      <c r="L377" s="5"/>
      <c r="M377" s="5"/>
      <c r="N377" s="5"/>
      <c r="O377" s="5"/>
      <c r="P377" s="5"/>
      <c r="Q377" s="5"/>
      <c r="R377" s="5"/>
      <c r="S377" s="5"/>
      <c r="T377" s="5"/>
      <c r="U377" s="5"/>
      <c r="V377" s="5"/>
      <c r="W377" s="5"/>
      <c r="X377" s="5"/>
      <c r="Y377" s="5"/>
      <c r="Z377" s="5"/>
    </row>
    <row r="378" ht="15.75" customHeight="1">
      <c r="A378" s="5"/>
      <c r="C378" s="10"/>
      <c r="H378" s="5"/>
      <c r="I378" s="5"/>
      <c r="J378" s="5"/>
      <c r="K378" s="5"/>
      <c r="L378" s="5"/>
      <c r="M378" s="5"/>
      <c r="N378" s="5"/>
      <c r="O378" s="5"/>
      <c r="P378" s="5"/>
      <c r="Q378" s="5"/>
      <c r="R378" s="5"/>
      <c r="S378" s="5"/>
      <c r="T378" s="5"/>
      <c r="U378" s="5"/>
      <c r="V378" s="5"/>
      <c r="W378" s="5"/>
      <c r="X378" s="5"/>
      <c r="Y378" s="5"/>
      <c r="Z378" s="5"/>
    </row>
    <row r="379" ht="15.75" customHeight="1">
      <c r="A379" s="5"/>
      <c r="C379" s="10"/>
      <c r="H379" s="5"/>
      <c r="I379" s="5"/>
      <c r="J379" s="5"/>
      <c r="K379" s="5"/>
      <c r="L379" s="5"/>
      <c r="M379" s="5"/>
      <c r="N379" s="5"/>
      <c r="O379" s="5"/>
      <c r="P379" s="5"/>
      <c r="Q379" s="5"/>
      <c r="R379" s="5"/>
      <c r="S379" s="5"/>
      <c r="T379" s="5"/>
      <c r="U379" s="5"/>
      <c r="V379" s="5"/>
      <c r="W379" s="5"/>
      <c r="X379" s="5"/>
      <c r="Y379" s="5"/>
      <c r="Z379" s="5"/>
    </row>
    <row r="380" ht="15.75" customHeight="1">
      <c r="A380" s="5"/>
      <c r="C380" s="10"/>
      <c r="H380" s="5"/>
      <c r="I380" s="5"/>
      <c r="J380" s="5"/>
      <c r="K380" s="5"/>
      <c r="L380" s="5"/>
      <c r="M380" s="5"/>
      <c r="N380" s="5"/>
      <c r="O380" s="5"/>
      <c r="P380" s="5"/>
      <c r="Q380" s="5"/>
      <c r="R380" s="5"/>
      <c r="S380" s="5"/>
      <c r="T380" s="5"/>
      <c r="U380" s="5"/>
      <c r="V380" s="5"/>
      <c r="W380" s="5"/>
      <c r="X380" s="5"/>
      <c r="Y380" s="5"/>
      <c r="Z380" s="5"/>
    </row>
    <row r="381" ht="15.75" customHeight="1">
      <c r="A381" s="5"/>
      <c r="C381" s="10"/>
      <c r="H381" s="5"/>
      <c r="I381" s="5"/>
      <c r="J381" s="5"/>
      <c r="K381" s="5"/>
      <c r="L381" s="5"/>
      <c r="M381" s="5"/>
      <c r="N381" s="5"/>
      <c r="O381" s="5"/>
      <c r="P381" s="5"/>
      <c r="Q381" s="5"/>
      <c r="R381" s="5"/>
      <c r="S381" s="5"/>
      <c r="T381" s="5"/>
      <c r="U381" s="5"/>
      <c r="V381" s="5"/>
      <c r="W381" s="5"/>
      <c r="X381" s="5"/>
      <c r="Y381" s="5"/>
      <c r="Z381" s="5"/>
    </row>
    <row r="382" ht="15.75" customHeight="1">
      <c r="A382" s="5"/>
      <c r="C382" s="10"/>
      <c r="H382" s="5"/>
      <c r="I382" s="5"/>
      <c r="J382" s="5"/>
      <c r="K382" s="5"/>
      <c r="L382" s="5"/>
      <c r="M382" s="5"/>
      <c r="N382" s="5"/>
      <c r="O382" s="5"/>
      <c r="P382" s="5"/>
      <c r="Q382" s="5"/>
      <c r="R382" s="5"/>
      <c r="S382" s="5"/>
      <c r="T382" s="5"/>
      <c r="U382" s="5"/>
      <c r="V382" s="5"/>
      <c r="W382" s="5"/>
      <c r="X382" s="5"/>
      <c r="Y382" s="5"/>
      <c r="Z382" s="5"/>
    </row>
    <row r="383" ht="15.75" customHeight="1">
      <c r="A383" s="5"/>
      <c r="C383" s="10"/>
      <c r="H383" s="5"/>
      <c r="I383" s="5"/>
      <c r="J383" s="5"/>
      <c r="K383" s="5"/>
      <c r="L383" s="5"/>
      <c r="M383" s="5"/>
      <c r="N383" s="5"/>
      <c r="O383" s="5"/>
      <c r="P383" s="5"/>
      <c r="Q383" s="5"/>
      <c r="R383" s="5"/>
      <c r="S383" s="5"/>
      <c r="T383" s="5"/>
      <c r="U383" s="5"/>
      <c r="V383" s="5"/>
      <c r="W383" s="5"/>
      <c r="X383" s="5"/>
      <c r="Y383" s="5"/>
      <c r="Z383" s="5"/>
    </row>
    <row r="384" ht="15.75" customHeight="1">
      <c r="A384" s="5"/>
      <c r="C384" s="10"/>
      <c r="H384" s="5"/>
      <c r="I384" s="5"/>
      <c r="J384" s="5"/>
      <c r="K384" s="5"/>
      <c r="L384" s="5"/>
      <c r="M384" s="5"/>
      <c r="N384" s="5"/>
      <c r="O384" s="5"/>
      <c r="P384" s="5"/>
      <c r="Q384" s="5"/>
      <c r="R384" s="5"/>
      <c r="S384" s="5"/>
      <c r="T384" s="5"/>
      <c r="U384" s="5"/>
      <c r="V384" s="5"/>
      <c r="W384" s="5"/>
      <c r="X384" s="5"/>
      <c r="Y384" s="5"/>
      <c r="Z384" s="5"/>
    </row>
    <row r="385" ht="15.75" customHeight="1">
      <c r="A385" s="5"/>
      <c r="C385" s="10"/>
      <c r="H385" s="5"/>
      <c r="I385" s="5"/>
      <c r="J385" s="5"/>
      <c r="K385" s="5"/>
      <c r="L385" s="5"/>
      <c r="M385" s="5"/>
      <c r="N385" s="5"/>
      <c r="O385" s="5"/>
      <c r="P385" s="5"/>
      <c r="Q385" s="5"/>
      <c r="R385" s="5"/>
      <c r="S385" s="5"/>
      <c r="T385" s="5"/>
      <c r="U385" s="5"/>
      <c r="V385" s="5"/>
      <c r="W385" s="5"/>
      <c r="X385" s="5"/>
      <c r="Y385" s="5"/>
      <c r="Z385" s="5"/>
    </row>
    <row r="386" ht="15.75" customHeight="1">
      <c r="A386" s="5"/>
      <c r="C386" s="10"/>
      <c r="H386" s="5"/>
      <c r="I386" s="5"/>
      <c r="J386" s="5"/>
      <c r="K386" s="5"/>
      <c r="L386" s="5"/>
      <c r="M386" s="5"/>
      <c r="N386" s="5"/>
      <c r="O386" s="5"/>
      <c r="P386" s="5"/>
      <c r="Q386" s="5"/>
      <c r="R386" s="5"/>
      <c r="S386" s="5"/>
      <c r="T386" s="5"/>
      <c r="U386" s="5"/>
      <c r="V386" s="5"/>
      <c r="W386" s="5"/>
      <c r="X386" s="5"/>
      <c r="Y386" s="5"/>
      <c r="Z386" s="5"/>
    </row>
    <row r="387" ht="15.75" customHeight="1">
      <c r="A387" s="5"/>
      <c r="C387" s="10"/>
      <c r="H387" s="5"/>
      <c r="I387" s="5"/>
      <c r="J387" s="5"/>
      <c r="K387" s="5"/>
      <c r="L387" s="5"/>
      <c r="M387" s="5"/>
      <c r="N387" s="5"/>
      <c r="O387" s="5"/>
      <c r="P387" s="5"/>
      <c r="Q387" s="5"/>
      <c r="R387" s="5"/>
      <c r="S387" s="5"/>
      <c r="T387" s="5"/>
      <c r="U387" s="5"/>
      <c r="V387" s="5"/>
      <c r="W387" s="5"/>
      <c r="X387" s="5"/>
      <c r="Y387" s="5"/>
      <c r="Z387" s="5"/>
    </row>
    <row r="388" ht="15.75" customHeight="1">
      <c r="A388" s="5"/>
      <c r="C388" s="10"/>
      <c r="H388" s="5"/>
      <c r="I388" s="5"/>
      <c r="J388" s="5"/>
      <c r="K388" s="5"/>
      <c r="L388" s="5"/>
      <c r="M388" s="5"/>
      <c r="N388" s="5"/>
      <c r="O388" s="5"/>
      <c r="P388" s="5"/>
      <c r="Q388" s="5"/>
      <c r="R388" s="5"/>
      <c r="S388" s="5"/>
      <c r="T388" s="5"/>
      <c r="U388" s="5"/>
      <c r="V388" s="5"/>
      <c r="W388" s="5"/>
      <c r="X388" s="5"/>
      <c r="Y388" s="5"/>
      <c r="Z388" s="5"/>
    </row>
    <row r="389" ht="15.75" customHeight="1">
      <c r="A389" s="5"/>
      <c r="C389" s="10"/>
      <c r="H389" s="5"/>
      <c r="I389" s="5"/>
      <c r="J389" s="5"/>
      <c r="K389" s="5"/>
      <c r="L389" s="5"/>
      <c r="M389" s="5"/>
      <c r="N389" s="5"/>
      <c r="O389" s="5"/>
      <c r="P389" s="5"/>
      <c r="Q389" s="5"/>
      <c r="R389" s="5"/>
      <c r="S389" s="5"/>
      <c r="T389" s="5"/>
      <c r="U389" s="5"/>
      <c r="V389" s="5"/>
      <c r="W389" s="5"/>
      <c r="X389" s="5"/>
      <c r="Y389" s="5"/>
      <c r="Z389" s="5"/>
    </row>
    <row r="390" ht="15.75" customHeight="1">
      <c r="A390" s="5"/>
      <c r="C390" s="10"/>
      <c r="H390" s="5"/>
      <c r="I390" s="5"/>
      <c r="J390" s="5"/>
      <c r="K390" s="5"/>
      <c r="L390" s="5"/>
      <c r="M390" s="5"/>
      <c r="N390" s="5"/>
      <c r="O390" s="5"/>
      <c r="P390" s="5"/>
      <c r="Q390" s="5"/>
      <c r="R390" s="5"/>
      <c r="S390" s="5"/>
      <c r="T390" s="5"/>
      <c r="U390" s="5"/>
      <c r="V390" s="5"/>
      <c r="W390" s="5"/>
      <c r="X390" s="5"/>
      <c r="Y390" s="5"/>
      <c r="Z390" s="5"/>
    </row>
    <row r="391" ht="15.75" customHeight="1">
      <c r="A391" s="5"/>
      <c r="C391" s="10"/>
      <c r="H391" s="5"/>
      <c r="I391" s="5"/>
      <c r="J391" s="5"/>
      <c r="K391" s="5"/>
      <c r="L391" s="5"/>
      <c r="M391" s="5"/>
      <c r="N391" s="5"/>
      <c r="O391" s="5"/>
      <c r="P391" s="5"/>
      <c r="Q391" s="5"/>
      <c r="R391" s="5"/>
      <c r="S391" s="5"/>
      <c r="T391" s="5"/>
      <c r="U391" s="5"/>
      <c r="V391" s="5"/>
      <c r="W391" s="5"/>
      <c r="X391" s="5"/>
      <c r="Y391" s="5"/>
      <c r="Z391" s="5"/>
    </row>
    <row r="392" ht="15.75" customHeight="1">
      <c r="A392" s="5"/>
      <c r="C392" s="10"/>
      <c r="H392" s="5"/>
      <c r="I392" s="5"/>
      <c r="J392" s="5"/>
      <c r="K392" s="5"/>
      <c r="L392" s="5"/>
      <c r="M392" s="5"/>
      <c r="N392" s="5"/>
      <c r="O392" s="5"/>
      <c r="P392" s="5"/>
      <c r="Q392" s="5"/>
      <c r="R392" s="5"/>
      <c r="S392" s="5"/>
      <c r="T392" s="5"/>
      <c r="U392" s="5"/>
      <c r="V392" s="5"/>
      <c r="W392" s="5"/>
      <c r="X392" s="5"/>
      <c r="Y392" s="5"/>
      <c r="Z392" s="5"/>
    </row>
    <row r="393" ht="15.75" customHeight="1">
      <c r="A393" s="5"/>
      <c r="C393" s="10"/>
      <c r="H393" s="5"/>
      <c r="I393" s="5"/>
      <c r="J393" s="5"/>
      <c r="K393" s="5"/>
      <c r="L393" s="5"/>
      <c r="M393" s="5"/>
      <c r="N393" s="5"/>
      <c r="O393" s="5"/>
      <c r="P393" s="5"/>
      <c r="Q393" s="5"/>
      <c r="R393" s="5"/>
      <c r="S393" s="5"/>
      <c r="T393" s="5"/>
      <c r="U393" s="5"/>
      <c r="V393" s="5"/>
      <c r="W393" s="5"/>
      <c r="X393" s="5"/>
      <c r="Y393" s="5"/>
      <c r="Z393" s="5"/>
    </row>
    <row r="394" ht="15.75" customHeight="1">
      <c r="A394" s="5"/>
      <c r="C394" s="10"/>
      <c r="H394" s="5"/>
      <c r="I394" s="5"/>
      <c r="J394" s="5"/>
      <c r="K394" s="5"/>
      <c r="L394" s="5"/>
      <c r="M394" s="5"/>
      <c r="N394" s="5"/>
      <c r="O394" s="5"/>
      <c r="P394" s="5"/>
      <c r="Q394" s="5"/>
      <c r="R394" s="5"/>
      <c r="S394" s="5"/>
      <c r="T394" s="5"/>
      <c r="U394" s="5"/>
      <c r="V394" s="5"/>
      <c r="W394" s="5"/>
      <c r="X394" s="5"/>
      <c r="Y394" s="5"/>
      <c r="Z394" s="5"/>
    </row>
    <row r="395" ht="15.75" customHeight="1">
      <c r="A395" s="5"/>
      <c r="C395" s="10"/>
      <c r="H395" s="5"/>
      <c r="I395" s="5"/>
      <c r="J395" s="5"/>
      <c r="K395" s="5"/>
      <c r="L395" s="5"/>
      <c r="M395" s="5"/>
      <c r="N395" s="5"/>
      <c r="O395" s="5"/>
      <c r="P395" s="5"/>
      <c r="Q395" s="5"/>
      <c r="R395" s="5"/>
      <c r="S395" s="5"/>
      <c r="T395" s="5"/>
      <c r="U395" s="5"/>
      <c r="V395" s="5"/>
      <c r="W395" s="5"/>
      <c r="X395" s="5"/>
      <c r="Y395" s="5"/>
      <c r="Z395" s="5"/>
    </row>
    <row r="396" ht="15.75" customHeight="1">
      <c r="A396" s="5"/>
      <c r="C396" s="10"/>
      <c r="H396" s="5"/>
      <c r="I396" s="5"/>
      <c r="J396" s="5"/>
      <c r="K396" s="5"/>
      <c r="L396" s="5"/>
      <c r="M396" s="5"/>
      <c r="N396" s="5"/>
      <c r="O396" s="5"/>
      <c r="P396" s="5"/>
      <c r="Q396" s="5"/>
      <c r="R396" s="5"/>
      <c r="S396" s="5"/>
      <c r="T396" s="5"/>
      <c r="U396" s="5"/>
      <c r="V396" s="5"/>
      <c r="W396" s="5"/>
      <c r="X396" s="5"/>
      <c r="Y396" s="5"/>
      <c r="Z396" s="5"/>
    </row>
    <row r="397" ht="15.75" customHeight="1">
      <c r="A397" s="5"/>
      <c r="C397" s="10"/>
      <c r="H397" s="5"/>
      <c r="I397" s="5"/>
      <c r="J397" s="5"/>
      <c r="K397" s="5"/>
      <c r="L397" s="5"/>
      <c r="M397" s="5"/>
      <c r="N397" s="5"/>
      <c r="O397" s="5"/>
      <c r="P397" s="5"/>
      <c r="Q397" s="5"/>
      <c r="R397" s="5"/>
      <c r="S397" s="5"/>
      <c r="T397" s="5"/>
      <c r="U397" s="5"/>
      <c r="V397" s="5"/>
      <c r="W397" s="5"/>
      <c r="X397" s="5"/>
      <c r="Y397" s="5"/>
      <c r="Z397" s="5"/>
    </row>
    <row r="398" ht="15.75" customHeight="1">
      <c r="A398" s="5"/>
      <c r="C398" s="10"/>
      <c r="H398" s="5"/>
      <c r="I398" s="5"/>
      <c r="J398" s="5"/>
      <c r="K398" s="5"/>
      <c r="L398" s="5"/>
      <c r="M398" s="5"/>
      <c r="N398" s="5"/>
      <c r="O398" s="5"/>
      <c r="P398" s="5"/>
      <c r="Q398" s="5"/>
      <c r="R398" s="5"/>
      <c r="S398" s="5"/>
      <c r="T398" s="5"/>
      <c r="U398" s="5"/>
      <c r="V398" s="5"/>
      <c r="W398" s="5"/>
      <c r="X398" s="5"/>
      <c r="Y398" s="5"/>
      <c r="Z398" s="5"/>
    </row>
    <row r="399" ht="15.75" customHeight="1">
      <c r="A399" s="5"/>
      <c r="C399" s="10"/>
      <c r="H399" s="5"/>
      <c r="I399" s="5"/>
      <c r="J399" s="5"/>
      <c r="K399" s="5"/>
      <c r="L399" s="5"/>
      <c r="M399" s="5"/>
      <c r="N399" s="5"/>
      <c r="O399" s="5"/>
      <c r="P399" s="5"/>
      <c r="Q399" s="5"/>
      <c r="R399" s="5"/>
      <c r="S399" s="5"/>
      <c r="T399" s="5"/>
      <c r="U399" s="5"/>
      <c r="V399" s="5"/>
      <c r="W399" s="5"/>
      <c r="X399" s="5"/>
      <c r="Y399" s="5"/>
      <c r="Z399" s="5"/>
    </row>
    <row r="400" ht="15.75" customHeight="1">
      <c r="A400" s="5"/>
      <c r="C400" s="10"/>
      <c r="H400" s="5"/>
      <c r="I400" s="5"/>
      <c r="J400" s="5"/>
      <c r="K400" s="5"/>
      <c r="L400" s="5"/>
      <c r="M400" s="5"/>
      <c r="N400" s="5"/>
      <c r="O400" s="5"/>
      <c r="P400" s="5"/>
      <c r="Q400" s="5"/>
      <c r="R400" s="5"/>
      <c r="S400" s="5"/>
      <c r="T400" s="5"/>
      <c r="U400" s="5"/>
      <c r="V400" s="5"/>
      <c r="W400" s="5"/>
      <c r="X400" s="5"/>
      <c r="Y400" s="5"/>
      <c r="Z400" s="5"/>
    </row>
    <row r="401" ht="15.75" customHeight="1">
      <c r="A401" s="5"/>
      <c r="C401" s="10"/>
      <c r="H401" s="5"/>
      <c r="I401" s="5"/>
      <c r="J401" s="5"/>
      <c r="K401" s="5"/>
      <c r="L401" s="5"/>
      <c r="M401" s="5"/>
      <c r="N401" s="5"/>
      <c r="O401" s="5"/>
      <c r="P401" s="5"/>
      <c r="Q401" s="5"/>
      <c r="R401" s="5"/>
      <c r="S401" s="5"/>
      <c r="T401" s="5"/>
      <c r="U401" s="5"/>
      <c r="V401" s="5"/>
      <c r="W401" s="5"/>
      <c r="X401" s="5"/>
      <c r="Y401" s="5"/>
      <c r="Z401" s="5"/>
    </row>
    <row r="402" ht="15.75" customHeight="1">
      <c r="A402" s="5"/>
      <c r="C402" s="10"/>
      <c r="H402" s="5"/>
      <c r="I402" s="5"/>
      <c r="J402" s="5"/>
      <c r="K402" s="5"/>
      <c r="L402" s="5"/>
      <c r="M402" s="5"/>
      <c r="N402" s="5"/>
      <c r="O402" s="5"/>
      <c r="P402" s="5"/>
      <c r="Q402" s="5"/>
      <c r="R402" s="5"/>
      <c r="S402" s="5"/>
      <c r="T402" s="5"/>
      <c r="U402" s="5"/>
      <c r="V402" s="5"/>
      <c r="W402" s="5"/>
      <c r="X402" s="5"/>
      <c r="Y402" s="5"/>
      <c r="Z402" s="5"/>
    </row>
    <row r="403" ht="15.75" customHeight="1">
      <c r="A403" s="5"/>
      <c r="C403" s="10"/>
      <c r="H403" s="5"/>
      <c r="I403" s="5"/>
      <c r="J403" s="5"/>
      <c r="K403" s="5"/>
      <c r="L403" s="5"/>
      <c r="M403" s="5"/>
      <c r="N403" s="5"/>
      <c r="O403" s="5"/>
      <c r="P403" s="5"/>
      <c r="Q403" s="5"/>
      <c r="R403" s="5"/>
      <c r="S403" s="5"/>
      <c r="T403" s="5"/>
      <c r="U403" s="5"/>
      <c r="V403" s="5"/>
      <c r="W403" s="5"/>
      <c r="X403" s="5"/>
      <c r="Y403" s="5"/>
      <c r="Z403" s="5"/>
    </row>
    <row r="404" ht="15.75" customHeight="1">
      <c r="A404" s="5"/>
      <c r="C404" s="10"/>
      <c r="H404" s="5"/>
      <c r="I404" s="5"/>
      <c r="J404" s="5"/>
      <c r="K404" s="5"/>
      <c r="L404" s="5"/>
      <c r="M404" s="5"/>
      <c r="N404" s="5"/>
      <c r="O404" s="5"/>
      <c r="P404" s="5"/>
      <c r="Q404" s="5"/>
      <c r="R404" s="5"/>
      <c r="S404" s="5"/>
      <c r="T404" s="5"/>
      <c r="U404" s="5"/>
      <c r="V404" s="5"/>
      <c r="W404" s="5"/>
      <c r="X404" s="5"/>
      <c r="Y404" s="5"/>
      <c r="Z404" s="5"/>
    </row>
    <row r="405" ht="15.75" customHeight="1">
      <c r="A405" s="5"/>
      <c r="C405" s="10"/>
      <c r="H405" s="5"/>
      <c r="I405" s="5"/>
      <c r="J405" s="5"/>
      <c r="K405" s="5"/>
      <c r="L405" s="5"/>
      <c r="M405" s="5"/>
      <c r="N405" s="5"/>
      <c r="O405" s="5"/>
      <c r="P405" s="5"/>
      <c r="Q405" s="5"/>
      <c r="R405" s="5"/>
      <c r="S405" s="5"/>
      <c r="T405" s="5"/>
      <c r="U405" s="5"/>
      <c r="V405" s="5"/>
      <c r="W405" s="5"/>
      <c r="X405" s="5"/>
      <c r="Y405" s="5"/>
      <c r="Z405" s="5"/>
    </row>
    <row r="406" ht="15.75" customHeight="1">
      <c r="A406" s="5"/>
      <c r="C406" s="10"/>
      <c r="H406" s="5"/>
      <c r="I406" s="5"/>
      <c r="J406" s="5"/>
      <c r="K406" s="5"/>
      <c r="L406" s="5"/>
      <c r="M406" s="5"/>
      <c r="N406" s="5"/>
      <c r="O406" s="5"/>
      <c r="P406" s="5"/>
      <c r="Q406" s="5"/>
      <c r="R406" s="5"/>
      <c r="S406" s="5"/>
      <c r="T406" s="5"/>
      <c r="U406" s="5"/>
      <c r="V406" s="5"/>
      <c r="W406" s="5"/>
      <c r="X406" s="5"/>
      <c r="Y406" s="5"/>
      <c r="Z406" s="5"/>
    </row>
    <row r="407" ht="15.75" customHeight="1">
      <c r="A407" s="5"/>
      <c r="C407" s="10"/>
      <c r="H407" s="5"/>
      <c r="I407" s="5"/>
      <c r="J407" s="5"/>
      <c r="K407" s="5"/>
      <c r="L407" s="5"/>
      <c r="M407" s="5"/>
      <c r="N407" s="5"/>
      <c r="O407" s="5"/>
      <c r="P407" s="5"/>
      <c r="Q407" s="5"/>
      <c r="R407" s="5"/>
      <c r="S407" s="5"/>
      <c r="T407" s="5"/>
      <c r="U407" s="5"/>
      <c r="V407" s="5"/>
      <c r="W407" s="5"/>
      <c r="X407" s="5"/>
      <c r="Y407" s="5"/>
      <c r="Z407" s="5"/>
    </row>
    <row r="408" ht="15.75" customHeight="1">
      <c r="A408" s="5"/>
      <c r="C408" s="10"/>
      <c r="H408" s="5"/>
      <c r="I408" s="5"/>
      <c r="J408" s="5"/>
      <c r="K408" s="5"/>
      <c r="L408" s="5"/>
      <c r="M408" s="5"/>
      <c r="N408" s="5"/>
      <c r="O408" s="5"/>
      <c r="P408" s="5"/>
      <c r="Q408" s="5"/>
      <c r="R408" s="5"/>
      <c r="S408" s="5"/>
      <c r="T408" s="5"/>
      <c r="U408" s="5"/>
      <c r="V408" s="5"/>
      <c r="W408" s="5"/>
      <c r="X408" s="5"/>
      <c r="Y408" s="5"/>
      <c r="Z408" s="5"/>
    </row>
    <row r="409" ht="15.75" customHeight="1">
      <c r="A409" s="5"/>
      <c r="C409" s="10"/>
      <c r="H409" s="5"/>
      <c r="I409" s="5"/>
      <c r="J409" s="5"/>
      <c r="K409" s="5"/>
      <c r="L409" s="5"/>
      <c r="M409" s="5"/>
      <c r="N409" s="5"/>
      <c r="O409" s="5"/>
      <c r="P409" s="5"/>
      <c r="Q409" s="5"/>
      <c r="R409" s="5"/>
      <c r="S409" s="5"/>
      <c r="T409" s="5"/>
      <c r="U409" s="5"/>
      <c r="V409" s="5"/>
      <c r="W409" s="5"/>
      <c r="X409" s="5"/>
      <c r="Y409" s="5"/>
      <c r="Z409" s="5"/>
    </row>
    <row r="410" ht="15.75" customHeight="1">
      <c r="A410" s="5"/>
      <c r="C410" s="10"/>
      <c r="H410" s="5"/>
      <c r="I410" s="5"/>
      <c r="J410" s="5"/>
      <c r="K410" s="5"/>
      <c r="L410" s="5"/>
      <c r="M410" s="5"/>
      <c r="N410" s="5"/>
      <c r="O410" s="5"/>
      <c r="P410" s="5"/>
      <c r="Q410" s="5"/>
      <c r="R410" s="5"/>
      <c r="S410" s="5"/>
      <c r="T410" s="5"/>
      <c r="U410" s="5"/>
      <c r="V410" s="5"/>
      <c r="W410" s="5"/>
      <c r="X410" s="5"/>
      <c r="Y410" s="5"/>
      <c r="Z410" s="5"/>
    </row>
    <row r="411" ht="15.75" customHeight="1">
      <c r="A411" s="5"/>
      <c r="C411" s="10"/>
      <c r="H411" s="5"/>
      <c r="I411" s="5"/>
      <c r="J411" s="5"/>
      <c r="K411" s="5"/>
      <c r="L411" s="5"/>
      <c r="M411" s="5"/>
      <c r="N411" s="5"/>
      <c r="O411" s="5"/>
      <c r="P411" s="5"/>
      <c r="Q411" s="5"/>
      <c r="R411" s="5"/>
      <c r="S411" s="5"/>
      <c r="T411" s="5"/>
      <c r="U411" s="5"/>
      <c r="V411" s="5"/>
      <c r="W411" s="5"/>
      <c r="X411" s="5"/>
      <c r="Y411" s="5"/>
      <c r="Z411" s="5"/>
    </row>
    <row r="412" ht="15.75" customHeight="1">
      <c r="A412" s="5"/>
      <c r="C412" s="10"/>
      <c r="H412" s="5"/>
      <c r="I412" s="5"/>
      <c r="J412" s="5"/>
      <c r="K412" s="5"/>
      <c r="L412" s="5"/>
      <c r="M412" s="5"/>
      <c r="N412" s="5"/>
      <c r="O412" s="5"/>
      <c r="P412" s="5"/>
      <c r="Q412" s="5"/>
      <c r="R412" s="5"/>
      <c r="S412" s="5"/>
      <c r="T412" s="5"/>
      <c r="U412" s="5"/>
      <c r="V412" s="5"/>
      <c r="W412" s="5"/>
      <c r="X412" s="5"/>
      <c r="Y412" s="5"/>
      <c r="Z412" s="5"/>
    </row>
    <row r="413" ht="15.75" customHeight="1">
      <c r="A413" s="5"/>
      <c r="C413" s="10"/>
      <c r="H413" s="5"/>
      <c r="I413" s="5"/>
      <c r="J413" s="5"/>
      <c r="K413" s="5"/>
      <c r="L413" s="5"/>
      <c r="M413" s="5"/>
      <c r="N413" s="5"/>
      <c r="O413" s="5"/>
      <c r="P413" s="5"/>
      <c r="Q413" s="5"/>
      <c r="R413" s="5"/>
      <c r="S413" s="5"/>
      <c r="T413" s="5"/>
      <c r="U413" s="5"/>
      <c r="V413" s="5"/>
      <c r="W413" s="5"/>
      <c r="X413" s="5"/>
      <c r="Y413" s="5"/>
      <c r="Z413" s="5"/>
    </row>
    <row r="414" ht="15.75" customHeight="1">
      <c r="A414" s="5"/>
      <c r="C414" s="10"/>
      <c r="H414" s="5"/>
      <c r="I414" s="5"/>
      <c r="J414" s="5"/>
      <c r="K414" s="5"/>
      <c r="L414" s="5"/>
      <c r="M414" s="5"/>
      <c r="N414" s="5"/>
      <c r="O414" s="5"/>
      <c r="P414" s="5"/>
      <c r="Q414" s="5"/>
      <c r="R414" s="5"/>
      <c r="S414" s="5"/>
      <c r="T414" s="5"/>
      <c r="U414" s="5"/>
      <c r="V414" s="5"/>
      <c r="W414" s="5"/>
      <c r="X414" s="5"/>
      <c r="Y414" s="5"/>
      <c r="Z414" s="5"/>
    </row>
    <row r="415" ht="15.75" customHeight="1">
      <c r="A415" s="5"/>
      <c r="C415" s="10"/>
      <c r="H415" s="5"/>
      <c r="I415" s="5"/>
      <c r="J415" s="5"/>
      <c r="K415" s="5"/>
      <c r="L415" s="5"/>
      <c r="M415" s="5"/>
      <c r="N415" s="5"/>
      <c r="O415" s="5"/>
      <c r="P415" s="5"/>
      <c r="Q415" s="5"/>
      <c r="R415" s="5"/>
      <c r="S415" s="5"/>
      <c r="T415" s="5"/>
      <c r="U415" s="5"/>
      <c r="V415" s="5"/>
      <c r="W415" s="5"/>
      <c r="X415" s="5"/>
      <c r="Y415" s="5"/>
      <c r="Z415" s="5"/>
    </row>
    <row r="416" ht="15.75" customHeight="1">
      <c r="A416" s="5"/>
      <c r="C416" s="10"/>
      <c r="H416" s="5"/>
      <c r="I416" s="5"/>
      <c r="J416" s="5"/>
      <c r="K416" s="5"/>
      <c r="L416" s="5"/>
      <c r="M416" s="5"/>
      <c r="N416" s="5"/>
      <c r="O416" s="5"/>
      <c r="P416" s="5"/>
      <c r="Q416" s="5"/>
      <c r="R416" s="5"/>
      <c r="S416" s="5"/>
      <c r="T416" s="5"/>
      <c r="U416" s="5"/>
      <c r="V416" s="5"/>
      <c r="W416" s="5"/>
      <c r="X416" s="5"/>
      <c r="Y416" s="5"/>
      <c r="Z416" s="5"/>
    </row>
    <row r="417" ht="15.75" customHeight="1">
      <c r="A417" s="5"/>
      <c r="C417" s="10"/>
      <c r="H417" s="5"/>
      <c r="I417" s="5"/>
      <c r="J417" s="5"/>
      <c r="K417" s="5"/>
      <c r="L417" s="5"/>
      <c r="M417" s="5"/>
      <c r="N417" s="5"/>
      <c r="O417" s="5"/>
      <c r="P417" s="5"/>
      <c r="Q417" s="5"/>
      <c r="R417" s="5"/>
      <c r="S417" s="5"/>
      <c r="T417" s="5"/>
      <c r="U417" s="5"/>
      <c r="V417" s="5"/>
      <c r="W417" s="5"/>
      <c r="X417" s="5"/>
      <c r="Y417" s="5"/>
      <c r="Z417" s="5"/>
    </row>
    <row r="418" ht="15.75" customHeight="1">
      <c r="A418" s="5"/>
      <c r="C418" s="10"/>
      <c r="H418" s="5"/>
      <c r="I418" s="5"/>
      <c r="J418" s="5"/>
      <c r="K418" s="5"/>
      <c r="L418" s="5"/>
      <c r="M418" s="5"/>
      <c r="N418" s="5"/>
      <c r="O418" s="5"/>
      <c r="P418" s="5"/>
      <c r="Q418" s="5"/>
      <c r="R418" s="5"/>
      <c r="S418" s="5"/>
      <c r="T418" s="5"/>
      <c r="U418" s="5"/>
      <c r="V418" s="5"/>
      <c r="W418" s="5"/>
      <c r="X418" s="5"/>
      <c r="Y418" s="5"/>
      <c r="Z418" s="5"/>
    </row>
    <row r="419" ht="15.75" customHeight="1">
      <c r="A419" s="5"/>
      <c r="C419" s="10"/>
      <c r="H419" s="5"/>
      <c r="I419" s="5"/>
      <c r="J419" s="5"/>
      <c r="K419" s="5"/>
      <c r="L419" s="5"/>
      <c r="M419" s="5"/>
      <c r="N419" s="5"/>
      <c r="O419" s="5"/>
      <c r="P419" s="5"/>
      <c r="Q419" s="5"/>
      <c r="R419" s="5"/>
      <c r="S419" s="5"/>
      <c r="T419" s="5"/>
      <c r="U419" s="5"/>
      <c r="V419" s="5"/>
      <c r="W419" s="5"/>
      <c r="X419" s="5"/>
      <c r="Y419" s="5"/>
      <c r="Z419" s="5"/>
    </row>
    <row r="420" ht="15.75" customHeight="1">
      <c r="A420" s="5"/>
      <c r="C420" s="10"/>
      <c r="H420" s="5"/>
      <c r="I420" s="5"/>
      <c r="J420" s="5"/>
      <c r="K420" s="5"/>
      <c r="L420" s="5"/>
      <c r="M420" s="5"/>
      <c r="N420" s="5"/>
      <c r="O420" s="5"/>
      <c r="P420" s="5"/>
      <c r="Q420" s="5"/>
      <c r="R420" s="5"/>
      <c r="S420" s="5"/>
      <c r="T420" s="5"/>
      <c r="U420" s="5"/>
      <c r="V420" s="5"/>
      <c r="W420" s="5"/>
      <c r="X420" s="5"/>
      <c r="Y420" s="5"/>
      <c r="Z420" s="5"/>
    </row>
    <row r="421" ht="15.75" customHeight="1">
      <c r="A421" s="5"/>
      <c r="C421" s="10"/>
      <c r="H421" s="5"/>
      <c r="I421" s="5"/>
      <c r="J421" s="5"/>
      <c r="K421" s="5"/>
      <c r="L421" s="5"/>
      <c r="M421" s="5"/>
      <c r="N421" s="5"/>
      <c r="O421" s="5"/>
      <c r="P421" s="5"/>
      <c r="Q421" s="5"/>
      <c r="R421" s="5"/>
      <c r="S421" s="5"/>
      <c r="T421" s="5"/>
      <c r="U421" s="5"/>
      <c r="V421" s="5"/>
      <c r="W421" s="5"/>
      <c r="X421" s="5"/>
      <c r="Y421" s="5"/>
      <c r="Z421" s="5"/>
    </row>
    <row r="422" ht="15.75" customHeight="1">
      <c r="A422" s="5"/>
      <c r="C422" s="10"/>
      <c r="H422" s="5"/>
      <c r="I422" s="5"/>
      <c r="J422" s="5"/>
      <c r="K422" s="5"/>
      <c r="L422" s="5"/>
      <c r="M422" s="5"/>
      <c r="N422" s="5"/>
      <c r="O422" s="5"/>
      <c r="P422" s="5"/>
      <c r="Q422" s="5"/>
      <c r="R422" s="5"/>
      <c r="S422" s="5"/>
      <c r="T422" s="5"/>
      <c r="U422" s="5"/>
      <c r="V422" s="5"/>
      <c r="W422" s="5"/>
      <c r="X422" s="5"/>
      <c r="Y422" s="5"/>
      <c r="Z422" s="5"/>
    </row>
    <row r="423" ht="15.75" customHeight="1">
      <c r="A423" s="5"/>
      <c r="C423" s="10"/>
      <c r="H423" s="5"/>
      <c r="I423" s="5"/>
      <c r="J423" s="5"/>
      <c r="K423" s="5"/>
      <c r="L423" s="5"/>
      <c r="M423" s="5"/>
      <c r="N423" s="5"/>
      <c r="O423" s="5"/>
      <c r="P423" s="5"/>
      <c r="Q423" s="5"/>
      <c r="R423" s="5"/>
      <c r="S423" s="5"/>
      <c r="T423" s="5"/>
      <c r="U423" s="5"/>
      <c r="V423" s="5"/>
      <c r="W423" s="5"/>
      <c r="X423" s="5"/>
      <c r="Y423" s="5"/>
      <c r="Z423" s="5"/>
    </row>
    <row r="424" ht="15.75" customHeight="1">
      <c r="A424" s="5"/>
      <c r="C424" s="10"/>
      <c r="H424" s="5"/>
      <c r="I424" s="5"/>
      <c r="J424" s="5"/>
      <c r="K424" s="5"/>
      <c r="L424" s="5"/>
      <c r="M424" s="5"/>
      <c r="N424" s="5"/>
      <c r="O424" s="5"/>
      <c r="P424" s="5"/>
      <c r="Q424" s="5"/>
      <c r="R424" s="5"/>
      <c r="S424" s="5"/>
      <c r="T424" s="5"/>
      <c r="U424" s="5"/>
      <c r="V424" s="5"/>
      <c r="W424" s="5"/>
      <c r="X424" s="5"/>
      <c r="Y424" s="5"/>
      <c r="Z424" s="5"/>
    </row>
    <row r="425" ht="15.75" customHeight="1">
      <c r="A425" s="5"/>
      <c r="C425" s="10"/>
      <c r="H425" s="5"/>
      <c r="I425" s="5"/>
      <c r="J425" s="5"/>
      <c r="K425" s="5"/>
      <c r="L425" s="5"/>
      <c r="M425" s="5"/>
      <c r="N425" s="5"/>
      <c r="O425" s="5"/>
      <c r="P425" s="5"/>
      <c r="Q425" s="5"/>
      <c r="R425" s="5"/>
      <c r="S425" s="5"/>
      <c r="T425" s="5"/>
      <c r="U425" s="5"/>
      <c r="V425" s="5"/>
      <c r="W425" s="5"/>
      <c r="X425" s="5"/>
      <c r="Y425" s="5"/>
      <c r="Z425" s="5"/>
    </row>
    <row r="426" ht="15.75" customHeight="1">
      <c r="A426" s="5"/>
      <c r="C426" s="10"/>
      <c r="H426" s="5"/>
      <c r="I426" s="5"/>
      <c r="J426" s="5"/>
      <c r="K426" s="5"/>
      <c r="L426" s="5"/>
      <c r="M426" s="5"/>
      <c r="N426" s="5"/>
      <c r="O426" s="5"/>
      <c r="P426" s="5"/>
      <c r="Q426" s="5"/>
      <c r="R426" s="5"/>
      <c r="S426" s="5"/>
      <c r="T426" s="5"/>
      <c r="U426" s="5"/>
      <c r="V426" s="5"/>
      <c r="W426" s="5"/>
      <c r="X426" s="5"/>
      <c r="Y426" s="5"/>
      <c r="Z426" s="5"/>
    </row>
    <row r="427" ht="15.75" customHeight="1">
      <c r="A427" s="5"/>
      <c r="C427" s="10"/>
      <c r="H427" s="5"/>
      <c r="I427" s="5"/>
      <c r="J427" s="5"/>
      <c r="K427" s="5"/>
      <c r="L427" s="5"/>
      <c r="M427" s="5"/>
      <c r="N427" s="5"/>
      <c r="O427" s="5"/>
      <c r="P427" s="5"/>
      <c r="Q427" s="5"/>
      <c r="R427" s="5"/>
      <c r="S427" s="5"/>
      <c r="T427" s="5"/>
      <c r="U427" s="5"/>
      <c r="V427" s="5"/>
      <c r="W427" s="5"/>
      <c r="X427" s="5"/>
      <c r="Y427" s="5"/>
      <c r="Z427" s="5"/>
    </row>
    <row r="428" ht="15.75" customHeight="1">
      <c r="A428" s="5"/>
      <c r="C428" s="10"/>
      <c r="H428" s="5"/>
      <c r="I428" s="5"/>
      <c r="J428" s="5"/>
      <c r="K428" s="5"/>
      <c r="L428" s="5"/>
      <c r="M428" s="5"/>
      <c r="N428" s="5"/>
      <c r="O428" s="5"/>
      <c r="P428" s="5"/>
      <c r="Q428" s="5"/>
      <c r="R428" s="5"/>
      <c r="S428" s="5"/>
      <c r="T428" s="5"/>
      <c r="U428" s="5"/>
      <c r="V428" s="5"/>
      <c r="W428" s="5"/>
      <c r="X428" s="5"/>
      <c r="Y428" s="5"/>
      <c r="Z428" s="5"/>
    </row>
    <row r="429" ht="15.75" customHeight="1">
      <c r="A429" s="5"/>
      <c r="C429" s="10"/>
      <c r="H429" s="5"/>
      <c r="I429" s="5"/>
      <c r="J429" s="5"/>
      <c r="K429" s="5"/>
      <c r="L429" s="5"/>
      <c r="M429" s="5"/>
      <c r="N429" s="5"/>
      <c r="O429" s="5"/>
      <c r="P429" s="5"/>
      <c r="Q429" s="5"/>
      <c r="R429" s="5"/>
      <c r="S429" s="5"/>
      <c r="T429" s="5"/>
      <c r="U429" s="5"/>
      <c r="V429" s="5"/>
      <c r="W429" s="5"/>
      <c r="X429" s="5"/>
      <c r="Y429" s="5"/>
      <c r="Z429" s="5"/>
    </row>
    <row r="430" ht="15.75" customHeight="1">
      <c r="A430" s="5"/>
      <c r="C430" s="10"/>
      <c r="H430" s="5"/>
      <c r="I430" s="5"/>
      <c r="J430" s="5"/>
      <c r="K430" s="5"/>
      <c r="L430" s="5"/>
      <c r="M430" s="5"/>
      <c r="N430" s="5"/>
      <c r="O430" s="5"/>
      <c r="P430" s="5"/>
      <c r="Q430" s="5"/>
      <c r="R430" s="5"/>
      <c r="S430" s="5"/>
      <c r="T430" s="5"/>
      <c r="U430" s="5"/>
      <c r="V430" s="5"/>
      <c r="W430" s="5"/>
      <c r="X430" s="5"/>
      <c r="Y430" s="5"/>
      <c r="Z430" s="5"/>
    </row>
    <row r="431" ht="15.75" customHeight="1">
      <c r="A431" s="5"/>
      <c r="C431" s="10"/>
      <c r="H431" s="5"/>
      <c r="I431" s="5"/>
      <c r="J431" s="5"/>
      <c r="K431" s="5"/>
      <c r="L431" s="5"/>
      <c r="M431" s="5"/>
      <c r="N431" s="5"/>
      <c r="O431" s="5"/>
      <c r="P431" s="5"/>
      <c r="Q431" s="5"/>
      <c r="R431" s="5"/>
      <c r="S431" s="5"/>
      <c r="T431" s="5"/>
      <c r="U431" s="5"/>
      <c r="V431" s="5"/>
      <c r="W431" s="5"/>
      <c r="X431" s="5"/>
      <c r="Y431" s="5"/>
      <c r="Z431" s="5"/>
    </row>
    <row r="432" ht="15.75" customHeight="1">
      <c r="A432" s="5"/>
      <c r="C432" s="10"/>
      <c r="H432" s="5"/>
      <c r="I432" s="5"/>
      <c r="J432" s="5"/>
      <c r="K432" s="5"/>
      <c r="L432" s="5"/>
      <c r="M432" s="5"/>
      <c r="N432" s="5"/>
      <c r="O432" s="5"/>
      <c r="P432" s="5"/>
      <c r="Q432" s="5"/>
      <c r="R432" s="5"/>
      <c r="S432" s="5"/>
      <c r="T432" s="5"/>
      <c r="U432" s="5"/>
      <c r="V432" s="5"/>
      <c r="W432" s="5"/>
      <c r="X432" s="5"/>
      <c r="Y432" s="5"/>
      <c r="Z432" s="5"/>
    </row>
    <row r="433" ht="15.75" customHeight="1">
      <c r="A433" s="5"/>
      <c r="C433" s="10"/>
      <c r="H433" s="5"/>
      <c r="I433" s="5"/>
      <c r="J433" s="5"/>
      <c r="K433" s="5"/>
      <c r="L433" s="5"/>
      <c r="M433" s="5"/>
      <c r="N433" s="5"/>
      <c r="O433" s="5"/>
      <c r="P433" s="5"/>
      <c r="Q433" s="5"/>
      <c r="R433" s="5"/>
      <c r="S433" s="5"/>
      <c r="T433" s="5"/>
      <c r="U433" s="5"/>
      <c r="V433" s="5"/>
      <c r="W433" s="5"/>
      <c r="X433" s="5"/>
      <c r="Y433" s="5"/>
      <c r="Z433" s="5"/>
    </row>
    <row r="434" ht="15.75" customHeight="1">
      <c r="A434" s="5"/>
      <c r="C434" s="10"/>
      <c r="H434" s="5"/>
      <c r="I434" s="5"/>
      <c r="J434" s="5"/>
      <c r="K434" s="5"/>
      <c r="L434" s="5"/>
      <c r="M434" s="5"/>
      <c r="N434" s="5"/>
      <c r="O434" s="5"/>
      <c r="P434" s="5"/>
      <c r="Q434" s="5"/>
      <c r="R434" s="5"/>
      <c r="S434" s="5"/>
      <c r="T434" s="5"/>
      <c r="U434" s="5"/>
      <c r="V434" s="5"/>
      <c r="W434" s="5"/>
      <c r="X434" s="5"/>
      <c r="Y434" s="5"/>
      <c r="Z434" s="5"/>
    </row>
    <row r="435" ht="15.75" customHeight="1">
      <c r="A435" s="5"/>
      <c r="C435" s="10"/>
      <c r="H435" s="5"/>
      <c r="I435" s="5"/>
      <c r="J435" s="5"/>
      <c r="K435" s="5"/>
      <c r="L435" s="5"/>
      <c r="M435" s="5"/>
      <c r="N435" s="5"/>
      <c r="O435" s="5"/>
      <c r="P435" s="5"/>
      <c r="Q435" s="5"/>
      <c r="R435" s="5"/>
      <c r="S435" s="5"/>
      <c r="T435" s="5"/>
      <c r="U435" s="5"/>
      <c r="V435" s="5"/>
      <c r="W435" s="5"/>
      <c r="X435" s="5"/>
      <c r="Y435" s="5"/>
      <c r="Z435" s="5"/>
    </row>
    <row r="436" ht="15.75" customHeight="1">
      <c r="A436" s="5"/>
      <c r="C436" s="10"/>
      <c r="H436" s="5"/>
      <c r="I436" s="5"/>
      <c r="J436" s="5"/>
      <c r="K436" s="5"/>
      <c r="L436" s="5"/>
      <c r="M436" s="5"/>
      <c r="N436" s="5"/>
      <c r="O436" s="5"/>
      <c r="P436" s="5"/>
      <c r="Q436" s="5"/>
      <c r="R436" s="5"/>
      <c r="S436" s="5"/>
      <c r="T436" s="5"/>
      <c r="U436" s="5"/>
      <c r="V436" s="5"/>
      <c r="W436" s="5"/>
      <c r="X436" s="5"/>
      <c r="Y436" s="5"/>
      <c r="Z436" s="5"/>
    </row>
    <row r="437" ht="15.75" customHeight="1">
      <c r="A437" s="5"/>
      <c r="C437" s="10"/>
      <c r="H437" s="5"/>
      <c r="I437" s="5"/>
      <c r="J437" s="5"/>
      <c r="K437" s="5"/>
      <c r="L437" s="5"/>
      <c r="M437" s="5"/>
      <c r="N437" s="5"/>
      <c r="O437" s="5"/>
      <c r="P437" s="5"/>
      <c r="Q437" s="5"/>
      <c r="R437" s="5"/>
      <c r="S437" s="5"/>
      <c r="T437" s="5"/>
      <c r="U437" s="5"/>
      <c r="V437" s="5"/>
      <c r="W437" s="5"/>
      <c r="X437" s="5"/>
      <c r="Y437" s="5"/>
      <c r="Z437" s="5"/>
    </row>
    <row r="438" ht="15.75" customHeight="1">
      <c r="A438" s="5"/>
      <c r="C438" s="10"/>
      <c r="H438" s="5"/>
      <c r="I438" s="5"/>
      <c r="J438" s="5"/>
      <c r="K438" s="5"/>
      <c r="L438" s="5"/>
      <c r="M438" s="5"/>
      <c r="N438" s="5"/>
      <c r="O438" s="5"/>
      <c r="P438" s="5"/>
      <c r="Q438" s="5"/>
      <c r="R438" s="5"/>
      <c r="S438" s="5"/>
      <c r="T438" s="5"/>
      <c r="U438" s="5"/>
      <c r="V438" s="5"/>
      <c r="W438" s="5"/>
      <c r="X438" s="5"/>
      <c r="Y438" s="5"/>
      <c r="Z438" s="5"/>
    </row>
    <row r="439" ht="15.75" customHeight="1">
      <c r="A439" s="5"/>
      <c r="C439" s="10"/>
      <c r="H439" s="5"/>
      <c r="I439" s="5"/>
      <c r="J439" s="5"/>
      <c r="K439" s="5"/>
      <c r="L439" s="5"/>
      <c r="M439" s="5"/>
      <c r="N439" s="5"/>
      <c r="O439" s="5"/>
      <c r="P439" s="5"/>
      <c r="Q439" s="5"/>
      <c r="R439" s="5"/>
      <c r="S439" s="5"/>
      <c r="T439" s="5"/>
      <c r="U439" s="5"/>
      <c r="V439" s="5"/>
      <c r="W439" s="5"/>
      <c r="X439" s="5"/>
      <c r="Y439" s="5"/>
      <c r="Z439" s="5"/>
    </row>
    <row r="440" ht="15.75" customHeight="1">
      <c r="A440" s="5"/>
      <c r="C440" s="10"/>
      <c r="H440" s="5"/>
      <c r="I440" s="5"/>
      <c r="J440" s="5"/>
      <c r="K440" s="5"/>
      <c r="L440" s="5"/>
      <c r="M440" s="5"/>
      <c r="N440" s="5"/>
      <c r="O440" s="5"/>
      <c r="P440" s="5"/>
      <c r="Q440" s="5"/>
      <c r="R440" s="5"/>
      <c r="S440" s="5"/>
      <c r="T440" s="5"/>
      <c r="U440" s="5"/>
      <c r="V440" s="5"/>
      <c r="W440" s="5"/>
      <c r="X440" s="5"/>
      <c r="Y440" s="5"/>
      <c r="Z440" s="5"/>
    </row>
    <row r="441" ht="15.75" customHeight="1">
      <c r="A441" s="5"/>
      <c r="C441" s="10"/>
      <c r="H441" s="5"/>
      <c r="I441" s="5"/>
      <c r="J441" s="5"/>
      <c r="K441" s="5"/>
      <c r="L441" s="5"/>
      <c r="M441" s="5"/>
      <c r="N441" s="5"/>
      <c r="O441" s="5"/>
      <c r="P441" s="5"/>
      <c r="Q441" s="5"/>
      <c r="R441" s="5"/>
      <c r="S441" s="5"/>
      <c r="T441" s="5"/>
      <c r="U441" s="5"/>
      <c r="V441" s="5"/>
      <c r="W441" s="5"/>
      <c r="X441" s="5"/>
      <c r="Y441" s="5"/>
      <c r="Z441" s="5"/>
    </row>
    <row r="442" ht="15.75" customHeight="1">
      <c r="A442" s="5"/>
      <c r="C442" s="10"/>
      <c r="H442" s="5"/>
      <c r="I442" s="5"/>
      <c r="J442" s="5"/>
      <c r="K442" s="5"/>
      <c r="L442" s="5"/>
      <c r="M442" s="5"/>
      <c r="N442" s="5"/>
      <c r="O442" s="5"/>
      <c r="P442" s="5"/>
      <c r="Q442" s="5"/>
      <c r="R442" s="5"/>
      <c r="S442" s="5"/>
      <c r="T442" s="5"/>
      <c r="U442" s="5"/>
      <c r="V442" s="5"/>
      <c r="W442" s="5"/>
      <c r="X442" s="5"/>
      <c r="Y442" s="5"/>
      <c r="Z442" s="5"/>
    </row>
    <row r="443" ht="15.75" customHeight="1">
      <c r="A443" s="5"/>
      <c r="C443" s="10"/>
      <c r="H443" s="5"/>
      <c r="I443" s="5"/>
      <c r="J443" s="5"/>
      <c r="K443" s="5"/>
      <c r="L443" s="5"/>
      <c r="M443" s="5"/>
      <c r="N443" s="5"/>
      <c r="O443" s="5"/>
      <c r="P443" s="5"/>
      <c r="Q443" s="5"/>
      <c r="R443" s="5"/>
      <c r="S443" s="5"/>
      <c r="T443" s="5"/>
      <c r="U443" s="5"/>
      <c r="V443" s="5"/>
      <c r="W443" s="5"/>
      <c r="X443" s="5"/>
      <c r="Y443" s="5"/>
      <c r="Z443" s="5"/>
    </row>
    <row r="444" ht="15.75" customHeight="1">
      <c r="A444" s="5"/>
      <c r="C444" s="10"/>
      <c r="H444" s="5"/>
      <c r="I444" s="5"/>
      <c r="J444" s="5"/>
      <c r="K444" s="5"/>
      <c r="L444" s="5"/>
      <c r="M444" s="5"/>
      <c r="N444" s="5"/>
      <c r="O444" s="5"/>
      <c r="P444" s="5"/>
      <c r="Q444" s="5"/>
      <c r="R444" s="5"/>
      <c r="S444" s="5"/>
      <c r="T444" s="5"/>
      <c r="U444" s="5"/>
      <c r="V444" s="5"/>
      <c r="W444" s="5"/>
      <c r="X444" s="5"/>
      <c r="Y444" s="5"/>
      <c r="Z444" s="5"/>
    </row>
    <row r="445" ht="15.75" customHeight="1">
      <c r="A445" s="5"/>
      <c r="C445" s="10"/>
      <c r="H445" s="5"/>
      <c r="I445" s="5"/>
      <c r="J445" s="5"/>
      <c r="K445" s="5"/>
      <c r="L445" s="5"/>
      <c r="M445" s="5"/>
      <c r="N445" s="5"/>
      <c r="O445" s="5"/>
      <c r="P445" s="5"/>
      <c r="Q445" s="5"/>
      <c r="R445" s="5"/>
      <c r="S445" s="5"/>
      <c r="T445" s="5"/>
      <c r="U445" s="5"/>
      <c r="V445" s="5"/>
      <c r="W445" s="5"/>
      <c r="X445" s="5"/>
      <c r="Y445" s="5"/>
      <c r="Z445" s="5"/>
    </row>
    <row r="446" ht="15.75" customHeight="1">
      <c r="A446" s="5"/>
      <c r="C446" s="10"/>
      <c r="H446" s="5"/>
      <c r="I446" s="5"/>
      <c r="J446" s="5"/>
      <c r="K446" s="5"/>
      <c r="L446" s="5"/>
      <c r="M446" s="5"/>
      <c r="N446" s="5"/>
      <c r="O446" s="5"/>
      <c r="P446" s="5"/>
      <c r="Q446" s="5"/>
      <c r="R446" s="5"/>
      <c r="S446" s="5"/>
      <c r="T446" s="5"/>
      <c r="U446" s="5"/>
      <c r="V446" s="5"/>
      <c r="W446" s="5"/>
      <c r="X446" s="5"/>
      <c r="Y446" s="5"/>
      <c r="Z446" s="5"/>
    </row>
    <row r="447" ht="15.75" customHeight="1">
      <c r="A447" s="5"/>
      <c r="C447" s="10"/>
      <c r="H447" s="5"/>
      <c r="I447" s="5"/>
      <c r="J447" s="5"/>
      <c r="K447" s="5"/>
      <c r="L447" s="5"/>
      <c r="M447" s="5"/>
      <c r="N447" s="5"/>
      <c r="O447" s="5"/>
      <c r="P447" s="5"/>
      <c r="Q447" s="5"/>
      <c r="R447" s="5"/>
      <c r="S447" s="5"/>
      <c r="T447" s="5"/>
      <c r="U447" s="5"/>
      <c r="V447" s="5"/>
      <c r="W447" s="5"/>
      <c r="X447" s="5"/>
      <c r="Y447" s="5"/>
      <c r="Z447" s="5"/>
    </row>
    <row r="448" ht="15.75" customHeight="1">
      <c r="A448" s="5"/>
      <c r="C448" s="10"/>
      <c r="H448" s="5"/>
      <c r="I448" s="5"/>
      <c r="J448" s="5"/>
      <c r="K448" s="5"/>
      <c r="L448" s="5"/>
      <c r="M448" s="5"/>
      <c r="N448" s="5"/>
      <c r="O448" s="5"/>
      <c r="P448" s="5"/>
      <c r="Q448" s="5"/>
      <c r="R448" s="5"/>
      <c r="S448" s="5"/>
      <c r="T448" s="5"/>
      <c r="U448" s="5"/>
      <c r="V448" s="5"/>
      <c r="W448" s="5"/>
      <c r="X448" s="5"/>
      <c r="Y448" s="5"/>
      <c r="Z448" s="5"/>
    </row>
    <row r="449" ht="15.75" customHeight="1">
      <c r="A449" s="5"/>
      <c r="C449" s="10"/>
      <c r="H449" s="5"/>
      <c r="I449" s="5"/>
      <c r="J449" s="5"/>
      <c r="K449" s="5"/>
      <c r="L449" s="5"/>
      <c r="M449" s="5"/>
      <c r="N449" s="5"/>
      <c r="O449" s="5"/>
      <c r="P449" s="5"/>
      <c r="Q449" s="5"/>
      <c r="R449" s="5"/>
      <c r="S449" s="5"/>
      <c r="T449" s="5"/>
      <c r="U449" s="5"/>
      <c r="V449" s="5"/>
      <c r="W449" s="5"/>
      <c r="X449" s="5"/>
      <c r="Y449" s="5"/>
      <c r="Z449" s="5"/>
    </row>
    <row r="450" ht="15.75" customHeight="1">
      <c r="A450" s="5"/>
      <c r="C450" s="10"/>
      <c r="H450" s="5"/>
      <c r="I450" s="5"/>
      <c r="J450" s="5"/>
      <c r="K450" s="5"/>
      <c r="L450" s="5"/>
      <c r="M450" s="5"/>
      <c r="N450" s="5"/>
      <c r="O450" s="5"/>
      <c r="P450" s="5"/>
      <c r="Q450" s="5"/>
      <c r="R450" s="5"/>
      <c r="S450" s="5"/>
      <c r="T450" s="5"/>
      <c r="U450" s="5"/>
      <c r="V450" s="5"/>
      <c r="W450" s="5"/>
      <c r="X450" s="5"/>
      <c r="Y450" s="5"/>
      <c r="Z450" s="5"/>
    </row>
    <row r="451" ht="15.75" customHeight="1">
      <c r="A451" s="5"/>
      <c r="C451" s="10"/>
      <c r="H451" s="5"/>
      <c r="I451" s="5"/>
      <c r="J451" s="5"/>
      <c r="K451" s="5"/>
      <c r="L451" s="5"/>
      <c r="M451" s="5"/>
      <c r="N451" s="5"/>
      <c r="O451" s="5"/>
      <c r="P451" s="5"/>
      <c r="Q451" s="5"/>
      <c r="R451" s="5"/>
      <c r="S451" s="5"/>
      <c r="T451" s="5"/>
      <c r="U451" s="5"/>
      <c r="V451" s="5"/>
      <c r="W451" s="5"/>
      <c r="X451" s="5"/>
      <c r="Y451" s="5"/>
      <c r="Z451" s="5"/>
    </row>
    <row r="452" ht="15.75" customHeight="1">
      <c r="A452" s="5"/>
      <c r="C452" s="10"/>
      <c r="H452" s="5"/>
      <c r="I452" s="5"/>
      <c r="J452" s="5"/>
      <c r="K452" s="5"/>
      <c r="L452" s="5"/>
      <c r="M452" s="5"/>
      <c r="N452" s="5"/>
      <c r="O452" s="5"/>
      <c r="P452" s="5"/>
      <c r="Q452" s="5"/>
      <c r="R452" s="5"/>
      <c r="S452" s="5"/>
      <c r="T452" s="5"/>
      <c r="U452" s="5"/>
      <c r="V452" s="5"/>
      <c r="W452" s="5"/>
      <c r="X452" s="5"/>
      <c r="Y452" s="5"/>
      <c r="Z452" s="5"/>
    </row>
    <row r="453" ht="15.75" customHeight="1">
      <c r="A453" s="5"/>
      <c r="C453" s="10"/>
      <c r="H453" s="5"/>
      <c r="I453" s="5"/>
      <c r="J453" s="5"/>
      <c r="K453" s="5"/>
      <c r="L453" s="5"/>
      <c r="M453" s="5"/>
      <c r="N453" s="5"/>
      <c r="O453" s="5"/>
      <c r="P453" s="5"/>
      <c r="Q453" s="5"/>
      <c r="R453" s="5"/>
      <c r="S453" s="5"/>
      <c r="T453" s="5"/>
      <c r="U453" s="5"/>
      <c r="V453" s="5"/>
      <c r="W453" s="5"/>
      <c r="X453" s="5"/>
      <c r="Y453" s="5"/>
      <c r="Z453" s="5"/>
    </row>
    <row r="454" ht="15.75" customHeight="1">
      <c r="A454" s="5"/>
      <c r="C454" s="10"/>
      <c r="H454" s="5"/>
      <c r="I454" s="5"/>
      <c r="J454" s="5"/>
      <c r="K454" s="5"/>
      <c r="L454" s="5"/>
      <c r="M454" s="5"/>
      <c r="N454" s="5"/>
      <c r="O454" s="5"/>
      <c r="P454" s="5"/>
      <c r="Q454" s="5"/>
      <c r="R454" s="5"/>
      <c r="S454" s="5"/>
      <c r="T454" s="5"/>
      <c r="U454" s="5"/>
      <c r="V454" s="5"/>
      <c r="W454" s="5"/>
      <c r="X454" s="5"/>
      <c r="Y454" s="5"/>
      <c r="Z454" s="5"/>
    </row>
    <row r="455" ht="15.75" customHeight="1">
      <c r="A455" s="5"/>
      <c r="C455" s="10"/>
      <c r="H455" s="5"/>
      <c r="I455" s="5"/>
      <c r="J455" s="5"/>
      <c r="K455" s="5"/>
      <c r="L455" s="5"/>
      <c r="M455" s="5"/>
      <c r="N455" s="5"/>
      <c r="O455" s="5"/>
      <c r="P455" s="5"/>
      <c r="Q455" s="5"/>
      <c r="R455" s="5"/>
      <c r="S455" s="5"/>
      <c r="T455" s="5"/>
      <c r="U455" s="5"/>
      <c r="V455" s="5"/>
      <c r="W455" s="5"/>
      <c r="X455" s="5"/>
      <c r="Y455" s="5"/>
      <c r="Z455" s="5"/>
    </row>
    <row r="456" ht="15.75" customHeight="1">
      <c r="A456" s="5"/>
      <c r="C456" s="10"/>
      <c r="H456" s="5"/>
      <c r="I456" s="5"/>
      <c r="J456" s="5"/>
      <c r="K456" s="5"/>
      <c r="L456" s="5"/>
      <c r="M456" s="5"/>
      <c r="N456" s="5"/>
      <c r="O456" s="5"/>
      <c r="P456" s="5"/>
      <c r="Q456" s="5"/>
      <c r="R456" s="5"/>
      <c r="S456" s="5"/>
      <c r="T456" s="5"/>
      <c r="U456" s="5"/>
      <c r="V456" s="5"/>
      <c r="W456" s="5"/>
      <c r="X456" s="5"/>
      <c r="Y456" s="5"/>
      <c r="Z456" s="5"/>
    </row>
    <row r="457" ht="15.75" customHeight="1">
      <c r="A457" s="5"/>
      <c r="C457" s="10"/>
      <c r="H457" s="5"/>
      <c r="I457" s="5"/>
      <c r="J457" s="5"/>
      <c r="K457" s="5"/>
      <c r="L457" s="5"/>
      <c r="M457" s="5"/>
      <c r="N457" s="5"/>
      <c r="O457" s="5"/>
      <c r="P457" s="5"/>
      <c r="Q457" s="5"/>
      <c r="R457" s="5"/>
      <c r="S457" s="5"/>
      <c r="T457" s="5"/>
      <c r="U457" s="5"/>
      <c r="V457" s="5"/>
      <c r="W457" s="5"/>
      <c r="X457" s="5"/>
      <c r="Y457" s="5"/>
      <c r="Z457" s="5"/>
    </row>
    <row r="458" ht="15.75" customHeight="1">
      <c r="A458" s="5"/>
      <c r="C458" s="10"/>
      <c r="H458" s="5"/>
      <c r="I458" s="5"/>
      <c r="J458" s="5"/>
      <c r="K458" s="5"/>
      <c r="L458" s="5"/>
      <c r="M458" s="5"/>
      <c r="N458" s="5"/>
      <c r="O458" s="5"/>
      <c r="P458" s="5"/>
      <c r="Q458" s="5"/>
      <c r="R458" s="5"/>
      <c r="S458" s="5"/>
      <c r="T458" s="5"/>
      <c r="U458" s="5"/>
      <c r="V458" s="5"/>
      <c r="W458" s="5"/>
      <c r="X458" s="5"/>
      <c r="Y458" s="5"/>
      <c r="Z458" s="5"/>
    </row>
    <row r="459" ht="15.75" customHeight="1">
      <c r="A459" s="5"/>
      <c r="C459" s="10"/>
      <c r="H459" s="5"/>
      <c r="I459" s="5"/>
      <c r="J459" s="5"/>
      <c r="K459" s="5"/>
      <c r="L459" s="5"/>
      <c r="M459" s="5"/>
      <c r="N459" s="5"/>
      <c r="O459" s="5"/>
      <c r="P459" s="5"/>
      <c r="Q459" s="5"/>
      <c r="R459" s="5"/>
      <c r="S459" s="5"/>
      <c r="T459" s="5"/>
      <c r="U459" s="5"/>
      <c r="V459" s="5"/>
      <c r="W459" s="5"/>
      <c r="X459" s="5"/>
      <c r="Y459" s="5"/>
      <c r="Z459" s="5"/>
    </row>
    <row r="460" ht="15.75" customHeight="1">
      <c r="A460" s="5"/>
      <c r="C460" s="10"/>
      <c r="H460" s="5"/>
      <c r="I460" s="5"/>
      <c r="J460" s="5"/>
      <c r="K460" s="5"/>
      <c r="L460" s="5"/>
      <c r="M460" s="5"/>
      <c r="N460" s="5"/>
      <c r="O460" s="5"/>
      <c r="P460" s="5"/>
      <c r="Q460" s="5"/>
      <c r="R460" s="5"/>
      <c r="S460" s="5"/>
      <c r="T460" s="5"/>
      <c r="U460" s="5"/>
      <c r="V460" s="5"/>
      <c r="W460" s="5"/>
      <c r="X460" s="5"/>
      <c r="Y460" s="5"/>
      <c r="Z460" s="5"/>
    </row>
    <row r="461" ht="15.75" customHeight="1">
      <c r="A461" s="5"/>
      <c r="C461" s="10"/>
      <c r="H461" s="5"/>
      <c r="I461" s="5"/>
      <c r="J461" s="5"/>
      <c r="K461" s="5"/>
      <c r="L461" s="5"/>
      <c r="M461" s="5"/>
      <c r="N461" s="5"/>
      <c r="O461" s="5"/>
      <c r="P461" s="5"/>
      <c r="Q461" s="5"/>
      <c r="R461" s="5"/>
      <c r="S461" s="5"/>
      <c r="T461" s="5"/>
      <c r="U461" s="5"/>
      <c r="V461" s="5"/>
      <c r="W461" s="5"/>
      <c r="X461" s="5"/>
      <c r="Y461" s="5"/>
      <c r="Z461" s="5"/>
    </row>
    <row r="462" ht="15.75" customHeight="1">
      <c r="A462" s="5"/>
      <c r="C462" s="10"/>
      <c r="H462" s="5"/>
      <c r="I462" s="5"/>
      <c r="J462" s="5"/>
      <c r="K462" s="5"/>
      <c r="L462" s="5"/>
      <c r="M462" s="5"/>
      <c r="N462" s="5"/>
      <c r="O462" s="5"/>
      <c r="P462" s="5"/>
      <c r="Q462" s="5"/>
      <c r="R462" s="5"/>
      <c r="S462" s="5"/>
      <c r="T462" s="5"/>
      <c r="U462" s="5"/>
      <c r="V462" s="5"/>
      <c r="W462" s="5"/>
      <c r="X462" s="5"/>
      <c r="Y462" s="5"/>
      <c r="Z462" s="5"/>
    </row>
    <row r="463" ht="15.75" customHeight="1">
      <c r="A463" s="5"/>
      <c r="C463" s="10"/>
      <c r="H463" s="5"/>
      <c r="I463" s="5"/>
      <c r="J463" s="5"/>
      <c r="K463" s="5"/>
      <c r="L463" s="5"/>
      <c r="M463" s="5"/>
      <c r="N463" s="5"/>
      <c r="O463" s="5"/>
      <c r="P463" s="5"/>
      <c r="Q463" s="5"/>
      <c r="R463" s="5"/>
      <c r="S463" s="5"/>
      <c r="T463" s="5"/>
      <c r="U463" s="5"/>
      <c r="V463" s="5"/>
      <c r="W463" s="5"/>
      <c r="X463" s="5"/>
      <c r="Y463" s="5"/>
      <c r="Z463" s="5"/>
    </row>
    <row r="464" ht="15.75" customHeight="1">
      <c r="A464" s="5"/>
      <c r="C464" s="10"/>
      <c r="H464" s="5"/>
      <c r="I464" s="5"/>
      <c r="J464" s="5"/>
      <c r="K464" s="5"/>
      <c r="L464" s="5"/>
      <c r="M464" s="5"/>
      <c r="N464" s="5"/>
      <c r="O464" s="5"/>
      <c r="P464" s="5"/>
      <c r="Q464" s="5"/>
      <c r="R464" s="5"/>
      <c r="S464" s="5"/>
      <c r="T464" s="5"/>
      <c r="U464" s="5"/>
      <c r="V464" s="5"/>
      <c r="W464" s="5"/>
      <c r="X464" s="5"/>
      <c r="Y464" s="5"/>
      <c r="Z464" s="5"/>
    </row>
    <row r="465" ht="15.75" customHeight="1">
      <c r="A465" s="5"/>
      <c r="C465" s="10"/>
      <c r="H465" s="5"/>
      <c r="I465" s="5"/>
      <c r="J465" s="5"/>
      <c r="K465" s="5"/>
      <c r="L465" s="5"/>
      <c r="M465" s="5"/>
      <c r="N465" s="5"/>
      <c r="O465" s="5"/>
      <c r="P465" s="5"/>
      <c r="Q465" s="5"/>
      <c r="R465" s="5"/>
      <c r="S465" s="5"/>
      <c r="T465" s="5"/>
      <c r="U465" s="5"/>
      <c r="V465" s="5"/>
      <c r="W465" s="5"/>
      <c r="X465" s="5"/>
      <c r="Y465" s="5"/>
      <c r="Z465" s="5"/>
    </row>
    <row r="466" ht="15.75" customHeight="1">
      <c r="A466" s="5"/>
      <c r="C466" s="10"/>
      <c r="H466" s="5"/>
      <c r="I466" s="5"/>
      <c r="J466" s="5"/>
      <c r="K466" s="5"/>
      <c r="L466" s="5"/>
      <c r="M466" s="5"/>
      <c r="N466" s="5"/>
      <c r="O466" s="5"/>
      <c r="P466" s="5"/>
      <c r="Q466" s="5"/>
      <c r="R466" s="5"/>
      <c r="S466" s="5"/>
      <c r="T466" s="5"/>
      <c r="U466" s="5"/>
      <c r="V466" s="5"/>
      <c r="W466" s="5"/>
      <c r="X466" s="5"/>
      <c r="Y466" s="5"/>
      <c r="Z466" s="5"/>
    </row>
    <row r="467" ht="15.75" customHeight="1">
      <c r="A467" s="5"/>
      <c r="C467" s="10"/>
      <c r="H467" s="5"/>
      <c r="I467" s="5"/>
      <c r="J467" s="5"/>
      <c r="K467" s="5"/>
      <c r="L467" s="5"/>
      <c r="M467" s="5"/>
      <c r="N467" s="5"/>
      <c r="O467" s="5"/>
      <c r="P467" s="5"/>
      <c r="Q467" s="5"/>
      <c r="R467" s="5"/>
      <c r="S467" s="5"/>
      <c r="T467" s="5"/>
      <c r="U467" s="5"/>
      <c r="V467" s="5"/>
      <c r="W467" s="5"/>
      <c r="X467" s="5"/>
      <c r="Y467" s="5"/>
      <c r="Z467" s="5"/>
    </row>
    <row r="468" ht="15.75" customHeight="1">
      <c r="A468" s="5"/>
      <c r="C468" s="10"/>
      <c r="H468" s="5"/>
      <c r="I468" s="5"/>
      <c r="J468" s="5"/>
      <c r="K468" s="5"/>
      <c r="L468" s="5"/>
      <c r="M468" s="5"/>
      <c r="N468" s="5"/>
      <c r="O468" s="5"/>
      <c r="P468" s="5"/>
      <c r="Q468" s="5"/>
      <c r="R468" s="5"/>
      <c r="S468" s="5"/>
      <c r="T468" s="5"/>
      <c r="U468" s="5"/>
      <c r="V468" s="5"/>
      <c r="W468" s="5"/>
      <c r="X468" s="5"/>
      <c r="Y468" s="5"/>
      <c r="Z468" s="5"/>
    </row>
    <row r="469" ht="15.75" customHeight="1">
      <c r="A469" s="5"/>
      <c r="C469" s="10"/>
      <c r="H469" s="5"/>
      <c r="I469" s="5"/>
      <c r="J469" s="5"/>
      <c r="K469" s="5"/>
      <c r="L469" s="5"/>
      <c r="M469" s="5"/>
      <c r="N469" s="5"/>
      <c r="O469" s="5"/>
      <c r="P469" s="5"/>
      <c r="Q469" s="5"/>
      <c r="R469" s="5"/>
      <c r="S469" s="5"/>
      <c r="T469" s="5"/>
      <c r="U469" s="5"/>
      <c r="V469" s="5"/>
      <c r="W469" s="5"/>
      <c r="X469" s="5"/>
      <c r="Y469" s="5"/>
      <c r="Z469" s="5"/>
    </row>
    <row r="470" ht="15.75" customHeight="1">
      <c r="A470" s="5"/>
      <c r="C470" s="10"/>
      <c r="H470" s="5"/>
      <c r="I470" s="5"/>
      <c r="J470" s="5"/>
      <c r="K470" s="5"/>
      <c r="L470" s="5"/>
      <c r="M470" s="5"/>
      <c r="N470" s="5"/>
      <c r="O470" s="5"/>
      <c r="P470" s="5"/>
      <c r="Q470" s="5"/>
      <c r="R470" s="5"/>
      <c r="S470" s="5"/>
      <c r="T470" s="5"/>
      <c r="U470" s="5"/>
      <c r="V470" s="5"/>
      <c r="W470" s="5"/>
      <c r="X470" s="5"/>
      <c r="Y470" s="5"/>
      <c r="Z470" s="5"/>
    </row>
    <row r="471" ht="15.75" customHeight="1">
      <c r="A471" s="5"/>
      <c r="C471" s="10"/>
      <c r="H471" s="5"/>
      <c r="I471" s="5"/>
      <c r="J471" s="5"/>
      <c r="K471" s="5"/>
      <c r="L471" s="5"/>
      <c r="M471" s="5"/>
      <c r="N471" s="5"/>
      <c r="O471" s="5"/>
      <c r="P471" s="5"/>
      <c r="Q471" s="5"/>
      <c r="R471" s="5"/>
      <c r="S471" s="5"/>
      <c r="T471" s="5"/>
      <c r="U471" s="5"/>
      <c r="V471" s="5"/>
      <c r="W471" s="5"/>
      <c r="X471" s="5"/>
      <c r="Y471" s="5"/>
      <c r="Z471" s="5"/>
    </row>
    <row r="472" ht="15.75" customHeight="1">
      <c r="A472" s="5"/>
      <c r="C472" s="10"/>
      <c r="H472" s="5"/>
      <c r="I472" s="5"/>
      <c r="J472" s="5"/>
      <c r="K472" s="5"/>
      <c r="L472" s="5"/>
      <c r="M472" s="5"/>
      <c r="N472" s="5"/>
      <c r="O472" s="5"/>
      <c r="P472" s="5"/>
      <c r="Q472" s="5"/>
      <c r="R472" s="5"/>
      <c r="S472" s="5"/>
      <c r="T472" s="5"/>
      <c r="U472" s="5"/>
      <c r="V472" s="5"/>
      <c r="W472" s="5"/>
      <c r="X472" s="5"/>
      <c r="Y472" s="5"/>
      <c r="Z472" s="5"/>
    </row>
    <row r="473" ht="15.75" customHeight="1">
      <c r="A473" s="5"/>
      <c r="C473" s="10"/>
      <c r="H473" s="5"/>
      <c r="I473" s="5"/>
      <c r="J473" s="5"/>
      <c r="K473" s="5"/>
      <c r="L473" s="5"/>
      <c r="M473" s="5"/>
      <c r="N473" s="5"/>
      <c r="O473" s="5"/>
      <c r="P473" s="5"/>
      <c r="Q473" s="5"/>
      <c r="R473" s="5"/>
      <c r="S473" s="5"/>
      <c r="T473" s="5"/>
      <c r="U473" s="5"/>
      <c r="V473" s="5"/>
      <c r="W473" s="5"/>
      <c r="X473" s="5"/>
      <c r="Y473" s="5"/>
      <c r="Z473" s="5"/>
    </row>
    <row r="474" ht="15.75" customHeight="1">
      <c r="A474" s="5"/>
      <c r="C474" s="10"/>
      <c r="H474" s="5"/>
      <c r="I474" s="5"/>
      <c r="J474" s="5"/>
      <c r="K474" s="5"/>
      <c r="L474" s="5"/>
      <c r="M474" s="5"/>
      <c r="N474" s="5"/>
      <c r="O474" s="5"/>
      <c r="P474" s="5"/>
      <c r="Q474" s="5"/>
      <c r="R474" s="5"/>
      <c r="S474" s="5"/>
      <c r="T474" s="5"/>
      <c r="U474" s="5"/>
      <c r="V474" s="5"/>
      <c r="W474" s="5"/>
      <c r="X474" s="5"/>
      <c r="Y474" s="5"/>
      <c r="Z474" s="5"/>
    </row>
    <row r="475" ht="15.75" customHeight="1">
      <c r="A475" s="5"/>
      <c r="C475" s="10"/>
      <c r="H475" s="5"/>
      <c r="I475" s="5"/>
      <c r="J475" s="5"/>
      <c r="K475" s="5"/>
      <c r="L475" s="5"/>
      <c r="M475" s="5"/>
      <c r="N475" s="5"/>
      <c r="O475" s="5"/>
      <c r="P475" s="5"/>
      <c r="Q475" s="5"/>
      <c r="R475" s="5"/>
      <c r="S475" s="5"/>
      <c r="T475" s="5"/>
      <c r="U475" s="5"/>
      <c r="V475" s="5"/>
      <c r="W475" s="5"/>
      <c r="X475" s="5"/>
      <c r="Y475" s="5"/>
      <c r="Z475" s="5"/>
    </row>
    <row r="476" ht="15.75" customHeight="1">
      <c r="A476" s="5"/>
      <c r="C476" s="10"/>
      <c r="H476" s="5"/>
      <c r="I476" s="5"/>
      <c r="J476" s="5"/>
      <c r="K476" s="5"/>
      <c r="L476" s="5"/>
      <c r="M476" s="5"/>
      <c r="N476" s="5"/>
      <c r="O476" s="5"/>
      <c r="P476" s="5"/>
      <c r="Q476" s="5"/>
      <c r="R476" s="5"/>
      <c r="S476" s="5"/>
      <c r="T476" s="5"/>
      <c r="U476" s="5"/>
      <c r="V476" s="5"/>
      <c r="W476" s="5"/>
      <c r="X476" s="5"/>
      <c r="Y476" s="5"/>
      <c r="Z476" s="5"/>
    </row>
    <row r="477" ht="15.75" customHeight="1">
      <c r="A477" s="5"/>
      <c r="C477" s="10"/>
      <c r="H477" s="5"/>
      <c r="I477" s="5"/>
      <c r="J477" s="5"/>
      <c r="K477" s="5"/>
      <c r="L477" s="5"/>
      <c r="M477" s="5"/>
      <c r="N477" s="5"/>
      <c r="O477" s="5"/>
      <c r="P477" s="5"/>
      <c r="Q477" s="5"/>
      <c r="R477" s="5"/>
      <c r="S477" s="5"/>
      <c r="T477" s="5"/>
      <c r="U477" s="5"/>
      <c r="V477" s="5"/>
      <c r="W477" s="5"/>
      <c r="X477" s="5"/>
      <c r="Y477" s="5"/>
      <c r="Z477" s="5"/>
    </row>
    <row r="478" ht="15.75" customHeight="1">
      <c r="A478" s="5"/>
      <c r="C478" s="10"/>
      <c r="H478" s="5"/>
      <c r="I478" s="5"/>
      <c r="J478" s="5"/>
      <c r="K478" s="5"/>
      <c r="L478" s="5"/>
      <c r="M478" s="5"/>
      <c r="N478" s="5"/>
      <c r="O478" s="5"/>
      <c r="P478" s="5"/>
      <c r="Q478" s="5"/>
      <c r="R478" s="5"/>
      <c r="S478" s="5"/>
      <c r="T478" s="5"/>
      <c r="U478" s="5"/>
      <c r="V478" s="5"/>
      <c r="W478" s="5"/>
      <c r="X478" s="5"/>
      <c r="Y478" s="5"/>
      <c r="Z478" s="5"/>
    </row>
    <row r="479" ht="15.75" customHeight="1">
      <c r="A479" s="5"/>
      <c r="C479" s="10"/>
      <c r="H479" s="5"/>
      <c r="I479" s="5"/>
      <c r="J479" s="5"/>
      <c r="K479" s="5"/>
      <c r="L479" s="5"/>
      <c r="M479" s="5"/>
      <c r="N479" s="5"/>
      <c r="O479" s="5"/>
      <c r="P479" s="5"/>
      <c r="Q479" s="5"/>
      <c r="R479" s="5"/>
      <c r="S479" s="5"/>
      <c r="T479" s="5"/>
      <c r="U479" s="5"/>
      <c r="V479" s="5"/>
      <c r="W479" s="5"/>
      <c r="X479" s="5"/>
      <c r="Y479" s="5"/>
      <c r="Z479" s="5"/>
    </row>
    <row r="480" ht="15.75" customHeight="1">
      <c r="A480" s="5"/>
      <c r="C480" s="10"/>
      <c r="H480" s="5"/>
      <c r="I480" s="5"/>
      <c r="J480" s="5"/>
      <c r="K480" s="5"/>
      <c r="L480" s="5"/>
      <c r="M480" s="5"/>
      <c r="N480" s="5"/>
      <c r="O480" s="5"/>
      <c r="P480" s="5"/>
      <c r="Q480" s="5"/>
      <c r="R480" s="5"/>
      <c r="S480" s="5"/>
      <c r="T480" s="5"/>
      <c r="U480" s="5"/>
      <c r="V480" s="5"/>
      <c r="W480" s="5"/>
      <c r="X480" s="5"/>
      <c r="Y480" s="5"/>
      <c r="Z480" s="5"/>
    </row>
    <row r="481" ht="15.75" customHeight="1">
      <c r="A481" s="5"/>
      <c r="C481" s="10"/>
      <c r="H481" s="5"/>
      <c r="I481" s="5"/>
      <c r="J481" s="5"/>
      <c r="K481" s="5"/>
      <c r="L481" s="5"/>
      <c r="M481" s="5"/>
      <c r="N481" s="5"/>
      <c r="O481" s="5"/>
      <c r="P481" s="5"/>
      <c r="Q481" s="5"/>
      <c r="R481" s="5"/>
      <c r="S481" s="5"/>
      <c r="T481" s="5"/>
      <c r="U481" s="5"/>
      <c r="V481" s="5"/>
      <c r="W481" s="5"/>
      <c r="X481" s="5"/>
      <c r="Y481" s="5"/>
      <c r="Z481" s="5"/>
    </row>
    <row r="482" ht="15.75" customHeight="1">
      <c r="A482" s="5"/>
      <c r="C482" s="10"/>
      <c r="H482" s="5"/>
      <c r="I482" s="5"/>
      <c r="J482" s="5"/>
      <c r="K482" s="5"/>
      <c r="L482" s="5"/>
      <c r="M482" s="5"/>
      <c r="N482" s="5"/>
      <c r="O482" s="5"/>
      <c r="P482" s="5"/>
      <c r="Q482" s="5"/>
      <c r="R482" s="5"/>
      <c r="S482" s="5"/>
      <c r="T482" s="5"/>
      <c r="U482" s="5"/>
      <c r="V482" s="5"/>
      <c r="W482" s="5"/>
      <c r="X482" s="5"/>
      <c r="Y482" s="5"/>
      <c r="Z482" s="5"/>
    </row>
    <row r="483" ht="15.75" customHeight="1">
      <c r="A483" s="5"/>
      <c r="C483" s="10"/>
      <c r="H483" s="5"/>
      <c r="I483" s="5"/>
      <c r="J483" s="5"/>
      <c r="K483" s="5"/>
      <c r="L483" s="5"/>
      <c r="M483" s="5"/>
      <c r="N483" s="5"/>
      <c r="O483" s="5"/>
      <c r="P483" s="5"/>
      <c r="Q483" s="5"/>
      <c r="R483" s="5"/>
      <c r="S483" s="5"/>
      <c r="T483" s="5"/>
      <c r="U483" s="5"/>
      <c r="V483" s="5"/>
      <c r="W483" s="5"/>
      <c r="X483" s="5"/>
      <c r="Y483" s="5"/>
      <c r="Z483" s="5"/>
    </row>
    <row r="484" ht="15.75" customHeight="1">
      <c r="A484" s="5"/>
      <c r="C484" s="10"/>
      <c r="H484" s="5"/>
      <c r="I484" s="5"/>
      <c r="J484" s="5"/>
      <c r="K484" s="5"/>
      <c r="L484" s="5"/>
      <c r="M484" s="5"/>
      <c r="N484" s="5"/>
      <c r="O484" s="5"/>
      <c r="P484" s="5"/>
      <c r="Q484" s="5"/>
      <c r="R484" s="5"/>
      <c r="S484" s="5"/>
      <c r="T484" s="5"/>
      <c r="U484" s="5"/>
      <c r="V484" s="5"/>
      <c r="W484" s="5"/>
      <c r="X484" s="5"/>
      <c r="Y484" s="5"/>
      <c r="Z484" s="5"/>
    </row>
    <row r="485" ht="15.75" customHeight="1">
      <c r="A485" s="5"/>
      <c r="C485" s="10"/>
      <c r="H485" s="5"/>
      <c r="I485" s="5"/>
      <c r="J485" s="5"/>
      <c r="K485" s="5"/>
      <c r="L485" s="5"/>
      <c r="M485" s="5"/>
      <c r="N485" s="5"/>
      <c r="O485" s="5"/>
      <c r="P485" s="5"/>
      <c r="Q485" s="5"/>
      <c r="R485" s="5"/>
      <c r="S485" s="5"/>
      <c r="T485" s="5"/>
      <c r="U485" s="5"/>
      <c r="V485" s="5"/>
      <c r="W485" s="5"/>
      <c r="X485" s="5"/>
      <c r="Y485" s="5"/>
      <c r="Z485" s="5"/>
    </row>
    <row r="486" ht="15.75" customHeight="1">
      <c r="A486" s="5"/>
      <c r="C486" s="10"/>
      <c r="H486" s="5"/>
      <c r="I486" s="5"/>
      <c r="J486" s="5"/>
      <c r="K486" s="5"/>
      <c r="L486" s="5"/>
      <c r="M486" s="5"/>
      <c r="N486" s="5"/>
      <c r="O486" s="5"/>
      <c r="P486" s="5"/>
      <c r="Q486" s="5"/>
      <c r="R486" s="5"/>
      <c r="S486" s="5"/>
      <c r="T486" s="5"/>
      <c r="U486" s="5"/>
      <c r="V486" s="5"/>
      <c r="W486" s="5"/>
      <c r="X486" s="5"/>
      <c r="Y486" s="5"/>
      <c r="Z486" s="5"/>
    </row>
    <row r="487" ht="15.75" customHeight="1">
      <c r="A487" s="5"/>
      <c r="C487" s="10"/>
      <c r="H487" s="5"/>
      <c r="I487" s="5"/>
      <c r="J487" s="5"/>
      <c r="K487" s="5"/>
      <c r="L487" s="5"/>
      <c r="M487" s="5"/>
      <c r="N487" s="5"/>
      <c r="O487" s="5"/>
      <c r="P487" s="5"/>
      <c r="Q487" s="5"/>
      <c r="R487" s="5"/>
      <c r="S487" s="5"/>
      <c r="T487" s="5"/>
      <c r="U487" s="5"/>
      <c r="V487" s="5"/>
      <c r="W487" s="5"/>
      <c r="X487" s="5"/>
      <c r="Y487" s="5"/>
      <c r="Z487" s="5"/>
    </row>
    <row r="488" ht="15.75" customHeight="1">
      <c r="A488" s="5"/>
      <c r="C488" s="10"/>
      <c r="H488" s="5"/>
      <c r="I488" s="5"/>
      <c r="J488" s="5"/>
      <c r="K488" s="5"/>
      <c r="L488" s="5"/>
      <c r="M488" s="5"/>
      <c r="N488" s="5"/>
      <c r="O488" s="5"/>
      <c r="P488" s="5"/>
      <c r="Q488" s="5"/>
      <c r="R488" s="5"/>
      <c r="S488" s="5"/>
      <c r="T488" s="5"/>
      <c r="U488" s="5"/>
      <c r="V488" s="5"/>
      <c r="W488" s="5"/>
      <c r="X488" s="5"/>
      <c r="Y488" s="5"/>
      <c r="Z488" s="5"/>
    </row>
    <row r="489" ht="15.75" customHeight="1">
      <c r="A489" s="5"/>
      <c r="C489" s="10"/>
      <c r="H489" s="5"/>
      <c r="I489" s="5"/>
      <c r="J489" s="5"/>
      <c r="K489" s="5"/>
      <c r="L489" s="5"/>
      <c r="M489" s="5"/>
      <c r="N489" s="5"/>
      <c r="O489" s="5"/>
      <c r="P489" s="5"/>
      <c r="Q489" s="5"/>
      <c r="R489" s="5"/>
      <c r="S489" s="5"/>
      <c r="T489" s="5"/>
      <c r="U489" s="5"/>
      <c r="V489" s="5"/>
      <c r="W489" s="5"/>
      <c r="X489" s="5"/>
      <c r="Y489" s="5"/>
      <c r="Z489" s="5"/>
    </row>
    <row r="490" ht="15.75" customHeight="1">
      <c r="A490" s="5"/>
      <c r="C490" s="10"/>
      <c r="H490" s="5"/>
      <c r="I490" s="5"/>
      <c r="J490" s="5"/>
      <c r="K490" s="5"/>
      <c r="L490" s="5"/>
      <c r="M490" s="5"/>
      <c r="N490" s="5"/>
      <c r="O490" s="5"/>
      <c r="P490" s="5"/>
      <c r="Q490" s="5"/>
      <c r="R490" s="5"/>
      <c r="S490" s="5"/>
      <c r="T490" s="5"/>
      <c r="U490" s="5"/>
      <c r="V490" s="5"/>
      <c r="W490" s="5"/>
      <c r="X490" s="5"/>
      <c r="Y490" s="5"/>
      <c r="Z490" s="5"/>
    </row>
    <row r="491" ht="15.75" customHeight="1">
      <c r="A491" s="5"/>
      <c r="C491" s="10"/>
      <c r="H491" s="5"/>
      <c r="I491" s="5"/>
      <c r="J491" s="5"/>
      <c r="K491" s="5"/>
      <c r="L491" s="5"/>
      <c r="M491" s="5"/>
      <c r="N491" s="5"/>
      <c r="O491" s="5"/>
      <c r="P491" s="5"/>
      <c r="Q491" s="5"/>
      <c r="R491" s="5"/>
      <c r="S491" s="5"/>
      <c r="T491" s="5"/>
      <c r="U491" s="5"/>
      <c r="V491" s="5"/>
      <c r="W491" s="5"/>
      <c r="X491" s="5"/>
      <c r="Y491" s="5"/>
      <c r="Z491" s="5"/>
    </row>
    <row r="492" ht="15.75" customHeight="1">
      <c r="A492" s="5"/>
      <c r="C492" s="10"/>
      <c r="H492" s="5"/>
      <c r="I492" s="5"/>
      <c r="J492" s="5"/>
      <c r="K492" s="5"/>
      <c r="L492" s="5"/>
      <c r="M492" s="5"/>
      <c r="N492" s="5"/>
      <c r="O492" s="5"/>
      <c r="P492" s="5"/>
      <c r="Q492" s="5"/>
      <c r="R492" s="5"/>
      <c r="S492" s="5"/>
      <c r="T492" s="5"/>
      <c r="U492" s="5"/>
      <c r="V492" s="5"/>
      <c r="W492" s="5"/>
      <c r="X492" s="5"/>
      <c r="Y492" s="5"/>
      <c r="Z492" s="5"/>
    </row>
    <row r="493" ht="15.75" customHeight="1">
      <c r="A493" s="5"/>
      <c r="C493" s="10"/>
      <c r="H493" s="5"/>
      <c r="I493" s="5"/>
      <c r="J493" s="5"/>
      <c r="K493" s="5"/>
      <c r="L493" s="5"/>
      <c r="M493" s="5"/>
      <c r="N493" s="5"/>
      <c r="O493" s="5"/>
      <c r="P493" s="5"/>
      <c r="Q493" s="5"/>
      <c r="R493" s="5"/>
      <c r="S493" s="5"/>
      <c r="T493" s="5"/>
      <c r="U493" s="5"/>
      <c r="V493" s="5"/>
      <c r="W493" s="5"/>
      <c r="X493" s="5"/>
      <c r="Y493" s="5"/>
      <c r="Z493" s="5"/>
    </row>
    <row r="494" ht="15.75" customHeight="1">
      <c r="A494" s="5"/>
      <c r="C494" s="10"/>
      <c r="H494" s="5"/>
      <c r="I494" s="5"/>
      <c r="J494" s="5"/>
      <c r="K494" s="5"/>
      <c r="L494" s="5"/>
      <c r="M494" s="5"/>
      <c r="N494" s="5"/>
      <c r="O494" s="5"/>
      <c r="P494" s="5"/>
      <c r="Q494" s="5"/>
      <c r="R494" s="5"/>
      <c r="S494" s="5"/>
      <c r="T494" s="5"/>
      <c r="U494" s="5"/>
      <c r="V494" s="5"/>
      <c r="W494" s="5"/>
      <c r="X494" s="5"/>
      <c r="Y494" s="5"/>
      <c r="Z494" s="5"/>
    </row>
    <row r="495" ht="15.75" customHeight="1">
      <c r="A495" s="5"/>
      <c r="C495" s="10"/>
      <c r="H495" s="5"/>
      <c r="I495" s="5"/>
      <c r="J495" s="5"/>
      <c r="K495" s="5"/>
      <c r="L495" s="5"/>
      <c r="M495" s="5"/>
      <c r="N495" s="5"/>
      <c r="O495" s="5"/>
      <c r="P495" s="5"/>
      <c r="Q495" s="5"/>
      <c r="R495" s="5"/>
      <c r="S495" s="5"/>
      <c r="T495" s="5"/>
      <c r="U495" s="5"/>
      <c r="V495" s="5"/>
      <c r="W495" s="5"/>
      <c r="X495" s="5"/>
      <c r="Y495" s="5"/>
      <c r="Z495" s="5"/>
    </row>
    <row r="496" ht="15.75" customHeight="1">
      <c r="A496" s="5"/>
      <c r="C496" s="10"/>
      <c r="H496" s="5"/>
      <c r="I496" s="5"/>
      <c r="J496" s="5"/>
      <c r="K496" s="5"/>
      <c r="L496" s="5"/>
      <c r="M496" s="5"/>
      <c r="N496" s="5"/>
      <c r="O496" s="5"/>
      <c r="P496" s="5"/>
      <c r="Q496" s="5"/>
      <c r="R496" s="5"/>
      <c r="S496" s="5"/>
      <c r="T496" s="5"/>
      <c r="U496" s="5"/>
      <c r="V496" s="5"/>
      <c r="W496" s="5"/>
      <c r="X496" s="5"/>
      <c r="Y496" s="5"/>
      <c r="Z496" s="5"/>
    </row>
    <row r="497" ht="15.75" customHeight="1">
      <c r="A497" s="5"/>
      <c r="C497" s="10"/>
      <c r="H497" s="5"/>
      <c r="I497" s="5"/>
      <c r="J497" s="5"/>
      <c r="K497" s="5"/>
      <c r="L497" s="5"/>
      <c r="M497" s="5"/>
      <c r="N497" s="5"/>
      <c r="O497" s="5"/>
      <c r="P497" s="5"/>
      <c r="Q497" s="5"/>
      <c r="R497" s="5"/>
      <c r="S497" s="5"/>
      <c r="T497" s="5"/>
      <c r="U497" s="5"/>
      <c r="V497" s="5"/>
      <c r="W497" s="5"/>
      <c r="X497" s="5"/>
      <c r="Y497" s="5"/>
      <c r="Z497" s="5"/>
    </row>
    <row r="498" ht="15.75" customHeight="1">
      <c r="A498" s="5"/>
      <c r="C498" s="10"/>
      <c r="H498" s="5"/>
      <c r="I498" s="5"/>
      <c r="J498" s="5"/>
      <c r="K498" s="5"/>
      <c r="L498" s="5"/>
      <c r="M498" s="5"/>
      <c r="N498" s="5"/>
      <c r="O498" s="5"/>
      <c r="P498" s="5"/>
      <c r="Q498" s="5"/>
      <c r="R498" s="5"/>
      <c r="S498" s="5"/>
      <c r="T498" s="5"/>
      <c r="U498" s="5"/>
      <c r="V498" s="5"/>
      <c r="W498" s="5"/>
      <c r="X498" s="5"/>
      <c r="Y498" s="5"/>
      <c r="Z498" s="5"/>
    </row>
    <row r="499" ht="15.75" customHeight="1">
      <c r="A499" s="5"/>
      <c r="C499" s="10"/>
      <c r="H499" s="5"/>
      <c r="I499" s="5"/>
      <c r="J499" s="5"/>
      <c r="K499" s="5"/>
      <c r="L499" s="5"/>
      <c r="M499" s="5"/>
      <c r="N499" s="5"/>
      <c r="O499" s="5"/>
      <c r="P499" s="5"/>
      <c r="Q499" s="5"/>
      <c r="R499" s="5"/>
      <c r="S499" s="5"/>
      <c r="T499" s="5"/>
      <c r="U499" s="5"/>
      <c r="V499" s="5"/>
      <c r="W499" s="5"/>
      <c r="X499" s="5"/>
      <c r="Y499" s="5"/>
      <c r="Z499" s="5"/>
    </row>
    <row r="500" ht="15.75" customHeight="1">
      <c r="A500" s="5"/>
      <c r="C500" s="10"/>
      <c r="H500" s="5"/>
      <c r="I500" s="5"/>
      <c r="J500" s="5"/>
      <c r="K500" s="5"/>
      <c r="L500" s="5"/>
      <c r="M500" s="5"/>
      <c r="N500" s="5"/>
      <c r="O500" s="5"/>
      <c r="P500" s="5"/>
      <c r="Q500" s="5"/>
      <c r="R500" s="5"/>
      <c r="S500" s="5"/>
      <c r="T500" s="5"/>
      <c r="U500" s="5"/>
      <c r="V500" s="5"/>
      <c r="W500" s="5"/>
      <c r="X500" s="5"/>
      <c r="Y500" s="5"/>
      <c r="Z500" s="5"/>
    </row>
    <row r="501" ht="15.75" customHeight="1">
      <c r="A501" s="5"/>
      <c r="C501" s="10"/>
      <c r="H501" s="5"/>
      <c r="I501" s="5"/>
      <c r="J501" s="5"/>
      <c r="K501" s="5"/>
      <c r="L501" s="5"/>
      <c r="M501" s="5"/>
      <c r="N501" s="5"/>
      <c r="O501" s="5"/>
      <c r="P501" s="5"/>
      <c r="Q501" s="5"/>
      <c r="R501" s="5"/>
      <c r="S501" s="5"/>
      <c r="T501" s="5"/>
      <c r="U501" s="5"/>
      <c r="V501" s="5"/>
      <c r="W501" s="5"/>
      <c r="X501" s="5"/>
      <c r="Y501" s="5"/>
      <c r="Z501" s="5"/>
    </row>
    <row r="502" ht="15.75" customHeight="1">
      <c r="A502" s="5"/>
      <c r="C502" s="10"/>
      <c r="H502" s="5"/>
      <c r="I502" s="5"/>
      <c r="J502" s="5"/>
      <c r="K502" s="5"/>
      <c r="L502" s="5"/>
      <c r="M502" s="5"/>
      <c r="N502" s="5"/>
      <c r="O502" s="5"/>
      <c r="P502" s="5"/>
      <c r="Q502" s="5"/>
      <c r="R502" s="5"/>
      <c r="S502" s="5"/>
      <c r="T502" s="5"/>
      <c r="U502" s="5"/>
      <c r="V502" s="5"/>
      <c r="W502" s="5"/>
      <c r="X502" s="5"/>
      <c r="Y502" s="5"/>
      <c r="Z502" s="5"/>
    </row>
    <row r="503" ht="15.75" customHeight="1">
      <c r="A503" s="5"/>
      <c r="C503" s="10"/>
      <c r="H503" s="5"/>
      <c r="I503" s="5"/>
      <c r="J503" s="5"/>
      <c r="K503" s="5"/>
      <c r="L503" s="5"/>
      <c r="M503" s="5"/>
      <c r="N503" s="5"/>
      <c r="O503" s="5"/>
      <c r="P503" s="5"/>
      <c r="Q503" s="5"/>
      <c r="R503" s="5"/>
      <c r="S503" s="5"/>
      <c r="T503" s="5"/>
      <c r="U503" s="5"/>
      <c r="V503" s="5"/>
      <c r="W503" s="5"/>
      <c r="X503" s="5"/>
      <c r="Y503" s="5"/>
      <c r="Z503" s="5"/>
    </row>
    <row r="504" ht="15.75" customHeight="1">
      <c r="A504" s="5"/>
      <c r="C504" s="10"/>
      <c r="H504" s="5"/>
      <c r="I504" s="5"/>
      <c r="J504" s="5"/>
      <c r="K504" s="5"/>
      <c r="L504" s="5"/>
      <c r="M504" s="5"/>
      <c r="N504" s="5"/>
      <c r="O504" s="5"/>
      <c r="P504" s="5"/>
      <c r="Q504" s="5"/>
      <c r="R504" s="5"/>
      <c r="S504" s="5"/>
      <c r="T504" s="5"/>
      <c r="U504" s="5"/>
      <c r="V504" s="5"/>
      <c r="W504" s="5"/>
      <c r="X504" s="5"/>
      <c r="Y504" s="5"/>
      <c r="Z504" s="5"/>
    </row>
    <row r="505" ht="15.75" customHeight="1">
      <c r="A505" s="5"/>
      <c r="C505" s="10"/>
      <c r="H505" s="5"/>
      <c r="I505" s="5"/>
      <c r="J505" s="5"/>
      <c r="K505" s="5"/>
      <c r="L505" s="5"/>
      <c r="M505" s="5"/>
      <c r="N505" s="5"/>
      <c r="O505" s="5"/>
      <c r="P505" s="5"/>
      <c r="Q505" s="5"/>
      <c r="R505" s="5"/>
      <c r="S505" s="5"/>
      <c r="T505" s="5"/>
      <c r="U505" s="5"/>
      <c r="V505" s="5"/>
      <c r="W505" s="5"/>
      <c r="X505" s="5"/>
      <c r="Y505" s="5"/>
      <c r="Z505" s="5"/>
    </row>
    <row r="506" ht="15.75" customHeight="1">
      <c r="A506" s="5"/>
      <c r="C506" s="10"/>
      <c r="H506" s="5"/>
      <c r="I506" s="5"/>
      <c r="J506" s="5"/>
      <c r="K506" s="5"/>
      <c r="L506" s="5"/>
      <c r="M506" s="5"/>
      <c r="N506" s="5"/>
      <c r="O506" s="5"/>
      <c r="P506" s="5"/>
      <c r="Q506" s="5"/>
      <c r="R506" s="5"/>
      <c r="S506" s="5"/>
      <c r="T506" s="5"/>
      <c r="U506" s="5"/>
      <c r="V506" s="5"/>
      <c r="W506" s="5"/>
      <c r="X506" s="5"/>
      <c r="Y506" s="5"/>
      <c r="Z506" s="5"/>
    </row>
    <row r="507" ht="15.75" customHeight="1">
      <c r="A507" s="5"/>
      <c r="C507" s="10"/>
      <c r="H507" s="5"/>
      <c r="I507" s="5"/>
      <c r="J507" s="5"/>
      <c r="K507" s="5"/>
      <c r="L507" s="5"/>
      <c r="M507" s="5"/>
      <c r="N507" s="5"/>
      <c r="O507" s="5"/>
      <c r="P507" s="5"/>
      <c r="Q507" s="5"/>
      <c r="R507" s="5"/>
      <c r="S507" s="5"/>
      <c r="T507" s="5"/>
      <c r="U507" s="5"/>
      <c r="V507" s="5"/>
      <c r="W507" s="5"/>
      <c r="X507" s="5"/>
      <c r="Y507" s="5"/>
      <c r="Z507" s="5"/>
    </row>
    <row r="508" ht="15.75" customHeight="1">
      <c r="A508" s="5"/>
      <c r="C508" s="10"/>
      <c r="H508" s="5"/>
      <c r="I508" s="5"/>
      <c r="J508" s="5"/>
      <c r="K508" s="5"/>
      <c r="L508" s="5"/>
      <c r="M508" s="5"/>
      <c r="N508" s="5"/>
      <c r="O508" s="5"/>
      <c r="P508" s="5"/>
      <c r="Q508" s="5"/>
      <c r="R508" s="5"/>
      <c r="S508" s="5"/>
      <c r="T508" s="5"/>
      <c r="U508" s="5"/>
      <c r="V508" s="5"/>
      <c r="W508" s="5"/>
      <c r="X508" s="5"/>
      <c r="Y508" s="5"/>
      <c r="Z508" s="5"/>
    </row>
    <row r="509" ht="15.75" customHeight="1">
      <c r="A509" s="5"/>
      <c r="C509" s="10"/>
      <c r="H509" s="5"/>
      <c r="I509" s="5"/>
      <c r="J509" s="5"/>
      <c r="K509" s="5"/>
      <c r="L509" s="5"/>
      <c r="M509" s="5"/>
      <c r="N509" s="5"/>
      <c r="O509" s="5"/>
      <c r="P509" s="5"/>
      <c r="Q509" s="5"/>
      <c r="R509" s="5"/>
      <c r="S509" s="5"/>
      <c r="T509" s="5"/>
      <c r="U509" s="5"/>
      <c r="V509" s="5"/>
      <c r="W509" s="5"/>
      <c r="X509" s="5"/>
      <c r="Y509" s="5"/>
      <c r="Z509" s="5"/>
    </row>
    <row r="510" ht="15.75" customHeight="1">
      <c r="A510" s="5"/>
      <c r="C510" s="10"/>
      <c r="H510" s="5"/>
      <c r="I510" s="5"/>
      <c r="J510" s="5"/>
      <c r="K510" s="5"/>
      <c r="L510" s="5"/>
      <c r="M510" s="5"/>
      <c r="N510" s="5"/>
      <c r="O510" s="5"/>
      <c r="P510" s="5"/>
      <c r="Q510" s="5"/>
      <c r="R510" s="5"/>
      <c r="S510" s="5"/>
      <c r="T510" s="5"/>
      <c r="U510" s="5"/>
      <c r="V510" s="5"/>
      <c r="W510" s="5"/>
      <c r="X510" s="5"/>
      <c r="Y510" s="5"/>
      <c r="Z510" s="5"/>
    </row>
    <row r="511" ht="15.75" customHeight="1">
      <c r="A511" s="5"/>
      <c r="C511" s="10"/>
      <c r="H511" s="5"/>
      <c r="I511" s="5"/>
      <c r="J511" s="5"/>
      <c r="K511" s="5"/>
      <c r="L511" s="5"/>
      <c r="M511" s="5"/>
      <c r="N511" s="5"/>
      <c r="O511" s="5"/>
      <c r="P511" s="5"/>
      <c r="Q511" s="5"/>
      <c r="R511" s="5"/>
      <c r="S511" s="5"/>
      <c r="T511" s="5"/>
      <c r="U511" s="5"/>
      <c r="V511" s="5"/>
      <c r="W511" s="5"/>
      <c r="X511" s="5"/>
      <c r="Y511" s="5"/>
      <c r="Z511" s="5"/>
    </row>
    <row r="512" ht="15.75" customHeight="1">
      <c r="A512" s="5"/>
      <c r="C512" s="10"/>
      <c r="H512" s="5"/>
      <c r="I512" s="5"/>
      <c r="J512" s="5"/>
      <c r="K512" s="5"/>
      <c r="L512" s="5"/>
      <c r="M512" s="5"/>
      <c r="N512" s="5"/>
      <c r="O512" s="5"/>
      <c r="P512" s="5"/>
      <c r="Q512" s="5"/>
      <c r="R512" s="5"/>
      <c r="S512" s="5"/>
      <c r="T512" s="5"/>
      <c r="U512" s="5"/>
      <c r="V512" s="5"/>
      <c r="W512" s="5"/>
      <c r="X512" s="5"/>
      <c r="Y512" s="5"/>
      <c r="Z512" s="5"/>
    </row>
    <row r="513" ht="15.75" customHeight="1">
      <c r="A513" s="5"/>
      <c r="C513" s="10"/>
      <c r="H513" s="5"/>
      <c r="I513" s="5"/>
      <c r="J513" s="5"/>
      <c r="K513" s="5"/>
      <c r="L513" s="5"/>
      <c r="M513" s="5"/>
      <c r="N513" s="5"/>
      <c r="O513" s="5"/>
      <c r="P513" s="5"/>
      <c r="Q513" s="5"/>
      <c r="R513" s="5"/>
      <c r="S513" s="5"/>
      <c r="T513" s="5"/>
      <c r="U513" s="5"/>
      <c r="V513" s="5"/>
      <c r="W513" s="5"/>
      <c r="X513" s="5"/>
      <c r="Y513" s="5"/>
      <c r="Z513" s="5"/>
    </row>
    <row r="514" ht="15.75" customHeight="1">
      <c r="A514" s="5"/>
      <c r="C514" s="10"/>
      <c r="H514" s="5"/>
      <c r="I514" s="5"/>
      <c r="J514" s="5"/>
      <c r="K514" s="5"/>
      <c r="L514" s="5"/>
      <c r="M514" s="5"/>
      <c r="N514" s="5"/>
      <c r="O514" s="5"/>
      <c r="P514" s="5"/>
      <c r="Q514" s="5"/>
      <c r="R514" s="5"/>
      <c r="S514" s="5"/>
      <c r="T514" s="5"/>
      <c r="U514" s="5"/>
      <c r="V514" s="5"/>
      <c r="W514" s="5"/>
      <c r="X514" s="5"/>
      <c r="Y514" s="5"/>
      <c r="Z514" s="5"/>
    </row>
    <row r="515" ht="15.75" customHeight="1">
      <c r="A515" s="5"/>
      <c r="C515" s="10"/>
      <c r="H515" s="5"/>
      <c r="I515" s="5"/>
      <c r="J515" s="5"/>
      <c r="K515" s="5"/>
      <c r="L515" s="5"/>
      <c r="M515" s="5"/>
      <c r="N515" s="5"/>
      <c r="O515" s="5"/>
      <c r="P515" s="5"/>
      <c r="Q515" s="5"/>
      <c r="R515" s="5"/>
      <c r="S515" s="5"/>
      <c r="T515" s="5"/>
      <c r="U515" s="5"/>
      <c r="V515" s="5"/>
      <c r="W515" s="5"/>
      <c r="X515" s="5"/>
      <c r="Y515" s="5"/>
      <c r="Z515" s="5"/>
    </row>
    <row r="516" ht="15.75" customHeight="1">
      <c r="A516" s="5"/>
      <c r="C516" s="10"/>
      <c r="H516" s="5"/>
      <c r="I516" s="5"/>
      <c r="J516" s="5"/>
      <c r="K516" s="5"/>
      <c r="L516" s="5"/>
      <c r="M516" s="5"/>
      <c r="N516" s="5"/>
      <c r="O516" s="5"/>
      <c r="P516" s="5"/>
      <c r="Q516" s="5"/>
      <c r="R516" s="5"/>
      <c r="S516" s="5"/>
      <c r="T516" s="5"/>
      <c r="U516" s="5"/>
      <c r="V516" s="5"/>
      <c r="W516" s="5"/>
      <c r="X516" s="5"/>
      <c r="Y516" s="5"/>
      <c r="Z516" s="5"/>
    </row>
    <row r="517" ht="15.75" customHeight="1">
      <c r="A517" s="5"/>
      <c r="C517" s="10"/>
      <c r="H517" s="5"/>
      <c r="I517" s="5"/>
      <c r="J517" s="5"/>
      <c r="K517" s="5"/>
      <c r="L517" s="5"/>
      <c r="M517" s="5"/>
      <c r="N517" s="5"/>
      <c r="O517" s="5"/>
      <c r="P517" s="5"/>
      <c r="Q517" s="5"/>
      <c r="R517" s="5"/>
      <c r="S517" s="5"/>
      <c r="T517" s="5"/>
      <c r="U517" s="5"/>
      <c r="V517" s="5"/>
      <c r="W517" s="5"/>
      <c r="X517" s="5"/>
      <c r="Y517" s="5"/>
      <c r="Z517" s="5"/>
    </row>
    <row r="518" ht="15.75" customHeight="1">
      <c r="A518" s="5"/>
      <c r="C518" s="10"/>
      <c r="H518" s="5"/>
      <c r="I518" s="5"/>
      <c r="J518" s="5"/>
      <c r="K518" s="5"/>
      <c r="L518" s="5"/>
      <c r="M518" s="5"/>
      <c r="N518" s="5"/>
      <c r="O518" s="5"/>
      <c r="P518" s="5"/>
      <c r="Q518" s="5"/>
      <c r="R518" s="5"/>
      <c r="S518" s="5"/>
      <c r="T518" s="5"/>
      <c r="U518" s="5"/>
      <c r="V518" s="5"/>
      <c r="W518" s="5"/>
      <c r="X518" s="5"/>
      <c r="Y518" s="5"/>
      <c r="Z518" s="5"/>
    </row>
    <row r="519" ht="15.75" customHeight="1">
      <c r="A519" s="5"/>
      <c r="C519" s="10"/>
      <c r="H519" s="5"/>
      <c r="I519" s="5"/>
      <c r="J519" s="5"/>
      <c r="K519" s="5"/>
      <c r="L519" s="5"/>
      <c r="M519" s="5"/>
      <c r="N519" s="5"/>
      <c r="O519" s="5"/>
      <c r="P519" s="5"/>
      <c r="Q519" s="5"/>
      <c r="R519" s="5"/>
      <c r="S519" s="5"/>
      <c r="T519" s="5"/>
      <c r="U519" s="5"/>
      <c r="V519" s="5"/>
      <c r="W519" s="5"/>
      <c r="X519" s="5"/>
      <c r="Y519" s="5"/>
      <c r="Z519" s="5"/>
    </row>
    <row r="520" ht="15.75" customHeight="1">
      <c r="A520" s="5"/>
      <c r="C520" s="10"/>
      <c r="H520" s="5"/>
      <c r="I520" s="5"/>
      <c r="J520" s="5"/>
      <c r="K520" s="5"/>
      <c r="L520" s="5"/>
      <c r="M520" s="5"/>
      <c r="N520" s="5"/>
      <c r="O520" s="5"/>
      <c r="P520" s="5"/>
      <c r="Q520" s="5"/>
      <c r="R520" s="5"/>
      <c r="S520" s="5"/>
      <c r="T520" s="5"/>
      <c r="U520" s="5"/>
      <c r="V520" s="5"/>
      <c r="W520" s="5"/>
      <c r="X520" s="5"/>
      <c r="Y520" s="5"/>
      <c r="Z520" s="5"/>
    </row>
    <row r="521" ht="15.75" customHeight="1">
      <c r="A521" s="5"/>
      <c r="C521" s="10"/>
      <c r="H521" s="5"/>
      <c r="I521" s="5"/>
      <c r="J521" s="5"/>
      <c r="K521" s="5"/>
      <c r="L521" s="5"/>
      <c r="M521" s="5"/>
      <c r="N521" s="5"/>
      <c r="O521" s="5"/>
      <c r="P521" s="5"/>
      <c r="Q521" s="5"/>
      <c r="R521" s="5"/>
      <c r="S521" s="5"/>
      <c r="T521" s="5"/>
      <c r="U521" s="5"/>
      <c r="V521" s="5"/>
      <c r="W521" s="5"/>
      <c r="X521" s="5"/>
      <c r="Y521" s="5"/>
      <c r="Z521" s="5"/>
    </row>
    <row r="522" ht="15.75" customHeight="1">
      <c r="A522" s="5"/>
      <c r="C522" s="10"/>
      <c r="H522" s="5"/>
      <c r="I522" s="5"/>
      <c r="J522" s="5"/>
      <c r="K522" s="5"/>
      <c r="L522" s="5"/>
      <c r="M522" s="5"/>
      <c r="N522" s="5"/>
      <c r="O522" s="5"/>
      <c r="P522" s="5"/>
      <c r="Q522" s="5"/>
      <c r="R522" s="5"/>
      <c r="S522" s="5"/>
      <c r="T522" s="5"/>
      <c r="U522" s="5"/>
      <c r="V522" s="5"/>
      <c r="W522" s="5"/>
      <c r="X522" s="5"/>
      <c r="Y522" s="5"/>
      <c r="Z522" s="5"/>
    </row>
    <row r="523" ht="15.75" customHeight="1">
      <c r="A523" s="5"/>
      <c r="C523" s="10"/>
      <c r="H523" s="5"/>
      <c r="I523" s="5"/>
      <c r="J523" s="5"/>
      <c r="K523" s="5"/>
      <c r="L523" s="5"/>
      <c r="M523" s="5"/>
      <c r="N523" s="5"/>
      <c r="O523" s="5"/>
      <c r="P523" s="5"/>
      <c r="Q523" s="5"/>
      <c r="R523" s="5"/>
      <c r="S523" s="5"/>
      <c r="T523" s="5"/>
      <c r="U523" s="5"/>
      <c r="V523" s="5"/>
      <c r="W523" s="5"/>
      <c r="X523" s="5"/>
      <c r="Y523" s="5"/>
      <c r="Z523" s="5"/>
    </row>
    <row r="524" ht="15.75" customHeight="1">
      <c r="A524" s="5"/>
      <c r="C524" s="10"/>
      <c r="H524" s="5"/>
      <c r="I524" s="5"/>
      <c r="J524" s="5"/>
      <c r="K524" s="5"/>
      <c r="L524" s="5"/>
      <c r="M524" s="5"/>
      <c r="N524" s="5"/>
      <c r="O524" s="5"/>
      <c r="P524" s="5"/>
      <c r="Q524" s="5"/>
      <c r="R524" s="5"/>
      <c r="S524" s="5"/>
      <c r="T524" s="5"/>
      <c r="U524" s="5"/>
      <c r="V524" s="5"/>
      <c r="W524" s="5"/>
      <c r="X524" s="5"/>
      <c r="Y524" s="5"/>
      <c r="Z524" s="5"/>
    </row>
    <row r="525" ht="15.75" customHeight="1">
      <c r="A525" s="5"/>
      <c r="C525" s="10"/>
      <c r="H525" s="5"/>
      <c r="I525" s="5"/>
      <c r="J525" s="5"/>
      <c r="K525" s="5"/>
      <c r="L525" s="5"/>
      <c r="M525" s="5"/>
      <c r="N525" s="5"/>
      <c r="O525" s="5"/>
      <c r="P525" s="5"/>
      <c r="Q525" s="5"/>
      <c r="R525" s="5"/>
      <c r="S525" s="5"/>
      <c r="T525" s="5"/>
      <c r="U525" s="5"/>
      <c r="V525" s="5"/>
      <c r="W525" s="5"/>
      <c r="X525" s="5"/>
      <c r="Y525" s="5"/>
      <c r="Z525" s="5"/>
    </row>
    <row r="526" ht="15.75" customHeight="1">
      <c r="A526" s="5"/>
      <c r="C526" s="10"/>
      <c r="H526" s="5"/>
      <c r="I526" s="5"/>
      <c r="J526" s="5"/>
      <c r="K526" s="5"/>
      <c r="L526" s="5"/>
      <c r="M526" s="5"/>
      <c r="N526" s="5"/>
      <c r="O526" s="5"/>
      <c r="P526" s="5"/>
      <c r="Q526" s="5"/>
      <c r="R526" s="5"/>
      <c r="S526" s="5"/>
      <c r="T526" s="5"/>
      <c r="U526" s="5"/>
      <c r="V526" s="5"/>
      <c r="W526" s="5"/>
      <c r="X526" s="5"/>
      <c r="Y526" s="5"/>
      <c r="Z526" s="5"/>
    </row>
    <row r="527" ht="15.75" customHeight="1">
      <c r="A527" s="5"/>
      <c r="C527" s="10"/>
      <c r="H527" s="5"/>
      <c r="I527" s="5"/>
      <c r="J527" s="5"/>
      <c r="K527" s="5"/>
      <c r="L527" s="5"/>
      <c r="M527" s="5"/>
      <c r="N527" s="5"/>
      <c r="O527" s="5"/>
      <c r="P527" s="5"/>
      <c r="Q527" s="5"/>
      <c r="R527" s="5"/>
      <c r="S527" s="5"/>
      <c r="T527" s="5"/>
      <c r="U527" s="5"/>
      <c r="V527" s="5"/>
      <c r="W527" s="5"/>
      <c r="X527" s="5"/>
      <c r="Y527" s="5"/>
      <c r="Z527" s="5"/>
    </row>
    <row r="528" ht="15.75" customHeight="1">
      <c r="A528" s="5"/>
      <c r="C528" s="10"/>
      <c r="H528" s="5"/>
      <c r="I528" s="5"/>
      <c r="J528" s="5"/>
      <c r="K528" s="5"/>
      <c r="L528" s="5"/>
      <c r="M528" s="5"/>
      <c r="N528" s="5"/>
      <c r="O528" s="5"/>
      <c r="P528" s="5"/>
      <c r="Q528" s="5"/>
      <c r="R528" s="5"/>
      <c r="S528" s="5"/>
      <c r="T528" s="5"/>
      <c r="U528" s="5"/>
      <c r="V528" s="5"/>
      <c r="W528" s="5"/>
      <c r="X528" s="5"/>
      <c r="Y528" s="5"/>
      <c r="Z528" s="5"/>
    </row>
    <row r="529" ht="15.75" customHeight="1">
      <c r="A529" s="5"/>
      <c r="C529" s="10"/>
      <c r="H529" s="5"/>
      <c r="I529" s="5"/>
      <c r="J529" s="5"/>
      <c r="K529" s="5"/>
      <c r="L529" s="5"/>
      <c r="M529" s="5"/>
      <c r="N529" s="5"/>
      <c r="O529" s="5"/>
      <c r="P529" s="5"/>
      <c r="Q529" s="5"/>
      <c r="R529" s="5"/>
      <c r="S529" s="5"/>
      <c r="T529" s="5"/>
      <c r="U529" s="5"/>
      <c r="V529" s="5"/>
      <c r="W529" s="5"/>
      <c r="X529" s="5"/>
      <c r="Y529" s="5"/>
      <c r="Z529" s="5"/>
    </row>
    <row r="530" ht="15.75" customHeight="1">
      <c r="A530" s="5"/>
      <c r="C530" s="10"/>
      <c r="H530" s="5"/>
      <c r="I530" s="5"/>
      <c r="J530" s="5"/>
      <c r="K530" s="5"/>
      <c r="L530" s="5"/>
      <c r="M530" s="5"/>
      <c r="N530" s="5"/>
      <c r="O530" s="5"/>
      <c r="P530" s="5"/>
      <c r="Q530" s="5"/>
      <c r="R530" s="5"/>
      <c r="S530" s="5"/>
      <c r="T530" s="5"/>
      <c r="U530" s="5"/>
      <c r="V530" s="5"/>
      <c r="W530" s="5"/>
      <c r="X530" s="5"/>
      <c r="Y530" s="5"/>
      <c r="Z530" s="5"/>
    </row>
    <row r="531" ht="15.75" customHeight="1">
      <c r="A531" s="5"/>
      <c r="C531" s="10"/>
      <c r="H531" s="5"/>
      <c r="I531" s="5"/>
      <c r="J531" s="5"/>
      <c r="K531" s="5"/>
      <c r="L531" s="5"/>
      <c r="M531" s="5"/>
      <c r="N531" s="5"/>
      <c r="O531" s="5"/>
      <c r="P531" s="5"/>
      <c r="Q531" s="5"/>
      <c r="R531" s="5"/>
      <c r="S531" s="5"/>
      <c r="T531" s="5"/>
      <c r="U531" s="5"/>
      <c r="V531" s="5"/>
      <c r="W531" s="5"/>
      <c r="X531" s="5"/>
      <c r="Y531" s="5"/>
      <c r="Z531" s="5"/>
    </row>
    <row r="532" ht="15.75" customHeight="1">
      <c r="A532" s="5"/>
      <c r="C532" s="10"/>
      <c r="H532" s="5"/>
      <c r="I532" s="5"/>
      <c r="J532" s="5"/>
      <c r="K532" s="5"/>
      <c r="L532" s="5"/>
      <c r="M532" s="5"/>
      <c r="N532" s="5"/>
      <c r="O532" s="5"/>
      <c r="P532" s="5"/>
      <c r="Q532" s="5"/>
      <c r="R532" s="5"/>
      <c r="S532" s="5"/>
      <c r="T532" s="5"/>
      <c r="U532" s="5"/>
      <c r="V532" s="5"/>
      <c r="W532" s="5"/>
      <c r="X532" s="5"/>
      <c r="Y532" s="5"/>
      <c r="Z532" s="5"/>
    </row>
    <row r="533" ht="15.75" customHeight="1">
      <c r="A533" s="5"/>
      <c r="C533" s="10"/>
      <c r="H533" s="5"/>
      <c r="I533" s="5"/>
      <c r="J533" s="5"/>
      <c r="K533" s="5"/>
      <c r="L533" s="5"/>
      <c r="M533" s="5"/>
      <c r="N533" s="5"/>
      <c r="O533" s="5"/>
      <c r="P533" s="5"/>
      <c r="Q533" s="5"/>
      <c r="R533" s="5"/>
      <c r="S533" s="5"/>
      <c r="T533" s="5"/>
      <c r="U533" s="5"/>
      <c r="V533" s="5"/>
      <c r="W533" s="5"/>
      <c r="X533" s="5"/>
      <c r="Y533" s="5"/>
      <c r="Z533" s="5"/>
    </row>
    <row r="534" ht="15.75" customHeight="1">
      <c r="A534" s="5"/>
      <c r="C534" s="10"/>
      <c r="H534" s="5"/>
      <c r="I534" s="5"/>
      <c r="J534" s="5"/>
      <c r="K534" s="5"/>
      <c r="L534" s="5"/>
      <c r="M534" s="5"/>
      <c r="N534" s="5"/>
      <c r="O534" s="5"/>
      <c r="P534" s="5"/>
      <c r="Q534" s="5"/>
      <c r="R534" s="5"/>
      <c r="S534" s="5"/>
      <c r="T534" s="5"/>
      <c r="U534" s="5"/>
      <c r="V534" s="5"/>
      <c r="W534" s="5"/>
      <c r="X534" s="5"/>
      <c r="Y534" s="5"/>
      <c r="Z534" s="5"/>
    </row>
    <row r="535" ht="15.75" customHeight="1">
      <c r="A535" s="5"/>
      <c r="C535" s="10"/>
      <c r="H535" s="5"/>
      <c r="I535" s="5"/>
      <c r="J535" s="5"/>
      <c r="K535" s="5"/>
      <c r="L535" s="5"/>
      <c r="M535" s="5"/>
      <c r="N535" s="5"/>
      <c r="O535" s="5"/>
      <c r="P535" s="5"/>
      <c r="Q535" s="5"/>
      <c r="R535" s="5"/>
      <c r="S535" s="5"/>
      <c r="T535" s="5"/>
      <c r="U535" s="5"/>
      <c r="V535" s="5"/>
      <c r="W535" s="5"/>
      <c r="X535" s="5"/>
      <c r="Y535" s="5"/>
      <c r="Z535" s="5"/>
    </row>
    <row r="536" ht="15.75" customHeight="1">
      <c r="A536" s="5"/>
      <c r="C536" s="10"/>
      <c r="H536" s="5"/>
      <c r="I536" s="5"/>
      <c r="J536" s="5"/>
      <c r="K536" s="5"/>
      <c r="L536" s="5"/>
      <c r="M536" s="5"/>
      <c r="N536" s="5"/>
      <c r="O536" s="5"/>
      <c r="P536" s="5"/>
      <c r="Q536" s="5"/>
      <c r="R536" s="5"/>
      <c r="S536" s="5"/>
      <c r="T536" s="5"/>
      <c r="U536" s="5"/>
      <c r="V536" s="5"/>
      <c r="W536" s="5"/>
      <c r="X536" s="5"/>
      <c r="Y536" s="5"/>
      <c r="Z536" s="5"/>
    </row>
    <row r="537" ht="15.75" customHeight="1">
      <c r="A537" s="5"/>
      <c r="C537" s="10"/>
      <c r="H537" s="5"/>
      <c r="I537" s="5"/>
      <c r="J537" s="5"/>
      <c r="K537" s="5"/>
      <c r="L537" s="5"/>
      <c r="M537" s="5"/>
      <c r="N537" s="5"/>
      <c r="O537" s="5"/>
      <c r="P537" s="5"/>
      <c r="Q537" s="5"/>
      <c r="R537" s="5"/>
      <c r="S537" s="5"/>
      <c r="T537" s="5"/>
      <c r="U537" s="5"/>
      <c r="V537" s="5"/>
      <c r="W537" s="5"/>
      <c r="X537" s="5"/>
      <c r="Y537" s="5"/>
      <c r="Z537" s="5"/>
    </row>
    <row r="538" ht="15.75" customHeight="1">
      <c r="A538" s="5"/>
      <c r="C538" s="10"/>
      <c r="H538" s="5"/>
      <c r="I538" s="5"/>
      <c r="J538" s="5"/>
      <c r="K538" s="5"/>
      <c r="L538" s="5"/>
      <c r="M538" s="5"/>
      <c r="N538" s="5"/>
      <c r="O538" s="5"/>
      <c r="P538" s="5"/>
      <c r="Q538" s="5"/>
      <c r="R538" s="5"/>
      <c r="S538" s="5"/>
      <c r="T538" s="5"/>
      <c r="U538" s="5"/>
      <c r="V538" s="5"/>
      <c r="W538" s="5"/>
      <c r="X538" s="5"/>
      <c r="Y538" s="5"/>
      <c r="Z538" s="5"/>
    </row>
    <row r="539" ht="15.75" customHeight="1">
      <c r="A539" s="5"/>
      <c r="C539" s="10"/>
      <c r="H539" s="5"/>
      <c r="I539" s="5"/>
      <c r="J539" s="5"/>
      <c r="K539" s="5"/>
      <c r="L539" s="5"/>
      <c r="M539" s="5"/>
      <c r="N539" s="5"/>
      <c r="O539" s="5"/>
      <c r="P539" s="5"/>
      <c r="Q539" s="5"/>
      <c r="R539" s="5"/>
      <c r="S539" s="5"/>
      <c r="T539" s="5"/>
      <c r="U539" s="5"/>
      <c r="V539" s="5"/>
      <c r="W539" s="5"/>
      <c r="X539" s="5"/>
      <c r="Y539" s="5"/>
      <c r="Z539" s="5"/>
    </row>
    <row r="540" ht="15.75" customHeight="1">
      <c r="A540" s="5"/>
      <c r="C540" s="10"/>
      <c r="H540" s="5"/>
      <c r="I540" s="5"/>
      <c r="J540" s="5"/>
      <c r="K540" s="5"/>
      <c r="L540" s="5"/>
      <c r="M540" s="5"/>
      <c r="N540" s="5"/>
      <c r="O540" s="5"/>
      <c r="P540" s="5"/>
      <c r="Q540" s="5"/>
      <c r="R540" s="5"/>
      <c r="S540" s="5"/>
      <c r="T540" s="5"/>
      <c r="U540" s="5"/>
      <c r="V540" s="5"/>
      <c r="W540" s="5"/>
      <c r="X540" s="5"/>
      <c r="Y540" s="5"/>
      <c r="Z540" s="5"/>
    </row>
    <row r="541" ht="15.75" customHeight="1">
      <c r="A541" s="5"/>
      <c r="C541" s="10"/>
      <c r="H541" s="5"/>
      <c r="I541" s="5"/>
      <c r="J541" s="5"/>
      <c r="K541" s="5"/>
      <c r="L541" s="5"/>
      <c r="M541" s="5"/>
      <c r="N541" s="5"/>
      <c r="O541" s="5"/>
      <c r="P541" s="5"/>
      <c r="Q541" s="5"/>
      <c r="R541" s="5"/>
      <c r="S541" s="5"/>
      <c r="T541" s="5"/>
      <c r="U541" s="5"/>
      <c r="V541" s="5"/>
      <c r="W541" s="5"/>
      <c r="X541" s="5"/>
      <c r="Y541" s="5"/>
      <c r="Z541" s="5"/>
    </row>
    <row r="542" ht="15.75" customHeight="1">
      <c r="A542" s="5"/>
      <c r="C542" s="10"/>
      <c r="H542" s="5"/>
      <c r="I542" s="5"/>
      <c r="J542" s="5"/>
      <c r="K542" s="5"/>
      <c r="L542" s="5"/>
      <c r="M542" s="5"/>
      <c r="N542" s="5"/>
      <c r="O542" s="5"/>
      <c r="P542" s="5"/>
      <c r="Q542" s="5"/>
      <c r="R542" s="5"/>
      <c r="S542" s="5"/>
      <c r="T542" s="5"/>
      <c r="U542" s="5"/>
      <c r="V542" s="5"/>
      <c r="W542" s="5"/>
      <c r="X542" s="5"/>
      <c r="Y542" s="5"/>
      <c r="Z542" s="5"/>
    </row>
    <row r="543" ht="15.75" customHeight="1">
      <c r="A543" s="5"/>
      <c r="C543" s="10"/>
      <c r="H543" s="5"/>
      <c r="I543" s="5"/>
      <c r="J543" s="5"/>
      <c r="K543" s="5"/>
      <c r="L543" s="5"/>
      <c r="M543" s="5"/>
      <c r="N543" s="5"/>
      <c r="O543" s="5"/>
      <c r="P543" s="5"/>
      <c r="Q543" s="5"/>
      <c r="R543" s="5"/>
      <c r="S543" s="5"/>
      <c r="T543" s="5"/>
      <c r="U543" s="5"/>
      <c r="V543" s="5"/>
      <c r="W543" s="5"/>
      <c r="X543" s="5"/>
      <c r="Y543" s="5"/>
      <c r="Z543" s="5"/>
    </row>
    <row r="544" ht="15.75" customHeight="1">
      <c r="A544" s="5"/>
      <c r="C544" s="10"/>
      <c r="H544" s="5"/>
      <c r="I544" s="5"/>
      <c r="J544" s="5"/>
      <c r="K544" s="5"/>
      <c r="L544" s="5"/>
      <c r="M544" s="5"/>
      <c r="N544" s="5"/>
      <c r="O544" s="5"/>
      <c r="P544" s="5"/>
      <c r="Q544" s="5"/>
      <c r="R544" s="5"/>
      <c r="S544" s="5"/>
      <c r="T544" s="5"/>
      <c r="U544" s="5"/>
      <c r="V544" s="5"/>
      <c r="W544" s="5"/>
      <c r="X544" s="5"/>
      <c r="Y544" s="5"/>
      <c r="Z544" s="5"/>
    </row>
    <row r="545" ht="15.75" customHeight="1">
      <c r="A545" s="5"/>
      <c r="C545" s="10"/>
      <c r="H545" s="5"/>
      <c r="I545" s="5"/>
      <c r="J545" s="5"/>
      <c r="K545" s="5"/>
      <c r="L545" s="5"/>
      <c r="M545" s="5"/>
      <c r="N545" s="5"/>
      <c r="O545" s="5"/>
      <c r="P545" s="5"/>
      <c r="Q545" s="5"/>
      <c r="R545" s="5"/>
      <c r="S545" s="5"/>
      <c r="T545" s="5"/>
      <c r="U545" s="5"/>
      <c r="V545" s="5"/>
      <c r="W545" s="5"/>
      <c r="X545" s="5"/>
      <c r="Y545" s="5"/>
      <c r="Z545" s="5"/>
    </row>
    <row r="546" ht="15.75" customHeight="1">
      <c r="A546" s="5"/>
      <c r="C546" s="10"/>
      <c r="H546" s="5"/>
      <c r="I546" s="5"/>
      <c r="J546" s="5"/>
      <c r="K546" s="5"/>
      <c r="L546" s="5"/>
      <c r="M546" s="5"/>
      <c r="N546" s="5"/>
      <c r="O546" s="5"/>
      <c r="P546" s="5"/>
      <c r="Q546" s="5"/>
      <c r="R546" s="5"/>
      <c r="S546" s="5"/>
      <c r="T546" s="5"/>
      <c r="U546" s="5"/>
      <c r="V546" s="5"/>
      <c r="W546" s="5"/>
      <c r="X546" s="5"/>
      <c r="Y546" s="5"/>
      <c r="Z546" s="5"/>
    </row>
    <row r="547" ht="15.75" customHeight="1">
      <c r="A547" s="5"/>
      <c r="C547" s="10"/>
      <c r="H547" s="5"/>
      <c r="I547" s="5"/>
      <c r="J547" s="5"/>
      <c r="K547" s="5"/>
      <c r="L547" s="5"/>
      <c r="M547" s="5"/>
      <c r="N547" s="5"/>
      <c r="O547" s="5"/>
      <c r="P547" s="5"/>
      <c r="Q547" s="5"/>
      <c r="R547" s="5"/>
      <c r="S547" s="5"/>
      <c r="T547" s="5"/>
      <c r="U547" s="5"/>
      <c r="V547" s="5"/>
      <c r="W547" s="5"/>
      <c r="X547" s="5"/>
      <c r="Y547" s="5"/>
      <c r="Z547" s="5"/>
    </row>
    <row r="548" ht="15.75" customHeight="1">
      <c r="A548" s="5"/>
      <c r="C548" s="10"/>
      <c r="H548" s="5"/>
      <c r="I548" s="5"/>
      <c r="J548" s="5"/>
      <c r="K548" s="5"/>
      <c r="L548" s="5"/>
      <c r="M548" s="5"/>
      <c r="N548" s="5"/>
      <c r="O548" s="5"/>
      <c r="P548" s="5"/>
      <c r="Q548" s="5"/>
      <c r="R548" s="5"/>
      <c r="S548" s="5"/>
      <c r="T548" s="5"/>
      <c r="U548" s="5"/>
      <c r="V548" s="5"/>
      <c r="W548" s="5"/>
      <c r="X548" s="5"/>
      <c r="Y548" s="5"/>
      <c r="Z548" s="5"/>
    </row>
    <row r="549" ht="15.75" customHeight="1">
      <c r="A549" s="5"/>
      <c r="C549" s="10"/>
      <c r="H549" s="5"/>
      <c r="I549" s="5"/>
      <c r="J549" s="5"/>
      <c r="K549" s="5"/>
      <c r="L549" s="5"/>
      <c r="M549" s="5"/>
      <c r="N549" s="5"/>
      <c r="O549" s="5"/>
      <c r="P549" s="5"/>
      <c r="Q549" s="5"/>
      <c r="R549" s="5"/>
      <c r="S549" s="5"/>
      <c r="T549" s="5"/>
      <c r="U549" s="5"/>
      <c r="V549" s="5"/>
      <c r="W549" s="5"/>
      <c r="X549" s="5"/>
      <c r="Y549" s="5"/>
      <c r="Z549" s="5"/>
    </row>
    <row r="550" ht="15.75" customHeight="1">
      <c r="A550" s="5"/>
      <c r="C550" s="10"/>
      <c r="H550" s="5"/>
      <c r="I550" s="5"/>
      <c r="J550" s="5"/>
      <c r="K550" s="5"/>
      <c r="L550" s="5"/>
      <c r="M550" s="5"/>
      <c r="N550" s="5"/>
      <c r="O550" s="5"/>
      <c r="P550" s="5"/>
      <c r="Q550" s="5"/>
      <c r="R550" s="5"/>
      <c r="S550" s="5"/>
      <c r="T550" s="5"/>
      <c r="U550" s="5"/>
      <c r="V550" s="5"/>
      <c r="W550" s="5"/>
      <c r="X550" s="5"/>
      <c r="Y550" s="5"/>
      <c r="Z550" s="5"/>
    </row>
    <row r="551" ht="15.75" customHeight="1">
      <c r="A551" s="5"/>
      <c r="C551" s="10"/>
      <c r="H551" s="5"/>
      <c r="I551" s="5"/>
      <c r="J551" s="5"/>
      <c r="K551" s="5"/>
      <c r="L551" s="5"/>
      <c r="M551" s="5"/>
      <c r="N551" s="5"/>
      <c r="O551" s="5"/>
      <c r="P551" s="5"/>
      <c r="Q551" s="5"/>
      <c r="R551" s="5"/>
      <c r="S551" s="5"/>
      <c r="T551" s="5"/>
      <c r="U551" s="5"/>
      <c r="V551" s="5"/>
      <c r="W551" s="5"/>
      <c r="X551" s="5"/>
      <c r="Y551" s="5"/>
      <c r="Z551" s="5"/>
    </row>
    <row r="552" ht="15.75" customHeight="1">
      <c r="A552" s="5"/>
      <c r="C552" s="10"/>
      <c r="H552" s="5"/>
      <c r="I552" s="5"/>
      <c r="J552" s="5"/>
      <c r="K552" s="5"/>
      <c r="L552" s="5"/>
      <c r="M552" s="5"/>
      <c r="N552" s="5"/>
      <c r="O552" s="5"/>
      <c r="P552" s="5"/>
      <c r="Q552" s="5"/>
      <c r="R552" s="5"/>
      <c r="S552" s="5"/>
      <c r="T552" s="5"/>
      <c r="U552" s="5"/>
      <c r="V552" s="5"/>
      <c r="W552" s="5"/>
      <c r="X552" s="5"/>
      <c r="Y552" s="5"/>
      <c r="Z552" s="5"/>
    </row>
    <row r="553" ht="15.75" customHeight="1">
      <c r="A553" s="5"/>
      <c r="C553" s="10"/>
      <c r="H553" s="5"/>
      <c r="I553" s="5"/>
      <c r="J553" s="5"/>
      <c r="K553" s="5"/>
      <c r="L553" s="5"/>
      <c r="M553" s="5"/>
      <c r="N553" s="5"/>
      <c r="O553" s="5"/>
      <c r="P553" s="5"/>
      <c r="Q553" s="5"/>
      <c r="R553" s="5"/>
      <c r="S553" s="5"/>
      <c r="T553" s="5"/>
      <c r="U553" s="5"/>
      <c r="V553" s="5"/>
      <c r="W553" s="5"/>
      <c r="X553" s="5"/>
      <c r="Y553" s="5"/>
      <c r="Z553" s="5"/>
    </row>
    <row r="554" ht="15.75" customHeight="1">
      <c r="A554" s="5"/>
      <c r="C554" s="10"/>
      <c r="H554" s="5"/>
      <c r="I554" s="5"/>
      <c r="J554" s="5"/>
      <c r="K554" s="5"/>
      <c r="L554" s="5"/>
      <c r="M554" s="5"/>
      <c r="N554" s="5"/>
      <c r="O554" s="5"/>
      <c r="P554" s="5"/>
      <c r="Q554" s="5"/>
      <c r="R554" s="5"/>
      <c r="S554" s="5"/>
      <c r="T554" s="5"/>
      <c r="U554" s="5"/>
      <c r="V554" s="5"/>
      <c r="W554" s="5"/>
      <c r="X554" s="5"/>
      <c r="Y554" s="5"/>
      <c r="Z554" s="5"/>
    </row>
    <row r="555" ht="15.75" customHeight="1">
      <c r="A555" s="5"/>
      <c r="C555" s="10"/>
      <c r="H555" s="5"/>
      <c r="I555" s="5"/>
      <c r="J555" s="5"/>
      <c r="K555" s="5"/>
      <c r="L555" s="5"/>
      <c r="M555" s="5"/>
      <c r="N555" s="5"/>
      <c r="O555" s="5"/>
      <c r="P555" s="5"/>
      <c r="Q555" s="5"/>
      <c r="R555" s="5"/>
      <c r="S555" s="5"/>
      <c r="T555" s="5"/>
      <c r="U555" s="5"/>
      <c r="V555" s="5"/>
      <c r="W555" s="5"/>
      <c r="X555" s="5"/>
      <c r="Y555" s="5"/>
      <c r="Z555" s="5"/>
    </row>
    <row r="556" ht="15.75" customHeight="1">
      <c r="A556" s="5"/>
      <c r="C556" s="10"/>
      <c r="H556" s="5"/>
      <c r="I556" s="5"/>
      <c r="J556" s="5"/>
      <c r="K556" s="5"/>
      <c r="L556" s="5"/>
      <c r="M556" s="5"/>
      <c r="N556" s="5"/>
      <c r="O556" s="5"/>
      <c r="P556" s="5"/>
      <c r="Q556" s="5"/>
      <c r="R556" s="5"/>
      <c r="S556" s="5"/>
      <c r="T556" s="5"/>
      <c r="U556" s="5"/>
      <c r="V556" s="5"/>
      <c r="W556" s="5"/>
      <c r="X556" s="5"/>
      <c r="Y556" s="5"/>
      <c r="Z556" s="5"/>
    </row>
    <row r="557" ht="15.75" customHeight="1">
      <c r="A557" s="5"/>
      <c r="C557" s="10"/>
      <c r="H557" s="5"/>
      <c r="I557" s="5"/>
      <c r="J557" s="5"/>
      <c r="K557" s="5"/>
      <c r="L557" s="5"/>
      <c r="M557" s="5"/>
      <c r="N557" s="5"/>
      <c r="O557" s="5"/>
      <c r="P557" s="5"/>
      <c r="Q557" s="5"/>
      <c r="R557" s="5"/>
      <c r="S557" s="5"/>
      <c r="T557" s="5"/>
      <c r="U557" s="5"/>
      <c r="V557" s="5"/>
      <c r="W557" s="5"/>
      <c r="X557" s="5"/>
      <c r="Y557" s="5"/>
      <c r="Z557" s="5"/>
    </row>
    <row r="558" ht="15.75" customHeight="1">
      <c r="A558" s="5"/>
      <c r="C558" s="10"/>
      <c r="H558" s="5"/>
      <c r="I558" s="5"/>
      <c r="J558" s="5"/>
      <c r="K558" s="5"/>
      <c r="L558" s="5"/>
      <c r="M558" s="5"/>
      <c r="N558" s="5"/>
      <c r="O558" s="5"/>
      <c r="P558" s="5"/>
      <c r="Q558" s="5"/>
      <c r="R558" s="5"/>
      <c r="S558" s="5"/>
      <c r="T558" s="5"/>
      <c r="U558" s="5"/>
      <c r="V558" s="5"/>
      <c r="W558" s="5"/>
      <c r="X558" s="5"/>
      <c r="Y558" s="5"/>
      <c r="Z558" s="5"/>
    </row>
    <row r="559" ht="15.75" customHeight="1">
      <c r="A559" s="5"/>
      <c r="C559" s="10"/>
      <c r="H559" s="5"/>
      <c r="I559" s="5"/>
      <c r="J559" s="5"/>
      <c r="K559" s="5"/>
      <c r="L559" s="5"/>
      <c r="M559" s="5"/>
      <c r="N559" s="5"/>
      <c r="O559" s="5"/>
      <c r="P559" s="5"/>
      <c r="Q559" s="5"/>
      <c r="R559" s="5"/>
      <c r="S559" s="5"/>
      <c r="T559" s="5"/>
      <c r="U559" s="5"/>
      <c r="V559" s="5"/>
      <c r="W559" s="5"/>
      <c r="X559" s="5"/>
      <c r="Y559" s="5"/>
      <c r="Z559" s="5"/>
    </row>
    <row r="560" ht="15.75" customHeight="1">
      <c r="A560" s="5"/>
      <c r="C560" s="10"/>
      <c r="H560" s="5"/>
      <c r="I560" s="5"/>
      <c r="J560" s="5"/>
      <c r="K560" s="5"/>
      <c r="L560" s="5"/>
      <c r="M560" s="5"/>
      <c r="N560" s="5"/>
      <c r="O560" s="5"/>
      <c r="P560" s="5"/>
      <c r="Q560" s="5"/>
      <c r="R560" s="5"/>
      <c r="S560" s="5"/>
      <c r="T560" s="5"/>
      <c r="U560" s="5"/>
      <c r="V560" s="5"/>
      <c r="W560" s="5"/>
      <c r="X560" s="5"/>
      <c r="Y560" s="5"/>
      <c r="Z560" s="5"/>
    </row>
    <row r="561" ht="15.75" customHeight="1">
      <c r="A561" s="5"/>
      <c r="C561" s="10"/>
      <c r="H561" s="5"/>
      <c r="I561" s="5"/>
      <c r="J561" s="5"/>
      <c r="K561" s="5"/>
      <c r="L561" s="5"/>
      <c r="M561" s="5"/>
      <c r="N561" s="5"/>
      <c r="O561" s="5"/>
      <c r="P561" s="5"/>
      <c r="Q561" s="5"/>
      <c r="R561" s="5"/>
      <c r="S561" s="5"/>
      <c r="T561" s="5"/>
      <c r="U561" s="5"/>
      <c r="V561" s="5"/>
      <c r="W561" s="5"/>
      <c r="X561" s="5"/>
      <c r="Y561" s="5"/>
      <c r="Z561" s="5"/>
    </row>
    <row r="562" ht="15.75" customHeight="1">
      <c r="A562" s="5"/>
      <c r="C562" s="10"/>
      <c r="H562" s="5"/>
      <c r="I562" s="5"/>
      <c r="J562" s="5"/>
      <c r="K562" s="5"/>
      <c r="L562" s="5"/>
      <c r="M562" s="5"/>
      <c r="N562" s="5"/>
      <c r="O562" s="5"/>
      <c r="P562" s="5"/>
      <c r="Q562" s="5"/>
      <c r="R562" s="5"/>
      <c r="S562" s="5"/>
      <c r="T562" s="5"/>
      <c r="U562" s="5"/>
      <c r="V562" s="5"/>
      <c r="W562" s="5"/>
      <c r="X562" s="5"/>
      <c r="Y562" s="5"/>
      <c r="Z562" s="5"/>
    </row>
    <row r="563" ht="15.75" customHeight="1">
      <c r="A563" s="5"/>
      <c r="C563" s="10"/>
      <c r="H563" s="5"/>
      <c r="I563" s="5"/>
      <c r="J563" s="5"/>
      <c r="K563" s="5"/>
      <c r="L563" s="5"/>
      <c r="M563" s="5"/>
      <c r="N563" s="5"/>
      <c r="O563" s="5"/>
      <c r="P563" s="5"/>
      <c r="Q563" s="5"/>
      <c r="R563" s="5"/>
      <c r="S563" s="5"/>
      <c r="T563" s="5"/>
      <c r="U563" s="5"/>
      <c r="V563" s="5"/>
      <c r="W563" s="5"/>
      <c r="X563" s="5"/>
      <c r="Y563" s="5"/>
      <c r="Z563" s="5"/>
    </row>
    <row r="564" ht="15.75" customHeight="1">
      <c r="A564" s="5"/>
      <c r="C564" s="10"/>
      <c r="H564" s="5"/>
      <c r="I564" s="5"/>
      <c r="J564" s="5"/>
      <c r="K564" s="5"/>
      <c r="L564" s="5"/>
      <c r="M564" s="5"/>
      <c r="N564" s="5"/>
      <c r="O564" s="5"/>
      <c r="P564" s="5"/>
      <c r="Q564" s="5"/>
      <c r="R564" s="5"/>
      <c r="S564" s="5"/>
      <c r="T564" s="5"/>
      <c r="U564" s="5"/>
      <c r="V564" s="5"/>
      <c r="W564" s="5"/>
      <c r="X564" s="5"/>
      <c r="Y564" s="5"/>
      <c r="Z564" s="5"/>
    </row>
    <row r="565" ht="15.75" customHeight="1">
      <c r="A565" s="5"/>
      <c r="C565" s="10"/>
      <c r="H565" s="5"/>
      <c r="I565" s="5"/>
      <c r="J565" s="5"/>
      <c r="K565" s="5"/>
      <c r="L565" s="5"/>
      <c r="M565" s="5"/>
      <c r="N565" s="5"/>
      <c r="O565" s="5"/>
      <c r="P565" s="5"/>
      <c r="Q565" s="5"/>
      <c r="R565" s="5"/>
      <c r="S565" s="5"/>
      <c r="T565" s="5"/>
      <c r="U565" s="5"/>
      <c r="V565" s="5"/>
      <c r="W565" s="5"/>
      <c r="X565" s="5"/>
      <c r="Y565" s="5"/>
      <c r="Z565" s="5"/>
    </row>
    <row r="566" ht="15.75" customHeight="1">
      <c r="A566" s="5"/>
      <c r="C566" s="10"/>
      <c r="H566" s="5"/>
      <c r="I566" s="5"/>
      <c r="J566" s="5"/>
      <c r="K566" s="5"/>
      <c r="L566" s="5"/>
      <c r="M566" s="5"/>
      <c r="N566" s="5"/>
      <c r="O566" s="5"/>
      <c r="P566" s="5"/>
      <c r="Q566" s="5"/>
      <c r="R566" s="5"/>
      <c r="S566" s="5"/>
      <c r="T566" s="5"/>
      <c r="U566" s="5"/>
      <c r="V566" s="5"/>
      <c r="W566" s="5"/>
      <c r="X566" s="5"/>
      <c r="Y566" s="5"/>
      <c r="Z566" s="5"/>
    </row>
    <row r="567" ht="15.75" customHeight="1">
      <c r="A567" s="5"/>
      <c r="C567" s="10"/>
      <c r="H567" s="5"/>
      <c r="I567" s="5"/>
      <c r="J567" s="5"/>
      <c r="K567" s="5"/>
      <c r="L567" s="5"/>
      <c r="M567" s="5"/>
      <c r="N567" s="5"/>
      <c r="O567" s="5"/>
      <c r="P567" s="5"/>
      <c r="Q567" s="5"/>
      <c r="R567" s="5"/>
      <c r="S567" s="5"/>
      <c r="T567" s="5"/>
      <c r="U567" s="5"/>
      <c r="V567" s="5"/>
      <c r="W567" s="5"/>
      <c r="X567" s="5"/>
      <c r="Y567" s="5"/>
      <c r="Z567" s="5"/>
    </row>
    <row r="568" ht="15.75" customHeight="1">
      <c r="A568" s="5"/>
      <c r="C568" s="10"/>
      <c r="H568" s="5"/>
      <c r="I568" s="5"/>
      <c r="J568" s="5"/>
      <c r="K568" s="5"/>
      <c r="L568" s="5"/>
      <c r="M568" s="5"/>
      <c r="N568" s="5"/>
      <c r="O568" s="5"/>
      <c r="P568" s="5"/>
      <c r="Q568" s="5"/>
      <c r="R568" s="5"/>
      <c r="S568" s="5"/>
      <c r="T568" s="5"/>
      <c r="U568" s="5"/>
      <c r="V568" s="5"/>
      <c r="W568" s="5"/>
      <c r="X568" s="5"/>
      <c r="Y568" s="5"/>
      <c r="Z568" s="5"/>
    </row>
    <row r="569" ht="15.75" customHeight="1">
      <c r="A569" s="5"/>
      <c r="C569" s="10"/>
      <c r="H569" s="5"/>
      <c r="I569" s="5"/>
      <c r="J569" s="5"/>
      <c r="K569" s="5"/>
      <c r="L569" s="5"/>
      <c r="M569" s="5"/>
      <c r="N569" s="5"/>
      <c r="O569" s="5"/>
      <c r="P569" s="5"/>
      <c r="Q569" s="5"/>
      <c r="R569" s="5"/>
      <c r="S569" s="5"/>
      <c r="T569" s="5"/>
      <c r="U569" s="5"/>
      <c r="V569" s="5"/>
      <c r="W569" s="5"/>
      <c r="X569" s="5"/>
      <c r="Y569" s="5"/>
      <c r="Z569" s="5"/>
    </row>
    <row r="570" ht="15.75" customHeight="1">
      <c r="A570" s="5"/>
      <c r="C570" s="10"/>
      <c r="H570" s="5"/>
      <c r="I570" s="5"/>
      <c r="J570" s="5"/>
      <c r="K570" s="5"/>
      <c r="L570" s="5"/>
      <c r="M570" s="5"/>
      <c r="N570" s="5"/>
      <c r="O570" s="5"/>
      <c r="P570" s="5"/>
      <c r="Q570" s="5"/>
      <c r="R570" s="5"/>
      <c r="S570" s="5"/>
      <c r="T570" s="5"/>
      <c r="U570" s="5"/>
      <c r="V570" s="5"/>
      <c r="W570" s="5"/>
      <c r="X570" s="5"/>
      <c r="Y570" s="5"/>
      <c r="Z570" s="5"/>
    </row>
    <row r="571" ht="15.75" customHeight="1">
      <c r="A571" s="5"/>
      <c r="C571" s="10"/>
      <c r="H571" s="5"/>
      <c r="I571" s="5"/>
      <c r="J571" s="5"/>
      <c r="K571" s="5"/>
      <c r="L571" s="5"/>
      <c r="M571" s="5"/>
      <c r="N571" s="5"/>
      <c r="O571" s="5"/>
      <c r="P571" s="5"/>
      <c r="Q571" s="5"/>
      <c r="R571" s="5"/>
      <c r="S571" s="5"/>
      <c r="T571" s="5"/>
      <c r="U571" s="5"/>
      <c r="V571" s="5"/>
      <c r="W571" s="5"/>
      <c r="X571" s="5"/>
      <c r="Y571" s="5"/>
      <c r="Z571" s="5"/>
    </row>
    <row r="572" ht="15.75" customHeight="1">
      <c r="A572" s="5"/>
      <c r="C572" s="10"/>
      <c r="H572" s="5"/>
      <c r="I572" s="5"/>
      <c r="J572" s="5"/>
      <c r="K572" s="5"/>
      <c r="L572" s="5"/>
      <c r="M572" s="5"/>
      <c r="N572" s="5"/>
      <c r="O572" s="5"/>
      <c r="P572" s="5"/>
      <c r="Q572" s="5"/>
      <c r="R572" s="5"/>
      <c r="S572" s="5"/>
      <c r="T572" s="5"/>
      <c r="U572" s="5"/>
      <c r="V572" s="5"/>
      <c r="W572" s="5"/>
      <c r="X572" s="5"/>
      <c r="Y572" s="5"/>
      <c r="Z572" s="5"/>
    </row>
    <row r="573" ht="15.75" customHeight="1">
      <c r="A573" s="5"/>
      <c r="C573" s="10"/>
      <c r="H573" s="5"/>
      <c r="I573" s="5"/>
      <c r="J573" s="5"/>
      <c r="K573" s="5"/>
      <c r="L573" s="5"/>
      <c r="M573" s="5"/>
      <c r="N573" s="5"/>
      <c r="O573" s="5"/>
      <c r="P573" s="5"/>
      <c r="Q573" s="5"/>
      <c r="R573" s="5"/>
      <c r="S573" s="5"/>
      <c r="T573" s="5"/>
      <c r="U573" s="5"/>
      <c r="V573" s="5"/>
      <c r="W573" s="5"/>
      <c r="X573" s="5"/>
      <c r="Y573" s="5"/>
      <c r="Z573" s="5"/>
    </row>
    <row r="574" ht="15.75" customHeight="1">
      <c r="A574" s="5"/>
      <c r="C574" s="10"/>
      <c r="H574" s="5"/>
      <c r="I574" s="5"/>
      <c r="J574" s="5"/>
      <c r="K574" s="5"/>
      <c r="L574" s="5"/>
      <c r="M574" s="5"/>
      <c r="N574" s="5"/>
      <c r="O574" s="5"/>
      <c r="P574" s="5"/>
      <c r="Q574" s="5"/>
      <c r="R574" s="5"/>
      <c r="S574" s="5"/>
      <c r="T574" s="5"/>
      <c r="U574" s="5"/>
      <c r="V574" s="5"/>
      <c r="W574" s="5"/>
      <c r="X574" s="5"/>
      <c r="Y574" s="5"/>
      <c r="Z574" s="5"/>
    </row>
    <row r="575" ht="15.75" customHeight="1">
      <c r="A575" s="5"/>
      <c r="C575" s="10"/>
      <c r="H575" s="5"/>
      <c r="I575" s="5"/>
      <c r="J575" s="5"/>
      <c r="K575" s="5"/>
      <c r="L575" s="5"/>
      <c r="M575" s="5"/>
      <c r="N575" s="5"/>
      <c r="O575" s="5"/>
      <c r="P575" s="5"/>
      <c r="Q575" s="5"/>
      <c r="R575" s="5"/>
      <c r="S575" s="5"/>
      <c r="T575" s="5"/>
      <c r="U575" s="5"/>
      <c r="V575" s="5"/>
      <c r="W575" s="5"/>
      <c r="X575" s="5"/>
      <c r="Y575" s="5"/>
      <c r="Z575" s="5"/>
    </row>
    <row r="576" ht="15.75" customHeight="1">
      <c r="A576" s="5"/>
      <c r="C576" s="10"/>
      <c r="H576" s="5"/>
      <c r="I576" s="5"/>
      <c r="J576" s="5"/>
      <c r="K576" s="5"/>
      <c r="L576" s="5"/>
      <c r="M576" s="5"/>
      <c r="N576" s="5"/>
      <c r="O576" s="5"/>
      <c r="P576" s="5"/>
      <c r="Q576" s="5"/>
      <c r="R576" s="5"/>
      <c r="S576" s="5"/>
      <c r="T576" s="5"/>
      <c r="U576" s="5"/>
      <c r="V576" s="5"/>
      <c r="W576" s="5"/>
      <c r="X576" s="5"/>
      <c r="Y576" s="5"/>
      <c r="Z576" s="5"/>
    </row>
    <row r="577" ht="15.75" customHeight="1">
      <c r="A577" s="5"/>
      <c r="C577" s="10"/>
      <c r="H577" s="5"/>
      <c r="I577" s="5"/>
      <c r="J577" s="5"/>
      <c r="K577" s="5"/>
      <c r="L577" s="5"/>
      <c r="M577" s="5"/>
      <c r="N577" s="5"/>
      <c r="O577" s="5"/>
      <c r="P577" s="5"/>
      <c r="Q577" s="5"/>
      <c r="R577" s="5"/>
      <c r="S577" s="5"/>
      <c r="T577" s="5"/>
      <c r="U577" s="5"/>
      <c r="V577" s="5"/>
      <c r="W577" s="5"/>
      <c r="X577" s="5"/>
      <c r="Y577" s="5"/>
      <c r="Z577" s="5"/>
    </row>
    <row r="578" ht="15.75" customHeight="1">
      <c r="A578" s="5"/>
      <c r="C578" s="10"/>
      <c r="H578" s="5"/>
      <c r="I578" s="5"/>
      <c r="J578" s="5"/>
      <c r="K578" s="5"/>
      <c r="L578" s="5"/>
      <c r="M578" s="5"/>
      <c r="N578" s="5"/>
      <c r="O578" s="5"/>
      <c r="P578" s="5"/>
      <c r="Q578" s="5"/>
      <c r="R578" s="5"/>
      <c r="S578" s="5"/>
      <c r="T578" s="5"/>
      <c r="U578" s="5"/>
      <c r="V578" s="5"/>
      <c r="W578" s="5"/>
      <c r="X578" s="5"/>
      <c r="Y578" s="5"/>
      <c r="Z578" s="5"/>
    </row>
    <row r="579" ht="15.75" customHeight="1">
      <c r="A579" s="5"/>
      <c r="C579" s="10"/>
      <c r="H579" s="5"/>
      <c r="I579" s="5"/>
      <c r="J579" s="5"/>
      <c r="K579" s="5"/>
      <c r="L579" s="5"/>
      <c r="M579" s="5"/>
      <c r="N579" s="5"/>
      <c r="O579" s="5"/>
      <c r="P579" s="5"/>
      <c r="Q579" s="5"/>
      <c r="R579" s="5"/>
      <c r="S579" s="5"/>
      <c r="T579" s="5"/>
      <c r="U579" s="5"/>
      <c r="V579" s="5"/>
      <c r="W579" s="5"/>
      <c r="X579" s="5"/>
      <c r="Y579" s="5"/>
      <c r="Z579" s="5"/>
    </row>
    <row r="580" ht="15.75" customHeight="1">
      <c r="A580" s="5"/>
      <c r="C580" s="10"/>
      <c r="H580" s="5"/>
      <c r="I580" s="5"/>
      <c r="J580" s="5"/>
      <c r="K580" s="5"/>
      <c r="L580" s="5"/>
      <c r="M580" s="5"/>
      <c r="N580" s="5"/>
      <c r="O580" s="5"/>
      <c r="P580" s="5"/>
      <c r="Q580" s="5"/>
      <c r="R580" s="5"/>
      <c r="S580" s="5"/>
      <c r="T580" s="5"/>
      <c r="U580" s="5"/>
      <c r="V580" s="5"/>
      <c r="W580" s="5"/>
      <c r="X580" s="5"/>
      <c r="Y580" s="5"/>
      <c r="Z580" s="5"/>
    </row>
    <row r="581" ht="15.75" customHeight="1">
      <c r="A581" s="5"/>
      <c r="C581" s="10"/>
      <c r="H581" s="5"/>
      <c r="I581" s="5"/>
      <c r="J581" s="5"/>
      <c r="K581" s="5"/>
      <c r="L581" s="5"/>
      <c r="M581" s="5"/>
      <c r="N581" s="5"/>
      <c r="O581" s="5"/>
      <c r="P581" s="5"/>
      <c r="Q581" s="5"/>
      <c r="R581" s="5"/>
      <c r="S581" s="5"/>
      <c r="T581" s="5"/>
      <c r="U581" s="5"/>
      <c r="V581" s="5"/>
      <c r="W581" s="5"/>
      <c r="X581" s="5"/>
      <c r="Y581" s="5"/>
      <c r="Z581" s="5"/>
    </row>
    <row r="582" ht="15.75" customHeight="1">
      <c r="A582" s="5"/>
      <c r="C582" s="10"/>
      <c r="H582" s="5"/>
      <c r="I582" s="5"/>
      <c r="J582" s="5"/>
      <c r="K582" s="5"/>
      <c r="L582" s="5"/>
      <c r="M582" s="5"/>
      <c r="N582" s="5"/>
      <c r="O582" s="5"/>
      <c r="P582" s="5"/>
      <c r="Q582" s="5"/>
      <c r="R582" s="5"/>
      <c r="S582" s="5"/>
      <c r="T582" s="5"/>
      <c r="U582" s="5"/>
      <c r="V582" s="5"/>
      <c r="W582" s="5"/>
      <c r="X582" s="5"/>
      <c r="Y582" s="5"/>
      <c r="Z582" s="5"/>
    </row>
    <row r="583" ht="15.75" customHeight="1">
      <c r="A583" s="5"/>
      <c r="C583" s="10"/>
      <c r="H583" s="5"/>
      <c r="I583" s="5"/>
      <c r="J583" s="5"/>
      <c r="K583" s="5"/>
      <c r="L583" s="5"/>
      <c r="M583" s="5"/>
      <c r="N583" s="5"/>
      <c r="O583" s="5"/>
      <c r="P583" s="5"/>
      <c r="Q583" s="5"/>
      <c r="R583" s="5"/>
      <c r="S583" s="5"/>
      <c r="T583" s="5"/>
      <c r="U583" s="5"/>
      <c r="V583" s="5"/>
      <c r="W583" s="5"/>
      <c r="X583" s="5"/>
      <c r="Y583" s="5"/>
      <c r="Z583" s="5"/>
    </row>
    <row r="584" ht="15.75" customHeight="1">
      <c r="A584" s="5"/>
      <c r="C584" s="10"/>
      <c r="H584" s="5"/>
      <c r="I584" s="5"/>
      <c r="J584" s="5"/>
      <c r="K584" s="5"/>
      <c r="L584" s="5"/>
      <c r="M584" s="5"/>
      <c r="N584" s="5"/>
      <c r="O584" s="5"/>
      <c r="P584" s="5"/>
      <c r="Q584" s="5"/>
      <c r="R584" s="5"/>
      <c r="S584" s="5"/>
      <c r="T584" s="5"/>
      <c r="U584" s="5"/>
      <c r="V584" s="5"/>
      <c r="W584" s="5"/>
      <c r="X584" s="5"/>
      <c r="Y584" s="5"/>
      <c r="Z584" s="5"/>
    </row>
    <row r="585" ht="15.75" customHeight="1">
      <c r="A585" s="5"/>
      <c r="C585" s="10"/>
      <c r="H585" s="5"/>
      <c r="I585" s="5"/>
      <c r="J585" s="5"/>
      <c r="K585" s="5"/>
      <c r="L585" s="5"/>
      <c r="M585" s="5"/>
      <c r="N585" s="5"/>
      <c r="O585" s="5"/>
      <c r="P585" s="5"/>
      <c r="Q585" s="5"/>
      <c r="R585" s="5"/>
      <c r="S585" s="5"/>
      <c r="T585" s="5"/>
      <c r="U585" s="5"/>
      <c r="V585" s="5"/>
      <c r="W585" s="5"/>
      <c r="X585" s="5"/>
      <c r="Y585" s="5"/>
      <c r="Z585" s="5"/>
    </row>
    <row r="586" ht="15.75" customHeight="1">
      <c r="A586" s="5"/>
      <c r="C586" s="10"/>
      <c r="H586" s="5"/>
      <c r="I586" s="5"/>
      <c r="J586" s="5"/>
      <c r="K586" s="5"/>
      <c r="L586" s="5"/>
      <c r="M586" s="5"/>
      <c r="N586" s="5"/>
      <c r="O586" s="5"/>
      <c r="P586" s="5"/>
      <c r="Q586" s="5"/>
      <c r="R586" s="5"/>
      <c r="S586" s="5"/>
      <c r="T586" s="5"/>
      <c r="U586" s="5"/>
      <c r="V586" s="5"/>
      <c r="W586" s="5"/>
      <c r="X586" s="5"/>
      <c r="Y586" s="5"/>
      <c r="Z586" s="5"/>
    </row>
    <row r="587" ht="15.75" customHeight="1">
      <c r="A587" s="5"/>
      <c r="C587" s="10"/>
      <c r="H587" s="5"/>
      <c r="I587" s="5"/>
      <c r="J587" s="5"/>
      <c r="K587" s="5"/>
      <c r="L587" s="5"/>
      <c r="M587" s="5"/>
      <c r="N587" s="5"/>
      <c r="O587" s="5"/>
      <c r="P587" s="5"/>
      <c r="Q587" s="5"/>
      <c r="R587" s="5"/>
      <c r="S587" s="5"/>
      <c r="T587" s="5"/>
      <c r="U587" s="5"/>
      <c r="V587" s="5"/>
      <c r="W587" s="5"/>
      <c r="X587" s="5"/>
      <c r="Y587" s="5"/>
      <c r="Z587" s="5"/>
    </row>
    <row r="588" ht="15.75" customHeight="1">
      <c r="A588" s="5"/>
      <c r="C588" s="10"/>
      <c r="H588" s="5"/>
      <c r="I588" s="5"/>
      <c r="J588" s="5"/>
      <c r="K588" s="5"/>
      <c r="L588" s="5"/>
      <c r="M588" s="5"/>
      <c r="N588" s="5"/>
      <c r="O588" s="5"/>
      <c r="P588" s="5"/>
      <c r="Q588" s="5"/>
      <c r="R588" s="5"/>
      <c r="S588" s="5"/>
      <c r="T588" s="5"/>
      <c r="U588" s="5"/>
      <c r="V588" s="5"/>
      <c r="W588" s="5"/>
      <c r="X588" s="5"/>
      <c r="Y588" s="5"/>
      <c r="Z588" s="5"/>
    </row>
    <row r="589" ht="15.75" customHeight="1">
      <c r="A589" s="5"/>
      <c r="C589" s="10"/>
      <c r="H589" s="5"/>
      <c r="I589" s="5"/>
      <c r="J589" s="5"/>
      <c r="K589" s="5"/>
      <c r="L589" s="5"/>
      <c r="M589" s="5"/>
      <c r="N589" s="5"/>
      <c r="O589" s="5"/>
      <c r="P589" s="5"/>
      <c r="Q589" s="5"/>
      <c r="R589" s="5"/>
      <c r="S589" s="5"/>
      <c r="T589" s="5"/>
      <c r="U589" s="5"/>
      <c r="V589" s="5"/>
      <c r="W589" s="5"/>
      <c r="X589" s="5"/>
      <c r="Y589" s="5"/>
      <c r="Z589" s="5"/>
    </row>
    <row r="590" ht="15.75" customHeight="1">
      <c r="A590" s="5"/>
      <c r="C590" s="10"/>
      <c r="H590" s="5"/>
      <c r="I590" s="5"/>
      <c r="J590" s="5"/>
      <c r="K590" s="5"/>
      <c r="L590" s="5"/>
      <c r="M590" s="5"/>
      <c r="N590" s="5"/>
      <c r="O590" s="5"/>
      <c r="P590" s="5"/>
      <c r="Q590" s="5"/>
      <c r="R590" s="5"/>
      <c r="S590" s="5"/>
      <c r="T590" s="5"/>
      <c r="U590" s="5"/>
      <c r="V590" s="5"/>
      <c r="W590" s="5"/>
      <c r="X590" s="5"/>
      <c r="Y590" s="5"/>
      <c r="Z590" s="5"/>
    </row>
    <row r="591" ht="15.75" customHeight="1">
      <c r="A591" s="5"/>
      <c r="C591" s="10"/>
      <c r="H591" s="5"/>
      <c r="I591" s="5"/>
      <c r="J591" s="5"/>
      <c r="K591" s="5"/>
      <c r="L591" s="5"/>
      <c r="M591" s="5"/>
      <c r="N591" s="5"/>
      <c r="O591" s="5"/>
      <c r="P591" s="5"/>
      <c r="Q591" s="5"/>
      <c r="R591" s="5"/>
      <c r="S591" s="5"/>
      <c r="T591" s="5"/>
      <c r="U591" s="5"/>
      <c r="V591" s="5"/>
      <c r="W591" s="5"/>
      <c r="X591" s="5"/>
      <c r="Y591" s="5"/>
      <c r="Z591" s="5"/>
    </row>
    <row r="592" ht="15.75" customHeight="1">
      <c r="A592" s="5"/>
      <c r="C592" s="10"/>
      <c r="H592" s="5"/>
      <c r="I592" s="5"/>
      <c r="J592" s="5"/>
      <c r="K592" s="5"/>
      <c r="L592" s="5"/>
      <c r="M592" s="5"/>
      <c r="N592" s="5"/>
      <c r="O592" s="5"/>
      <c r="P592" s="5"/>
      <c r="Q592" s="5"/>
      <c r="R592" s="5"/>
      <c r="S592" s="5"/>
      <c r="T592" s="5"/>
      <c r="U592" s="5"/>
      <c r="V592" s="5"/>
      <c r="W592" s="5"/>
      <c r="X592" s="5"/>
      <c r="Y592" s="5"/>
      <c r="Z592" s="5"/>
    </row>
    <row r="593" ht="15.75" customHeight="1">
      <c r="A593" s="5"/>
      <c r="C593" s="10"/>
      <c r="H593" s="5"/>
      <c r="I593" s="5"/>
      <c r="J593" s="5"/>
      <c r="K593" s="5"/>
      <c r="L593" s="5"/>
      <c r="M593" s="5"/>
      <c r="N593" s="5"/>
      <c r="O593" s="5"/>
      <c r="P593" s="5"/>
      <c r="Q593" s="5"/>
      <c r="R593" s="5"/>
      <c r="S593" s="5"/>
      <c r="T593" s="5"/>
      <c r="U593" s="5"/>
      <c r="V593" s="5"/>
      <c r="W593" s="5"/>
      <c r="X593" s="5"/>
      <c r="Y593" s="5"/>
      <c r="Z593" s="5"/>
    </row>
    <row r="594" ht="15.75" customHeight="1">
      <c r="A594" s="5"/>
      <c r="C594" s="10"/>
      <c r="H594" s="5"/>
      <c r="I594" s="5"/>
      <c r="J594" s="5"/>
      <c r="K594" s="5"/>
      <c r="L594" s="5"/>
      <c r="M594" s="5"/>
      <c r="N594" s="5"/>
      <c r="O594" s="5"/>
      <c r="P594" s="5"/>
      <c r="Q594" s="5"/>
      <c r="R594" s="5"/>
      <c r="S594" s="5"/>
      <c r="T594" s="5"/>
      <c r="U594" s="5"/>
      <c r="V594" s="5"/>
      <c r="W594" s="5"/>
      <c r="X594" s="5"/>
      <c r="Y594" s="5"/>
      <c r="Z594" s="5"/>
    </row>
    <row r="595" ht="15.75" customHeight="1">
      <c r="A595" s="5"/>
      <c r="C595" s="10"/>
      <c r="H595" s="5"/>
      <c r="I595" s="5"/>
      <c r="J595" s="5"/>
      <c r="K595" s="5"/>
      <c r="L595" s="5"/>
      <c r="M595" s="5"/>
      <c r="N595" s="5"/>
      <c r="O595" s="5"/>
      <c r="P595" s="5"/>
      <c r="Q595" s="5"/>
      <c r="R595" s="5"/>
      <c r="S595" s="5"/>
      <c r="T595" s="5"/>
      <c r="U595" s="5"/>
      <c r="V595" s="5"/>
      <c r="W595" s="5"/>
      <c r="X595" s="5"/>
      <c r="Y595" s="5"/>
      <c r="Z595" s="5"/>
    </row>
    <row r="596" ht="15.75" customHeight="1">
      <c r="A596" s="5"/>
      <c r="C596" s="10"/>
      <c r="H596" s="5"/>
      <c r="I596" s="5"/>
      <c r="J596" s="5"/>
      <c r="K596" s="5"/>
      <c r="L596" s="5"/>
      <c r="M596" s="5"/>
      <c r="N596" s="5"/>
      <c r="O596" s="5"/>
      <c r="P596" s="5"/>
      <c r="Q596" s="5"/>
      <c r="R596" s="5"/>
      <c r="S596" s="5"/>
      <c r="T596" s="5"/>
      <c r="U596" s="5"/>
      <c r="V596" s="5"/>
      <c r="W596" s="5"/>
      <c r="X596" s="5"/>
      <c r="Y596" s="5"/>
      <c r="Z596" s="5"/>
    </row>
    <row r="597" ht="15.75" customHeight="1">
      <c r="A597" s="5"/>
      <c r="C597" s="10"/>
      <c r="H597" s="5"/>
      <c r="I597" s="5"/>
      <c r="J597" s="5"/>
      <c r="K597" s="5"/>
      <c r="L597" s="5"/>
      <c r="M597" s="5"/>
      <c r="N597" s="5"/>
      <c r="O597" s="5"/>
      <c r="P597" s="5"/>
      <c r="Q597" s="5"/>
      <c r="R597" s="5"/>
      <c r="S597" s="5"/>
      <c r="T597" s="5"/>
      <c r="U597" s="5"/>
      <c r="V597" s="5"/>
      <c r="W597" s="5"/>
      <c r="X597" s="5"/>
      <c r="Y597" s="5"/>
      <c r="Z597" s="5"/>
    </row>
    <row r="598" ht="15.75" customHeight="1">
      <c r="A598" s="5"/>
      <c r="C598" s="10"/>
      <c r="H598" s="5"/>
      <c r="I598" s="5"/>
      <c r="J598" s="5"/>
      <c r="K598" s="5"/>
      <c r="L598" s="5"/>
      <c r="M598" s="5"/>
      <c r="N598" s="5"/>
      <c r="O598" s="5"/>
      <c r="P598" s="5"/>
      <c r="Q598" s="5"/>
      <c r="R598" s="5"/>
      <c r="S598" s="5"/>
      <c r="T598" s="5"/>
      <c r="U598" s="5"/>
      <c r="V598" s="5"/>
      <c r="W598" s="5"/>
      <c r="X598" s="5"/>
      <c r="Y598" s="5"/>
      <c r="Z598" s="5"/>
    </row>
    <row r="599" ht="15.75" customHeight="1">
      <c r="A599" s="5"/>
      <c r="C599" s="10"/>
      <c r="H599" s="5"/>
      <c r="I599" s="5"/>
      <c r="J599" s="5"/>
      <c r="K599" s="5"/>
      <c r="L599" s="5"/>
      <c r="M599" s="5"/>
      <c r="N599" s="5"/>
      <c r="O599" s="5"/>
      <c r="P599" s="5"/>
      <c r="Q599" s="5"/>
      <c r="R599" s="5"/>
      <c r="S599" s="5"/>
      <c r="T599" s="5"/>
      <c r="U599" s="5"/>
      <c r="V599" s="5"/>
      <c r="W599" s="5"/>
      <c r="X599" s="5"/>
      <c r="Y599" s="5"/>
      <c r="Z599" s="5"/>
    </row>
    <row r="600" ht="15.75" customHeight="1">
      <c r="A600" s="5"/>
      <c r="C600" s="10"/>
      <c r="H600" s="5"/>
      <c r="I600" s="5"/>
      <c r="J600" s="5"/>
      <c r="K600" s="5"/>
      <c r="L600" s="5"/>
      <c r="M600" s="5"/>
      <c r="N600" s="5"/>
      <c r="O600" s="5"/>
      <c r="P600" s="5"/>
      <c r="Q600" s="5"/>
      <c r="R600" s="5"/>
      <c r="S600" s="5"/>
      <c r="T600" s="5"/>
      <c r="U600" s="5"/>
      <c r="V600" s="5"/>
      <c r="W600" s="5"/>
      <c r="X600" s="5"/>
      <c r="Y600" s="5"/>
      <c r="Z600" s="5"/>
    </row>
    <row r="601" ht="15.75" customHeight="1">
      <c r="A601" s="5"/>
      <c r="C601" s="10"/>
      <c r="H601" s="5"/>
      <c r="I601" s="5"/>
      <c r="J601" s="5"/>
      <c r="K601" s="5"/>
      <c r="L601" s="5"/>
      <c r="M601" s="5"/>
      <c r="N601" s="5"/>
      <c r="O601" s="5"/>
      <c r="P601" s="5"/>
      <c r="Q601" s="5"/>
      <c r="R601" s="5"/>
      <c r="S601" s="5"/>
      <c r="T601" s="5"/>
      <c r="U601" s="5"/>
      <c r="V601" s="5"/>
      <c r="W601" s="5"/>
      <c r="X601" s="5"/>
      <c r="Y601" s="5"/>
      <c r="Z601" s="5"/>
    </row>
    <row r="602" ht="15.75" customHeight="1">
      <c r="A602" s="5"/>
      <c r="C602" s="10"/>
      <c r="H602" s="5"/>
      <c r="I602" s="5"/>
      <c r="J602" s="5"/>
      <c r="K602" s="5"/>
      <c r="L602" s="5"/>
      <c r="M602" s="5"/>
      <c r="N602" s="5"/>
      <c r="O602" s="5"/>
      <c r="P602" s="5"/>
      <c r="Q602" s="5"/>
      <c r="R602" s="5"/>
      <c r="S602" s="5"/>
      <c r="T602" s="5"/>
      <c r="U602" s="5"/>
      <c r="V602" s="5"/>
      <c r="W602" s="5"/>
      <c r="X602" s="5"/>
      <c r="Y602" s="5"/>
      <c r="Z602" s="5"/>
    </row>
    <row r="603" ht="15.75" customHeight="1">
      <c r="A603" s="5"/>
      <c r="C603" s="10"/>
      <c r="H603" s="5"/>
      <c r="I603" s="5"/>
      <c r="J603" s="5"/>
      <c r="K603" s="5"/>
      <c r="L603" s="5"/>
      <c r="M603" s="5"/>
      <c r="N603" s="5"/>
      <c r="O603" s="5"/>
      <c r="P603" s="5"/>
      <c r="Q603" s="5"/>
      <c r="R603" s="5"/>
      <c r="S603" s="5"/>
      <c r="T603" s="5"/>
      <c r="U603" s="5"/>
      <c r="V603" s="5"/>
      <c r="W603" s="5"/>
      <c r="X603" s="5"/>
      <c r="Y603" s="5"/>
      <c r="Z603" s="5"/>
    </row>
    <row r="604" ht="15.75" customHeight="1">
      <c r="A604" s="5"/>
      <c r="C604" s="10"/>
      <c r="H604" s="5"/>
      <c r="I604" s="5"/>
      <c r="J604" s="5"/>
      <c r="K604" s="5"/>
      <c r="L604" s="5"/>
      <c r="M604" s="5"/>
      <c r="N604" s="5"/>
      <c r="O604" s="5"/>
      <c r="P604" s="5"/>
      <c r="Q604" s="5"/>
      <c r="R604" s="5"/>
      <c r="S604" s="5"/>
      <c r="T604" s="5"/>
      <c r="U604" s="5"/>
      <c r="V604" s="5"/>
      <c r="W604" s="5"/>
      <c r="X604" s="5"/>
      <c r="Y604" s="5"/>
      <c r="Z604" s="5"/>
    </row>
    <row r="605" ht="15.75" customHeight="1">
      <c r="A605" s="5"/>
      <c r="C605" s="10"/>
      <c r="H605" s="5"/>
      <c r="I605" s="5"/>
      <c r="J605" s="5"/>
      <c r="K605" s="5"/>
      <c r="L605" s="5"/>
      <c r="M605" s="5"/>
      <c r="N605" s="5"/>
      <c r="O605" s="5"/>
      <c r="P605" s="5"/>
      <c r="Q605" s="5"/>
      <c r="R605" s="5"/>
      <c r="S605" s="5"/>
      <c r="T605" s="5"/>
      <c r="U605" s="5"/>
      <c r="V605" s="5"/>
      <c r="W605" s="5"/>
      <c r="X605" s="5"/>
      <c r="Y605" s="5"/>
      <c r="Z605" s="5"/>
    </row>
    <row r="606" ht="15.75" customHeight="1">
      <c r="A606" s="5"/>
      <c r="C606" s="10"/>
      <c r="H606" s="5"/>
      <c r="I606" s="5"/>
      <c r="J606" s="5"/>
      <c r="K606" s="5"/>
      <c r="L606" s="5"/>
      <c r="M606" s="5"/>
      <c r="N606" s="5"/>
      <c r="O606" s="5"/>
      <c r="P606" s="5"/>
      <c r="Q606" s="5"/>
      <c r="R606" s="5"/>
      <c r="S606" s="5"/>
      <c r="T606" s="5"/>
      <c r="U606" s="5"/>
      <c r="V606" s="5"/>
      <c r="W606" s="5"/>
      <c r="X606" s="5"/>
      <c r="Y606" s="5"/>
      <c r="Z606" s="5"/>
    </row>
    <row r="607" ht="15.75" customHeight="1">
      <c r="A607" s="5"/>
      <c r="C607" s="10"/>
      <c r="H607" s="5"/>
      <c r="I607" s="5"/>
      <c r="J607" s="5"/>
      <c r="K607" s="5"/>
      <c r="L607" s="5"/>
      <c r="M607" s="5"/>
      <c r="N607" s="5"/>
      <c r="O607" s="5"/>
      <c r="P607" s="5"/>
      <c r="Q607" s="5"/>
      <c r="R607" s="5"/>
      <c r="S607" s="5"/>
      <c r="T607" s="5"/>
      <c r="U607" s="5"/>
      <c r="V607" s="5"/>
      <c r="W607" s="5"/>
      <c r="X607" s="5"/>
      <c r="Y607" s="5"/>
      <c r="Z607" s="5"/>
    </row>
    <row r="608" ht="15.75" customHeight="1">
      <c r="A608" s="5"/>
      <c r="C608" s="10"/>
      <c r="H608" s="5"/>
      <c r="I608" s="5"/>
      <c r="J608" s="5"/>
      <c r="K608" s="5"/>
      <c r="L608" s="5"/>
      <c r="M608" s="5"/>
      <c r="N608" s="5"/>
      <c r="O608" s="5"/>
      <c r="P608" s="5"/>
      <c r="Q608" s="5"/>
      <c r="R608" s="5"/>
      <c r="S608" s="5"/>
      <c r="T608" s="5"/>
      <c r="U608" s="5"/>
      <c r="V608" s="5"/>
      <c r="W608" s="5"/>
      <c r="X608" s="5"/>
      <c r="Y608" s="5"/>
      <c r="Z608" s="5"/>
    </row>
    <row r="609" ht="15.75" customHeight="1">
      <c r="A609" s="5"/>
      <c r="C609" s="10"/>
      <c r="H609" s="5"/>
      <c r="I609" s="5"/>
      <c r="J609" s="5"/>
      <c r="K609" s="5"/>
      <c r="L609" s="5"/>
      <c r="M609" s="5"/>
      <c r="N609" s="5"/>
      <c r="O609" s="5"/>
      <c r="P609" s="5"/>
      <c r="Q609" s="5"/>
      <c r="R609" s="5"/>
      <c r="S609" s="5"/>
      <c r="T609" s="5"/>
      <c r="U609" s="5"/>
      <c r="V609" s="5"/>
      <c r="W609" s="5"/>
      <c r="X609" s="5"/>
      <c r="Y609" s="5"/>
      <c r="Z609" s="5"/>
    </row>
    <row r="610" ht="15.75" customHeight="1">
      <c r="A610" s="5"/>
      <c r="C610" s="10"/>
      <c r="H610" s="5"/>
      <c r="I610" s="5"/>
      <c r="J610" s="5"/>
      <c r="K610" s="5"/>
      <c r="L610" s="5"/>
      <c r="M610" s="5"/>
      <c r="N610" s="5"/>
      <c r="O610" s="5"/>
      <c r="P610" s="5"/>
      <c r="Q610" s="5"/>
      <c r="R610" s="5"/>
      <c r="S610" s="5"/>
      <c r="T610" s="5"/>
      <c r="U610" s="5"/>
      <c r="V610" s="5"/>
      <c r="W610" s="5"/>
      <c r="X610" s="5"/>
      <c r="Y610" s="5"/>
      <c r="Z610" s="5"/>
    </row>
    <row r="611" ht="15.75" customHeight="1">
      <c r="A611" s="5"/>
      <c r="C611" s="10"/>
      <c r="H611" s="5"/>
      <c r="I611" s="5"/>
      <c r="J611" s="5"/>
      <c r="K611" s="5"/>
      <c r="L611" s="5"/>
      <c r="M611" s="5"/>
      <c r="N611" s="5"/>
      <c r="O611" s="5"/>
      <c r="P611" s="5"/>
      <c r="Q611" s="5"/>
      <c r="R611" s="5"/>
      <c r="S611" s="5"/>
      <c r="T611" s="5"/>
      <c r="U611" s="5"/>
      <c r="V611" s="5"/>
      <c r="W611" s="5"/>
      <c r="X611" s="5"/>
      <c r="Y611" s="5"/>
      <c r="Z611" s="5"/>
    </row>
    <row r="612" ht="15.75" customHeight="1">
      <c r="A612" s="5"/>
      <c r="C612" s="10"/>
      <c r="H612" s="5"/>
      <c r="I612" s="5"/>
      <c r="J612" s="5"/>
      <c r="K612" s="5"/>
      <c r="L612" s="5"/>
      <c r="M612" s="5"/>
      <c r="N612" s="5"/>
      <c r="O612" s="5"/>
      <c r="P612" s="5"/>
      <c r="Q612" s="5"/>
      <c r="R612" s="5"/>
      <c r="S612" s="5"/>
      <c r="T612" s="5"/>
      <c r="U612" s="5"/>
      <c r="V612" s="5"/>
      <c r="W612" s="5"/>
      <c r="X612" s="5"/>
      <c r="Y612" s="5"/>
      <c r="Z612" s="5"/>
    </row>
    <row r="613" ht="15.75" customHeight="1">
      <c r="A613" s="5"/>
      <c r="C613" s="10"/>
      <c r="H613" s="5"/>
      <c r="I613" s="5"/>
      <c r="J613" s="5"/>
      <c r="K613" s="5"/>
      <c r="L613" s="5"/>
      <c r="M613" s="5"/>
      <c r="N613" s="5"/>
      <c r="O613" s="5"/>
      <c r="P613" s="5"/>
      <c r="Q613" s="5"/>
      <c r="R613" s="5"/>
      <c r="S613" s="5"/>
      <c r="T613" s="5"/>
      <c r="U613" s="5"/>
      <c r="V613" s="5"/>
      <c r="W613" s="5"/>
      <c r="X613" s="5"/>
      <c r="Y613" s="5"/>
      <c r="Z613" s="5"/>
    </row>
    <row r="614" ht="15.75" customHeight="1">
      <c r="A614" s="5"/>
      <c r="C614" s="10"/>
      <c r="H614" s="5"/>
      <c r="I614" s="5"/>
      <c r="J614" s="5"/>
      <c r="K614" s="5"/>
      <c r="L614" s="5"/>
      <c r="M614" s="5"/>
      <c r="N614" s="5"/>
      <c r="O614" s="5"/>
      <c r="P614" s="5"/>
      <c r="Q614" s="5"/>
      <c r="R614" s="5"/>
      <c r="S614" s="5"/>
      <c r="T614" s="5"/>
      <c r="U614" s="5"/>
      <c r="V614" s="5"/>
      <c r="W614" s="5"/>
      <c r="X614" s="5"/>
      <c r="Y614" s="5"/>
      <c r="Z614" s="5"/>
    </row>
    <row r="615" ht="15.75" customHeight="1">
      <c r="A615" s="5"/>
      <c r="C615" s="10"/>
      <c r="H615" s="5"/>
      <c r="I615" s="5"/>
      <c r="J615" s="5"/>
      <c r="K615" s="5"/>
      <c r="L615" s="5"/>
      <c r="M615" s="5"/>
      <c r="N615" s="5"/>
      <c r="O615" s="5"/>
      <c r="P615" s="5"/>
      <c r="Q615" s="5"/>
      <c r="R615" s="5"/>
      <c r="S615" s="5"/>
      <c r="T615" s="5"/>
      <c r="U615" s="5"/>
      <c r="V615" s="5"/>
      <c r="W615" s="5"/>
      <c r="X615" s="5"/>
      <c r="Y615" s="5"/>
      <c r="Z615" s="5"/>
    </row>
    <row r="616" ht="15.75" customHeight="1">
      <c r="A616" s="5"/>
      <c r="C616" s="10"/>
      <c r="H616" s="5"/>
      <c r="I616" s="5"/>
      <c r="J616" s="5"/>
      <c r="K616" s="5"/>
      <c r="L616" s="5"/>
      <c r="M616" s="5"/>
      <c r="N616" s="5"/>
      <c r="O616" s="5"/>
      <c r="P616" s="5"/>
      <c r="Q616" s="5"/>
      <c r="R616" s="5"/>
      <c r="S616" s="5"/>
      <c r="T616" s="5"/>
      <c r="U616" s="5"/>
      <c r="V616" s="5"/>
      <c r="W616" s="5"/>
      <c r="X616" s="5"/>
      <c r="Y616" s="5"/>
      <c r="Z616" s="5"/>
    </row>
    <row r="617" ht="15.75" customHeight="1">
      <c r="A617" s="5"/>
      <c r="C617" s="10"/>
      <c r="H617" s="5"/>
      <c r="I617" s="5"/>
      <c r="J617" s="5"/>
      <c r="K617" s="5"/>
      <c r="L617" s="5"/>
      <c r="M617" s="5"/>
      <c r="N617" s="5"/>
      <c r="O617" s="5"/>
      <c r="P617" s="5"/>
      <c r="Q617" s="5"/>
      <c r="R617" s="5"/>
      <c r="S617" s="5"/>
      <c r="T617" s="5"/>
      <c r="U617" s="5"/>
      <c r="V617" s="5"/>
      <c r="W617" s="5"/>
      <c r="X617" s="5"/>
      <c r="Y617" s="5"/>
      <c r="Z617" s="5"/>
    </row>
    <row r="618" ht="15.75" customHeight="1">
      <c r="A618" s="5"/>
      <c r="C618" s="10"/>
      <c r="H618" s="5"/>
      <c r="I618" s="5"/>
      <c r="J618" s="5"/>
      <c r="K618" s="5"/>
      <c r="L618" s="5"/>
      <c r="M618" s="5"/>
      <c r="N618" s="5"/>
      <c r="O618" s="5"/>
      <c r="P618" s="5"/>
      <c r="Q618" s="5"/>
      <c r="R618" s="5"/>
      <c r="S618" s="5"/>
      <c r="T618" s="5"/>
      <c r="U618" s="5"/>
      <c r="V618" s="5"/>
      <c r="W618" s="5"/>
      <c r="X618" s="5"/>
      <c r="Y618" s="5"/>
      <c r="Z618" s="5"/>
    </row>
    <row r="619" ht="15.75" customHeight="1">
      <c r="A619" s="5"/>
      <c r="C619" s="10"/>
      <c r="H619" s="5"/>
      <c r="I619" s="5"/>
      <c r="J619" s="5"/>
      <c r="K619" s="5"/>
      <c r="L619" s="5"/>
      <c r="M619" s="5"/>
      <c r="N619" s="5"/>
      <c r="O619" s="5"/>
      <c r="P619" s="5"/>
      <c r="Q619" s="5"/>
      <c r="R619" s="5"/>
      <c r="S619" s="5"/>
      <c r="T619" s="5"/>
      <c r="U619" s="5"/>
      <c r="V619" s="5"/>
      <c r="W619" s="5"/>
      <c r="X619" s="5"/>
      <c r="Y619" s="5"/>
      <c r="Z619" s="5"/>
    </row>
    <row r="620" ht="15.75" customHeight="1">
      <c r="A620" s="5"/>
      <c r="C620" s="10"/>
      <c r="H620" s="5"/>
      <c r="I620" s="5"/>
      <c r="J620" s="5"/>
      <c r="K620" s="5"/>
      <c r="L620" s="5"/>
      <c r="M620" s="5"/>
      <c r="N620" s="5"/>
      <c r="O620" s="5"/>
      <c r="P620" s="5"/>
      <c r="Q620" s="5"/>
      <c r="R620" s="5"/>
      <c r="S620" s="5"/>
      <c r="T620" s="5"/>
      <c r="U620" s="5"/>
      <c r="V620" s="5"/>
      <c r="W620" s="5"/>
      <c r="X620" s="5"/>
      <c r="Y620" s="5"/>
      <c r="Z620" s="5"/>
    </row>
    <row r="621" ht="15.75" customHeight="1">
      <c r="A621" s="5"/>
      <c r="C621" s="10"/>
      <c r="H621" s="5"/>
      <c r="I621" s="5"/>
      <c r="J621" s="5"/>
      <c r="K621" s="5"/>
      <c r="L621" s="5"/>
      <c r="M621" s="5"/>
      <c r="N621" s="5"/>
      <c r="O621" s="5"/>
      <c r="P621" s="5"/>
      <c r="Q621" s="5"/>
      <c r="R621" s="5"/>
      <c r="S621" s="5"/>
      <c r="T621" s="5"/>
      <c r="U621" s="5"/>
      <c r="V621" s="5"/>
      <c r="W621" s="5"/>
      <c r="X621" s="5"/>
      <c r="Y621" s="5"/>
      <c r="Z621" s="5"/>
    </row>
    <row r="622" ht="15.75" customHeight="1">
      <c r="A622" s="5"/>
      <c r="C622" s="10"/>
      <c r="H622" s="5"/>
      <c r="I622" s="5"/>
      <c r="J622" s="5"/>
      <c r="K622" s="5"/>
      <c r="L622" s="5"/>
      <c r="M622" s="5"/>
      <c r="N622" s="5"/>
      <c r="O622" s="5"/>
      <c r="P622" s="5"/>
      <c r="Q622" s="5"/>
      <c r="R622" s="5"/>
      <c r="S622" s="5"/>
      <c r="T622" s="5"/>
      <c r="U622" s="5"/>
      <c r="V622" s="5"/>
      <c r="W622" s="5"/>
      <c r="X622" s="5"/>
      <c r="Y622" s="5"/>
      <c r="Z622" s="5"/>
    </row>
    <row r="623" ht="15.75" customHeight="1">
      <c r="A623" s="5"/>
      <c r="C623" s="10"/>
      <c r="H623" s="5"/>
      <c r="I623" s="5"/>
      <c r="J623" s="5"/>
      <c r="K623" s="5"/>
      <c r="L623" s="5"/>
      <c r="M623" s="5"/>
      <c r="N623" s="5"/>
      <c r="O623" s="5"/>
      <c r="P623" s="5"/>
      <c r="Q623" s="5"/>
      <c r="R623" s="5"/>
      <c r="S623" s="5"/>
      <c r="T623" s="5"/>
      <c r="U623" s="5"/>
      <c r="V623" s="5"/>
      <c r="W623" s="5"/>
      <c r="X623" s="5"/>
      <c r="Y623" s="5"/>
      <c r="Z623" s="5"/>
    </row>
    <row r="624" ht="15.75" customHeight="1">
      <c r="A624" s="5"/>
      <c r="C624" s="10"/>
      <c r="H624" s="5"/>
      <c r="I624" s="5"/>
      <c r="J624" s="5"/>
      <c r="K624" s="5"/>
      <c r="L624" s="5"/>
      <c r="M624" s="5"/>
      <c r="N624" s="5"/>
      <c r="O624" s="5"/>
      <c r="P624" s="5"/>
      <c r="Q624" s="5"/>
      <c r="R624" s="5"/>
      <c r="S624" s="5"/>
      <c r="T624" s="5"/>
      <c r="U624" s="5"/>
      <c r="V624" s="5"/>
      <c r="W624" s="5"/>
      <c r="X624" s="5"/>
      <c r="Y624" s="5"/>
      <c r="Z624" s="5"/>
    </row>
    <row r="625" ht="15.75" customHeight="1">
      <c r="A625" s="5"/>
      <c r="C625" s="10"/>
      <c r="H625" s="5"/>
      <c r="I625" s="5"/>
      <c r="J625" s="5"/>
      <c r="K625" s="5"/>
      <c r="L625" s="5"/>
      <c r="M625" s="5"/>
      <c r="N625" s="5"/>
      <c r="O625" s="5"/>
      <c r="P625" s="5"/>
      <c r="Q625" s="5"/>
      <c r="R625" s="5"/>
      <c r="S625" s="5"/>
      <c r="T625" s="5"/>
      <c r="U625" s="5"/>
      <c r="V625" s="5"/>
      <c r="W625" s="5"/>
      <c r="X625" s="5"/>
      <c r="Y625" s="5"/>
      <c r="Z625" s="5"/>
    </row>
    <row r="626" ht="15.75" customHeight="1">
      <c r="A626" s="5"/>
      <c r="C626" s="10"/>
      <c r="H626" s="5"/>
      <c r="I626" s="5"/>
      <c r="J626" s="5"/>
      <c r="K626" s="5"/>
      <c r="L626" s="5"/>
      <c r="M626" s="5"/>
      <c r="N626" s="5"/>
      <c r="O626" s="5"/>
      <c r="P626" s="5"/>
      <c r="Q626" s="5"/>
      <c r="R626" s="5"/>
      <c r="S626" s="5"/>
      <c r="T626" s="5"/>
      <c r="U626" s="5"/>
      <c r="V626" s="5"/>
      <c r="W626" s="5"/>
      <c r="X626" s="5"/>
      <c r="Y626" s="5"/>
      <c r="Z626" s="5"/>
    </row>
    <row r="627" ht="15.75" customHeight="1">
      <c r="A627" s="5"/>
      <c r="C627" s="10"/>
      <c r="H627" s="5"/>
      <c r="I627" s="5"/>
      <c r="J627" s="5"/>
      <c r="K627" s="5"/>
      <c r="L627" s="5"/>
      <c r="M627" s="5"/>
      <c r="N627" s="5"/>
      <c r="O627" s="5"/>
      <c r="P627" s="5"/>
      <c r="Q627" s="5"/>
      <c r="R627" s="5"/>
      <c r="S627" s="5"/>
      <c r="T627" s="5"/>
      <c r="U627" s="5"/>
      <c r="V627" s="5"/>
      <c r="W627" s="5"/>
      <c r="X627" s="5"/>
      <c r="Y627" s="5"/>
      <c r="Z627" s="5"/>
    </row>
    <row r="628" ht="15.75" customHeight="1">
      <c r="A628" s="5"/>
      <c r="C628" s="10"/>
      <c r="H628" s="5"/>
      <c r="I628" s="5"/>
      <c r="J628" s="5"/>
      <c r="K628" s="5"/>
      <c r="L628" s="5"/>
      <c r="M628" s="5"/>
      <c r="N628" s="5"/>
      <c r="O628" s="5"/>
      <c r="P628" s="5"/>
      <c r="Q628" s="5"/>
      <c r="R628" s="5"/>
      <c r="S628" s="5"/>
      <c r="T628" s="5"/>
      <c r="U628" s="5"/>
      <c r="V628" s="5"/>
      <c r="W628" s="5"/>
      <c r="X628" s="5"/>
      <c r="Y628" s="5"/>
      <c r="Z628" s="5"/>
    </row>
    <row r="629" ht="15.75" customHeight="1">
      <c r="A629" s="5"/>
      <c r="C629" s="10"/>
      <c r="H629" s="5"/>
      <c r="I629" s="5"/>
      <c r="J629" s="5"/>
      <c r="K629" s="5"/>
      <c r="L629" s="5"/>
      <c r="M629" s="5"/>
      <c r="N629" s="5"/>
      <c r="O629" s="5"/>
      <c r="P629" s="5"/>
      <c r="Q629" s="5"/>
      <c r="R629" s="5"/>
      <c r="S629" s="5"/>
      <c r="T629" s="5"/>
      <c r="U629" s="5"/>
      <c r="V629" s="5"/>
      <c r="W629" s="5"/>
      <c r="X629" s="5"/>
      <c r="Y629" s="5"/>
      <c r="Z629" s="5"/>
    </row>
    <row r="630" ht="15.75" customHeight="1">
      <c r="A630" s="5"/>
      <c r="C630" s="10"/>
      <c r="H630" s="5"/>
      <c r="I630" s="5"/>
      <c r="J630" s="5"/>
      <c r="K630" s="5"/>
      <c r="L630" s="5"/>
      <c r="M630" s="5"/>
      <c r="N630" s="5"/>
      <c r="O630" s="5"/>
      <c r="P630" s="5"/>
      <c r="Q630" s="5"/>
      <c r="R630" s="5"/>
      <c r="S630" s="5"/>
      <c r="T630" s="5"/>
      <c r="U630" s="5"/>
      <c r="V630" s="5"/>
      <c r="W630" s="5"/>
      <c r="X630" s="5"/>
      <c r="Y630" s="5"/>
      <c r="Z630" s="5"/>
    </row>
    <row r="631" ht="15.75" customHeight="1">
      <c r="A631" s="5"/>
      <c r="C631" s="10"/>
      <c r="H631" s="5"/>
      <c r="I631" s="5"/>
      <c r="J631" s="5"/>
      <c r="K631" s="5"/>
      <c r="L631" s="5"/>
      <c r="M631" s="5"/>
      <c r="N631" s="5"/>
      <c r="O631" s="5"/>
      <c r="P631" s="5"/>
      <c r="Q631" s="5"/>
      <c r="R631" s="5"/>
      <c r="S631" s="5"/>
      <c r="T631" s="5"/>
      <c r="U631" s="5"/>
      <c r="V631" s="5"/>
      <c r="W631" s="5"/>
      <c r="X631" s="5"/>
      <c r="Y631" s="5"/>
      <c r="Z631" s="5"/>
    </row>
    <row r="632" ht="15.75" customHeight="1">
      <c r="A632" s="5"/>
      <c r="C632" s="10"/>
      <c r="H632" s="5"/>
      <c r="I632" s="5"/>
      <c r="J632" s="5"/>
      <c r="K632" s="5"/>
      <c r="L632" s="5"/>
      <c r="M632" s="5"/>
      <c r="N632" s="5"/>
      <c r="O632" s="5"/>
      <c r="P632" s="5"/>
      <c r="Q632" s="5"/>
      <c r="R632" s="5"/>
      <c r="S632" s="5"/>
      <c r="T632" s="5"/>
      <c r="U632" s="5"/>
      <c r="V632" s="5"/>
      <c r="W632" s="5"/>
      <c r="X632" s="5"/>
      <c r="Y632" s="5"/>
      <c r="Z632" s="5"/>
    </row>
    <row r="633" ht="15.75" customHeight="1">
      <c r="A633" s="5"/>
      <c r="C633" s="10"/>
      <c r="H633" s="5"/>
      <c r="I633" s="5"/>
      <c r="J633" s="5"/>
      <c r="K633" s="5"/>
      <c r="L633" s="5"/>
      <c r="M633" s="5"/>
      <c r="N633" s="5"/>
      <c r="O633" s="5"/>
      <c r="P633" s="5"/>
      <c r="Q633" s="5"/>
      <c r="R633" s="5"/>
      <c r="S633" s="5"/>
      <c r="T633" s="5"/>
      <c r="U633" s="5"/>
      <c r="V633" s="5"/>
      <c r="W633" s="5"/>
      <c r="X633" s="5"/>
      <c r="Y633" s="5"/>
      <c r="Z633" s="5"/>
    </row>
    <row r="634" ht="15.75" customHeight="1">
      <c r="A634" s="5"/>
      <c r="C634" s="10"/>
      <c r="H634" s="5"/>
      <c r="I634" s="5"/>
      <c r="J634" s="5"/>
      <c r="K634" s="5"/>
      <c r="L634" s="5"/>
      <c r="M634" s="5"/>
      <c r="N634" s="5"/>
      <c r="O634" s="5"/>
      <c r="P634" s="5"/>
      <c r="Q634" s="5"/>
      <c r="R634" s="5"/>
      <c r="S634" s="5"/>
      <c r="T634" s="5"/>
      <c r="U634" s="5"/>
      <c r="V634" s="5"/>
      <c r="W634" s="5"/>
      <c r="X634" s="5"/>
      <c r="Y634" s="5"/>
      <c r="Z634" s="5"/>
    </row>
    <row r="635" ht="15.75" customHeight="1">
      <c r="A635" s="5"/>
      <c r="C635" s="10"/>
      <c r="H635" s="5"/>
      <c r="I635" s="5"/>
      <c r="J635" s="5"/>
      <c r="K635" s="5"/>
      <c r="L635" s="5"/>
      <c r="M635" s="5"/>
      <c r="N635" s="5"/>
      <c r="O635" s="5"/>
      <c r="P635" s="5"/>
      <c r="Q635" s="5"/>
      <c r="R635" s="5"/>
      <c r="S635" s="5"/>
      <c r="T635" s="5"/>
      <c r="U635" s="5"/>
      <c r="V635" s="5"/>
      <c r="W635" s="5"/>
      <c r="X635" s="5"/>
      <c r="Y635" s="5"/>
      <c r="Z635" s="5"/>
    </row>
    <row r="636" ht="15.75" customHeight="1">
      <c r="A636" s="5"/>
      <c r="C636" s="10"/>
      <c r="H636" s="5"/>
      <c r="I636" s="5"/>
      <c r="J636" s="5"/>
      <c r="K636" s="5"/>
      <c r="L636" s="5"/>
      <c r="M636" s="5"/>
      <c r="N636" s="5"/>
      <c r="O636" s="5"/>
      <c r="P636" s="5"/>
      <c r="Q636" s="5"/>
      <c r="R636" s="5"/>
      <c r="S636" s="5"/>
      <c r="T636" s="5"/>
      <c r="U636" s="5"/>
      <c r="V636" s="5"/>
      <c r="W636" s="5"/>
      <c r="X636" s="5"/>
      <c r="Y636" s="5"/>
      <c r="Z636" s="5"/>
    </row>
    <row r="637" ht="15.75" customHeight="1">
      <c r="A637" s="5"/>
      <c r="C637" s="10"/>
      <c r="H637" s="5"/>
      <c r="I637" s="5"/>
      <c r="J637" s="5"/>
      <c r="K637" s="5"/>
      <c r="L637" s="5"/>
      <c r="M637" s="5"/>
      <c r="N637" s="5"/>
      <c r="O637" s="5"/>
      <c r="P637" s="5"/>
      <c r="Q637" s="5"/>
      <c r="R637" s="5"/>
      <c r="S637" s="5"/>
      <c r="T637" s="5"/>
      <c r="U637" s="5"/>
      <c r="V637" s="5"/>
      <c r="W637" s="5"/>
      <c r="X637" s="5"/>
      <c r="Y637" s="5"/>
      <c r="Z637" s="5"/>
    </row>
    <row r="638" ht="15.75" customHeight="1">
      <c r="A638" s="5"/>
      <c r="C638" s="10"/>
      <c r="H638" s="5"/>
      <c r="I638" s="5"/>
      <c r="J638" s="5"/>
      <c r="K638" s="5"/>
      <c r="L638" s="5"/>
      <c r="M638" s="5"/>
      <c r="N638" s="5"/>
      <c r="O638" s="5"/>
      <c r="P638" s="5"/>
      <c r="Q638" s="5"/>
      <c r="R638" s="5"/>
      <c r="S638" s="5"/>
      <c r="T638" s="5"/>
      <c r="U638" s="5"/>
      <c r="V638" s="5"/>
      <c r="W638" s="5"/>
      <c r="X638" s="5"/>
      <c r="Y638" s="5"/>
      <c r="Z638" s="5"/>
    </row>
    <row r="639" ht="15.75" customHeight="1">
      <c r="A639" s="5"/>
      <c r="C639" s="10"/>
      <c r="H639" s="5"/>
      <c r="I639" s="5"/>
      <c r="J639" s="5"/>
      <c r="K639" s="5"/>
      <c r="L639" s="5"/>
      <c r="M639" s="5"/>
      <c r="N639" s="5"/>
      <c r="O639" s="5"/>
      <c r="P639" s="5"/>
      <c r="Q639" s="5"/>
      <c r="R639" s="5"/>
      <c r="S639" s="5"/>
      <c r="T639" s="5"/>
      <c r="U639" s="5"/>
      <c r="V639" s="5"/>
      <c r="W639" s="5"/>
      <c r="X639" s="5"/>
      <c r="Y639" s="5"/>
      <c r="Z639" s="5"/>
    </row>
    <row r="640" ht="15.75" customHeight="1">
      <c r="A640" s="5"/>
      <c r="C640" s="10"/>
      <c r="H640" s="5"/>
      <c r="I640" s="5"/>
      <c r="J640" s="5"/>
      <c r="K640" s="5"/>
      <c r="L640" s="5"/>
      <c r="M640" s="5"/>
      <c r="N640" s="5"/>
      <c r="O640" s="5"/>
      <c r="P640" s="5"/>
      <c r="Q640" s="5"/>
      <c r="R640" s="5"/>
      <c r="S640" s="5"/>
      <c r="T640" s="5"/>
      <c r="U640" s="5"/>
      <c r="V640" s="5"/>
      <c r="W640" s="5"/>
      <c r="X640" s="5"/>
      <c r="Y640" s="5"/>
      <c r="Z640" s="5"/>
    </row>
    <row r="641" ht="15.75" customHeight="1">
      <c r="A641" s="5"/>
      <c r="C641" s="10"/>
      <c r="H641" s="5"/>
      <c r="I641" s="5"/>
      <c r="J641" s="5"/>
      <c r="K641" s="5"/>
      <c r="L641" s="5"/>
      <c r="M641" s="5"/>
      <c r="N641" s="5"/>
      <c r="O641" s="5"/>
      <c r="P641" s="5"/>
      <c r="Q641" s="5"/>
      <c r="R641" s="5"/>
      <c r="S641" s="5"/>
      <c r="T641" s="5"/>
      <c r="U641" s="5"/>
      <c r="V641" s="5"/>
      <c r="W641" s="5"/>
      <c r="X641" s="5"/>
      <c r="Y641" s="5"/>
      <c r="Z641" s="5"/>
    </row>
    <row r="642" ht="15.75" customHeight="1">
      <c r="A642" s="5"/>
      <c r="C642" s="10"/>
      <c r="H642" s="5"/>
      <c r="I642" s="5"/>
      <c r="J642" s="5"/>
      <c r="K642" s="5"/>
      <c r="L642" s="5"/>
      <c r="M642" s="5"/>
      <c r="N642" s="5"/>
      <c r="O642" s="5"/>
      <c r="P642" s="5"/>
      <c r="Q642" s="5"/>
      <c r="R642" s="5"/>
      <c r="S642" s="5"/>
      <c r="T642" s="5"/>
      <c r="U642" s="5"/>
      <c r="V642" s="5"/>
      <c r="W642" s="5"/>
      <c r="X642" s="5"/>
      <c r="Y642" s="5"/>
      <c r="Z642" s="5"/>
    </row>
    <row r="643" ht="15.75" customHeight="1">
      <c r="A643" s="5"/>
      <c r="C643" s="10"/>
      <c r="H643" s="5"/>
      <c r="I643" s="5"/>
      <c r="J643" s="5"/>
      <c r="K643" s="5"/>
      <c r="L643" s="5"/>
      <c r="M643" s="5"/>
      <c r="N643" s="5"/>
      <c r="O643" s="5"/>
      <c r="P643" s="5"/>
      <c r="Q643" s="5"/>
      <c r="R643" s="5"/>
      <c r="S643" s="5"/>
      <c r="T643" s="5"/>
      <c r="U643" s="5"/>
      <c r="V643" s="5"/>
      <c r="W643" s="5"/>
      <c r="X643" s="5"/>
      <c r="Y643" s="5"/>
      <c r="Z643" s="5"/>
    </row>
    <row r="644" ht="15.75" customHeight="1">
      <c r="A644" s="5"/>
      <c r="C644" s="10"/>
      <c r="H644" s="5"/>
      <c r="I644" s="5"/>
      <c r="J644" s="5"/>
      <c r="K644" s="5"/>
      <c r="L644" s="5"/>
      <c r="M644" s="5"/>
      <c r="N644" s="5"/>
      <c r="O644" s="5"/>
      <c r="P644" s="5"/>
      <c r="Q644" s="5"/>
      <c r="R644" s="5"/>
      <c r="S644" s="5"/>
      <c r="T644" s="5"/>
      <c r="U644" s="5"/>
      <c r="V644" s="5"/>
      <c r="W644" s="5"/>
      <c r="X644" s="5"/>
      <c r="Y644" s="5"/>
      <c r="Z644" s="5"/>
    </row>
    <row r="645" ht="15.75" customHeight="1">
      <c r="A645" s="5"/>
      <c r="C645" s="10"/>
      <c r="H645" s="5"/>
      <c r="I645" s="5"/>
      <c r="J645" s="5"/>
      <c r="K645" s="5"/>
      <c r="L645" s="5"/>
      <c r="M645" s="5"/>
      <c r="N645" s="5"/>
      <c r="O645" s="5"/>
      <c r="P645" s="5"/>
      <c r="Q645" s="5"/>
      <c r="R645" s="5"/>
      <c r="S645" s="5"/>
      <c r="T645" s="5"/>
      <c r="U645" s="5"/>
      <c r="V645" s="5"/>
      <c r="W645" s="5"/>
      <c r="X645" s="5"/>
      <c r="Y645" s="5"/>
      <c r="Z645" s="5"/>
    </row>
    <row r="646" ht="15.75" customHeight="1">
      <c r="A646" s="5"/>
      <c r="C646" s="10"/>
      <c r="H646" s="5"/>
      <c r="I646" s="5"/>
      <c r="J646" s="5"/>
      <c r="K646" s="5"/>
      <c r="L646" s="5"/>
      <c r="M646" s="5"/>
      <c r="N646" s="5"/>
      <c r="O646" s="5"/>
      <c r="P646" s="5"/>
      <c r="Q646" s="5"/>
      <c r="R646" s="5"/>
      <c r="S646" s="5"/>
      <c r="T646" s="5"/>
      <c r="U646" s="5"/>
      <c r="V646" s="5"/>
      <c r="W646" s="5"/>
      <c r="X646" s="5"/>
      <c r="Y646" s="5"/>
      <c r="Z646" s="5"/>
    </row>
    <row r="647" ht="15.75" customHeight="1">
      <c r="A647" s="5"/>
      <c r="C647" s="10"/>
      <c r="H647" s="5"/>
      <c r="I647" s="5"/>
      <c r="J647" s="5"/>
      <c r="K647" s="5"/>
      <c r="L647" s="5"/>
      <c r="M647" s="5"/>
      <c r="N647" s="5"/>
      <c r="O647" s="5"/>
      <c r="P647" s="5"/>
      <c r="Q647" s="5"/>
      <c r="R647" s="5"/>
      <c r="S647" s="5"/>
      <c r="T647" s="5"/>
      <c r="U647" s="5"/>
      <c r="V647" s="5"/>
      <c r="W647" s="5"/>
      <c r="X647" s="5"/>
      <c r="Y647" s="5"/>
      <c r="Z647" s="5"/>
    </row>
    <row r="648" ht="15.75" customHeight="1">
      <c r="A648" s="5"/>
      <c r="C648" s="10"/>
      <c r="H648" s="5"/>
      <c r="I648" s="5"/>
      <c r="J648" s="5"/>
      <c r="K648" s="5"/>
      <c r="L648" s="5"/>
      <c r="M648" s="5"/>
      <c r="N648" s="5"/>
      <c r="O648" s="5"/>
      <c r="P648" s="5"/>
      <c r="Q648" s="5"/>
      <c r="R648" s="5"/>
      <c r="S648" s="5"/>
      <c r="T648" s="5"/>
      <c r="U648" s="5"/>
      <c r="V648" s="5"/>
      <c r="W648" s="5"/>
      <c r="X648" s="5"/>
      <c r="Y648" s="5"/>
      <c r="Z648" s="5"/>
    </row>
    <row r="649" ht="15.75" customHeight="1">
      <c r="A649" s="5"/>
      <c r="C649" s="10"/>
      <c r="H649" s="5"/>
      <c r="I649" s="5"/>
      <c r="J649" s="5"/>
      <c r="K649" s="5"/>
      <c r="L649" s="5"/>
      <c r="M649" s="5"/>
      <c r="N649" s="5"/>
      <c r="O649" s="5"/>
      <c r="P649" s="5"/>
      <c r="Q649" s="5"/>
      <c r="R649" s="5"/>
      <c r="S649" s="5"/>
      <c r="T649" s="5"/>
      <c r="U649" s="5"/>
      <c r="V649" s="5"/>
      <c r="W649" s="5"/>
      <c r="X649" s="5"/>
      <c r="Y649" s="5"/>
      <c r="Z649" s="5"/>
    </row>
    <row r="650" ht="15.75" customHeight="1">
      <c r="A650" s="5"/>
      <c r="C650" s="10"/>
      <c r="H650" s="5"/>
      <c r="I650" s="5"/>
      <c r="J650" s="5"/>
      <c r="K650" s="5"/>
      <c r="L650" s="5"/>
      <c r="M650" s="5"/>
      <c r="N650" s="5"/>
      <c r="O650" s="5"/>
      <c r="P650" s="5"/>
      <c r="Q650" s="5"/>
      <c r="R650" s="5"/>
      <c r="S650" s="5"/>
      <c r="T650" s="5"/>
      <c r="U650" s="5"/>
      <c r="V650" s="5"/>
      <c r="W650" s="5"/>
      <c r="X650" s="5"/>
      <c r="Y650" s="5"/>
      <c r="Z650" s="5"/>
    </row>
    <row r="651" ht="15.75" customHeight="1">
      <c r="A651" s="5"/>
      <c r="C651" s="10"/>
      <c r="H651" s="5"/>
      <c r="I651" s="5"/>
      <c r="J651" s="5"/>
      <c r="K651" s="5"/>
      <c r="L651" s="5"/>
      <c r="M651" s="5"/>
      <c r="N651" s="5"/>
      <c r="O651" s="5"/>
      <c r="P651" s="5"/>
      <c r="Q651" s="5"/>
      <c r="R651" s="5"/>
      <c r="S651" s="5"/>
      <c r="T651" s="5"/>
      <c r="U651" s="5"/>
      <c r="V651" s="5"/>
      <c r="W651" s="5"/>
      <c r="X651" s="5"/>
      <c r="Y651" s="5"/>
      <c r="Z651" s="5"/>
    </row>
    <row r="652" ht="15.75" customHeight="1">
      <c r="A652" s="5"/>
      <c r="C652" s="10"/>
      <c r="H652" s="5"/>
      <c r="I652" s="5"/>
      <c r="J652" s="5"/>
      <c r="K652" s="5"/>
      <c r="L652" s="5"/>
      <c r="M652" s="5"/>
      <c r="N652" s="5"/>
      <c r="O652" s="5"/>
      <c r="P652" s="5"/>
      <c r="Q652" s="5"/>
      <c r="R652" s="5"/>
      <c r="S652" s="5"/>
      <c r="T652" s="5"/>
      <c r="U652" s="5"/>
      <c r="V652" s="5"/>
      <c r="W652" s="5"/>
      <c r="X652" s="5"/>
      <c r="Y652" s="5"/>
      <c r="Z652" s="5"/>
    </row>
    <row r="653" ht="15.75" customHeight="1">
      <c r="A653" s="5"/>
      <c r="C653" s="10"/>
      <c r="H653" s="5"/>
      <c r="I653" s="5"/>
      <c r="J653" s="5"/>
      <c r="K653" s="5"/>
      <c r="L653" s="5"/>
      <c r="M653" s="5"/>
      <c r="N653" s="5"/>
      <c r="O653" s="5"/>
      <c r="P653" s="5"/>
      <c r="Q653" s="5"/>
      <c r="R653" s="5"/>
      <c r="S653" s="5"/>
      <c r="T653" s="5"/>
      <c r="U653" s="5"/>
      <c r="V653" s="5"/>
      <c r="W653" s="5"/>
      <c r="X653" s="5"/>
      <c r="Y653" s="5"/>
      <c r="Z653" s="5"/>
    </row>
    <row r="654" ht="15.75" customHeight="1">
      <c r="A654" s="5"/>
      <c r="C654" s="10"/>
      <c r="H654" s="5"/>
      <c r="I654" s="5"/>
      <c r="J654" s="5"/>
      <c r="K654" s="5"/>
      <c r="L654" s="5"/>
      <c r="M654" s="5"/>
      <c r="N654" s="5"/>
      <c r="O654" s="5"/>
      <c r="P654" s="5"/>
      <c r="Q654" s="5"/>
      <c r="R654" s="5"/>
      <c r="S654" s="5"/>
      <c r="T654" s="5"/>
      <c r="U654" s="5"/>
      <c r="V654" s="5"/>
      <c r="W654" s="5"/>
      <c r="X654" s="5"/>
      <c r="Y654" s="5"/>
      <c r="Z654" s="5"/>
    </row>
    <row r="655" ht="15.75" customHeight="1">
      <c r="A655" s="5"/>
      <c r="C655" s="10"/>
      <c r="H655" s="5"/>
      <c r="I655" s="5"/>
      <c r="J655" s="5"/>
      <c r="K655" s="5"/>
      <c r="L655" s="5"/>
      <c r="M655" s="5"/>
      <c r="N655" s="5"/>
      <c r="O655" s="5"/>
      <c r="P655" s="5"/>
      <c r="Q655" s="5"/>
      <c r="R655" s="5"/>
      <c r="S655" s="5"/>
      <c r="T655" s="5"/>
      <c r="U655" s="5"/>
      <c r="V655" s="5"/>
      <c r="W655" s="5"/>
      <c r="X655" s="5"/>
      <c r="Y655" s="5"/>
      <c r="Z655" s="5"/>
    </row>
    <row r="656" ht="15.75" customHeight="1">
      <c r="A656" s="5"/>
      <c r="C656" s="10"/>
      <c r="H656" s="5"/>
      <c r="I656" s="5"/>
      <c r="J656" s="5"/>
      <c r="K656" s="5"/>
      <c r="L656" s="5"/>
      <c r="M656" s="5"/>
      <c r="N656" s="5"/>
      <c r="O656" s="5"/>
      <c r="P656" s="5"/>
      <c r="Q656" s="5"/>
      <c r="R656" s="5"/>
      <c r="S656" s="5"/>
      <c r="T656" s="5"/>
      <c r="U656" s="5"/>
      <c r="V656" s="5"/>
      <c r="W656" s="5"/>
      <c r="X656" s="5"/>
      <c r="Y656" s="5"/>
      <c r="Z656" s="5"/>
    </row>
    <row r="657" ht="15.75" customHeight="1">
      <c r="A657" s="5"/>
      <c r="C657" s="10"/>
      <c r="H657" s="5"/>
      <c r="I657" s="5"/>
      <c r="J657" s="5"/>
      <c r="K657" s="5"/>
      <c r="L657" s="5"/>
      <c r="M657" s="5"/>
      <c r="N657" s="5"/>
      <c r="O657" s="5"/>
      <c r="P657" s="5"/>
      <c r="Q657" s="5"/>
      <c r="R657" s="5"/>
      <c r="S657" s="5"/>
      <c r="T657" s="5"/>
      <c r="U657" s="5"/>
      <c r="V657" s="5"/>
      <c r="W657" s="5"/>
      <c r="X657" s="5"/>
      <c r="Y657" s="5"/>
      <c r="Z657" s="5"/>
    </row>
    <row r="658" ht="15.75" customHeight="1">
      <c r="A658" s="5"/>
      <c r="C658" s="10"/>
      <c r="H658" s="5"/>
      <c r="I658" s="5"/>
      <c r="J658" s="5"/>
      <c r="K658" s="5"/>
      <c r="L658" s="5"/>
      <c r="M658" s="5"/>
      <c r="N658" s="5"/>
      <c r="O658" s="5"/>
      <c r="P658" s="5"/>
      <c r="Q658" s="5"/>
      <c r="R658" s="5"/>
      <c r="S658" s="5"/>
      <c r="T658" s="5"/>
      <c r="U658" s="5"/>
      <c r="V658" s="5"/>
      <c r="W658" s="5"/>
      <c r="X658" s="5"/>
      <c r="Y658" s="5"/>
      <c r="Z658" s="5"/>
    </row>
    <row r="659" ht="15.75" customHeight="1">
      <c r="A659" s="5"/>
      <c r="C659" s="10"/>
      <c r="H659" s="5"/>
      <c r="I659" s="5"/>
      <c r="J659" s="5"/>
      <c r="K659" s="5"/>
      <c r="L659" s="5"/>
      <c r="M659" s="5"/>
      <c r="N659" s="5"/>
      <c r="O659" s="5"/>
      <c r="P659" s="5"/>
      <c r="Q659" s="5"/>
      <c r="R659" s="5"/>
      <c r="S659" s="5"/>
      <c r="T659" s="5"/>
      <c r="U659" s="5"/>
      <c r="V659" s="5"/>
      <c r="W659" s="5"/>
      <c r="X659" s="5"/>
      <c r="Y659" s="5"/>
      <c r="Z659" s="5"/>
    </row>
    <row r="660" ht="15.75" customHeight="1">
      <c r="A660" s="5"/>
      <c r="C660" s="10"/>
      <c r="H660" s="5"/>
      <c r="I660" s="5"/>
      <c r="J660" s="5"/>
      <c r="K660" s="5"/>
      <c r="L660" s="5"/>
      <c r="M660" s="5"/>
      <c r="N660" s="5"/>
      <c r="O660" s="5"/>
      <c r="P660" s="5"/>
      <c r="Q660" s="5"/>
      <c r="R660" s="5"/>
      <c r="S660" s="5"/>
      <c r="T660" s="5"/>
      <c r="U660" s="5"/>
      <c r="V660" s="5"/>
      <c r="W660" s="5"/>
      <c r="X660" s="5"/>
      <c r="Y660" s="5"/>
      <c r="Z660" s="5"/>
    </row>
    <row r="661" ht="15.75" customHeight="1">
      <c r="A661" s="5"/>
      <c r="C661" s="10"/>
      <c r="H661" s="5"/>
      <c r="I661" s="5"/>
      <c r="J661" s="5"/>
      <c r="K661" s="5"/>
      <c r="L661" s="5"/>
      <c r="M661" s="5"/>
      <c r="N661" s="5"/>
      <c r="O661" s="5"/>
      <c r="P661" s="5"/>
      <c r="Q661" s="5"/>
      <c r="R661" s="5"/>
      <c r="S661" s="5"/>
      <c r="T661" s="5"/>
      <c r="U661" s="5"/>
      <c r="V661" s="5"/>
      <c r="W661" s="5"/>
      <c r="X661" s="5"/>
      <c r="Y661" s="5"/>
      <c r="Z661" s="5"/>
    </row>
    <row r="662" ht="15.75" customHeight="1">
      <c r="A662" s="5"/>
      <c r="C662" s="10"/>
      <c r="H662" s="5"/>
      <c r="I662" s="5"/>
      <c r="J662" s="5"/>
      <c r="K662" s="5"/>
      <c r="L662" s="5"/>
      <c r="M662" s="5"/>
      <c r="N662" s="5"/>
      <c r="O662" s="5"/>
      <c r="P662" s="5"/>
      <c r="Q662" s="5"/>
      <c r="R662" s="5"/>
      <c r="S662" s="5"/>
      <c r="T662" s="5"/>
      <c r="U662" s="5"/>
      <c r="V662" s="5"/>
      <c r="W662" s="5"/>
      <c r="X662" s="5"/>
      <c r="Y662" s="5"/>
      <c r="Z662" s="5"/>
    </row>
    <row r="663" ht="15.75" customHeight="1">
      <c r="A663" s="5"/>
      <c r="C663" s="10"/>
      <c r="H663" s="5"/>
      <c r="I663" s="5"/>
      <c r="J663" s="5"/>
      <c r="K663" s="5"/>
      <c r="L663" s="5"/>
      <c r="M663" s="5"/>
      <c r="N663" s="5"/>
      <c r="O663" s="5"/>
      <c r="P663" s="5"/>
      <c r="Q663" s="5"/>
      <c r="R663" s="5"/>
      <c r="S663" s="5"/>
      <c r="T663" s="5"/>
      <c r="U663" s="5"/>
      <c r="V663" s="5"/>
      <c r="W663" s="5"/>
      <c r="X663" s="5"/>
      <c r="Y663" s="5"/>
      <c r="Z663" s="5"/>
    </row>
    <row r="664" ht="15.75" customHeight="1">
      <c r="A664" s="5"/>
      <c r="C664" s="10"/>
      <c r="H664" s="5"/>
      <c r="I664" s="5"/>
      <c r="J664" s="5"/>
      <c r="K664" s="5"/>
      <c r="L664" s="5"/>
      <c r="M664" s="5"/>
      <c r="N664" s="5"/>
      <c r="O664" s="5"/>
      <c r="P664" s="5"/>
      <c r="Q664" s="5"/>
      <c r="R664" s="5"/>
      <c r="S664" s="5"/>
      <c r="T664" s="5"/>
      <c r="U664" s="5"/>
      <c r="V664" s="5"/>
      <c r="W664" s="5"/>
      <c r="X664" s="5"/>
      <c r="Y664" s="5"/>
      <c r="Z664" s="5"/>
    </row>
    <row r="665" ht="15.75" customHeight="1">
      <c r="A665" s="5"/>
      <c r="C665" s="10"/>
      <c r="H665" s="5"/>
      <c r="I665" s="5"/>
      <c r="J665" s="5"/>
      <c r="K665" s="5"/>
      <c r="L665" s="5"/>
      <c r="M665" s="5"/>
      <c r="N665" s="5"/>
      <c r="O665" s="5"/>
      <c r="P665" s="5"/>
      <c r="Q665" s="5"/>
      <c r="R665" s="5"/>
      <c r="S665" s="5"/>
      <c r="T665" s="5"/>
      <c r="U665" s="5"/>
      <c r="V665" s="5"/>
      <c r="W665" s="5"/>
      <c r="X665" s="5"/>
      <c r="Y665" s="5"/>
      <c r="Z665" s="5"/>
    </row>
    <row r="666" ht="15.75" customHeight="1">
      <c r="A666" s="5"/>
      <c r="C666" s="10"/>
      <c r="H666" s="5"/>
      <c r="I666" s="5"/>
      <c r="J666" s="5"/>
      <c r="K666" s="5"/>
      <c r="L666" s="5"/>
      <c r="M666" s="5"/>
      <c r="N666" s="5"/>
      <c r="O666" s="5"/>
      <c r="P666" s="5"/>
      <c r="Q666" s="5"/>
      <c r="R666" s="5"/>
      <c r="S666" s="5"/>
      <c r="T666" s="5"/>
      <c r="U666" s="5"/>
      <c r="V666" s="5"/>
      <c r="W666" s="5"/>
      <c r="X666" s="5"/>
      <c r="Y666" s="5"/>
      <c r="Z666" s="5"/>
    </row>
    <row r="667" ht="15.75" customHeight="1">
      <c r="A667" s="5"/>
      <c r="C667" s="10"/>
      <c r="H667" s="5"/>
      <c r="I667" s="5"/>
      <c r="J667" s="5"/>
      <c r="K667" s="5"/>
      <c r="L667" s="5"/>
      <c r="M667" s="5"/>
      <c r="N667" s="5"/>
      <c r="O667" s="5"/>
      <c r="P667" s="5"/>
      <c r="Q667" s="5"/>
      <c r="R667" s="5"/>
      <c r="S667" s="5"/>
      <c r="T667" s="5"/>
      <c r="U667" s="5"/>
      <c r="V667" s="5"/>
      <c r="W667" s="5"/>
      <c r="X667" s="5"/>
      <c r="Y667" s="5"/>
      <c r="Z667" s="5"/>
    </row>
    <row r="668" ht="15.75" customHeight="1">
      <c r="A668" s="5"/>
      <c r="C668" s="10"/>
      <c r="H668" s="5"/>
      <c r="I668" s="5"/>
      <c r="J668" s="5"/>
      <c r="K668" s="5"/>
      <c r="L668" s="5"/>
      <c r="M668" s="5"/>
      <c r="N668" s="5"/>
      <c r="O668" s="5"/>
      <c r="P668" s="5"/>
      <c r="Q668" s="5"/>
      <c r="R668" s="5"/>
      <c r="S668" s="5"/>
      <c r="T668" s="5"/>
      <c r="U668" s="5"/>
      <c r="V668" s="5"/>
      <c r="W668" s="5"/>
      <c r="X668" s="5"/>
      <c r="Y668" s="5"/>
      <c r="Z668" s="5"/>
    </row>
    <row r="669" ht="15.75" customHeight="1">
      <c r="A669" s="5"/>
      <c r="C669" s="10"/>
      <c r="H669" s="5"/>
      <c r="I669" s="5"/>
      <c r="J669" s="5"/>
      <c r="K669" s="5"/>
      <c r="L669" s="5"/>
      <c r="M669" s="5"/>
      <c r="N669" s="5"/>
      <c r="O669" s="5"/>
      <c r="P669" s="5"/>
      <c r="Q669" s="5"/>
      <c r="R669" s="5"/>
      <c r="S669" s="5"/>
      <c r="T669" s="5"/>
      <c r="U669" s="5"/>
      <c r="V669" s="5"/>
      <c r="W669" s="5"/>
      <c r="X669" s="5"/>
      <c r="Y669" s="5"/>
      <c r="Z669" s="5"/>
    </row>
    <row r="670" ht="15.75" customHeight="1">
      <c r="A670" s="5"/>
      <c r="C670" s="10"/>
      <c r="H670" s="5"/>
      <c r="I670" s="5"/>
      <c r="J670" s="5"/>
      <c r="K670" s="5"/>
      <c r="L670" s="5"/>
      <c r="M670" s="5"/>
      <c r="N670" s="5"/>
      <c r="O670" s="5"/>
      <c r="P670" s="5"/>
      <c r="Q670" s="5"/>
      <c r="R670" s="5"/>
      <c r="S670" s="5"/>
      <c r="T670" s="5"/>
      <c r="U670" s="5"/>
      <c r="V670" s="5"/>
      <c r="W670" s="5"/>
      <c r="X670" s="5"/>
      <c r="Y670" s="5"/>
      <c r="Z670" s="5"/>
    </row>
    <row r="671" ht="15.75" customHeight="1">
      <c r="A671" s="5"/>
      <c r="C671" s="10"/>
      <c r="H671" s="5"/>
      <c r="I671" s="5"/>
      <c r="J671" s="5"/>
      <c r="K671" s="5"/>
      <c r="L671" s="5"/>
      <c r="M671" s="5"/>
      <c r="N671" s="5"/>
      <c r="O671" s="5"/>
      <c r="P671" s="5"/>
      <c r="Q671" s="5"/>
      <c r="R671" s="5"/>
      <c r="S671" s="5"/>
      <c r="T671" s="5"/>
      <c r="U671" s="5"/>
      <c r="V671" s="5"/>
      <c r="W671" s="5"/>
      <c r="X671" s="5"/>
      <c r="Y671" s="5"/>
      <c r="Z671" s="5"/>
    </row>
    <row r="672" ht="15.75" customHeight="1">
      <c r="A672" s="5"/>
      <c r="C672" s="10"/>
      <c r="H672" s="5"/>
      <c r="I672" s="5"/>
      <c r="J672" s="5"/>
      <c r="K672" s="5"/>
      <c r="L672" s="5"/>
      <c r="M672" s="5"/>
      <c r="N672" s="5"/>
      <c r="O672" s="5"/>
      <c r="P672" s="5"/>
      <c r="Q672" s="5"/>
      <c r="R672" s="5"/>
      <c r="S672" s="5"/>
      <c r="T672" s="5"/>
      <c r="U672" s="5"/>
      <c r="V672" s="5"/>
      <c r="W672" s="5"/>
      <c r="X672" s="5"/>
      <c r="Y672" s="5"/>
      <c r="Z672" s="5"/>
    </row>
    <row r="673" ht="15.75" customHeight="1">
      <c r="A673" s="5"/>
      <c r="C673" s="10"/>
      <c r="H673" s="5"/>
      <c r="I673" s="5"/>
      <c r="J673" s="5"/>
      <c r="K673" s="5"/>
      <c r="L673" s="5"/>
      <c r="M673" s="5"/>
      <c r="N673" s="5"/>
      <c r="O673" s="5"/>
      <c r="P673" s="5"/>
      <c r="Q673" s="5"/>
      <c r="R673" s="5"/>
      <c r="S673" s="5"/>
      <c r="T673" s="5"/>
      <c r="U673" s="5"/>
      <c r="V673" s="5"/>
      <c r="W673" s="5"/>
      <c r="X673" s="5"/>
      <c r="Y673" s="5"/>
      <c r="Z673" s="5"/>
    </row>
    <row r="674" ht="15.75" customHeight="1">
      <c r="A674" s="5"/>
      <c r="C674" s="10"/>
      <c r="H674" s="5"/>
      <c r="I674" s="5"/>
      <c r="J674" s="5"/>
      <c r="K674" s="5"/>
      <c r="L674" s="5"/>
      <c r="M674" s="5"/>
      <c r="N674" s="5"/>
      <c r="O674" s="5"/>
      <c r="P674" s="5"/>
      <c r="Q674" s="5"/>
      <c r="R674" s="5"/>
      <c r="S674" s="5"/>
      <c r="T674" s="5"/>
      <c r="U674" s="5"/>
      <c r="V674" s="5"/>
      <c r="W674" s="5"/>
      <c r="X674" s="5"/>
      <c r="Y674" s="5"/>
      <c r="Z674" s="5"/>
    </row>
    <row r="675" ht="15.75" customHeight="1">
      <c r="A675" s="5"/>
      <c r="C675" s="10"/>
      <c r="H675" s="5"/>
      <c r="I675" s="5"/>
      <c r="J675" s="5"/>
      <c r="K675" s="5"/>
      <c r="L675" s="5"/>
      <c r="M675" s="5"/>
      <c r="N675" s="5"/>
      <c r="O675" s="5"/>
      <c r="P675" s="5"/>
      <c r="Q675" s="5"/>
      <c r="R675" s="5"/>
      <c r="S675" s="5"/>
      <c r="T675" s="5"/>
      <c r="U675" s="5"/>
      <c r="V675" s="5"/>
      <c r="W675" s="5"/>
      <c r="X675" s="5"/>
      <c r="Y675" s="5"/>
      <c r="Z675" s="5"/>
    </row>
    <row r="676" ht="15.75" customHeight="1">
      <c r="A676" s="5"/>
      <c r="C676" s="10"/>
      <c r="H676" s="5"/>
      <c r="I676" s="5"/>
      <c r="J676" s="5"/>
      <c r="K676" s="5"/>
      <c r="L676" s="5"/>
      <c r="M676" s="5"/>
      <c r="N676" s="5"/>
      <c r="O676" s="5"/>
      <c r="P676" s="5"/>
      <c r="Q676" s="5"/>
      <c r="R676" s="5"/>
      <c r="S676" s="5"/>
      <c r="T676" s="5"/>
      <c r="U676" s="5"/>
      <c r="V676" s="5"/>
      <c r="W676" s="5"/>
      <c r="X676" s="5"/>
      <c r="Y676" s="5"/>
      <c r="Z676" s="5"/>
    </row>
    <row r="677" ht="15.75" customHeight="1">
      <c r="A677" s="5"/>
      <c r="C677" s="10"/>
      <c r="H677" s="5"/>
      <c r="I677" s="5"/>
      <c r="J677" s="5"/>
      <c r="K677" s="5"/>
      <c r="L677" s="5"/>
      <c r="M677" s="5"/>
      <c r="N677" s="5"/>
      <c r="O677" s="5"/>
      <c r="P677" s="5"/>
      <c r="Q677" s="5"/>
      <c r="R677" s="5"/>
      <c r="S677" s="5"/>
      <c r="T677" s="5"/>
      <c r="U677" s="5"/>
      <c r="V677" s="5"/>
      <c r="W677" s="5"/>
      <c r="X677" s="5"/>
      <c r="Y677" s="5"/>
      <c r="Z677" s="5"/>
    </row>
    <row r="678" ht="15.75" customHeight="1">
      <c r="A678" s="5"/>
      <c r="C678" s="10"/>
      <c r="H678" s="5"/>
      <c r="I678" s="5"/>
      <c r="J678" s="5"/>
      <c r="K678" s="5"/>
      <c r="L678" s="5"/>
      <c r="M678" s="5"/>
      <c r="N678" s="5"/>
      <c r="O678" s="5"/>
      <c r="P678" s="5"/>
      <c r="Q678" s="5"/>
      <c r="R678" s="5"/>
      <c r="S678" s="5"/>
      <c r="T678" s="5"/>
      <c r="U678" s="5"/>
      <c r="V678" s="5"/>
      <c r="W678" s="5"/>
      <c r="X678" s="5"/>
      <c r="Y678" s="5"/>
      <c r="Z678" s="5"/>
    </row>
    <row r="679" ht="15.75" customHeight="1">
      <c r="A679" s="5"/>
      <c r="C679" s="10"/>
      <c r="H679" s="5"/>
      <c r="I679" s="5"/>
      <c r="J679" s="5"/>
      <c r="K679" s="5"/>
      <c r="L679" s="5"/>
      <c r="M679" s="5"/>
      <c r="N679" s="5"/>
      <c r="O679" s="5"/>
      <c r="P679" s="5"/>
      <c r="Q679" s="5"/>
      <c r="R679" s="5"/>
      <c r="S679" s="5"/>
      <c r="T679" s="5"/>
      <c r="U679" s="5"/>
      <c r="V679" s="5"/>
      <c r="W679" s="5"/>
      <c r="X679" s="5"/>
      <c r="Y679" s="5"/>
      <c r="Z679" s="5"/>
    </row>
    <row r="680" ht="15.75" customHeight="1">
      <c r="A680" s="5"/>
      <c r="C680" s="10"/>
      <c r="H680" s="5"/>
      <c r="I680" s="5"/>
      <c r="J680" s="5"/>
      <c r="K680" s="5"/>
      <c r="L680" s="5"/>
      <c r="M680" s="5"/>
      <c r="N680" s="5"/>
      <c r="O680" s="5"/>
      <c r="P680" s="5"/>
      <c r="Q680" s="5"/>
      <c r="R680" s="5"/>
      <c r="S680" s="5"/>
      <c r="T680" s="5"/>
      <c r="U680" s="5"/>
      <c r="V680" s="5"/>
      <c r="W680" s="5"/>
      <c r="X680" s="5"/>
      <c r="Y680" s="5"/>
      <c r="Z680" s="5"/>
    </row>
    <row r="681" ht="15.75" customHeight="1">
      <c r="A681" s="5"/>
      <c r="C681" s="10"/>
      <c r="H681" s="5"/>
      <c r="I681" s="5"/>
      <c r="J681" s="5"/>
      <c r="K681" s="5"/>
      <c r="L681" s="5"/>
      <c r="M681" s="5"/>
      <c r="N681" s="5"/>
      <c r="O681" s="5"/>
      <c r="P681" s="5"/>
      <c r="Q681" s="5"/>
      <c r="R681" s="5"/>
      <c r="S681" s="5"/>
      <c r="T681" s="5"/>
      <c r="U681" s="5"/>
      <c r="V681" s="5"/>
      <c r="W681" s="5"/>
      <c r="X681" s="5"/>
      <c r="Y681" s="5"/>
      <c r="Z681" s="5"/>
    </row>
    <row r="682" ht="15.75" customHeight="1">
      <c r="A682" s="5"/>
      <c r="C682" s="10"/>
      <c r="H682" s="5"/>
      <c r="I682" s="5"/>
      <c r="J682" s="5"/>
      <c r="K682" s="5"/>
      <c r="L682" s="5"/>
      <c r="M682" s="5"/>
      <c r="N682" s="5"/>
      <c r="O682" s="5"/>
      <c r="P682" s="5"/>
      <c r="Q682" s="5"/>
      <c r="R682" s="5"/>
      <c r="S682" s="5"/>
      <c r="T682" s="5"/>
      <c r="U682" s="5"/>
      <c r="V682" s="5"/>
      <c r="W682" s="5"/>
      <c r="X682" s="5"/>
      <c r="Y682" s="5"/>
      <c r="Z682" s="5"/>
    </row>
    <row r="683" ht="15.75" customHeight="1">
      <c r="A683" s="5"/>
      <c r="C683" s="10"/>
      <c r="H683" s="5"/>
      <c r="I683" s="5"/>
      <c r="J683" s="5"/>
      <c r="K683" s="5"/>
      <c r="L683" s="5"/>
      <c r="M683" s="5"/>
      <c r="N683" s="5"/>
      <c r="O683" s="5"/>
      <c r="P683" s="5"/>
      <c r="Q683" s="5"/>
      <c r="R683" s="5"/>
      <c r="S683" s="5"/>
      <c r="T683" s="5"/>
      <c r="U683" s="5"/>
      <c r="V683" s="5"/>
      <c r="W683" s="5"/>
      <c r="X683" s="5"/>
      <c r="Y683" s="5"/>
      <c r="Z683" s="5"/>
    </row>
    <row r="684" ht="15.75" customHeight="1">
      <c r="A684" s="5"/>
      <c r="C684" s="10"/>
      <c r="H684" s="5"/>
      <c r="I684" s="5"/>
      <c r="J684" s="5"/>
      <c r="K684" s="5"/>
      <c r="L684" s="5"/>
      <c r="M684" s="5"/>
      <c r="N684" s="5"/>
      <c r="O684" s="5"/>
      <c r="P684" s="5"/>
      <c r="Q684" s="5"/>
      <c r="R684" s="5"/>
      <c r="S684" s="5"/>
      <c r="T684" s="5"/>
      <c r="U684" s="5"/>
      <c r="V684" s="5"/>
      <c r="W684" s="5"/>
      <c r="X684" s="5"/>
      <c r="Y684" s="5"/>
      <c r="Z684" s="5"/>
    </row>
    <row r="685" ht="15.75" customHeight="1">
      <c r="A685" s="5"/>
      <c r="C685" s="10"/>
      <c r="H685" s="5"/>
      <c r="I685" s="5"/>
      <c r="J685" s="5"/>
      <c r="K685" s="5"/>
      <c r="L685" s="5"/>
      <c r="M685" s="5"/>
      <c r="N685" s="5"/>
      <c r="O685" s="5"/>
      <c r="P685" s="5"/>
      <c r="Q685" s="5"/>
      <c r="R685" s="5"/>
      <c r="S685" s="5"/>
      <c r="T685" s="5"/>
      <c r="U685" s="5"/>
      <c r="V685" s="5"/>
      <c r="W685" s="5"/>
      <c r="X685" s="5"/>
      <c r="Y685" s="5"/>
      <c r="Z685" s="5"/>
    </row>
    <row r="686" ht="15.75" customHeight="1">
      <c r="A686" s="5"/>
      <c r="C686" s="10"/>
      <c r="H686" s="5"/>
      <c r="I686" s="5"/>
      <c r="J686" s="5"/>
      <c r="K686" s="5"/>
      <c r="L686" s="5"/>
      <c r="M686" s="5"/>
      <c r="N686" s="5"/>
      <c r="O686" s="5"/>
      <c r="P686" s="5"/>
      <c r="Q686" s="5"/>
      <c r="R686" s="5"/>
      <c r="S686" s="5"/>
      <c r="T686" s="5"/>
      <c r="U686" s="5"/>
      <c r="V686" s="5"/>
      <c r="W686" s="5"/>
      <c r="X686" s="5"/>
      <c r="Y686" s="5"/>
      <c r="Z686" s="5"/>
    </row>
    <row r="687" ht="15.75" customHeight="1">
      <c r="A687" s="5"/>
      <c r="C687" s="10"/>
      <c r="H687" s="5"/>
      <c r="I687" s="5"/>
      <c r="J687" s="5"/>
      <c r="K687" s="5"/>
      <c r="L687" s="5"/>
      <c r="M687" s="5"/>
      <c r="N687" s="5"/>
      <c r="O687" s="5"/>
      <c r="P687" s="5"/>
      <c r="Q687" s="5"/>
      <c r="R687" s="5"/>
      <c r="S687" s="5"/>
      <c r="T687" s="5"/>
      <c r="U687" s="5"/>
      <c r="V687" s="5"/>
      <c r="W687" s="5"/>
      <c r="X687" s="5"/>
      <c r="Y687" s="5"/>
      <c r="Z687" s="5"/>
    </row>
    <row r="688" ht="15.75" customHeight="1">
      <c r="A688" s="5"/>
      <c r="C688" s="10"/>
      <c r="H688" s="5"/>
      <c r="I688" s="5"/>
      <c r="J688" s="5"/>
      <c r="K688" s="5"/>
      <c r="L688" s="5"/>
      <c r="M688" s="5"/>
      <c r="N688" s="5"/>
      <c r="O688" s="5"/>
      <c r="P688" s="5"/>
      <c r="Q688" s="5"/>
      <c r="R688" s="5"/>
      <c r="S688" s="5"/>
      <c r="T688" s="5"/>
      <c r="U688" s="5"/>
      <c r="V688" s="5"/>
      <c r="W688" s="5"/>
      <c r="X688" s="5"/>
      <c r="Y688" s="5"/>
      <c r="Z688" s="5"/>
    </row>
    <row r="689" ht="15.75" customHeight="1">
      <c r="A689" s="5"/>
      <c r="C689" s="10"/>
      <c r="H689" s="5"/>
      <c r="I689" s="5"/>
      <c r="J689" s="5"/>
      <c r="K689" s="5"/>
      <c r="L689" s="5"/>
      <c r="M689" s="5"/>
      <c r="N689" s="5"/>
      <c r="O689" s="5"/>
      <c r="P689" s="5"/>
      <c r="Q689" s="5"/>
      <c r="R689" s="5"/>
      <c r="S689" s="5"/>
      <c r="T689" s="5"/>
      <c r="U689" s="5"/>
      <c r="V689" s="5"/>
      <c r="W689" s="5"/>
      <c r="X689" s="5"/>
      <c r="Y689" s="5"/>
      <c r="Z689" s="5"/>
    </row>
    <row r="690" ht="15.75" customHeight="1">
      <c r="A690" s="5"/>
      <c r="C690" s="10"/>
      <c r="H690" s="5"/>
      <c r="I690" s="5"/>
      <c r="J690" s="5"/>
      <c r="K690" s="5"/>
      <c r="L690" s="5"/>
      <c r="M690" s="5"/>
      <c r="N690" s="5"/>
      <c r="O690" s="5"/>
      <c r="P690" s="5"/>
      <c r="Q690" s="5"/>
      <c r="R690" s="5"/>
      <c r="S690" s="5"/>
      <c r="T690" s="5"/>
      <c r="U690" s="5"/>
      <c r="V690" s="5"/>
      <c r="W690" s="5"/>
      <c r="X690" s="5"/>
      <c r="Y690" s="5"/>
      <c r="Z690" s="5"/>
    </row>
    <row r="691" ht="15.75" customHeight="1">
      <c r="A691" s="5"/>
      <c r="C691" s="10"/>
      <c r="H691" s="5"/>
      <c r="I691" s="5"/>
      <c r="J691" s="5"/>
      <c r="K691" s="5"/>
      <c r="L691" s="5"/>
      <c r="M691" s="5"/>
      <c r="N691" s="5"/>
      <c r="O691" s="5"/>
      <c r="P691" s="5"/>
      <c r="Q691" s="5"/>
      <c r="R691" s="5"/>
      <c r="S691" s="5"/>
      <c r="T691" s="5"/>
      <c r="U691" s="5"/>
      <c r="V691" s="5"/>
      <c r="W691" s="5"/>
      <c r="X691" s="5"/>
      <c r="Y691" s="5"/>
      <c r="Z691" s="5"/>
    </row>
    <row r="692" ht="15.75" customHeight="1">
      <c r="A692" s="5"/>
      <c r="C692" s="10"/>
      <c r="H692" s="5"/>
      <c r="I692" s="5"/>
      <c r="J692" s="5"/>
      <c r="K692" s="5"/>
      <c r="L692" s="5"/>
      <c r="M692" s="5"/>
      <c r="N692" s="5"/>
      <c r="O692" s="5"/>
      <c r="P692" s="5"/>
      <c r="Q692" s="5"/>
      <c r="R692" s="5"/>
      <c r="S692" s="5"/>
      <c r="T692" s="5"/>
      <c r="U692" s="5"/>
      <c r="V692" s="5"/>
      <c r="W692" s="5"/>
      <c r="X692" s="5"/>
      <c r="Y692" s="5"/>
      <c r="Z692" s="5"/>
    </row>
    <row r="693" ht="15.75" customHeight="1">
      <c r="A693" s="5"/>
      <c r="C693" s="10"/>
      <c r="H693" s="5"/>
      <c r="I693" s="5"/>
      <c r="J693" s="5"/>
      <c r="K693" s="5"/>
      <c r="L693" s="5"/>
      <c r="M693" s="5"/>
      <c r="N693" s="5"/>
      <c r="O693" s="5"/>
      <c r="P693" s="5"/>
      <c r="Q693" s="5"/>
      <c r="R693" s="5"/>
      <c r="S693" s="5"/>
      <c r="T693" s="5"/>
      <c r="U693" s="5"/>
      <c r="V693" s="5"/>
      <c r="W693" s="5"/>
      <c r="X693" s="5"/>
      <c r="Y693" s="5"/>
      <c r="Z693" s="5"/>
    </row>
    <row r="694" ht="15.75" customHeight="1">
      <c r="A694" s="5"/>
      <c r="C694" s="10"/>
      <c r="H694" s="5"/>
      <c r="I694" s="5"/>
      <c r="J694" s="5"/>
      <c r="K694" s="5"/>
      <c r="L694" s="5"/>
      <c r="M694" s="5"/>
      <c r="N694" s="5"/>
      <c r="O694" s="5"/>
      <c r="P694" s="5"/>
      <c r="Q694" s="5"/>
      <c r="R694" s="5"/>
      <c r="S694" s="5"/>
      <c r="T694" s="5"/>
      <c r="U694" s="5"/>
      <c r="V694" s="5"/>
      <c r="W694" s="5"/>
      <c r="X694" s="5"/>
      <c r="Y694" s="5"/>
      <c r="Z694" s="5"/>
    </row>
    <row r="695" ht="15.75" customHeight="1">
      <c r="A695" s="5"/>
      <c r="C695" s="10"/>
      <c r="H695" s="5"/>
      <c r="I695" s="5"/>
      <c r="J695" s="5"/>
      <c r="K695" s="5"/>
      <c r="L695" s="5"/>
      <c r="M695" s="5"/>
      <c r="N695" s="5"/>
      <c r="O695" s="5"/>
      <c r="P695" s="5"/>
      <c r="Q695" s="5"/>
      <c r="R695" s="5"/>
      <c r="S695" s="5"/>
      <c r="T695" s="5"/>
      <c r="U695" s="5"/>
      <c r="V695" s="5"/>
      <c r="W695" s="5"/>
      <c r="X695" s="5"/>
      <c r="Y695" s="5"/>
      <c r="Z695" s="5"/>
    </row>
    <row r="696" ht="15.75" customHeight="1">
      <c r="A696" s="5"/>
      <c r="C696" s="10"/>
      <c r="H696" s="5"/>
      <c r="I696" s="5"/>
      <c r="J696" s="5"/>
      <c r="K696" s="5"/>
      <c r="L696" s="5"/>
      <c r="M696" s="5"/>
      <c r="N696" s="5"/>
      <c r="O696" s="5"/>
      <c r="P696" s="5"/>
      <c r="Q696" s="5"/>
      <c r="R696" s="5"/>
      <c r="S696" s="5"/>
      <c r="T696" s="5"/>
      <c r="U696" s="5"/>
      <c r="V696" s="5"/>
      <c r="W696" s="5"/>
      <c r="X696" s="5"/>
      <c r="Y696" s="5"/>
      <c r="Z696" s="5"/>
    </row>
    <row r="697" ht="15.75" customHeight="1">
      <c r="A697" s="5"/>
      <c r="C697" s="10"/>
      <c r="H697" s="5"/>
      <c r="I697" s="5"/>
      <c r="J697" s="5"/>
      <c r="K697" s="5"/>
      <c r="L697" s="5"/>
      <c r="M697" s="5"/>
      <c r="N697" s="5"/>
      <c r="O697" s="5"/>
      <c r="P697" s="5"/>
      <c r="Q697" s="5"/>
      <c r="R697" s="5"/>
      <c r="S697" s="5"/>
      <c r="T697" s="5"/>
      <c r="U697" s="5"/>
      <c r="V697" s="5"/>
      <c r="W697" s="5"/>
      <c r="X697" s="5"/>
      <c r="Y697" s="5"/>
      <c r="Z697" s="5"/>
    </row>
    <row r="698" ht="15.75" customHeight="1">
      <c r="A698" s="5"/>
      <c r="C698" s="10"/>
      <c r="H698" s="5"/>
      <c r="I698" s="5"/>
      <c r="J698" s="5"/>
      <c r="K698" s="5"/>
      <c r="L698" s="5"/>
      <c r="M698" s="5"/>
      <c r="N698" s="5"/>
      <c r="O698" s="5"/>
      <c r="P698" s="5"/>
      <c r="Q698" s="5"/>
      <c r="R698" s="5"/>
      <c r="S698" s="5"/>
      <c r="T698" s="5"/>
      <c r="U698" s="5"/>
      <c r="V698" s="5"/>
      <c r="W698" s="5"/>
      <c r="X698" s="5"/>
      <c r="Y698" s="5"/>
      <c r="Z698" s="5"/>
    </row>
    <row r="699" ht="15.75" customHeight="1">
      <c r="A699" s="5"/>
      <c r="C699" s="10"/>
      <c r="H699" s="5"/>
      <c r="I699" s="5"/>
      <c r="J699" s="5"/>
      <c r="K699" s="5"/>
      <c r="L699" s="5"/>
      <c r="M699" s="5"/>
      <c r="N699" s="5"/>
      <c r="O699" s="5"/>
      <c r="P699" s="5"/>
      <c r="Q699" s="5"/>
      <c r="R699" s="5"/>
      <c r="S699" s="5"/>
      <c r="T699" s="5"/>
      <c r="U699" s="5"/>
      <c r="V699" s="5"/>
      <c r="W699" s="5"/>
      <c r="X699" s="5"/>
      <c r="Y699" s="5"/>
      <c r="Z699" s="5"/>
    </row>
    <row r="700" ht="15.75" customHeight="1">
      <c r="A700" s="5"/>
      <c r="C700" s="10"/>
      <c r="H700" s="5"/>
      <c r="I700" s="5"/>
      <c r="J700" s="5"/>
      <c r="K700" s="5"/>
      <c r="L700" s="5"/>
      <c r="M700" s="5"/>
      <c r="N700" s="5"/>
      <c r="O700" s="5"/>
      <c r="P700" s="5"/>
      <c r="Q700" s="5"/>
      <c r="R700" s="5"/>
      <c r="S700" s="5"/>
      <c r="T700" s="5"/>
      <c r="U700" s="5"/>
      <c r="V700" s="5"/>
      <c r="W700" s="5"/>
      <c r="X700" s="5"/>
      <c r="Y700" s="5"/>
      <c r="Z700" s="5"/>
    </row>
    <row r="701" ht="15.75" customHeight="1">
      <c r="A701" s="5"/>
      <c r="C701" s="10"/>
      <c r="H701" s="5"/>
      <c r="I701" s="5"/>
      <c r="J701" s="5"/>
      <c r="K701" s="5"/>
      <c r="L701" s="5"/>
      <c r="M701" s="5"/>
      <c r="N701" s="5"/>
      <c r="O701" s="5"/>
      <c r="P701" s="5"/>
      <c r="Q701" s="5"/>
      <c r="R701" s="5"/>
      <c r="S701" s="5"/>
      <c r="T701" s="5"/>
      <c r="U701" s="5"/>
      <c r="V701" s="5"/>
      <c r="W701" s="5"/>
      <c r="X701" s="5"/>
      <c r="Y701" s="5"/>
      <c r="Z701" s="5"/>
    </row>
    <row r="702" ht="15.75" customHeight="1">
      <c r="A702" s="5"/>
      <c r="C702" s="10"/>
      <c r="H702" s="5"/>
      <c r="I702" s="5"/>
      <c r="J702" s="5"/>
      <c r="K702" s="5"/>
      <c r="L702" s="5"/>
      <c r="M702" s="5"/>
      <c r="N702" s="5"/>
      <c r="O702" s="5"/>
      <c r="P702" s="5"/>
      <c r="Q702" s="5"/>
      <c r="R702" s="5"/>
      <c r="S702" s="5"/>
      <c r="T702" s="5"/>
      <c r="U702" s="5"/>
      <c r="V702" s="5"/>
      <c r="W702" s="5"/>
      <c r="X702" s="5"/>
      <c r="Y702" s="5"/>
      <c r="Z702" s="5"/>
    </row>
    <row r="703" ht="15.75" customHeight="1">
      <c r="A703" s="5"/>
      <c r="C703" s="10"/>
      <c r="H703" s="5"/>
      <c r="I703" s="5"/>
      <c r="J703" s="5"/>
      <c r="K703" s="5"/>
      <c r="L703" s="5"/>
      <c r="M703" s="5"/>
      <c r="N703" s="5"/>
      <c r="O703" s="5"/>
      <c r="P703" s="5"/>
      <c r="Q703" s="5"/>
      <c r="R703" s="5"/>
      <c r="S703" s="5"/>
      <c r="T703" s="5"/>
      <c r="U703" s="5"/>
      <c r="V703" s="5"/>
      <c r="W703" s="5"/>
      <c r="X703" s="5"/>
      <c r="Y703" s="5"/>
      <c r="Z703" s="5"/>
    </row>
    <row r="704" ht="15.75" customHeight="1">
      <c r="A704" s="5"/>
      <c r="C704" s="10"/>
      <c r="H704" s="5"/>
      <c r="I704" s="5"/>
      <c r="J704" s="5"/>
      <c r="K704" s="5"/>
      <c r="L704" s="5"/>
      <c r="M704" s="5"/>
      <c r="N704" s="5"/>
      <c r="O704" s="5"/>
      <c r="P704" s="5"/>
      <c r="Q704" s="5"/>
      <c r="R704" s="5"/>
      <c r="S704" s="5"/>
      <c r="T704" s="5"/>
      <c r="U704" s="5"/>
      <c r="V704" s="5"/>
      <c r="W704" s="5"/>
      <c r="X704" s="5"/>
      <c r="Y704" s="5"/>
      <c r="Z704" s="5"/>
    </row>
    <row r="705" ht="15.75" customHeight="1">
      <c r="A705" s="5"/>
      <c r="C705" s="10"/>
      <c r="H705" s="5"/>
      <c r="I705" s="5"/>
      <c r="J705" s="5"/>
      <c r="K705" s="5"/>
      <c r="L705" s="5"/>
      <c r="M705" s="5"/>
      <c r="N705" s="5"/>
      <c r="O705" s="5"/>
      <c r="P705" s="5"/>
      <c r="Q705" s="5"/>
      <c r="R705" s="5"/>
      <c r="S705" s="5"/>
      <c r="T705" s="5"/>
      <c r="U705" s="5"/>
      <c r="V705" s="5"/>
      <c r="W705" s="5"/>
      <c r="X705" s="5"/>
      <c r="Y705" s="5"/>
      <c r="Z705" s="5"/>
    </row>
    <row r="706" ht="15.75" customHeight="1">
      <c r="A706" s="5"/>
      <c r="C706" s="10"/>
      <c r="H706" s="5"/>
      <c r="I706" s="5"/>
      <c r="J706" s="5"/>
      <c r="K706" s="5"/>
      <c r="L706" s="5"/>
      <c r="M706" s="5"/>
      <c r="N706" s="5"/>
      <c r="O706" s="5"/>
      <c r="P706" s="5"/>
      <c r="Q706" s="5"/>
      <c r="R706" s="5"/>
      <c r="S706" s="5"/>
      <c r="T706" s="5"/>
      <c r="U706" s="5"/>
      <c r="V706" s="5"/>
      <c r="W706" s="5"/>
      <c r="X706" s="5"/>
      <c r="Y706" s="5"/>
      <c r="Z706" s="5"/>
    </row>
    <row r="707" ht="15.75" customHeight="1">
      <c r="A707" s="5"/>
      <c r="C707" s="10"/>
      <c r="H707" s="5"/>
      <c r="I707" s="5"/>
      <c r="J707" s="5"/>
      <c r="K707" s="5"/>
      <c r="L707" s="5"/>
      <c r="M707" s="5"/>
      <c r="N707" s="5"/>
      <c r="O707" s="5"/>
      <c r="P707" s="5"/>
      <c r="Q707" s="5"/>
      <c r="R707" s="5"/>
      <c r="S707" s="5"/>
      <c r="T707" s="5"/>
      <c r="U707" s="5"/>
      <c r="V707" s="5"/>
      <c r="W707" s="5"/>
      <c r="X707" s="5"/>
      <c r="Y707" s="5"/>
      <c r="Z707" s="5"/>
    </row>
    <row r="708" ht="15.75" customHeight="1">
      <c r="A708" s="5"/>
      <c r="C708" s="10"/>
      <c r="H708" s="5"/>
      <c r="I708" s="5"/>
      <c r="J708" s="5"/>
      <c r="K708" s="5"/>
      <c r="L708" s="5"/>
      <c r="M708" s="5"/>
      <c r="N708" s="5"/>
      <c r="O708" s="5"/>
      <c r="P708" s="5"/>
      <c r="Q708" s="5"/>
      <c r="R708" s="5"/>
      <c r="S708" s="5"/>
      <c r="T708" s="5"/>
      <c r="U708" s="5"/>
      <c r="V708" s="5"/>
      <c r="W708" s="5"/>
      <c r="X708" s="5"/>
      <c r="Y708" s="5"/>
      <c r="Z708" s="5"/>
    </row>
    <row r="709" ht="15.75" customHeight="1">
      <c r="A709" s="5"/>
      <c r="C709" s="10"/>
      <c r="H709" s="5"/>
      <c r="I709" s="5"/>
      <c r="J709" s="5"/>
      <c r="K709" s="5"/>
      <c r="L709" s="5"/>
      <c r="M709" s="5"/>
      <c r="N709" s="5"/>
      <c r="O709" s="5"/>
      <c r="P709" s="5"/>
      <c r="Q709" s="5"/>
      <c r="R709" s="5"/>
      <c r="S709" s="5"/>
      <c r="T709" s="5"/>
      <c r="U709" s="5"/>
      <c r="V709" s="5"/>
      <c r="W709" s="5"/>
      <c r="X709" s="5"/>
      <c r="Y709" s="5"/>
      <c r="Z709" s="5"/>
    </row>
    <row r="710" ht="15.75" customHeight="1">
      <c r="A710" s="5"/>
      <c r="C710" s="10"/>
      <c r="H710" s="5"/>
      <c r="I710" s="5"/>
      <c r="J710" s="5"/>
      <c r="K710" s="5"/>
      <c r="L710" s="5"/>
      <c r="M710" s="5"/>
      <c r="N710" s="5"/>
      <c r="O710" s="5"/>
      <c r="P710" s="5"/>
      <c r="Q710" s="5"/>
      <c r="R710" s="5"/>
      <c r="S710" s="5"/>
      <c r="T710" s="5"/>
      <c r="U710" s="5"/>
      <c r="V710" s="5"/>
      <c r="W710" s="5"/>
      <c r="X710" s="5"/>
      <c r="Y710" s="5"/>
      <c r="Z710" s="5"/>
    </row>
    <row r="711" ht="15.75" customHeight="1">
      <c r="A711" s="5"/>
      <c r="C711" s="10"/>
      <c r="H711" s="5"/>
      <c r="I711" s="5"/>
      <c r="J711" s="5"/>
      <c r="K711" s="5"/>
      <c r="L711" s="5"/>
      <c r="M711" s="5"/>
      <c r="N711" s="5"/>
      <c r="O711" s="5"/>
      <c r="P711" s="5"/>
      <c r="Q711" s="5"/>
      <c r="R711" s="5"/>
      <c r="S711" s="5"/>
      <c r="T711" s="5"/>
      <c r="U711" s="5"/>
      <c r="V711" s="5"/>
      <c r="W711" s="5"/>
      <c r="X711" s="5"/>
      <c r="Y711" s="5"/>
      <c r="Z711" s="5"/>
    </row>
    <row r="712" ht="15.75" customHeight="1">
      <c r="A712" s="5"/>
      <c r="C712" s="10"/>
      <c r="H712" s="5"/>
      <c r="I712" s="5"/>
      <c r="J712" s="5"/>
      <c r="K712" s="5"/>
      <c r="L712" s="5"/>
      <c r="M712" s="5"/>
      <c r="N712" s="5"/>
      <c r="O712" s="5"/>
      <c r="P712" s="5"/>
      <c r="Q712" s="5"/>
      <c r="R712" s="5"/>
      <c r="S712" s="5"/>
      <c r="T712" s="5"/>
      <c r="U712" s="5"/>
      <c r="V712" s="5"/>
      <c r="W712" s="5"/>
      <c r="X712" s="5"/>
      <c r="Y712" s="5"/>
      <c r="Z712" s="5"/>
    </row>
    <row r="713" ht="15.75" customHeight="1">
      <c r="A713" s="5"/>
      <c r="C713" s="10"/>
      <c r="H713" s="5"/>
      <c r="I713" s="5"/>
      <c r="J713" s="5"/>
      <c r="K713" s="5"/>
      <c r="L713" s="5"/>
      <c r="M713" s="5"/>
      <c r="N713" s="5"/>
      <c r="O713" s="5"/>
      <c r="P713" s="5"/>
      <c r="Q713" s="5"/>
      <c r="R713" s="5"/>
      <c r="S713" s="5"/>
      <c r="T713" s="5"/>
      <c r="U713" s="5"/>
      <c r="V713" s="5"/>
      <c r="W713" s="5"/>
      <c r="X713" s="5"/>
      <c r="Y713" s="5"/>
      <c r="Z713" s="5"/>
    </row>
    <row r="714" ht="15.75" customHeight="1">
      <c r="A714" s="5"/>
      <c r="C714" s="10"/>
      <c r="H714" s="5"/>
      <c r="I714" s="5"/>
      <c r="J714" s="5"/>
      <c r="K714" s="5"/>
      <c r="L714" s="5"/>
      <c r="M714" s="5"/>
      <c r="N714" s="5"/>
      <c r="O714" s="5"/>
      <c r="P714" s="5"/>
      <c r="Q714" s="5"/>
      <c r="R714" s="5"/>
      <c r="S714" s="5"/>
      <c r="T714" s="5"/>
      <c r="U714" s="5"/>
      <c r="V714" s="5"/>
      <c r="W714" s="5"/>
      <c r="X714" s="5"/>
      <c r="Y714" s="5"/>
      <c r="Z714" s="5"/>
    </row>
    <row r="715" ht="15.75" customHeight="1">
      <c r="A715" s="5"/>
      <c r="C715" s="10"/>
      <c r="H715" s="5"/>
      <c r="I715" s="5"/>
      <c r="J715" s="5"/>
      <c r="K715" s="5"/>
      <c r="L715" s="5"/>
      <c r="M715" s="5"/>
      <c r="N715" s="5"/>
      <c r="O715" s="5"/>
      <c r="P715" s="5"/>
      <c r="Q715" s="5"/>
      <c r="R715" s="5"/>
      <c r="S715" s="5"/>
      <c r="T715" s="5"/>
      <c r="U715" s="5"/>
      <c r="V715" s="5"/>
      <c r="W715" s="5"/>
      <c r="X715" s="5"/>
      <c r="Y715" s="5"/>
      <c r="Z715" s="5"/>
    </row>
    <row r="716" ht="15.75" customHeight="1">
      <c r="A716" s="5"/>
      <c r="C716" s="10"/>
      <c r="H716" s="5"/>
      <c r="I716" s="5"/>
      <c r="J716" s="5"/>
      <c r="K716" s="5"/>
      <c r="L716" s="5"/>
      <c r="M716" s="5"/>
      <c r="N716" s="5"/>
      <c r="O716" s="5"/>
      <c r="P716" s="5"/>
      <c r="Q716" s="5"/>
      <c r="R716" s="5"/>
      <c r="S716" s="5"/>
      <c r="T716" s="5"/>
      <c r="U716" s="5"/>
      <c r="V716" s="5"/>
      <c r="W716" s="5"/>
      <c r="X716" s="5"/>
      <c r="Y716" s="5"/>
      <c r="Z716" s="5"/>
    </row>
    <row r="717" ht="15.75" customHeight="1">
      <c r="A717" s="5"/>
      <c r="C717" s="10"/>
      <c r="H717" s="5"/>
      <c r="I717" s="5"/>
      <c r="J717" s="5"/>
      <c r="K717" s="5"/>
      <c r="L717" s="5"/>
      <c r="M717" s="5"/>
      <c r="N717" s="5"/>
      <c r="O717" s="5"/>
      <c r="P717" s="5"/>
      <c r="Q717" s="5"/>
      <c r="R717" s="5"/>
      <c r="S717" s="5"/>
      <c r="T717" s="5"/>
      <c r="U717" s="5"/>
      <c r="V717" s="5"/>
      <c r="W717" s="5"/>
      <c r="X717" s="5"/>
      <c r="Y717" s="5"/>
      <c r="Z717" s="5"/>
    </row>
    <row r="718" ht="15.75" customHeight="1">
      <c r="A718" s="5"/>
      <c r="C718" s="10"/>
      <c r="H718" s="5"/>
      <c r="I718" s="5"/>
      <c r="J718" s="5"/>
      <c r="K718" s="5"/>
      <c r="L718" s="5"/>
      <c r="M718" s="5"/>
      <c r="N718" s="5"/>
      <c r="O718" s="5"/>
      <c r="P718" s="5"/>
      <c r="Q718" s="5"/>
      <c r="R718" s="5"/>
      <c r="S718" s="5"/>
      <c r="T718" s="5"/>
      <c r="U718" s="5"/>
      <c r="V718" s="5"/>
      <c r="W718" s="5"/>
      <c r="X718" s="5"/>
      <c r="Y718" s="5"/>
      <c r="Z718" s="5"/>
    </row>
    <row r="719" ht="15.75" customHeight="1">
      <c r="A719" s="5"/>
      <c r="C719" s="10"/>
      <c r="H719" s="5"/>
      <c r="I719" s="5"/>
      <c r="J719" s="5"/>
      <c r="K719" s="5"/>
      <c r="L719" s="5"/>
      <c r="M719" s="5"/>
      <c r="N719" s="5"/>
      <c r="O719" s="5"/>
      <c r="P719" s="5"/>
      <c r="Q719" s="5"/>
      <c r="R719" s="5"/>
      <c r="S719" s="5"/>
      <c r="T719" s="5"/>
      <c r="U719" s="5"/>
      <c r="V719" s="5"/>
      <c r="W719" s="5"/>
      <c r="X719" s="5"/>
      <c r="Y719" s="5"/>
      <c r="Z719" s="5"/>
    </row>
    <row r="720" ht="15.75" customHeight="1">
      <c r="A720" s="5"/>
      <c r="C720" s="10"/>
      <c r="H720" s="5"/>
      <c r="I720" s="5"/>
      <c r="J720" s="5"/>
      <c r="K720" s="5"/>
      <c r="L720" s="5"/>
      <c r="M720" s="5"/>
      <c r="N720" s="5"/>
      <c r="O720" s="5"/>
      <c r="P720" s="5"/>
      <c r="Q720" s="5"/>
      <c r="R720" s="5"/>
      <c r="S720" s="5"/>
      <c r="T720" s="5"/>
      <c r="U720" s="5"/>
      <c r="V720" s="5"/>
      <c r="W720" s="5"/>
      <c r="X720" s="5"/>
      <c r="Y720" s="5"/>
      <c r="Z720" s="5"/>
    </row>
    <row r="721" ht="15.75" customHeight="1">
      <c r="A721" s="5"/>
      <c r="C721" s="10"/>
      <c r="H721" s="5"/>
      <c r="I721" s="5"/>
      <c r="J721" s="5"/>
      <c r="K721" s="5"/>
      <c r="L721" s="5"/>
      <c r="M721" s="5"/>
      <c r="N721" s="5"/>
      <c r="O721" s="5"/>
      <c r="P721" s="5"/>
      <c r="Q721" s="5"/>
      <c r="R721" s="5"/>
      <c r="S721" s="5"/>
      <c r="T721" s="5"/>
      <c r="U721" s="5"/>
      <c r="V721" s="5"/>
      <c r="W721" s="5"/>
      <c r="X721" s="5"/>
      <c r="Y721" s="5"/>
      <c r="Z721" s="5"/>
    </row>
    <row r="722" ht="15.75" customHeight="1">
      <c r="A722" s="5"/>
      <c r="C722" s="10"/>
      <c r="H722" s="5"/>
      <c r="I722" s="5"/>
      <c r="J722" s="5"/>
      <c r="K722" s="5"/>
      <c r="L722" s="5"/>
      <c r="M722" s="5"/>
      <c r="N722" s="5"/>
      <c r="O722" s="5"/>
      <c r="P722" s="5"/>
      <c r="Q722" s="5"/>
      <c r="R722" s="5"/>
      <c r="S722" s="5"/>
      <c r="T722" s="5"/>
      <c r="U722" s="5"/>
      <c r="V722" s="5"/>
      <c r="W722" s="5"/>
      <c r="X722" s="5"/>
      <c r="Y722" s="5"/>
      <c r="Z722" s="5"/>
    </row>
    <row r="723" ht="15.75" customHeight="1">
      <c r="A723" s="5"/>
      <c r="C723" s="10"/>
      <c r="H723" s="5"/>
      <c r="I723" s="5"/>
      <c r="J723" s="5"/>
      <c r="K723" s="5"/>
      <c r="L723" s="5"/>
      <c r="M723" s="5"/>
      <c r="N723" s="5"/>
      <c r="O723" s="5"/>
      <c r="P723" s="5"/>
      <c r="Q723" s="5"/>
      <c r="R723" s="5"/>
      <c r="S723" s="5"/>
      <c r="T723" s="5"/>
      <c r="U723" s="5"/>
      <c r="V723" s="5"/>
      <c r="W723" s="5"/>
      <c r="X723" s="5"/>
      <c r="Y723" s="5"/>
      <c r="Z723" s="5"/>
    </row>
    <row r="724" ht="15.75" customHeight="1">
      <c r="A724" s="5"/>
      <c r="C724" s="10"/>
      <c r="H724" s="5"/>
      <c r="I724" s="5"/>
      <c r="J724" s="5"/>
      <c r="K724" s="5"/>
      <c r="L724" s="5"/>
      <c r="M724" s="5"/>
      <c r="N724" s="5"/>
      <c r="O724" s="5"/>
      <c r="P724" s="5"/>
      <c r="Q724" s="5"/>
      <c r="R724" s="5"/>
      <c r="S724" s="5"/>
      <c r="T724" s="5"/>
      <c r="U724" s="5"/>
      <c r="V724" s="5"/>
      <c r="W724" s="5"/>
      <c r="X724" s="5"/>
      <c r="Y724" s="5"/>
      <c r="Z724" s="5"/>
    </row>
    <row r="725" ht="15.75" customHeight="1">
      <c r="A725" s="5"/>
      <c r="C725" s="10"/>
      <c r="H725" s="5"/>
      <c r="I725" s="5"/>
      <c r="J725" s="5"/>
      <c r="K725" s="5"/>
      <c r="L725" s="5"/>
      <c r="M725" s="5"/>
      <c r="N725" s="5"/>
      <c r="O725" s="5"/>
      <c r="P725" s="5"/>
      <c r="Q725" s="5"/>
      <c r="R725" s="5"/>
      <c r="S725" s="5"/>
      <c r="T725" s="5"/>
      <c r="U725" s="5"/>
      <c r="V725" s="5"/>
      <c r="W725" s="5"/>
      <c r="X725" s="5"/>
      <c r="Y725" s="5"/>
      <c r="Z725" s="5"/>
    </row>
    <row r="726" ht="15.75" customHeight="1">
      <c r="A726" s="5"/>
      <c r="C726" s="10"/>
      <c r="H726" s="5"/>
      <c r="I726" s="5"/>
      <c r="J726" s="5"/>
      <c r="K726" s="5"/>
      <c r="L726" s="5"/>
      <c r="M726" s="5"/>
      <c r="N726" s="5"/>
      <c r="O726" s="5"/>
      <c r="P726" s="5"/>
      <c r="Q726" s="5"/>
      <c r="R726" s="5"/>
      <c r="S726" s="5"/>
      <c r="T726" s="5"/>
      <c r="U726" s="5"/>
      <c r="V726" s="5"/>
      <c r="W726" s="5"/>
      <c r="X726" s="5"/>
      <c r="Y726" s="5"/>
      <c r="Z726" s="5"/>
    </row>
    <row r="727" ht="15.75" customHeight="1">
      <c r="A727" s="5"/>
      <c r="C727" s="10"/>
      <c r="H727" s="5"/>
      <c r="I727" s="5"/>
      <c r="J727" s="5"/>
      <c r="K727" s="5"/>
      <c r="L727" s="5"/>
      <c r="M727" s="5"/>
      <c r="N727" s="5"/>
      <c r="O727" s="5"/>
      <c r="P727" s="5"/>
      <c r="Q727" s="5"/>
      <c r="R727" s="5"/>
      <c r="S727" s="5"/>
      <c r="T727" s="5"/>
      <c r="U727" s="5"/>
      <c r="V727" s="5"/>
      <c r="W727" s="5"/>
      <c r="X727" s="5"/>
      <c r="Y727" s="5"/>
      <c r="Z727" s="5"/>
    </row>
    <row r="728" ht="15.75" customHeight="1">
      <c r="A728" s="5"/>
      <c r="C728" s="10"/>
      <c r="H728" s="5"/>
      <c r="I728" s="5"/>
      <c r="J728" s="5"/>
      <c r="K728" s="5"/>
      <c r="L728" s="5"/>
      <c r="M728" s="5"/>
      <c r="N728" s="5"/>
      <c r="O728" s="5"/>
      <c r="P728" s="5"/>
      <c r="Q728" s="5"/>
      <c r="R728" s="5"/>
      <c r="S728" s="5"/>
      <c r="T728" s="5"/>
      <c r="U728" s="5"/>
      <c r="V728" s="5"/>
      <c r="W728" s="5"/>
      <c r="X728" s="5"/>
      <c r="Y728" s="5"/>
      <c r="Z728" s="5"/>
    </row>
    <row r="729" ht="15.75" customHeight="1">
      <c r="A729" s="5"/>
      <c r="C729" s="10"/>
      <c r="H729" s="5"/>
      <c r="I729" s="5"/>
      <c r="J729" s="5"/>
      <c r="K729" s="5"/>
      <c r="L729" s="5"/>
      <c r="M729" s="5"/>
      <c r="N729" s="5"/>
      <c r="O729" s="5"/>
      <c r="P729" s="5"/>
      <c r="Q729" s="5"/>
      <c r="R729" s="5"/>
      <c r="S729" s="5"/>
      <c r="T729" s="5"/>
      <c r="U729" s="5"/>
      <c r="V729" s="5"/>
      <c r="W729" s="5"/>
      <c r="X729" s="5"/>
      <c r="Y729" s="5"/>
      <c r="Z729" s="5"/>
    </row>
    <row r="730" ht="15.75" customHeight="1">
      <c r="A730" s="5"/>
      <c r="C730" s="10"/>
      <c r="H730" s="5"/>
      <c r="I730" s="5"/>
      <c r="J730" s="5"/>
      <c r="K730" s="5"/>
      <c r="L730" s="5"/>
      <c r="M730" s="5"/>
      <c r="N730" s="5"/>
      <c r="O730" s="5"/>
      <c r="P730" s="5"/>
      <c r="Q730" s="5"/>
      <c r="R730" s="5"/>
      <c r="S730" s="5"/>
      <c r="T730" s="5"/>
      <c r="U730" s="5"/>
      <c r="V730" s="5"/>
      <c r="W730" s="5"/>
      <c r="X730" s="5"/>
      <c r="Y730" s="5"/>
      <c r="Z730" s="5"/>
    </row>
    <row r="731" ht="15.75" customHeight="1">
      <c r="A731" s="5"/>
      <c r="C731" s="10"/>
      <c r="H731" s="5"/>
      <c r="I731" s="5"/>
      <c r="J731" s="5"/>
      <c r="K731" s="5"/>
      <c r="L731" s="5"/>
      <c r="M731" s="5"/>
      <c r="N731" s="5"/>
      <c r="O731" s="5"/>
      <c r="P731" s="5"/>
      <c r="Q731" s="5"/>
      <c r="R731" s="5"/>
      <c r="S731" s="5"/>
      <c r="T731" s="5"/>
      <c r="U731" s="5"/>
      <c r="V731" s="5"/>
      <c r="W731" s="5"/>
      <c r="X731" s="5"/>
      <c r="Y731" s="5"/>
      <c r="Z731" s="5"/>
    </row>
    <row r="732" ht="15.75" customHeight="1">
      <c r="A732" s="5"/>
      <c r="C732" s="10"/>
      <c r="H732" s="5"/>
      <c r="I732" s="5"/>
      <c r="J732" s="5"/>
      <c r="K732" s="5"/>
      <c r="L732" s="5"/>
      <c r="M732" s="5"/>
      <c r="N732" s="5"/>
      <c r="O732" s="5"/>
      <c r="P732" s="5"/>
      <c r="Q732" s="5"/>
      <c r="R732" s="5"/>
      <c r="S732" s="5"/>
      <c r="T732" s="5"/>
      <c r="U732" s="5"/>
      <c r="V732" s="5"/>
      <c r="W732" s="5"/>
      <c r="X732" s="5"/>
      <c r="Y732" s="5"/>
      <c r="Z732" s="5"/>
    </row>
    <row r="733" ht="15.75" customHeight="1">
      <c r="A733" s="5"/>
      <c r="C733" s="10"/>
      <c r="H733" s="5"/>
      <c r="I733" s="5"/>
      <c r="J733" s="5"/>
      <c r="K733" s="5"/>
      <c r="L733" s="5"/>
      <c r="M733" s="5"/>
      <c r="N733" s="5"/>
      <c r="O733" s="5"/>
      <c r="P733" s="5"/>
      <c r="Q733" s="5"/>
      <c r="R733" s="5"/>
      <c r="S733" s="5"/>
      <c r="T733" s="5"/>
      <c r="U733" s="5"/>
      <c r="V733" s="5"/>
      <c r="W733" s="5"/>
      <c r="X733" s="5"/>
      <c r="Y733" s="5"/>
      <c r="Z733" s="5"/>
    </row>
    <row r="734" ht="15.75" customHeight="1">
      <c r="A734" s="5"/>
      <c r="C734" s="10"/>
      <c r="H734" s="5"/>
      <c r="I734" s="5"/>
      <c r="J734" s="5"/>
      <c r="K734" s="5"/>
      <c r="L734" s="5"/>
      <c r="M734" s="5"/>
      <c r="N734" s="5"/>
      <c r="O734" s="5"/>
      <c r="P734" s="5"/>
      <c r="Q734" s="5"/>
      <c r="R734" s="5"/>
      <c r="S734" s="5"/>
      <c r="T734" s="5"/>
      <c r="U734" s="5"/>
      <c r="V734" s="5"/>
      <c r="W734" s="5"/>
      <c r="X734" s="5"/>
      <c r="Y734" s="5"/>
      <c r="Z734" s="5"/>
    </row>
    <row r="735" ht="15.75" customHeight="1">
      <c r="A735" s="5"/>
      <c r="C735" s="10"/>
      <c r="H735" s="5"/>
      <c r="I735" s="5"/>
      <c r="J735" s="5"/>
      <c r="K735" s="5"/>
      <c r="L735" s="5"/>
      <c r="M735" s="5"/>
      <c r="N735" s="5"/>
      <c r="O735" s="5"/>
      <c r="P735" s="5"/>
      <c r="Q735" s="5"/>
      <c r="R735" s="5"/>
      <c r="S735" s="5"/>
      <c r="T735" s="5"/>
      <c r="U735" s="5"/>
      <c r="V735" s="5"/>
      <c r="W735" s="5"/>
      <c r="X735" s="5"/>
      <c r="Y735" s="5"/>
      <c r="Z735" s="5"/>
    </row>
    <row r="736" ht="15.75" customHeight="1">
      <c r="A736" s="5"/>
      <c r="C736" s="10"/>
      <c r="H736" s="5"/>
      <c r="I736" s="5"/>
      <c r="J736" s="5"/>
      <c r="K736" s="5"/>
      <c r="L736" s="5"/>
      <c r="M736" s="5"/>
      <c r="N736" s="5"/>
      <c r="O736" s="5"/>
      <c r="P736" s="5"/>
      <c r="Q736" s="5"/>
      <c r="R736" s="5"/>
      <c r="S736" s="5"/>
      <c r="T736" s="5"/>
      <c r="U736" s="5"/>
      <c r="V736" s="5"/>
      <c r="W736" s="5"/>
      <c r="X736" s="5"/>
      <c r="Y736" s="5"/>
      <c r="Z736" s="5"/>
    </row>
    <row r="737" ht="15.75" customHeight="1">
      <c r="A737" s="5"/>
      <c r="C737" s="10"/>
      <c r="H737" s="5"/>
      <c r="I737" s="5"/>
      <c r="J737" s="5"/>
      <c r="K737" s="5"/>
      <c r="L737" s="5"/>
      <c r="M737" s="5"/>
      <c r="N737" s="5"/>
      <c r="O737" s="5"/>
      <c r="P737" s="5"/>
      <c r="Q737" s="5"/>
      <c r="R737" s="5"/>
      <c r="S737" s="5"/>
      <c r="T737" s="5"/>
      <c r="U737" s="5"/>
      <c r="V737" s="5"/>
      <c r="W737" s="5"/>
      <c r="X737" s="5"/>
      <c r="Y737" s="5"/>
      <c r="Z737" s="5"/>
    </row>
    <row r="738" ht="15.75" customHeight="1">
      <c r="A738" s="5"/>
      <c r="C738" s="10"/>
      <c r="H738" s="5"/>
      <c r="I738" s="5"/>
      <c r="J738" s="5"/>
      <c r="K738" s="5"/>
      <c r="L738" s="5"/>
      <c r="M738" s="5"/>
      <c r="N738" s="5"/>
      <c r="O738" s="5"/>
      <c r="P738" s="5"/>
      <c r="Q738" s="5"/>
      <c r="R738" s="5"/>
      <c r="S738" s="5"/>
      <c r="T738" s="5"/>
      <c r="U738" s="5"/>
      <c r="V738" s="5"/>
      <c r="W738" s="5"/>
      <c r="X738" s="5"/>
      <c r="Y738" s="5"/>
      <c r="Z738" s="5"/>
    </row>
    <row r="739" ht="15.75" customHeight="1">
      <c r="A739" s="5"/>
      <c r="C739" s="10"/>
      <c r="H739" s="5"/>
      <c r="I739" s="5"/>
      <c r="J739" s="5"/>
      <c r="K739" s="5"/>
      <c r="L739" s="5"/>
      <c r="M739" s="5"/>
      <c r="N739" s="5"/>
      <c r="O739" s="5"/>
      <c r="P739" s="5"/>
      <c r="Q739" s="5"/>
      <c r="R739" s="5"/>
      <c r="S739" s="5"/>
      <c r="T739" s="5"/>
      <c r="U739" s="5"/>
      <c r="V739" s="5"/>
      <c r="W739" s="5"/>
      <c r="X739" s="5"/>
      <c r="Y739" s="5"/>
      <c r="Z739" s="5"/>
    </row>
    <row r="740" ht="15.75" customHeight="1">
      <c r="A740" s="5"/>
      <c r="C740" s="10"/>
      <c r="H740" s="5"/>
      <c r="I740" s="5"/>
      <c r="J740" s="5"/>
      <c r="K740" s="5"/>
      <c r="L740" s="5"/>
      <c r="M740" s="5"/>
      <c r="N740" s="5"/>
      <c r="O740" s="5"/>
      <c r="P740" s="5"/>
      <c r="Q740" s="5"/>
      <c r="R740" s="5"/>
      <c r="S740" s="5"/>
      <c r="T740" s="5"/>
      <c r="U740" s="5"/>
      <c r="V740" s="5"/>
      <c r="W740" s="5"/>
      <c r="X740" s="5"/>
      <c r="Y740" s="5"/>
      <c r="Z740" s="5"/>
    </row>
    <row r="741" ht="15.75" customHeight="1">
      <c r="A741" s="5"/>
      <c r="C741" s="10"/>
      <c r="H741" s="5"/>
      <c r="I741" s="5"/>
      <c r="J741" s="5"/>
      <c r="K741" s="5"/>
      <c r="L741" s="5"/>
      <c r="M741" s="5"/>
      <c r="N741" s="5"/>
      <c r="O741" s="5"/>
      <c r="P741" s="5"/>
      <c r="Q741" s="5"/>
      <c r="R741" s="5"/>
      <c r="S741" s="5"/>
      <c r="T741" s="5"/>
      <c r="U741" s="5"/>
      <c r="V741" s="5"/>
      <c r="W741" s="5"/>
      <c r="X741" s="5"/>
      <c r="Y741" s="5"/>
      <c r="Z741" s="5"/>
    </row>
    <row r="742" ht="15.75" customHeight="1">
      <c r="A742" s="5"/>
      <c r="C742" s="10"/>
      <c r="H742" s="5"/>
      <c r="I742" s="5"/>
      <c r="J742" s="5"/>
      <c r="K742" s="5"/>
      <c r="L742" s="5"/>
      <c r="M742" s="5"/>
      <c r="N742" s="5"/>
      <c r="O742" s="5"/>
      <c r="P742" s="5"/>
      <c r="Q742" s="5"/>
      <c r="R742" s="5"/>
      <c r="S742" s="5"/>
      <c r="T742" s="5"/>
      <c r="U742" s="5"/>
      <c r="V742" s="5"/>
      <c r="W742" s="5"/>
      <c r="X742" s="5"/>
      <c r="Y742" s="5"/>
      <c r="Z742" s="5"/>
    </row>
    <row r="743" ht="15.75" customHeight="1">
      <c r="A743" s="5"/>
      <c r="C743" s="10"/>
      <c r="H743" s="5"/>
      <c r="I743" s="5"/>
      <c r="J743" s="5"/>
      <c r="K743" s="5"/>
      <c r="L743" s="5"/>
      <c r="M743" s="5"/>
      <c r="N743" s="5"/>
      <c r="O743" s="5"/>
      <c r="P743" s="5"/>
      <c r="Q743" s="5"/>
      <c r="R743" s="5"/>
      <c r="S743" s="5"/>
      <c r="T743" s="5"/>
      <c r="U743" s="5"/>
      <c r="V743" s="5"/>
      <c r="W743" s="5"/>
      <c r="X743" s="5"/>
      <c r="Y743" s="5"/>
      <c r="Z743" s="5"/>
    </row>
    <row r="744" ht="15.75" customHeight="1">
      <c r="A744" s="5"/>
      <c r="C744" s="10"/>
      <c r="H744" s="5"/>
      <c r="I744" s="5"/>
      <c r="J744" s="5"/>
      <c r="K744" s="5"/>
      <c r="L744" s="5"/>
      <c r="M744" s="5"/>
      <c r="N744" s="5"/>
      <c r="O744" s="5"/>
      <c r="P744" s="5"/>
      <c r="Q744" s="5"/>
      <c r="R744" s="5"/>
      <c r="S744" s="5"/>
      <c r="T744" s="5"/>
      <c r="U744" s="5"/>
      <c r="V744" s="5"/>
      <c r="W744" s="5"/>
      <c r="X744" s="5"/>
      <c r="Y744" s="5"/>
      <c r="Z744" s="5"/>
    </row>
    <row r="745" ht="15.75" customHeight="1">
      <c r="A745" s="5"/>
      <c r="C745" s="10"/>
      <c r="H745" s="5"/>
      <c r="I745" s="5"/>
      <c r="J745" s="5"/>
      <c r="K745" s="5"/>
      <c r="L745" s="5"/>
      <c r="M745" s="5"/>
      <c r="N745" s="5"/>
      <c r="O745" s="5"/>
      <c r="P745" s="5"/>
      <c r="Q745" s="5"/>
      <c r="R745" s="5"/>
      <c r="S745" s="5"/>
      <c r="T745" s="5"/>
      <c r="U745" s="5"/>
      <c r="V745" s="5"/>
      <c r="W745" s="5"/>
      <c r="X745" s="5"/>
      <c r="Y745" s="5"/>
      <c r="Z745" s="5"/>
    </row>
    <row r="746" ht="15.75" customHeight="1">
      <c r="A746" s="5"/>
      <c r="C746" s="10"/>
      <c r="H746" s="5"/>
      <c r="I746" s="5"/>
      <c r="J746" s="5"/>
      <c r="K746" s="5"/>
      <c r="L746" s="5"/>
      <c r="M746" s="5"/>
      <c r="N746" s="5"/>
      <c r="O746" s="5"/>
      <c r="P746" s="5"/>
      <c r="Q746" s="5"/>
      <c r="R746" s="5"/>
      <c r="S746" s="5"/>
      <c r="T746" s="5"/>
      <c r="U746" s="5"/>
      <c r="V746" s="5"/>
      <c r="W746" s="5"/>
      <c r="X746" s="5"/>
      <c r="Y746" s="5"/>
      <c r="Z746" s="5"/>
    </row>
    <row r="747" ht="15.75" customHeight="1">
      <c r="A747" s="5"/>
      <c r="C747" s="10"/>
      <c r="H747" s="5"/>
      <c r="I747" s="5"/>
      <c r="J747" s="5"/>
      <c r="K747" s="5"/>
      <c r="L747" s="5"/>
      <c r="M747" s="5"/>
      <c r="N747" s="5"/>
      <c r="O747" s="5"/>
      <c r="P747" s="5"/>
      <c r="Q747" s="5"/>
      <c r="R747" s="5"/>
      <c r="S747" s="5"/>
      <c r="T747" s="5"/>
      <c r="U747" s="5"/>
      <c r="V747" s="5"/>
      <c r="W747" s="5"/>
      <c r="X747" s="5"/>
      <c r="Y747" s="5"/>
      <c r="Z747" s="5"/>
    </row>
    <row r="748" ht="15.75" customHeight="1">
      <c r="A748" s="5"/>
      <c r="C748" s="10"/>
      <c r="H748" s="5"/>
      <c r="I748" s="5"/>
      <c r="J748" s="5"/>
      <c r="K748" s="5"/>
      <c r="L748" s="5"/>
      <c r="M748" s="5"/>
      <c r="N748" s="5"/>
      <c r="O748" s="5"/>
      <c r="P748" s="5"/>
      <c r="Q748" s="5"/>
      <c r="R748" s="5"/>
      <c r="S748" s="5"/>
      <c r="T748" s="5"/>
      <c r="U748" s="5"/>
      <c r="V748" s="5"/>
      <c r="W748" s="5"/>
      <c r="X748" s="5"/>
      <c r="Y748" s="5"/>
      <c r="Z748" s="5"/>
    </row>
    <row r="749" ht="15.75" customHeight="1">
      <c r="A749" s="5"/>
      <c r="C749" s="10"/>
      <c r="H749" s="5"/>
      <c r="I749" s="5"/>
      <c r="J749" s="5"/>
      <c r="K749" s="5"/>
      <c r="L749" s="5"/>
      <c r="M749" s="5"/>
      <c r="N749" s="5"/>
      <c r="O749" s="5"/>
      <c r="P749" s="5"/>
      <c r="Q749" s="5"/>
      <c r="R749" s="5"/>
      <c r="S749" s="5"/>
      <c r="T749" s="5"/>
      <c r="U749" s="5"/>
      <c r="V749" s="5"/>
      <c r="W749" s="5"/>
      <c r="X749" s="5"/>
      <c r="Y749" s="5"/>
      <c r="Z749" s="5"/>
    </row>
    <row r="750" ht="15.75" customHeight="1">
      <c r="A750" s="5"/>
      <c r="C750" s="10"/>
      <c r="H750" s="5"/>
      <c r="I750" s="5"/>
      <c r="J750" s="5"/>
      <c r="K750" s="5"/>
      <c r="L750" s="5"/>
      <c r="M750" s="5"/>
      <c r="N750" s="5"/>
      <c r="O750" s="5"/>
      <c r="P750" s="5"/>
      <c r="Q750" s="5"/>
      <c r="R750" s="5"/>
      <c r="S750" s="5"/>
      <c r="T750" s="5"/>
      <c r="U750" s="5"/>
      <c r="V750" s="5"/>
      <c r="W750" s="5"/>
      <c r="X750" s="5"/>
      <c r="Y750" s="5"/>
      <c r="Z750" s="5"/>
    </row>
    <row r="751" ht="15.75" customHeight="1">
      <c r="A751" s="5"/>
      <c r="C751" s="10"/>
      <c r="H751" s="5"/>
      <c r="I751" s="5"/>
      <c r="J751" s="5"/>
      <c r="K751" s="5"/>
      <c r="L751" s="5"/>
      <c r="M751" s="5"/>
      <c r="N751" s="5"/>
      <c r="O751" s="5"/>
      <c r="P751" s="5"/>
      <c r="Q751" s="5"/>
      <c r="R751" s="5"/>
      <c r="S751" s="5"/>
      <c r="T751" s="5"/>
      <c r="U751" s="5"/>
      <c r="V751" s="5"/>
      <c r="W751" s="5"/>
      <c r="X751" s="5"/>
      <c r="Y751" s="5"/>
      <c r="Z751" s="5"/>
    </row>
    <row r="752" ht="15.75" customHeight="1">
      <c r="A752" s="5"/>
      <c r="C752" s="10"/>
      <c r="H752" s="5"/>
      <c r="I752" s="5"/>
      <c r="J752" s="5"/>
      <c r="K752" s="5"/>
      <c r="L752" s="5"/>
      <c r="M752" s="5"/>
      <c r="N752" s="5"/>
      <c r="O752" s="5"/>
      <c r="P752" s="5"/>
      <c r="Q752" s="5"/>
      <c r="R752" s="5"/>
      <c r="S752" s="5"/>
      <c r="T752" s="5"/>
      <c r="U752" s="5"/>
      <c r="V752" s="5"/>
      <c r="W752" s="5"/>
      <c r="X752" s="5"/>
      <c r="Y752" s="5"/>
      <c r="Z752" s="5"/>
    </row>
    <row r="753" ht="15.75" customHeight="1">
      <c r="A753" s="5"/>
      <c r="C753" s="10"/>
      <c r="H753" s="5"/>
      <c r="I753" s="5"/>
      <c r="J753" s="5"/>
      <c r="K753" s="5"/>
      <c r="L753" s="5"/>
      <c r="M753" s="5"/>
      <c r="N753" s="5"/>
      <c r="O753" s="5"/>
      <c r="P753" s="5"/>
      <c r="Q753" s="5"/>
      <c r="R753" s="5"/>
      <c r="S753" s="5"/>
      <c r="T753" s="5"/>
      <c r="U753" s="5"/>
      <c r="V753" s="5"/>
      <c r="W753" s="5"/>
      <c r="X753" s="5"/>
      <c r="Y753" s="5"/>
      <c r="Z753" s="5"/>
    </row>
    <row r="754" ht="15.75" customHeight="1">
      <c r="A754" s="5"/>
      <c r="C754" s="10"/>
      <c r="H754" s="5"/>
      <c r="I754" s="5"/>
      <c r="J754" s="5"/>
      <c r="K754" s="5"/>
      <c r="L754" s="5"/>
      <c r="M754" s="5"/>
      <c r="N754" s="5"/>
      <c r="O754" s="5"/>
      <c r="P754" s="5"/>
      <c r="Q754" s="5"/>
      <c r="R754" s="5"/>
      <c r="S754" s="5"/>
      <c r="T754" s="5"/>
      <c r="U754" s="5"/>
      <c r="V754" s="5"/>
      <c r="W754" s="5"/>
      <c r="X754" s="5"/>
      <c r="Y754" s="5"/>
      <c r="Z754" s="5"/>
    </row>
    <row r="755" ht="15.75" customHeight="1">
      <c r="A755" s="5"/>
      <c r="C755" s="10"/>
      <c r="H755" s="5"/>
      <c r="I755" s="5"/>
      <c r="J755" s="5"/>
      <c r="K755" s="5"/>
      <c r="L755" s="5"/>
      <c r="M755" s="5"/>
      <c r="N755" s="5"/>
      <c r="O755" s="5"/>
      <c r="P755" s="5"/>
      <c r="Q755" s="5"/>
      <c r="R755" s="5"/>
      <c r="S755" s="5"/>
      <c r="T755" s="5"/>
      <c r="U755" s="5"/>
      <c r="V755" s="5"/>
      <c r="W755" s="5"/>
      <c r="X755" s="5"/>
      <c r="Y755" s="5"/>
      <c r="Z755" s="5"/>
    </row>
    <row r="756" ht="15.75" customHeight="1">
      <c r="A756" s="5"/>
      <c r="C756" s="10"/>
      <c r="H756" s="5"/>
      <c r="I756" s="5"/>
      <c r="J756" s="5"/>
      <c r="K756" s="5"/>
      <c r="L756" s="5"/>
      <c r="M756" s="5"/>
      <c r="N756" s="5"/>
      <c r="O756" s="5"/>
      <c r="P756" s="5"/>
      <c r="Q756" s="5"/>
      <c r="R756" s="5"/>
      <c r="S756" s="5"/>
      <c r="T756" s="5"/>
      <c r="U756" s="5"/>
      <c r="V756" s="5"/>
      <c r="W756" s="5"/>
      <c r="X756" s="5"/>
      <c r="Y756" s="5"/>
      <c r="Z756" s="5"/>
    </row>
    <row r="757" ht="15.75" customHeight="1">
      <c r="A757" s="5"/>
      <c r="C757" s="10"/>
      <c r="H757" s="5"/>
      <c r="I757" s="5"/>
      <c r="J757" s="5"/>
      <c r="K757" s="5"/>
      <c r="L757" s="5"/>
      <c r="M757" s="5"/>
      <c r="N757" s="5"/>
      <c r="O757" s="5"/>
      <c r="P757" s="5"/>
      <c r="Q757" s="5"/>
      <c r="R757" s="5"/>
      <c r="S757" s="5"/>
      <c r="T757" s="5"/>
      <c r="U757" s="5"/>
      <c r="V757" s="5"/>
      <c r="W757" s="5"/>
      <c r="X757" s="5"/>
      <c r="Y757" s="5"/>
      <c r="Z757" s="5"/>
    </row>
    <row r="758" ht="15.75" customHeight="1">
      <c r="A758" s="5"/>
      <c r="C758" s="10"/>
      <c r="H758" s="5"/>
      <c r="I758" s="5"/>
      <c r="J758" s="5"/>
      <c r="K758" s="5"/>
      <c r="L758" s="5"/>
      <c r="M758" s="5"/>
      <c r="N758" s="5"/>
      <c r="O758" s="5"/>
      <c r="P758" s="5"/>
      <c r="Q758" s="5"/>
      <c r="R758" s="5"/>
      <c r="S758" s="5"/>
      <c r="T758" s="5"/>
      <c r="U758" s="5"/>
      <c r="V758" s="5"/>
      <c r="W758" s="5"/>
      <c r="X758" s="5"/>
      <c r="Y758" s="5"/>
      <c r="Z758" s="5"/>
    </row>
    <row r="759" ht="15.75" customHeight="1">
      <c r="A759" s="5"/>
      <c r="C759" s="10"/>
      <c r="H759" s="5"/>
      <c r="I759" s="5"/>
      <c r="J759" s="5"/>
      <c r="K759" s="5"/>
      <c r="L759" s="5"/>
      <c r="M759" s="5"/>
      <c r="N759" s="5"/>
      <c r="O759" s="5"/>
      <c r="P759" s="5"/>
      <c r="Q759" s="5"/>
      <c r="R759" s="5"/>
      <c r="S759" s="5"/>
      <c r="T759" s="5"/>
      <c r="U759" s="5"/>
      <c r="V759" s="5"/>
      <c r="W759" s="5"/>
      <c r="X759" s="5"/>
      <c r="Y759" s="5"/>
      <c r="Z759" s="5"/>
    </row>
    <row r="760" ht="15.75" customHeight="1">
      <c r="A760" s="5"/>
      <c r="C760" s="10"/>
      <c r="H760" s="5"/>
      <c r="I760" s="5"/>
      <c r="J760" s="5"/>
      <c r="K760" s="5"/>
      <c r="L760" s="5"/>
      <c r="M760" s="5"/>
      <c r="N760" s="5"/>
      <c r="O760" s="5"/>
      <c r="P760" s="5"/>
      <c r="Q760" s="5"/>
      <c r="R760" s="5"/>
      <c r="S760" s="5"/>
      <c r="T760" s="5"/>
      <c r="U760" s="5"/>
      <c r="V760" s="5"/>
      <c r="W760" s="5"/>
      <c r="X760" s="5"/>
      <c r="Y760" s="5"/>
      <c r="Z760" s="5"/>
    </row>
    <row r="761" ht="15.75" customHeight="1">
      <c r="A761" s="5"/>
      <c r="C761" s="10"/>
      <c r="H761" s="5"/>
      <c r="I761" s="5"/>
      <c r="J761" s="5"/>
      <c r="K761" s="5"/>
      <c r="L761" s="5"/>
      <c r="M761" s="5"/>
      <c r="N761" s="5"/>
      <c r="O761" s="5"/>
      <c r="P761" s="5"/>
      <c r="Q761" s="5"/>
      <c r="R761" s="5"/>
      <c r="S761" s="5"/>
      <c r="T761" s="5"/>
      <c r="U761" s="5"/>
      <c r="V761" s="5"/>
      <c r="W761" s="5"/>
      <c r="X761" s="5"/>
      <c r="Y761" s="5"/>
      <c r="Z761" s="5"/>
    </row>
    <row r="762" ht="15.75" customHeight="1">
      <c r="A762" s="5"/>
      <c r="C762" s="10"/>
      <c r="H762" s="5"/>
      <c r="I762" s="5"/>
      <c r="J762" s="5"/>
      <c r="K762" s="5"/>
      <c r="L762" s="5"/>
      <c r="M762" s="5"/>
      <c r="N762" s="5"/>
      <c r="O762" s="5"/>
      <c r="P762" s="5"/>
      <c r="Q762" s="5"/>
      <c r="R762" s="5"/>
      <c r="S762" s="5"/>
      <c r="T762" s="5"/>
      <c r="U762" s="5"/>
      <c r="V762" s="5"/>
      <c r="W762" s="5"/>
      <c r="X762" s="5"/>
      <c r="Y762" s="5"/>
      <c r="Z762" s="5"/>
    </row>
    <row r="763" ht="15.75" customHeight="1">
      <c r="A763" s="5"/>
      <c r="C763" s="10"/>
      <c r="H763" s="5"/>
      <c r="I763" s="5"/>
      <c r="J763" s="5"/>
      <c r="K763" s="5"/>
      <c r="L763" s="5"/>
      <c r="M763" s="5"/>
      <c r="N763" s="5"/>
      <c r="O763" s="5"/>
      <c r="P763" s="5"/>
      <c r="Q763" s="5"/>
      <c r="R763" s="5"/>
      <c r="S763" s="5"/>
      <c r="T763" s="5"/>
      <c r="U763" s="5"/>
      <c r="V763" s="5"/>
      <c r="W763" s="5"/>
      <c r="X763" s="5"/>
      <c r="Y763" s="5"/>
      <c r="Z763" s="5"/>
    </row>
    <row r="764" ht="15.75" customHeight="1">
      <c r="A764" s="5"/>
      <c r="C764" s="10"/>
      <c r="H764" s="5"/>
      <c r="I764" s="5"/>
      <c r="J764" s="5"/>
      <c r="K764" s="5"/>
      <c r="L764" s="5"/>
      <c r="M764" s="5"/>
      <c r="N764" s="5"/>
      <c r="O764" s="5"/>
      <c r="P764" s="5"/>
      <c r="Q764" s="5"/>
      <c r="R764" s="5"/>
      <c r="S764" s="5"/>
      <c r="T764" s="5"/>
      <c r="U764" s="5"/>
      <c r="V764" s="5"/>
      <c r="W764" s="5"/>
      <c r="X764" s="5"/>
      <c r="Y764" s="5"/>
      <c r="Z764" s="5"/>
    </row>
    <row r="765" ht="15.75" customHeight="1">
      <c r="A765" s="5"/>
      <c r="C765" s="10"/>
      <c r="H765" s="5"/>
      <c r="I765" s="5"/>
      <c r="J765" s="5"/>
      <c r="K765" s="5"/>
      <c r="L765" s="5"/>
      <c r="M765" s="5"/>
      <c r="N765" s="5"/>
      <c r="O765" s="5"/>
      <c r="P765" s="5"/>
      <c r="Q765" s="5"/>
      <c r="R765" s="5"/>
      <c r="S765" s="5"/>
      <c r="T765" s="5"/>
      <c r="U765" s="5"/>
      <c r="V765" s="5"/>
      <c r="W765" s="5"/>
      <c r="X765" s="5"/>
      <c r="Y765" s="5"/>
      <c r="Z765" s="5"/>
    </row>
    <row r="766" ht="15.75" customHeight="1">
      <c r="A766" s="5"/>
      <c r="C766" s="10"/>
      <c r="H766" s="5"/>
      <c r="I766" s="5"/>
      <c r="J766" s="5"/>
      <c r="K766" s="5"/>
      <c r="L766" s="5"/>
      <c r="M766" s="5"/>
      <c r="N766" s="5"/>
      <c r="O766" s="5"/>
      <c r="P766" s="5"/>
      <c r="Q766" s="5"/>
      <c r="R766" s="5"/>
      <c r="S766" s="5"/>
      <c r="T766" s="5"/>
      <c r="U766" s="5"/>
      <c r="V766" s="5"/>
      <c r="W766" s="5"/>
      <c r="X766" s="5"/>
      <c r="Y766" s="5"/>
      <c r="Z766" s="5"/>
    </row>
    <row r="767" ht="15.75" customHeight="1">
      <c r="A767" s="5"/>
      <c r="C767" s="10"/>
      <c r="H767" s="5"/>
      <c r="I767" s="5"/>
      <c r="J767" s="5"/>
      <c r="K767" s="5"/>
      <c r="L767" s="5"/>
      <c r="M767" s="5"/>
      <c r="N767" s="5"/>
      <c r="O767" s="5"/>
      <c r="P767" s="5"/>
      <c r="Q767" s="5"/>
      <c r="R767" s="5"/>
      <c r="S767" s="5"/>
      <c r="T767" s="5"/>
      <c r="U767" s="5"/>
      <c r="V767" s="5"/>
      <c r="W767" s="5"/>
      <c r="X767" s="5"/>
      <c r="Y767" s="5"/>
      <c r="Z767" s="5"/>
    </row>
    <row r="768" ht="15.75" customHeight="1">
      <c r="A768" s="5"/>
      <c r="C768" s="10"/>
      <c r="H768" s="5"/>
      <c r="I768" s="5"/>
      <c r="J768" s="5"/>
      <c r="K768" s="5"/>
      <c r="L768" s="5"/>
      <c r="M768" s="5"/>
      <c r="N768" s="5"/>
      <c r="O768" s="5"/>
      <c r="P768" s="5"/>
      <c r="Q768" s="5"/>
      <c r="R768" s="5"/>
      <c r="S768" s="5"/>
      <c r="T768" s="5"/>
      <c r="U768" s="5"/>
      <c r="V768" s="5"/>
      <c r="W768" s="5"/>
      <c r="X768" s="5"/>
      <c r="Y768" s="5"/>
      <c r="Z768" s="5"/>
    </row>
    <row r="769" ht="15.75" customHeight="1">
      <c r="A769" s="5"/>
      <c r="C769" s="10"/>
      <c r="H769" s="5"/>
      <c r="I769" s="5"/>
      <c r="J769" s="5"/>
      <c r="K769" s="5"/>
      <c r="L769" s="5"/>
      <c r="M769" s="5"/>
      <c r="N769" s="5"/>
      <c r="O769" s="5"/>
      <c r="P769" s="5"/>
      <c r="Q769" s="5"/>
      <c r="R769" s="5"/>
      <c r="S769" s="5"/>
      <c r="T769" s="5"/>
      <c r="U769" s="5"/>
      <c r="V769" s="5"/>
      <c r="W769" s="5"/>
      <c r="X769" s="5"/>
      <c r="Y769" s="5"/>
      <c r="Z769" s="5"/>
    </row>
    <row r="770" ht="15.75" customHeight="1">
      <c r="A770" s="5"/>
      <c r="C770" s="10"/>
      <c r="H770" s="5"/>
      <c r="I770" s="5"/>
      <c r="J770" s="5"/>
      <c r="K770" s="5"/>
      <c r="L770" s="5"/>
      <c r="M770" s="5"/>
      <c r="N770" s="5"/>
      <c r="O770" s="5"/>
      <c r="P770" s="5"/>
      <c r="Q770" s="5"/>
      <c r="R770" s="5"/>
      <c r="S770" s="5"/>
      <c r="T770" s="5"/>
      <c r="U770" s="5"/>
      <c r="V770" s="5"/>
      <c r="W770" s="5"/>
      <c r="X770" s="5"/>
      <c r="Y770" s="5"/>
      <c r="Z770" s="5"/>
    </row>
    <row r="771" ht="15.75" customHeight="1">
      <c r="A771" s="5"/>
      <c r="C771" s="10"/>
      <c r="H771" s="5"/>
      <c r="I771" s="5"/>
      <c r="J771" s="5"/>
      <c r="K771" s="5"/>
      <c r="L771" s="5"/>
      <c r="M771" s="5"/>
      <c r="N771" s="5"/>
      <c r="O771" s="5"/>
      <c r="P771" s="5"/>
      <c r="Q771" s="5"/>
      <c r="R771" s="5"/>
      <c r="S771" s="5"/>
      <c r="T771" s="5"/>
      <c r="U771" s="5"/>
      <c r="V771" s="5"/>
      <c r="W771" s="5"/>
      <c r="X771" s="5"/>
      <c r="Y771" s="5"/>
      <c r="Z771" s="5"/>
    </row>
    <row r="772" ht="15.75" customHeight="1">
      <c r="A772" s="5"/>
      <c r="C772" s="10"/>
      <c r="H772" s="5"/>
      <c r="I772" s="5"/>
      <c r="J772" s="5"/>
      <c r="K772" s="5"/>
      <c r="L772" s="5"/>
      <c r="M772" s="5"/>
      <c r="N772" s="5"/>
      <c r="O772" s="5"/>
      <c r="P772" s="5"/>
      <c r="Q772" s="5"/>
      <c r="R772" s="5"/>
      <c r="S772" s="5"/>
      <c r="T772" s="5"/>
      <c r="U772" s="5"/>
      <c r="V772" s="5"/>
      <c r="W772" s="5"/>
      <c r="X772" s="5"/>
      <c r="Y772" s="5"/>
      <c r="Z772" s="5"/>
    </row>
    <row r="773" ht="15.75" customHeight="1">
      <c r="A773" s="5"/>
      <c r="C773" s="10"/>
      <c r="H773" s="5"/>
      <c r="I773" s="5"/>
      <c r="J773" s="5"/>
      <c r="K773" s="5"/>
      <c r="L773" s="5"/>
      <c r="M773" s="5"/>
      <c r="N773" s="5"/>
      <c r="O773" s="5"/>
      <c r="P773" s="5"/>
      <c r="Q773" s="5"/>
      <c r="R773" s="5"/>
      <c r="S773" s="5"/>
      <c r="T773" s="5"/>
      <c r="U773" s="5"/>
      <c r="V773" s="5"/>
      <c r="W773" s="5"/>
      <c r="X773" s="5"/>
      <c r="Y773" s="5"/>
      <c r="Z773" s="5"/>
    </row>
    <row r="774" ht="15.75" customHeight="1">
      <c r="A774" s="5"/>
      <c r="C774" s="10"/>
      <c r="H774" s="5"/>
      <c r="I774" s="5"/>
      <c r="J774" s="5"/>
      <c r="K774" s="5"/>
      <c r="L774" s="5"/>
      <c r="M774" s="5"/>
      <c r="N774" s="5"/>
      <c r="O774" s="5"/>
      <c r="P774" s="5"/>
      <c r="Q774" s="5"/>
      <c r="R774" s="5"/>
      <c r="S774" s="5"/>
      <c r="T774" s="5"/>
      <c r="U774" s="5"/>
      <c r="V774" s="5"/>
      <c r="W774" s="5"/>
      <c r="X774" s="5"/>
      <c r="Y774" s="5"/>
      <c r="Z774" s="5"/>
    </row>
    <row r="775" ht="15.75" customHeight="1">
      <c r="A775" s="5"/>
      <c r="C775" s="10"/>
      <c r="H775" s="5"/>
      <c r="I775" s="5"/>
      <c r="J775" s="5"/>
      <c r="K775" s="5"/>
      <c r="L775" s="5"/>
      <c r="M775" s="5"/>
      <c r="N775" s="5"/>
      <c r="O775" s="5"/>
      <c r="P775" s="5"/>
      <c r="Q775" s="5"/>
      <c r="R775" s="5"/>
      <c r="S775" s="5"/>
      <c r="T775" s="5"/>
      <c r="U775" s="5"/>
      <c r="V775" s="5"/>
      <c r="W775" s="5"/>
      <c r="X775" s="5"/>
      <c r="Y775" s="5"/>
      <c r="Z775" s="5"/>
    </row>
    <row r="776" ht="15.75" customHeight="1">
      <c r="A776" s="5"/>
      <c r="C776" s="10"/>
      <c r="H776" s="5"/>
      <c r="I776" s="5"/>
      <c r="J776" s="5"/>
      <c r="K776" s="5"/>
      <c r="L776" s="5"/>
      <c r="M776" s="5"/>
      <c r="N776" s="5"/>
      <c r="O776" s="5"/>
      <c r="P776" s="5"/>
      <c r="Q776" s="5"/>
      <c r="R776" s="5"/>
      <c r="S776" s="5"/>
      <c r="T776" s="5"/>
      <c r="U776" s="5"/>
      <c r="V776" s="5"/>
      <c r="W776" s="5"/>
      <c r="X776" s="5"/>
      <c r="Y776" s="5"/>
      <c r="Z776" s="5"/>
    </row>
    <row r="777" ht="15.75" customHeight="1">
      <c r="A777" s="5"/>
      <c r="C777" s="10"/>
      <c r="H777" s="5"/>
      <c r="I777" s="5"/>
      <c r="J777" s="5"/>
      <c r="K777" s="5"/>
      <c r="L777" s="5"/>
      <c r="M777" s="5"/>
      <c r="N777" s="5"/>
      <c r="O777" s="5"/>
      <c r="P777" s="5"/>
      <c r="Q777" s="5"/>
      <c r="R777" s="5"/>
      <c r="S777" s="5"/>
      <c r="T777" s="5"/>
      <c r="U777" s="5"/>
      <c r="V777" s="5"/>
      <c r="W777" s="5"/>
      <c r="X777" s="5"/>
      <c r="Y777" s="5"/>
      <c r="Z777" s="5"/>
    </row>
    <row r="778" ht="15.75" customHeight="1">
      <c r="A778" s="5"/>
      <c r="C778" s="10"/>
      <c r="H778" s="5"/>
      <c r="I778" s="5"/>
      <c r="J778" s="5"/>
      <c r="K778" s="5"/>
      <c r="L778" s="5"/>
      <c r="M778" s="5"/>
      <c r="N778" s="5"/>
      <c r="O778" s="5"/>
      <c r="P778" s="5"/>
      <c r="Q778" s="5"/>
      <c r="R778" s="5"/>
      <c r="S778" s="5"/>
      <c r="T778" s="5"/>
      <c r="U778" s="5"/>
      <c r="V778" s="5"/>
      <c r="W778" s="5"/>
      <c r="X778" s="5"/>
      <c r="Y778" s="5"/>
      <c r="Z778" s="5"/>
    </row>
    <row r="779" ht="15.75" customHeight="1">
      <c r="A779" s="5"/>
      <c r="C779" s="10"/>
      <c r="H779" s="5"/>
      <c r="I779" s="5"/>
      <c r="J779" s="5"/>
      <c r="K779" s="5"/>
      <c r="L779" s="5"/>
      <c r="M779" s="5"/>
      <c r="N779" s="5"/>
      <c r="O779" s="5"/>
      <c r="P779" s="5"/>
      <c r="Q779" s="5"/>
      <c r="R779" s="5"/>
      <c r="S779" s="5"/>
      <c r="T779" s="5"/>
      <c r="U779" s="5"/>
      <c r="V779" s="5"/>
      <c r="W779" s="5"/>
      <c r="X779" s="5"/>
      <c r="Y779" s="5"/>
      <c r="Z779" s="5"/>
    </row>
    <row r="780" ht="15.75" customHeight="1">
      <c r="A780" s="5"/>
      <c r="C780" s="10"/>
      <c r="H780" s="5"/>
      <c r="I780" s="5"/>
      <c r="J780" s="5"/>
      <c r="K780" s="5"/>
      <c r="L780" s="5"/>
      <c r="M780" s="5"/>
      <c r="N780" s="5"/>
      <c r="O780" s="5"/>
      <c r="P780" s="5"/>
      <c r="Q780" s="5"/>
      <c r="R780" s="5"/>
      <c r="S780" s="5"/>
      <c r="T780" s="5"/>
      <c r="U780" s="5"/>
      <c r="V780" s="5"/>
      <c r="W780" s="5"/>
      <c r="X780" s="5"/>
      <c r="Y780" s="5"/>
      <c r="Z780" s="5"/>
    </row>
    <row r="781" ht="15.75" customHeight="1">
      <c r="A781" s="5"/>
      <c r="C781" s="10"/>
      <c r="H781" s="5"/>
      <c r="I781" s="5"/>
      <c r="J781" s="5"/>
      <c r="K781" s="5"/>
      <c r="L781" s="5"/>
      <c r="M781" s="5"/>
      <c r="N781" s="5"/>
      <c r="O781" s="5"/>
      <c r="P781" s="5"/>
      <c r="Q781" s="5"/>
      <c r="R781" s="5"/>
      <c r="S781" s="5"/>
      <c r="T781" s="5"/>
      <c r="U781" s="5"/>
      <c r="V781" s="5"/>
      <c r="W781" s="5"/>
      <c r="X781" s="5"/>
      <c r="Y781" s="5"/>
      <c r="Z781" s="5"/>
    </row>
    <row r="782" ht="15.75" customHeight="1">
      <c r="A782" s="5"/>
      <c r="C782" s="10"/>
      <c r="H782" s="5"/>
      <c r="I782" s="5"/>
      <c r="J782" s="5"/>
      <c r="K782" s="5"/>
      <c r="L782" s="5"/>
      <c r="M782" s="5"/>
      <c r="N782" s="5"/>
      <c r="O782" s="5"/>
      <c r="P782" s="5"/>
      <c r="Q782" s="5"/>
      <c r="R782" s="5"/>
      <c r="S782" s="5"/>
      <c r="T782" s="5"/>
      <c r="U782" s="5"/>
      <c r="V782" s="5"/>
      <c r="W782" s="5"/>
      <c r="X782" s="5"/>
      <c r="Y782" s="5"/>
      <c r="Z782" s="5"/>
    </row>
    <row r="783" ht="15.75" customHeight="1">
      <c r="A783" s="5"/>
      <c r="C783" s="10"/>
      <c r="H783" s="5"/>
      <c r="I783" s="5"/>
      <c r="J783" s="5"/>
      <c r="K783" s="5"/>
      <c r="L783" s="5"/>
      <c r="M783" s="5"/>
      <c r="N783" s="5"/>
      <c r="O783" s="5"/>
      <c r="P783" s="5"/>
      <c r="Q783" s="5"/>
      <c r="R783" s="5"/>
      <c r="S783" s="5"/>
      <c r="T783" s="5"/>
      <c r="U783" s="5"/>
      <c r="V783" s="5"/>
      <c r="W783" s="5"/>
      <c r="X783" s="5"/>
      <c r="Y783" s="5"/>
      <c r="Z783" s="5"/>
    </row>
    <row r="784" ht="15.75" customHeight="1">
      <c r="A784" s="5"/>
      <c r="C784" s="10"/>
      <c r="H784" s="5"/>
      <c r="I784" s="5"/>
      <c r="J784" s="5"/>
      <c r="K784" s="5"/>
      <c r="L784" s="5"/>
      <c r="M784" s="5"/>
      <c r="N784" s="5"/>
      <c r="O784" s="5"/>
      <c r="P784" s="5"/>
      <c r="Q784" s="5"/>
      <c r="R784" s="5"/>
      <c r="S784" s="5"/>
      <c r="T784" s="5"/>
      <c r="U784" s="5"/>
      <c r="V784" s="5"/>
      <c r="W784" s="5"/>
      <c r="X784" s="5"/>
      <c r="Y784" s="5"/>
      <c r="Z784" s="5"/>
    </row>
    <row r="785" ht="15.75" customHeight="1">
      <c r="A785" s="5"/>
      <c r="C785" s="10"/>
      <c r="H785" s="5"/>
      <c r="I785" s="5"/>
      <c r="J785" s="5"/>
      <c r="K785" s="5"/>
      <c r="L785" s="5"/>
      <c r="M785" s="5"/>
      <c r="N785" s="5"/>
      <c r="O785" s="5"/>
      <c r="P785" s="5"/>
      <c r="Q785" s="5"/>
      <c r="R785" s="5"/>
      <c r="S785" s="5"/>
      <c r="T785" s="5"/>
      <c r="U785" s="5"/>
      <c r="V785" s="5"/>
      <c r="W785" s="5"/>
      <c r="X785" s="5"/>
      <c r="Y785" s="5"/>
      <c r="Z785" s="5"/>
    </row>
    <row r="786" ht="15.75" customHeight="1">
      <c r="A786" s="5"/>
      <c r="C786" s="10"/>
      <c r="H786" s="5"/>
      <c r="I786" s="5"/>
      <c r="J786" s="5"/>
      <c r="K786" s="5"/>
      <c r="L786" s="5"/>
      <c r="M786" s="5"/>
      <c r="N786" s="5"/>
      <c r="O786" s="5"/>
      <c r="P786" s="5"/>
      <c r="Q786" s="5"/>
      <c r="R786" s="5"/>
      <c r="S786" s="5"/>
      <c r="T786" s="5"/>
      <c r="U786" s="5"/>
      <c r="V786" s="5"/>
      <c r="W786" s="5"/>
      <c r="X786" s="5"/>
      <c r="Y786" s="5"/>
      <c r="Z786" s="5"/>
    </row>
    <row r="787" ht="15.75" customHeight="1">
      <c r="A787" s="5"/>
      <c r="C787" s="10"/>
      <c r="H787" s="5"/>
      <c r="I787" s="5"/>
      <c r="J787" s="5"/>
      <c r="K787" s="5"/>
      <c r="L787" s="5"/>
      <c r="M787" s="5"/>
      <c r="N787" s="5"/>
      <c r="O787" s="5"/>
      <c r="P787" s="5"/>
      <c r="Q787" s="5"/>
      <c r="R787" s="5"/>
      <c r="S787" s="5"/>
      <c r="T787" s="5"/>
      <c r="U787" s="5"/>
      <c r="V787" s="5"/>
      <c r="W787" s="5"/>
      <c r="X787" s="5"/>
      <c r="Y787" s="5"/>
      <c r="Z787" s="5"/>
    </row>
    <row r="788" ht="15.75" customHeight="1">
      <c r="A788" s="5"/>
      <c r="C788" s="10"/>
      <c r="H788" s="5"/>
      <c r="I788" s="5"/>
      <c r="J788" s="5"/>
      <c r="K788" s="5"/>
      <c r="L788" s="5"/>
      <c r="M788" s="5"/>
      <c r="N788" s="5"/>
      <c r="O788" s="5"/>
      <c r="P788" s="5"/>
      <c r="Q788" s="5"/>
      <c r="R788" s="5"/>
      <c r="S788" s="5"/>
      <c r="T788" s="5"/>
      <c r="U788" s="5"/>
      <c r="V788" s="5"/>
      <c r="W788" s="5"/>
      <c r="X788" s="5"/>
      <c r="Y788" s="5"/>
      <c r="Z788" s="5"/>
    </row>
    <row r="789" ht="15.75" customHeight="1">
      <c r="A789" s="5"/>
      <c r="C789" s="10"/>
      <c r="H789" s="5"/>
      <c r="I789" s="5"/>
      <c r="J789" s="5"/>
      <c r="K789" s="5"/>
      <c r="L789" s="5"/>
      <c r="M789" s="5"/>
      <c r="N789" s="5"/>
      <c r="O789" s="5"/>
      <c r="P789" s="5"/>
      <c r="Q789" s="5"/>
      <c r="R789" s="5"/>
      <c r="S789" s="5"/>
      <c r="T789" s="5"/>
      <c r="U789" s="5"/>
      <c r="V789" s="5"/>
      <c r="W789" s="5"/>
      <c r="X789" s="5"/>
      <c r="Y789" s="5"/>
      <c r="Z789" s="5"/>
    </row>
    <row r="790" ht="15.75" customHeight="1">
      <c r="A790" s="5"/>
      <c r="C790" s="10"/>
      <c r="H790" s="5"/>
      <c r="I790" s="5"/>
      <c r="J790" s="5"/>
      <c r="K790" s="5"/>
      <c r="L790" s="5"/>
      <c r="M790" s="5"/>
      <c r="N790" s="5"/>
      <c r="O790" s="5"/>
      <c r="P790" s="5"/>
      <c r="Q790" s="5"/>
      <c r="R790" s="5"/>
      <c r="S790" s="5"/>
      <c r="T790" s="5"/>
      <c r="U790" s="5"/>
      <c r="V790" s="5"/>
      <c r="W790" s="5"/>
      <c r="X790" s="5"/>
      <c r="Y790" s="5"/>
      <c r="Z790" s="5"/>
    </row>
    <row r="791" ht="15.75" customHeight="1">
      <c r="A791" s="5"/>
      <c r="C791" s="10"/>
      <c r="H791" s="5"/>
      <c r="I791" s="5"/>
      <c r="J791" s="5"/>
      <c r="K791" s="5"/>
      <c r="L791" s="5"/>
      <c r="M791" s="5"/>
      <c r="N791" s="5"/>
      <c r="O791" s="5"/>
      <c r="P791" s="5"/>
      <c r="Q791" s="5"/>
      <c r="R791" s="5"/>
      <c r="S791" s="5"/>
      <c r="T791" s="5"/>
      <c r="U791" s="5"/>
      <c r="V791" s="5"/>
      <c r="W791" s="5"/>
      <c r="X791" s="5"/>
      <c r="Y791" s="5"/>
      <c r="Z791" s="5"/>
    </row>
    <row r="792" ht="15.75" customHeight="1">
      <c r="A792" s="5"/>
      <c r="C792" s="10"/>
      <c r="H792" s="5"/>
      <c r="I792" s="5"/>
      <c r="J792" s="5"/>
      <c r="K792" s="5"/>
      <c r="L792" s="5"/>
      <c r="M792" s="5"/>
      <c r="N792" s="5"/>
      <c r="O792" s="5"/>
      <c r="P792" s="5"/>
      <c r="Q792" s="5"/>
      <c r="R792" s="5"/>
      <c r="S792" s="5"/>
      <c r="T792" s="5"/>
      <c r="U792" s="5"/>
      <c r="V792" s="5"/>
      <c r="W792" s="5"/>
      <c r="X792" s="5"/>
      <c r="Y792" s="5"/>
      <c r="Z792" s="5"/>
    </row>
    <row r="793" ht="15.75" customHeight="1">
      <c r="A793" s="5"/>
      <c r="C793" s="10"/>
      <c r="H793" s="5"/>
      <c r="I793" s="5"/>
      <c r="J793" s="5"/>
      <c r="K793" s="5"/>
      <c r="L793" s="5"/>
      <c r="M793" s="5"/>
      <c r="N793" s="5"/>
      <c r="O793" s="5"/>
      <c r="P793" s="5"/>
      <c r="Q793" s="5"/>
      <c r="R793" s="5"/>
      <c r="S793" s="5"/>
      <c r="T793" s="5"/>
      <c r="U793" s="5"/>
      <c r="V793" s="5"/>
      <c r="W793" s="5"/>
      <c r="X793" s="5"/>
      <c r="Y793" s="5"/>
      <c r="Z793" s="5"/>
    </row>
    <row r="794" ht="15.75" customHeight="1">
      <c r="A794" s="5"/>
      <c r="C794" s="10"/>
      <c r="H794" s="5"/>
      <c r="I794" s="5"/>
      <c r="J794" s="5"/>
      <c r="K794" s="5"/>
      <c r="L794" s="5"/>
      <c r="M794" s="5"/>
      <c r="N794" s="5"/>
      <c r="O794" s="5"/>
      <c r="P794" s="5"/>
      <c r="Q794" s="5"/>
      <c r="R794" s="5"/>
      <c r="S794" s="5"/>
      <c r="T794" s="5"/>
      <c r="U794" s="5"/>
      <c r="V794" s="5"/>
      <c r="W794" s="5"/>
      <c r="X794" s="5"/>
      <c r="Y794" s="5"/>
      <c r="Z794" s="5"/>
    </row>
    <row r="795" ht="15.75" customHeight="1">
      <c r="A795" s="5"/>
      <c r="C795" s="10"/>
      <c r="H795" s="5"/>
      <c r="I795" s="5"/>
      <c r="J795" s="5"/>
      <c r="K795" s="5"/>
      <c r="L795" s="5"/>
      <c r="M795" s="5"/>
      <c r="N795" s="5"/>
      <c r="O795" s="5"/>
      <c r="P795" s="5"/>
      <c r="Q795" s="5"/>
      <c r="R795" s="5"/>
      <c r="S795" s="5"/>
      <c r="T795" s="5"/>
      <c r="U795" s="5"/>
      <c r="V795" s="5"/>
      <c r="W795" s="5"/>
      <c r="X795" s="5"/>
      <c r="Y795" s="5"/>
      <c r="Z795" s="5"/>
    </row>
    <row r="796" ht="15.75" customHeight="1">
      <c r="A796" s="5"/>
      <c r="C796" s="10"/>
      <c r="H796" s="5"/>
      <c r="I796" s="5"/>
      <c r="J796" s="5"/>
      <c r="K796" s="5"/>
      <c r="L796" s="5"/>
      <c r="M796" s="5"/>
      <c r="N796" s="5"/>
      <c r="O796" s="5"/>
      <c r="P796" s="5"/>
      <c r="Q796" s="5"/>
      <c r="R796" s="5"/>
      <c r="S796" s="5"/>
      <c r="T796" s="5"/>
      <c r="U796" s="5"/>
      <c r="V796" s="5"/>
      <c r="W796" s="5"/>
      <c r="X796" s="5"/>
      <c r="Y796" s="5"/>
      <c r="Z796" s="5"/>
    </row>
    <row r="797" ht="15.75" customHeight="1">
      <c r="A797" s="5"/>
      <c r="C797" s="10"/>
      <c r="H797" s="5"/>
      <c r="I797" s="5"/>
      <c r="J797" s="5"/>
      <c r="K797" s="5"/>
      <c r="L797" s="5"/>
      <c r="M797" s="5"/>
      <c r="N797" s="5"/>
      <c r="O797" s="5"/>
      <c r="P797" s="5"/>
      <c r="Q797" s="5"/>
      <c r="R797" s="5"/>
      <c r="S797" s="5"/>
      <c r="T797" s="5"/>
      <c r="U797" s="5"/>
      <c r="V797" s="5"/>
      <c r="W797" s="5"/>
      <c r="X797" s="5"/>
      <c r="Y797" s="5"/>
      <c r="Z797" s="5"/>
    </row>
    <row r="798" ht="15.75" customHeight="1">
      <c r="A798" s="5"/>
      <c r="C798" s="10"/>
      <c r="H798" s="5"/>
      <c r="I798" s="5"/>
      <c r="J798" s="5"/>
      <c r="K798" s="5"/>
      <c r="L798" s="5"/>
      <c r="M798" s="5"/>
      <c r="N798" s="5"/>
      <c r="O798" s="5"/>
      <c r="P798" s="5"/>
      <c r="Q798" s="5"/>
      <c r="R798" s="5"/>
      <c r="S798" s="5"/>
      <c r="T798" s="5"/>
      <c r="U798" s="5"/>
      <c r="V798" s="5"/>
      <c r="W798" s="5"/>
      <c r="X798" s="5"/>
      <c r="Y798" s="5"/>
      <c r="Z798" s="5"/>
    </row>
    <row r="799" ht="15.75" customHeight="1">
      <c r="A799" s="5"/>
      <c r="C799" s="10"/>
      <c r="H799" s="5"/>
      <c r="I799" s="5"/>
      <c r="J799" s="5"/>
      <c r="K799" s="5"/>
      <c r="L799" s="5"/>
      <c r="M799" s="5"/>
      <c r="N799" s="5"/>
      <c r="O799" s="5"/>
      <c r="P799" s="5"/>
      <c r="Q799" s="5"/>
      <c r="R799" s="5"/>
      <c r="S799" s="5"/>
      <c r="T799" s="5"/>
      <c r="U799" s="5"/>
      <c r="V799" s="5"/>
      <c r="W799" s="5"/>
      <c r="X799" s="5"/>
      <c r="Y799" s="5"/>
      <c r="Z799" s="5"/>
    </row>
    <row r="800" ht="15.75" customHeight="1">
      <c r="A800" s="5"/>
      <c r="C800" s="10"/>
      <c r="H800" s="5"/>
      <c r="I800" s="5"/>
      <c r="J800" s="5"/>
      <c r="K800" s="5"/>
      <c r="L800" s="5"/>
      <c r="M800" s="5"/>
      <c r="N800" s="5"/>
      <c r="O800" s="5"/>
      <c r="P800" s="5"/>
      <c r="Q800" s="5"/>
      <c r="R800" s="5"/>
      <c r="S800" s="5"/>
      <c r="T800" s="5"/>
      <c r="U800" s="5"/>
      <c r="V800" s="5"/>
      <c r="W800" s="5"/>
      <c r="X800" s="5"/>
      <c r="Y800" s="5"/>
      <c r="Z800" s="5"/>
    </row>
    <row r="801" ht="15.75" customHeight="1">
      <c r="A801" s="5"/>
      <c r="C801" s="10"/>
      <c r="H801" s="5"/>
      <c r="I801" s="5"/>
      <c r="J801" s="5"/>
      <c r="K801" s="5"/>
      <c r="L801" s="5"/>
      <c r="M801" s="5"/>
      <c r="N801" s="5"/>
      <c r="O801" s="5"/>
      <c r="P801" s="5"/>
      <c r="Q801" s="5"/>
      <c r="R801" s="5"/>
      <c r="S801" s="5"/>
      <c r="T801" s="5"/>
      <c r="U801" s="5"/>
      <c r="V801" s="5"/>
      <c r="W801" s="5"/>
      <c r="X801" s="5"/>
      <c r="Y801" s="5"/>
      <c r="Z801" s="5"/>
    </row>
    <row r="802" ht="15.75" customHeight="1">
      <c r="A802" s="5"/>
      <c r="C802" s="10"/>
      <c r="H802" s="5"/>
      <c r="I802" s="5"/>
      <c r="J802" s="5"/>
      <c r="K802" s="5"/>
      <c r="L802" s="5"/>
      <c r="M802" s="5"/>
      <c r="N802" s="5"/>
      <c r="O802" s="5"/>
      <c r="P802" s="5"/>
      <c r="Q802" s="5"/>
      <c r="R802" s="5"/>
      <c r="S802" s="5"/>
      <c r="T802" s="5"/>
      <c r="U802" s="5"/>
      <c r="V802" s="5"/>
      <c r="W802" s="5"/>
      <c r="X802" s="5"/>
      <c r="Y802" s="5"/>
      <c r="Z802" s="5"/>
    </row>
    <row r="803" ht="15.75" customHeight="1">
      <c r="A803" s="5"/>
      <c r="C803" s="10"/>
      <c r="H803" s="5"/>
      <c r="I803" s="5"/>
      <c r="J803" s="5"/>
      <c r="K803" s="5"/>
      <c r="L803" s="5"/>
      <c r="M803" s="5"/>
      <c r="N803" s="5"/>
      <c r="O803" s="5"/>
      <c r="P803" s="5"/>
      <c r="Q803" s="5"/>
      <c r="R803" s="5"/>
      <c r="S803" s="5"/>
      <c r="T803" s="5"/>
      <c r="U803" s="5"/>
      <c r="V803" s="5"/>
      <c r="W803" s="5"/>
      <c r="X803" s="5"/>
      <c r="Y803" s="5"/>
      <c r="Z803" s="5"/>
    </row>
    <row r="804" ht="15.75" customHeight="1">
      <c r="A804" s="5"/>
      <c r="C804" s="10"/>
      <c r="H804" s="5"/>
      <c r="I804" s="5"/>
      <c r="J804" s="5"/>
      <c r="K804" s="5"/>
      <c r="L804" s="5"/>
      <c r="M804" s="5"/>
      <c r="N804" s="5"/>
      <c r="O804" s="5"/>
      <c r="P804" s="5"/>
      <c r="Q804" s="5"/>
      <c r="R804" s="5"/>
      <c r="S804" s="5"/>
      <c r="T804" s="5"/>
      <c r="U804" s="5"/>
      <c r="V804" s="5"/>
      <c r="W804" s="5"/>
      <c r="X804" s="5"/>
      <c r="Y804" s="5"/>
      <c r="Z804" s="5"/>
    </row>
    <row r="805" ht="15.75" customHeight="1">
      <c r="A805" s="5"/>
      <c r="C805" s="10"/>
      <c r="H805" s="5"/>
      <c r="I805" s="5"/>
      <c r="J805" s="5"/>
      <c r="K805" s="5"/>
      <c r="L805" s="5"/>
      <c r="M805" s="5"/>
      <c r="N805" s="5"/>
      <c r="O805" s="5"/>
      <c r="P805" s="5"/>
      <c r="Q805" s="5"/>
      <c r="R805" s="5"/>
      <c r="S805" s="5"/>
      <c r="T805" s="5"/>
      <c r="U805" s="5"/>
      <c r="V805" s="5"/>
      <c r="W805" s="5"/>
      <c r="X805" s="5"/>
      <c r="Y805" s="5"/>
      <c r="Z805" s="5"/>
    </row>
    <row r="806" ht="15.75" customHeight="1">
      <c r="A806" s="5"/>
      <c r="C806" s="10"/>
      <c r="H806" s="5"/>
      <c r="I806" s="5"/>
      <c r="J806" s="5"/>
      <c r="K806" s="5"/>
      <c r="L806" s="5"/>
      <c r="M806" s="5"/>
      <c r="N806" s="5"/>
      <c r="O806" s="5"/>
      <c r="P806" s="5"/>
      <c r="Q806" s="5"/>
      <c r="R806" s="5"/>
      <c r="S806" s="5"/>
      <c r="T806" s="5"/>
      <c r="U806" s="5"/>
      <c r="V806" s="5"/>
      <c r="W806" s="5"/>
      <c r="X806" s="5"/>
      <c r="Y806" s="5"/>
      <c r="Z806" s="5"/>
    </row>
    <row r="807" ht="15.75" customHeight="1">
      <c r="A807" s="5"/>
      <c r="C807" s="10"/>
      <c r="H807" s="5"/>
      <c r="I807" s="5"/>
      <c r="J807" s="5"/>
      <c r="K807" s="5"/>
      <c r="L807" s="5"/>
      <c r="M807" s="5"/>
      <c r="N807" s="5"/>
      <c r="O807" s="5"/>
      <c r="P807" s="5"/>
      <c r="Q807" s="5"/>
      <c r="R807" s="5"/>
      <c r="S807" s="5"/>
      <c r="T807" s="5"/>
      <c r="U807" s="5"/>
      <c r="V807" s="5"/>
      <c r="W807" s="5"/>
      <c r="X807" s="5"/>
      <c r="Y807" s="5"/>
      <c r="Z807" s="5"/>
    </row>
    <row r="808" ht="15.75" customHeight="1">
      <c r="A808" s="5"/>
      <c r="C808" s="10"/>
      <c r="H808" s="5"/>
      <c r="I808" s="5"/>
      <c r="J808" s="5"/>
      <c r="K808" s="5"/>
      <c r="L808" s="5"/>
      <c r="M808" s="5"/>
      <c r="N808" s="5"/>
      <c r="O808" s="5"/>
      <c r="P808" s="5"/>
      <c r="Q808" s="5"/>
      <c r="R808" s="5"/>
      <c r="S808" s="5"/>
      <c r="T808" s="5"/>
      <c r="U808" s="5"/>
      <c r="V808" s="5"/>
      <c r="W808" s="5"/>
      <c r="X808" s="5"/>
      <c r="Y808" s="5"/>
      <c r="Z808" s="5"/>
    </row>
    <row r="809" ht="15.75" customHeight="1">
      <c r="A809" s="5"/>
      <c r="C809" s="10"/>
      <c r="H809" s="5"/>
      <c r="I809" s="5"/>
      <c r="J809" s="5"/>
      <c r="K809" s="5"/>
      <c r="L809" s="5"/>
      <c r="M809" s="5"/>
      <c r="N809" s="5"/>
      <c r="O809" s="5"/>
      <c r="P809" s="5"/>
      <c r="Q809" s="5"/>
      <c r="R809" s="5"/>
      <c r="S809" s="5"/>
      <c r="T809" s="5"/>
      <c r="U809" s="5"/>
      <c r="V809" s="5"/>
      <c r="W809" s="5"/>
      <c r="X809" s="5"/>
      <c r="Y809" s="5"/>
      <c r="Z809" s="5"/>
    </row>
    <row r="810" ht="15.75" customHeight="1">
      <c r="A810" s="5"/>
      <c r="C810" s="10"/>
      <c r="H810" s="5"/>
      <c r="I810" s="5"/>
      <c r="J810" s="5"/>
      <c r="K810" s="5"/>
      <c r="L810" s="5"/>
      <c r="M810" s="5"/>
      <c r="N810" s="5"/>
      <c r="O810" s="5"/>
      <c r="P810" s="5"/>
      <c r="Q810" s="5"/>
      <c r="R810" s="5"/>
      <c r="S810" s="5"/>
      <c r="T810" s="5"/>
      <c r="U810" s="5"/>
      <c r="V810" s="5"/>
      <c r="W810" s="5"/>
      <c r="X810" s="5"/>
      <c r="Y810" s="5"/>
      <c r="Z810" s="5"/>
    </row>
    <row r="811" ht="15.75" customHeight="1">
      <c r="A811" s="5"/>
      <c r="C811" s="10"/>
      <c r="H811" s="5"/>
      <c r="I811" s="5"/>
      <c r="J811" s="5"/>
      <c r="K811" s="5"/>
      <c r="L811" s="5"/>
      <c r="M811" s="5"/>
      <c r="N811" s="5"/>
      <c r="O811" s="5"/>
      <c r="P811" s="5"/>
      <c r="Q811" s="5"/>
      <c r="R811" s="5"/>
      <c r="S811" s="5"/>
      <c r="T811" s="5"/>
      <c r="U811" s="5"/>
      <c r="V811" s="5"/>
      <c r="W811" s="5"/>
      <c r="X811" s="5"/>
      <c r="Y811" s="5"/>
      <c r="Z811" s="5"/>
    </row>
    <row r="812" ht="15.75" customHeight="1">
      <c r="A812" s="5"/>
      <c r="C812" s="10"/>
      <c r="H812" s="5"/>
      <c r="I812" s="5"/>
      <c r="J812" s="5"/>
      <c r="K812" s="5"/>
      <c r="L812" s="5"/>
      <c r="M812" s="5"/>
      <c r="N812" s="5"/>
      <c r="O812" s="5"/>
      <c r="P812" s="5"/>
      <c r="Q812" s="5"/>
      <c r="R812" s="5"/>
      <c r="S812" s="5"/>
      <c r="T812" s="5"/>
      <c r="U812" s="5"/>
      <c r="V812" s="5"/>
      <c r="W812" s="5"/>
      <c r="X812" s="5"/>
      <c r="Y812" s="5"/>
      <c r="Z812" s="5"/>
    </row>
    <row r="813" ht="15.75" customHeight="1">
      <c r="A813" s="5"/>
      <c r="C813" s="10"/>
      <c r="H813" s="5"/>
      <c r="I813" s="5"/>
      <c r="J813" s="5"/>
      <c r="K813" s="5"/>
      <c r="L813" s="5"/>
      <c r="M813" s="5"/>
      <c r="N813" s="5"/>
      <c r="O813" s="5"/>
      <c r="P813" s="5"/>
      <c r="Q813" s="5"/>
      <c r="R813" s="5"/>
      <c r="S813" s="5"/>
      <c r="T813" s="5"/>
      <c r="U813" s="5"/>
      <c r="V813" s="5"/>
      <c r="W813" s="5"/>
      <c r="X813" s="5"/>
      <c r="Y813" s="5"/>
      <c r="Z813" s="5"/>
    </row>
    <row r="814" ht="15.75" customHeight="1">
      <c r="A814" s="5"/>
      <c r="C814" s="10"/>
      <c r="H814" s="5"/>
      <c r="I814" s="5"/>
      <c r="J814" s="5"/>
      <c r="K814" s="5"/>
      <c r="L814" s="5"/>
      <c r="M814" s="5"/>
      <c r="N814" s="5"/>
      <c r="O814" s="5"/>
      <c r="P814" s="5"/>
      <c r="Q814" s="5"/>
      <c r="R814" s="5"/>
      <c r="S814" s="5"/>
      <c r="T814" s="5"/>
      <c r="U814" s="5"/>
      <c r="V814" s="5"/>
      <c r="W814" s="5"/>
      <c r="X814" s="5"/>
      <c r="Y814" s="5"/>
      <c r="Z814" s="5"/>
    </row>
    <row r="815" ht="15.75" customHeight="1">
      <c r="A815" s="5"/>
      <c r="C815" s="10"/>
      <c r="H815" s="5"/>
      <c r="I815" s="5"/>
      <c r="J815" s="5"/>
      <c r="K815" s="5"/>
      <c r="L815" s="5"/>
      <c r="M815" s="5"/>
      <c r="N815" s="5"/>
      <c r="O815" s="5"/>
      <c r="P815" s="5"/>
      <c r="Q815" s="5"/>
      <c r="R815" s="5"/>
      <c r="S815" s="5"/>
      <c r="T815" s="5"/>
      <c r="U815" s="5"/>
      <c r="V815" s="5"/>
      <c r="W815" s="5"/>
      <c r="X815" s="5"/>
      <c r="Y815" s="5"/>
      <c r="Z815" s="5"/>
    </row>
    <row r="816" ht="15.75" customHeight="1">
      <c r="A816" s="5"/>
      <c r="C816" s="10"/>
      <c r="H816" s="5"/>
      <c r="I816" s="5"/>
      <c r="J816" s="5"/>
      <c r="K816" s="5"/>
      <c r="L816" s="5"/>
      <c r="M816" s="5"/>
      <c r="N816" s="5"/>
      <c r="O816" s="5"/>
      <c r="P816" s="5"/>
      <c r="Q816" s="5"/>
      <c r="R816" s="5"/>
      <c r="S816" s="5"/>
      <c r="T816" s="5"/>
      <c r="U816" s="5"/>
      <c r="V816" s="5"/>
      <c r="W816" s="5"/>
      <c r="X816" s="5"/>
      <c r="Y816" s="5"/>
      <c r="Z816" s="5"/>
    </row>
    <row r="817" ht="15.75" customHeight="1">
      <c r="A817" s="5"/>
      <c r="C817" s="10"/>
      <c r="H817" s="5"/>
      <c r="I817" s="5"/>
      <c r="J817" s="5"/>
      <c r="K817" s="5"/>
      <c r="L817" s="5"/>
      <c r="M817" s="5"/>
      <c r="N817" s="5"/>
      <c r="O817" s="5"/>
      <c r="P817" s="5"/>
      <c r="Q817" s="5"/>
      <c r="R817" s="5"/>
      <c r="S817" s="5"/>
      <c r="T817" s="5"/>
      <c r="U817" s="5"/>
      <c r="V817" s="5"/>
      <c r="W817" s="5"/>
      <c r="X817" s="5"/>
      <c r="Y817" s="5"/>
      <c r="Z817" s="5"/>
    </row>
    <row r="818" ht="15.75" customHeight="1">
      <c r="A818" s="5"/>
      <c r="C818" s="10"/>
      <c r="H818" s="5"/>
      <c r="I818" s="5"/>
      <c r="J818" s="5"/>
      <c r="K818" s="5"/>
      <c r="L818" s="5"/>
      <c r="M818" s="5"/>
      <c r="N818" s="5"/>
      <c r="O818" s="5"/>
      <c r="P818" s="5"/>
      <c r="Q818" s="5"/>
      <c r="R818" s="5"/>
      <c r="S818" s="5"/>
      <c r="T818" s="5"/>
      <c r="U818" s="5"/>
      <c r="V818" s="5"/>
      <c r="W818" s="5"/>
      <c r="X818" s="5"/>
      <c r="Y818" s="5"/>
      <c r="Z818" s="5"/>
    </row>
    <row r="819" ht="15.75" customHeight="1">
      <c r="A819" s="5"/>
      <c r="C819" s="10"/>
      <c r="H819" s="5"/>
      <c r="I819" s="5"/>
      <c r="J819" s="5"/>
      <c r="K819" s="5"/>
      <c r="L819" s="5"/>
      <c r="M819" s="5"/>
      <c r="N819" s="5"/>
      <c r="O819" s="5"/>
      <c r="P819" s="5"/>
      <c r="Q819" s="5"/>
      <c r="R819" s="5"/>
      <c r="S819" s="5"/>
      <c r="T819" s="5"/>
      <c r="U819" s="5"/>
      <c r="V819" s="5"/>
      <c r="W819" s="5"/>
      <c r="X819" s="5"/>
      <c r="Y819" s="5"/>
      <c r="Z819" s="5"/>
    </row>
    <row r="820" ht="15.75" customHeight="1">
      <c r="A820" s="5"/>
      <c r="C820" s="10"/>
      <c r="H820" s="5"/>
      <c r="I820" s="5"/>
      <c r="J820" s="5"/>
      <c r="K820" s="5"/>
      <c r="L820" s="5"/>
      <c r="M820" s="5"/>
      <c r="N820" s="5"/>
      <c r="O820" s="5"/>
      <c r="P820" s="5"/>
      <c r="Q820" s="5"/>
      <c r="R820" s="5"/>
      <c r="S820" s="5"/>
      <c r="T820" s="5"/>
      <c r="U820" s="5"/>
      <c r="V820" s="5"/>
      <c r="W820" s="5"/>
      <c r="X820" s="5"/>
      <c r="Y820" s="5"/>
      <c r="Z820" s="5"/>
    </row>
    <row r="821" ht="15.75" customHeight="1">
      <c r="A821" s="5"/>
      <c r="C821" s="10"/>
      <c r="H821" s="5"/>
      <c r="I821" s="5"/>
      <c r="J821" s="5"/>
      <c r="K821" s="5"/>
      <c r="L821" s="5"/>
      <c r="M821" s="5"/>
      <c r="N821" s="5"/>
      <c r="O821" s="5"/>
      <c r="P821" s="5"/>
      <c r="Q821" s="5"/>
      <c r="R821" s="5"/>
      <c r="S821" s="5"/>
      <c r="T821" s="5"/>
      <c r="U821" s="5"/>
      <c r="V821" s="5"/>
      <c r="W821" s="5"/>
      <c r="X821" s="5"/>
      <c r="Y821" s="5"/>
      <c r="Z821" s="5"/>
    </row>
    <row r="822" ht="15.75" customHeight="1">
      <c r="A822" s="5"/>
      <c r="C822" s="10"/>
      <c r="H822" s="5"/>
      <c r="I822" s="5"/>
      <c r="J822" s="5"/>
      <c r="K822" s="5"/>
      <c r="L822" s="5"/>
      <c r="M822" s="5"/>
      <c r="N822" s="5"/>
      <c r="O822" s="5"/>
      <c r="P822" s="5"/>
      <c r="Q822" s="5"/>
      <c r="R822" s="5"/>
      <c r="S822" s="5"/>
      <c r="T822" s="5"/>
      <c r="U822" s="5"/>
      <c r="V822" s="5"/>
      <c r="W822" s="5"/>
      <c r="X822" s="5"/>
      <c r="Y822" s="5"/>
      <c r="Z822" s="5"/>
    </row>
    <row r="823" ht="15.75" customHeight="1">
      <c r="A823" s="5"/>
      <c r="C823" s="10"/>
      <c r="H823" s="5"/>
      <c r="I823" s="5"/>
      <c r="J823" s="5"/>
      <c r="K823" s="5"/>
      <c r="L823" s="5"/>
      <c r="M823" s="5"/>
      <c r="N823" s="5"/>
      <c r="O823" s="5"/>
      <c r="P823" s="5"/>
      <c r="Q823" s="5"/>
      <c r="R823" s="5"/>
      <c r="S823" s="5"/>
      <c r="T823" s="5"/>
      <c r="U823" s="5"/>
      <c r="V823" s="5"/>
      <c r="W823" s="5"/>
      <c r="X823" s="5"/>
      <c r="Y823" s="5"/>
      <c r="Z823" s="5"/>
    </row>
    <row r="824" ht="15.75" customHeight="1">
      <c r="A824" s="5"/>
      <c r="C824" s="10"/>
      <c r="H824" s="5"/>
      <c r="I824" s="5"/>
      <c r="J824" s="5"/>
      <c r="K824" s="5"/>
      <c r="L824" s="5"/>
      <c r="M824" s="5"/>
      <c r="N824" s="5"/>
      <c r="O824" s="5"/>
      <c r="P824" s="5"/>
      <c r="Q824" s="5"/>
      <c r="R824" s="5"/>
      <c r="S824" s="5"/>
      <c r="T824" s="5"/>
      <c r="U824" s="5"/>
      <c r="V824" s="5"/>
      <c r="W824" s="5"/>
      <c r="X824" s="5"/>
      <c r="Y824" s="5"/>
      <c r="Z824" s="5"/>
    </row>
    <row r="825" ht="15.75" customHeight="1">
      <c r="A825" s="5"/>
      <c r="C825" s="10"/>
      <c r="H825" s="5"/>
      <c r="I825" s="5"/>
      <c r="J825" s="5"/>
      <c r="K825" s="5"/>
      <c r="L825" s="5"/>
      <c r="M825" s="5"/>
      <c r="N825" s="5"/>
      <c r="O825" s="5"/>
      <c r="P825" s="5"/>
      <c r="Q825" s="5"/>
      <c r="R825" s="5"/>
      <c r="S825" s="5"/>
      <c r="T825" s="5"/>
      <c r="U825" s="5"/>
      <c r="V825" s="5"/>
      <c r="W825" s="5"/>
      <c r="X825" s="5"/>
      <c r="Y825" s="5"/>
      <c r="Z825" s="5"/>
    </row>
    <row r="826" ht="15.75" customHeight="1">
      <c r="A826" s="5"/>
      <c r="C826" s="10"/>
      <c r="H826" s="5"/>
      <c r="I826" s="5"/>
      <c r="J826" s="5"/>
      <c r="K826" s="5"/>
      <c r="L826" s="5"/>
      <c r="M826" s="5"/>
      <c r="N826" s="5"/>
      <c r="O826" s="5"/>
      <c r="P826" s="5"/>
      <c r="Q826" s="5"/>
      <c r="R826" s="5"/>
      <c r="S826" s="5"/>
      <c r="T826" s="5"/>
      <c r="U826" s="5"/>
      <c r="V826" s="5"/>
      <c r="W826" s="5"/>
      <c r="X826" s="5"/>
      <c r="Y826" s="5"/>
      <c r="Z826" s="5"/>
    </row>
    <row r="827" ht="15.75" customHeight="1">
      <c r="A827" s="5"/>
      <c r="C827" s="10"/>
      <c r="H827" s="5"/>
      <c r="I827" s="5"/>
      <c r="J827" s="5"/>
      <c r="K827" s="5"/>
      <c r="L827" s="5"/>
      <c r="M827" s="5"/>
      <c r="N827" s="5"/>
      <c r="O827" s="5"/>
      <c r="P827" s="5"/>
      <c r="Q827" s="5"/>
      <c r="R827" s="5"/>
      <c r="S827" s="5"/>
      <c r="T827" s="5"/>
      <c r="U827" s="5"/>
      <c r="V827" s="5"/>
      <c r="W827" s="5"/>
      <c r="X827" s="5"/>
      <c r="Y827" s="5"/>
      <c r="Z827" s="5"/>
    </row>
    <row r="828" ht="15.75" customHeight="1">
      <c r="A828" s="5"/>
      <c r="C828" s="10"/>
      <c r="H828" s="5"/>
      <c r="I828" s="5"/>
      <c r="J828" s="5"/>
      <c r="K828" s="5"/>
      <c r="L828" s="5"/>
      <c r="M828" s="5"/>
      <c r="N828" s="5"/>
      <c r="O828" s="5"/>
      <c r="P828" s="5"/>
      <c r="Q828" s="5"/>
      <c r="R828" s="5"/>
      <c r="S828" s="5"/>
      <c r="T828" s="5"/>
      <c r="U828" s="5"/>
      <c r="V828" s="5"/>
      <c r="W828" s="5"/>
      <c r="X828" s="5"/>
      <c r="Y828" s="5"/>
      <c r="Z828" s="5"/>
    </row>
    <row r="829" ht="15.75" customHeight="1">
      <c r="A829" s="5"/>
      <c r="C829" s="10"/>
      <c r="H829" s="5"/>
      <c r="I829" s="5"/>
      <c r="J829" s="5"/>
      <c r="K829" s="5"/>
      <c r="L829" s="5"/>
      <c r="M829" s="5"/>
      <c r="N829" s="5"/>
      <c r="O829" s="5"/>
      <c r="P829" s="5"/>
      <c r="Q829" s="5"/>
      <c r="R829" s="5"/>
      <c r="S829" s="5"/>
      <c r="T829" s="5"/>
      <c r="U829" s="5"/>
      <c r="V829" s="5"/>
      <c r="W829" s="5"/>
      <c r="X829" s="5"/>
      <c r="Y829" s="5"/>
      <c r="Z829" s="5"/>
    </row>
    <row r="830" ht="15.75" customHeight="1">
      <c r="A830" s="5"/>
      <c r="C830" s="10"/>
      <c r="H830" s="5"/>
      <c r="I830" s="5"/>
      <c r="J830" s="5"/>
      <c r="K830" s="5"/>
      <c r="L830" s="5"/>
      <c r="M830" s="5"/>
      <c r="N830" s="5"/>
      <c r="O830" s="5"/>
      <c r="P830" s="5"/>
      <c r="Q830" s="5"/>
      <c r="R830" s="5"/>
      <c r="S830" s="5"/>
      <c r="T830" s="5"/>
      <c r="U830" s="5"/>
      <c r="V830" s="5"/>
      <c r="W830" s="5"/>
      <c r="X830" s="5"/>
      <c r="Y830" s="5"/>
      <c r="Z830" s="5"/>
    </row>
    <row r="831" ht="15.75" customHeight="1">
      <c r="A831" s="5"/>
      <c r="C831" s="10"/>
      <c r="H831" s="5"/>
      <c r="I831" s="5"/>
      <c r="J831" s="5"/>
      <c r="K831" s="5"/>
      <c r="L831" s="5"/>
      <c r="M831" s="5"/>
      <c r="N831" s="5"/>
      <c r="O831" s="5"/>
      <c r="P831" s="5"/>
      <c r="Q831" s="5"/>
      <c r="R831" s="5"/>
      <c r="S831" s="5"/>
      <c r="T831" s="5"/>
      <c r="U831" s="5"/>
      <c r="V831" s="5"/>
      <c r="W831" s="5"/>
      <c r="X831" s="5"/>
      <c r="Y831" s="5"/>
      <c r="Z831" s="5"/>
    </row>
    <row r="832" ht="15.75" customHeight="1">
      <c r="A832" s="5"/>
      <c r="C832" s="10"/>
      <c r="H832" s="5"/>
      <c r="I832" s="5"/>
      <c r="J832" s="5"/>
      <c r="K832" s="5"/>
      <c r="L832" s="5"/>
      <c r="M832" s="5"/>
      <c r="N832" s="5"/>
      <c r="O832" s="5"/>
      <c r="P832" s="5"/>
      <c r="Q832" s="5"/>
      <c r="R832" s="5"/>
      <c r="S832" s="5"/>
      <c r="T832" s="5"/>
      <c r="U832" s="5"/>
      <c r="V832" s="5"/>
      <c r="W832" s="5"/>
      <c r="X832" s="5"/>
      <c r="Y832" s="5"/>
      <c r="Z832" s="5"/>
    </row>
    <row r="833" ht="15.75" customHeight="1">
      <c r="A833" s="5"/>
      <c r="C833" s="10"/>
      <c r="H833" s="5"/>
      <c r="I833" s="5"/>
      <c r="J833" s="5"/>
      <c r="K833" s="5"/>
      <c r="L833" s="5"/>
      <c r="M833" s="5"/>
      <c r="N833" s="5"/>
      <c r="O833" s="5"/>
      <c r="P833" s="5"/>
      <c r="Q833" s="5"/>
      <c r="R833" s="5"/>
      <c r="S833" s="5"/>
      <c r="T833" s="5"/>
      <c r="U833" s="5"/>
      <c r="V833" s="5"/>
      <c r="W833" s="5"/>
      <c r="X833" s="5"/>
      <c r="Y833" s="5"/>
      <c r="Z833" s="5"/>
    </row>
    <row r="834" ht="15.75" customHeight="1">
      <c r="A834" s="5"/>
      <c r="C834" s="10"/>
      <c r="H834" s="5"/>
      <c r="I834" s="5"/>
      <c r="J834" s="5"/>
      <c r="K834" s="5"/>
      <c r="L834" s="5"/>
      <c r="M834" s="5"/>
      <c r="N834" s="5"/>
      <c r="O834" s="5"/>
      <c r="P834" s="5"/>
      <c r="Q834" s="5"/>
      <c r="R834" s="5"/>
      <c r="S834" s="5"/>
      <c r="T834" s="5"/>
      <c r="U834" s="5"/>
      <c r="V834" s="5"/>
      <c r="W834" s="5"/>
      <c r="X834" s="5"/>
      <c r="Y834" s="5"/>
      <c r="Z834" s="5"/>
    </row>
    <row r="835" ht="15.75" customHeight="1">
      <c r="A835" s="5"/>
      <c r="C835" s="10"/>
      <c r="H835" s="5"/>
      <c r="I835" s="5"/>
      <c r="J835" s="5"/>
      <c r="K835" s="5"/>
      <c r="L835" s="5"/>
      <c r="M835" s="5"/>
      <c r="N835" s="5"/>
      <c r="O835" s="5"/>
      <c r="P835" s="5"/>
      <c r="Q835" s="5"/>
      <c r="R835" s="5"/>
      <c r="S835" s="5"/>
      <c r="T835" s="5"/>
      <c r="U835" s="5"/>
      <c r="V835" s="5"/>
      <c r="W835" s="5"/>
      <c r="X835" s="5"/>
      <c r="Y835" s="5"/>
      <c r="Z835" s="5"/>
    </row>
    <row r="836" ht="15.75" customHeight="1">
      <c r="A836" s="5"/>
      <c r="C836" s="10"/>
      <c r="H836" s="5"/>
      <c r="I836" s="5"/>
      <c r="J836" s="5"/>
      <c r="K836" s="5"/>
      <c r="L836" s="5"/>
      <c r="M836" s="5"/>
      <c r="N836" s="5"/>
      <c r="O836" s="5"/>
      <c r="P836" s="5"/>
      <c r="Q836" s="5"/>
      <c r="R836" s="5"/>
      <c r="S836" s="5"/>
      <c r="T836" s="5"/>
      <c r="U836" s="5"/>
      <c r="V836" s="5"/>
      <c r="W836" s="5"/>
      <c r="X836" s="5"/>
      <c r="Y836" s="5"/>
      <c r="Z836" s="5"/>
    </row>
    <row r="837" ht="15.75" customHeight="1">
      <c r="A837" s="5"/>
      <c r="C837" s="10"/>
      <c r="H837" s="5"/>
      <c r="I837" s="5"/>
      <c r="J837" s="5"/>
      <c r="K837" s="5"/>
      <c r="L837" s="5"/>
      <c r="M837" s="5"/>
      <c r="N837" s="5"/>
      <c r="O837" s="5"/>
      <c r="P837" s="5"/>
      <c r="Q837" s="5"/>
      <c r="R837" s="5"/>
      <c r="S837" s="5"/>
      <c r="T837" s="5"/>
      <c r="U837" s="5"/>
      <c r="V837" s="5"/>
      <c r="W837" s="5"/>
      <c r="X837" s="5"/>
      <c r="Y837" s="5"/>
      <c r="Z837" s="5"/>
    </row>
    <row r="838" ht="15.75" customHeight="1">
      <c r="A838" s="5"/>
      <c r="C838" s="10"/>
      <c r="H838" s="5"/>
      <c r="I838" s="5"/>
      <c r="J838" s="5"/>
      <c r="K838" s="5"/>
      <c r="L838" s="5"/>
      <c r="M838" s="5"/>
      <c r="N838" s="5"/>
      <c r="O838" s="5"/>
      <c r="P838" s="5"/>
      <c r="Q838" s="5"/>
      <c r="R838" s="5"/>
      <c r="S838" s="5"/>
      <c r="T838" s="5"/>
      <c r="U838" s="5"/>
      <c r="V838" s="5"/>
      <c r="W838" s="5"/>
      <c r="X838" s="5"/>
      <c r="Y838" s="5"/>
      <c r="Z838" s="5"/>
    </row>
    <row r="839" ht="15.75" customHeight="1">
      <c r="A839" s="5"/>
      <c r="C839" s="10"/>
      <c r="H839" s="5"/>
      <c r="I839" s="5"/>
      <c r="J839" s="5"/>
      <c r="K839" s="5"/>
      <c r="L839" s="5"/>
      <c r="M839" s="5"/>
      <c r="N839" s="5"/>
      <c r="O839" s="5"/>
      <c r="P839" s="5"/>
      <c r="Q839" s="5"/>
      <c r="R839" s="5"/>
      <c r="S839" s="5"/>
      <c r="T839" s="5"/>
      <c r="U839" s="5"/>
      <c r="V839" s="5"/>
      <c r="W839" s="5"/>
      <c r="X839" s="5"/>
      <c r="Y839" s="5"/>
      <c r="Z839" s="5"/>
    </row>
    <row r="840" ht="15.75" customHeight="1">
      <c r="A840" s="5"/>
      <c r="C840" s="10"/>
      <c r="H840" s="5"/>
      <c r="I840" s="5"/>
      <c r="J840" s="5"/>
      <c r="K840" s="5"/>
      <c r="L840" s="5"/>
      <c r="M840" s="5"/>
      <c r="N840" s="5"/>
      <c r="O840" s="5"/>
      <c r="P840" s="5"/>
      <c r="Q840" s="5"/>
      <c r="R840" s="5"/>
      <c r="S840" s="5"/>
      <c r="T840" s="5"/>
      <c r="U840" s="5"/>
      <c r="V840" s="5"/>
      <c r="W840" s="5"/>
      <c r="X840" s="5"/>
      <c r="Y840" s="5"/>
      <c r="Z840" s="5"/>
    </row>
    <row r="841" ht="15.75" customHeight="1">
      <c r="A841" s="5"/>
      <c r="C841" s="10"/>
      <c r="H841" s="5"/>
      <c r="I841" s="5"/>
      <c r="J841" s="5"/>
      <c r="K841" s="5"/>
      <c r="L841" s="5"/>
      <c r="M841" s="5"/>
      <c r="N841" s="5"/>
      <c r="O841" s="5"/>
      <c r="P841" s="5"/>
      <c r="Q841" s="5"/>
      <c r="R841" s="5"/>
      <c r="S841" s="5"/>
      <c r="T841" s="5"/>
      <c r="U841" s="5"/>
      <c r="V841" s="5"/>
      <c r="W841" s="5"/>
      <c r="X841" s="5"/>
      <c r="Y841" s="5"/>
      <c r="Z841" s="5"/>
    </row>
    <row r="842" ht="15.75" customHeight="1">
      <c r="A842" s="5"/>
      <c r="C842" s="10"/>
      <c r="H842" s="5"/>
      <c r="I842" s="5"/>
      <c r="J842" s="5"/>
      <c r="K842" s="5"/>
      <c r="L842" s="5"/>
      <c r="M842" s="5"/>
      <c r="N842" s="5"/>
      <c r="O842" s="5"/>
      <c r="P842" s="5"/>
      <c r="Q842" s="5"/>
      <c r="R842" s="5"/>
      <c r="S842" s="5"/>
      <c r="T842" s="5"/>
      <c r="U842" s="5"/>
      <c r="V842" s="5"/>
      <c r="W842" s="5"/>
      <c r="X842" s="5"/>
      <c r="Y842" s="5"/>
      <c r="Z842" s="5"/>
    </row>
    <row r="843" ht="15.75" customHeight="1">
      <c r="A843" s="5"/>
      <c r="C843" s="10"/>
      <c r="H843" s="5"/>
      <c r="I843" s="5"/>
      <c r="J843" s="5"/>
      <c r="K843" s="5"/>
      <c r="L843" s="5"/>
      <c r="M843" s="5"/>
      <c r="N843" s="5"/>
      <c r="O843" s="5"/>
      <c r="P843" s="5"/>
      <c r="Q843" s="5"/>
      <c r="R843" s="5"/>
      <c r="S843" s="5"/>
      <c r="T843" s="5"/>
      <c r="U843" s="5"/>
      <c r="V843" s="5"/>
      <c r="W843" s="5"/>
      <c r="X843" s="5"/>
      <c r="Y843" s="5"/>
      <c r="Z843" s="5"/>
    </row>
    <row r="844" ht="15.75" customHeight="1">
      <c r="A844" s="5"/>
      <c r="C844" s="10"/>
      <c r="H844" s="5"/>
      <c r="I844" s="5"/>
      <c r="J844" s="5"/>
      <c r="K844" s="5"/>
      <c r="L844" s="5"/>
      <c r="M844" s="5"/>
      <c r="N844" s="5"/>
      <c r="O844" s="5"/>
      <c r="P844" s="5"/>
      <c r="Q844" s="5"/>
      <c r="R844" s="5"/>
      <c r="S844" s="5"/>
      <c r="T844" s="5"/>
      <c r="U844" s="5"/>
      <c r="V844" s="5"/>
      <c r="W844" s="5"/>
      <c r="X844" s="5"/>
      <c r="Y844" s="5"/>
      <c r="Z844" s="5"/>
    </row>
    <row r="845" ht="15.75" customHeight="1">
      <c r="A845" s="5"/>
      <c r="C845" s="10"/>
      <c r="H845" s="5"/>
      <c r="I845" s="5"/>
      <c r="J845" s="5"/>
      <c r="K845" s="5"/>
      <c r="L845" s="5"/>
      <c r="M845" s="5"/>
      <c r="N845" s="5"/>
      <c r="O845" s="5"/>
      <c r="P845" s="5"/>
      <c r="Q845" s="5"/>
      <c r="R845" s="5"/>
      <c r="S845" s="5"/>
      <c r="T845" s="5"/>
      <c r="U845" s="5"/>
      <c r="V845" s="5"/>
      <c r="W845" s="5"/>
      <c r="X845" s="5"/>
      <c r="Y845" s="5"/>
      <c r="Z845" s="5"/>
    </row>
    <row r="846" ht="15.75" customHeight="1">
      <c r="A846" s="5"/>
      <c r="C846" s="10"/>
      <c r="H846" s="5"/>
      <c r="I846" s="5"/>
      <c r="J846" s="5"/>
      <c r="K846" s="5"/>
      <c r="L846" s="5"/>
      <c r="M846" s="5"/>
      <c r="N846" s="5"/>
      <c r="O846" s="5"/>
      <c r="P846" s="5"/>
      <c r="Q846" s="5"/>
      <c r="R846" s="5"/>
      <c r="S846" s="5"/>
      <c r="T846" s="5"/>
      <c r="U846" s="5"/>
      <c r="V846" s="5"/>
      <c r="W846" s="5"/>
      <c r="X846" s="5"/>
      <c r="Y846" s="5"/>
      <c r="Z846" s="5"/>
    </row>
    <row r="847" ht="15.75" customHeight="1">
      <c r="A847" s="5"/>
      <c r="C847" s="10"/>
      <c r="H847" s="5"/>
      <c r="I847" s="5"/>
      <c r="J847" s="5"/>
      <c r="K847" s="5"/>
      <c r="L847" s="5"/>
      <c r="M847" s="5"/>
      <c r="N847" s="5"/>
      <c r="O847" s="5"/>
      <c r="P847" s="5"/>
      <c r="Q847" s="5"/>
      <c r="R847" s="5"/>
      <c r="S847" s="5"/>
      <c r="T847" s="5"/>
      <c r="U847" s="5"/>
      <c r="V847" s="5"/>
      <c r="W847" s="5"/>
      <c r="X847" s="5"/>
      <c r="Y847" s="5"/>
      <c r="Z847" s="5"/>
    </row>
    <row r="848" ht="15.75" customHeight="1">
      <c r="A848" s="5"/>
      <c r="C848" s="10"/>
      <c r="H848" s="5"/>
      <c r="I848" s="5"/>
      <c r="J848" s="5"/>
      <c r="K848" s="5"/>
      <c r="L848" s="5"/>
      <c r="M848" s="5"/>
      <c r="N848" s="5"/>
      <c r="O848" s="5"/>
      <c r="P848" s="5"/>
      <c r="Q848" s="5"/>
      <c r="R848" s="5"/>
      <c r="S848" s="5"/>
      <c r="T848" s="5"/>
      <c r="U848" s="5"/>
      <c r="V848" s="5"/>
      <c r="W848" s="5"/>
      <c r="X848" s="5"/>
      <c r="Y848" s="5"/>
      <c r="Z848" s="5"/>
    </row>
    <row r="849" ht="15.75" customHeight="1">
      <c r="A849" s="5"/>
      <c r="C849" s="10"/>
      <c r="H849" s="5"/>
      <c r="I849" s="5"/>
      <c r="J849" s="5"/>
      <c r="K849" s="5"/>
      <c r="L849" s="5"/>
      <c r="M849" s="5"/>
      <c r="N849" s="5"/>
      <c r="O849" s="5"/>
      <c r="P849" s="5"/>
      <c r="Q849" s="5"/>
      <c r="R849" s="5"/>
      <c r="S849" s="5"/>
      <c r="T849" s="5"/>
      <c r="U849" s="5"/>
      <c r="V849" s="5"/>
      <c r="W849" s="5"/>
      <c r="X849" s="5"/>
      <c r="Y849" s="5"/>
      <c r="Z849" s="5"/>
    </row>
    <row r="850" ht="15.75" customHeight="1">
      <c r="A850" s="5"/>
      <c r="C850" s="10"/>
      <c r="H850" s="5"/>
      <c r="I850" s="5"/>
      <c r="J850" s="5"/>
      <c r="K850" s="5"/>
      <c r="L850" s="5"/>
      <c r="M850" s="5"/>
      <c r="N850" s="5"/>
      <c r="O850" s="5"/>
      <c r="P850" s="5"/>
      <c r="Q850" s="5"/>
      <c r="R850" s="5"/>
      <c r="S850" s="5"/>
      <c r="T850" s="5"/>
      <c r="U850" s="5"/>
      <c r="V850" s="5"/>
      <c r="W850" s="5"/>
      <c r="X850" s="5"/>
      <c r="Y850" s="5"/>
      <c r="Z850" s="5"/>
    </row>
    <row r="851" ht="15.75" customHeight="1">
      <c r="A851" s="5"/>
      <c r="C851" s="10"/>
      <c r="H851" s="5"/>
      <c r="I851" s="5"/>
      <c r="J851" s="5"/>
      <c r="K851" s="5"/>
      <c r="L851" s="5"/>
      <c r="M851" s="5"/>
      <c r="N851" s="5"/>
      <c r="O851" s="5"/>
      <c r="P851" s="5"/>
      <c r="Q851" s="5"/>
      <c r="R851" s="5"/>
      <c r="S851" s="5"/>
      <c r="T851" s="5"/>
      <c r="U851" s="5"/>
      <c r="V851" s="5"/>
      <c r="W851" s="5"/>
      <c r="X851" s="5"/>
      <c r="Y851" s="5"/>
      <c r="Z851" s="5"/>
    </row>
    <row r="852" ht="15.75" customHeight="1">
      <c r="A852" s="5"/>
      <c r="C852" s="10"/>
      <c r="H852" s="5"/>
      <c r="I852" s="5"/>
      <c r="J852" s="5"/>
      <c r="K852" s="5"/>
      <c r="L852" s="5"/>
      <c r="M852" s="5"/>
      <c r="N852" s="5"/>
      <c r="O852" s="5"/>
      <c r="P852" s="5"/>
      <c r="Q852" s="5"/>
      <c r="R852" s="5"/>
      <c r="S852" s="5"/>
      <c r="T852" s="5"/>
      <c r="U852" s="5"/>
      <c r="V852" s="5"/>
      <c r="W852" s="5"/>
      <c r="X852" s="5"/>
      <c r="Y852" s="5"/>
      <c r="Z852" s="5"/>
    </row>
    <row r="853" ht="15.75" customHeight="1">
      <c r="A853" s="5"/>
      <c r="C853" s="10"/>
      <c r="H853" s="5"/>
      <c r="I853" s="5"/>
      <c r="J853" s="5"/>
      <c r="K853" s="5"/>
      <c r="L853" s="5"/>
      <c r="M853" s="5"/>
      <c r="N853" s="5"/>
      <c r="O853" s="5"/>
      <c r="P853" s="5"/>
      <c r="Q853" s="5"/>
      <c r="R853" s="5"/>
      <c r="S853" s="5"/>
      <c r="T853" s="5"/>
      <c r="U853" s="5"/>
      <c r="V853" s="5"/>
      <c r="W853" s="5"/>
      <c r="X853" s="5"/>
      <c r="Y853" s="5"/>
      <c r="Z853" s="5"/>
    </row>
    <row r="854" ht="15.75" customHeight="1">
      <c r="A854" s="5"/>
      <c r="C854" s="10"/>
      <c r="H854" s="5"/>
      <c r="I854" s="5"/>
      <c r="J854" s="5"/>
      <c r="K854" s="5"/>
      <c r="L854" s="5"/>
      <c r="M854" s="5"/>
      <c r="N854" s="5"/>
      <c r="O854" s="5"/>
      <c r="P854" s="5"/>
      <c r="Q854" s="5"/>
      <c r="R854" s="5"/>
      <c r="S854" s="5"/>
      <c r="T854" s="5"/>
      <c r="U854" s="5"/>
      <c r="V854" s="5"/>
      <c r="W854" s="5"/>
      <c r="X854" s="5"/>
      <c r="Y854" s="5"/>
      <c r="Z854" s="5"/>
    </row>
    <row r="855" ht="15.75" customHeight="1">
      <c r="A855" s="5"/>
      <c r="C855" s="10"/>
      <c r="H855" s="5"/>
      <c r="I855" s="5"/>
      <c r="J855" s="5"/>
      <c r="K855" s="5"/>
      <c r="L855" s="5"/>
      <c r="M855" s="5"/>
      <c r="N855" s="5"/>
      <c r="O855" s="5"/>
      <c r="P855" s="5"/>
      <c r="Q855" s="5"/>
      <c r="R855" s="5"/>
      <c r="S855" s="5"/>
      <c r="T855" s="5"/>
      <c r="U855" s="5"/>
      <c r="V855" s="5"/>
      <c r="W855" s="5"/>
      <c r="X855" s="5"/>
      <c r="Y855" s="5"/>
      <c r="Z855" s="5"/>
    </row>
    <row r="856" ht="15.75" customHeight="1">
      <c r="A856" s="5"/>
      <c r="C856" s="10"/>
      <c r="H856" s="5"/>
      <c r="I856" s="5"/>
      <c r="J856" s="5"/>
      <c r="K856" s="5"/>
      <c r="L856" s="5"/>
      <c r="M856" s="5"/>
      <c r="N856" s="5"/>
      <c r="O856" s="5"/>
      <c r="P856" s="5"/>
      <c r="Q856" s="5"/>
      <c r="R856" s="5"/>
      <c r="S856" s="5"/>
      <c r="T856" s="5"/>
      <c r="U856" s="5"/>
      <c r="V856" s="5"/>
      <c r="W856" s="5"/>
      <c r="X856" s="5"/>
      <c r="Y856" s="5"/>
      <c r="Z856" s="5"/>
    </row>
    <row r="857" ht="15.75" customHeight="1">
      <c r="A857" s="5"/>
      <c r="C857" s="10"/>
      <c r="H857" s="5"/>
      <c r="I857" s="5"/>
      <c r="J857" s="5"/>
      <c r="K857" s="5"/>
      <c r="L857" s="5"/>
      <c r="M857" s="5"/>
      <c r="N857" s="5"/>
      <c r="O857" s="5"/>
      <c r="P857" s="5"/>
      <c r="Q857" s="5"/>
      <c r="R857" s="5"/>
      <c r="S857" s="5"/>
      <c r="T857" s="5"/>
      <c r="U857" s="5"/>
      <c r="V857" s="5"/>
      <c r="W857" s="5"/>
      <c r="X857" s="5"/>
      <c r="Y857" s="5"/>
      <c r="Z857" s="5"/>
    </row>
    <row r="858" ht="15.75" customHeight="1">
      <c r="A858" s="5"/>
      <c r="C858" s="10"/>
      <c r="H858" s="5"/>
      <c r="I858" s="5"/>
      <c r="J858" s="5"/>
      <c r="K858" s="5"/>
      <c r="L858" s="5"/>
      <c r="M858" s="5"/>
      <c r="N858" s="5"/>
      <c r="O858" s="5"/>
      <c r="P858" s="5"/>
      <c r="Q858" s="5"/>
      <c r="R858" s="5"/>
      <c r="S858" s="5"/>
      <c r="T858" s="5"/>
      <c r="U858" s="5"/>
      <c r="V858" s="5"/>
      <c r="W858" s="5"/>
      <c r="X858" s="5"/>
      <c r="Y858" s="5"/>
      <c r="Z858" s="5"/>
    </row>
    <row r="859" ht="15.75" customHeight="1">
      <c r="A859" s="5"/>
      <c r="C859" s="10"/>
      <c r="H859" s="5"/>
      <c r="I859" s="5"/>
      <c r="J859" s="5"/>
      <c r="K859" s="5"/>
      <c r="L859" s="5"/>
      <c r="M859" s="5"/>
      <c r="N859" s="5"/>
      <c r="O859" s="5"/>
      <c r="P859" s="5"/>
      <c r="Q859" s="5"/>
      <c r="R859" s="5"/>
      <c r="S859" s="5"/>
      <c r="T859" s="5"/>
      <c r="U859" s="5"/>
      <c r="V859" s="5"/>
      <c r="W859" s="5"/>
      <c r="X859" s="5"/>
      <c r="Y859" s="5"/>
      <c r="Z859" s="5"/>
    </row>
    <row r="860" ht="15.75" customHeight="1">
      <c r="A860" s="5"/>
      <c r="C860" s="10"/>
      <c r="H860" s="5"/>
      <c r="I860" s="5"/>
      <c r="J860" s="5"/>
      <c r="K860" s="5"/>
      <c r="L860" s="5"/>
      <c r="M860" s="5"/>
      <c r="N860" s="5"/>
      <c r="O860" s="5"/>
      <c r="P860" s="5"/>
      <c r="Q860" s="5"/>
      <c r="R860" s="5"/>
      <c r="S860" s="5"/>
      <c r="T860" s="5"/>
      <c r="U860" s="5"/>
      <c r="V860" s="5"/>
      <c r="W860" s="5"/>
      <c r="X860" s="5"/>
      <c r="Y860" s="5"/>
      <c r="Z860" s="5"/>
    </row>
    <row r="861" ht="15.75" customHeight="1">
      <c r="A861" s="5"/>
      <c r="C861" s="10"/>
      <c r="H861" s="5"/>
      <c r="I861" s="5"/>
      <c r="J861" s="5"/>
      <c r="K861" s="5"/>
      <c r="L861" s="5"/>
      <c r="M861" s="5"/>
      <c r="N861" s="5"/>
      <c r="O861" s="5"/>
      <c r="P861" s="5"/>
      <c r="Q861" s="5"/>
      <c r="R861" s="5"/>
      <c r="S861" s="5"/>
      <c r="T861" s="5"/>
      <c r="U861" s="5"/>
      <c r="V861" s="5"/>
      <c r="W861" s="5"/>
      <c r="X861" s="5"/>
      <c r="Y861" s="5"/>
      <c r="Z861" s="5"/>
    </row>
    <row r="862" ht="15.75" customHeight="1">
      <c r="A862" s="5"/>
      <c r="C862" s="10"/>
      <c r="H862" s="5"/>
      <c r="I862" s="5"/>
      <c r="J862" s="5"/>
      <c r="K862" s="5"/>
      <c r="L862" s="5"/>
      <c r="M862" s="5"/>
      <c r="N862" s="5"/>
      <c r="O862" s="5"/>
      <c r="P862" s="5"/>
      <c r="Q862" s="5"/>
      <c r="R862" s="5"/>
      <c r="S862" s="5"/>
      <c r="T862" s="5"/>
      <c r="U862" s="5"/>
      <c r="V862" s="5"/>
      <c r="W862" s="5"/>
      <c r="X862" s="5"/>
      <c r="Y862" s="5"/>
      <c r="Z862" s="5"/>
    </row>
    <row r="863" ht="15.75" customHeight="1">
      <c r="A863" s="5"/>
      <c r="C863" s="10"/>
      <c r="H863" s="5"/>
      <c r="I863" s="5"/>
      <c r="J863" s="5"/>
      <c r="K863" s="5"/>
      <c r="L863" s="5"/>
      <c r="M863" s="5"/>
      <c r="N863" s="5"/>
      <c r="O863" s="5"/>
      <c r="P863" s="5"/>
      <c r="Q863" s="5"/>
      <c r="R863" s="5"/>
      <c r="S863" s="5"/>
      <c r="T863" s="5"/>
      <c r="U863" s="5"/>
      <c r="V863" s="5"/>
      <c r="W863" s="5"/>
      <c r="X863" s="5"/>
      <c r="Y863" s="5"/>
      <c r="Z863" s="5"/>
    </row>
    <row r="864" ht="15.75" customHeight="1">
      <c r="A864" s="5"/>
      <c r="C864" s="10"/>
      <c r="H864" s="5"/>
      <c r="I864" s="5"/>
      <c r="J864" s="5"/>
      <c r="K864" s="5"/>
      <c r="L864" s="5"/>
      <c r="M864" s="5"/>
      <c r="N864" s="5"/>
      <c r="O864" s="5"/>
      <c r="P864" s="5"/>
      <c r="Q864" s="5"/>
      <c r="R864" s="5"/>
      <c r="S864" s="5"/>
      <c r="T864" s="5"/>
      <c r="U864" s="5"/>
      <c r="V864" s="5"/>
      <c r="W864" s="5"/>
      <c r="X864" s="5"/>
      <c r="Y864" s="5"/>
      <c r="Z864" s="5"/>
    </row>
    <row r="865" ht="15.75" customHeight="1">
      <c r="A865" s="5"/>
      <c r="C865" s="10"/>
      <c r="H865" s="5"/>
      <c r="I865" s="5"/>
      <c r="J865" s="5"/>
      <c r="K865" s="5"/>
      <c r="L865" s="5"/>
      <c r="M865" s="5"/>
      <c r="N865" s="5"/>
      <c r="O865" s="5"/>
      <c r="P865" s="5"/>
      <c r="Q865" s="5"/>
      <c r="R865" s="5"/>
      <c r="S865" s="5"/>
      <c r="T865" s="5"/>
      <c r="U865" s="5"/>
      <c r="V865" s="5"/>
      <c r="W865" s="5"/>
      <c r="X865" s="5"/>
      <c r="Y865" s="5"/>
      <c r="Z865" s="5"/>
    </row>
    <row r="866" ht="15.75" customHeight="1">
      <c r="A866" s="5"/>
      <c r="C866" s="10"/>
      <c r="H866" s="5"/>
      <c r="I866" s="5"/>
      <c r="J866" s="5"/>
      <c r="K866" s="5"/>
      <c r="L866" s="5"/>
      <c r="M866" s="5"/>
      <c r="N866" s="5"/>
      <c r="O866" s="5"/>
      <c r="P866" s="5"/>
      <c r="Q866" s="5"/>
      <c r="R866" s="5"/>
      <c r="S866" s="5"/>
      <c r="T866" s="5"/>
      <c r="U866" s="5"/>
      <c r="V866" s="5"/>
      <c r="W866" s="5"/>
      <c r="X866" s="5"/>
      <c r="Y866" s="5"/>
      <c r="Z866" s="5"/>
    </row>
    <row r="867" ht="15.75" customHeight="1">
      <c r="A867" s="5"/>
      <c r="C867" s="10"/>
      <c r="H867" s="5"/>
      <c r="I867" s="5"/>
      <c r="J867" s="5"/>
      <c r="K867" s="5"/>
      <c r="L867" s="5"/>
      <c r="M867" s="5"/>
      <c r="N867" s="5"/>
      <c r="O867" s="5"/>
      <c r="P867" s="5"/>
      <c r="Q867" s="5"/>
      <c r="R867" s="5"/>
      <c r="S867" s="5"/>
      <c r="T867" s="5"/>
      <c r="U867" s="5"/>
      <c r="V867" s="5"/>
      <c r="W867" s="5"/>
      <c r="X867" s="5"/>
      <c r="Y867" s="5"/>
      <c r="Z867" s="5"/>
    </row>
    <row r="868" ht="15.75" customHeight="1">
      <c r="A868" s="5"/>
      <c r="C868" s="10"/>
      <c r="H868" s="5"/>
      <c r="I868" s="5"/>
      <c r="J868" s="5"/>
      <c r="K868" s="5"/>
      <c r="L868" s="5"/>
      <c r="M868" s="5"/>
      <c r="N868" s="5"/>
      <c r="O868" s="5"/>
      <c r="P868" s="5"/>
      <c r="Q868" s="5"/>
      <c r="R868" s="5"/>
      <c r="S868" s="5"/>
      <c r="T868" s="5"/>
      <c r="U868" s="5"/>
      <c r="V868" s="5"/>
      <c r="W868" s="5"/>
      <c r="X868" s="5"/>
      <c r="Y868" s="5"/>
      <c r="Z868" s="5"/>
    </row>
    <row r="869" ht="15.75" customHeight="1">
      <c r="A869" s="5"/>
      <c r="C869" s="10"/>
      <c r="H869" s="5"/>
      <c r="I869" s="5"/>
      <c r="J869" s="5"/>
      <c r="K869" s="5"/>
      <c r="L869" s="5"/>
      <c r="M869" s="5"/>
      <c r="N869" s="5"/>
      <c r="O869" s="5"/>
      <c r="P869" s="5"/>
      <c r="Q869" s="5"/>
      <c r="R869" s="5"/>
      <c r="S869" s="5"/>
      <c r="T869" s="5"/>
      <c r="U869" s="5"/>
      <c r="V869" s="5"/>
      <c r="W869" s="5"/>
      <c r="X869" s="5"/>
      <c r="Y869" s="5"/>
      <c r="Z869" s="5"/>
    </row>
    <row r="870" ht="15.75" customHeight="1">
      <c r="A870" s="5"/>
      <c r="C870" s="10"/>
      <c r="H870" s="5"/>
      <c r="I870" s="5"/>
      <c r="J870" s="5"/>
      <c r="K870" s="5"/>
      <c r="L870" s="5"/>
      <c r="M870" s="5"/>
      <c r="N870" s="5"/>
      <c r="O870" s="5"/>
      <c r="P870" s="5"/>
      <c r="Q870" s="5"/>
      <c r="R870" s="5"/>
      <c r="S870" s="5"/>
      <c r="T870" s="5"/>
      <c r="U870" s="5"/>
      <c r="V870" s="5"/>
      <c r="W870" s="5"/>
      <c r="X870" s="5"/>
      <c r="Y870" s="5"/>
      <c r="Z870" s="5"/>
    </row>
    <row r="871" ht="15.75" customHeight="1">
      <c r="A871" s="5"/>
      <c r="C871" s="10"/>
      <c r="H871" s="5"/>
      <c r="I871" s="5"/>
      <c r="J871" s="5"/>
      <c r="K871" s="5"/>
      <c r="L871" s="5"/>
      <c r="M871" s="5"/>
      <c r="N871" s="5"/>
      <c r="O871" s="5"/>
      <c r="P871" s="5"/>
      <c r="Q871" s="5"/>
      <c r="R871" s="5"/>
      <c r="S871" s="5"/>
      <c r="T871" s="5"/>
      <c r="U871" s="5"/>
      <c r="V871" s="5"/>
      <c r="W871" s="5"/>
      <c r="X871" s="5"/>
      <c r="Y871" s="5"/>
      <c r="Z871" s="5"/>
    </row>
    <row r="872" ht="15.75" customHeight="1">
      <c r="A872" s="5"/>
      <c r="C872" s="10"/>
      <c r="H872" s="5"/>
      <c r="I872" s="5"/>
      <c r="J872" s="5"/>
      <c r="K872" s="5"/>
      <c r="L872" s="5"/>
      <c r="M872" s="5"/>
      <c r="N872" s="5"/>
      <c r="O872" s="5"/>
      <c r="P872" s="5"/>
      <c r="Q872" s="5"/>
      <c r="R872" s="5"/>
      <c r="S872" s="5"/>
      <c r="T872" s="5"/>
      <c r="U872" s="5"/>
      <c r="V872" s="5"/>
      <c r="W872" s="5"/>
      <c r="X872" s="5"/>
      <c r="Y872" s="5"/>
      <c r="Z872" s="5"/>
    </row>
    <row r="873" ht="15.75" customHeight="1">
      <c r="A873" s="5"/>
      <c r="C873" s="10"/>
      <c r="H873" s="5"/>
      <c r="I873" s="5"/>
      <c r="J873" s="5"/>
      <c r="K873" s="5"/>
      <c r="L873" s="5"/>
      <c r="M873" s="5"/>
      <c r="N873" s="5"/>
      <c r="O873" s="5"/>
      <c r="P873" s="5"/>
      <c r="Q873" s="5"/>
      <c r="R873" s="5"/>
      <c r="S873" s="5"/>
      <c r="T873" s="5"/>
      <c r="U873" s="5"/>
      <c r="V873" s="5"/>
      <c r="W873" s="5"/>
      <c r="X873" s="5"/>
      <c r="Y873" s="5"/>
      <c r="Z873" s="5"/>
    </row>
    <row r="874" ht="15.75" customHeight="1">
      <c r="A874" s="5"/>
      <c r="C874" s="10"/>
      <c r="H874" s="5"/>
      <c r="I874" s="5"/>
      <c r="J874" s="5"/>
      <c r="K874" s="5"/>
      <c r="L874" s="5"/>
      <c r="M874" s="5"/>
      <c r="N874" s="5"/>
      <c r="O874" s="5"/>
      <c r="P874" s="5"/>
      <c r="Q874" s="5"/>
      <c r="R874" s="5"/>
      <c r="S874" s="5"/>
      <c r="T874" s="5"/>
      <c r="U874" s="5"/>
      <c r="V874" s="5"/>
      <c r="W874" s="5"/>
      <c r="X874" s="5"/>
      <c r="Y874" s="5"/>
      <c r="Z874" s="5"/>
    </row>
    <row r="875" ht="15.75" customHeight="1">
      <c r="A875" s="5"/>
      <c r="C875" s="10"/>
      <c r="H875" s="5"/>
      <c r="I875" s="5"/>
      <c r="J875" s="5"/>
      <c r="K875" s="5"/>
      <c r="L875" s="5"/>
      <c r="M875" s="5"/>
      <c r="N875" s="5"/>
      <c r="O875" s="5"/>
      <c r="P875" s="5"/>
      <c r="Q875" s="5"/>
      <c r="R875" s="5"/>
      <c r="S875" s="5"/>
      <c r="T875" s="5"/>
      <c r="U875" s="5"/>
      <c r="V875" s="5"/>
      <c r="W875" s="5"/>
      <c r="X875" s="5"/>
      <c r="Y875" s="5"/>
      <c r="Z875" s="5"/>
    </row>
    <row r="876" ht="15.75" customHeight="1">
      <c r="A876" s="5"/>
      <c r="C876" s="10"/>
      <c r="H876" s="5"/>
      <c r="I876" s="5"/>
      <c r="J876" s="5"/>
      <c r="K876" s="5"/>
      <c r="L876" s="5"/>
      <c r="M876" s="5"/>
      <c r="N876" s="5"/>
      <c r="O876" s="5"/>
      <c r="P876" s="5"/>
      <c r="Q876" s="5"/>
      <c r="R876" s="5"/>
      <c r="S876" s="5"/>
      <c r="T876" s="5"/>
      <c r="U876" s="5"/>
      <c r="V876" s="5"/>
      <c r="W876" s="5"/>
      <c r="X876" s="5"/>
      <c r="Y876" s="5"/>
      <c r="Z876" s="5"/>
    </row>
    <row r="877" ht="15.75" customHeight="1">
      <c r="A877" s="5"/>
      <c r="C877" s="10"/>
      <c r="H877" s="5"/>
      <c r="I877" s="5"/>
      <c r="J877" s="5"/>
      <c r="K877" s="5"/>
      <c r="L877" s="5"/>
      <c r="M877" s="5"/>
      <c r="N877" s="5"/>
      <c r="O877" s="5"/>
      <c r="P877" s="5"/>
      <c r="Q877" s="5"/>
      <c r="R877" s="5"/>
      <c r="S877" s="5"/>
      <c r="T877" s="5"/>
      <c r="U877" s="5"/>
      <c r="V877" s="5"/>
      <c r="W877" s="5"/>
      <c r="X877" s="5"/>
      <c r="Y877" s="5"/>
      <c r="Z877" s="5"/>
    </row>
    <row r="878" ht="15.75" customHeight="1">
      <c r="A878" s="5"/>
      <c r="C878" s="10"/>
      <c r="H878" s="5"/>
      <c r="I878" s="5"/>
      <c r="J878" s="5"/>
      <c r="K878" s="5"/>
      <c r="L878" s="5"/>
      <c r="M878" s="5"/>
      <c r="N878" s="5"/>
      <c r="O878" s="5"/>
      <c r="P878" s="5"/>
      <c r="Q878" s="5"/>
      <c r="R878" s="5"/>
      <c r="S878" s="5"/>
      <c r="T878" s="5"/>
      <c r="U878" s="5"/>
      <c r="V878" s="5"/>
      <c r="W878" s="5"/>
      <c r="X878" s="5"/>
      <c r="Y878" s="5"/>
      <c r="Z878" s="5"/>
    </row>
    <row r="879" ht="15.75" customHeight="1">
      <c r="A879" s="5"/>
      <c r="C879" s="10"/>
      <c r="H879" s="5"/>
      <c r="I879" s="5"/>
      <c r="J879" s="5"/>
      <c r="K879" s="5"/>
      <c r="L879" s="5"/>
      <c r="M879" s="5"/>
      <c r="N879" s="5"/>
      <c r="O879" s="5"/>
      <c r="P879" s="5"/>
      <c r="Q879" s="5"/>
      <c r="R879" s="5"/>
      <c r="S879" s="5"/>
      <c r="T879" s="5"/>
      <c r="U879" s="5"/>
      <c r="V879" s="5"/>
      <c r="W879" s="5"/>
      <c r="X879" s="5"/>
      <c r="Y879" s="5"/>
      <c r="Z879" s="5"/>
    </row>
    <row r="880" ht="15.75" customHeight="1">
      <c r="A880" s="5"/>
      <c r="C880" s="10"/>
      <c r="H880" s="5"/>
      <c r="I880" s="5"/>
      <c r="J880" s="5"/>
      <c r="K880" s="5"/>
      <c r="L880" s="5"/>
      <c r="M880" s="5"/>
      <c r="N880" s="5"/>
      <c r="O880" s="5"/>
      <c r="P880" s="5"/>
      <c r="Q880" s="5"/>
      <c r="R880" s="5"/>
      <c r="S880" s="5"/>
      <c r="T880" s="5"/>
      <c r="U880" s="5"/>
      <c r="V880" s="5"/>
      <c r="W880" s="5"/>
      <c r="X880" s="5"/>
      <c r="Y880" s="5"/>
      <c r="Z880" s="5"/>
    </row>
    <row r="881" ht="15.75" customHeight="1">
      <c r="A881" s="5"/>
      <c r="C881" s="10"/>
      <c r="H881" s="5"/>
      <c r="I881" s="5"/>
      <c r="J881" s="5"/>
      <c r="K881" s="5"/>
      <c r="L881" s="5"/>
      <c r="M881" s="5"/>
      <c r="N881" s="5"/>
      <c r="O881" s="5"/>
      <c r="P881" s="5"/>
      <c r="Q881" s="5"/>
      <c r="R881" s="5"/>
      <c r="S881" s="5"/>
      <c r="T881" s="5"/>
      <c r="U881" s="5"/>
      <c r="V881" s="5"/>
      <c r="W881" s="5"/>
      <c r="X881" s="5"/>
      <c r="Y881" s="5"/>
      <c r="Z881" s="5"/>
    </row>
    <row r="882" ht="15.75" customHeight="1">
      <c r="A882" s="5"/>
      <c r="C882" s="10"/>
      <c r="H882" s="5"/>
      <c r="I882" s="5"/>
      <c r="J882" s="5"/>
      <c r="K882" s="5"/>
      <c r="L882" s="5"/>
      <c r="M882" s="5"/>
      <c r="N882" s="5"/>
      <c r="O882" s="5"/>
      <c r="P882" s="5"/>
      <c r="Q882" s="5"/>
      <c r="R882" s="5"/>
      <c r="S882" s="5"/>
      <c r="T882" s="5"/>
      <c r="U882" s="5"/>
      <c r="V882" s="5"/>
      <c r="W882" s="5"/>
      <c r="X882" s="5"/>
      <c r="Y882" s="5"/>
      <c r="Z882" s="5"/>
    </row>
    <row r="883" ht="15.75" customHeight="1">
      <c r="A883" s="5"/>
      <c r="C883" s="10"/>
      <c r="H883" s="5"/>
      <c r="I883" s="5"/>
      <c r="J883" s="5"/>
      <c r="K883" s="5"/>
      <c r="L883" s="5"/>
      <c r="M883" s="5"/>
      <c r="N883" s="5"/>
      <c r="O883" s="5"/>
      <c r="P883" s="5"/>
      <c r="Q883" s="5"/>
      <c r="R883" s="5"/>
      <c r="S883" s="5"/>
      <c r="T883" s="5"/>
      <c r="U883" s="5"/>
      <c r="V883" s="5"/>
      <c r="W883" s="5"/>
      <c r="X883" s="5"/>
      <c r="Y883" s="5"/>
      <c r="Z883" s="5"/>
    </row>
    <row r="884" ht="15.75" customHeight="1">
      <c r="A884" s="5"/>
      <c r="C884" s="10"/>
      <c r="H884" s="5"/>
      <c r="I884" s="5"/>
      <c r="J884" s="5"/>
      <c r="K884" s="5"/>
      <c r="L884" s="5"/>
      <c r="M884" s="5"/>
      <c r="N884" s="5"/>
      <c r="O884" s="5"/>
      <c r="P884" s="5"/>
      <c r="Q884" s="5"/>
      <c r="R884" s="5"/>
      <c r="S884" s="5"/>
      <c r="T884" s="5"/>
      <c r="U884" s="5"/>
      <c r="V884" s="5"/>
      <c r="W884" s="5"/>
      <c r="X884" s="5"/>
      <c r="Y884" s="5"/>
      <c r="Z884" s="5"/>
    </row>
    <row r="885" ht="15.75" customHeight="1">
      <c r="A885" s="5"/>
      <c r="C885" s="10"/>
      <c r="H885" s="5"/>
      <c r="I885" s="5"/>
      <c r="J885" s="5"/>
      <c r="K885" s="5"/>
      <c r="L885" s="5"/>
      <c r="M885" s="5"/>
      <c r="N885" s="5"/>
      <c r="O885" s="5"/>
      <c r="P885" s="5"/>
      <c r="Q885" s="5"/>
      <c r="R885" s="5"/>
      <c r="S885" s="5"/>
      <c r="T885" s="5"/>
      <c r="U885" s="5"/>
      <c r="V885" s="5"/>
      <c r="W885" s="5"/>
      <c r="X885" s="5"/>
      <c r="Y885" s="5"/>
      <c r="Z885" s="5"/>
    </row>
    <row r="886" ht="15.75" customHeight="1">
      <c r="A886" s="5"/>
      <c r="C886" s="10"/>
      <c r="H886" s="5"/>
      <c r="I886" s="5"/>
      <c r="J886" s="5"/>
      <c r="K886" s="5"/>
      <c r="L886" s="5"/>
      <c r="M886" s="5"/>
      <c r="N886" s="5"/>
      <c r="O886" s="5"/>
      <c r="P886" s="5"/>
      <c r="Q886" s="5"/>
      <c r="R886" s="5"/>
      <c r="S886" s="5"/>
      <c r="T886" s="5"/>
      <c r="U886" s="5"/>
      <c r="V886" s="5"/>
      <c r="W886" s="5"/>
      <c r="X886" s="5"/>
      <c r="Y886" s="5"/>
      <c r="Z886" s="5"/>
    </row>
    <row r="887" ht="15.75" customHeight="1">
      <c r="A887" s="5"/>
      <c r="C887" s="10"/>
      <c r="H887" s="5"/>
      <c r="I887" s="5"/>
      <c r="J887" s="5"/>
      <c r="K887" s="5"/>
      <c r="L887" s="5"/>
      <c r="M887" s="5"/>
      <c r="N887" s="5"/>
      <c r="O887" s="5"/>
      <c r="P887" s="5"/>
      <c r="Q887" s="5"/>
      <c r="R887" s="5"/>
      <c r="S887" s="5"/>
      <c r="T887" s="5"/>
      <c r="U887" s="5"/>
      <c r="V887" s="5"/>
      <c r="W887" s="5"/>
      <c r="X887" s="5"/>
      <c r="Y887" s="5"/>
      <c r="Z887" s="5"/>
    </row>
    <row r="888" ht="15.75" customHeight="1">
      <c r="A888" s="5"/>
      <c r="C888" s="10"/>
      <c r="H888" s="5"/>
      <c r="I888" s="5"/>
      <c r="J888" s="5"/>
      <c r="K888" s="5"/>
      <c r="L888" s="5"/>
      <c r="M888" s="5"/>
      <c r="N888" s="5"/>
      <c r="O888" s="5"/>
      <c r="P888" s="5"/>
      <c r="Q888" s="5"/>
      <c r="R888" s="5"/>
      <c r="S888" s="5"/>
      <c r="T888" s="5"/>
      <c r="U888" s="5"/>
      <c r="V888" s="5"/>
      <c r="W888" s="5"/>
      <c r="X888" s="5"/>
      <c r="Y888" s="5"/>
      <c r="Z888" s="5"/>
    </row>
    <row r="889" ht="15.75" customHeight="1">
      <c r="A889" s="5"/>
      <c r="C889" s="10"/>
      <c r="H889" s="5"/>
      <c r="I889" s="5"/>
      <c r="J889" s="5"/>
      <c r="K889" s="5"/>
      <c r="L889" s="5"/>
      <c r="M889" s="5"/>
      <c r="N889" s="5"/>
      <c r="O889" s="5"/>
      <c r="P889" s="5"/>
      <c r="Q889" s="5"/>
      <c r="R889" s="5"/>
      <c r="S889" s="5"/>
      <c r="T889" s="5"/>
      <c r="U889" s="5"/>
      <c r="V889" s="5"/>
      <c r="W889" s="5"/>
      <c r="X889" s="5"/>
      <c r="Y889" s="5"/>
      <c r="Z889" s="5"/>
    </row>
    <row r="890" ht="15.75" customHeight="1">
      <c r="A890" s="5"/>
      <c r="C890" s="10"/>
      <c r="H890" s="5"/>
      <c r="I890" s="5"/>
      <c r="J890" s="5"/>
      <c r="K890" s="5"/>
      <c r="L890" s="5"/>
      <c r="M890" s="5"/>
      <c r="N890" s="5"/>
      <c r="O890" s="5"/>
      <c r="P890" s="5"/>
      <c r="Q890" s="5"/>
      <c r="R890" s="5"/>
      <c r="S890" s="5"/>
      <c r="T890" s="5"/>
      <c r="U890" s="5"/>
      <c r="V890" s="5"/>
      <c r="W890" s="5"/>
      <c r="X890" s="5"/>
      <c r="Y890" s="5"/>
      <c r="Z890" s="5"/>
    </row>
    <row r="891" ht="15.75" customHeight="1">
      <c r="A891" s="5"/>
      <c r="C891" s="10"/>
      <c r="H891" s="5"/>
      <c r="I891" s="5"/>
      <c r="J891" s="5"/>
      <c r="K891" s="5"/>
      <c r="L891" s="5"/>
      <c r="M891" s="5"/>
      <c r="N891" s="5"/>
      <c r="O891" s="5"/>
      <c r="P891" s="5"/>
      <c r="Q891" s="5"/>
      <c r="R891" s="5"/>
      <c r="S891" s="5"/>
      <c r="T891" s="5"/>
      <c r="U891" s="5"/>
      <c r="V891" s="5"/>
      <c r="W891" s="5"/>
      <c r="X891" s="5"/>
      <c r="Y891" s="5"/>
      <c r="Z891" s="5"/>
    </row>
    <row r="892" ht="15.75" customHeight="1">
      <c r="A892" s="5"/>
      <c r="C892" s="10"/>
      <c r="H892" s="5"/>
      <c r="I892" s="5"/>
      <c r="J892" s="5"/>
      <c r="K892" s="5"/>
      <c r="L892" s="5"/>
      <c r="M892" s="5"/>
      <c r="N892" s="5"/>
      <c r="O892" s="5"/>
      <c r="P892" s="5"/>
      <c r="Q892" s="5"/>
      <c r="R892" s="5"/>
      <c r="S892" s="5"/>
      <c r="T892" s="5"/>
      <c r="U892" s="5"/>
      <c r="V892" s="5"/>
      <c r="W892" s="5"/>
      <c r="X892" s="5"/>
      <c r="Y892" s="5"/>
      <c r="Z892" s="5"/>
    </row>
    <row r="893" ht="15.75" customHeight="1">
      <c r="A893" s="5"/>
      <c r="C893" s="10"/>
      <c r="H893" s="5"/>
      <c r="I893" s="5"/>
      <c r="J893" s="5"/>
      <c r="K893" s="5"/>
      <c r="L893" s="5"/>
      <c r="M893" s="5"/>
      <c r="N893" s="5"/>
      <c r="O893" s="5"/>
      <c r="P893" s="5"/>
      <c r="Q893" s="5"/>
      <c r="R893" s="5"/>
      <c r="S893" s="5"/>
      <c r="T893" s="5"/>
      <c r="U893" s="5"/>
      <c r="V893" s="5"/>
      <c r="W893" s="5"/>
      <c r="X893" s="5"/>
      <c r="Y893" s="5"/>
      <c r="Z893" s="5"/>
    </row>
    <row r="894" ht="15.75" customHeight="1">
      <c r="A894" s="5"/>
      <c r="C894" s="10"/>
      <c r="H894" s="5"/>
      <c r="I894" s="5"/>
      <c r="J894" s="5"/>
      <c r="K894" s="5"/>
      <c r="L894" s="5"/>
      <c r="M894" s="5"/>
      <c r="N894" s="5"/>
      <c r="O894" s="5"/>
      <c r="P894" s="5"/>
      <c r="Q894" s="5"/>
      <c r="R894" s="5"/>
      <c r="S894" s="5"/>
      <c r="T894" s="5"/>
      <c r="U894" s="5"/>
      <c r="V894" s="5"/>
      <c r="W894" s="5"/>
      <c r="X894" s="5"/>
      <c r="Y894" s="5"/>
      <c r="Z894" s="5"/>
    </row>
    <row r="895" ht="15.75" customHeight="1">
      <c r="A895" s="5"/>
      <c r="C895" s="10"/>
      <c r="H895" s="5"/>
      <c r="I895" s="5"/>
      <c r="J895" s="5"/>
      <c r="K895" s="5"/>
      <c r="L895" s="5"/>
      <c r="M895" s="5"/>
      <c r="N895" s="5"/>
      <c r="O895" s="5"/>
      <c r="P895" s="5"/>
      <c r="Q895" s="5"/>
      <c r="R895" s="5"/>
      <c r="S895" s="5"/>
      <c r="T895" s="5"/>
      <c r="U895" s="5"/>
      <c r="V895" s="5"/>
      <c r="W895" s="5"/>
      <c r="X895" s="5"/>
      <c r="Y895" s="5"/>
      <c r="Z895" s="5"/>
    </row>
    <row r="896" ht="15.75" customHeight="1">
      <c r="A896" s="5"/>
      <c r="C896" s="10"/>
      <c r="H896" s="5"/>
      <c r="I896" s="5"/>
      <c r="J896" s="5"/>
      <c r="K896" s="5"/>
      <c r="L896" s="5"/>
      <c r="M896" s="5"/>
      <c r="N896" s="5"/>
      <c r="O896" s="5"/>
      <c r="P896" s="5"/>
      <c r="Q896" s="5"/>
      <c r="R896" s="5"/>
      <c r="S896" s="5"/>
      <c r="T896" s="5"/>
      <c r="U896" s="5"/>
      <c r="V896" s="5"/>
      <c r="W896" s="5"/>
      <c r="X896" s="5"/>
      <c r="Y896" s="5"/>
      <c r="Z896" s="5"/>
    </row>
    <row r="897" ht="15.75" customHeight="1">
      <c r="A897" s="5"/>
      <c r="C897" s="10"/>
      <c r="H897" s="5"/>
      <c r="I897" s="5"/>
      <c r="J897" s="5"/>
      <c r="K897" s="5"/>
      <c r="L897" s="5"/>
      <c r="M897" s="5"/>
      <c r="N897" s="5"/>
      <c r="O897" s="5"/>
      <c r="P897" s="5"/>
      <c r="Q897" s="5"/>
      <c r="R897" s="5"/>
      <c r="S897" s="5"/>
      <c r="T897" s="5"/>
      <c r="U897" s="5"/>
      <c r="V897" s="5"/>
      <c r="W897" s="5"/>
      <c r="X897" s="5"/>
      <c r="Y897" s="5"/>
      <c r="Z897" s="5"/>
    </row>
    <row r="898" ht="15.75" customHeight="1">
      <c r="A898" s="5"/>
      <c r="C898" s="10"/>
      <c r="H898" s="5"/>
      <c r="I898" s="5"/>
      <c r="J898" s="5"/>
      <c r="K898" s="5"/>
      <c r="L898" s="5"/>
      <c r="M898" s="5"/>
      <c r="N898" s="5"/>
      <c r="O898" s="5"/>
      <c r="P898" s="5"/>
      <c r="Q898" s="5"/>
      <c r="R898" s="5"/>
      <c r="S898" s="5"/>
      <c r="T898" s="5"/>
      <c r="U898" s="5"/>
      <c r="V898" s="5"/>
      <c r="W898" s="5"/>
      <c r="X898" s="5"/>
      <c r="Y898" s="5"/>
      <c r="Z898" s="5"/>
    </row>
    <row r="899" ht="15.75" customHeight="1">
      <c r="A899" s="5"/>
      <c r="C899" s="10"/>
      <c r="H899" s="5"/>
      <c r="I899" s="5"/>
      <c r="J899" s="5"/>
      <c r="K899" s="5"/>
      <c r="L899" s="5"/>
      <c r="M899" s="5"/>
      <c r="N899" s="5"/>
      <c r="O899" s="5"/>
      <c r="P899" s="5"/>
      <c r="Q899" s="5"/>
      <c r="R899" s="5"/>
      <c r="S899" s="5"/>
      <c r="T899" s="5"/>
      <c r="U899" s="5"/>
      <c r="V899" s="5"/>
      <c r="W899" s="5"/>
      <c r="X899" s="5"/>
      <c r="Y899" s="5"/>
      <c r="Z899" s="5"/>
    </row>
    <row r="900" ht="15.75" customHeight="1">
      <c r="A900" s="5"/>
      <c r="C900" s="10"/>
      <c r="H900" s="5"/>
      <c r="I900" s="5"/>
      <c r="J900" s="5"/>
      <c r="K900" s="5"/>
      <c r="L900" s="5"/>
      <c r="M900" s="5"/>
      <c r="N900" s="5"/>
      <c r="O900" s="5"/>
      <c r="P900" s="5"/>
      <c r="Q900" s="5"/>
      <c r="R900" s="5"/>
      <c r="S900" s="5"/>
      <c r="T900" s="5"/>
      <c r="U900" s="5"/>
      <c r="V900" s="5"/>
      <c r="W900" s="5"/>
      <c r="X900" s="5"/>
      <c r="Y900" s="5"/>
      <c r="Z900" s="5"/>
    </row>
    <row r="901" ht="15.75" customHeight="1">
      <c r="A901" s="5"/>
      <c r="C901" s="10"/>
      <c r="H901" s="5"/>
      <c r="I901" s="5"/>
      <c r="J901" s="5"/>
      <c r="K901" s="5"/>
      <c r="L901" s="5"/>
      <c r="M901" s="5"/>
      <c r="N901" s="5"/>
      <c r="O901" s="5"/>
      <c r="P901" s="5"/>
      <c r="Q901" s="5"/>
      <c r="R901" s="5"/>
      <c r="S901" s="5"/>
      <c r="T901" s="5"/>
      <c r="U901" s="5"/>
      <c r="V901" s="5"/>
      <c r="W901" s="5"/>
      <c r="X901" s="5"/>
      <c r="Y901" s="5"/>
      <c r="Z901" s="5"/>
    </row>
    <row r="902" ht="15.75" customHeight="1">
      <c r="A902" s="5"/>
      <c r="C902" s="10"/>
      <c r="H902" s="5"/>
      <c r="I902" s="5"/>
      <c r="J902" s="5"/>
      <c r="K902" s="5"/>
      <c r="L902" s="5"/>
      <c r="M902" s="5"/>
      <c r="N902" s="5"/>
      <c r="O902" s="5"/>
      <c r="P902" s="5"/>
      <c r="Q902" s="5"/>
      <c r="R902" s="5"/>
      <c r="S902" s="5"/>
      <c r="T902" s="5"/>
      <c r="U902" s="5"/>
      <c r="V902" s="5"/>
      <c r="W902" s="5"/>
      <c r="X902" s="5"/>
      <c r="Y902" s="5"/>
      <c r="Z902" s="5"/>
    </row>
    <row r="903" ht="15.75" customHeight="1">
      <c r="A903" s="5"/>
      <c r="C903" s="10"/>
      <c r="H903" s="5"/>
      <c r="I903" s="5"/>
      <c r="J903" s="5"/>
      <c r="K903" s="5"/>
      <c r="L903" s="5"/>
      <c r="M903" s="5"/>
      <c r="N903" s="5"/>
      <c r="O903" s="5"/>
      <c r="P903" s="5"/>
      <c r="Q903" s="5"/>
      <c r="R903" s="5"/>
      <c r="S903" s="5"/>
      <c r="T903" s="5"/>
      <c r="U903" s="5"/>
      <c r="V903" s="5"/>
      <c r="W903" s="5"/>
      <c r="X903" s="5"/>
      <c r="Y903" s="5"/>
      <c r="Z903" s="5"/>
    </row>
    <row r="904" ht="15.75" customHeight="1">
      <c r="A904" s="5"/>
      <c r="C904" s="10"/>
      <c r="H904" s="5"/>
      <c r="I904" s="5"/>
      <c r="J904" s="5"/>
      <c r="K904" s="5"/>
      <c r="L904" s="5"/>
      <c r="M904" s="5"/>
      <c r="N904" s="5"/>
      <c r="O904" s="5"/>
      <c r="P904" s="5"/>
      <c r="Q904" s="5"/>
      <c r="R904" s="5"/>
      <c r="S904" s="5"/>
      <c r="T904" s="5"/>
      <c r="U904" s="5"/>
      <c r="V904" s="5"/>
      <c r="W904" s="5"/>
      <c r="X904" s="5"/>
      <c r="Y904" s="5"/>
      <c r="Z904" s="5"/>
    </row>
    <row r="905" ht="15.75" customHeight="1">
      <c r="A905" s="5"/>
      <c r="C905" s="10"/>
      <c r="H905" s="5"/>
      <c r="I905" s="5"/>
      <c r="J905" s="5"/>
      <c r="K905" s="5"/>
      <c r="L905" s="5"/>
      <c r="M905" s="5"/>
      <c r="N905" s="5"/>
      <c r="O905" s="5"/>
      <c r="P905" s="5"/>
      <c r="Q905" s="5"/>
      <c r="R905" s="5"/>
      <c r="S905" s="5"/>
      <c r="T905" s="5"/>
      <c r="U905" s="5"/>
      <c r="V905" s="5"/>
      <c r="W905" s="5"/>
      <c r="X905" s="5"/>
      <c r="Y905" s="5"/>
      <c r="Z905" s="5"/>
    </row>
    <row r="906" ht="15.75" customHeight="1">
      <c r="A906" s="5"/>
      <c r="C906" s="10"/>
      <c r="H906" s="5"/>
      <c r="I906" s="5"/>
      <c r="J906" s="5"/>
      <c r="K906" s="5"/>
      <c r="L906" s="5"/>
      <c r="M906" s="5"/>
      <c r="N906" s="5"/>
      <c r="O906" s="5"/>
      <c r="P906" s="5"/>
      <c r="Q906" s="5"/>
      <c r="R906" s="5"/>
      <c r="S906" s="5"/>
      <c r="T906" s="5"/>
      <c r="U906" s="5"/>
      <c r="V906" s="5"/>
      <c r="W906" s="5"/>
      <c r="X906" s="5"/>
      <c r="Y906" s="5"/>
      <c r="Z906" s="5"/>
    </row>
    <row r="907" ht="15.75" customHeight="1">
      <c r="A907" s="5"/>
      <c r="C907" s="10"/>
      <c r="H907" s="5"/>
      <c r="I907" s="5"/>
      <c r="J907" s="5"/>
      <c r="K907" s="5"/>
      <c r="L907" s="5"/>
      <c r="M907" s="5"/>
      <c r="N907" s="5"/>
      <c r="O907" s="5"/>
      <c r="P907" s="5"/>
      <c r="Q907" s="5"/>
      <c r="R907" s="5"/>
      <c r="S907" s="5"/>
      <c r="T907" s="5"/>
      <c r="U907" s="5"/>
      <c r="V907" s="5"/>
      <c r="W907" s="5"/>
      <c r="X907" s="5"/>
      <c r="Y907" s="5"/>
      <c r="Z907" s="5"/>
    </row>
    <row r="908" ht="15.75" customHeight="1">
      <c r="A908" s="5"/>
      <c r="C908" s="10"/>
      <c r="H908" s="5"/>
      <c r="I908" s="5"/>
      <c r="J908" s="5"/>
      <c r="K908" s="5"/>
      <c r="L908" s="5"/>
      <c r="M908" s="5"/>
      <c r="N908" s="5"/>
      <c r="O908" s="5"/>
      <c r="P908" s="5"/>
      <c r="Q908" s="5"/>
      <c r="R908" s="5"/>
      <c r="S908" s="5"/>
      <c r="T908" s="5"/>
      <c r="U908" s="5"/>
      <c r="V908" s="5"/>
      <c r="W908" s="5"/>
      <c r="X908" s="5"/>
      <c r="Y908" s="5"/>
      <c r="Z908" s="5"/>
    </row>
    <row r="909" ht="15.75" customHeight="1">
      <c r="A909" s="5"/>
      <c r="C909" s="10"/>
      <c r="H909" s="5"/>
      <c r="I909" s="5"/>
      <c r="J909" s="5"/>
      <c r="K909" s="5"/>
      <c r="L909" s="5"/>
      <c r="M909" s="5"/>
      <c r="N909" s="5"/>
      <c r="O909" s="5"/>
      <c r="P909" s="5"/>
      <c r="Q909" s="5"/>
      <c r="R909" s="5"/>
      <c r="S909" s="5"/>
      <c r="T909" s="5"/>
      <c r="U909" s="5"/>
      <c r="V909" s="5"/>
      <c r="W909" s="5"/>
      <c r="X909" s="5"/>
      <c r="Y909" s="5"/>
      <c r="Z909" s="5"/>
    </row>
    <row r="910" ht="15.75" customHeight="1">
      <c r="A910" s="5"/>
      <c r="C910" s="10"/>
      <c r="H910" s="5"/>
      <c r="I910" s="5"/>
      <c r="J910" s="5"/>
      <c r="K910" s="5"/>
      <c r="L910" s="5"/>
      <c r="M910" s="5"/>
      <c r="N910" s="5"/>
      <c r="O910" s="5"/>
      <c r="P910" s="5"/>
      <c r="Q910" s="5"/>
      <c r="R910" s="5"/>
      <c r="S910" s="5"/>
      <c r="T910" s="5"/>
      <c r="U910" s="5"/>
      <c r="V910" s="5"/>
      <c r="W910" s="5"/>
      <c r="X910" s="5"/>
      <c r="Y910" s="5"/>
      <c r="Z910" s="5"/>
    </row>
    <row r="911" ht="15.75" customHeight="1">
      <c r="A911" s="5"/>
      <c r="C911" s="10"/>
      <c r="H911" s="5"/>
      <c r="I911" s="5"/>
      <c r="J911" s="5"/>
      <c r="K911" s="5"/>
      <c r="L911" s="5"/>
      <c r="M911" s="5"/>
      <c r="N911" s="5"/>
      <c r="O911" s="5"/>
      <c r="P911" s="5"/>
      <c r="Q911" s="5"/>
      <c r="R911" s="5"/>
      <c r="S911" s="5"/>
      <c r="T911" s="5"/>
      <c r="U911" s="5"/>
      <c r="V911" s="5"/>
      <c r="W911" s="5"/>
      <c r="X911" s="5"/>
      <c r="Y911" s="5"/>
      <c r="Z911" s="5"/>
    </row>
    <row r="912" ht="15.75" customHeight="1">
      <c r="A912" s="5"/>
      <c r="C912" s="10"/>
      <c r="H912" s="5"/>
      <c r="I912" s="5"/>
      <c r="J912" s="5"/>
      <c r="K912" s="5"/>
      <c r="L912" s="5"/>
      <c r="M912" s="5"/>
      <c r="N912" s="5"/>
      <c r="O912" s="5"/>
      <c r="P912" s="5"/>
      <c r="Q912" s="5"/>
      <c r="R912" s="5"/>
      <c r="S912" s="5"/>
      <c r="T912" s="5"/>
      <c r="U912" s="5"/>
      <c r="V912" s="5"/>
      <c r="W912" s="5"/>
      <c r="X912" s="5"/>
      <c r="Y912" s="5"/>
      <c r="Z912" s="5"/>
    </row>
    <row r="913" ht="15.75" customHeight="1">
      <c r="A913" s="5"/>
      <c r="C913" s="10"/>
      <c r="H913" s="5"/>
      <c r="I913" s="5"/>
      <c r="J913" s="5"/>
      <c r="K913" s="5"/>
      <c r="L913" s="5"/>
      <c r="M913" s="5"/>
      <c r="N913" s="5"/>
      <c r="O913" s="5"/>
      <c r="P913" s="5"/>
      <c r="Q913" s="5"/>
      <c r="R913" s="5"/>
      <c r="S913" s="5"/>
      <c r="T913" s="5"/>
      <c r="U913" s="5"/>
      <c r="V913" s="5"/>
      <c r="W913" s="5"/>
      <c r="X913" s="5"/>
      <c r="Y913" s="5"/>
      <c r="Z913" s="5"/>
    </row>
    <row r="914" ht="15.75" customHeight="1">
      <c r="A914" s="5"/>
      <c r="C914" s="10"/>
      <c r="H914" s="5"/>
      <c r="I914" s="5"/>
      <c r="J914" s="5"/>
      <c r="K914" s="5"/>
      <c r="L914" s="5"/>
      <c r="M914" s="5"/>
      <c r="N914" s="5"/>
      <c r="O914" s="5"/>
      <c r="P914" s="5"/>
      <c r="Q914" s="5"/>
      <c r="R914" s="5"/>
      <c r="S914" s="5"/>
      <c r="T914" s="5"/>
      <c r="U914" s="5"/>
      <c r="V914" s="5"/>
      <c r="W914" s="5"/>
      <c r="X914" s="5"/>
      <c r="Y914" s="5"/>
      <c r="Z914" s="5"/>
    </row>
    <row r="915" ht="15.75" customHeight="1">
      <c r="A915" s="5"/>
      <c r="C915" s="10"/>
      <c r="H915" s="5"/>
      <c r="I915" s="5"/>
      <c r="J915" s="5"/>
      <c r="K915" s="5"/>
      <c r="L915" s="5"/>
      <c r="M915" s="5"/>
      <c r="N915" s="5"/>
      <c r="O915" s="5"/>
      <c r="P915" s="5"/>
      <c r="Q915" s="5"/>
      <c r="R915" s="5"/>
      <c r="S915" s="5"/>
      <c r="T915" s="5"/>
      <c r="U915" s="5"/>
      <c r="V915" s="5"/>
      <c r="W915" s="5"/>
      <c r="X915" s="5"/>
      <c r="Y915" s="5"/>
      <c r="Z915" s="5"/>
    </row>
    <row r="916" ht="15.75" customHeight="1">
      <c r="A916" s="5"/>
      <c r="C916" s="10"/>
      <c r="H916" s="5"/>
      <c r="I916" s="5"/>
      <c r="J916" s="5"/>
      <c r="K916" s="5"/>
      <c r="L916" s="5"/>
      <c r="M916" s="5"/>
      <c r="N916" s="5"/>
      <c r="O916" s="5"/>
      <c r="P916" s="5"/>
      <c r="Q916" s="5"/>
      <c r="R916" s="5"/>
      <c r="S916" s="5"/>
      <c r="T916" s="5"/>
      <c r="U916" s="5"/>
      <c r="V916" s="5"/>
      <c r="W916" s="5"/>
      <c r="X916" s="5"/>
      <c r="Y916" s="5"/>
      <c r="Z916" s="5"/>
    </row>
    <row r="917" ht="15.75" customHeight="1">
      <c r="A917" s="5"/>
      <c r="C917" s="10"/>
      <c r="H917" s="5"/>
      <c r="I917" s="5"/>
      <c r="J917" s="5"/>
      <c r="K917" s="5"/>
      <c r="L917" s="5"/>
      <c r="M917" s="5"/>
      <c r="N917" s="5"/>
      <c r="O917" s="5"/>
      <c r="P917" s="5"/>
      <c r="Q917" s="5"/>
      <c r="R917" s="5"/>
      <c r="S917" s="5"/>
      <c r="T917" s="5"/>
      <c r="U917" s="5"/>
      <c r="V917" s="5"/>
      <c r="W917" s="5"/>
      <c r="X917" s="5"/>
      <c r="Y917" s="5"/>
      <c r="Z917" s="5"/>
    </row>
    <row r="918" ht="15.75" customHeight="1">
      <c r="A918" s="5"/>
      <c r="C918" s="10"/>
      <c r="H918" s="5"/>
      <c r="I918" s="5"/>
      <c r="J918" s="5"/>
      <c r="K918" s="5"/>
      <c r="L918" s="5"/>
      <c r="M918" s="5"/>
      <c r="N918" s="5"/>
      <c r="O918" s="5"/>
      <c r="P918" s="5"/>
      <c r="Q918" s="5"/>
      <c r="R918" s="5"/>
      <c r="S918" s="5"/>
      <c r="T918" s="5"/>
      <c r="U918" s="5"/>
      <c r="V918" s="5"/>
      <c r="W918" s="5"/>
      <c r="X918" s="5"/>
      <c r="Y918" s="5"/>
      <c r="Z918" s="5"/>
    </row>
    <row r="919" ht="15.75" customHeight="1">
      <c r="A919" s="5"/>
      <c r="C919" s="10"/>
      <c r="H919" s="5"/>
      <c r="I919" s="5"/>
      <c r="J919" s="5"/>
      <c r="K919" s="5"/>
      <c r="L919" s="5"/>
      <c r="M919" s="5"/>
      <c r="N919" s="5"/>
      <c r="O919" s="5"/>
      <c r="P919" s="5"/>
      <c r="Q919" s="5"/>
      <c r="R919" s="5"/>
      <c r="S919" s="5"/>
      <c r="T919" s="5"/>
      <c r="U919" s="5"/>
      <c r="V919" s="5"/>
      <c r="W919" s="5"/>
      <c r="X919" s="5"/>
      <c r="Y919" s="5"/>
      <c r="Z919" s="5"/>
    </row>
    <row r="920" ht="15.75" customHeight="1">
      <c r="A920" s="5"/>
      <c r="C920" s="10"/>
      <c r="H920" s="5"/>
      <c r="I920" s="5"/>
      <c r="J920" s="5"/>
      <c r="K920" s="5"/>
      <c r="L920" s="5"/>
      <c r="M920" s="5"/>
      <c r="N920" s="5"/>
      <c r="O920" s="5"/>
      <c r="P920" s="5"/>
      <c r="Q920" s="5"/>
      <c r="R920" s="5"/>
      <c r="S920" s="5"/>
      <c r="T920" s="5"/>
      <c r="U920" s="5"/>
      <c r="V920" s="5"/>
      <c r="W920" s="5"/>
      <c r="X920" s="5"/>
      <c r="Y920" s="5"/>
      <c r="Z920" s="5"/>
    </row>
    <row r="921" ht="15.75" customHeight="1">
      <c r="A921" s="5"/>
      <c r="C921" s="10"/>
      <c r="H921" s="5"/>
      <c r="I921" s="5"/>
      <c r="J921" s="5"/>
      <c r="K921" s="5"/>
      <c r="L921" s="5"/>
      <c r="M921" s="5"/>
      <c r="N921" s="5"/>
      <c r="O921" s="5"/>
      <c r="P921" s="5"/>
      <c r="Q921" s="5"/>
      <c r="R921" s="5"/>
      <c r="S921" s="5"/>
      <c r="T921" s="5"/>
      <c r="U921" s="5"/>
      <c r="V921" s="5"/>
      <c r="W921" s="5"/>
      <c r="X921" s="5"/>
      <c r="Y921" s="5"/>
      <c r="Z921" s="5"/>
    </row>
    <row r="922" ht="15.75" customHeight="1">
      <c r="A922" s="5"/>
      <c r="C922" s="10"/>
      <c r="H922" s="5"/>
      <c r="I922" s="5"/>
      <c r="J922" s="5"/>
      <c r="K922" s="5"/>
      <c r="L922" s="5"/>
      <c r="M922" s="5"/>
      <c r="N922" s="5"/>
      <c r="O922" s="5"/>
      <c r="P922" s="5"/>
      <c r="Q922" s="5"/>
      <c r="R922" s="5"/>
      <c r="S922" s="5"/>
      <c r="T922" s="5"/>
      <c r="U922" s="5"/>
      <c r="V922" s="5"/>
      <c r="W922" s="5"/>
      <c r="X922" s="5"/>
      <c r="Y922" s="5"/>
      <c r="Z922" s="5"/>
    </row>
    <row r="923" ht="15.75" customHeight="1">
      <c r="A923" s="5"/>
      <c r="C923" s="10"/>
      <c r="H923" s="5"/>
      <c r="I923" s="5"/>
      <c r="J923" s="5"/>
      <c r="K923" s="5"/>
      <c r="L923" s="5"/>
      <c r="M923" s="5"/>
      <c r="N923" s="5"/>
      <c r="O923" s="5"/>
      <c r="P923" s="5"/>
      <c r="Q923" s="5"/>
      <c r="R923" s="5"/>
      <c r="S923" s="5"/>
      <c r="T923" s="5"/>
      <c r="U923" s="5"/>
      <c r="V923" s="5"/>
      <c r="W923" s="5"/>
      <c r="X923" s="5"/>
      <c r="Y923" s="5"/>
      <c r="Z923" s="5"/>
    </row>
    <row r="924" ht="15.75" customHeight="1">
      <c r="A924" s="5"/>
      <c r="C924" s="10"/>
      <c r="H924" s="5"/>
      <c r="I924" s="5"/>
      <c r="J924" s="5"/>
      <c r="K924" s="5"/>
      <c r="L924" s="5"/>
      <c r="M924" s="5"/>
      <c r="N924" s="5"/>
      <c r="O924" s="5"/>
      <c r="P924" s="5"/>
      <c r="Q924" s="5"/>
      <c r="R924" s="5"/>
      <c r="S924" s="5"/>
      <c r="T924" s="5"/>
      <c r="U924" s="5"/>
      <c r="V924" s="5"/>
      <c r="W924" s="5"/>
      <c r="X924" s="5"/>
      <c r="Y924" s="5"/>
      <c r="Z924" s="5"/>
    </row>
    <row r="925" ht="15.75" customHeight="1">
      <c r="A925" s="5"/>
      <c r="C925" s="10"/>
      <c r="H925" s="5"/>
      <c r="I925" s="5"/>
      <c r="J925" s="5"/>
      <c r="K925" s="5"/>
      <c r="L925" s="5"/>
      <c r="M925" s="5"/>
      <c r="N925" s="5"/>
      <c r="O925" s="5"/>
      <c r="P925" s="5"/>
      <c r="Q925" s="5"/>
      <c r="R925" s="5"/>
      <c r="S925" s="5"/>
      <c r="T925" s="5"/>
      <c r="U925" s="5"/>
      <c r="V925" s="5"/>
      <c r="W925" s="5"/>
      <c r="X925" s="5"/>
      <c r="Y925" s="5"/>
      <c r="Z925" s="5"/>
    </row>
    <row r="926" ht="15.75" customHeight="1">
      <c r="A926" s="5"/>
      <c r="C926" s="10"/>
      <c r="H926" s="5"/>
      <c r="I926" s="5"/>
      <c r="J926" s="5"/>
      <c r="K926" s="5"/>
      <c r="L926" s="5"/>
      <c r="M926" s="5"/>
      <c r="N926" s="5"/>
      <c r="O926" s="5"/>
      <c r="P926" s="5"/>
      <c r="Q926" s="5"/>
      <c r="R926" s="5"/>
      <c r="S926" s="5"/>
      <c r="T926" s="5"/>
      <c r="U926" s="5"/>
      <c r="V926" s="5"/>
      <c r="W926" s="5"/>
      <c r="X926" s="5"/>
      <c r="Y926" s="5"/>
      <c r="Z926" s="5"/>
    </row>
    <row r="927" ht="15.75" customHeight="1">
      <c r="A927" s="5"/>
      <c r="C927" s="10"/>
      <c r="H927" s="5"/>
      <c r="I927" s="5"/>
      <c r="J927" s="5"/>
      <c r="K927" s="5"/>
      <c r="L927" s="5"/>
      <c r="M927" s="5"/>
      <c r="N927" s="5"/>
      <c r="O927" s="5"/>
      <c r="P927" s="5"/>
      <c r="Q927" s="5"/>
      <c r="R927" s="5"/>
      <c r="S927" s="5"/>
      <c r="T927" s="5"/>
      <c r="U927" s="5"/>
      <c r="V927" s="5"/>
      <c r="W927" s="5"/>
      <c r="X927" s="5"/>
      <c r="Y927" s="5"/>
      <c r="Z927" s="5"/>
    </row>
    <row r="928" ht="15.75" customHeight="1">
      <c r="A928" s="5"/>
      <c r="C928" s="10"/>
      <c r="H928" s="5"/>
      <c r="I928" s="5"/>
      <c r="J928" s="5"/>
      <c r="K928" s="5"/>
      <c r="L928" s="5"/>
      <c r="M928" s="5"/>
      <c r="N928" s="5"/>
      <c r="O928" s="5"/>
      <c r="P928" s="5"/>
      <c r="Q928" s="5"/>
      <c r="R928" s="5"/>
      <c r="S928" s="5"/>
      <c r="T928" s="5"/>
      <c r="U928" s="5"/>
      <c r="V928" s="5"/>
      <c r="W928" s="5"/>
      <c r="X928" s="5"/>
      <c r="Y928" s="5"/>
      <c r="Z928" s="5"/>
    </row>
    <row r="929" ht="15.75" customHeight="1">
      <c r="A929" s="5"/>
      <c r="C929" s="10"/>
      <c r="H929" s="5"/>
      <c r="I929" s="5"/>
      <c r="J929" s="5"/>
      <c r="K929" s="5"/>
      <c r="L929" s="5"/>
      <c r="M929" s="5"/>
      <c r="N929" s="5"/>
      <c r="O929" s="5"/>
      <c r="P929" s="5"/>
      <c r="Q929" s="5"/>
      <c r="R929" s="5"/>
      <c r="S929" s="5"/>
      <c r="T929" s="5"/>
      <c r="U929" s="5"/>
      <c r="V929" s="5"/>
      <c r="W929" s="5"/>
      <c r="X929" s="5"/>
      <c r="Y929" s="5"/>
      <c r="Z929" s="5"/>
    </row>
    <row r="930" ht="15.75" customHeight="1">
      <c r="A930" s="5"/>
      <c r="C930" s="10"/>
      <c r="H930" s="5"/>
      <c r="I930" s="5"/>
      <c r="J930" s="5"/>
      <c r="K930" s="5"/>
      <c r="L930" s="5"/>
      <c r="M930" s="5"/>
      <c r="N930" s="5"/>
      <c r="O930" s="5"/>
      <c r="P930" s="5"/>
      <c r="Q930" s="5"/>
      <c r="R930" s="5"/>
      <c r="S930" s="5"/>
      <c r="T930" s="5"/>
      <c r="U930" s="5"/>
      <c r="V930" s="5"/>
      <c r="W930" s="5"/>
      <c r="X930" s="5"/>
      <c r="Y930" s="5"/>
      <c r="Z930" s="5"/>
    </row>
    <row r="931" ht="15.75" customHeight="1">
      <c r="A931" s="5"/>
      <c r="C931" s="10"/>
      <c r="H931" s="5"/>
      <c r="I931" s="5"/>
      <c r="J931" s="5"/>
      <c r="K931" s="5"/>
      <c r="L931" s="5"/>
      <c r="M931" s="5"/>
      <c r="N931" s="5"/>
      <c r="O931" s="5"/>
      <c r="P931" s="5"/>
      <c r="Q931" s="5"/>
      <c r="R931" s="5"/>
      <c r="S931" s="5"/>
      <c r="T931" s="5"/>
      <c r="U931" s="5"/>
      <c r="V931" s="5"/>
      <c r="W931" s="5"/>
      <c r="X931" s="5"/>
      <c r="Y931" s="5"/>
      <c r="Z931" s="5"/>
    </row>
    <row r="932" ht="15.75" customHeight="1">
      <c r="A932" s="5"/>
      <c r="C932" s="10"/>
      <c r="H932" s="5"/>
      <c r="I932" s="5"/>
      <c r="J932" s="5"/>
      <c r="K932" s="5"/>
      <c r="L932" s="5"/>
      <c r="M932" s="5"/>
      <c r="N932" s="5"/>
      <c r="O932" s="5"/>
      <c r="P932" s="5"/>
      <c r="Q932" s="5"/>
      <c r="R932" s="5"/>
      <c r="S932" s="5"/>
      <c r="T932" s="5"/>
      <c r="U932" s="5"/>
      <c r="V932" s="5"/>
      <c r="W932" s="5"/>
      <c r="X932" s="5"/>
      <c r="Y932" s="5"/>
      <c r="Z932" s="5"/>
    </row>
    <row r="933" ht="15.75" customHeight="1">
      <c r="A933" s="5"/>
      <c r="C933" s="10"/>
      <c r="H933" s="5"/>
      <c r="I933" s="5"/>
      <c r="J933" s="5"/>
      <c r="K933" s="5"/>
      <c r="L933" s="5"/>
      <c r="M933" s="5"/>
      <c r="N933" s="5"/>
      <c r="O933" s="5"/>
      <c r="P933" s="5"/>
      <c r="Q933" s="5"/>
      <c r="R933" s="5"/>
      <c r="S933" s="5"/>
      <c r="T933" s="5"/>
      <c r="U933" s="5"/>
      <c r="V933" s="5"/>
      <c r="W933" s="5"/>
      <c r="X933" s="5"/>
      <c r="Y933" s="5"/>
      <c r="Z933" s="5"/>
    </row>
    <row r="934" ht="15.75" customHeight="1">
      <c r="A934" s="5"/>
      <c r="C934" s="10"/>
      <c r="H934" s="5"/>
      <c r="I934" s="5"/>
      <c r="J934" s="5"/>
      <c r="K934" s="5"/>
      <c r="L934" s="5"/>
      <c r="M934" s="5"/>
      <c r="N934" s="5"/>
      <c r="O934" s="5"/>
      <c r="P934" s="5"/>
      <c r="Q934" s="5"/>
      <c r="R934" s="5"/>
      <c r="S934" s="5"/>
      <c r="T934" s="5"/>
      <c r="U934" s="5"/>
      <c r="V934" s="5"/>
      <c r="W934" s="5"/>
      <c r="X934" s="5"/>
      <c r="Y934" s="5"/>
      <c r="Z934" s="5"/>
    </row>
    <row r="935" ht="15.75" customHeight="1">
      <c r="A935" s="5"/>
      <c r="C935" s="10"/>
      <c r="H935" s="5"/>
      <c r="I935" s="5"/>
      <c r="J935" s="5"/>
      <c r="K935" s="5"/>
      <c r="L935" s="5"/>
      <c r="M935" s="5"/>
      <c r="N935" s="5"/>
      <c r="O935" s="5"/>
      <c r="P935" s="5"/>
      <c r="Q935" s="5"/>
      <c r="R935" s="5"/>
      <c r="S935" s="5"/>
      <c r="T935" s="5"/>
      <c r="U935" s="5"/>
      <c r="V935" s="5"/>
      <c r="W935" s="5"/>
      <c r="X935" s="5"/>
      <c r="Y935" s="5"/>
      <c r="Z935" s="5"/>
    </row>
    <row r="936" ht="15.75" customHeight="1">
      <c r="A936" s="5"/>
      <c r="C936" s="10"/>
      <c r="H936" s="5"/>
      <c r="I936" s="5"/>
      <c r="J936" s="5"/>
      <c r="K936" s="5"/>
      <c r="L936" s="5"/>
      <c r="M936" s="5"/>
      <c r="N936" s="5"/>
      <c r="O936" s="5"/>
      <c r="P936" s="5"/>
      <c r="Q936" s="5"/>
      <c r="R936" s="5"/>
      <c r="S936" s="5"/>
      <c r="T936" s="5"/>
      <c r="U936" s="5"/>
      <c r="V936" s="5"/>
      <c r="W936" s="5"/>
      <c r="X936" s="5"/>
      <c r="Y936" s="5"/>
      <c r="Z936" s="5"/>
    </row>
    <row r="937" ht="15.75" customHeight="1">
      <c r="A937" s="5"/>
      <c r="C937" s="10"/>
      <c r="H937" s="5"/>
      <c r="I937" s="5"/>
      <c r="J937" s="5"/>
      <c r="K937" s="5"/>
      <c r="L937" s="5"/>
      <c r="M937" s="5"/>
      <c r="N937" s="5"/>
      <c r="O937" s="5"/>
      <c r="P937" s="5"/>
      <c r="Q937" s="5"/>
      <c r="R937" s="5"/>
      <c r="S937" s="5"/>
      <c r="T937" s="5"/>
      <c r="U937" s="5"/>
      <c r="V937" s="5"/>
      <c r="W937" s="5"/>
      <c r="X937" s="5"/>
      <c r="Y937" s="5"/>
      <c r="Z937" s="5"/>
    </row>
    <row r="938" ht="15.75" customHeight="1">
      <c r="A938" s="5"/>
      <c r="C938" s="10"/>
      <c r="H938" s="5"/>
      <c r="I938" s="5"/>
      <c r="J938" s="5"/>
      <c r="K938" s="5"/>
      <c r="L938" s="5"/>
      <c r="M938" s="5"/>
      <c r="N938" s="5"/>
      <c r="O938" s="5"/>
      <c r="P938" s="5"/>
      <c r="Q938" s="5"/>
      <c r="R938" s="5"/>
      <c r="S938" s="5"/>
      <c r="T938" s="5"/>
      <c r="U938" s="5"/>
      <c r="V938" s="5"/>
      <c r="W938" s="5"/>
      <c r="X938" s="5"/>
      <c r="Y938" s="5"/>
      <c r="Z938" s="5"/>
    </row>
    <row r="939" ht="15.75" customHeight="1">
      <c r="A939" s="5"/>
      <c r="C939" s="10"/>
      <c r="H939" s="5"/>
      <c r="I939" s="5"/>
      <c r="J939" s="5"/>
      <c r="K939" s="5"/>
      <c r="L939" s="5"/>
      <c r="M939" s="5"/>
      <c r="N939" s="5"/>
      <c r="O939" s="5"/>
      <c r="P939" s="5"/>
      <c r="Q939" s="5"/>
      <c r="R939" s="5"/>
      <c r="S939" s="5"/>
      <c r="T939" s="5"/>
      <c r="U939" s="5"/>
      <c r="V939" s="5"/>
      <c r="W939" s="5"/>
      <c r="X939" s="5"/>
      <c r="Y939" s="5"/>
      <c r="Z939" s="5"/>
    </row>
    <row r="940" ht="15.75" customHeight="1">
      <c r="A940" s="5"/>
      <c r="C940" s="10"/>
      <c r="H940" s="5"/>
      <c r="I940" s="5"/>
      <c r="J940" s="5"/>
      <c r="K940" s="5"/>
      <c r="L940" s="5"/>
      <c r="M940" s="5"/>
      <c r="N940" s="5"/>
      <c r="O940" s="5"/>
      <c r="P940" s="5"/>
      <c r="Q940" s="5"/>
      <c r="R940" s="5"/>
      <c r="S940" s="5"/>
      <c r="T940" s="5"/>
      <c r="U940" s="5"/>
      <c r="V940" s="5"/>
      <c r="W940" s="5"/>
      <c r="X940" s="5"/>
      <c r="Y940" s="5"/>
      <c r="Z940" s="5"/>
    </row>
    <row r="941" ht="15.75" customHeight="1">
      <c r="A941" s="5"/>
      <c r="C941" s="10"/>
      <c r="H941" s="5"/>
      <c r="I941" s="5"/>
      <c r="J941" s="5"/>
      <c r="K941" s="5"/>
      <c r="L941" s="5"/>
      <c r="M941" s="5"/>
      <c r="N941" s="5"/>
      <c r="O941" s="5"/>
      <c r="P941" s="5"/>
      <c r="Q941" s="5"/>
      <c r="R941" s="5"/>
      <c r="S941" s="5"/>
      <c r="T941" s="5"/>
      <c r="U941" s="5"/>
      <c r="V941" s="5"/>
      <c r="W941" s="5"/>
      <c r="X941" s="5"/>
      <c r="Y941" s="5"/>
      <c r="Z941" s="5"/>
    </row>
    <row r="942" ht="15.75" customHeight="1">
      <c r="A942" s="5"/>
      <c r="C942" s="10"/>
      <c r="H942" s="5"/>
      <c r="I942" s="5"/>
      <c r="J942" s="5"/>
      <c r="K942" s="5"/>
      <c r="L942" s="5"/>
      <c r="M942" s="5"/>
      <c r="N942" s="5"/>
      <c r="O942" s="5"/>
      <c r="P942" s="5"/>
      <c r="Q942" s="5"/>
      <c r="R942" s="5"/>
      <c r="S942" s="5"/>
      <c r="T942" s="5"/>
      <c r="U942" s="5"/>
      <c r="V942" s="5"/>
      <c r="W942" s="5"/>
      <c r="X942" s="5"/>
      <c r="Y942" s="5"/>
      <c r="Z942" s="5"/>
    </row>
    <row r="943" ht="15.75" customHeight="1">
      <c r="A943" s="5"/>
      <c r="C943" s="10"/>
      <c r="H943" s="5"/>
      <c r="I943" s="5"/>
      <c r="J943" s="5"/>
      <c r="K943" s="5"/>
      <c r="L943" s="5"/>
      <c r="M943" s="5"/>
      <c r="N943" s="5"/>
      <c r="O943" s="5"/>
      <c r="P943" s="5"/>
      <c r="Q943" s="5"/>
      <c r="R943" s="5"/>
      <c r="S943" s="5"/>
      <c r="T943" s="5"/>
      <c r="U943" s="5"/>
      <c r="V943" s="5"/>
      <c r="W943" s="5"/>
      <c r="X943" s="5"/>
      <c r="Y943" s="5"/>
      <c r="Z943" s="5"/>
    </row>
    <row r="944" ht="15.75" customHeight="1">
      <c r="A944" s="5"/>
      <c r="C944" s="10"/>
      <c r="H944" s="5"/>
      <c r="I944" s="5"/>
      <c r="J944" s="5"/>
      <c r="K944" s="5"/>
      <c r="L944" s="5"/>
      <c r="M944" s="5"/>
      <c r="N944" s="5"/>
      <c r="O944" s="5"/>
      <c r="P944" s="5"/>
      <c r="Q944" s="5"/>
      <c r="R944" s="5"/>
      <c r="S944" s="5"/>
      <c r="T944" s="5"/>
      <c r="U944" s="5"/>
      <c r="V944" s="5"/>
      <c r="W944" s="5"/>
      <c r="X944" s="5"/>
      <c r="Y944" s="5"/>
      <c r="Z944" s="5"/>
    </row>
    <row r="945" ht="15.75" customHeight="1">
      <c r="A945" s="5"/>
      <c r="C945" s="10"/>
      <c r="H945" s="5"/>
      <c r="I945" s="5"/>
      <c r="J945" s="5"/>
      <c r="K945" s="5"/>
      <c r="L945" s="5"/>
      <c r="M945" s="5"/>
      <c r="N945" s="5"/>
      <c r="O945" s="5"/>
      <c r="P945" s="5"/>
      <c r="Q945" s="5"/>
      <c r="R945" s="5"/>
      <c r="S945" s="5"/>
      <c r="T945" s="5"/>
      <c r="U945" s="5"/>
      <c r="V945" s="5"/>
      <c r="W945" s="5"/>
      <c r="X945" s="5"/>
      <c r="Y945" s="5"/>
      <c r="Z945" s="5"/>
    </row>
    <row r="946" ht="15.75" customHeight="1">
      <c r="A946" s="5"/>
      <c r="C946" s="10"/>
      <c r="H946" s="5"/>
      <c r="I946" s="5"/>
      <c r="J946" s="5"/>
      <c r="K946" s="5"/>
      <c r="L946" s="5"/>
      <c r="M946" s="5"/>
      <c r="N946" s="5"/>
      <c r="O946" s="5"/>
      <c r="P946" s="5"/>
      <c r="Q946" s="5"/>
      <c r="R946" s="5"/>
      <c r="S946" s="5"/>
      <c r="T946" s="5"/>
      <c r="U946" s="5"/>
      <c r="V946" s="5"/>
      <c r="W946" s="5"/>
      <c r="X946" s="5"/>
      <c r="Y946" s="5"/>
      <c r="Z946" s="5"/>
    </row>
    <row r="947" ht="15.75" customHeight="1">
      <c r="A947" s="5"/>
      <c r="C947" s="10"/>
      <c r="H947" s="5"/>
      <c r="I947" s="5"/>
      <c r="J947" s="5"/>
      <c r="K947" s="5"/>
      <c r="L947" s="5"/>
      <c r="M947" s="5"/>
      <c r="N947" s="5"/>
      <c r="O947" s="5"/>
      <c r="P947" s="5"/>
      <c r="Q947" s="5"/>
      <c r="R947" s="5"/>
      <c r="S947" s="5"/>
      <c r="T947" s="5"/>
      <c r="U947" s="5"/>
      <c r="V947" s="5"/>
      <c r="W947" s="5"/>
      <c r="X947" s="5"/>
      <c r="Y947" s="5"/>
      <c r="Z947" s="5"/>
    </row>
    <row r="948" ht="15.75" customHeight="1">
      <c r="A948" s="5"/>
      <c r="C948" s="10"/>
      <c r="H948" s="5"/>
      <c r="I948" s="5"/>
      <c r="J948" s="5"/>
      <c r="K948" s="5"/>
      <c r="L948" s="5"/>
      <c r="M948" s="5"/>
      <c r="N948" s="5"/>
      <c r="O948" s="5"/>
      <c r="P948" s="5"/>
      <c r="Q948" s="5"/>
      <c r="R948" s="5"/>
      <c r="S948" s="5"/>
      <c r="T948" s="5"/>
      <c r="U948" s="5"/>
      <c r="V948" s="5"/>
      <c r="W948" s="5"/>
      <c r="X948" s="5"/>
      <c r="Y948" s="5"/>
      <c r="Z948" s="5"/>
    </row>
    <row r="949" ht="15.75" customHeight="1">
      <c r="A949" s="5"/>
      <c r="C949" s="10"/>
      <c r="H949" s="5"/>
      <c r="I949" s="5"/>
      <c r="J949" s="5"/>
      <c r="K949" s="5"/>
      <c r="L949" s="5"/>
      <c r="M949" s="5"/>
      <c r="N949" s="5"/>
      <c r="O949" s="5"/>
      <c r="P949" s="5"/>
      <c r="Q949" s="5"/>
      <c r="R949" s="5"/>
      <c r="S949" s="5"/>
      <c r="T949" s="5"/>
      <c r="U949" s="5"/>
      <c r="V949" s="5"/>
      <c r="W949" s="5"/>
      <c r="X949" s="5"/>
      <c r="Y949" s="5"/>
      <c r="Z949" s="5"/>
    </row>
    <row r="950" ht="15.75" customHeight="1">
      <c r="A950" s="5"/>
      <c r="C950" s="10"/>
      <c r="H950" s="5"/>
      <c r="I950" s="5"/>
      <c r="J950" s="5"/>
      <c r="K950" s="5"/>
      <c r="L950" s="5"/>
      <c r="M950" s="5"/>
      <c r="N950" s="5"/>
      <c r="O950" s="5"/>
      <c r="P950" s="5"/>
      <c r="Q950" s="5"/>
      <c r="R950" s="5"/>
      <c r="S950" s="5"/>
      <c r="T950" s="5"/>
      <c r="U950" s="5"/>
      <c r="V950" s="5"/>
      <c r="W950" s="5"/>
      <c r="X950" s="5"/>
      <c r="Y950" s="5"/>
      <c r="Z950" s="5"/>
    </row>
    <row r="951" ht="15.75" customHeight="1">
      <c r="A951" s="5"/>
      <c r="C951" s="10"/>
      <c r="H951" s="5"/>
      <c r="I951" s="5"/>
      <c r="J951" s="5"/>
      <c r="K951" s="5"/>
      <c r="L951" s="5"/>
      <c r="M951" s="5"/>
      <c r="N951" s="5"/>
      <c r="O951" s="5"/>
      <c r="P951" s="5"/>
      <c r="Q951" s="5"/>
      <c r="R951" s="5"/>
      <c r="S951" s="5"/>
      <c r="T951" s="5"/>
      <c r="U951" s="5"/>
      <c r="V951" s="5"/>
      <c r="W951" s="5"/>
      <c r="X951" s="5"/>
      <c r="Y951" s="5"/>
      <c r="Z951" s="5"/>
    </row>
    <row r="952" ht="15.75" customHeight="1">
      <c r="A952" s="5"/>
      <c r="C952" s="10"/>
      <c r="H952" s="5"/>
      <c r="I952" s="5"/>
      <c r="J952" s="5"/>
      <c r="K952" s="5"/>
      <c r="L952" s="5"/>
      <c r="M952" s="5"/>
      <c r="N952" s="5"/>
      <c r="O952" s="5"/>
      <c r="P952" s="5"/>
      <c r="Q952" s="5"/>
      <c r="R952" s="5"/>
      <c r="S952" s="5"/>
      <c r="T952" s="5"/>
      <c r="U952" s="5"/>
      <c r="V952" s="5"/>
      <c r="W952" s="5"/>
      <c r="X952" s="5"/>
      <c r="Y952" s="5"/>
      <c r="Z952" s="5"/>
    </row>
    <row r="953" ht="15.75" customHeight="1">
      <c r="A953" s="5"/>
      <c r="C953" s="10"/>
      <c r="H953" s="5"/>
      <c r="I953" s="5"/>
      <c r="J953" s="5"/>
      <c r="K953" s="5"/>
      <c r="L953" s="5"/>
      <c r="M953" s="5"/>
      <c r="N953" s="5"/>
      <c r="O953" s="5"/>
      <c r="P953" s="5"/>
      <c r="Q953" s="5"/>
      <c r="R953" s="5"/>
      <c r="S953" s="5"/>
      <c r="T953" s="5"/>
      <c r="U953" s="5"/>
      <c r="V953" s="5"/>
      <c r="W953" s="5"/>
      <c r="X953" s="5"/>
      <c r="Y953" s="5"/>
      <c r="Z953" s="5"/>
    </row>
    <row r="954" ht="15.75" customHeight="1">
      <c r="A954" s="5"/>
      <c r="C954" s="10"/>
      <c r="H954" s="5"/>
      <c r="I954" s="5"/>
      <c r="J954" s="5"/>
      <c r="K954" s="5"/>
      <c r="L954" s="5"/>
      <c r="M954" s="5"/>
      <c r="N954" s="5"/>
      <c r="O954" s="5"/>
      <c r="P954" s="5"/>
      <c r="Q954" s="5"/>
      <c r="R954" s="5"/>
      <c r="S954" s="5"/>
      <c r="T954" s="5"/>
      <c r="U954" s="5"/>
      <c r="V954" s="5"/>
      <c r="W954" s="5"/>
      <c r="X954" s="5"/>
      <c r="Y954" s="5"/>
      <c r="Z954" s="5"/>
    </row>
    <row r="955" ht="15.75" customHeight="1">
      <c r="A955" s="5"/>
      <c r="C955" s="10"/>
      <c r="H955" s="5"/>
      <c r="I955" s="5"/>
      <c r="J955" s="5"/>
      <c r="K955" s="5"/>
      <c r="L955" s="5"/>
      <c r="M955" s="5"/>
      <c r="N955" s="5"/>
      <c r="O955" s="5"/>
      <c r="P955" s="5"/>
      <c r="Q955" s="5"/>
      <c r="R955" s="5"/>
      <c r="S955" s="5"/>
      <c r="T955" s="5"/>
      <c r="U955" s="5"/>
      <c r="V955" s="5"/>
      <c r="W955" s="5"/>
      <c r="X955" s="5"/>
      <c r="Y955" s="5"/>
      <c r="Z955" s="5"/>
    </row>
    <row r="956" ht="15.75" customHeight="1">
      <c r="A956" s="5"/>
      <c r="C956" s="10"/>
      <c r="H956" s="5"/>
      <c r="I956" s="5"/>
      <c r="J956" s="5"/>
      <c r="K956" s="5"/>
      <c r="L956" s="5"/>
      <c r="M956" s="5"/>
      <c r="N956" s="5"/>
      <c r="O956" s="5"/>
      <c r="P956" s="5"/>
      <c r="Q956" s="5"/>
      <c r="R956" s="5"/>
      <c r="S956" s="5"/>
      <c r="T956" s="5"/>
      <c r="U956" s="5"/>
      <c r="V956" s="5"/>
      <c r="W956" s="5"/>
      <c r="X956" s="5"/>
      <c r="Y956" s="5"/>
      <c r="Z956" s="5"/>
    </row>
    <row r="957" ht="15.75" customHeight="1">
      <c r="A957" s="5"/>
      <c r="C957" s="10"/>
      <c r="H957" s="5"/>
      <c r="I957" s="5"/>
      <c r="J957" s="5"/>
      <c r="K957" s="5"/>
      <c r="L957" s="5"/>
      <c r="M957" s="5"/>
      <c r="N957" s="5"/>
      <c r="O957" s="5"/>
      <c r="P957" s="5"/>
      <c r="Q957" s="5"/>
      <c r="R957" s="5"/>
      <c r="S957" s="5"/>
      <c r="T957" s="5"/>
      <c r="U957" s="5"/>
      <c r="V957" s="5"/>
      <c r="W957" s="5"/>
      <c r="X957" s="5"/>
      <c r="Y957" s="5"/>
      <c r="Z957" s="5"/>
    </row>
    <row r="958" ht="15.75" customHeight="1">
      <c r="A958" s="5"/>
      <c r="C958" s="10"/>
      <c r="H958" s="5"/>
      <c r="I958" s="5"/>
      <c r="J958" s="5"/>
      <c r="K958" s="5"/>
      <c r="L958" s="5"/>
      <c r="M958" s="5"/>
      <c r="N958" s="5"/>
      <c r="O958" s="5"/>
      <c r="P958" s="5"/>
      <c r="Q958" s="5"/>
      <c r="R958" s="5"/>
      <c r="S958" s="5"/>
      <c r="T958" s="5"/>
      <c r="U958" s="5"/>
      <c r="V958" s="5"/>
      <c r="W958" s="5"/>
      <c r="X958" s="5"/>
      <c r="Y958" s="5"/>
      <c r="Z958" s="5"/>
    </row>
    <row r="959" ht="15.75" customHeight="1">
      <c r="A959" s="5"/>
      <c r="C959" s="10"/>
      <c r="H959" s="5"/>
      <c r="I959" s="5"/>
      <c r="J959" s="5"/>
      <c r="K959" s="5"/>
      <c r="L959" s="5"/>
      <c r="M959" s="5"/>
      <c r="N959" s="5"/>
      <c r="O959" s="5"/>
      <c r="P959" s="5"/>
      <c r="Q959" s="5"/>
      <c r="R959" s="5"/>
      <c r="S959" s="5"/>
      <c r="T959" s="5"/>
      <c r="U959" s="5"/>
      <c r="V959" s="5"/>
      <c r="W959" s="5"/>
      <c r="X959" s="5"/>
      <c r="Y959" s="5"/>
      <c r="Z959" s="5"/>
    </row>
    <row r="960" ht="15.75" customHeight="1">
      <c r="A960" s="5"/>
      <c r="C960" s="10"/>
      <c r="H960" s="5"/>
      <c r="I960" s="5"/>
      <c r="J960" s="5"/>
      <c r="K960" s="5"/>
      <c r="L960" s="5"/>
      <c r="M960" s="5"/>
      <c r="N960" s="5"/>
      <c r="O960" s="5"/>
      <c r="P960" s="5"/>
      <c r="Q960" s="5"/>
      <c r="R960" s="5"/>
      <c r="S960" s="5"/>
      <c r="T960" s="5"/>
      <c r="U960" s="5"/>
      <c r="V960" s="5"/>
      <c r="W960" s="5"/>
      <c r="X960" s="5"/>
      <c r="Y960" s="5"/>
      <c r="Z960" s="5"/>
    </row>
    <row r="961" ht="15.75" customHeight="1">
      <c r="A961" s="5"/>
      <c r="C961" s="10"/>
      <c r="H961" s="5"/>
      <c r="I961" s="5"/>
      <c r="J961" s="5"/>
      <c r="K961" s="5"/>
      <c r="L961" s="5"/>
      <c r="M961" s="5"/>
      <c r="N961" s="5"/>
      <c r="O961" s="5"/>
      <c r="P961" s="5"/>
      <c r="Q961" s="5"/>
      <c r="R961" s="5"/>
      <c r="S961" s="5"/>
      <c r="T961" s="5"/>
      <c r="U961" s="5"/>
      <c r="V961" s="5"/>
      <c r="W961" s="5"/>
      <c r="X961" s="5"/>
      <c r="Y961" s="5"/>
      <c r="Z961" s="5"/>
    </row>
    <row r="962" ht="15.75" customHeight="1">
      <c r="A962" s="5"/>
      <c r="C962" s="10"/>
      <c r="H962" s="5"/>
      <c r="I962" s="5"/>
      <c r="J962" s="5"/>
      <c r="K962" s="5"/>
      <c r="L962" s="5"/>
      <c r="M962" s="5"/>
      <c r="N962" s="5"/>
      <c r="O962" s="5"/>
      <c r="P962" s="5"/>
      <c r="Q962" s="5"/>
      <c r="R962" s="5"/>
      <c r="S962" s="5"/>
      <c r="T962" s="5"/>
      <c r="U962" s="5"/>
      <c r="V962" s="5"/>
      <c r="W962" s="5"/>
      <c r="X962" s="5"/>
      <c r="Y962" s="5"/>
      <c r="Z962" s="5"/>
    </row>
    <row r="963" ht="15.75" customHeight="1">
      <c r="A963" s="5"/>
      <c r="C963" s="10"/>
      <c r="H963" s="5"/>
      <c r="I963" s="5"/>
      <c r="J963" s="5"/>
      <c r="K963" s="5"/>
      <c r="L963" s="5"/>
      <c r="M963" s="5"/>
      <c r="N963" s="5"/>
      <c r="O963" s="5"/>
      <c r="P963" s="5"/>
      <c r="Q963" s="5"/>
      <c r="R963" s="5"/>
      <c r="S963" s="5"/>
      <c r="T963" s="5"/>
      <c r="U963" s="5"/>
      <c r="V963" s="5"/>
      <c r="W963" s="5"/>
      <c r="X963" s="5"/>
      <c r="Y963" s="5"/>
      <c r="Z963" s="5"/>
    </row>
    <row r="964" ht="15.75" customHeight="1">
      <c r="A964" s="5"/>
      <c r="C964" s="10"/>
      <c r="H964" s="5"/>
      <c r="I964" s="5"/>
      <c r="J964" s="5"/>
      <c r="K964" s="5"/>
      <c r="L964" s="5"/>
      <c r="M964" s="5"/>
      <c r="N964" s="5"/>
      <c r="O964" s="5"/>
      <c r="P964" s="5"/>
      <c r="Q964" s="5"/>
      <c r="R964" s="5"/>
      <c r="S964" s="5"/>
      <c r="T964" s="5"/>
      <c r="U964" s="5"/>
      <c r="V964" s="5"/>
      <c r="W964" s="5"/>
      <c r="X964" s="5"/>
      <c r="Y964" s="5"/>
      <c r="Z964" s="5"/>
    </row>
    <row r="965" ht="15.75" customHeight="1">
      <c r="A965" s="5"/>
      <c r="C965" s="10"/>
      <c r="H965" s="5"/>
      <c r="I965" s="5"/>
      <c r="J965" s="5"/>
      <c r="K965" s="5"/>
      <c r="L965" s="5"/>
      <c r="M965" s="5"/>
      <c r="N965" s="5"/>
      <c r="O965" s="5"/>
      <c r="P965" s="5"/>
      <c r="Q965" s="5"/>
      <c r="R965" s="5"/>
      <c r="S965" s="5"/>
      <c r="T965" s="5"/>
      <c r="U965" s="5"/>
      <c r="V965" s="5"/>
      <c r="W965" s="5"/>
      <c r="X965" s="5"/>
      <c r="Y965" s="5"/>
      <c r="Z965" s="5"/>
    </row>
    <row r="966" ht="15.75" customHeight="1">
      <c r="A966" s="5"/>
      <c r="C966" s="10"/>
      <c r="H966" s="5"/>
      <c r="I966" s="5"/>
      <c r="J966" s="5"/>
      <c r="K966" s="5"/>
      <c r="L966" s="5"/>
      <c r="M966" s="5"/>
      <c r="N966" s="5"/>
      <c r="O966" s="5"/>
      <c r="P966" s="5"/>
      <c r="Q966" s="5"/>
      <c r="R966" s="5"/>
      <c r="S966" s="5"/>
      <c r="T966" s="5"/>
      <c r="U966" s="5"/>
      <c r="V966" s="5"/>
      <c r="W966" s="5"/>
      <c r="X966" s="5"/>
      <c r="Y966" s="5"/>
      <c r="Z966" s="5"/>
    </row>
    <row r="967" ht="15.75" customHeight="1">
      <c r="A967" s="5"/>
      <c r="C967" s="10"/>
      <c r="H967" s="5"/>
      <c r="I967" s="5"/>
      <c r="J967" s="5"/>
      <c r="K967" s="5"/>
      <c r="L967" s="5"/>
      <c r="M967" s="5"/>
      <c r="N967" s="5"/>
      <c r="O967" s="5"/>
      <c r="P967" s="5"/>
      <c r="Q967" s="5"/>
      <c r="R967" s="5"/>
      <c r="S967" s="5"/>
      <c r="T967" s="5"/>
      <c r="U967" s="5"/>
      <c r="V967" s="5"/>
      <c r="W967" s="5"/>
      <c r="X967" s="5"/>
      <c r="Y967" s="5"/>
      <c r="Z967" s="5"/>
    </row>
    <row r="968" ht="15.75" customHeight="1">
      <c r="A968" s="5"/>
      <c r="C968" s="10"/>
      <c r="H968" s="5"/>
      <c r="I968" s="5"/>
      <c r="J968" s="5"/>
      <c r="K968" s="5"/>
      <c r="L968" s="5"/>
      <c r="M968" s="5"/>
      <c r="N968" s="5"/>
      <c r="O968" s="5"/>
      <c r="P968" s="5"/>
      <c r="Q968" s="5"/>
      <c r="R968" s="5"/>
      <c r="S968" s="5"/>
      <c r="T968" s="5"/>
      <c r="U968" s="5"/>
      <c r="V968" s="5"/>
      <c r="W968" s="5"/>
      <c r="X968" s="5"/>
      <c r="Y968" s="5"/>
      <c r="Z968" s="5"/>
    </row>
    <row r="969" ht="15.75" customHeight="1">
      <c r="A969" s="5"/>
      <c r="C969" s="10"/>
      <c r="H969" s="5"/>
      <c r="I969" s="5"/>
      <c r="J969" s="5"/>
      <c r="K969" s="5"/>
      <c r="L969" s="5"/>
      <c r="M969" s="5"/>
      <c r="N969" s="5"/>
      <c r="O969" s="5"/>
      <c r="P969" s="5"/>
      <c r="Q969" s="5"/>
      <c r="R969" s="5"/>
      <c r="S969" s="5"/>
      <c r="T969" s="5"/>
      <c r="U969" s="5"/>
      <c r="V969" s="5"/>
      <c r="W969" s="5"/>
      <c r="X969" s="5"/>
      <c r="Y969" s="5"/>
      <c r="Z969" s="5"/>
    </row>
    <row r="970" ht="15.75" customHeight="1">
      <c r="A970" s="5"/>
      <c r="C970" s="10"/>
      <c r="H970" s="5"/>
      <c r="I970" s="5"/>
      <c r="J970" s="5"/>
      <c r="K970" s="5"/>
      <c r="L970" s="5"/>
      <c r="M970" s="5"/>
      <c r="N970" s="5"/>
      <c r="O970" s="5"/>
      <c r="P970" s="5"/>
      <c r="Q970" s="5"/>
      <c r="R970" s="5"/>
      <c r="S970" s="5"/>
      <c r="T970" s="5"/>
      <c r="U970" s="5"/>
      <c r="V970" s="5"/>
      <c r="W970" s="5"/>
      <c r="X970" s="5"/>
      <c r="Y970" s="5"/>
      <c r="Z970" s="5"/>
    </row>
    <row r="971" ht="15.75" customHeight="1">
      <c r="A971" s="5"/>
      <c r="C971" s="10"/>
      <c r="H971" s="5"/>
      <c r="I971" s="5"/>
      <c r="J971" s="5"/>
      <c r="K971" s="5"/>
      <c r="L971" s="5"/>
      <c r="M971" s="5"/>
      <c r="N971" s="5"/>
      <c r="O971" s="5"/>
      <c r="P971" s="5"/>
      <c r="Q971" s="5"/>
      <c r="R971" s="5"/>
      <c r="S971" s="5"/>
      <c r="T971" s="5"/>
      <c r="U971" s="5"/>
      <c r="V971" s="5"/>
      <c r="W971" s="5"/>
      <c r="X971" s="5"/>
      <c r="Y971" s="5"/>
      <c r="Z971" s="5"/>
    </row>
    <row r="972" ht="15.75" customHeight="1">
      <c r="A972" s="5"/>
      <c r="C972" s="10"/>
      <c r="H972" s="5"/>
      <c r="I972" s="5"/>
      <c r="J972" s="5"/>
      <c r="K972" s="5"/>
      <c r="L972" s="5"/>
      <c r="M972" s="5"/>
      <c r="N972" s="5"/>
      <c r="O972" s="5"/>
      <c r="P972" s="5"/>
      <c r="Q972" s="5"/>
      <c r="R972" s="5"/>
      <c r="S972" s="5"/>
      <c r="T972" s="5"/>
      <c r="U972" s="5"/>
      <c r="V972" s="5"/>
      <c r="W972" s="5"/>
      <c r="X972" s="5"/>
      <c r="Y972" s="5"/>
      <c r="Z972" s="5"/>
    </row>
    <row r="973" ht="15.75" customHeight="1">
      <c r="A973" s="5"/>
      <c r="C973" s="10"/>
      <c r="H973" s="5"/>
      <c r="I973" s="5"/>
      <c r="J973" s="5"/>
      <c r="K973" s="5"/>
      <c r="L973" s="5"/>
      <c r="M973" s="5"/>
      <c r="N973" s="5"/>
      <c r="O973" s="5"/>
      <c r="P973" s="5"/>
      <c r="Q973" s="5"/>
      <c r="R973" s="5"/>
      <c r="S973" s="5"/>
      <c r="T973" s="5"/>
      <c r="U973" s="5"/>
      <c r="V973" s="5"/>
      <c r="W973" s="5"/>
      <c r="X973" s="5"/>
      <c r="Y973" s="5"/>
      <c r="Z973" s="5"/>
    </row>
    <row r="974" ht="15.75" customHeight="1">
      <c r="A974" s="5"/>
      <c r="C974" s="10"/>
      <c r="H974" s="5"/>
      <c r="I974" s="5"/>
      <c r="J974" s="5"/>
      <c r="K974" s="5"/>
      <c r="L974" s="5"/>
      <c r="M974" s="5"/>
      <c r="N974" s="5"/>
      <c r="O974" s="5"/>
      <c r="P974" s="5"/>
      <c r="Q974" s="5"/>
      <c r="R974" s="5"/>
      <c r="S974" s="5"/>
      <c r="T974" s="5"/>
      <c r="U974" s="5"/>
      <c r="V974" s="5"/>
      <c r="W974" s="5"/>
      <c r="X974" s="5"/>
      <c r="Y974" s="5"/>
      <c r="Z974" s="5"/>
    </row>
    <row r="975" ht="15.75" customHeight="1">
      <c r="A975" s="5"/>
      <c r="C975" s="10"/>
      <c r="H975" s="5"/>
      <c r="I975" s="5"/>
      <c r="J975" s="5"/>
      <c r="K975" s="5"/>
      <c r="L975" s="5"/>
      <c r="M975" s="5"/>
      <c r="N975" s="5"/>
      <c r="O975" s="5"/>
      <c r="P975" s="5"/>
      <c r="Q975" s="5"/>
      <c r="R975" s="5"/>
      <c r="S975" s="5"/>
      <c r="T975" s="5"/>
      <c r="U975" s="5"/>
      <c r="V975" s="5"/>
      <c r="W975" s="5"/>
      <c r="X975" s="5"/>
      <c r="Y975" s="5"/>
      <c r="Z975" s="5"/>
    </row>
    <row r="976" ht="15.75" customHeight="1">
      <c r="A976" s="5"/>
      <c r="C976" s="10"/>
      <c r="H976" s="5"/>
      <c r="I976" s="5"/>
      <c r="J976" s="5"/>
      <c r="K976" s="5"/>
      <c r="L976" s="5"/>
      <c r="M976" s="5"/>
      <c r="N976" s="5"/>
      <c r="O976" s="5"/>
      <c r="P976" s="5"/>
      <c r="Q976" s="5"/>
      <c r="R976" s="5"/>
      <c r="S976" s="5"/>
      <c r="T976" s="5"/>
      <c r="U976" s="5"/>
      <c r="V976" s="5"/>
      <c r="W976" s="5"/>
      <c r="X976" s="5"/>
      <c r="Y976" s="5"/>
      <c r="Z976" s="5"/>
    </row>
    <row r="977" ht="15.75" customHeight="1">
      <c r="A977" s="5"/>
      <c r="C977" s="10"/>
      <c r="H977" s="5"/>
      <c r="I977" s="5"/>
      <c r="J977" s="5"/>
      <c r="K977" s="5"/>
      <c r="L977" s="5"/>
      <c r="M977" s="5"/>
      <c r="N977" s="5"/>
      <c r="O977" s="5"/>
      <c r="P977" s="5"/>
      <c r="Q977" s="5"/>
      <c r="R977" s="5"/>
      <c r="S977" s="5"/>
      <c r="T977" s="5"/>
      <c r="U977" s="5"/>
      <c r="V977" s="5"/>
      <c r="W977" s="5"/>
      <c r="X977" s="5"/>
      <c r="Y977" s="5"/>
      <c r="Z977" s="5"/>
    </row>
    <row r="978" ht="15.75" customHeight="1">
      <c r="A978" s="5"/>
      <c r="C978" s="10"/>
      <c r="H978" s="5"/>
      <c r="I978" s="5"/>
      <c r="J978" s="5"/>
      <c r="K978" s="5"/>
      <c r="L978" s="5"/>
      <c r="M978" s="5"/>
      <c r="N978" s="5"/>
      <c r="O978" s="5"/>
      <c r="P978" s="5"/>
      <c r="Q978" s="5"/>
      <c r="R978" s="5"/>
      <c r="S978" s="5"/>
      <c r="T978" s="5"/>
      <c r="U978" s="5"/>
      <c r="V978" s="5"/>
      <c r="W978" s="5"/>
      <c r="X978" s="5"/>
      <c r="Y978" s="5"/>
      <c r="Z978" s="5"/>
    </row>
    <row r="979" ht="15.75" customHeight="1">
      <c r="A979" s="5"/>
      <c r="C979" s="10"/>
      <c r="H979" s="5"/>
      <c r="I979" s="5"/>
      <c r="J979" s="5"/>
      <c r="K979" s="5"/>
      <c r="L979" s="5"/>
      <c r="M979" s="5"/>
      <c r="N979" s="5"/>
      <c r="O979" s="5"/>
      <c r="P979" s="5"/>
      <c r="Q979" s="5"/>
      <c r="R979" s="5"/>
      <c r="S979" s="5"/>
      <c r="T979" s="5"/>
      <c r="U979" s="5"/>
      <c r="V979" s="5"/>
      <c r="W979" s="5"/>
      <c r="X979" s="5"/>
      <c r="Y979" s="5"/>
      <c r="Z979" s="5"/>
    </row>
    <row r="980" ht="15.75" customHeight="1">
      <c r="A980" s="5"/>
      <c r="C980" s="10"/>
      <c r="H980" s="5"/>
      <c r="I980" s="5"/>
      <c r="J980" s="5"/>
      <c r="K980" s="5"/>
      <c r="L980" s="5"/>
      <c r="M980" s="5"/>
      <c r="N980" s="5"/>
      <c r="O980" s="5"/>
      <c r="P980" s="5"/>
      <c r="Q980" s="5"/>
      <c r="R980" s="5"/>
      <c r="S980" s="5"/>
      <c r="T980" s="5"/>
      <c r="U980" s="5"/>
      <c r="V980" s="5"/>
      <c r="W980" s="5"/>
      <c r="X980" s="5"/>
      <c r="Y980" s="5"/>
      <c r="Z980" s="5"/>
    </row>
    <row r="981" ht="15.75" customHeight="1">
      <c r="A981" s="5"/>
      <c r="C981" s="10"/>
      <c r="H981" s="5"/>
      <c r="I981" s="5"/>
      <c r="J981" s="5"/>
      <c r="K981" s="5"/>
      <c r="L981" s="5"/>
      <c r="M981" s="5"/>
      <c r="N981" s="5"/>
      <c r="O981" s="5"/>
      <c r="P981" s="5"/>
      <c r="Q981" s="5"/>
      <c r="R981" s="5"/>
      <c r="S981" s="5"/>
      <c r="T981" s="5"/>
      <c r="U981" s="5"/>
      <c r="V981" s="5"/>
      <c r="W981" s="5"/>
      <c r="X981" s="5"/>
      <c r="Y981" s="5"/>
      <c r="Z981" s="5"/>
    </row>
    <row r="982" ht="15.75" customHeight="1">
      <c r="A982" s="5"/>
      <c r="C982" s="10"/>
      <c r="H982" s="5"/>
      <c r="I982" s="5"/>
      <c r="J982" s="5"/>
      <c r="K982" s="5"/>
      <c r="L982" s="5"/>
      <c r="M982" s="5"/>
      <c r="N982" s="5"/>
      <c r="O982" s="5"/>
      <c r="P982" s="5"/>
      <c r="Q982" s="5"/>
      <c r="R982" s="5"/>
      <c r="S982" s="5"/>
      <c r="T982" s="5"/>
      <c r="U982" s="5"/>
      <c r="V982" s="5"/>
      <c r="W982" s="5"/>
      <c r="X982" s="5"/>
      <c r="Y982" s="5"/>
      <c r="Z982" s="5"/>
    </row>
    <row r="983" ht="15.75" customHeight="1">
      <c r="A983" s="5"/>
      <c r="C983" s="10"/>
      <c r="H983" s="5"/>
      <c r="I983" s="5"/>
      <c r="J983" s="5"/>
      <c r="K983" s="5"/>
      <c r="L983" s="5"/>
      <c r="M983" s="5"/>
      <c r="N983" s="5"/>
      <c r="O983" s="5"/>
      <c r="P983" s="5"/>
      <c r="Q983" s="5"/>
      <c r="R983" s="5"/>
      <c r="S983" s="5"/>
      <c r="T983" s="5"/>
      <c r="U983" s="5"/>
      <c r="V983" s="5"/>
      <c r="W983" s="5"/>
      <c r="X983" s="5"/>
      <c r="Y983" s="5"/>
      <c r="Z983" s="5"/>
    </row>
    <row r="984" ht="15.75" customHeight="1">
      <c r="A984" s="5"/>
      <c r="C984" s="10"/>
      <c r="H984" s="5"/>
      <c r="I984" s="5"/>
      <c r="J984" s="5"/>
      <c r="K984" s="5"/>
      <c r="L984" s="5"/>
      <c r="M984" s="5"/>
      <c r="N984" s="5"/>
      <c r="O984" s="5"/>
      <c r="P984" s="5"/>
      <c r="Q984" s="5"/>
      <c r="R984" s="5"/>
      <c r="S984" s="5"/>
      <c r="T984" s="5"/>
      <c r="U984" s="5"/>
      <c r="V984" s="5"/>
      <c r="W984" s="5"/>
      <c r="X984" s="5"/>
      <c r="Y984" s="5"/>
      <c r="Z984" s="5"/>
    </row>
    <row r="985" ht="15.75" customHeight="1">
      <c r="A985" s="5"/>
      <c r="C985" s="10"/>
      <c r="H985" s="5"/>
      <c r="I985" s="5"/>
      <c r="J985" s="5"/>
      <c r="K985" s="5"/>
      <c r="L985" s="5"/>
      <c r="M985" s="5"/>
      <c r="N985" s="5"/>
      <c r="O985" s="5"/>
      <c r="P985" s="5"/>
      <c r="Q985" s="5"/>
      <c r="R985" s="5"/>
      <c r="S985" s="5"/>
      <c r="T985" s="5"/>
      <c r="U985" s="5"/>
      <c r="V985" s="5"/>
      <c r="W985" s="5"/>
      <c r="X985" s="5"/>
      <c r="Y985" s="5"/>
      <c r="Z985" s="5"/>
    </row>
    <row r="986" ht="15.75" customHeight="1">
      <c r="A986" s="5"/>
      <c r="C986" s="10"/>
      <c r="H986" s="5"/>
      <c r="I986" s="5"/>
      <c r="J986" s="5"/>
      <c r="K986" s="5"/>
      <c r="L986" s="5"/>
      <c r="M986" s="5"/>
      <c r="N986" s="5"/>
      <c r="O986" s="5"/>
      <c r="P986" s="5"/>
      <c r="Q986" s="5"/>
      <c r="R986" s="5"/>
      <c r="S986" s="5"/>
      <c r="T986" s="5"/>
      <c r="U986" s="5"/>
      <c r="V986" s="5"/>
      <c r="W986" s="5"/>
      <c r="X986" s="5"/>
      <c r="Y986" s="5"/>
      <c r="Z986" s="5"/>
    </row>
    <row r="987" ht="15.75" customHeight="1">
      <c r="A987" s="5"/>
      <c r="C987" s="10"/>
      <c r="H987" s="5"/>
      <c r="I987" s="5"/>
      <c r="J987" s="5"/>
      <c r="K987" s="5"/>
      <c r="L987" s="5"/>
      <c r="M987" s="5"/>
      <c r="N987" s="5"/>
      <c r="O987" s="5"/>
      <c r="P987" s="5"/>
      <c r="Q987" s="5"/>
      <c r="R987" s="5"/>
      <c r="S987" s="5"/>
      <c r="T987" s="5"/>
      <c r="U987" s="5"/>
      <c r="V987" s="5"/>
      <c r="W987" s="5"/>
      <c r="X987" s="5"/>
      <c r="Y987" s="5"/>
      <c r="Z987" s="5"/>
    </row>
    <row r="988" ht="15.75" customHeight="1">
      <c r="A988" s="5"/>
      <c r="C988" s="10"/>
      <c r="H988" s="5"/>
      <c r="I988" s="5"/>
      <c r="J988" s="5"/>
      <c r="K988" s="5"/>
      <c r="L988" s="5"/>
      <c r="M988" s="5"/>
      <c r="N988" s="5"/>
      <c r="O988" s="5"/>
      <c r="P988" s="5"/>
      <c r="Q988" s="5"/>
      <c r="R988" s="5"/>
      <c r="S988" s="5"/>
      <c r="T988" s="5"/>
      <c r="U988" s="5"/>
      <c r="V988" s="5"/>
      <c r="W988" s="5"/>
      <c r="X988" s="5"/>
      <c r="Y988" s="5"/>
      <c r="Z988" s="5"/>
    </row>
    <row r="989" ht="15.75" customHeight="1">
      <c r="A989" s="5"/>
      <c r="C989" s="10"/>
      <c r="H989" s="5"/>
      <c r="I989" s="5"/>
      <c r="J989" s="5"/>
      <c r="K989" s="5"/>
      <c r="L989" s="5"/>
      <c r="M989" s="5"/>
      <c r="N989" s="5"/>
      <c r="O989" s="5"/>
      <c r="P989" s="5"/>
      <c r="Q989" s="5"/>
      <c r="R989" s="5"/>
      <c r="S989" s="5"/>
      <c r="T989" s="5"/>
      <c r="U989" s="5"/>
      <c r="V989" s="5"/>
      <c r="W989" s="5"/>
      <c r="X989" s="5"/>
      <c r="Y989" s="5"/>
      <c r="Z989" s="5"/>
    </row>
    <row r="990" ht="15.75" customHeight="1">
      <c r="A990" s="5"/>
      <c r="C990" s="10"/>
      <c r="H990" s="5"/>
      <c r="I990" s="5"/>
      <c r="J990" s="5"/>
      <c r="K990" s="5"/>
      <c r="L990" s="5"/>
      <c r="M990" s="5"/>
      <c r="N990" s="5"/>
      <c r="O990" s="5"/>
      <c r="P990" s="5"/>
      <c r="Q990" s="5"/>
      <c r="R990" s="5"/>
      <c r="S990" s="5"/>
      <c r="T990" s="5"/>
      <c r="U990" s="5"/>
      <c r="V990" s="5"/>
      <c r="W990" s="5"/>
      <c r="X990" s="5"/>
      <c r="Y990" s="5"/>
      <c r="Z990" s="5"/>
    </row>
    <row r="991" ht="15.75" customHeight="1">
      <c r="A991" s="5"/>
      <c r="C991" s="10"/>
      <c r="H991" s="5"/>
      <c r="I991" s="5"/>
      <c r="J991" s="5"/>
      <c r="K991" s="5"/>
      <c r="L991" s="5"/>
      <c r="M991" s="5"/>
      <c r="N991" s="5"/>
      <c r="O991" s="5"/>
      <c r="P991" s="5"/>
      <c r="Q991" s="5"/>
      <c r="R991" s="5"/>
      <c r="S991" s="5"/>
      <c r="T991" s="5"/>
      <c r="U991" s="5"/>
      <c r="V991" s="5"/>
      <c r="W991" s="5"/>
      <c r="X991" s="5"/>
      <c r="Y991" s="5"/>
      <c r="Z991" s="5"/>
    </row>
    <row r="992" ht="15.75" customHeight="1">
      <c r="A992" s="5"/>
      <c r="C992" s="10"/>
      <c r="H992" s="5"/>
      <c r="I992" s="5"/>
      <c r="J992" s="5"/>
      <c r="K992" s="5"/>
      <c r="L992" s="5"/>
      <c r="M992" s="5"/>
      <c r="N992" s="5"/>
      <c r="O992" s="5"/>
      <c r="P992" s="5"/>
      <c r="Q992" s="5"/>
      <c r="R992" s="5"/>
      <c r="S992" s="5"/>
      <c r="T992" s="5"/>
      <c r="U992" s="5"/>
      <c r="V992" s="5"/>
      <c r="W992" s="5"/>
      <c r="X992" s="5"/>
      <c r="Y992" s="5"/>
      <c r="Z992" s="5"/>
    </row>
    <row r="993" ht="15.75" customHeight="1">
      <c r="A993" s="5"/>
      <c r="C993" s="10"/>
      <c r="H993" s="5"/>
      <c r="I993" s="5"/>
      <c r="J993" s="5"/>
      <c r="K993" s="5"/>
      <c r="L993" s="5"/>
      <c r="M993" s="5"/>
      <c r="N993" s="5"/>
      <c r="O993" s="5"/>
      <c r="P993" s="5"/>
      <c r="Q993" s="5"/>
      <c r="R993" s="5"/>
      <c r="S993" s="5"/>
      <c r="T993" s="5"/>
      <c r="U993" s="5"/>
      <c r="V993" s="5"/>
      <c r="W993" s="5"/>
      <c r="X993" s="5"/>
      <c r="Y993" s="5"/>
      <c r="Z993" s="5"/>
    </row>
    <row r="994" ht="15.75" customHeight="1">
      <c r="A994" s="5"/>
      <c r="C994" s="10"/>
      <c r="H994" s="5"/>
      <c r="I994" s="5"/>
      <c r="J994" s="5"/>
      <c r="K994" s="5"/>
      <c r="L994" s="5"/>
      <c r="M994" s="5"/>
      <c r="N994" s="5"/>
      <c r="O994" s="5"/>
      <c r="P994" s="5"/>
      <c r="Q994" s="5"/>
      <c r="R994" s="5"/>
      <c r="S994" s="5"/>
      <c r="T994" s="5"/>
      <c r="U994" s="5"/>
      <c r="V994" s="5"/>
      <c r="W994" s="5"/>
      <c r="X994" s="5"/>
      <c r="Y994" s="5"/>
      <c r="Z994" s="5"/>
    </row>
    <row r="995" ht="15.75" customHeight="1">
      <c r="A995" s="5"/>
      <c r="C995" s="10"/>
      <c r="H995" s="5"/>
      <c r="I995" s="5"/>
      <c r="J995" s="5"/>
      <c r="K995" s="5"/>
      <c r="L995" s="5"/>
      <c r="M995" s="5"/>
      <c r="N995" s="5"/>
      <c r="O995" s="5"/>
      <c r="P995" s="5"/>
      <c r="Q995" s="5"/>
      <c r="R995" s="5"/>
      <c r="S995" s="5"/>
      <c r="T995" s="5"/>
      <c r="U995" s="5"/>
      <c r="V995" s="5"/>
      <c r="W995" s="5"/>
      <c r="X995" s="5"/>
      <c r="Y995" s="5"/>
      <c r="Z995" s="5"/>
    </row>
    <row r="996" ht="15.75" customHeight="1">
      <c r="A996" s="5"/>
      <c r="C996" s="10"/>
      <c r="H996" s="5"/>
      <c r="I996" s="5"/>
      <c r="J996" s="5"/>
      <c r="K996" s="5"/>
      <c r="L996" s="5"/>
      <c r="M996" s="5"/>
      <c r="N996" s="5"/>
      <c r="O996" s="5"/>
      <c r="P996" s="5"/>
      <c r="Q996" s="5"/>
      <c r="R996" s="5"/>
      <c r="S996" s="5"/>
      <c r="T996" s="5"/>
      <c r="U996" s="5"/>
      <c r="V996" s="5"/>
      <c r="W996" s="5"/>
      <c r="X996" s="5"/>
      <c r="Y996" s="5"/>
      <c r="Z996" s="5"/>
    </row>
    <row r="997" ht="15.75" customHeight="1">
      <c r="A997" s="5"/>
      <c r="C997" s="10"/>
      <c r="H997" s="5"/>
      <c r="I997" s="5"/>
      <c r="J997" s="5"/>
      <c r="K997" s="5"/>
      <c r="L997" s="5"/>
      <c r="M997" s="5"/>
      <c r="N997" s="5"/>
      <c r="O997" s="5"/>
      <c r="P997" s="5"/>
      <c r="Q997" s="5"/>
      <c r="R997" s="5"/>
      <c r="S997" s="5"/>
      <c r="T997" s="5"/>
      <c r="U997" s="5"/>
      <c r="V997" s="5"/>
      <c r="W997" s="5"/>
      <c r="X997" s="5"/>
      <c r="Y997" s="5"/>
      <c r="Z997" s="5"/>
    </row>
    <row r="998" ht="15.75" customHeight="1">
      <c r="A998" s="5"/>
      <c r="C998" s="10"/>
      <c r="H998" s="5"/>
      <c r="I998" s="5"/>
      <c r="J998" s="5"/>
      <c r="K998" s="5"/>
      <c r="L998" s="5"/>
      <c r="M998" s="5"/>
      <c r="N998" s="5"/>
      <c r="O998" s="5"/>
      <c r="P998" s="5"/>
      <c r="Q998" s="5"/>
      <c r="R998" s="5"/>
      <c r="S998" s="5"/>
      <c r="T998" s="5"/>
      <c r="U998" s="5"/>
      <c r="V998" s="5"/>
      <c r="W998" s="5"/>
      <c r="X998" s="5"/>
      <c r="Y998" s="5"/>
      <c r="Z998" s="5"/>
    </row>
    <row r="999" ht="15.75" customHeight="1">
      <c r="A999" s="5"/>
      <c r="C999" s="10"/>
      <c r="H999" s="5"/>
      <c r="I999" s="5"/>
      <c r="J999" s="5"/>
      <c r="K999" s="5"/>
      <c r="L999" s="5"/>
      <c r="M999" s="5"/>
      <c r="N999" s="5"/>
      <c r="O999" s="5"/>
      <c r="P999" s="5"/>
      <c r="Q999" s="5"/>
      <c r="R999" s="5"/>
      <c r="S999" s="5"/>
      <c r="T999" s="5"/>
      <c r="U999" s="5"/>
      <c r="V999" s="5"/>
      <c r="W999" s="5"/>
      <c r="X999" s="5"/>
      <c r="Y999" s="5"/>
      <c r="Z999" s="5"/>
    </row>
    <row r="1000" ht="15.75" customHeight="1">
      <c r="A1000" s="5"/>
      <c r="C1000" s="10"/>
      <c r="H1000" s="5"/>
      <c r="I1000" s="5"/>
      <c r="J1000" s="5"/>
      <c r="K1000" s="5"/>
      <c r="L1000" s="5"/>
      <c r="M1000" s="5"/>
      <c r="N1000" s="5"/>
      <c r="O1000" s="5"/>
      <c r="P1000" s="5"/>
      <c r="Q1000" s="5"/>
      <c r="R1000" s="5"/>
      <c r="S1000" s="5"/>
      <c r="T1000" s="5"/>
      <c r="U1000" s="5"/>
      <c r="V1000" s="5"/>
      <c r="W1000" s="5"/>
      <c r="X1000" s="5"/>
      <c r="Y1000" s="5"/>
      <c r="Z1000" s="5"/>
    </row>
  </sheetData>
  <mergeCells count="5">
    <mergeCell ref="A1:G1"/>
    <mergeCell ref="B4:B9"/>
    <mergeCell ref="B10:B11"/>
    <mergeCell ref="B12:B17"/>
    <mergeCell ref="B18:B21"/>
  </mergeCells>
  <hyperlinks>
    <hyperlink r:id="rId1" ref="G10"/>
    <hyperlink r:id="rId2" ref="H11"/>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2.14"/>
    <col customWidth="1" min="4" max="4" width="67.43"/>
    <col customWidth="1" min="5" max="5" width="12.14"/>
    <col customWidth="1" min="6" max="6" width="21.86"/>
    <col customWidth="1" min="7" max="8" width="12.14"/>
    <col customWidth="1" min="9" max="9" width="19.71"/>
    <col customWidth="1" min="10" max="26" width="12.14"/>
  </cols>
  <sheetData>
    <row r="1" ht="15.0" customHeight="1">
      <c r="A1" s="1" t="s">
        <v>0</v>
      </c>
      <c r="B1" s="1">
        <v>9.0</v>
      </c>
      <c r="I1" s="5"/>
      <c r="J1" s="5"/>
      <c r="K1" s="5"/>
      <c r="L1" s="5"/>
      <c r="M1" s="5"/>
      <c r="N1" s="5"/>
      <c r="O1" s="5"/>
      <c r="P1" s="5"/>
      <c r="Q1" s="5"/>
      <c r="R1" s="5"/>
      <c r="S1" s="5"/>
      <c r="T1" s="5"/>
      <c r="U1" s="5"/>
      <c r="V1" s="5"/>
      <c r="W1" s="5"/>
      <c r="X1" s="5"/>
      <c r="Y1" s="5"/>
      <c r="Z1" s="5"/>
    </row>
    <row r="2" ht="15.0" customHeight="1">
      <c r="A2" s="1" t="s">
        <v>2</v>
      </c>
      <c r="B2" s="1" t="s">
        <v>3</v>
      </c>
      <c r="C2" s="1" t="s">
        <v>4</v>
      </c>
      <c r="D2" s="1" t="s">
        <v>5</v>
      </c>
      <c r="E2" s="1" t="s">
        <v>6</v>
      </c>
      <c r="F2" s="1" t="s">
        <v>7</v>
      </c>
      <c r="G2" s="1" t="s">
        <v>8</v>
      </c>
      <c r="H2" s="12">
        <v>46269.0</v>
      </c>
      <c r="I2" s="1" t="s">
        <v>9</v>
      </c>
      <c r="J2" s="5"/>
      <c r="K2" s="5"/>
      <c r="L2" s="5"/>
      <c r="M2" s="5" t="s">
        <v>10</v>
      </c>
      <c r="N2" s="5" t="s">
        <v>6</v>
      </c>
      <c r="O2" s="5" t="s">
        <v>11</v>
      </c>
      <c r="P2" s="5"/>
      <c r="Q2" s="5"/>
      <c r="R2" s="5"/>
      <c r="S2" s="5"/>
      <c r="T2" s="5"/>
      <c r="U2" s="5"/>
      <c r="V2" s="5"/>
      <c r="W2" s="5"/>
      <c r="X2" s="5"/>
      <c r="Y2" s="5"/>
      <c r="Z2" s="5"/>
    </row>
    <row r="3" ht="15.0" customHeight="1">
      <c r="A3" s="12"/>
      <c r="E3" s="12">
        <v>46266.0</v>
      </c>
      <c r="F3" s="1">
        <v>2.0</v>
      </c>
      <c r="J3" s="5"/>
      <c r="K3" s="5"/>
      <c r="L3" s="5"/>
      <c r="M3" s="5"/>
      <c r="N3" s="5"/>
      <c r="O3" s="5"/>
      <c r="P3" s="5"/>
      <c r="Q3" s="17" t="s">
        <v>2</v>
      </c>
      <c r="R3" s="17" t="s">
        <v>17</v>
      </c>
      <c r="S3" s="17" t="s">
        <v>18</v>
      </c>
      <c r="T3" s="17" t="s">
        <v>19</v>
      </c>
      <c r="U3" s="17" t="s">
        <v>22</v>
      </c>
      <c r="V3" s="17" t="s">
        <v>23</v>
      </c>
      <c r="W3" s="17" t="s">
        <v>24</v>
      </c>
      <c r="X3" s="17" t="s">
        <v>26</v>
      </c>
      <c r="Y3" s="17" t="s">
        <v>28</v>
      </c>
      <c r="Z3" s="5"/>
    </row>
    <row r="4" ht="18.0" customHeight="1">
      <c r="E4" s="12">
        <v>46267.0</v>
      </c>
      <c r="F4" s="1">
        <v>4.0</v>
      </c>
      <c r="J4" s="5"/>
      <c r="K4" s="5"/>
      <c r="L4" s="5"/>
      <c r="M4" s="5"/>
      <c r="N4" s="5"/>
      <c r="O4" s="5"/>
      <c r="P4" s="5"/>
      <c r="Q4" s="21"/>
      <c r="R4" s="17"/>
      <c r="S4" s="17"/>
      <c r="T4" s="17"/>
      <c r="U4" s="17"/>
      <c r="V4" s="17"/>
      <c r="W4" s="24">
        <v>0.0</v>
      </c>
      <c r="X4" s="17">
        <v>480.0</v>
      </c>
      <c r="Y4" s="26">
        <v>0.0</v>
      </c>
      <c r="Z4" s="5"/>
    </row>
    <row r="5" ht="15.0" customHeight="1">
      <c r="E5" s="12">
        <v>46268.0</v>
      </c>
      <c r="J5" s="5"/>
      <c r="K5" s="5"/>
      <c r="L5" s="5"/>
      <c r="M5" s="5"/>
      <c r="N5" s="5"/>
      <c r="O5" s="5"/>
      <c r="P5" s="5"/>
      <c r="Q5" s="21"/>
      <c r="R5" s="17"/>
      <c r="S5" s="17"/>
      <c r="T5" s="17"/>
      <c r="U5" s="17"/>
      <c r="V5" s="17"/>
      <c r="W5" s="24">
        <v>0.0</v>
      </c>
      <c r="X5" s="17">
        <v>480.0</v>
      </c>
      <c r="Y5" s="26">
        <v>0.0</v>
      </c>
      <c r="Z5" s="5"/>
    </row>
    <row r="6" ht="15.0" customHeight="1">
      <c r="A6" s="12"/>
      <c r="E6" s="12">
        <v>46269.0</v>
      </c>
      <c r="J6" s="5"/>
      <c r="K6" s="5"/>
      <c r="L6" s="5"/>
      <c r="M6" s="5"/>
      <c r="N6" s="5"/>
      <c r="O6" s="5"/>
      <c r="P6" s="5"/>
      <c r="Q6" s="21"/>
      <c r="R6" s="17"/>
      <c r="S6" s="17"/>
      <c r="T6" s="17"/>
      <c r="U6" s="17"/>
      <c r="V6" s="17"/>
      <c r="W6" s="24">
        <v>0.0</v>
      </c>
      <c r="X6" s="17">
        <v>480.0</v>
      </c>
      <c r="Y6" s="26">
        <v>0.0</v>
      </c>
      <c r="Z6" s="5"/>
    </row>
    <row r="7" ht="15.0" customHeight="1">
      <c r="A7" s="33"/>
      <c r="B7" s="5"/>
      <c r="C7" s="5"/>
      <c r="D7" s="5"/>
      <c r="J7" s="5"/>
      <c r="K7" s="5"/>
      <c r="L7" s="5"/>
      <c r="M7" s="5"/>
      <c r="N7" s="5"/>
      <c r="O7" s="5"/>
      <c r="P7" s="5"/>
      <c r="Q7" s="21"/>
      <c r="R7" s="17"/>
      <c r="S7" s="17"/>
      <c r="T7" s="17"/>
      <c r="U7" s="17"/>
      <c r="V7" s="17"/>
      <c r="W7" s="24">
        <v>0.0</v>
      </c>
      <c r="X7" s="17">
        <v>480.0</v>
      </c>
      <c r="Y7" s="26">
        <v>0.0</v>
      </c>
      <c r="Z7" s="5"/>
    </row>
    <row r="8" ht="21.75" customHeight="1">
      <c r="A8" s="33"/>
      <c r="B8" s="5"/>
      <c r="C8" s="5"/>
      <c r="D8" s="5"/>
      <c r="J8" s="5"/>
      <c r="K8" s="5"/>
      <c r="L8" s="5"/>
      <c r="M8" s="5"/>
      <c r="N8" s="5"/>
      <c r="O8" s="5"/>
      <c r="P8" s="5"/>
      <c r="Q8" s="21"/>
      <c r="R8" s="17"/>
      <c r="S8" s="17"/>
      <c r="T8" s="17"/>
      <c r="U8" s="17"/>
      <c r="V8" s="17"/>
      <c r="W8" s="24">
        <v>0.0</v>
      </c>
      <c r="X8" s="17">
        <v>480.0</v>
      </c>
      <c r="Y8" s="26">
        <v>0.0</v>
      </c>
      <c r="Z8" s="5"/>
    </row>
    <row r="9" ht="33.0" customHeight="1">
      <c r="A9" s="12">
        <v>46269.0</v>
      </c>
      <c r="B9" s="39">
        <v>16.0</v>
      </c>
      <c r="C9" s="39">
        <v>25.0</v>
      </c>
      <c r="D9" s="40" t="s">
        <v>51</v>
      </c>
      <c r="J9" s="5"/>
      <c r="K9" s="5"/>
      <c r="L9" s="5"/>
      <c r="M9" s="5"/>
      <c r="N9" s="5"/>
      <c r="O9" s="5"/>
      <c r="P9" s="5"/>
      <c r="Q9" s="21"/>
      <c r="R9" s="17"/>
      <c r="S9" s="17"/>
      <c r="T9" s="17"/>
      <c r="U9" s="17"/>
      <c r="V9" s="17"/>
      <c r="W9" s="24">
        <v>0.0</v>
      </c>
      <c r="X9" s="17">
        <v>480.0</v>
      </c>
      <c r="Y9" s="26">
        <v>0.0</v>
      </c>
      <c r="Z9" s="5"/>
    </row>
    <row r="10" ht="15.0" customHeight="1">
      <c r="A10" s="12">
        <v>46269.0</v>
      </c>
      <c r="B10" s="1">
        <v>2.0</v>
      </c>
      <c r="C10" s="1">
        <v>12.0</v>
      </c>
      <c r="D10" s="1" t="s">
        <v>59</v>
      </c>
      <c r="J10" s="5"/>
      <c r="K10" s="5"/>
      <c r="L10" s="5"/>
      <c r="M10" s="5"/>
      <c r="N10" s="5"/>
      <c r="O10" s="5"/>
      <c r="P10" s="5"/>
      <c r="Q10" s="21"/>
      <c r="R10" s="17"/>
      <c r="S10" s="17"/>
      <c r="T10" s="17"/>
      <c r="U10" s="17"/>
      <c r="V10" s="17"/>
      <c r="W10" s="24">
        <v>0.0</v>
      </c>
      <c r="X10" s="17">
        <v>480.0</v>
      </c>
      <c r="Y10" s="26">
        <v>0.0</v>
      </c>
      <c r="Z10" s="5"/>
    </row>
    <row r="11" ht="15.0" customHeight="1">
      <c r="A11" s="12">
        <v>46269.0</v>
      </c>
      <c r="B11" s="1">
        <v>1.0</v>
      </c>
      <c r="C11" s="1">
        <v>12.0</v>
      </c>
      <c r="D11" s="42" t="s">
        <v>62</v>
      </c>
      <c r="J11" s="5"/>
      <c r="K11" s="5"/>
      <c r="L11" s="5"/>
      <c r="M11" s="5"/>
      <c r="N11" s="5"/>
      <c r="O11" s="5"/>
      <c r="P11" s="5"/>
      <c r="Q11" s="21"/>
      <c r="R11" s="17"/>
      <c r="S11" s="17"/>
      <c r="T11" s="17"/>
      <c r="U11" s="17"/>
      <c r="V11" s="17"/>
      <c r="W11" s="24">
        <v>0.0</v>
      </c>
      <c r="X11" s="17">
        <v>480.0</v>
      </c>
      <c r="Y11" s="26">
        <v>0.0</v>
      </c>
      <c r="Z11" s="5"/>
    </row>
    <row r="12" ht="15.0" customHeight="1">
      <c r="A12" s="12">
        <v>46273.0</v>
      </c>
      <c r="B12" s="1">
        <v>12.0</v>
      </c>
      <c r="C12" s="1">
        <v>35.0</v>
      </c>
      <c r="D12" s="1" t="s">
        <v>66</v>
      </c>
      <c r="J12" s="5"/>
      <c r="K12" s="5"/>
      <c r="L12" s="5"/>
      <c r="M12" s="5"/>
      <c r="N12" s="5"/>
      <c r="O12" s="5"/>
      <c r="P12" s="5"/>
      <c r="Q12" s="21"/>
      <c r="R12" s="17"/>
      <c r="S12" s="17"/>
      <c r="T12" s="17"/>
      <c r="U12" s="17"/>
      <c r="V12" s="17"/>
      <c r="W12" s="24">
        <v>0.0</v>
      </c>
      <c r="X12" s="17">
        <v>480.0</v>
      </c>
      <c r="Y12" s="26">
        <v>0.0</v>
      </c>
      <c r="Z12" s="5"/>
    </row>
    <row r="13" ht="15.0" customHeight="1">
      <c r="A13" s="12">
        <v>46273.0</v>
      </c>
      <c r="B13" s="1">
        <v>2.0</v>
      </c>
      <c r="C13" s="1">
        <v>20.0</v>
      </c>
      <c r="D13" s="1" t="s">
        <v>70</v>
      </c>
      <c r="J13" s="5"/>
      <c r="K13" s="5"/>
      <c r="L13" s="5"/>
      <c r="M13" s="5"/>
      <c r="N13" s="5"/>
      <c r="O13" s="5"/>
      <c r="P13" s="5"/>
      <c r="Q13" s="21"/>
      <c r="R13" s="17"/>
      <c r="S13" s="17"/>
      <c r="T13" s="17"/>
      <c r="U13" s="17"/>
      <c r="V13" s="17"/>
      <c r="W13" s="24">
        <v>0.0</v>
      </c>
      <c r="X13" s="17">
        <v>480.0</v>
      </c>
      <c r="Y13" s="26">
        <v>0.0</v>
      </c>
      <c r="Z13" s="5"/>
    </row>
    <row r="14" ht="34.5" customHeight="1">
      <c r="A14" s="12"/>
      <c r="D14" s="45"/>
      <c r="J14" s="5"/>
      <c r="K14" s="5"/>
      <c r="L14" s="5"/>
      <c r="M14" s="5"/>
      <c r="N14" s="5"/>
      <c r="O14" s="5"/>
      <c r="P14" s="5"/>
      <c r="Q14" s="21"/>
      <c r="R14" s="17"/>
      <c r="S14" s="17"/>
      <c r="T14" s="17"/>
      <c r="U14" s="17"/>
      <c r="V14" s="17"/>
      <c r="W14" s="24">
        <v>0.0</v>
      </c>
      <c r="X14" s="17">
        <v>480.0</v>
      </c>
      <c r="Y14" s="26">
        <v>0.0</v>
      </c>
      <c r="Z14" s="5"/>
    </row>
    <row r="15" ht="30.75" customHeight="1">
      <c r="A15" s="12"/>
      <c r="D15" s="48"/>
      <c r="J15" s="5"/>
      <c r="K15" s="5"/>
      <c r="L15" s="5"/>
      <c r="M15" s="5"/>
      <c r="N15" s="5"/>
      <c r="O15" s="5"/>
      <c r="P15" s="5"/>
      <c r="Q15" s="21"/>
      <c r="R15" s="17"/>
      <c r="S15" s="17"/>
      <c r="T15" s="17"/>
      <c r="U15" s="17"/>
      <c r="V15" s="17"/>
      <c r="W15" s="24">
        <v>0.0</v>
      </c>
      <c r="X15" s="17">
        <v>480.0</v>
      </c>
      <c r="Y15" s="26">
        <v>0.0</v>
      </c>
      <c r="Z15" s="5"/>
    </row>
    <row r="16" ht="15.0" customHeight="1">
      <c r="A16" s="12"/>
      <c r="J16" s="5"/>
      <c r="K16" s="5"/>
      <c r="L16" s="5"/>
      <c r="M16" s="5"/>
      <c r="N16" s="5"/>
      <c r="O16" s="5"/>
      <c r="P16" s="5"/>
      <c r="Q16" s="21"/>
      <c r="R16" s="17"/>
      <c r="S16" s="17"/>
      <c r="T16" s="17"/>
      <c r="U16" s="17"/>
      <c r="V16" s="17"/>
      <c r="W16" s="24">
        <v>0.0</v>
      </c>
      <c r="X16" s="17">
        <v>480.0</v>
      </c>
      <c r="Y16" s="26">
        <v>0.0</v>
      </c>
      <c r="Z16" s="5"/>
    </row>
    <row r="17" ht="30.75" customHeight="1">
      <c r="A17" s="12"/>
      <c r="D17" s="52"/>
      <c r="J17" s="5"/>
      <c r="K17" s="5"/>
      <c r="L17" s="5"/>
      <c r="M17" s="5"/>
      <c r="N17" s="5"/>
      <c r="O17" s="5"/>
      <c r="P17" s="5"/>
      <c r="Q17" s="21"/>
      <c r="R17" s="17"/>
      <c r="S17" s="17"/>
      <c r="T17" s="17"/>
      <c r="U17" s="17"/>
      <c r="V17" s="17"/>
      <c r="W17" s="24">
        <v>0.0</v>
      </c>
      <c r="X17" s="17">
        <v>480.0</v>
      </c>
      <c r="Y17" s="26">
        <v>0.0</v>
      </c>
      <c r="Z17" s="5"/>
    </row>
    <row r="18" ht="15.0" customHeight="1">
      <c r="A18" s="12"/>
      <c r="J18" s="5"/>
      <c r="K18" s="5"/>
      <c r="L18" s="5"/>
      <c r="M18" s="5"/>
      <c r="N18" s="5"/>
      <c r="O18" s="5"/>
      <c r="P18" s="5"/>
      <c r="Q18" s="21"/>
      <c r="R18" s="17"/>
      <c r="S18" s="17"/>
      <c r="T18" s="17"/>
      <c r="U18" s="17"/>
      <c r="V18" s="17"/>
      <c r="W18" s="24">
        <v>0.0</v>
      </c>
      <c r="X18" s="17">
        <v>480.0</v>
      </c>
      <c r="Y18" s="26">
        <v>0.0</v>
      </c>
      <c r="Z18" s="5"/>
    </row>
    <row r="19" ht="99.75" customHeight="1">
      <c r="A19" s="12"/>
      <c r="D19" s="10"/>
      <c r="J19" s="5"/>
      <c r="K19" s="5"/>
      <c r="L19" s="5"/>
      <c r="M19" s="5"/>
      <c r="N19" s="5"/>
      <c r="O19" s="5"/>
      <c r="P19" s="5"/>
      <c r="Q19" s="21"/>
      <c r="R19" s="17"/>
      <c r="S19" s="17"/>
      <c r="T19" s="5"/>
      <c r="U19" s="5"/>
      <c r="V19" s="5"/>
      <c r="W19" s="24">
        <v>0.0</v>
      </c>
      <c r="X19" s="17">
        <v>480.0</v>
      </c>
      <c r="Y19" s="26">
        <v>0.0</v>
      </c>
      <c r="Z19" s="5"/>
    </row>
    <row r="20" ht="15.0" customHeight="1">
      <c r="A20" s="12"/>
      <c r="J20" s="5"/>
      <c r="K20" s="5"/>
      <c r="L20" s="5"/>
      <c r="M20" s="5"/>
      <c r="N20" s="5"/>
      <c r="O20" s="5"/>
      <c r="P20" s="5"/>
      <c r="Q20" s="21"/>
      <c r="R20" s="5"/>
      <c r="S20" s="5"/>
      <c r="T20" s="5"/>
      <c r="U20" s="5"/>
      <c r="V20" s="5"/>
      <c r="W20" s="24">
        <v>0.0</v>
      </c>
      <c r="X20" s="17">
        <v>480.0</v>
      </c>
      <c r="Y20" s="26">
        <v>0.0</v>
      </c>
      <c r="Z20" s="5"/>
    </row>
    <row r="21" ht="15.0" customHeight="1">
      <c r="A21" s="12"/>
      <c r="D21" s="42"/>
      <c r="J21" s="5"/>
      <c r="K21" s="5"/>
      <c r="L21" s="5"/>
      <c r="M21" s="5"/>
      <c r="N21" s="5"/>
      <c r="O21" s="5"/>
      <c r="P21" s="5"/>
      <c r="Q21" s="21"/>
      <c r="R21" s="5"/>
      <c r="S21" s="5"/>
      <c r="T21" s="5"/>
      <c r="U21" s="5"/>
      <c r="V21" s="5"/>
      <c r="W21" s="24">
        <v>0.0</v>
      </c>
      <c r="X21" s="17">
        <v>480.0</v>
      </c>
      <c r="Y21" s="26">
        <v>0.0</v>
      </c>
      <c r="Z21" s="5"/>
    </row>
    <row r="22" ht="15.0" customHeight="1">
      <c r="A22" s="12"/>
      <c r="D22" s="54"/>
      <c r="J22" s="5"/>
      <c r="K22" s="5"/>
      <c r="L22" s="5"/>
      <c r="M22" s="5"/>
      <c r="N22" s="5"/>
      <c r="O22" s="5"/>
      <c r="P22" s="5"/>
      <c r="Q22" s="55"/>
      <c r="R22" s="5"/>
      <c r="S22" s="5"/>
      <c r="T22" s="5"/>
      <c r="U22" s="5"/>
      <c r="V22" s="5"/>
      <c r="W22" s="24">
        <v>0.0</v>
      </c>
      <c r="X22" s="17">
        <v>480.0</v>
      </c>
      <c r="Y22" s="26">
        <v>0.0</v>
      </c>
      <c r="Z22" s="5"/>
    </row>
    <row r="23" ht="15.0" customHeight="1">
      <c r="J23" s="5"/>
      <c r="K23" s="5"/>
      <c r="L23" s="5"/>
      <c r="M23" s="5"/>
      <c r="N23" s="5"/>
      <c r="O23" s="5"/>
      <c r="P23" s="5"/>
      <c r="Q23" s="55"/>
      <c r="R23" s="5"/>
      <c r="S23" s="5"/>
      <c r="T23" s="5"/>
      <c r="U23" s="5"/>
      <c r="V23" s="5"/>
      <c r="W23" s="24">
        <v>0.0</v>
      </c>
      <c r="X23" s="17">
        <v>480.0</v>
      </c>
      <c r="Y23" s="26">
        <v>0.0</v>
      </c>
      <c r="Z23" s="5"/>
    </row>
    <row r="24" ht="30.0" customHeight="1">
      <c r="A24" s="12"/>
      <c r="D24" s="10"/>
      <c r="J24" s="5"/>
      <c r="K24" s="5"/>
      <c r="L24" s="5"/>
      <c r="M24" s="5"/>
      <c r="N24" s="5"/>
      <c r="O24" s="5"/>
      <c r="P24" s="5"/>
      <c r="Q24" s="55"/>
      <c r="R24" s="5"/>
      <c r="S24" s="5"/>
      <c r="T24" s="5"/>
      <c r="U24" s="5"/>
      <c r="V24" s="5"/>
      <c r="W24" s="24">
        <v>0.0</v>
      </c>
      <c r="X24" s="17">
        <v>480.0</v>
      </c>
      <c r="Y24" s="26">
        <v>0.0</v>
      </c>
      <c r="Z24" s="5"/>
    </row>
    <row r="25" ht="15.0" customHeight="1">
      <c r="A25" s="12"/>
      <c r="J25" s="5"/>
      <c r="K25" s="5"/>
      <c r="L25" s="5"/>
      <c r="M25" s="5"/>
      <c r="N25" s="5"/>
      <c r="O25" s="5"/>
      <c r="P25" s="5"/>
      <c r="Q25" s="55"/>
      <c r="R25" s="5"/>
      <c r="S25" s="5"/>
      <c r="T25" s="5"/>
      <c r="U25" s="5"/>
      <c r="V25" s="5"/>
      <c r="W25" s="24">
        <v>0.0</v>
      </c>
      <c r="X25" s="17">
        <v>480.0</v>
      </c>
      <c r="Y25" s="26">
        <v>0.0</v>
      </c>
      <c r="Z25" s="5"/>
    </row>
    <row r="26" ht="15.0" customHeight="1">
      <c r="A26" s="12"/>
      <c r="J26" s="5"/>
      <c r="K26" s="5"/>
      <c r="L26" s="5"/>
      <c r="M26" s="5"/>
      <c r="N26" s="5"/>
      <c r="O26" s="5"/>
      <c r="P26" s="5"/>
      <c r="Q26" s="55"/>
      <c r="R26" s="5"/>
      <c r="S26" s="5"/>
      <c r="T26" s="5"/>
      <c r="U26" s="5"/>
      <c r="V26" s="5"/>
      <c r="W26" s="24">
        <v>0.0</v>
      </c>
      <c r="X26" s="17">
        <v>480.0</v>
      </c>
      <c r="Y26" s="26">
        <v>0.0</v>
      </c>
      <c r="Z26" s="5"/>
    </row>
    <row r="27" ht="15.0" customHeight="1">
      <c r="A27" s="12"/>
      <c r="J27" s="5"/>
      <c r="K27" s="5"/>
      <c r="L27" s="5"/>
      <c r="M27" s="5"/>
      <c r="N27" s="5"/>
      <c r="O27" s="5"/>
      <c r="P27" s="5"/>
      <c r="Q27" s="55"/>
      <c r="R27" s="5"/>
      <c r="S27" s="5"/>
      <c r="T27" s="5"/>
      <c r="U27" s="5"/>
      <c r="V27" s="5"/>
      <c r="W27" s="24">
        <v>0.0</v>
      </c>
      <c r="X27" s="17">
        <v>480.0</v>
      </c>
      <c r="Y27" s="26">
        <v>0.0</v>
      </c>
      <c r="Z27" s="5"/>
    </row>
    <row r="28" ht="15.0" customHeight="1">
      <c r="A28" s="12"/>
      <c r="J28" s="5"/>
      <c r="K28" s="5"/>
      <c r="L28" s="5"/>
      <c r="M28" s="5"/>
      <c r="N28" s="5"/>
      <c r="O28" s="5"/>
      <c r="P28" s="5"/>
      <c r="Q28" s="55"/>
      <c r="R28" s="5"/>
      <c r="S28" s="5"/>
      <c r="T28" s="5"/>
      <c r="U28" s="5"/>
      <c r="V28" s="5"/>
      <c r="W28" s="24">
        <v>0.0</v>
      </c>
      <c r="X28" s="17">
        <v>480.0</v>
      </c>
      <c r="Y28" s="26">
        <v>0.0</v>
      </c>
      <c r="Z28" s="5"/>
    </row>
    <row r="29" ht="15.0" customHeight="1">
      <c r="A29" s="12"/>
      <c r="J29" s="5"/>
      <c r="K29" s="5"/>
      <c r="L29" s="5"/>
      <c r="M29" s="5"/>
      <c r="N29" s="5"/>
      <c r="O29" s="5"/>
      <c r="P29" s="5"/>
      <c r="Q29" s="55"/>
      <c r="R29" s="5"/>
      <c r="S29" s="5"/>
      <c r="T29" s="5"/>
      <c r="U29" s="5"/>
      <c r="V29" s="5"/>
      <c r="W29" s="24">
        <v>0.0</v>
      </c>
      <c r="X29" s="17">
        <v>480.0</v>
      </c>
      <c r="Y29" s="26">
        <v>0.0</v>
      </c>
      <c r="Z29" s="5"/>
    </row>
    <row r="30" ht="46.5" customHeight="1">
      <c r="A30" s="12"/>
      <c r="D30" s="10"/>
      <c r="J30" s="5"/>
      <c r="K30" s="5"/>
      <c r="L30" s="5"/>
      <c r="M30" s="5"/>
      <c r="N30" s="5"/>
      <c r="O30" s="5"/>
      <c r="P30" s="5"/>
      <c r="Q30" s="55"/>
      <c r="R30" s="5"/>
      <c r="S30" s="5"/>
      <c r="T30" s="5"/>
      <c r="U30" s="5"/>
      <c r="V30" s="5"/>
      <c r="W30" s="24">
        <v>0.0</v>
      </c>
      <c r="X30" s="17">
        <v>480.0</v>
      </c>
      <c r="Y30" s="26">
        <v>0.0</v>
      </c>
      <c r="Z30" s="5"/>
    </row>
    <row r="31" ht="15.0" customHeight="1">
      <c r="A31" s="12"/>
      <c r="J31" s="5"/>
      <c r="K31" s="5"/>
      <c r="L31" s="5"/>
      <c r="M31" s="5"/>
      <c r="N31" s="5"/>
      <c r="O31" s="5"/>
      <c r="P31" s="5"/>
      <c r="Q31" s="55"/>
      <c r="R31" s="5"/>
      <c r="S31" s="5"/>
      <c r="T31" s="5"/>
      <c r="U31" s="5"/>
      <c r="V31" s="5"/>
      <c r="W31" s="24">
        <v>0.0</v>
      </c>
      <c r="X31" s="17">
        <v>480.0</v>
      </c>
      <c r="Y31" s="26">
        <v>0.0</v>
      </c>
      <c r="Z31" s="5"/>
    </row>
    <row r="32" ht="32.25" customHeight="1">
      <c r="A32" s="12"/>
      <c r="D32" s="10"/>
      <c r="J32" s="5"/>
      <c r="K32" s="5"/>
      <c r="L32" s="5"/>
      <c r="M32" s="5"/>
      <c r="N32" s="5"/>
      <c r="O32" s="5"/>
      <c r="P32" s="5"/>
      <c r="Q32" s="55"/>
      <c r="R32" s="5"/>
      <c r="S32" s="5"/>
      <c r="T32" s="5"/>
      <c r="U32" s="5"/>
      <c r="V32" s="5"/>
      <c r="W32" s="24">
        <v>0.0</v>
      </c>
      <c r="X32" s="17">
        <v>480.0</v>
      </c>
      <c r="Y32" s="26">
        <v>0.0</v>
      </c>
      <c r="Z32" s="5"/>
    </row>
    <row r="33" ht="15.75" customHeight="1">
      <c r="A33" s="12"/>
      <c r="J33" s="5"/>
      <c r="K33" s="5"/>
      <c r="L33" s="5"/>
      <c r="M33" s="5"/>
      <c r="N33" s="5"/>
      <c r="O33" s="5"/>
      <c r="P33" s="5"/>
      <c r="Q33" s="55"/>
      <c r="R33" s="5"/>
      <c r="S33" s="5"/>
      <c r="T33" s="5"/>
      <c r="U33" s="5"/>
      <c r="V33" s="5"/>
      <c r="W33" s="24">
        <v>0.0</v>
      </c>
      <c r="X33" s="17">
        <v>480.0</v>
      </c>
      <c r="Y33" s="26">
        <v>0.0</v>
      </c>
      <c r="Z33" s="5"/>
    </row>
    <row r="34" ht="15.75" customHeight="1">
      <c r="A34" s="12"/>
      <c r="J34" s="5"/>
      <c r="K34" s="5"/>
      <c r="L34" s="5"/>
      <c r="M34" s="5"/>
      <c r="N34" s="5"/>
      <c r="O34" s="5"/>
      <c r="P34" s="5"/>
      <c r="Q34" s="55"/>
      <c r="R34" s="5"/>
      <c r="S34" s="5"/>
      <c r="T34" s="5"/>
      <c r="U34" s="5"/>
      <c r="V34" s="5"/>
      <c r="W34" s="24">
        <v>0.0</v>
      </c>
      <c r="X34" s="17">
        <v>480.0</v>
      </c>
      <c r="Y34" s="26">
        <v>0.0</v>
      </c>
      <c r="Z34" s="5"/>
    </row>
    <row r="35" ht="15.75" customHeight="1">
      <c r="A35" s="12"/>
      <c r="J35" s="5"/>
      <c r="K35" s="5"/>
      <c r="L35" s="5"/>
      <c r="M35" s="5"/>
      <c r="N35" s="5"/>
      <c r="O35" s="5"/>
      <c r="P35" s="5"/>
      <c r="Q35" s="5"/>
      <c r="R35" s="5"/>
      <c r="S35" s="5"/>
      <c r="T35" s="5"/>
      <c r="U35" s="5"/>
      <c r="V35" s="5"/>
      <c r="W35" s="5"/>
      <c r="X35" s="5"/>
      <c r="Y35" s="5"/>
      <c r="Z35" s="5"/>
    </row>
    <row r="36" ht="15.75" customHeight="1">
      <c r="A36" s="12"/>
      <c r="J36" s="5"/>
      <c r="K36" s="5"/>
      <c r="L36" s="5"/>
      <c r="M36" s="5"/>
      <c r="N36" s="5"/>
      <c r="O36" s="5"/>
      <c r="P36" s="5"/>
      <c r="Q36" s="5"/>
      <c r="R36" s="5"/>
      <c r="S36" s="5"/>
      <c r="T36" s="5"/>
      <c r="U36" s="5"/>
      <c r="V36" s="5"/>
      <c r="W36" s="5"/>
      <c r="X36" s="5"/>
      <c r="Y36" s="5"/>
      <c r="Z36" s="5"/>
    </row>
    <row r="37" ht="15.75" customHeight="1">
      <c r="A37" s="12"/>
      <c r="J37" s="5"/>
      <c r="K37" s="5"/>
      <c r="L37" s="5"/>
      <c r="M37" s="5"/>
      <c r="N37" s="5"/>
      <c r="O37" s="5"/>
      <c r="P37" s="5"/>
      <c r="Q37" s="5"/>
      <c r="R37" s="66" t="s">
        <v>139</v>
      </c>
      <c r="S37" s="5" t="s">
        <v>141</v>
      </c>
      <c r="Y37" s="5"/>
      <c r="Z37" s="5"/>
    </row>
    <row r="38" ht="15.75" customHeight="1">
      <c r="A38" s="12"/>
      <c r="J38" s="5"/>
      <c r="K38" s="5"/>
      <c r="L38" s="5"/>
      <c r="M38" s="5"/>
      <c r="N38" s="5"/>
      <c r="O38" s="5"/>
      <c r="P38" s="5"/>
      <c r="Q38" s="5"/>
      <c r="R38" s="66" t="s">
        <v>142</v>
      </c>
      <c r="S38" s="5" t="s">
        <v>144</v>
      </c>
      <c r="Z38" s="5"/>
    </row>
    <row r="39" ht="15.75" customHeight="1">
      <c r="A39" s="12"/>
      <c r="J39" s="5"/>
      <c r="K39" s="5"/>
      <c r="L39" s="5"/>
      <c r="M39" s="5"/>
      <c r="N39" s="5"/>
      <c r="O39" s="5"/>
      <c r="P39" s="5"/>
      <c r="Q39" s="5"/>
      <c r="R39" s="5"/>
      <c r="S39" s="5"/>
      <c r="T39" s="5"/>
      <c r="U39" s="5"/>
      <c r="V39" s="5"/>
      <c r="W39" s="5"/>
      <c r="X39" s="5"/>
      <c r="Y39" s="5"/>
      <c r="Z39" s="5"/>
    </row>
    <row r="40" ht="15.75" customHeight="1">
      <c r="A40" s="12"/>
      <c r="J40" s="5"/>
      <c r="K40" s="5"/>
      <c r="L40" s="5"/>
      <c r="M40" s="5"/>
      <c r="N40" s="5"/>
      <c r="O40" s="5"/>
      <c r="P40" s="5"/>
      <c r="Q40" s="5"/>
      <c r="R40" s="5"/>
      <c r="S40" s="5"/>
      <c r="T40" s="5"/>
      <c r="U40" s="5"/>
      <c r="V40" s="5"/>
      <c r="W40" s="5"/>
      <c r="X40" s="5"/>
      <c r="Y40" s="5"/>
      <c r="Z40" s="5"/>
    </row>
    <row r="41" ht="15.75" customHeight="1">
      <c r="A41" s="12"/>
      <c r="J41" s="5"/>
      <c r="K41" s="5"/>
      <c r="L41" s="5"/>
      <c r="M41" s="5"/>
      <c r="N41" s="5"/>
      <c r="O41" s="5"/>
      <c r="P41" s="5"/>
      <c r="Q41" s="5"/>
      <c r="R41" s="69" t="s">
        <v>150</v>
      </c>
      <c r="T41" s="5"/>
      <c r="U41" s="5"/>
      <c r="V41" s="5"/>
      <c r="W41" s="5"/>
      <c r="X41" s="5"/>
      <c r="Y41" s="5"/>
      <c r="Z41" s="5"/>
    </row>
    <row r="42" ht="15.75" customHeight="1">
      <c r="J42" s="5"/>
      <c r="K42" s="5"/>
      <c r="L42" s="5"/>
      <c r="M42" s="5"/>
      <c r="N42" s="5"/>
      <c r="O42" s="5"/>
      <c r="P42" s="5"/>
      <c r="Q42" s="17" t="s">
        <v>2</v>
      </c>
      <c r="R42" s="5" t="s">
        <v>154</v>
      </c>
      <c r="S42" s="17" t="s">
        <v>155</v>
      </c>
      <c r="T42" s="5"/>
      <c r="U42" s="5"/>
      <c r="V42" s="5"/>
      <c r="W42" s="5"/>
      <c r="X42" s="5"/>
      <c r="Y42" s="5"/>
      <c r="Z42" s="5"/>
    </row>
    <row r="43" ht="15.75" customHeight="1">
      <c r="J43" s="5"/>
      <c r="K43" s="5"/>
      <c r="L43" s="5"/>
      <c r="M43" s="5"/>
      <c r="N43" s="5"/>
      <c r="O43" s="5"/>
      <c r="P43" s="5"/>
      <c r="Q43" s="5"/>
      <c r="R43" s="5"/>
      <c r="S43" s="5"/>
      <c r="T43" s="5"/>
      <c r="U43" s="5"/>
      <c r="V43" s="5"/>
      <c r="W43" s="5"/>
      <c r="X43" s="5"/>
      <c r="Y43" s="5"/>
      <c r="Z43" s="5"/>
    </row>
    <row r="44" ht="15.75" customHeight="1">
      <c r="J44" s="5"/>
      <c r="K44" s="5"/>
      <c r="L44" s="5"/>
      <c r="M44" s="5"/>
      <c r="N44" s="5"/>
      <c r="O44" s="5"/>
      <c r="P44" s="5"/>
      <c r="Q44" s="5"/>
      <c r="R44" s="5"/>
      <c r="S44" s="5"/>
      <c r="T44" s="5"/>
      <c r="U44" s="5"/>
      <c r="V44" s="5"/>
      <c r="W44" s="5"/>
      <c r="X44" s="5"/>
      <c r="Y44" s="5"/>
      <c r="Z44" s="5"/>
    </row>
    <row r="45" ht="15.75" customHeight="1">
      <c r="J45" s="5"/>
      <c r="K45" s="5"/>
      <c r="L45" s="5"/>
      <c r="M45" s="5"/>
      <c r="N45" s="5"/>
      <c r="O45" s="5"/>
      <c r="P45" s="5"/>
      <c r="Q45" s="5"/>
      <c r="R45" s="5"/>
      <c r="S45" s="5"/>
      <c r="T45" s="5"/>
      <c r="U45" s="5"/>
      <c r="V45" s="5"/>
      <c r="W45" s="5"/>
      <c r="X45" s="5"/>
      <c r="Y45" s="5"/>
      <c r="Z45" s="5"/>
    </row>
    <row r="46" ht="15.75" customHeight="1">
      <c r="J46" s="5"/>
      <c r="K46" s="5"/>
      <c r="L46" s="5"/>
      <c r="M46" s="5"/>
      <c r="N46" s="5"/>
      <c r="O46" s="5"/>
      <c r="P46" s="5"/>
      <c r="Q46" s="5"/>
      <c r="R46" s="5"/>
      <c r="S46" s="5"/>
      <c r="T46" s="5"/>
      <c r="U46" s="5"/>
      <c r="V46" s="5"/>
      <c r="W46" s="5"/>
      <c r="X46" s="5"/>
      <c r="Y46" s="5"/>
      <c r="Z46" s="5"/>
    </row>
    <row r="47" ht="15.75" customHeight="1">
      <c r="J47" s="5"/>
      <c r="K47" s="5"/>
      <c r="L47" s="5"/>
      <c r="M47" s="5"/>
      <c r="N47" s="5"/>
      <c r="O47" s="5"/>
      <c r="P47" s="5"/>
      <c r="Q47" s="5"/>
      <c r="R47" s="5"/>
      <c r="S47" s="5"/>
      <c r="T47" s="5"/>
      <c r="U47" s="5"/>
      <c r="V47" s="5"/>
      <c r="W47" s="5"/>
      <c r="X47" s="5"/>
      <c r="Y47" s="5"/>
      <c r="Z47" s="5"/>
    </row>
    <row r="48" ht="15.75" customHeight="1">
      <c r="J48" s="5"/>
      <c r="K48" s="5"/>
      <c r="L48" s="5"/>
      <c r="M48" s="5"/>
      <c r="N48" s="5"/>
      <c r="O48" s="5"/>
      <c r="P48" s="5"/>
      <c r="Q48" s="5"/>
      <c r="R48" s="5"/>
      <c r="S48" s="5"/>
      <c r="T48" s="5"/>
      <c r="U48" s="5"/>
      <c r="V48" s="5"/>
      <c r="W48" s="5"/>
      <c r="X48" s="5"/>
      <c r="Y48" s="5"/>
      <c r="Z48" s="5"/>
    </row>
    <row r="49" ht="15.75" customHeight="1">
      <c r="J49" s="5"/>
      <c r="K49" s="5"/>
      <c r="L49" s="5"/>
      <c r="M49" s="5"/>
      <c r="N49" s="5"/>
      <c r="O49" s="5"/>
      <c r="P49" s="5"/>
      <c r="Q49" s="5"/>
      <c r="R49" s="5"/>
      <c r="S49" s="5"/>
      <c r="T49" s="5"/>
      <c r="U49" s="5"/>
      <c r="V49" s="5"/>
      <c r="W49" s="5"/>
      <c r="X49" s="5"/>
      <c r="Y49" s="5"/>
      <c r="Z49" s="5"/>
    </row>
    <row r="50" ht="15.75" customHeight="1">
      <c r="J50" s="5"/>
      <c r="K50" s="5"/>
      <c r="L50" s="5"/>
      <c r="M50" s="5"/>
      <c r="N50" s="5"/>
      <c r="O50" s="5"/>
      <c r="P50" s="5"/>
      <c r="Q50" s="5"/>
      <c r="R50" s="5"/>
      <c r="S50" s="5"/>
      <c r="T50" s="5"/>
      <c r="U50" s="5"/>
      <c r="V50" s="5"/>
      <c r="W50" s="5"/>
      <c r="X50" s="5"/>
      <c r="Y50" s="5"/>
      <c r="Z50" s="5"/>
    </row>
    <row r="51" ht="15.75" customHeight="1">
      <c r="J51" s="5"/>
      <c r="K51" s="5"/>
      <c r="L51" s="5"/>
      <c r="M51" s="5"/>
      <c r="N51" s="5"/>
      <c r="O51" s="5"/>
      <c r="P51" s="5"/>
      <c r="Q51" s="5"/>
      <c r="R51" s="5"/>
      <c r="S51" s="5"/>
      <c r="T51" s="5"/>
      <c r="U51" s="5"/>
      <c r="V51" s="5"/>
      <c r="W51" s="5"/>
      <c r="X51" s="5"/>
      <c r="Y51" s="5"/>
      <c r="Z51" s="5"/>
    </row>
    <row r="52" ht="15.75" customHeight="1">
      <c r="J52" s="5"/>
      <c r="K52" s="5"/>
      <c r="L52" s="5"/>
      <c r="M52" s="5"/>
      <c r="N52" s="5"/>
      <c r="O52" s="5"/>
      <c r="P52" s="5"/>
      <c r="Q52" s="5"/>
      <c r="R52" s="5"/>
      <c r="S52" s="5"/>
      <c r="T52" s="5"/>
      <c r="U52" s="5"/>
      <c r="V52" s="5"/>
      <c r="W52" s="5"/>
      <c r="X52" s="5"/>
      <c r="Y52" s="5"/>
      <c r="Z52" s="5"/>
    </row>
    <row r="53" ht="15.75" customHeight="1">
      <c r="J53" s="5"/>
      <c r="K53" s="5"/>
      <c r="L53" s="5"/>
      <c r="M53" s="5"/>
      <c r="N53" s="5"/>
      <c r="O53" s="5"/>
      <c r="P53" s="5"/>
      <c r="Q53" s="5"/>
      <c r="R53" s="5"/>
      <c r="S53" s="5"/>
      <c r="T53" s="5"/>
      <c r="U53" s="5"/>
      <c r="V53" s="5"/>
      <c r="W53" s="5"/>
      <c r="X53" s="5"/>
      <c r="Y53" s="5"/>
      <c r="Z53" s="5"/>
    </row>
    <row r="54" ht="15.75" customHeight="1">
      <c r="J54" s="5"/>
      <c r="K54" s="5"/>
      <c r="L54" s="5"/>
      <c r="M54" s="5"/>
      <c r="N54" s="5"/>
      <c r="O54" s="5"/>
      <c r="P54" s="5"/>
      <c r="Q54" s="5"/>
      <c r="R54" s="5"/>
      <c r="S54" s="5"/>
      <c r="T54" s="5"/>
      <c r="U54" s="5"/>
      <c r="V54" s="5"/>
      <c r="W54" s="5"/>
      <c r="X54" s="5"/>
      <c r="Y54" s="5"/>
      <c r="Z54" s="5"/>
    </row>
    <row r="55" ht="15.75" customHeight="1">
      <c r="J55" s="5"/>
      <c r="K55" s="5"/>
      <c r="L55" s="5"/>
      <c r="M55" s="5"/>
      <c r="N55" s="5"/>
      <c r="O55" s="5"/>
      <c r="P55" s="5"/>
      <c r="Q55" s="5"/>
      <c r="R55" s="5"/>
      <c r="S55" s="5"/>
      <c r="T55" s="5"/>
      <c r="U55" s="5"/>
      <c r="V55" s="5"/>
      <c r="W55" s="5"/>
      <c r="X55" s="5"/>
      <c r="Y55" s="5"/>
      <c r="Z55" s="5"/>
    </row>
    <row r="56" ht="15.75" customHeight="1">
      <c r="J56" s="5"/>
      <c r="K56" s="5"/>
      <c r="L56" s="5"/>
      <c r="M56" s="5"/>
      <c r="N56" s="5"/>
      <c r="O56" s="5"/>
      <c r="P56" s="5"/>
      <c r="Q56" s="5"/>
      <c r="R56" s="5"/>
      <c r="S56" s="5"/>
      <c r="T56" s="5"/>
      <c r="U56" s="5"/>
      <c r="V56" s="5"/>
      <c r="W56" s="5"/>
      <c r="X56" s="5"/>
      <c r="Y56" s="5"/>
      <c r="Z56" s="5"/>
    </row>
    <row r="57" ht="15.75" customHeight="1">
      <c r="J57" s="5"/>
      <c r="K57" s="5"/>
      <c r="L57" s="5"/>
      <c r="M57" s="5"/>
      <c r="N57" s="5"/>
      <c r="O57" s="5"/>
      <c r="P57" s="5"/>
      <c r="Q57" s="5"/>
      <c r="R57" s="5"/>
      <c r="S57" s="5"/>
      <c r="T57" s="5"/>
      <c r="U57" s="5"/>
      <c r="V57" s="5"/>
      <c r="W57" s="5"/>
      <c r="X57" s="5"/>
      <c r="Y57" s="5"/>
      <c r="Z57" s="5"/>
    </row>
    <row r="58" ht="15.75" customHeight="1">
      <c r="J58" s="5"/>
      <c r="K58" s="5"/>
      <c r="L58" s="5"/>
      <c r="M58" s="5"/>
      <c r="N58" s="5"/>
      <c r="O58" s="5"/>
      <c r="P58" s="5"/>
      <c r="Q58" s="5"/>
      <c r="R58" s="5"/>
      <c r="S58" s="5"/>
      <c r="T58" s="5"/>
      <c r="U58" s="5"/>
      <c r="V58" s="5"/>
      <c r="W58" s="5"/>
      <c r="X58" s="5"/>
      <c r="Y58" s="5"/>
      <c r="Z58" s="5"/>
    </row>
    <row r="59" ht="15.75" customHeight="1">
      <c r="J59" s="5"/>
      <c r="K59" s="5"/>
      <c r="L59" s="5"/>
      <c r="M59" s="5"/>
      <c r="N59" s="5"/>
      <c r="O59" s="5"/>
      <c r="P59" s="5"/>
      <c r="Q59" s="5"/>
      <c r="R59" s="5"/>
      <c r="S59" s="5"/>
      <c r="T59" s="5"/>
      <c r="U59" s="5"/>
      <c r="V59" s="5"/>
      <c r="W59" s="5"/>
      <c r="X59" s="5"/>
      <c r="Y59" s="5"/>
      <c r="Z59" s="5"/>
    </row>
    <row r="60" ht="15.75" customHeight="1">
      <c r="J60" s="5"/>
      <c r="K60" s="5"/>
      <c r="L60" s="5"/>
      <c r="M60" s="5"/>
      <c r="N60" s="5"/>
      <c r="O60" s="5"/>
      <c r="P60" s="5"/>
      <c r="Q60" s="5"/>
      <c r="R60" s="5"/>
      <c r="S60" s="5"/>
      <c r="T60" s="5"/>
      <c r="U60" s="5"/>
      <c r="V60" s="5"/>
      <c r="W60" s="5"/>
      <c r="X60" s="5"/>
      <c r="Y60" s="5"/>
      <c r="Z60" s="5"/>
    </row>
    <row r="61" ht="15.75" customHeight="1">
      <c r="J61" s="5"/>
      <c r="K61" s="5"/>
      <c r="L61" s="5"/>
      <c r="M61" s="5"/>
      <c r="N61" s="5"/>
      <c r="O61" s="5"/>
      <c r="P61" s="5"/>
      <c r="Q61" s="5"/>
      <c r="R61" s="5"/>
      <c r="S61" s="5"/>
      <c r="T61" s="5"/>
      <c r="U61" s="5"/>
      <c r="V61" s="5"/>
      <c r="W61" s="5"/>
      <c r="X61" s="5"/>
      <c r="Y61" s="5"/>
      <c r="Z61" s="5"/>
    </row>
    <row r="62" ht="15.75" customHeight="1">
      <c r="J62" s="5"/>
      <c r="K62" s="5"/>
      <c r="L62" s="5"/>
      <c r="M62" s="5"/>
      <c r="N62" s="5"/>
      <c r="O62" s="5"/>
      <c r="P62" s="5"/>
      <c r="Q62" s="5"/>
      <c r="R62" s="5"/>
      <c r="S62" s="5"/>
      <c r="T62" s="5"/>
      <c r="U62" s="5"/>
      <c r="V62" s="5"/>
      <c r="W62" s="5"/>
      <c r="X62" s="5"/>
      <c r="Y62" s="5"/>
      <c r="Z62" s="5"/>
    </row>
    <row r="63" ht="15.75" customHeight="1">
      <c r="J63" s="5"/>
      <c r="K63" s="5"/>
      <c r="L63" s="5"/>
      <c r="M63" s="5"/>
      <c r="N63" s="5"/>
      <c r="O63" s="5"/>
      <c r="P63" s="5"/>
      <c r="Q63" s="5"/>
      <c r="R63" s="5"/>
      <c r="S63" s="5"/>
      <c r="T63" s="5"/>
      <c r="U63" s="5"/>
      <c r="V63" s="5"/>
      <c r="W63" s="5"/>
      <c r="X63" s="5"/>
      <c r="Y63" s="5"/>
      <c r="Z63" s="5"/>
    </row>
    <row r="64" ht="15.75" customHeight="1">
      <c r="J64" s="5"/>
      <c r="K64" s="5"/>
      <c r="L64" s="5"/>
      <c r="M64" s="5"/>
      <c r="N64" s="5"/>
      <c r="O64" s="5"/>
      <c r="P64" s="5"/>
      <c r="Q64" s="5"/>
      <c r="R64" s="5"/>
      <c r="S64" s="5"/>
      <c r="T64" s="5"/>
      <c r="U64" s="5"/>
      <c r="V64" s="5"/>
      <c r="W64" s="5"/>
      <c r="X64" s="5"/>
      <c r="Y64" s="5"/>
      <c r="Z64" s="5"/>
    </row>
    <row r="65" ht="15.75" customHeight="1">
      <c r="J65" s="5"/>
      <c r="K65" s="5"/>
      <c r="L65" s="5"/>
      <c r="M65" s="5"/>
      <c r="N65" s="5"/>
      <c r="O65" s="5"/>
      <c r="P65" s="5"/>
      <c r="Q65" s="5"/>
      <c r="R65" s="5"/>
      <c r="S65" s="5"/>
      <c r="T65" s="5"/>
      <c r="U65" s="5"/>
      <c r="V65" s="5"/>
      <c r="W65" s="5"/>
      <c r="X65" s="5"/>
      <c r="Y65" s="5"/>
      <c r="Z65" s="5"/>
    </row>
    <row r="66" ht="15.75" customHeight="1">
      <c r="J66" s="5"/>
      <c r="K66" s="5"/>
      <c r="L66" s="5"/>
      <c r="M66" s="5"/>
      <c r="N66" s="5"/>
      <c r="O66" s="5"/>
      <c r="P66" s="5"/>
      <c r="Q66" s="5"/>
      <c r="R66" s="5"/>
      <c r="S66" s="5"/>
      <c r="T66" s="5"/>
      <c r="U66" s="5"/>
      <c r="V66" s="5"/>
      <c r="W66" s="5"/>
      <c r="X66" s="5"/>
      <c r="Y66" s="5"/>
      <c r="Z66" s="5"/>
    </row>
    <row r="67" ht="15.75" customHeight="1">
      <c r="J67" s="5"/>
      <c r="K67" s="5"/>
      <c r="L67" s="5"/>
      <c r="M67" s="5"/>
      <c r="N67" s="5"/>
      <c r="O67" s="5"/>
      <c r="P67" s="5"/>
      <c r="Q67" s="5"/>
      <c r="R67" s="5"/>
      <c r="S67" s="5"/>
      <c r="T67" s="5"/>
      <c r="U67" s="5"/>
      <c r="V67" s="5"/>
      <c r="W67" s="5"/>
      <c r="X67" s="5"/>
      <c r="Y67" s="5"/>
      <c r="Z67" s="5"/>
    </row>
    <row r="68" ht="15.75" customHeight="1">
      <c r="J68" s="5"/>
      <c r="K68" s="5"/>
      <c r="L68" s="5"/>
      <c r="M68" s="5"/>
      <c r="N68" s="5"/>
      <c r="O68" s="5"/>
      <c r="P68" s="5"/>
      <c r="Q68" s="5"/>
      <c r="R68" s="5"/>
      <c r="S68" s="5"/>
      <c r="T68" s="5"/>
      <c r="U68" s="5"/>
      <c r="V68" s="5"/>
      <c r="W68" s="5"/>
      <c r="X68" s="5"/>
      <c r="Y68" s="5"/>
      <c r="Z68" s="5"/>
    </row>
    <row r="69" ht="15.75" customHeight="1">
      <c r="J69" s="5"/>
      <c r="K69" s="5"/>
      <c r="L69" s="5"/>
      <c r="M69" s="5"/>
      <c r="N69" s="5"/>
      <c r="O69" s="5"/>
      <c r="P69" s="5"/>
      <c r="Q69" s="5"/>
      <c r="R69" s="5"/>
      <c r="S69" s="5"/>
      <c r="T69" s="5"/>
      <c r="U69" s="5"/>
      <c r="V69" s="5"/>
      <c r="W69" s="5"/>
      <c r="X69" s="5"/>
      <c r="Y69" s="5"/>
      <c r="Z69" s="5"/>
    </row>
    <row r="70" ht="15.75" customHeight="1">
      <c r="J70" s="5"/>
      <c r="K70" s="5"/>
      <c r="L70" s="5"/>
      <c r="M70" s="5"/>
      <c r="N70" s="5"/>
      <c r="O70" s="5"/>
      <c r="P70" s="5"/>
      <c r="Q70" s="5"/>
      <c r="R70" s="5"/>
      <c r="S70" s="5"/>
      <c r="T70" s="5"/>
      <c r="U70" s="5"/>
      <c r="V70" s="5"/>
      <c r="W70" s="5"/>
      <c r="X70" s="5"/>
      <c r="Y70" s="5"/>
      <c r="Z70" s="5"/>
    </row>
    <row r="71" ht="15.75" customHeight="1">
      <c r="J71" s="5"/>
      <c r="K71" s="5"/>
      <c r="L71" s="5"/>
      <c r="M71" s="5"/>
      <c r="N71" s="5"/>
      <c r="O71" s="5"/>
      <c r="P71" s="5"/>
      <c r="Q71" s="5"/>
      <c r="R71" s="5"/>
      <c r="S71" s="5"/>
      <c r="T71" s="5"/>
      <c r="U71" s="5"/>
      <c r="V71" s="5"/>
      <c r="W71" s="5"/>
      <c r="X71" s="5"/>
      <c r="Y71" s="5"/>
      <c r="Z71" s="5"/>
    </row>
    <row r="72" ht="15.75" customHeight="1">
      <c r="J72" s="5"/>
      <c r="K72" s="5"/>
      <c r="L72" s="5"/>
      <c r="M72" s="5"/>
      <c r="N72" s="5"/>
      <c r="O72" s="5"/>
      <c r="P72" s="5"/>
      <c r="Q72" s="5"/>
      <c r="R72" s="5"/>
      <c r="S72" s="5"/>
      <c r="T72" s="5"/>
      <c r="U72" s="5"/>
      <c r="V72" s="5"/>
      <c r="W72" s="5"/>
      <c r="X72" s="5"/>
      <c r="Y72" s="5"/>
      <c r="Z72" s="5"/>
    </row>
    <row r="73" ht="15.75" customHeight="1">
      <c r="J73" s="5"/>
      <c r="K73" s="5"/>
      <c r="L73" s="5"/>
      <c r="M73" s="5"/>
      <c r="N73" s="5"/>
      <c r="O73" s="5"/>
      <c r="P73" s="5"/>
      <c r="Q73" s="5"/>
      <c r="R73" s="5"/>
      <c r="S73" s="5"/>
      <c r="T73" s="5"/>
      <c r="U73" s="5"/>
      <c r="V73" s="5"/>
      <c r="W73" s="5"/>
      <c r="X73" s="5"/>
      <c r="Y73" s="5"/>
      <c r="Z73" s="5"/>
    </row>
    <row r="74" ht="15.75" customHeight="1">
      <c r="J74" s="5"/>
      <c r="K74" s="5"/>
      <c r="L74" s="5"/>
      <c r="M74" s="5"/>
      <c r="N74" s="5"/>
      <c r="O74" s="5"/>
      <c r="P74" s="5"/>
      <c r="Q74" s="5"/>
      <c r="R74" s="5"/>
      <c r="S74" s="5"/>
      <c r="T74" s="5"/>
      <c r="U74" s="5"/>
      <c r="V74" s="5"/>
      <c r="W74" s="5"/>
      <c r="X74" s="5"/>
      <c r="Y74" s="5"/>
      <c r="Z74" s="5"/>
    </row>
    <row r="75" ht="15.75" customHeight="1">
      <c r="J75" s="5"/>
      <c r="K75" s="5"/>
      <c r="L75" s="5"/>
      <c r="M75" s="5"/>
      <c r="N75" s="5"/>
      <c r="O75" s="5"/>
      <c r="P75" s="5"/>
      <c r="Q75" s="5"/>
      <c r="R75" s="5"/>
      <c r="S75" s="5"/>
      <c r="T75" s="5"/>
      <c r="U75" s="5"/>
      <c r="V75" s="5"/>
      <c r="W75" s="5"/>
      <c r="X75" s="5"/>
      <c r="Y75" s="5"/>
      <c r="Z75" s="5"/>
    </row>
    <row r="76" ht="15.75" customHeight="1">
      <c r="J76" s="5"/>
      <c r="K76" s="5"/>
      <c r="L76" s="5"/>
      <c r="M76" s="5"/>
      <c r="N76" s="5"/>
      <c r="O76" s="5"/>
      <c r="P76" s="5"/>
      <c r="Q76" s="5"/>
      <c r="R76" s="5"/>
      <c r="S76" s="5"/>
      <c r="T76" s="5"/>
      <c r="U76" s="5"/>
      <c r="V76" s="5"/>
      <c r="W76" s="5"/>
      <c r="X76" s="5"/>
      <c r="Y76" s="5"/>
      <c r="Z76" s="5"/>
    </row>
    <row r="77" ht="15.75" customHeight="1">
      <c r="J77" s="5"/>
      <c r="K77" s="5"/>
      <c r="L77" s="5"/>
      <c r="M77" s="5"/>
      <c r="N77" s="5"/>
      <c r="O77" s="5"/>
      <c r="P77" s="5"/>
      <c r="Q77" s="5"/>
      <c r="R77" s="5"/>
      <c r="S77" s="5"/>
      <c r="T77" s="5"/>
      <c r="U77" s="5"/>
      <c r="V77" s="5"/>
      <c r="W77" s="5"/>
      <c r="X77" s="5"/>
      <c r="Y77" s="5"/>
      <c r="Z77" s="5"/>
    </row>
    <row r="78" ht="15.75" customHeight="1">
      <c r="A78" s="5"/>
      <c r="B78" s="5"/>
      <c r="C78" s="5"/>
      <c r="D78" s="5"/>
      <c r="I78" s="5"/>
      <c r="J78" s="5"/>
      <c r="K78" s="5"/>
      <c r="L78" s="5"/>
      <c r="M78" s="5"/>
      <c r="N78" s="5"/>
      <c r="O78" s="5"/>
      <c r="P78" s="5"/>
      <c r="Q78" s="5"/>
      <c r="R78" s="5"/>
      <c r="S78" s="5"/>
      <c r="T78" s="5"/>
      <c r="U78" s="5"/>
      <c r="V78" s="5"/>
      <c r="W78" s="5"/>
      <c r="X78" s="5"/>
      <c r="Y78" s="5"/>
      <c r="Z78" s="5"/>
    </row>
    <row r="79" ht="15.75" customHeight="1">
      <c r="A79" s="5"/>
      <c r="B79" s="5"/>
      <c r="C79" s="5"/>
      <c r="D79" s="5"/>
      <c r="I79" s="5"/>
      <c r="J79" s="5"/>
      <c r="K79" s="5"/>
      <c r="L79" s="5"/>
      <c r="M79" s="5"/>
      <c r="N79" s="5"/>
      <c r="O79" s="5"/>
      <c r="P79" s="5"/>
      <c r="Q79" s="5"/>
      <c r="R79" s="5"/>
      <c r="S79" s="5"/>
      <c r="T79" s="5"/>
      <c r="U79" s="5"/>
      <c r="V79" s="5"/>
      <c r="W79" s="5"/>
      <c r="X79" s="5"/>
      <c r="Y79" s="5"/>
      <c r="Z79" s="5"/>
    </row>
    <row r="80" ht="15.75" customHeight="1">
      <c r="A80" s="5"/>
      <c r="B80" s="5"/>
      <c r="C80" s="5"/>
      <c r="D80" s="5"/>
      <c r="I80" s="5"/>
      <c r="J80" s="5"/>
      <c r="K80" s="5"/>
      <c r="L80" s="5"/>
      <c r="M80" s="5"/>
      <c r="N80" s="5"/>
      <c r="O80" s="5"/>
      <c r="P80" s="5"/>
      <c r="Q80" s="5"/>
      <c r="R80" s="5"/>
      <c r="S80" s="5"/>
      <c r="T80" s="5"/>
      <c r="U80" s="5"/>
      <c r="V80" s="5"/>
      <c r="W80" s="5"/>
      <c r="X80" s="5"/>
      <c r="Y80" s="5"/>
      <c r="Z80" s="5"/>
    </row>
    <row r="81" ht="15.75" customHeight="1">
      <c r="A81" s="5"/>
      <c r="B81" s="5"/>
      <c r="C81" s="5"/>
      <c r="D81" s="5"/>
      <c r="I81" s="5"/>
      <c r="J81" s="5"/>
      <c r="K81" s="5"/>
      <c r="L81" s="5"/>
      <c r="M81" s="5"/>
      <c r="N81" s="5"/>
      <c r="O81" s="5"/>
      <c r="P81" s="5"/>
      <c r="Q81" s="5"/>
      <c r="R81" s="5"/>
      <c r="S81" s="5"/>
      <c r="T81" s="5"/>
      <c r="U81" s="5"/>
      <c r="V81" s="5"/>
      <c r="W81" s="5"/>
      <c r="X81" s="5"/>
      <c r="Y81" s="5"/>
      <c r="Z81" s="5"/>
    </row>
    <row r="82" ht="15.75" customHeight="1">
      <c r="A82" s="5"/>
      <c r="B82" s="5"/>
      <c r="C82" s="5"/>
      <c r="D82" s="5"/>
      <c r="I82" s="5"/>
      <c r="J82" s="5"/>
      <c r="K82" s="5"/>
      <c r="L82" s="5"/>
      <c r="M82" s="5"/>
      <c r="N82" s="5"/>
      <c r="O82" s="5"/>
      <c r="P82" s="5"/>
      <c r="Q82" s="5"/>
      <c r="R82" s="5"/>
      <c r="S82" s="5"/>
      <c r="T82" s="5"/>
      <c r="U82" s="5"/>
      <c r="V82" s="5"/>
      <c r="W82" s="5"/>
      <c r="X82" s="5"/>
      <c r="Y82" s="5"/>
      <c r="Z82" s="5"/>
    </row>
    <row r="83" ht="15.75" customHeight="1">
      <c r="A83" s="5"/>
      <c r="B83" s="5"/>
      <c r="C83" s="5"/>
      <c r="D83" s="5"/>
      <c r="I83" s="5"/>
      <c r="J83" s="5"/>
      <c r="K83" s="5"/>
      <c r="L83" s="5"/>
      <c r="M83" s="5"/>
      <c r="N83" s="5"/>
      <c r="O83" s="5"/>
      <c r="P83" s="5"/>
      <c r="Q83" s="5"/>
      <c r="R83" s="5"/>
      <c r="S83" s="5"/>
      <c r="T83" s="5"/>
      <c r="U83" s="5"/>
      <c r="V83" s="5"/>
      <c r="W83" s="5"/>
      <c r="X83" s="5"/>
      <c r="Y83" s="5"/>
      <c r="Z83" s="5"/>
    </row>
    <row r="84" ht="15.75" customHeight="1">
      <c r="A84" s="5"/>
      <c r="B84" s="5"/>
      <c r="C84" s="5"/>
      <c r="D84" s="5"/>
      <c r="I84" s="5"/>
      <c r="J84" s="5"/>
      <c r="K84" s="5"/>
      <c r="L84" s="5"/>
      <c r="M84" s="5"/>
      <c r="N84" s="5"/>
      <c r="O84" s="5"/>
      <c r="P84" s="5"/>
      <c r="Q84" s="5"/>
      <c r="R84" s="5"/>
      <c r="S84" s="5"/>
      <c r="T84" s="5"/>
      <c r="U84" s="5"/>
      <c r="V84" s="5"/>
      <c r="W84" s="5"/>
      <c r="X84" s="5"/>
      <c r="Y84" s="5"/>
      <c r="Z84" s="5"/>
    </row>
    <row r="85" ht="15.75" customHeight="1">
      <c r="A85" s="5"/>
      <c r="B85" s="5"/>
      <c r="C85" s="5"/>
      <c r="D85" s="5"/>
      <c r="I85" s="5"/>
      <c r="J85" s="5"/>
      <c r="K85" s="5"/>
      <c r="L85" s="5"/>
      <c r="M85" s="5"/>
      <c r="N85" s="5"/>
      <c r="O85" s="5"/>
      <c r="P85" s="5"/>
      <c r="Q85" s="5"/>
      <c r="R85" s="5"/>
      <c r="S85" s="5"/>
      <c r="T85" s="5"/>
      <c r="U85" s="5"/>
      <c r="V85" s="5"/>
      <c r="W85" s="5"/>
      <c r="X85" s="5"/>
      <c r="Y85" s="5"/>
      <c r="Z85" s="5"/>
    </row>
    <row r="86" ht="15.75" customHeight="1">
      <c r="A86" s="5"/>
      <c r="B86" s="5"/>
      <c r="C86" s="5"/>
      <c r="D86" s="5"/>
      <c r="I86" s="5"/>
      <c r="J86" s="5"/>
      <c r="K86" s="5"/>
      <c r="L86" s="5"/>
      <c r="M86" s="5"/>
      <c r="N86" s="5"/>
      <c r="O86" s="5"/>
      <c r="P86" s="5"/>
      <c r="Q86" s="5"/>
      <c r="R86" s="5"/>
      <c r="S86" s="5"/>
      <c r="T86" s="5"/>
      <c r="U86" s="5"/>
      <c r="V86" s="5"/>
      <c r="W86" s="5"/>
      <c r="X86" s="5"/>
      <c r="Y86" s="5"/>
      <c r="Z86" s="5"/>
    </row>
    <row r="87" ht="15.75" customHeight="1">
      <c r="A87" s="5"/>
      <c r="B87" s="5"/>
      <c r="C87" s="5"/>
      <c r="D87" s="5"/>
      <c r="I87" s="5"/>
      <c r="J87" s="5"/>
      <c r="K87" s="5"/>
      <c r="L87" s="5"/>
      <c r="M87" s="5"/>
      <c r="N87" s="5"/>
      <c r="O87" s="5"/>
      <c r="P87" s="5"/>
      <c r="Q87" s="5"/>
      <c r="R87" s="5"/>
      <c r="S87" s="5"/>
      <c r="T87" s="5"/>
      <c r="U87" s="5"/>
      <c r="V87" s="5"/>
      <c r="W87" s="5"/>
      <c r="X87" s="5"/>
      <c r="Y87" s="5"/>
      <c r="Z87" s="5"/>
    </row>
    <row r="88" ht="15.75" customHeight="1">
      <c r="A88" s="5"/>
      <c r="B88" s="5"/>
      <c r="C88" s="5"/>
      <c r="D88" s="5"/>
      <c r="I88" s="5"/>
      <c r="J88" s="5"/>
      <c r="K88" s="5"/>
      <c r="L88" s="5"/>
      <c r="M88" s="5"/>
      <c r="N88" s="5"/>
      <c r="O88" s="5"/>
      <c r="P88" s="5"/>
      <c r="Q88" s="5"/>
      <c r="R88" s="5"/>
      <c r="S88" s="5"/>
      <c r="T88" s="5"/>
      <c r="U88" s="5"/>
      <c r="V88" s="5"/>
      <c r="W88" s="5"/>
      <c r="X88" s="5"/>
      <c r="Y88" s="5"/>
      <c r="Z88" s="5"/>
    </row>
    <row r="89" ht="15.75" customHeight="1">
      <c r="A89" s="5"/>
      <c r="B89" s="5"/>
      <c r="C89" s="5"/>
      <c r="D89" s="5"/>
      <c r="I89" s="5"/>
      <c r="J89" s="5"/>
      <c r="K89" s="5"/>
      <c r="L89" s="5"/>
      <c r="M89" s="5"/>
      <c r="N89" s="5"/>
      <c r="O89" s="5"/>
      <c r="P89" s="5"/>
      <c r="Q89" s="5"/>
      <c r="R89" s="5"/>
      <c r="S89" s="5"/>
      <c r="T89" s="5"/>
      <c r="U89" s="5"/>
      <c r="V89" s="5"/>
      <c r="W89" s="5"/>
      <c r="X89" s="5"/>
      <c r="Y89" s="5"/>
      <c r="Z89" s="5"/>
    </row>
    <row r="90" ht="15.75" customHeight="1">
      <c r="A90" s="5"/>
      <c r="B90" s="5"/>
      <c r="C90" s="5"/>
      <c r="D90" s="5"/>
      <c r="I90" s="5"/>
      <c r="J90" s="5"/>
      <c r="K90" s="5"/>
      <c r="L90" s="5"/>
      <c r="M90" s="5"/>
      <c r="N90" s="5"/>
      <c r="O90" s="5"/>
      <c r="P90" s="5"/>
      <c r="Q90" s="5"/>
      <c r="R90" s="5"/>
      <c r="S90" s="5"/>
      <c r="T90" s="5"/>
      <c r="U90" s="5"/>
      <c r="V90" s="5"/>
      <c r="W90" s="5"/>
      <c r="X90" s="5"/>
      <c r="Y90" s="5"/>
      <c r="Z90" s="5"/>
    </row>
    <row r="91" ht="15.75" customHeight="1">
      <c r="A91" s="5"/>
      <c r="B91" s="5"/>
      <c r="C91" s="5"/>
      <c r="D91" s="5"/>
      <c r="I91" s="5"/>
      <c r="J91" s="5"/>
      <c r="K91" s="5"/>
      <c r="L91" s="5"/>
      <c r="M91" s="5"/>
      <c r="N91" s="5"/>
      <c r="O91" s="5"/>
      <c r="P91" s="5"/>
      <c r="Q91" s="5"/>
      <c r="R91" s="5"/>
      <c r="S91" s="5"/>
      <c r="T91" s="5"/>
      <c r="U91" s="5"/>
      <c r="V91" s="5"/>
      <c r="W91" s="5"/>
      <c r="X91" s="5"/>
      <c r="Y91" s="5"/>
      <c r="Z91" s="5"/>
    </row>
    <row r="92" ht="15.75" customHeight="1">
      <c r="A92" s="5"/>
      <c r="B92" s="5"/>
      <c r="C92" s="5"/>
      <c r="D92" s="5"/>
      <c r="I92" s="5"/>
      <c r="J92" s="5"/>
      <c r="K92" s="5"/>
      <c r="L92" s="5"/>
      <c r="M92" s="5"/>
      <c r="N92" s="5"/>
      <c r="O92" s="5"/>
      <c r="P92" s="5"/>
      <c r="Q92" s="5"/>
      <c r="R92" s="5"/>
      <c r="S92" s="5"/>
      <c r="T92" s="5"/>
      <c r="U92" s="5"/>
      <c r="V92" s="5"/>
      <c r="W92" s="5"/>
      <c r="X92" s="5"/>
      <c r="Y92" s="5"/>
      <c r="Z92" s="5"/>
    </row>
    <row r="93" ht="15.75" customHeight="1">
      <c r="A93" s="5"/>
      <c r="B93" s="5"/>
      <c r="C93" s="5"/>
      <c r="D93" s="5"/>
      <c r="I93" s="5"/>
      <c r="J93" s="5"/>
      <c r="K93" s="5"/>
      <c r="L93" s="5"/>
      <c r="M93" s="5"/>
      <c r="N93" s="5"/>
      <c r="O93" s="5"/>
      <c r="P93" s="5"/>
      <c r="Q93" s="5"/>
      <c r="R93" s="5"/>
      <c r="S93" s="5"/>
      <c r="T93" s="5"/>
      <c r="U93" s="5"/>
      <c r="V93" s="5"/>
      <c r="W93" s="5"/>
      <c r="X93" s="5"/>
      <c r="Y93" s="5"/>
      <c r="Z93" s="5"/>
    </row>
    <row r="94" ht="15.75" customHeight="1">
      <c r="A94" s="5"/>
      <c r="B94" s="5"/>
      <c r="C94" s="5"/>
      <c r="D94" s="5"/>
      <c r="I94" s="5"/>
      <c r="J94" s="5"/>
      <c r="K94" s="5"/>
      <c r="L94" s="5"/>
      <c r="M94" s="5"/>
      <c r="N94" s="5"/>
      <c r="O94" s="5"/>
      <c r="P94" s="5"/>
      <c r="Q94" s="5"/>
      <c r="R94" s="5"/>
      <c r="S94" s="5"/>
      <c r="T94" s="5"/>
      <c r="U94" s="5"/>
      <c r="V94" s="5"/>
      <c r="W94" s="5"/>
      <c r="X94" s="5"/>
      <c r="Y94" s="5"/>
      <c r="Z94" s="5"/>
    </row>
    <row r="95" ht="15.75" customHeight="1">
      <c r="A95" s="5"/>
      <c r="B95" s="5"/>
      <c r="C95" s="5"/>
      <c r="D95" s="5"/>
      <c r="I95" s="5"/>
      <c r="J95" s="5"/>
      <c r="K95" s="5"/>
      <c r="L95" s="5"/>
      <c r="M95" s="5"/>
      <c r="N95" s="5"/>
      <c r="O95" s="5"/>
      <c r="P95" s="5"/>
      <c r="Q95" s="5"/>
      <c r="R95" s="5"/>
      <c r="S95" s="5"/>
      <c r="T95" s="5"/>
      <c r="U95" s="5"/>
      <c r="V95" s="5"/>
      <c r="W95" s="5"/>
      <c r="X95" s="5"/>
      <c r="Y95" s="5"/>
      <c r="Z95" s="5"/>
    </row>
    <row r="96" ht="15.75" customHeight="1">
      <c r="A96" s="5"/>
      <c r="B96" s="5"/>
      <c r="C96" s="5"/>
      <c r="D96" s="5"/>
      <c r="I96" s="5"/>
      <c r="J96" s="5"/>
      <c r="K96" s="5"/>
      <c r="L96" s="5"/>
      <c r="M96" s="5"/>
      <c r="N96" s="5"/>
      <c r="O96" s="5"/>
      <c r="P96" s="5"/>
      <c r="Q96" s="5"/>
      <c r="R96" s="5"/>
      <c r="S96" s="5"/>
      <c r="T96" s="5"/>
      <c r="U96" s="5"/>
      <c r="V96" s="5"/>
      <c r="W96" s="5"/>
      <c r="X96" s="5"/>
      <c r="Y96" s="5"/>
      <c r="Z96" s="5"/>
    </row>
    <row r="97" ht="15.75" customHeight="1">
      <c r="A97" s="5"/>
      <c r="B97" s="5"/>
      <c r="C97" s="5"/>
      <c r="D97" s="5"/>
      <c r="I97" s="5"/>
      <c r="J97" s="5"/>
      <c r="K97" s="5"/>
      <c r="L97" s="5"/>
      <c r="M97" s="5"/>
      <c r="N97" s="5"/>
      <c r="O97" s="5"/>
      <c r="P97" s="5"/>
      <c r="Q97" s="5"/>
      <c r="R97" s="5"/>
      <c r="S97" s="5"/>
      <c r="T97" s="5"/>
      <c r="U97" s="5"/>
      <c r="V97" s="5"/>
      <c r="W97" s="5"/>
      <c r="X97" s="5"/>
      <c r="Y97" s="5"/>
      <c r="Z97" s="5"/>
    </row>
    <row r="98" ht="15.75" customHeight="1">
      <c r="A98" s="5"/>
      <c r="B98" s="5"/>
      <c r="C98" s="5"/>
      <c r="D98" s="5"/>
      <c r="I98" s="5"/>
      <c r="J98" s="5"/>
      <c r="K98" s="5"/>
      <c r="L98" s="5"/>
      <c r="M98" s="5"/>
      <c r="N98" s="5"/>
      <c r="O98" s="5"/>
      <c r="P98" s="5"/>
      <c r="Q98" s="5"/>
      <c r="R98" s="5"/>
      <c r="S98" s="5"/>
      <c r="T98" s="5"/>
      <c r="U98" s="5"/>
      <c r="V98" s="5"/>
      <c r="W98" s="5"/>
      <c r="X98" s="5"/>
      <c r="Y98" s="5"/>
      <c r="Z98" s="5"/>
    </row>
    <row r="99" ht="15.75" customHeight="1">
      <c r="A99" s="5"/>
      <c r="B99" s="5"/>
      <c r="C99" s="5"/>
      <c r="D99" s="5"/>
      <c r="I99" s="5"/>
      <c r="J99" s="5"/>
      <c r="K99" s="5"/>
      <c r="L99" s="5"/>
      <c r="M99" s="5"/>
      <c r="N99" s="5"/>
      <c r="O99" s="5"/>
      <c r="P99" s="5"/>
      <c r="Q99" s="5"/>
      <c r="R99" s="5"/>
      <c r="S99" s="5"/>
      <c r="T99" s="5"/>
      <c r="U99" s="5"/>
      <c r="V99" s="5"/>
      <c r="W99" s="5"/>
      <c r="X99" s="5"/>
      <c r="Y99" s="5"/>
      <c r="Z99" s="5"/>
    </row>
    <row r="100" ht="15.75" customHeight="1">
      <c r="A100" s="5"/>
      <c r="B100" s="5"/>
      <c r="C100" s="5"/>
      <c r="D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I242" s="5"/>
      <c r="J242" s="5"/>
      <c r="K242" s="5"/>
      <c r="L242" s="5"/>
      <c r="M242" s="5"/>
      <c r="N242" s="5"/>
      <c r="O242" s="5"/>
      <c r="P242" s="5"/>
      <c r="Q242" s="5"/>
      <c r="R242" s="5"/>
      <c r="S242" s="5"/>
      <c r="T242" s="5"/>
      <c r="U242" s="5"/>
      <c r="V242" s="5"/>
      <c r="W242" s="5"/>
      <c r="X242" s="5"/>
      <c r="Y242" s="5"/>
      <c r="Z242" s="5"/>
    </row>
    <row r="243" ht="15.75" customHeight="1">
      <c r="J243" s="5"/>
      <c r="K243" s="5"/>
      <c r="L243" s="5"/>
      <c r="M243" s="5"/>
      <c r="N243" s="5"/>
      <c r="O243" s="5"/>
      <c r="P243" s="5"/>
      <c r="Q243" s="5"/>
      <c r="R243" s="5"/>
      <c r="S243" s="5"/>
      <c r="T243" s="5"/>
      <c r="U243" s="5"/>
      <c r="V243" s="5"/>
      <c r="W243" s="5"/>
      <c r="X243" s="5"/>
      <c r="Y243" s="5"/>
      <c r="Z243" s="5"/>
    </row>
    <row r="244" ht="15.75" customHeight="1">
      <c r="J244" s="5"/>
      <c r="K244" s="5"/>
      <c r="L244" s="5"/>
      <c r="M244" s="5"/>
      <c r="N244" s="5"/>
      <c r="O244" s="5"/>
      <c r="P244" s="5"/>
      <c r="Q244" s="5"/>
      <c r="R244" s="5"/>
      <c r="S244" s="5"/>
      <c r="T244" s="5"/>
      <c r="U244" s="5"/>
      <c r="V244" s="5"/>
      <c r="W244" s="5"/>
      <c r="X244" s="5"/>
      <c r="Y244" s="5"/>
      <c r="Z244" s="5"/>
    </row>
    <row r="245" ht="15.75" customHeight="1">
      <c r="J245" s="5"/>
      <c r="K245" s="5"/>
      <c r="L245" s="5"/>
      <c r="M245" s="5"/>
      <c r="N245" s="5"/>
      <c r="O245" s="5"/>
      <c r="P245" s="5"/>
      <c r="Q245" s="5"/>
      <c r="R245" s="5"/>
      <c r="S245" s="5"/>
      <c r="T245" s="5"/>
      <c r="U245" s="5"/>
      <c r="V245" s="5"/>
      <c r="W245" s="5"/>
      <c r="X245" s="5"/>
      <c r="Y245" s="5"/>
      <c r="Z245" s="5"/>
    </row>
    <row r="246" ht="15.75" customHeight="1">
      <c r="J246" s="5"/>
      <c r="K246" s="5"/>
      <c r="L246" s="5"/>
      <c r="M246" s="5"/>
      <c r="N246" s="5"/>
      <c r="O246" s="5"/>
      <c r="P246" s="5"/>
      <c r="Q246" s="5"/>
      <c r="R246" s="5"/>
      <c r="S246" s="5"/>
      <c r="T246" s="5"/>
      <c r="U246" s="5"/>
      <c r="V246" s="5"/>
      <c r="W246" s="5"/>
      <c r="X246" s="5"/>
      <c r="Y246" s="5"/>
      <c r="Z246" s="5"/>
    </row>
    <row r="247" ht="15.75" customHeight="1">
      <c r="J247" s="5"/>
      <c r="K247" s="5"/>
      <c r="L247" s="5"/>
      <c r="M247" s="5"/>
      <c r="N247" s="5"/>
      <c r="O247" s="5"/>
      <c r="P247" s="5"/>
      <c r="Q247" s="5"/>
      <c r="R247" s="5"/>
      <c r="S247" s="5"/>
      <c r="T247" s="5"/>
      <c r="U247" s="5"/>
      <c r="V247" s="5"/>
      <c r="W247" s="5"/>
      <c r="X247" s="5"/>
      <c r="Y247" s="5"/>
      <c r="Z247" s="5"/>
    </row>
    <row r="248" ht="15.75" customHeight="1">
      <c r="J248" s="5"/>
      <c r="K248" s="5"/>
      <c r="L248" s="5"/>
      <c r="M248" s="5"/>
      <c r="N248" s="5"/>
      <c r="O248" s="5"/>
      <c r="P248" s="5"/>
      <c r="Q248" s="5"/>
      <c r="R248" s="5"/>
      <c r="S248" s="5"/>
      <c r="T248" s="5"/>
      <c r="U248" s="5"/>
      <c r="V248" s="5"/>
      <c r="W248" s="5"/>
      <c r="X248" s="5"/>
      <c r="Y248" s="5"/>
      <c r="Z248" s="5"/>
    </row>
    <row r="249" ht="15.75" customHeight="1">
      <c r="J249" s="5"/>
      <c r="K249" s="5"/>
      <c r="L249" s="5"/>
      <c r="M249" s="5"/>
      <c r="N249" s="5"/>
      <c r="O249" s="5"/>
      <c r="P249" s="5"/>
      <c r="Q249" s="5"/>
      <c r="R249" s="5"/>
      <c r="S249" s="5"/>
      <c r="T249" s="5"/>
      <c r="U249" s="5"/>
      <c r="V249" s="5"/>
      <c r="W249" s="5"/>
      <c r="X249" s="5"/>
      <c r="Y249" s="5"/>
      <c r="Z249" s="5"/>
    </row>
    <row r="250" ht="15.75" customHeight="1">
      <c r="J250" s="5"/>
      <c r="K250" s="5"/>
      <c r="L250" s="5"/>
      <c r="M250" s="5"/>
      <c r="N250" s="5"/>
      <c r="O250" s="5"/>
      <c r="P250" s="5"/>
      <c r="Q250" s="5"/>
      <c r="R250" s="5"/>
      <c r="S250" s="5"/>
      <c r="T250" s="5"/>
      <c r="U250" s="5"/>
      <c r="V250" s="5"/>
      <c r="W250" s="5"/>
      <c r="X250" s="5"/>
      <c r="Y250" s="5"/>
      <c r="Z250" s="5"/>
    </row>
    <row r="251" ht="15.75" customHeight="1">
      <c r="J251" s="5"/>
      <c r="K251" s="5"/>
      <c r="L251" s="5"/>
      <c r="M251" s="5"/>
      <c r="N251" s="5"/>
      <c r="O251" s="5"/>
      <c r="P251" s="5"/>
      <c r="Q251" s="5"/>
      <c r="R251" s="5"/>
      <c r="S251" s="5"/>
      <c r="T251" s="5"/>
      <c r="U251" s="5"/>
      <c r="V251" s="5"/>
      <c r="W251" s="5"/>
      <c r="X251" s="5"/>
      <c r="Y251" s="5"/>
      <c r="Z251" s="5"/>
    </row>
    <row r="252" ht="15.75" customHeight="1">
      <c r="J252" s="5"/>
      <c r="K252" s="5"/>
      <c r="L252" s="5"/>
      <c r="M252" s="5"/>
      <c r="N252" s="5"/>
      <c r="O252" s="5"/>
      <c r="P252" s="5"/>
      <c r="Q252" s="5"/>
      <c r="R252" s="5"/>
      <c r="S252" s="5"/>
      <c r="T252" s="5"/>
      <c r="U252" s="5"/>
      <c r="V252" s="5"/>
      <c r="W252" s="5"/>
      <c r="X252" s="5"/>
      <c r="Y252" s="5"/>
      <c r="Z252" s="5"/>
    </row>
    <row r="253" ht="15.75" customHeight="1">
      <c r="J253" s="5"/>
      <c r="K253" s="5"/>
      <c r="L253" s="5"/>
      <c r="M253" s="5"/>
      <c r="N253" s="5"/>
      <c r="O253" s="5"/>
      <c r="P253" s="5"/>
      <c r="Q253" s="5"/>
      <c r="R253" s="5"/>
      <c r="S253" s="5"/>
      <c r="T253" s="5"/>
      <c r="U253" s="5"/>
      <c r="V253" s="5"/>
      <c r="W253" s="5"/>
      <c r="X253" s="5"/>
      <c r="Y253" s="5"/>
      <c r="Z253" s="5"/>
    </row>
    <row r="254" ht="15.75" customHeight="1">
      <c r="J254" s="5"/>
      <c r="K254" s="5"/>
      <c r="L254" s="5"/>
      <c r="M254" s="5"/>
      <c r="N254" s="5"/>
      <c r="O254" s="5"/>
      <c r="P254" s="5"/>
      <c r="Q254" s="5"/>
      <c r="R254" s="5"/>
      <c r="S254" s="5"/>
      <c r="T254" s="5"/>
      <c r="U254" s="5"/>
      <c r="V254" s="5"/>
      <c r="W254" s="5"/>
      <c r="X254" s="5"/>
      <c r="Y254" s="5"/>
      <c r="Z254" s="5"/>
    </row>
    <row r="255" ht="15.75" customHeight="1">
      <c r="J255" s="5"/>
      <c r="K255" s="5"/>
      <c r="L255" s="5"/>
      <c r="M255" s="5"/>
      <c r="N255" s="5"/>
      <c r="O255" s="5"/>
      <c r="P255" s="5"/>
      <c r="Q255" s="5"/>
      <c r="R255" s="5"/>
      <c r="S255" s="5"/>
      <c r="T255" s="5"/>
      <c r="U255" s="5"/>
      <c r="V255" s="5"/>
      <c r="W255" s="5"/>
      <c r="X255" s="5"/>
      <c r="Y255" s="5"/>
      <c r="Z255" s="5"/>
    </row>
    <row r="256" ht="15.75" customHeight="1">
      <c r="J256" s="5"/>
      <c r="K256" s="5"/>
      <c r="L256" s="5"/>
      <c r="M256" s="5"/>
      <c r="N256" s="5"/>
      <c r="O256" s="5"/>
      <c r="P256" s="5"/>
      <c r="Q256" s="5"/>
      <c r="R256" s="5"/>
      <c r="S256" s="5"/>
      <c r="T256" s="5"/>
      <c r="U256" s="5"/>
      <c r="V256" s="5"/>
      <c r="W256" s="5"/>
      <c r="X256" s="5"/>
      <c r="Y256" s="5"/>
      <c r="Z256" s="5"/>
    </row>
    <row r="257" ht="15.75" customHeight="1">
      <c r="J257" s="5"/>
      <c r="K257" s="5"/>
      <c r="L257" s="5"/>
      <c r="M257" s="5"/>
      <c r="N257" s="5"/>
      <c r="O257" s="5"/>
      <c r="P257" s="5"/>
      <c r="Q257" s="5"/>
      <c r="R257" s="5"/>
      <c r="S257" s="5"/>
      <c r="T257" s="5"/>
      <c r="U257" s="5"/>
      <c r="V257" s="5"/>
      <c r="W257" s="5"/>
      <c r="X257" s="5"/>
      <c r="Y257" s="5"/>
      <c r="Z257" s="5"/>
    </row>
    <row r="258" ht="15.75" customHeight="1">
      <c r="J258" s="5"/>
      <c r="K258" s="5"/>
      <c r="L258" s="5"/>
      <c r="M258" s="5"/>
      <c r="N258" s="5"/>
      <c r="O258" s="5"/>
      <c r="P258" s="5"/>
      <c r="Q258" s="5"/>
      <c r="R258" s="5"/>
      <c r="S258" s="5"/>
      <c r="T258" s="5"/>
      <c r="U258" s="5"/>
      <c r="V258" s="5"/>
      <c r="W258" s="5"/>
      <c r="X258" s="5"/>
      <c r="Y258" s="5"/>
      <c r="Z258" s="5"/>
    </row>
    <row r="259" ht="15.75" customHeight="1">
      <c r="J259" s="5"/>
      <c r="K259" s="5"/>
      <c r="L259" s="5"/>
      <c r="M259" s="5"/>
      <c r="N259" s="5"/>
      <c r="O259" s="5"/>
      <c r="P259" s="5"/>
      <c r="Q259" s="5"/>
      <c r="R259" s="5"/>
      <c r="S259" s="5"/>
      <c r="T259" s="5"/>
      <c r="U259" s="5"/>
      <c r="V259" s="5"/>
      <c r="W259" s="5"/>
      <c r="X259" s="5"/>
      <c r="Y259" s="5"/>
      <c r="Z259" s="5"/>
    </row>
    <row r="260" ht="15.75" customHeight="1">
      <c r="J260" s="5"/>
      <c r="K260" s="5"/>
      <c r="L260" s="5"/>
      <c r="M260" s="5"/>
      <c r="N260" s="5"/>
      <c r="O260" s="5"/>
      <c r="P260" s="5"/>
      <c r="Q260" s="5"/>
      <c r="R260" s="5"/>
      <c r="S260" s="5"/>
      <c r="T260" s="5"/>
      <c r="U260" s="5"/>
      <c r="V260" s="5"/>
      <c r="W260" s="5"/>
      <c r="X260" s="5"/>
      <c r="Y260" s="5"/>
      <c r="Z260" s="5"/>
    </row>
    <row r="261" ht="15.75" customHeight="1">
      <c r="J261" s="5"/>
      <c r="K261" s="5"/>
      <c r="L261" s="5"/>
      <c r="M261" s="5"/>
      <c r="N261" s="5"/>
      <c r="O261" s="5"/>
      <c r="P261" s="5"/>
      <c r="Q261" s="5"/>
      <c r="R261" s="5"/>
      <c r="S261" s="5"/>
      <c r="T261" s="5"/>
      <c r="U261" s="5"/>
      <c r="V261" s="5"/>
      <c r="W261" s="5"/>
      <c r="X261" s="5"/>
      <c r="Y261" s="5"/>
      <c r="Z261" s="5"/>
    </row>
    <row r="262" ht="15.75" customHeight="1">
      <c r="J262" s="5"/>
      <c r="K262" s="5"/>
      <c r="L262" s="5"/>
      <c r="M262" s="5"/>
      <c r="N262" s="5"/>
      <c r="O262" s="5"/>
      <c r="P262" s="5"/>
      <c r="Q262" s="5"/>
      <c r="R262" s="5"/>
      <c r="S262" s="5"/>
      <c r="T262" s="5"/>
      <c r="U262" s="5"/>
      <c r="V262" s="5"/>
      <c r="W262" s="5"/>
      <c r="X262" s="5"/>
      <c r="Y262" s="5"/>
      <c r="Z262" s="5"/>
    </row>
    <row r="263" ht="15.75" customHeight="1">
      <c r="J263" s="5"/>
      <c r="K263" s="5"/>
      <c r="L263" s="5"/>
      <c r="M263" s="5"/>
      <c r="N263" s="5"/>
      <c r="O263" s="5"/>
      <c r="P263" s="5"/>
      <c r="Q263" s="5"/>
      <c r="R263" s="5"/>
      <c r="S263" s="5"/>
      <c r="T263" s="5"/>
      <c r="U263" s="5"/>
      <c r="V263" s="5"/>
      <c r="W263" s="5"/>
      <c r="X263" s="5"/>
      <c r="Y263" s="5"/>
      <c r="Z263" s="5"/>
    </row>
    <row r="264" ht="15.75" customHeight="1">
      <c r="J264" s="5"/>
      <c r="K264" s="5"/>
      <c r="L264" s="5"/>
      <c r="M264" s="5"/>
      <c r="N264" s="5"/>
      <c r="O264" s="5"/>
      <c r="P264" s="5"/>
      <c r="Q264" s="5"/>
      <c r="R264" s="5"/>
      <c r="S264" s="5"/>
      <c r="T264" s="5"/>
      <c r="U264" s="5"/>
      <c r="V264" s="5"/>
      <c r="W264" s="5"/>
      <c r="X264" s="5"/>
      <c r="Y264" s="5"/>
      <c r="Z264" s="5"/>
    </row>
    <row r="265" ht="15.75" customHeight="1">
      <c r="J265" s="5"/>
      <c r="K265" s="5"/>
      <c r="L265" s="5"/>
      <c r="M265" s="5"/>
      <c r="N265" s="5"/>
      <c r="O265" s="5"/>
      <c r="P265" s="5"/>
      <c r="Q265" s="5"/>
      <c r="R265" s="5"/>
      <c r="S265" s="5"/>
      <c r="T265" s="5"/>
      <c r="U265" s="5"/>
      <c r="V265" s="5"/>
      <c r="W265" s="5"/>
      <c r="X265" s="5"/>
      <c r="Y265" s="5"/>
      <c r="Z265" s="5"/>
    </row>
    <row r="266" ht="15.75" customHeight="1">
      <c r="J266" s="5"/>
      <c r="K266" s="5"/>
      <c r="L266" s="5"/>
      <c r="M266" s="5"/>
      <c r="N266" s="5"/>
      <c r="O266" s="5"/>
      <c r="P266" s="5"/>
      <c r="Q266" s="5"/>
      <c r="R266" s="5"/>
      <c r="S266" s="5"/>
      <c r="T266" s="5"/>
      <c r="U266" s="5"/>
      <c r="V266" s="5"/>
      <c r="W266" s="5"/>
      <c r="X266" s="5"/>
      <c r="Y266" s="5"/>
      <c r="Z266" s="5"/>
    </row>
    <row r="267" ht="15.75" customHeight="1">
      <c r="J267" s="5"/>
      <c r="K267" s="5"/>
      <c r="L267" s="5"/>
      <c r="M267" s="5"/>
      <c r="N267" s="5"/>
      <c r="O267" s="5"/>
      <c r="P267" s="5"/>
      <c r="Q267" s="5"/>
      <c r="R267" s="5"/>
      <c r="S267" s="5"/>
      <c r="T267" s="5"/>
      <c r="U267" s="5"/>
      <c r="V267" s="5"/>
      <c r="W267" s="5"/>
      <c r="X267" s="5"/>
      <c r="Y267" s="5"/>
      <c r="Z267" s="5"/>
    </row>
    <row r="268" ht="15.75" customHeight="1">
      <c r="J268" s="5"/>
      <c r="K268" s="5"/>
      <c r="L268" s="5"/>
      <c r="M268" s="5"/>
      <c r="N268" s="5"/>
      <c r="O268" s="5"/>
      <c r="P268" s="5"/>
      <c r="Q268" s="5"/>
      <c r="R268" s="5"/>
      <c r="S268" s="5"/>
      <c r="T268" s="5"/>
      <c r="U268" s="5"/>
      <c r="V268" s="5"/>
      <c r="W268" s="5"/>
      <c r="X268" s="5"/>
      <c r="Y268" s="5"/>
      <c r="Z268" s="5"/>
    </row>
    <row r="269" ht="15.75" customHeight="1">
      <c r="J269" s="5"/>
      <c r="K269" s="5"/>
      <c r="L269" s="5"/>
      <c r="M269" s="5"/>
      <c r="N269" s="5"/>
      <c r="O269" s="5"/>
      <c r="P269" s="5"/>
      <c r="Q269" s="5"/>
      <c r="R269" s="5"/>
      <c r="S269" s="5"/>
      <c r="T269" s="5"/>
      <c r="U269" s="5"/>
      <c r="V269" s="5"/>
      <c r="W269" s="5"/>
      <c r="X269" s="5"/>
      <c r="Y269" s="5"/>
      <c r="Z269" s="5"/>
    </row>
    <row r="270" ht="15.75" customHeight="1">
      <c r="J270" s="5"/>
      <c r="K270" s="5"/>
      <c r="L270" s="5"/>
      <c r="M270" s="5"/>
      <c r="N270" s="5"/>
      <c r="O270" s="5"/>
      <c r="P270" s="5"/>
      <c r="Q270" s="5"/>
      <c r="R270" s="5"/>
      <c r="S270" s="5"/>
      <c r="T270" s="5"/>
      <c r="U270" s="5"/>
      <c r="V270" s="5"/>
      <c r="W270" s="5"/>
      <c r="X270" s="5"/>
      <c r="Y270" s="5"/>
      <c r="Z270" s="5"/>
    </row>
    <row r="271" ht="15.75" customHeight="1">
      <c r="J271" s="5"/>
      <c r="K271" s="5"/>
      <c r="L271" s="5"/>
      <c r="M271" s="5"/>
      <c r="N271" s="5"/>
      <c r="O271" s="5"/>
      <c r="P271" s="5"/>
      <c r="Q271" s="5"/>
      <c r="R271" s="5"/>
      <c r="S271" s="5"/>
      <c r="T271" s="5"/>
      <c r="U271" s="5"/>
      <c r="V271" s="5"/>
      <c r="W271" s="5"/>
      <c r="X271" s="5"/>
      <c r="Y271" s="5"/>
      <c r="Z271" s="5"/>
    </row>
    <row r="272" ht="15.75" customHeight="1">
      <c r="J272" s="5"/>
      <c r="K272" s="5"/>
      <c r="L272" s="5"/>
      <c r="M272" s="5"/>
      <c r="N272" s="5"/>
      <c r="O272" s="5"/>
      <c r="P272" s="5"/>
      <c r="Q272" s="5"/>
      <c r="R272" s="5"/>
      <c r="S272" s="5"/>
      <c r="T272" s="5"/>
      <c r="U272" s="5"/>
      <c r="V272" s="5"/>
      <c r="W272" s="5"/>
      <c r="X272" s="5"/>
      <c r="Y272" s="5"/>
      <c r="Z272" s="5"/>
    </row>
    <row r="273" ht="15.75" customHeight="1">
      <c r="J273" s="5"/>
      <c r="K273" s="5"/>
      <c r="L273" s="5"/>
      <c r="M273" s="5"/>
      <c r="N273" s="5"/>
      <c r="O273" s="5"/>
      <c r="P273" s="5"/>
      <c r="Q273" s="5"/>
      <c r="R273" s="5"/>
      <c r="S273" s="5"/>
      <c r="T273" s="5"/>
      <c r="U273" s="5"/>
      <c r="V273" s="5"/>
      <c r="W273" s="5"/>
      <c r="X273" s="5"/>
      <c r="Y273" s="5"/>
      <c r="Z273" s="5"/>
    </row>
    <row r="274" ht="15.75" customHeight="1">
      <c r="J274" s="5"/>
      <c r="K274" s="5"/>
      <c r="L274" s="5"/>
      <c r="M274" s="5"/>
      <c r="N274" s="5"/>
      <c r="O274" s="5"/>
      <c r="P274" s="5"/>
      <c r="Q274" s="5"/>
      <c r="R274" s="5"/>
      <c r="S274" s="5"/>
      <c r="T274" s="5"/>
      <c r="U274" s="5"/>
      <c r="V274" s="5"/>
      <c r="W274" s="5"/>
      <c r="X274" s="5"/>
      <c r="Y274" s="5"/>
      <c r="Z274" s="5"/>
    </row>
    <row r="275" ht="15.75" customHeight="1">
      <c r="J275" s="5"/>
      <c r="K275" s="5"/>
      <c r="L275" s="5"/>
      <c r="M275" s="5"/>
      <c r="N275" s="5"/>
      <c r="O275" s="5"/>
      <c r="P275" s="5"/>
      <c r="Q275" s="5"/>
      <c r="R275" s="5"/>
      <c r="S275" s="5"/>
      <c r="T275" s="5"/>
      <c r="U275" s="5"/>
      <c r="V275" s="5"/>
      <c r="W275" s="5"/>
      <c r="X275" s="5"/>
      <c r="Y275" s="5"/>
      <c r="Z275" s="5"/>
    </row>
    <row r="276" ht="15.75" customHeight="1">
      <c r="J276" s="5"/>
      <c r="K276" s="5"/>
      <c r="L276" s="5"/>
      <c r="M276" s="5"/>
      <c r="N276" s="5"/>
      <c r="O276" s="5"/>
      <c r="P276" s="5"/>
      <c r="Q276" s="5"/>
      <c r="R276" s="5"/>
      <c r="S276" s="5"/>
      <c r="T276" s="5"/>
      <c r="U276" s="5"/>
      <c r="V276" s="5"/>
      <c r="W276" s="5"/>
      <c r="X276" s="5"/>
      <c r="Y276" s="5"/>
      <c r="Z276" s="5"/>
    </row>
    <row r="277" ht="15.75" customHeight="1">
      <c r="J277" s="5"/>
      <c r="K277" s="5"/>
      <c r="L277" s="5"/>
      <c r="M277" s="5"/>
      <c r="N277" s="5"/>
      <c r="O277" s="5"/>
      <c r="P277" s="5"/>
      <c r="Q277" s="5"/>
      <c r="R277" s="5"/>
      <c r="S277" s="5"/>
      <c r="T277" s="5"/>
      <c r="U277" s="5"/>
      <c r="V277" s="5"/>
      <c r="W277" s="5"/>
      <c r="X277" s="5"/>
      <c r="Y277" s="5"/>
      <c r="Z277" s="5"/>
    </row>
    <row r="278" ht="15.75" customHeight="1">
      <c r="J278" s="5"/>
      <c r="K278" s="5"/>
      <c r="L278" s="5"/>
      <c r="M278" s="5"/>
      <c r="N278" s="5"/>
      <c r="O278" s="5"/>
      <c r="P278" s="5"/>
      <c r="Q278" s="5"/>
      <c r="R278" s="5"/>
      <c r="S278" s="5"/>
      <c r="T278" s="5"/>
      <c r="U278" s="5"/>
      <c r="V278" s="5"/>
      <c r="W278" s="5"/>
      <c r="X278" s="5"/>
      <c r="Y278" s="5"/>
      <c r="Z278" s="5"/>
    </row>
    <row r="279" ht="15.75" customHeight="1">
      <c r="J279" s="5"/>
      <c r="K279" s="5"/>
      <c r="L279" s="5"/>
      <c r="M279" s="5"/>
      <c r="N279" s="5"/>
      <c r="O279" s="5"/>
      <c r="P279" s="5"/>
      <c r="Q279" s="5"/>
      <c r="R279" s="5"/>
      <c r="S279" s="5"/>
      <c r="T279" s="5"/>
      <c r="U279" s="5"/>
      <c r="V279" s="5"/>
      <c r="W279" s="5"/>
      <c r="X279" s="5"/>
      <c r="Y279" s="5"/>
      <c r="Z279" s="5"/>
    </row>
    <row r="280" ht="15.75" customHeight="1">
      <c r="J280" s="5"/>
      <c r="K280" s="5"/>
      <c r="L280" s="5"/>
      <c r="M280" s="5"/>
      <c r="N280" s="5"/>
      <c r="O280" s="5"/>
      <c r="P280" s="5"/>
      <c r="Q280" s="5"/>
      <c r="R280" s="5"/>
      <c r="S280" s="5"/>
      <c r="T280" s="5"/>
      <c r="U280" s="5"/>
      <c r="V280" s="5"/>
      <c r="W280" s="5"/>
      <c r="X280" s="5"/>
      <c r="Y280" s="5"/>
      <c r="Z280" s="5"/>
    </row>
    <row r="281" ht="15.75" customHeight="1">
      <c r="J281" s="5"/>
      <c r="K281" s="5"/>
      <c r="L281" s="5"/>
      <c r="M281" s="5"/>
      <c r="N281" s="5"/>
      <c r="O281" s="5"/>
      <c r="P281" s="5"/>
      <c r="Q281" s="5"/>
      <c r="R281" s="5"/>
      <c r="S281" s="5"/>
      <c r="T281" s="5"/>
      <c r="U281" s="5"/>
      <c r="V281" s="5"/>
      <c r="W281" s="5"/>
      <c r="X281" s="5"/>
      <c r="Y281" s="5"/>
      <c r="Z281" s="5"/>
    </row>
    <row r="282" ht="15.75" customHeight="1">
      <c r="J282" s="5"/>
      <c r="K282" s="5"/>
      <c r="L282" s="5"/>
      <c r="M282" s="5"/>
      <c r="N282" s="5"/>
      <c r="O282" s="5"/>
      <c r="P282" s="5"/>
      <c r="Q282" s="5"/>
      <c r="R282" s="5"/>
      <c r="S282" s="5"/>
      <c r="T282" s="5"/>
      <c r="U282" s="5"/>
      <c r="V282" s="5"/>
      <c r="W282" s="5"/>
      <c r="X282" s="5"/>
      <c r="Y282" s="5"/>
      <c r="Z282" s="5"/>
    </row>
    <row r="283" ht="15.75" customHeight="1">
      <c r="J283" s="5"/>
      <c r="K283" s="5"/>
      <c r="L283" s="5"/>
      <c r="M283" s="5"/>
      <c r="N283" s="5"/>
      <c r="O283" s="5"/>
      <c r="P283" s="5"/>
      <c r="Q283" s="5"/>
      <c r="R283" s="5"/>
      <c r="S283" s="5"/>
      <c r="T283" s="5"/>
      <c r="U283" s="5"/>
      <c r="V283" s="5"/>
      <c r="W283" s="5"/>
      <c r="X283" s="5"/>
      <c r="Y283" s="5"/>
      <c r="Z283" s="5"/>
    </row>
    <row r="284" ht="15.75" customHeight="1">
      <c r="J284" s="5"/>
      <c r="K284" s="5"/>
      <c r="L284" s="5"/>
      <c r="M284" s="5"/>
      <c r="N284" s="5"/>
      <c r="O284" s="5"/>
      <c r="P284" s="5"/>
      <c r="Q284" s="5"/>
      <c r="R284" s="5"/>
      <c r="S284" s="5"/>
      <c r="T284" s="5"/>
      <c r="U284" s="5"/>
      <c r="V284" s="5"/>
      <c r="W284" s="5"/>
      <c r="X284" s="5"/>
      <c r="Y284" s="5"/>
      <c r="Z284" s="5"/>
    </row>
    <row r="285" ht="15.75" customHeight="1">
      <c r="J285" s="5"/>
      <c r="K285" s="5"/>
      <c r="L285" s="5"/>
      <c r="M285" s="5"/>
      <c r="N285" s="5"/>
      <c r="O285" s="5"/>
      <c r="P285" s="5"/>
      <c r="Q285" s="5"/>
      <c r="R285" s="5"/>
      <c r="S285" s="5"/>
      <c r="T285" s="5"/>
      <c r="U285" s="5"/>
      <c r="V285" s="5"/>
      <c r="W285" s="5"/>
      <c r="X285" s="5"/>
      <c r="Y285" s="5"/>
      <c r="Z285" s="5"/>
    </row>
    <row r="286" ht="15.75" customHeight="1">
      <c r="J286" s="5"/>
      <c r="K286" s="5"/>
      <c r="L286" s="5"/>
      <c r="M286" s="5"/>
      <c r="N286" s="5"/>
      <c r="O286" s="5"/>
      <c r="P286" s="5"/>
      <c r="Q286" s="5"/>
      <c r="R286" s="5"/>
      <c r="S286" s="5"/>
      <c r="T286" s="5"/>
      <c r="U286" s="5"/>
      <c r="V286" s="5"/>
      <c r="W286" s="5"/>
      <c r="X286" s="5"/>
      <c r="Y286" s="5"/>
      <c r="Z286" s="5"/>
    </row>
    <row r="287" ht="15.75" customHeight="1">
      <c r="J287" s="5"/>
      <c r="K287" s="5"/>
      <c r="L287" s="5"/>
      <c r="M287" s="5"/>
      <c r="N287" s="5"/>
      <c r="O287" s="5"/>
      <c r="P287" s="5"/>
      <c r="Q287" s="5"/>
      <c r="R287" s="5"/>
      <c r="S287" s="5"/>
      <c r="T287" s="5"/>
      <c r="U287" s="5"/>
      <c r="V287" s="5"/>
      <c r="W287" s="5"/>
      <c r="X287" s="5"/>
      <c r="Y287" s="5"/>
      <c r="Z287" s="5"/>
    </row>
    <row r="288" ht="15.75" customHeight="1">
      <c r="J288" s="5"/>
      <c r="K288" s="5"/>
      <c r="L288" s="5"/>
      <c r="M288" s="5"/>
      <c r="N288" s="5"/>
      <c r="O288" s="5"/>
      <c r="P288" s="5"/>
      <c r="Q288" s="5"/>
      <c r="R288" s="5"/>
      <c r="S288" s="5"/>
      <c r="T288" s="5"/>
      <c r="U288" s="5"/>
      <c r="V288" s="5"/>
      <c r="W288" s="5"/>
      <c r="X288" s="5"/>
      <c r="Y288" s="5"/>
      <c r="Z288" s="5"/>
    </row>
    <row r="289" ht="15.75" customHeight="1">
      <c r="J289" s="5"/>
      <c r="K289" s="5"/>
      <c r="L289" s="5"/>
      <c r="M289" s="5"/>
      <c r="N289" s="5"/>
      <c r="O289" s="5"/>
      <c r="P289" s="5"/>
      <c r="Q289" s="5"/>
      <c r="R289" s="5"/>
      <c r="S289" s="5"/>
      <c r="T289" s="5"/>
      <c r="U289" s="5"/>
      <c r="V289" s="5"/>
      <c r="W289" s="5"/>
      <c r="X289" s="5"/>
      <c r="Y289" s="5"/>
      <c r="Z289" s="5"/>
    </row>
    <row r="290" ht="15.75" customHeight="1">
      <c r="J290" s="5"/>
      <c r="K290" s="5"/>
      <c r="L290" s="5"/>
      <c r="M290" s="5"/>
      <c r="N290" s="5"/>
      <c r="O290" s="5"/>
      <c r="P290" s="5"/>
      <c r="Q290" s="5"/>
      <c r="R290" s="5"/>
      <c r="S290" s="5"/>
      <c r="T290" s="5"/>
      <c r="U290" s="5"/>
      <c r="V290" s="5"/>
      <c r="W290" s="5"/>
      <c r="X290" s="5"/>
      <c r="Y290" s="5"/>
      <c r="Z290" s="5"/>
    </row>
    <row r="291" ht="15.75" customHeight="1">
      <c r="J291" s="5"/>
      <c r="K291" s="5"/>
      <c r="L291" s="5"/>
      <c r="M291" s="5"/>
      <c r="N291" s="5"/>
      <c r="O291" s="5"/>
      <c r="P291" s="5"/>
      <c r="Q291" s="5"/>
      <c r="R291" s="5"/>
      <c r="S291" s="5"/>
      <c r="T291" s="5"/>
      <c r="U291" s="5"/>
      <c r="V291" s="5"/>
      <c r="W291" s="5"/>
      <c r="X291" s="5"/>
      <c r="Y291" s="5"/>
      <c r="Z291" s="5"/>
    </row>
    <row r="292" ht="15.75" customHeight="1">
      <c r="J292" s="5"/>
      <c r="K292" s="5"/>
      <c r="L292" s="5"/>
      <c r="M292" s="5"/>
      <c r="N292" s="5"/>
      <c r="O292" s="5"/>
      <c r="P292" s="5"/>
      <c r="Q292" s="5"/>
      <c r="R292" s="5"/>
      <c r="S292" s="5"/>
      <c r="T292" s="5"/>
      <c r="U292" s="5"/>
      <c r="V292" s="5"/>
      <c r="W292" s="5"/>
      <c r="X292" s="5"/>
      <c r="Y292" s="5"/>
      <c r="Z292" s="5"/>
    </row>
    <row r="293" ht="15.75" customHeight="1">
      <c r="J293" s="5"/>
      <c r="K293" s="5"/>
      <c r="L293" s="5"/>
      <c r="M293" s="5"/>
      <c r="N293" s="5"/>
      <c r="O293" s="5"/>
      <c r="P293" s="5"/>
      <c r="Q293" s="5"/>
      <c r="R293" s="5"/>
      <c r="S293" s="5"/>
      <c r="T293" s="5"/>
      <c r="U293" s="5"/>
      <c r="V293" s="5"/>
      <c r="W293" s="5"/>
      <c r="X293" s="5"/>
      <c r="Y293" s="5"/>
      <c r="Z293" s="5"/>
    </row>
    <row r="294" ht="15.75" customHeight="1">
      <c r="J294" s="5"/>
      <c r="K294" s="5"/>
      <c r="L294" s="5"/>
      <c r="M294" s="5"/>
      <c r="N294" s="5"/>
      <c r="O294" s="5"/>
      <c r="P294" s="5"/>
      <c r="Q294" s="5"/>
      <c r="R294" s="5"/>
      <c r="S294" s="5"/>
      <c r="T294" s="5"/>
      <c r="U294" s="5"/>
      <c r="V294" s="5"/>
      <c r="W294" s="5"/>
      <c r="X294" s="5"/>
      <c r="Y294" s="5"/>
      <c r="Z294" s="5"/>
    </row>
    <row r="295" ht="15.75" customHeight="1">
      <c r="J295" s="5"/>
      <c r="K295" s="5"/>
      <c r="L295" s="5"/>
      <c r="M295" s="5"/>
      <c r="N295" s="5"/>
      <c r="O295" s="5"/>
      <c r="P295" s="5"/>
      <c r="Q295" s="5"/>
      <c r="R295" s="5"/>
      <c r="S295" s="5"/>
      <c r="T295" s="5"/>
      <c r="U295" s="5"/>
      <c r="V295" s="5"/>
      <c r="W295" s="5"/>
      <c r="X295" s="5"/>
      <c r="Y295" s="5"/>
      <c r="Z295" s="5"/>
    </row>
    <row r="296" ht="15.75" customHeight="1">
      <c r="J296" s="5"/>
      <c r="K296" s="5"/>
      <c r="L296" s="5"/>
      <c r="M296" s="5"/>
      <c r="N296" s="5"/>
      <c r="O296" s="5"/>
      <c r="P296" s="5"/>
      <c r="Q296" s="5"/>
      <c r="R296" s="5"/>
      <c r="S296" s="5"/>
      <c r="T296" s="5"/>
      <c r="U296" s="5"/>
      <c r="V296" s="5"/>
      <c r="W296" s="5"/>
      <c r="X296" s="5"/>
      <c r="Y296" s="5"/>
      <c r="Z296" s="5"/>
    </row>
    <row r="297" ht="15.75" customHeight="1">
      <c r="J297" s="5"/>
      <c r="K297" s="5"/>
      <c r="L297" s="5"/>
      <c r="M297" s="5"/>
      <c r="N297" s="5"/>
      <c r="O297" s="5"/>
      <c r="P297" s="5"/>
      <c r="Q297" s="5"/>
      <c r="R297" s="5"/>
      <c r="S297" s="5"/>
      <c r="T297" s="5"/>
      <c r="U297" s="5"/>
      <c r="V297" s="5"/>
      <c r="W297" s="5"/>
      <c r="X297" s="5"/>
      <c r="Y297" s="5"/>
      <c r="Z297" s="5"/>
    </row>
    <row r="298" ht="15.75" customHeight="1">
      <c r="J298" s="5"/>
      <c r="K298" s="5"/>
      <c r="L298" s="5"/>
      <c r="M298" s="5"/>
      <c r="N298" s="5"/>
      <c r="O298" s="5"/>
      <c r="P298" s="5"/>
      <c r="Q298" s="5"/>
      <c r="R298" s="5"/>
      <c r="S298" s="5"/>
      <c r="T298" s="5"/>
      <c r="U298" s="5"/>
      <c r="V298" s="5"/>
      <c r="W298" s="5"/>
      <c r="X298" s="5"/>
      <c r="Y298" s="5"/>
      <c r="Z298" s="5"/>
    </row>
    <row r="299" ht="15.75" customHeight="1">
      <c r="J299" s="5"/>
      <c r="K299" s="5"/>
      <c r="L299" s="5"/>
      <c r="M299" s="5"/>
      <c r="N299" s="5"/>
      <c r="O299" s="5"/>
      <c r="P299" s="5"/>
      <c r="Q299" s="5"/>
      <c r="R299" s="5"/>
      <c r="S299" s="5"/>
      <c r="T299" s="5"/>
      <c r="U299" s="5"/>
      <c r="V299" s="5"/>
      <c r="W299" s="5"/>
      <c r="X299" s="5"/>
      <c r="Y299" s="5"/>
      <c r="Z299" s="5"/>
    </row>
    <row r="300" ht="15.75" customHeight="1">
      <c r="J300" s="5"/>
      <c r="K300" s="5"/>
      <c r="L300" s="5"/>
      <c r="M300" s="5"/>
      <c r="N300" s="5"/>
      <c r="O300" s="5"/>
      <c r="P300" s="5"/>
      <c r="Q300" s="5"/>
      <c r="R300" s="5"/>
      <c r="S300" s="5"/>
      <c r="T300" s="5"/>
      <c r="U300" s="5"/>
      <c r="V300" s="5"/>
      <c r="W300" s="5"/>
      <c r="X300" s="5"/>
      <c r="Y300" s="5"/>
      <c r="Z300" s="5"/>
    </row>
    <row r="301" ht="15.75" customHeight="1">
      <c r="J301" s="5"/>
      <c r="K301" s="5"/>
      <c r="L301" s="5"/>
      <c r="M301" s="5"/>
      <c r="N301" s="5"/>
      <c r="O301" s="5"/>
      <c r="P301" s="5"/>
      <c r="Q301" s="5"/>
      <c r="R301" s="5"/>
      <c r="S301" s="5"/>
      <c r="T301" s="5"/>
      <c r="U301" s="5"/>
      <c r="V301" s="5"/>
      <c r="W301" s="5"/>
      <c r="X301" s="5"/>
      <c r="Y301" s="5"/>
      <c r="Z301" s="5"/>
    </row>
    <row r="302" ht="15.75" customHeight="1">
      <c r="J302" s="5"/>
      <c r="K302" s="5"/>
      <c r="L302" s="5"/>
      <c r="M302" s="5"/>
      <c r="N302" s="5"/>
      <c r="O302" s="5"/>
      <c r="P302" s="5"/>
      <c r="Q302" s="5"/>
      <c r="R302" s="5"/>
      <c r="S302" s="5"/>
      <c r="T302" s="5"/>
      <c r="U302" s="5"/>
      <c r="V302" s="5"/>
      <c r="W302" s="5"/>
      <c r="X302" s="5"/>
      <c r="Y302" s="5"/>
      <c r="Z302" s="5"/>
    </row>
    <row r="303" ht="15.75" customHeight="1">
      <c r="J303" s="5"/>
      <c r="K303" s="5"/>
      <c r="L303" s="5"/>
      <c r="M303" s="5"/>
      <c r="N303" s="5"/>
      <c r="O303" s="5"/>
      <c r="P303" s="5"/>
      <c r="Q303" s="5"/>
      <c r="R303" s="5"/>
      <c r="S303" s="5"/>
      <c r="T303" s="5"/>
      <c r="U303" s="5"/>
      <c r="V303" s="5"/>
      <c r="W303" s="5"/>
      <c r="X303" s="5"/>
      <c r="Y303" s="5"/>
      <c r="Z303" s="5"/>
    </row>
    <row r="304" ht="15.75" customHeight="1">
      <c r="J304" s="5"/>
      <c r="K304" s="5"/>
      <c r="L304" s="5"/>
      <c r="M304" s="5"/>
      <c r="N304" s="5"/>
      <c r="O304" s="5"/>
      <c r="P304" s="5"/>
      <c r="Q304" s="5"/>
      <c r="R304" s="5"/>
      <c r="S304" s="5"/>
      <c r="T304" s="5"/>
      <c r="U304" s="5"/>
      <c r="V304" s="5"/>
      <c r="W304" s="5"/>
      <c r="X304" s="5"/>
      <c r="Y304" s="5"/>
      <c r="Z304" s="5"/>
    </row>
    <row r="305" ht="15.75" customHeight="1">
      <c r="J305" s="5"/>
      <c r="K305" s="5"/>
      <c r="L305" s="5"/>
      <c r="M305" s="5"/>
      <c r="N305" s="5"/>
      <c r="O305" s="5"/>
      <c r="P305" s="5"/>
      <c r="Q305" s="5"/>
      <c r="R305" s="5"/>
      <c r="S305" s="5"/>
      <c r="T305" s="5"/>
      <c r="U305" s="5"/>
      <c r="V305" s="5"/>
      <c r="W305" s="5"/>
      <c r="X305" s="5"/>
      <c r="Y305" s="5"/>
      <c r="Z305" s="5"/>
    </row>
    <row r="306" ht="15.75" customHeight="1">
      <c r="J306" s="5"/>
      <c r="K306" s="5"/>
      <c r="L306" s="5"/>
      <c r="M306" s="5"/>
      <c r="N306" s="5"/>
      <c r="O306" s="5"/>
      <c r="P306" s="5"/>
      <c r="Q306" s="5"/>
      <c r="R306" s="5"/>
      <c r="S306" s="5"/>
      <c r="T306" s="5"/>
      <c r="U306" s="5"/>
      <c r="V306" s="5"/>
      <c r="W306" s="5"/>
      <c r="X306" s="5"/>
      <c r="Y306" s="5"/>
      <c r="Z306" s="5"/>
    </row>
    <row r="307" ht="15.75" customHeight="1">
      <c r="J307" s="5"/>
      <c r="K307" s="5"/>
      <c r="L307" s="5"/>
      <c r="M307" s="5"/>
      <c r="N307" s="5"/>
      <c r="O307" s="5"/>
      <c r="P307" s="5"/>
      <c r="Q307" s="5"/>
      <c r="R307" s="5"/>
      <c r="S307" s="5"/>
      <c r="T307" s="5"/>
      <c r="U307" s="5"/>
      <c r="V307" s="5"/>
      <c r="W307" s="5"/>
      <c r="X307" s="5"/>
      <c r="Y307" s="5"/>
      <c r="Z307" s="5"/>
    </row>
    <row r="308" ht="15.75" customHeight="1">
      <c r="J308" s="5"/>
      <c r="K308" s="5"/>
      <c r="L308" s="5"/>
      <c r="M308" s="5"/>
      <c r="N308" s="5"/>
      <c r="O308" s="5"/>
      <c r="P308" s="5"/>
      <c r="Q308" s="5"/>
      <c r="R308" s="5"/>
      <c r="S308" s="5"/>
      <c r="T308" s="5"/>
      <c r="U308" s="5"/>
      <c r="V308" s="5"/>
      <c r="W308" s="5"/>
      <c r="X308" s="5"/>
      <c r="Y308" s="5"/>
      <c r="Z308" s="5"/>
    </row>
    <row r="309" ht="15.75" customHeight="1">
      <c r="J309" s="5"/>
      <c r="K309" s="5"/>
      <c r="L309" s="5"/>
      <c r="M309" s="5"/>
      <c r="N309" s="5"/>
      <c r="O309" s="5"/>
      <c r="P309" s="5"/>
      <c r="Q309" s="5"/>
      <c r="R309" s="5"/>
      <c r="S309" s="5"/>
      <c r="T309" s="5"/>
      <c r="U309" s="5"/>
      <c r="V309" s="5"/>
      <c r="W309" s="5"/>
      <c r="X309" s="5"/>
      <c r="Y309" s="5"/>
      <c r="Z309" s="5"/>
    </row>
    <row r="310" ht="15.75" customHeight="1">
      <c r="J310" s="5"/>
      <c r="K310" s="5"/>
      <c r="L310" s="5"/>
      <c r="M310" s="5"/>
      <c r="N310" s="5"/>
      <c r="O310" s="5"/>
      <c r="P310" s="5"/>
      <c r="Q310" s="5"/>
      <c r="R310" s="5"/>
      <c r="S310" s="5"/>
      <c r="T310" s="5"/>
      <c r="U310" s="5"/>
      <c r="V310" s="5"/>
      <c r="W310" s="5"/>
      <c r="X310" s="5"/>
      <c r="Y310" s="5"/>
      <c r="Z310" s="5"/>
    </row>
    <row r="311" ht="15.75" customHeight="1">
      <c r="J311" s="5"/>
      <c r="K311" s="5"/>
      <c r="L311" s="5"/>
      <c r="M311" s="5"/>
      <c r="N311" s="5"/>
      <c r="O311" s="5"/>
      <c r="P311" s="5"/>
      <c r="Q311" s="5"/>
      <c r="R311" s="5"/>
      <c r="S311" s="5"/>
      <c r="T311" s="5"/>
      <c r="U311" s="5"/>
      <c r="V311" s="5"/>
      <c r="W311" s="5"/>
      <c r="X311" s="5"/>
      <c r="Y311" s="5"/>
      <c r="Z311" s="5"/>
    </row>
    <row r="312" ht="15.75" customHeight="1">
      <c r="J312" s="5"/>
      <c r="K312" s="5"/>
      <c r="L312" s="5"/>
      <c r="M312" s="5"/>
      <c r="N312" s="5"/>
      <c r="O312" s="5"/>
      <c r="P312" s="5"/>
      <c r="Q312" s="5"/>
      <c r="R312" s="5"/>
      <c r="S312" s="5"/>
      <c r="T312" s="5"/>
      <c r="U312" s="5"/>
      <c r="V312" s="5"/>
      <c r="W312" s="5"/>
      <c r="X312" s="5"/>
      <c r="Y312" s="5"/>
      <c r="Z312" s="5"/>
    </row>
    <row r="313" ht="15.75" customHeight="1">
      <c r="J313" s="5"/>
      <c r="K313" s="5"/>
      <c r="L313" s="5"/>
      <c r="M313" s="5"/>
      <c r="N313" s="5"/>
      <c r="O313" s="5"/>
      <c r="P313" s="5"/>
      <c r="Q313" s="5"/>
      <c r="R313" s="5"/>
      <c r="S313" s="5"/>
      <c r="T313" s="5"/>
      <c r="U313" s="5"/>
      <c r="V313" s="5"/>
      <c r="W313" s="5"/>
      <c r="X313" s="5"/>
      <c r="Y313" s="5"/>
      <c r="Z313" s="5"/>
    </row>
    <row r="314" ht="15.75" customHeight="1">
      <c r="J314" s="5"/>
      <c r="K314" s="5"/>
      <c r="L314" s="5"/>
      <c r="M314" s="5"/>
      <c r="N314" s="5"/>
      <c r="O314" s="5"/>
      <c r="P314" s="5"/>
      <c r="Q314" s="5"/>
      <c r="R314" s="5"/>
      <c r="S314" s="5"/>
      <c r="T314" s="5"/>
      <c r="U314" s="5"/>
      <c r="V314" s="5"/>
      <c r="W314" s="5"/>
      <c r="X314" s="5"/>
      <c r="Y314" s="5"/>
      <c r="Z314" s="5"/>
    </row>
    <row r="315" ht="15.75" customHeight="1">
      <c r="J315" s="5"/>
      <c r="K315" s="5"/>
      <c r="L315" s="5"/>
      <c r="M315" s="5"/>
      <c r="N315" s="5"/>
      <c r="O315" s="5"/>
      <c r="P315" s="5"/>
      <c r="Q315" s="5"/>
      <c r="R315" s="5"/>
      <c r="S315" s="5"/>
      <c r="T315" s="5"/>
      <c r="U315" s="5"/>
      <c r="V315" s="5"/>
      <c r="W315" s="5"/>
      <c r="X315" s="5"/>
      <c r="Y315" s="5"/>
      <c r="Z315" s="5"/>
    </row>
    <row r="316" ht="15.75" customHeight="1">
      <c r="J316" s="5"/>
      <c r="K316" s="5"/>
      <c r="L316" s="5"/>
      <c r="M316" s="5"/>
      <c r="N316" s="5"/>
      <c r="O316" s="5"/>
      <c r="P316" s="5"/>
      <c r="Q316" s="5"/>
      <c r="R316" s="5"/>
      <c r="S316" s="5"/>
      <c r="T316" s="5"/>
      <c r="U316" s="5"/>
      <c r="V316" s="5"/>
      <c r="W316" s="5"/>
      <c r="X316" s="5"/>
      <c r="Y316" s="5"/>
      <c r="Z316" s="5"/>
    </row>
    <row r="317" ht="15.75" customHeight="1">
      <c r="J317" s="5"/>
      <c r="K317" s="5"/>
      <c r="L317" s="5"/>
      <c r="M317" s="5"/>
      <c r="N317" s="5"/>
      <c r="O317" s="5"/>
      <c r="P317" s="5"/>
      <c r="Q317" s="5"/>
      <c r="R317" s="5"/>
      <c r="S317" s="5"/>
      <c r="T317" s="5"/>
      <c r="U317" s="5"/>
      <c r="V317" s="5"/>
      <c r="W317" s="5"/>
      <c r="X317" s="5"/>
      <c r="Y317" s="5"/>
      <c r="Z317" s="5"/>
    </row>
    <row r="318" ht="15.75" customHeight="1">
      <c r="J318" s="5"/>
      <c r="K318" s="5"/>
      <c r="L318" s="5"/>
      <c r="M318" s="5"/>
      <c r="N318" s="5"/>
      <c r="O318" s="5"/>
      <c r="P318" s="5"/>
      <c r="Q318" s="5"/>
      <c r="R318" s="5"/>
      <c r="S318" s="5"/>
      <c r="T318" s="5"/>
      <c r="U318" s="5"/>
      <c r="V318" s="5"/>
      <c r="W318" s="5"/>
      <c r="X318" s="5"/>
      <c r="Y318" s="5"/>
      <c r="Z318" s="5"/>
    </row>
    <row r="319" ht="15.75" customHeight="1">
      <c r="J319" s="5"/>
      <c r="K319" s="5"/>
      <c r="L319" s="5"/>
      <c r="M319" s="5"/>
      <c r="N319" s="5"/>
      <c r="O319" s="5"/>
      <c r="P319" s="5"/>
      <c r="Q319" s="5"/>
      <c r="R319" s="5"/>
      <c r="S319" s="5"/>
      <c r="T319" s="5"/>
      <c r="U319" s="5"/>
      <c r="V319" s="5"/>
      <c r="W319" s="5"/>
      <c r="X319" s="5"/>
      <c r="Y319" s="5"/>
      <c r="Z319" s="5"/>
    </row>
    <row r="320" ht="15.75" customHeight="1">
      <c r="J320" s="5"/>
      <c r="K320" s="5"/>
      <c r="L320" s="5"/>
      <c r="M320" s="5"/>
      <c r="N320" s="5"/>
      <c r="O320" s="5"/>
      <c r="P320" s="5"/>
      <c r="Q320" s="5"/>
      <c r="R320" s="5"/>
      <c r="S320" s="5"/>
      <c r="T320" s="5"/>
      <c r="U320" s="5"/>
      <c r="V320" s="5"/>
      <c r="W320" s="5"/>
      <c r="X320" s="5"/>
      <c r="Y320" s="5"/>
      <c r="Z320" s="5"/>
    </row>
    <row r="321" ht="15.75" customHeight="1">
      <c r="J321" s="5"/>
      <c r="K321" s="5"/>
      <c r="L321" s="5"/>
      <c r="M321" s="5"/>
      <c r="N321" s="5"/>
      <c r="O321" s="5"/>
      <c r="P321" s="5"/>
      <c r="Q321" s="5"/>
      <c r="R321" s="5"/>
      <c r="S321" s="5"/>
      <c r="T321" s="5"/>
      <c r="U321" s="5"/>
      <c r="V321" s="5"/>
      <c r="W321" s="5"/>
      <c r="X321" s="5"/>
      <c r="Y321" s="5"/>
      <c r="Z321" s="5"/>
    </row>
    <row r="322" ht="15.75" customHeight="1">
      <c r="J322" s="5"/>
      <c r="K322" s="5"/>
      <c r="L322" s="5"/>
      <c r="M322" s="5"/>
      <c r="N322" s="5"/>
      <c r="O322" s="5"/>
      <c r="P322" s="5"/>
      <c r="Q322" s="5"/>
      <c r="R322" s="5"/>
      <c r="S322" s="5"/>
      <c r="T322" s="5"/>
      <c r="U322" s="5"/>
      <c r="V322" s="5"/>
      <c r="W322" s="5"/>
      <c r="X322" s="5"/>
      <c r="Y322" s="5"/>
      <c r="Z322" s="5"/>
    </row>
    <row r="323" ht="15.75" customHeight="1">
      <c r="J323" s="5"/>
      <c r="K323" s="5"/>
      <c r="L323" s="5"/>
      <c r="M323" s="5"/>
      <c r="N323" s="5"/>
      <c r="O323" s="5"/>
      <c r="P323" s="5"/>
      <c r="Q323" s="5"/>
      <c r="R323" s="5"/>
      <c r="S323" s="5"/>
      <c r="T323" s="5"/>
      <c r="U323" s="5"/>
      <c r="V323" s="5"/>
      <c r="W323" s="5"/>
      <c r="X323" s="5"/>
      <c r="Y323" s="5"/>
      <c r="Z323" s="5"/>
    </row>
    <row r="324" ht="15.75" customHeight="1">
      <c r="J324" s="5"/>
      <c r="K324" s="5"/>
      <c r="L324" s="5"/>
      <c r="M324" s="5"/>
      <c r="N324" s="5"/>
      <c r="O324" s="5"/>
      <c r="P324" s="5"/>
      <c r="Q324" s="5"/>
      <c r="R324" s="5"/>
      <c r="S324" s="5"/>
      <c r="T324" s="5"/>
      <c r="U324" s="5"/>
      <c r="V324" s="5"/>
      <c r="W324" s="5"/>
      <c r="X324" s="5"/>
      <c r="Y324" s="5"/>
      <c r="Z324" s="5"/>
    </row>
    <row r="325" ht="15.75" customHeight="1">
      <c r="J325" s="5"/>
      <c r="K325" s="5"/>
      <c r="L325" s="5"/>
      <c r="M325" s="5"/>
      <c r="N325" s="5"/>
      <c r="O325" s="5"/>
      <c r="P325" s="5"/>
      <c r="Q325" s="5"/>
      <c r="R325" s="5"/>
      <c r="S325" s="5"/>
      <c r="T325" s="5"/>
      <c r="U325" s="5"/>
      <c r="V325" s="5"/>
      <c r="W325" s="5"/>
      <c r="X325" s="5"/>
      <c r="Y325" s="5"/>
      <c r="Z325" s="5"/>
    </row>
    <row r="326" ht="15.75" customHeight="1">
      <c r="J326" s="5"/>
      <c r="K326" s="5"/>
      <c r="L326" s="5"/>
      <c r="M326" s="5"/>
      <c r="N326" s="5"/>
      <c r="O326" s="5"/>
      <c r="P326" s="5"/>
      <c r="Q326" s="5"/>
      <c r="R326" s="5"/>
      <c r="S326" s="5"/>
      <c r="T326" s="5"/>
      <c r="U326" s="5"/>
      <c r="V326" s="5"/>
      <c r="W326" s="5"/>
      <c r="X326" s="5"/>
      <c r="Y326" s="5"/>
      <c r="Z326" s="5"/>
    </row>
    <row r="327" ht="15.75" customHeight="1">
      <c r="J327" s="5"/>
      <c r="K327" s="5"/>
      <c r="L327" s="5"/>
      <c r="M327" s="5"/>
      <c r="N327" s="5"/>
      <c r="O327" s="5"/>
      <c r="P327" s="5"/>
      <c r="Q327" s="5"/>
      <c r="R327" s="5"/>
      <c r="S327" s="5"/>
      <c r="T327" s="5"/>
      <c r="U327" s="5"/>
      <c r="V327" s="5"/>
      <c r="W327" s="5"/>
      <c r="X327" s="5"/>
      <c r="Y327" s="5"/>
      <c r="Z327" s="5"/>
    </row>
    <row r="328" ht="15.75" customHeight="1">
      <c r="J328" s="5"/>
      <c r="K328" s="5"/>
      <c r="L328" s="5"/>
      <c r="M328" s="5"/>
      <c r="N328" s="5"/>
      <c r="O328" s="5"/>
      <c r="P328" s="5"/>
      <c r="Q328" s="5"/>
      <c r="R328" s="5"/>
      <c r="S328" s="5"/>
      <c r="T328" s="5"/>
      <c r="U328" s="5"/>
      <c r="V328" s="5"/>
      <c r="W328" s="5"/>
      <c r="X328" s="5"/>
      <c r="Y328" s="5"/>
      <c r="Z328" s="5"/>
    </row>
    <row r="329" ht="15.75" customHeight="1">
      <c r="J329" s="5"/>
      <c r="K329" s="5"/>
      <c r="L329" s="5"/>
      <c r="M329" s="5"/>
      <c r="N329" s="5"/>
      <c r="O329" s="5"/>
      <c r="P329" s="5"/>
      <c r="Q329" s="5"/>
      <c r="R329" s="5"/>
      <c r="S329" s="5"/>
      <c r="T329" s="5"/>
      <c r="U329" s="5"/>
      <c r="V329" s="5"/>
      <c r="W329" s="5"/>
      <c r="X329" s="5"/>
      <c r="Y329" s="5"/>
      <c r="Z329" s="5"/>
    </row>
    <row r="330" ht="15.75" customHeight="1">
      <c r="J330" s="5"/>
      <c r="K330" s="5"/>
      <c r="L330" s="5"/>
      <c r="M330" s="5"/>
      <c r="N330" s="5"/>
      <c r="O330" s="5"/>
      <c r="P330" s="5"/>
      <c r="Q330" s="5"/>
      <c r="R330" s="5"/>
      <c r="S330" s="5"/>
      <c r="T330" s="5"/>
      <c r="U330" s="5"/>
      <c r="V330" s="5"/>
      <c r="W330" s="5"/>
      <c r="X330" s="5"/>
      <c r="Y330" s="5"/>
      <c r="Z330" s="5"/>
    </row>
    <row r="331" ht="15.75" customHeight="1">
      <c r="J331" s="5"/>
      <c r="K331" s="5"/>
      <c r="L331" s="5"/>
      <c r="M331" s="5"/>
      <c r="N331" s="5"/>
      <c r="O331" s="5"/>
      <c r="P331" s="5"/>
      <c r="Q331" s="5"/>
      <c r="R331" s="5"/>
      <c r="S331" s="5"/>
      <c r="T331" s="5"/>
      <c r="U331" s="5"/>
      <c r="V331" s="5"/>
      <c r="W331" s="5"/>
      <c r="X331" s="5"/>
      <c r="Y331" s="5"/>
      <c r="Z331" s="5"/>
    </row>
    <row r="332" ht="15.75" customHeight="1">
      <c r="J332" s="5"/>
      <c r="K332" s="5"/>
      <c r="L332" s="5"/>
      <c r="M332" s="5"/>
      <c r="N332" s="5"/>
      <c r="O332" s="5"/>
      <c r="P332" s="5"/>
      <c r="Q332" s="5"/>
      <c r="R332" s="5"/>
      <c r="S332" s="5"/>
      <c r="T332" s="5"/>
      <c r="U332" s="5"/>
      <c r="V332" s="5"/>
      <c r="W332" s="5"/>
      <c r="X332" s="5"/>
      <c r="Y332" s="5"/>
      <c r="Z332" s="5"/>
    </row>
    <row r="333" ht="15.75" customHeight="1">
      <c r="J333" s="5"/>
      <c r="K333" s="5"/>
      <c r="L333" s="5"/>
      <c r="M333" s="5"/>
      <c r="N333" s="5"/>
      <c r="O333" s="5"/>
      <c r="P333" s="5"/>
      <c r="Q333" s="5"/>
      <c r="R333" s="5"/>
      <c r="S333" s="5"/>
      <c r="T333" s="5"/>
      <c r="U333" s="5"/>
      <c r="V333" s="5"/>
      <c r="W333" s="5"/>
      <c r="X333" s="5"/>
      <c r="Y333" s="5"/>
      <c r="Z333" s="5"/>
    </row>
    <row r="334" ht="15.75" customHeight="1">
      <c r="J334" s="5"/>
      <c r="K334" s="5"/>
      <c r="L334" s="5"/>
      <c r="M334" s="5"/>
      <c r="N334" s="5"/>
      <c r="O334" s="5"/>
      <c r="P334" s="5"/>
      <c r="Q334" s="5"/>
      <c r="R334" s="5"/>
      <c r="S334" s="5"/>
      <c r="T334" s="5"/>
      <c r="U334" s="5"/>
      <c r="V334" s="5"/>
      <c r="W334" s="5"/>
      <c r="X334" s="5"/>
      <c r="Y334" s="5"/>
      <c r="Z334" s="5"/>
    </row>
    <row r="335" ht="15.75" customHeight="1">
      <c r="J335" s="5"/>
      <c r="K335" s="5"/>
      <c r="L335" s="5"/>
      <c r="M335" s="5"/>
      <c r="N335" s="5"/>
      <c r="O335" s="5"/>
      <c r="P335" s="5"/>
      <c r="Q335" s="5"/>
      <c r="R335" s="5"/>
      <c r="S335" s="5"/>
      <c r="T335" s="5"/>
      <c r="U335" s="5"/>
      <c r="V335" s="5"/>
      <c r="W335" s="5"/>
      <c r="X335" s="5"/>
      <c r="Y335" s="5"/>
      <c r="Z335" s="5"/>
    </row>
    <row r="336" ht="15.75" customHeight="1">
      <c r="J336" s="5"/>
      <c r="K336" s="5"/>
      <c r="L336" s="5"/>
      <c r="M336" s="5"/>
      <c r="N336" s="5"/>
      <c r="O336" s="5"/>
      <c r="P336" s="5"/>
      <c r="Q336" s="5"/>
      <c r="R336" s="5"/>
      <c r="S336" s="5"/>
      <c r="T336" s="5"/>
      <c r="U336" s="5"/>
      <c r="V336" s="5"/>
      <c r="W336" s="5"/>
      <c r="X336" s="5"/>
      <c r="Y336" s="5"/>
      <c r="Z336" s="5"/>
    </row>
    <row r="337" ht="15.75" customHeight="1">
      <c r="J337" s="5"/>
      <c r="K337" s="5"/>
      <c r="L337" s="5"/>
      <c r="M337" s="5"/>
      <c r="N337" s="5"/>
      <c r="O337" s="5"/>
      <c r="P337" s="5"/>
      <c r="Q337" s="5"/>
      <c r="R337" s="5"/>
      <c r="S337" s="5"/>
      <c r="T337" s="5"/>
      <c r="U337" s="5"/>
      <c r="V337" s="5"/>
      <c r="W337" s="5"/>
      <c r="X337" s="5"/>
      <c r="Y337" s="5"/>
      <c r="Z337" s="5"/>
    </row>
    <row r="338" ht="15.75" customHeight="1">
      <c r="J338" s="5"/>
      <c r="K338" s="5"/>
      <c r="L338" s="5"/>
      <c r="M338" s="5"/>
      <c r="N338" s="5"/>
      <c r="O338" s="5"/>
      <c r="P338" s="5"/>
      <c r="Q338" s="5"/>
      <c r="R338" s="5"/>
      <c r="S338" s="5"/>
      <c r="T338" s="5"/>
      <c r="U338" s="5"/>
      <c r="V338" s="5"/>
      <c r="W338" s="5"/>
      <c r="X338" s="5"/>
      <c r="Y338" s="5"/>
      <c r="Z338" s="5"/>
    </row>
    <row r="339" ht="15.75" customHeight="1">
      <c r="J339" s="5"/>
      <c r="K339" s="5"/>
      <c r="L339" s="5"/>
      <c r="M339" s="5"/>
      <c r="N339" s="5"/>
      <c r="O339" s="5"/>
      <c r="P339" s="5"/>
      <c r="Q339" s="5"/>
      <c r="R339" s="5"/>
      <c r="S339" s="5"/>
      <c r="T339" s="5"/>
      <c r="U339" s="5"/>
      <c r="V339" s="5"/>
      <c r="W339" s="5"/>
      <c r="X339" s="5"/>
      <c r="Y339" s="5"/>
      <c r="Z339" s="5"/>
    </row>
    <row r="340" ht="15.75" customHeight="1">
      <c r="J340" s="5"/>
      <c r="K340" s="5"/>
      <c r="L340" s="5"/>
      <c r="M340" s="5"/>
      <c r="N340" s="5"/>
      <c r="O340" s="5"/>
      <c r="P340" s="5"/>
      <c r="Q340" s="5"/>
      <c r="R340" s="5"/>
      <c r="S340" s="5"/>
      <c r="T340" s="5"/>
      <c r="U340" s="5"/>
      <c r="V340" s="5"/>
      <c r="W340" s="5"/>
      <c r="X340" s="5"/>
      <c r="Y340" s="5"/>
      <c r="Z340" s="5"/>
    </row>
    <row r="341" ht="15.75" customHeight="1">
      <c r="J341" s="5"/>
      <c r="K341" s="5"/>
      <c r="L341" s="5"/>
      <c r="M341" s="5"/>
      <c r="N341" s="5"/>
      <c r="O341" s="5"/>
      <c r="P341" s="5"/>
      <c r="Q341" s="5"/>
      <c r="R341" s="5"/>
      <c r="S341" s="5"/>
      <c r="T341" s="5"/>
      <c r="U341" s="5"/>
      <c r="V341" s="5"/>
      <c r="W341" s="5"/>
      <c r="X341" s="5"/>
      <c r="Y341" s="5"/>
      <c r="Z341" s="5"/>
    </row>
    <row r="342" ht="15.75" customHeight="1">
      <c r="J342" s="5"/>
      <c r="K342" s="5"/>
      <c r="L342" s="5"/>
      <c r="M342" s="5"/>
      <c r="N342" s="5"/>
      <c r="O342" s="5"/>
      <c r="P342" s="5"/>
      <c r="Q342" s="5"/>
      <c r="R342" s="5"/>
      <c r="S342" s="5"/>
      <c r="T342" s="5"/>
      <c r="U342" s="5"/>
      <c r="V342" s="5"/>
      <c r="W342" s="5"/>
      <c r="X342" s="5"/>
      <c r="Y342" s="5"/>
      <c r="Z342" s="5"/>
    </row>
    <row r="343" ht="15.75" customHeight="1">
      <c r="J343" s="5"/>
      <c r="K343" s="5"/>
      <c r="L343" s="5"/>
      <c r="M343" s="5"/>
      <c r="N343" s="5"/>
      <c r="O343" s="5"/>
      <c r="P343" s="5"/>
      <c r="Q343" s="5"/>
      <c r="R343" s="5"/>
      <c r="S343" s="5"/>
      <c r="T343" s="5"/>
      <c r="U343" s="5"/>
      <c r="V343" s="5"/>
      <c r="W343" s="5"/>
      <c r="X343" s="5"/>
      <c r="Y343" s="5"/>
      <c r="Z343" s="5"/>
    </row>
    <row r="344" ht="15.75" customHeight="1">
      <c r="J344" s="5"/>
      <c r="K344" s="5"/>
      <c r="L344" s="5"/>
      <c r="M344" s="5"/>
      <c r="N344" s="5"/>
      <c r="O344" s="5"/>
      <c r="P344" s="5"/>
      <c r="Q344" s="5"/>
      <c r="R344" s="5"/>
      <c r="S344" s="5"/>
      <c r="T344" s="5"/>
      <c r="U344" s="5"/>
      <c r="V344" s="5"/>
      <c r="W344" s="5"/>
      <c r="X344" s="5"/>
      <c r="Y344" s="5"/>
      <c r="Z344" s="5"/>
    </row>
    <row r="345" ht="15.75" customHeight="1">
      <c r="J345" s="5"/>
      <c r="K345" s="5"/>
      <c r="L345" s="5"/>
      <c r="M345" s="5"/>
      <c r="N345" s="5"/>
      <c r="O345" s="5"/>
      <c r="P345" s="5"/>
      <c r="Q345" s="5"/>
      <c r="R345" s="5"/>
      <c r="S345" s="5"/>
      <c r="T345" s="5"/>
      <c r="U345" s="5"/>
      <c r="V345" s="5"/>
      <c r="W345" s="5"/>
      <c r="X345" s="5"/>
      <c r="Y345" s="5"/>
      <c r="Z345" s="5"/>
    </row>
    <row r="346" ht="15.75" customHeight="1">
      <c r="J346" s="5"/>
      <c r="K346" s="5"/>
      <c r="L346" s="5"/>
      <c r="M346" s="5"/>
      <c r="N346" s="5"/>
      <c r="O346" s="5"/>
      <c r="P346" s="5"/>
      <c r="Q346" s="5"/>
      <c r="R346" s="5"/>
      <c r="S346" s="5"/>
      <c r="T346" s="5"/>
      <c r="U346" s="5"/>
      <c r="V346" s="5"/>
      <c r="W346" s="5"/>
      <c r="X346" s="5"/>
      <c r="Y346" s="5"/>
      <c r="Z346" s="5"/>
    </row>
    <row r="347" ht="15.75" customHeight="1">
      <c r="J347" s="5"/>
      <c r="K347" s="5"/>
      <c r="L347" s="5"/>
      <c r="M347" s="5"/>
      <c r="N347" s="5"/>
      <c r="O347" s="5"/>
      <c r="P347" s="5"/>
      <c r="Q347" s="5"/>
      <c r="R347" s="5"/>
      <c r="S347" s="5"/>
      <c r="T347" s="5"/>
      <c r="U347" s="5"/>
      <c r="V347" s="5"/>
      <c r="W347" s="5"/>
      <c r="X347" s="5"/>
      <c r="Y347" s="5"/>
      <c r="Z347" s="5"/>
    </row>
    <row r="348" ht="15.75" customHeight="1">
      <c r="J348" s="5"/>
      <c r="K348" s="5"/>
      <c r="L348" s="5"/>
      <c r="M348" s="5"/>
      <c r="N348" s="5"/>
      <c r="O348" s="5"/>
      <c r="P348" s="5"/>
      <c r="Q348" s="5"/>
      <c r="R348" s="5"/>
      <c r="S348" s="5"/>
      <c r="T348" s="5"/>
      <c r="U348" s="5"/>
      <c r="V348" s="5"/>
      <c r="W348" s="5"/>
      <c r="X348" s="5"/>
      <c r="Y348" s="5"/>
      <c r="Z348" s="5"/>
    </row>
    <row r="349" ht="15.75" customHeight="1">
      <c r="J349" s="5"/>
      <c r="K349" s="5"/>
      <c r="L349" s="5"/>
      <c r="M349" s="5"/>
      <c r="N349" s="5"/>
      <c r="O349" s="5"/>
      <c r="P349" s="5"/>
      <c r="Q349" s="5"/>
      <c r="R349" s="5"/>
      <c r="S349" s="5"/>
      <c r="T349" s="5"/>
      <c r="U349" s="5"/>
      <c r="V349" s="5"/>
      <c r="W349" s="5"/>
      <c r="X349" s="5"/>
      <c r="Y349" s="5"/>
      <c r="Z349" s="5"/>
    </row>
    <row r="350" ht="15.75" customHeight="1">
      <c r="J350" s="5"/>
      <c r="K350" s="5"/>
      <c r="L350" s="5"/>
      <c r="M350" s="5"/>
      <c r="N350" s="5"/>
      <c r="O350" s="5"/>
      <c r="P350" s="5"/>
      <c r="Q350" s="5"/>
      <c r="R350" s="5"/>
      <c r="S350" s="5"/>
      <c r="T350" s="5"/>
      <c r="U350" s="5"/>
      <c r="V350" s="5"/>
      <c r="W350" s="5"/>
      <c r="X350" s="5"/>
      <c r="Y350" s="5"/>
      <c r="Z350" s="5"/>
    </row>
    <row r="351" ht="15.75" customHeight="1">
      <c r="J351" s="5"/>
      <c r="K351" s="5"/>
      <c r="L351" s="5"/>
      <c r="M351" s="5"/>
      <c r="N351" s="5"/>
      <c r="O351" s="5"/>
      <c r="P351" s="5"/>
      <c r="Q351" s="5"/>
      <c r="R351" s="5"/>
      <c r="S351" s="5"/>
      <c r="T351" s="5"/>
      <c r="U351" s="5"/>
      <c r="V351" s="5"/>
      <c r="W351" s="5"/>
      <c r="X351" s="5"/>
      <c r="Y351" s="5"/>
      <c r="Z351" s="5"/>
    </row>
    <row r="352" ht="15.75" customHeight="1">
      <c r="J352" s="5"/>
      <c r="K352" s="5"/>
      <c r="L352" s="5"/>
      <c r="M352" s="5"/>
      <c r="N352" s="5"/>
      <c r="O352" s="5"/>
      <c r="P352" s="5"/>
      <c r="Q352" s="5"/>
      <c r="R352" s="5"/>
      <c r="S352" s="5"/>
      <c r="T352" s="5"/>
      <c r="U352" s="5"/>
      <c r="V352" s="5"/>
      <c r="W352" s="5"/>
      <c r="X352" s="5"/>
      <c r="Y352" s="5"/>
      <c r="Z352" s="5"/>
    </row>
    <row r="353" ht="15.75" customHeight="1">
      <c r="J353" s="5"/>
      <c r="K353" s="5"/>
      <c r="L353" s="5"/>
      <c r="M353" s="5"/>
      <c r="N353" s="5"/>
      <c r="O353" s="5"/>
      <c r="P353" s="5"/>
      <c r="Q353" s="5"/>
      <c r="R353" s="5"/>
      <c r="S353" s="5"/>
      <c r="T353" s="5"/>
      <c r="U353" s="5"/>
      <c r="V353" s="5"/>
      <c r="W353" s="5"/>
      <c r="X353" s="5"/>
      <c r="Y353" s="5"/>
      <c r="Z353" s="5"/>
    </row>
    <row r="354" ht="15.75" customHeight="1">
      <c r="J354" s="5"/>
      <c r="K354" s="5"/>
      <c r="L354" s="5"/>
      <c r="M354" s="5"/>
      <c r="N354" s="5"/>
      <c r="O354" s="5"/>
      <c r="P354" s="5"/>
      <c r="Q354" s="5"/>
      <c r="R354" s="5"/>
      <c r="S354" s="5"/>
      <c r="T354" s="5"/>
      <c r="U354" s="5"/>
      <c r="V354" s="5"/>
      <c r="W354" s="5"/>
      <c r="X354" s="5"/>
      <c r="Y354" s="5"/>
      <c r="Z354" s="5"/>
    </row>
    <row r="355" ht="15.75" customHeight="1">
      <c r="J355" s="5"/>
      <c r="K355" s="5"/>
      <c r="L355" s="5"/>
      <c r="M355" s="5"/>
      <c r="N355" s="5"/>
      <c r="O355" s="5"/>
      <c r="P355" s="5"/>
      <c r="Q355" s="5"/>
      <c r="R355" s="5"/>
      <c r="S355" s="5"/>
      <c r="T355" s="5"/>
      <c r="U355" s="5"/>
      <c r="V355" s="5"/>
      <c r="W355" s="5"/>
      <c r="X355" s="5"/>
      <c r="Y355" s="5"/>
      <c r="Z355" s="5"/>
    </row>
    <row r="356" ht="15.75" customHeight="1">
      <c r="J356" s="5"/>
      <c r="K356" s="5"/>
      <c r="L356" s="5"/>
      <c r="M356" s="5"/>
      <c r="N356" s="5"/>
      <c r="O356" s="5"/>
      <c r="P356" s="5"/>
      <c r="Q356" s="5"/>
      <c r="R356" s="5"/>
      <c r="S356" s="5"/>
      <c r="T356" s="5"/>
      <c r="U356" s="5"/>
      <c r="V356" s="5"/>
      <c r="W356" s="5"/>
      <c r="X356" s="5"/>
      <c r="Y356" s="5"/>
      <c r="Z356" s="5"/>
    </row>
    <row r="357" ht="15.75" customHeight="1">
      <c r="J357" s="5"/>
      <c r="K357" s="5"/>
      <c r="L357" s="5"/>
      <c r="M357" s="5"/>
      <c r="N357" s="5"/>
      <c r="O357" s="5"/>
      <c r="P357" s="5"/>
      <c r="Q357" s="5"/>
      <c r="R357" s="5"/>
      <c r="S357" s="5"/>
      <c r="T357" s="5"/>
      <c r="U357" s="5"/>
      <c r="V357" s="5"/>
      <c r="W357" s="5"/>
      <c r="X357" s="5"/>
      <c r="Y357" s="5"/>
      <c r="Z357" s="5"/>
    </row>
    <row r="358" ht="15.75" customHeight="1">
      <c r="J358" s="5"/>
      <c r="K358" s="5"/>
      <c r="L358" s="5"/>
      <c r="M358" s="5"/>
      <c r="N358" s="5"/>
      <c r="O358" s="5"/>
      <c r="P358" s="5"/>
      <c r="Q358" s="5"/>
      <c r="R358" s="5"/>
      <c r="S358" s="5"/>
      <c r="T358" s="5"/>
      <c r="U358" s="5"/>
      <c r="V358" s="5"/>
      <c r="W358" s="5"/>
      <c r="X358" s="5"/>
      <c r="Y358" s="5"/>
      <c r="Z358" s="5"/>
    </row>
    <row r="359" ht="15.75" customHeight="1">
      <c r="J359" s="5"/>
      <c r="K359" s="5"/>
      <c r="L359" s="5"/>
      <c r="M359" s="5"/>
      <c r="N359" s="5"/>
      <c r="O359" s="5"/>
      <c r="P359" s="5"/>
      <c r="Q359" s="5"/>
      <c r="R359" s="5"/>
      <c r="S359" s="5"/>
      <c r="T359" s="5"/>
      <c r="U359" s="5"/>
      <c r="V359" s="5"/>
      <c r="W359" s="5"/>
      <c r="X359" s="5"/>
      <c r="Y359" s="5"/>
      <c r="Z359" s="5"/>
    </row>
    <row r="360" ht="15.75" customHeight="1">
      <c r="J360" s="5"/>
      <c r="K360" s="5"/>
      <c r="L360" s="5"/>
      <c r="M360" s="5"/>
      <c r="N360" s="5"/>
      <c r="O360" s="5"/>
      <c r="P360" s="5"/>
      <c r="Q360" s="5"/>
      <c r="R360" s="5"/>
      <c r="S360" s="5"/>
      <c r="T360" s="5"/>
      <c r="U360" s="5"/>
      <c r="V360" s="5"/>
      <c r="W360" s="5"/>
      <c r="X360" s="5"/>
      <c r="Y360" s="5"/>
      <c r="Z360" s="5"/>
    </row>
    <row r="361" ht="15.75" customHeight="1">
      <c r="J361" s="5"/>
      <c r="K361" s="5"/>
      <c r="L361" s="5"/>
      <c r="M361" s="5"/>
      <c r="N361" s="5"/>
      <c r="O361" s="5"/>
      <c r="P361" s="5"/>
      <c r="Q361" s="5"/>
      <c r="R361" s="5"/>
      <c r="S361" s="5"/>
      <c r="T361" s="5"/>
      <c r="U361" s="5"/>
      <c r="V361" s="5"/>
      <c r="W361" s="5"/>
      <c r="X361" s="5"/>
      <c r="Y361" s="5"/>
      <c r="Z361" s="5"/>
    </row>
    <row r="362" ht="15.75" customHeight="1">
      <c r="J362" s="5"/>
      <c r="K362" s="5"/>
      <c r="L362" s="5"/>
      <c r="M362" s="5"/>
      <c r="N362" s="5"/>
      <c r="O362" s="5"/>
      <c r="P362" s="5"/>
      <c r="Q362" s="5"/>
      <c r="R362" s="5"/>
      <c r="S362" s="5"/>
      <c r="T362" s="5"/>
      <c r="U362" s="5"/>
      <c r="V362" s="5"/>
      <c r="W362" s="5"/>
      <c r="X362" s="5"/>
      <c r="Y362" s="5"/>
      <c r="Z362" s="5"/>
    </row>
    <row r="363" ht="15.75" customHeight="1">
      <c r="J363" s="5"/>
      <c r="K363" s="5"/>
      <c r="L363" s="5"/>
      <c r="M363" s="5"/>
      <c r="N363" s="5"/>
      <c r="O363" s="5"/>
      <c r="P363" s="5"/>
      <c r="Q363" s="5"/>
      <c r="R363" s="5"/>
      <c r="S363" s="5"/>
      <c r="T363" s="5"/>
      <c r="U363" s="5"/>
      <c r="V363" s="5"/>
      <c r="W363" s="5"/>
      <c r="X363" s="5"/>
      <c r="Y363" s="5"/>
      <c r="Z363" s="5"/>
    </row>
    <row r="364" ht="15.75" customHeight="1">
      <c r="J364" s="5"/>
      <c r="K364" s="5"/>
      <c r="L364" s="5"/>
      <c r="M364" s="5"/>
      <c r="N364" s="5"/>
      <c r="O364" s="5"/>
      <c r="P364" s="5"/>
      <c r="Q364" s="5"/>
      <c r="R364" s="5"/>
      <c r="S364" s="5"/>
      <c r="T364" s="5"/>
      <c r="U364" s="5"/>
      <c r="V364" s="5"/>
      <c r="W364" s="5"/>
      <c r="X364" s="5"/>
      <c r="Y364" s="5"/>
      <c r="Z364" s="5"/>
    </row>
    <row r="365" ht="15.75" customHeight="1">
      <c r="J365" s="5"/>
      <c r="K365" s="5"/>
      <c r="L365" s="5"/>
      <c r="M365" s="5"/>
      <c r="N365" s="5"/>
      <c r="O365" s="5"/>
      <c r="P365" s="5"/>
      <c r="Q365" s="5"/>
      <c r="R365" s="5"/>
      <c r="S365" s="5"/>
      <c r="T365" s="5"/>
      <c r="U365" s="5"/>
      <c r="V365" s="5"/>
      <c r="W365" s="5"/>
      <c r="X365" s="5"/>
      <c r="Y365" s="5"/>
      <c r="Z365" s="5"/>
    </row>
    <row r="366" ht="15.75" customHeight="1">
      <c r="J366" s="5"/>
      <c r="K366" s="5"/>
      <c r="L366" s="5"/>
      <c r="M366" s="5"/>
      <c r="N366" s="5"/>
      <c r="O366" s="5"/>
      <c r="P366" s="5"/>
      <c r="Q366" s="5"/>
      <c r="R366" s="5"/>
      <c r="S366" s="5"/>
      <c r="T366" s="5"/>
      <c r="U366" s="5"/>
      <c r="V366" s="5"/>
      <c r="W366" s="5"/>
      <c r="X366" s="5"/>
      <c r="Y366" s="5"/>
      <c r="Z366" s="5"/>
    </row>
    <row r="367" ht="15.75" customHeight="1">
      <c r="J367" s="5"/>
      <c r="K367" s="5"/>
      <c r="L367" s="5"/>
      <c r="M367" s="5"/>
      <c r="N367" s="5"/>
      <c r="O367" s="5"/>
      <c r="P367" s="5"/>
      <c r="Q367" s="5"/>
      <c r="R367" s="5"/>
      <c r="S367" s="5"/>
      <c r="T367" s="5"/>
      <c r="U367" s="5"/>
      <c r="V367" s="5"/>
      <c r="W367" s="5"/>
      <c r="X367" s="5"/>
      <c r="Y367" s="5"/>
      <c r="Z367" s="5"/>
    </row>
    <row r="368" ht="15.75" customHeight="1">
      <c r="J368" s="5"/>
      <c r="K368" s="5"/>
      <c r="L368" s="5"/>
      <c r="M368" s="5"/>
      <c r="N368" s="5"/>
      <c r="O368" s="5"/>
      <c r="P368" s="5"/>
      <c r="Q368" s="5"/>
      <c r="R368" s="5"/>
      <c r="S368" s="5"/>
      <c r="T368" s="5"/>
      <c r="U368" s="5"/>
      <c r="V368" s="5"/>
      <c r="W368" s="5"/>
      <c r="X368" s="5"/>
      <c r="Y368" s="5"/>
      <c r="Z368" s="5"/>
    </row>
    <row r="369" ht="15.75" customHeight="1">
      <c r="J369" s="5"/>
      <c r="K369" s="5"/>
      <c r="L369" s="5"/>
      <c r="M369" s="5"/>
      <c r="N369" s="5"/>
      <c r="O369" s="5"/>
      <c r="P369" s="5"/>
      <c r="Q369" s="5"/>
      <c r="R369" s="5"/>
      <c r="S369" s="5"/>
      <c r="T369" s="5"/>
      <c r="U369" s="5"/>
      <c r="V369" s="5"/>
      <c r="W369" s="5"/>
      <c r="X369" s="5"/>
      <c r="Y369" s="5"/>
      <c r="Z369" s="5"/>
    </row>
    <row r="370" ht="15.75" customHeight="1">
      <c r="J370" s="5"/>
      <c r="K370" s="5"/>
      <c r="L370" s="5"/>
      <c r="M370" s="5"/>
      <c r="N370" s="5"/>
      <c r="O370" s="5"/>
      <c r="P370" s="5"/>
      <c r="Q370" s="5"/>
      <c r="R370" s="5"/>
      <c r="S370" s="5"/>
      <c r="T370" s="5"/>
      <c r="U370" s="5"/>
      <c r="V370" s="5"/>
      <c r="W370" s="5"/>
      <c r="X370" s="5"/>
      <c r="Y370" s="5"/>
      <c r="Z370" s="5"/>
    </row>
    <row r="371" ht="15.75" customHeight="1">
      <c r="J371" s="5"/>
      <c r="K371" s="5"/>
      <c r="L371" s="5"/>
      <c r="M371" s="5"/>
      <c r="N371" s="5"/>
      <c r="O371" s="5"/>
      <c r="P371" s="5"/>
      <c r="Q371" s="5"/>
      <c r="R371" s="5"/>
      <c r="S371" s="5"/>
      <c r="T371" s="5"/>
      <c r="U371" s="5"/>
      <c r="V371" s="5"/>
      <c r="W371" s="5"/>
      <c r="X371" s="5"/>
      <c r="Y371" s="5"/>
      <c r="Z371" s="5"/>
    </row>
    <row r="372" ht="15.75" customHeight="1">
      <c r="J372" s="5"/>
      <c r="K372" s="5"/>
      <c r="L372" s="5"/>
      <c r="M372" s="5"/>
      <c r="N372" s="5"/>
      <c r="O372" s="5"/>
      <c r="P372" s="5"/>
      <c r="Q372" s="5"/>
      <c r="R372" s="5"/>
      <c r="S372" s="5"/>
      <c r="T372" s="5"/>
      <c r="U372" s="5"/>
      <c r="V372" s="5"/>
      <c r="W372" s="5"/>
      <c r="X372" s="5"/>
      <c r="Y372" s="5"/>
      <c r="Z372" s="5"/>
    </row>
    <row r="373" ht="15.75" customHeight="1">
      <c r="J373" s="5"/>
      <c r="K373" s="5"/>
      <c r="L373" s="5"/>
      <c r="M373" s="5"/>
      <c r="N373" s="5"/>
      <c r="O373" s="5"/>
      <c r="P373" s="5"/>
      <c r="Q373" s="5"/>
      <c r="R373" s="5"/>
      <c r="S373" s="5"/>
      <c r="T373" s="5"/>
      <c r="U373" s="5"/>
      <c r="V373" s="5"/>
      <c r="W373" s="5"/>
      <c r="X373" s="5"/>
      <c r="Y373" s="5"/>
      <c r="Z373" s="5"/>
    </row>
    <row r="374" ht="15.75" customHeight="1">
      <c r="J374" s="5"/>
      <c r="K374" s="5"/>
      <c r="L374" s="5"/>
      <c r="M374" s="5"/>
      <c r="N374" s="5"/>
      <c r="O374" s="5"/>
      <c r="P374" s="5"/>
      <c r="Q374" s="5"/>
      <c r="R374" s="5"/>
      <c r="S374" s="5"/>
      <c r="T374" s="5"/>
      <c r="U374" s="5"/>
      <c r="V374" s="5"/>
      <c r="W374" s="5"/>
      <c r="X374" s="5"/>
      <c r="Y374" s="5"/>
      <c r="Z374" s="5"/>
    </row>
    <row r="375" ht="15.75" customHeight="1">
      <c r="J375" s="5"/>
      <c r="K375" s="5"/>
      <c r="L375" s="5"/>
      <c r="M375" s="5"/>
      <c r="N375" s="5"/>
      <c r="O375" s="5"/>
      <c r="P375" s="5"/>
      <c r="Q375" s="5"/>
      <c r="R375" s="5"/>
      <c r="S375" s="5"/>
      <c r="T375" s="5"/>
      <c r="U375" s="5"/>
      <c r="V375" s="5"/>
      <c r="W375" s="5"/>
      <c r="X375" s="5"/>
      <c r="Y375" s="5"/>
      <c r="Z375" s="5"/>
    </row>
    <row r="376" ht="15.75" customHeight="1">
      <c r="J376" s="5"/>
      <c r="K376" s="5"/>
      <c r="L376" s="5"/>
      <c r="M376" s="5"/>
      <c r="N376" s="5"/>
      <c r="O376" s="5"/>
      <c r="P376" s="5"/>
      <c r="Q376" s="5"/>
      <c r="R376" s="5"/>
      <c r="S376" s="5"/>
      <c r="T376" s="5"/>
      <c r="U376" s="5"/>
      <c r="V376" s="5"/>
      <c r="W376" s="5"/>
      <c r="X376" s="5"/>
      <c r="Y376" s="5"/>
      <c r="Z376" s="5"/>
    </row>
    <row r="377" ht="15.75" customHeight="1">
      <c r="J377" s="5"/>
      <c r="K377" s="5"/>
      <c r="L377" s="5"/>
      <c r="M377" s="5"/>
      <c r="N377" s="5"/>
      <c r="O377" s="5"/>
      <c r="P377" s="5"/>
      <c r="Q377" s="5"/>
      <c r="R377" s="5"/>
      <c r="S377" s="5"/>
      <c r="T377" s="5"/>
      <c r="U377" s="5"/>
      <c r="V377" s="5"/>
      <c r="W377" s="5"/>
      <c r="X377" s="5"/>
      <c r="Y377" s="5"/>
      <c r="Z377" s="5"/>
    </row>
    <row r="378" ht="15.75" customHeight="1">
      <c r="J378" s="5"/>
      <c r="K378" s="5"/>
      <c r="L378" s="5"/>
      <c r="M378" s="5"/>
      <c r="N378" s="5"/>
      <c r="O378" s="5"/>
      <c r="P378" s="5"/>
      <c r="Q378" s="5"/>
      <c r="R378" s="5"/>
      <c r="S378" s="5"/>
      <c r="T378" s="5"/>
      <c r="U378" s="5"/>
      <c r="V378" s="5"/>
      <c r="W378" s="5"/>
      <c r="X378" s="5"/>
      <c r="Y378" s="5"/>
      <c r="Z378" s="5"/>
    </row>
    <row r="379" ht="15.75" customHeight="1">
      <c r="J379" s="5"/>
      <c r="K379" s="5"/>
      <c r="L379" s="5"/>
      <c r="M379" s="5"/>
      <c r="N379" s="5"/>
      <c r="O379" s="5"/>
      <c r="P379" s="5"/>
      <c r="Q379" s="5"/>
      <c r="R379" s="5"/>
      <c r="S379" s="5"/>
      <c r="T379" s="5"/>
      <c r="U379" s="5"/>
      <c r="V379" s="5"/>
      <c r="W379" s="5"/>
      <c r="X379" s="5"/>
      <c r="Y379" s="5"/>
      <c r="Z379" s="5"/>
    </row>
    <row r="380" ht="15.75" customHeight="1">
      <c r="J380" s="5"/>
      <c r="K380" s="5"/>
      <c r="L380" s="5"/>
      <c r="M380" s="5"/>
      <c r="N380" s="5"/>
      <c r="O380" s="5"/>
      <c r="P380" s="5"/>
      <c r="Q380" s="5"/>
      <c r="R380" s="5"/>
      <c r="S380" s="5"/>
      <c r="T380" s="5"/>
      <c r="U380" s="5"/>
      <c r="V380" s="5"/>
      <c r="W380" s="5"/>
      <c r="X380" s="5"/>
      <c r="Y380" s="5"/>
      <c r="Z380" s="5"/>
    </row>
    <row r="381" ht="15.75" customHeight="1">
      <c r="J381" s="5"/>
      <c r="K381" s="5"/>
      <c r="L381" s="5"/>
      <c r="M381" s="5"/>
      <c r="N381" s="5"/>
      <c r="O381" s="5"/>
      <c r="P381" s="5"/>
      <c r="Q381" s="5"/>
      <c r="R381" s="5"/>
      <c r="S381" s="5"/>
      <c r="T381" s="5"/>
      <c r="U381" s="5"/>
      <c r="V381" s="5"/>
      <c r="W381" s="5"/>
      <c r="X381" s="5"/>
      <c r="Y381" s="5"/>
      <c r="Z381" s="5"/>
    </row>
    <row r="382" ht="15.75" customHeight="1">
      <c r="J382" s="5"/>
      <c r="K382" s="5"/>
      <c r="L382" s="5"/>
      <c r="M382" s="5"/>
      <c r="N382" s="5"/>
      <c r="O382" s="5"/>
      <c r="P382" s="5"/>
      <c r="Q382" s="5"/>
      <c r="R382" s="5"/>
      <c r="S382" s="5"/>
      <c r="T382" s="5"/>
      <c r="U382" s="5"/>
      <c r="V382" s="5"/>
      <c r="W382" s="5"/>
      <c r="X382" s="5"/>
      <c r="Y382" s="5"/>
      <c r="Z382" s="5"/>
    </row>
    <row r="383" ht="15.75" customHeight="1">
      <c r="J383" s="5"/>
      <c r="K383" s="5"/>
      <c r="L383" s="5"/>
      <c r="M383" s="5"/>
      <c r="N383" s="5"/>
      <c r="O383" s="5"/>
      <c r="P383" s="5"/>
      <c r="Q383" s="5"/>
      <c r="R383" s="5"/>
      <c r="S383" s="5"/>
      <c r="T383" s="5"/>
      <c r="U383" s="5"/>
      <c r="V383" s="5"/>
      <c r="W383" s="5"/>
      <c r="X383" s="5"/>
      <c r="Y383" s="5"/>
      <c r="Z383" s="5"/>
    </row>
    <row r="384" ht="15.75" customHeight="1">
      <c r="J384" s="5"/>
      <c r="K384" s="5"/>
      <c r="L384" s="5"/>
      <c r="M384" s="5"/>
      <c r="N384" s="5"/>
      <c r="O384" s="5"/>
      <c r="P384" s="5"/>
      <c r="Q384" s="5"/>
      <c r="R384" s="5"/>
      <c r="S384" s="5"/>
      <c r="T384" s="5"/>
      <c r="U384" s="5"/>
      <c r="V384" s="5"/>
      <c r="W384" s="5"/>
      <c r="X384" s="5"/>
      <c r="Y384" s="5"/>
      <c r="Z384" s="5"/>
    </row>
    <row r="385" ht="15.75" customHeight="1">
      <c r="J385" s="5"/>
      <c r="K385" s="5"/>
      <c r="L385" s="5"/>
      <c r="M385" s="5"/>
      <c r="N385" s="5"/>
      <c r="O385" s="5"/>
      <c r="P385" s="5"/>
      <c r="Q385" s="5"/>
      <c r="R385" s="5"/>
      <c r="S385" s="5"/>
      <c r="T385" s="5"/>
      <c r="U385" s="5"/>
      <c r="V385" s="5"/>
      <c r="W385" s="5"/>
      <c r="X385" s="5"/>
      <c r="Y385" s="5"/>
      <c r="Z385" s="5"/>
    </row>
    <row r="386" ht="15.75" customHeight="1">
      <c r="J386" s="5"/>
      <c r="K386" s="5"/>
      <c r="L386" s="5"/>
      <c r="M386" s="5"/>
      <c r="N386" s="5"/>
      <c r="O386" s="5"/>
      <c r="P386" s="5"/>
      <c r="Q386" s="5"/>
      <c r="R386" s="5"/>
      <c r="S386" s="5"/>
      <c r="T386" s="5"/>
      <c r="U386" s="5"/>
      <c r="V386" s="5"/>
      <c r="W386" s="5"/>
      <c r="X386" s="5"/>
      <c r="Y386" s="5"/>
      <c r="Z386" s="5"/>
    </row>
    <row r="387" ht="15.75" customHeight="1">
      <c r="J387" s="5"/>
      <c r="K387" s="5"/>
      <c r="L387" s="5"/>
      <c r="M387" s="5"/>
      <c r="N387" s="5"/>
      <c r="O387" s="5"/>
      <c r="P387" s="5"/>
      <c r="Q387" s="5"/>
      <c r="R387" s="5"/>
      <c r="S387" s="5"/>
      <c r="T387" s="5"/>
      <c r="U387" s="5"/>
      <c r="V387" s="5"/>
      <c r="W387" s="5"/>
      <c r="X387" s="5"/>
      <c r="Y387" s="5"/>
      <c r="Z387" s="5"/>
    </row>
    <row r="388" ht="15.75" customHeight="1">
      <c r="J388" s="5"/>
      <c r="K388" s="5"/>
      <c r="L388" s="5"/>
      <c r="M388" s="5"/>
      <c r="N388" s="5"/>
      <c r="O388" s="5"/>
      <c r="P388" s="5"/>
      <c r="Q388" s="5"/>
      <c r="R388" s="5"/>
      <c r="S388" s="5"/>
      <c r="T388" s="5"/>
      <c r="U388" s="5"/>
      <c r="V388" s="5"/>
      <c r="W388" s="5"/>
      <c r="X388" s="5"/>
      <c r="Y388" s="5"/>
      <c r="Z388" s="5"/>
    </row>
    <row r="389" ht="15.75" customHeight="1">
      <c r="J389" s="5"/>
      <c r="K389" s="5"/>
      <c r="L389" s="5"/>
      <c r="M389" s="5"/>
      <c r="N389" s="5"/>
      <c r="O389" s="5"/>
      <c r="P389" s="5"/>
      <c r="Q389" s="5"/>
      <c r="R389" s="5"/>
      <c r="S389" s="5"/>
      <c r="T389" s="5"/>
      <c r="U389" s="5"/>
      <c r="V389" s="5"/>
      <c r="W389" s="5"/>
      <c r="X389" s="5"/>
      <c r="Y389" s="5"/>
      <c r="Z389" s="5"/>
    </row>
    <row r="390" ht="15.75" customHeight="1">
      <c r="J390" s="5"/>
      <c r="K390" s="5"/>
      <c r="L390" s="5"/>
      <c r="M390" s="5"/>
      <c r="N390" s="5"/>
      <c r="O390" s="5"/>
      <c r="P390" s="5"/>
      <c r="Q390" s="5"/>
      <c r="R390" s="5"/>
      <c r="S390" s="5"/>
      <c r="T390" s="5"/>
      <c r="U390" s="5"/>
      <c r="V390" s="5"/>
      <c r="W390" s="5"/>
      <c r="X390" s="5"/>
      <c r="Y390" s="5"/>
      <c r="Z390" s="5"/>
    </row>
    <row r="391" ht="15.75" customHeight="1">
      <c r="J391" s="5"/>
      <c r="K391" s="5"/>
      <c r="L391" s="5"/>
      <c r="M391" s="5"/>
      <c r="N391" s="5"/>
      <c r="O391" s="5"/>
      <c r="P391" s="5"/>
      <c r="Q391" s="5"/>
      <c r="R391" s="5"/>
      <c r="S391" s="5"/>
      <c r="T391" s="5"/>
      <c r="U391" s="5"/>
      <c r="V391" s="5"/>
      <c r="W391" s="5"/>
      <c r="X391" s="5"/>
      <c r="Y391" s="5"/>
      <c r="Z391" s="5"/>
    </row>
    <row r="392" ht="15.75" customHeight="1">
      <c r="J392" s="5"/>
      <c r="K392" s="5"/>
      <c r="L392" s="5"/>
      <c r="M392" s="5"/>
      <c r="N392" s="5"/>
      <c r="O392" s="5"/>
      <c r="P392" s="5"/>
      <c r="Q392" s="5"/>
      <c r="R392" s="5"/>
      <c r="S392" s="5"/>
      <c r="T392" s="5"/>
      <c r="U392" s="5"/>
      <c r="V392" s="5"/>
      <c r="W392" s="5"/>
      <c r="X392" s="5"/>
      <c r="Y392" s="5"/>
      <c r="Z392" s="5"/>
    </row>
    <row r="393" ht="15.75" customHeight="1">
      <c r="J393" s="5"/>
      <c r="K393" s="5"/>
      <c r="L393" s="5"/>
      <c r="M393" s="5"/>
      <c r="N393" s="5"/>
      <c r="O393" s="5"/>
      <c r="P393" s="5"/>
      <c r="Q393" s="5"/>
      <c r="R393" s="5"/>
      <c r="S393" s="5"/>
      <c r="T393" s="5"/>
      <c r="U393" s="5"/>
      <c r="V393" s="5"/>
      <c r="W393" s="5"/>
      <c r="X393" s="5"/>
      <c r="Y393" s="5"/>
      <c r="Z393" s="5"/>
    </row>
    <row r="394" ht="15.75" customHeight="1">
      <c r="J394" s="5"/>
      <c r="K394" s="5"/>
      <c r="L394" s="5"/>
      <c r="M394" s="5"/>
      <c r="N394" s="5"/>
      <c r="O394" s="5"/>
      <c r="P394" s="5"/>
      <c r="Q394" s="5"/>
      <c r="R394" s="5"/>
      <c r="S394" s="5"/>
      <c r="T394" s="5"/>
      <c r="U394" s="5"/>
      <c r="V394" s="5"/>
      <c r="W394" s="5"/>
      <c r="X394" s="5"/>
      <c r="Y394" s="5"/>
      <c r="Z394" s="5"/>
    </row>
    <row r="395" ht="15.75" customHeight="1">
      <c r="J395" s="5"/>
      <c r="K395" s="5"/>
      <c r="L395" s="5"/>
      <c r="M395" s="5"/>
      <c r="N395" s="5"/>
      <c r="O395" s="5"/>
      <c r="P395" s="5"/>
      <c r="Q395" s="5"/>
      <c r="R395" s="5"/>
      <c r="S395" s="5"/>
      <c r="T395" s="5"/>
      <c r="U395" s="5"/>
      <c r="V395" s="5"/>
      <c r="W395" s="5"/>
      <c r="X395" s="5"/>
      <c r="Y395" s="5"/>
      <c r="Z395" s="5"/>
    </row>
    <row r="396" ht="15.75" customHeight="1">
      <c r="J396" s="5"/>
      <c r="K396" s="5"/>
      <c r="L396" s="5"/>
      <c r="M396" s="5"/>
      <c r="N396" s="5"/>
      <c r="O396" s="5"/>
      <c r="P396" s="5"/>
      <c r="Q396" s="5"/>
      <c r="R396" s="5"/>
      <c r="S396" s="5"/>
      <c r="T396" s="5"/>
      <c r="U396" s="5"/>
      <c r="V396" s="5"/>
      <c r="W396" s="5"/>
      <c r="X396" s="5"/>
      <c r="Y396" s="5"/>
      <c r="Z396" s="5"/>
    </row>
    <row r="397" ht="15.75" customHeight="1">
      <c r="J397" s="5"/>
      <c r="K397" s="5"/>
      <c r="L397" s="5"/>
      <c r="M397" s="5"/>
      <c r="N397" s="5"/>
      <c r="O397" s="5"/>
      <c r="P397" s="5"/>
      <c r="Q397" s="5"/>
      <c r="R397" s="5"/>
      <c r="S397" s="5"/>
      <c r="T397" s="5"/>
      <c r="U397" s="5"/>
      <c r="V397" s="5"/>
      <c r="W397" s="5"/>
      <c r="X397" s="5"/>
      <c r="Y397" s="5"/>
      <c r="Z397" s="5"/>
    </row>
    <row r="398" ht="15.75" customHeight="1">
      <c r="J398" s="5"/>
      <c r="K398" s="5"/>
      <c r="L398" s="5"/>
      <c r="M398" s="5"/>
      <c r="N398" s="5"/>
      <c r="O398" s="5"/>
      <c r="P398" s="5"/>
      <c r="Q398" s="5"/>
      <c r="R398" s="5"/>
      <c r="S398" s="5"/>
      <c r="T398" s="5"/>
      <c r="U398" s="5"/>
      <c r="V398" s="5"/>
      <c r="W398" s="5"/>
      <c r="X398" s="5"/>
      <c r="Y398" s="5"/>
      <c r="Z398" s="5"/>
    </row>
    <row r="399" ht="15.75" customHeight="1">
      <c r="J399" s="5"/>
      <c r="K399" s="5"/>
      <c r="L399" s="5"/>
      <c r="M399" s="5"/>
      <c r="N399" s="5"/>
      <c r="O399" s="5"/>
      <c r="P399" s="5"/>
      <c r="Q399" s="5"/>
      <c r="R399" s="5"/>
      <c r="S399" s="5"/>
      <c r="T399" s="5"/>
      <c r="U399" s="5"/>
      <c r="V399" s="5"/>
      <c r="W399" s="5"/>
      <c r="X399" s="5"/>
      <c r="Y399" s="5"/>
      <c r="Z399" s="5"/>
    </row>
    <row r="400" ht="15.75" customHeight="1">
      <c r="J400" s="5"/>
      <c r="K400" s="5"/>
      <c r="L400" s="5"/>
      <c r="M400" s="5"/>
      <c r="N400" s="5"/>
      <c r="O400" s="5"/>
      <c r="P400" s="5"/>
      <c r="Q400" s="5"/>
      <c r="R400" s="5"/>
      <c r="S400" s="5"/>
      <c r="T400" s="5"/>
      <c r="U400" s="5"/>
      <c r="V400" s="5"/>
      <c r="W400" s="5"/>
      <c r="X400" s="5"/>
      <c r="Y400" s="5"/>
      <c r="Z400" s="5"/>
    </row>
    <row r="401" ht="15.75" customHeight="1">
      <c r="J401" s="5"/>
      <c r="K401" s="5"/>
      <c r="L401" s="5"/>
      <c r="M401" s="5"/>
      <c r="N401" s="5"/>
      <c r="O401" s="5"/>
      <c r="P401" s="5"/>
      <c r="Q401" s="5"/>
      <c r="R401" s="5"/>
      <c r="S401" s="5"/>
      <c r="T401" s="5"/>
      <c r="U401" s="5"/>
      <c r="V401" s="5"/>
      <c r="W401" s="5"/>
      <c r="X401" s="5"/>
      <c r="Y401" s="5"/>
      <c r="Z401" s="5"/>
    </row>
    <row r="402" ht="15.75" customHeight="1">
      <c r="J402" s="5"/>
      <c r="K402" s="5"/>
      <c r="L402" s="5"/>
      <c r="M402" s="5"/>
      <c r="N402" s="5"/>
      <c r="O402" s="5"/>
      <c r="P402" s="5"/>
      <c r="Q402" s="5"/>
      <c r="R402" s="5"/>
      <c r="S402" s="5"/>
      <c r="T402" s="5"/>
      <c r="U402" s="5"/>
      <c r="V402" s="5"/>
      <c r="W402" s="5"/>
      <c r="X402" s="5"/>
      <c r="Y402" s="5"/>
      <c r="Z402" s="5"/>
    </row>
    <row r="403" ht="15.75" customHeight="1">
      <c r="J403" s="5"/>
      <c r="K403" s="5"/>
      <c r="L403" s="5"/>
      <c r="M403" s="5"/>
      <c r="N403" s="5"/>
      <c r="O403" s="5"/>
      <c r="P403" s="5"/>
      <c r="Q403" s="5"/>
      <c r="R403" s="5"/>
      <c r="S403" s="5"/>
      <c r="T403" s="5"/>
      <c r="U403" s="5"/>
      <c r="V403" s="5"/>
      <c r="W403" s="5"/>
      <c r="X403" s="5"/>
      <c r="Y403" s="5"/>
      <c r="Z403" s="5"/>
    </row>
    <row r="404" ht="15.75" customHeight="1">
      <c r="J404" s="5"/>
      <c r="K404" s="5"/>
      <c r="L404" s="5"/>
      <c r="M404" s="5"/>
      <c r="N404" s="5"/>
      <c r="O404" s="5"/>
      <c r="P404" s="5"/>
      <c r="Q404" s="5"/>
      <c r="R404" s="5"/>
      <c r="S404" s="5"/>
      <c r="T404" s="5"/>
      <c r="U404" s="5"/>
      <c r="V404" s="5"/>
      <c r="W404" s="5"/>
      <c r="X404" s="5"/>
      <c r="Y404" s="5"/>
      <c r="Z404" s="5"/>
    </row>
    <row r="405" ht="15.75" customHeight="1">
      <c r="J405" s="5"/>
      <c r="K405" s="5"/>
      <c r="L405" s="5"/>
      <c r="M405" s="5"/>
      <c r="N405" s="5"/>
      <c r="O405" s="5"/>
      <c r="P405" s="5"/>
      <c r="Q405" s="5"/>
      <c r="R405" s="5"/>
      <c r="S405" s="5"/>
      <c r="T405" s="5"/>
      <c r="U405" s="5"/>
      <c r="V405" s="5"/>
      <c r="W405" s="5"/>
      <c r="X405" s="5"/>
      <c r="Y405" s="5"/>
      <c r="Z405" s="5"/>
    </row>
    <row r="406" ht="15.75" customHeight="1">
      <c r="J406" s="5"/>
      <c r="K406" s="5"/>
      <c r="L406" s="5"/>
      <c r="M406" s="5"/>
      <c r="N406" s="5"/>
      <c r="O406" s="5"/>
      <c r="P406" s="5"/>
      <c r="Q406" s="5"/>
      <c r="R406" s="5"/>
      <c r="S406" s="5"/>
      <c r="T406" s="5"/>
      <c r="U406" s="5"/>
      <c r="V406" s="5"/>
      <c r="W406" s="5"/>
      <c r="X406" s="5"/>
      <c r="Y406" s="5"/>
      <c r="Z406" s="5"/>
    </row>
    <row r="407" ht="15.75" customHeight="1">
      <c r="J407" s="5"/>
      <c r="K407" s="5"/>
      <c r="L407" s="5"/>
      <c r="M407" s="5"/>
      <c r="N407" s="5"/>
      <c r="O407" s="5"/>
      <c r="P407" s="5"/>
      <c r="Q407" s="5"/>
      <c r="R407" s="5"/>
      <c r="S407" s="5"/>
      <c r="T407" s="5"/>
      <c r="U407" s="5"/>
      <c r="V407" s="5"/>
      <c r="W407" s="5"/>
      <c r="X407" s="5"/>
      <c r="Y407" s="5"/>
      <c r="Z407" s="5"/>
    </row>
    <row r="408" ht="15.75" customHeight="1">
      <c r="J408" s="5"/>
      <c r="K408" s="5"/>
      <c r="L408" s="5"/>
      <c r="M408" s="5"/>
      <c r="N408" s="5"/>
      <c r="O408" s="5"/>
      <c r="P408" s="5"/>
      <c r="Q408" s="5"/>
      <c r="R408" s="5"/>
      <c r="S408" s="5"/>
      <c r="T408" s="5"/>
      <c r="U408" s="5"/>
      <c r="V408" s="5"/>
      <c r="W408" s="5"/>
      <c r="X408" s="5"/>
      <c r="Y408" s="5"/>
      <c r="Z408" s="5"/>
    </row>
    <row r="409" ht="15.75" customHeight="1">
      <c r="J409" s="5"/>
      <c r="K409" s="5"/>
      <c r="L409" s="5"/>
      <c r="M409" s="5"/>
      <c r="N409" s="5"/>
      <c r="O409" s="5"/>
      <c r="P409" s="5"/>
      <c r="Q409" s="5"/>
      <c r="R409" s="5"/>
      <c r="S409" s="5"/>
      <c r="T409" s="5"/>
      <c r="U409" s="5"/>
      <c r="V409" s="5"/>
      <c r="W409" s="5"/>
      <c r="X409" s="5"/>
      <c r="Y409" s="5"/>
      <c r="Z409" s="5"/>
    </row>
    <row r="410" ht="15.75" customHeight="1">
      <c r="J410" s="5"/>
      <c r="K410" s="5"/>
      <c r="L410" s="5"/>
      <c r="M410" s="5"/>
      <c r="N410" s="5"/>
      <c r="O410" s="5"/>
      <c r="P410" s="5"/>
      <c r="Q410" s="5"/>
      <c r="R410" s="5"/>
      <c r="S410" s="5"/>
      <c r="T410" s="5"/>
      <c r="U410" s="5"/>
      <c r="V410" s="5"/>
      <c r="W410" s="5"/>
      <c r="X410" s="5"/>
      <c r="Y410" s="5"/>
      <c r="Z410" s="5"/>
    </row>
    <row r="411" ht="15.75" customHeight="1">
      <c r="J411" s="5"/>
      <c r="K411" s="5"/>
      <c r="L411" s="5"/>
      <c r="M411" s="5"/>
      <c r="N411" s="5"/>
      <c r="O411" s="5"/>
      <c r="P411" s="5"/>
      <c r="Q411" s="5"/>
      <c r="R411" s="5"/>
      <c r="S411" s="5"/>
      <c r="T411" s="5"/>
      <c r="U411" s="5"/>
      <c r="V411" s="5"/>
      <c r="W411" s="5"/>
      <c r="X411" s="5"/>
      <c r="Y411" s="5"/>
      <c r="Z411" s="5"/>
    </row>
    <row r="412" ht="15.75" customHeight="1">
      <c r="J412" s="5"/>
      <c r="K412" s="5"/>
      <c r="L412" s="5"/>
      <c r="M412" s="5"/>
      <c r="N412" s="5"/>
      <c r="O412" s="5"/>
      <c r="P412" s="5"/>
      <c r="Q412" s="5"/>
      <c r="R412" s="5"/>
      <c r="S412" s="5"/>
      <c r="T412" s="5"/>
      <c r="U412" s="5"/>
      <c r="V412" s="5"/>
      <c r="W412" s="5"/>
      <c r="X412" s="5"/>
      <c r="Y412" s="5"/>
      <c r="Z412" s="5"/>
    </row>
    <row r="413" ht="15.75" customHeight="1">
      <c r="J413" s="5"/>
      <c r="K413" s="5"/>
      <c r="L413" s="5"/>
      <c r="M413" s="5"/>
      <c r="N413" s="5"/>
      <c r="O413" s="5"/>
      <c r="P413" s="5"/>
      <c r="Q413" s="5"/>
      <c r="R413" s="5"/>
      <c r="S413" s="5"/>
      <c r="T413" s="5"/>
      <c r="U413" s="5"/>
      <c r="V413" s="5"/>
      <c r="W413" s="5"/>
      <c r="X413" s="5"/>
      <c r="Y413" s="5"/>
      <c r="Z413" s="5"/>
    </row>
    <row r="414" ht="15.75" customHeight="1">
      <c r="J414" s="5"/>
      <c r="K414" s="5"/>
      <c r="L414" s="5"/>
      <c r="M414" s="5"/>
      <c r="N414" s="5"/>
      <c r="O414" s="5"/>
      <c r="P414" s="5"/>
      <c r="Q414" s="5"/>
      <c r="R414" s="5"/>
      <c r="S414" s="5"/>
      <c r="T414" s="5"/>
      <c r="U414" s="5"/>
      <c r="V414" s="5"/>
      <c r="W414" s="5"/>
      <c r="X414" s="5"/>
      <c r="Y414" s="5"/>
      <c r="Z414" s="5"/>
    </row>
    <row r="415" ht="15.75" customHeight="1">
      <c r="J415" s="5"/>
      <c r="K415" s="5"/>
      <c r="L415" s="5"/>
      <c r="M415" s="5"/>
      <c r="N415" s="5"/>
      <c r="O415" s="5"/>
      <c r="P415" s="5"/>
      <c r="Q415" s="5"/>
      <c r="R415" s="5"/>
      <c r="S415" s="5"/>
      <c r="T415" s="5"/>
      <c r="U415" s="5"/>
      <c r="V415" s="5"/>
      <c r="W415" s="5"/>
      <c r="X415" s="5"/>
      <c r="Y415" s="5"/>
      <c r="Z415" s="5"/>
    </row>
    <row r="416" ht="15.75" customHeight="1">
      <c r="J416" s="5"/>
      <c r="K416" s="5"/>
      <c r="L416" s="5"/>
      <c r="M416" s="5"/>
      <c r="N416" s="5"/>
      <c r="O416" s="5"/>
      <c r="P416" s="5"/>
      <c r="Q416" s="5"/>
      <c r="R416" s="5"/>
      <c r="S416" s="5"/>
      <c r="T416" s="5"/>
      <c r="U416" s="5"/>
      <c r="V416" s="5"/>
      <c r="W416" s="5"/>
      <c r="X416" s="5"/>
      <c r="Y416" s="5"/>
      <c r="Z416" s="5"/>
    </row>
    <row r="417" ht="15.75" customHeight="1">
      <c r="J417" s="5"/>
      <c r="K417" s="5"/>
      <c r="L417" s="5"/>
      <c r="M417" s="5"/>
      <c r="N417" s="5"/>
      <c r="O417" s="5"/>
      <c r="P417" s="5"/>
      <c r="Q417" s="5"/>
      <c r="R417" s="5"/>
      <c r="S417" s="5"/>
      <c r="T417" s="5"/>
      <c r="U417" s="5"/>
      <c r="V417" s="5"/>
      <c r="W417" s="5"/>
      <c r="X417" s="5"/>
      <c r="Y417" s="5"/>
      <c r="Z417" s="5"/>
    </row>
    <row r="418" ht="15.75" customHeight="1">
      <c r="J418" s="5"/>
      <c r="K418" s="5"/>
      <c r="L418" s="5"/>
      <c r="M418" s="5"/>
      <c r="N418" s="5"/>
      <c r="O418" s="5"/>
      <c r="P418" s="5"/>
      <c r="Q418" s="5"/>
      <c r="R418" s="5"/>
      <c r="S418" s="5"/>
      <c r="T418" s="5"/>
      <c r="U418" s="5"/>
      <c r="V418" s="5"/>
      <c r="W418" s="5"/>
      <c r="X418" s="5"/>
      <c r="Y418" s="5"/>
      <c r="Z418" s="5"/>
    </row>
    <row r="419" ht="15.75" customHeight="1">
      <c r="J419" s="5"/>
      <c r="K419" s="5"/>
      <c r="L419" s="5"/>
      <c r="M419" s="5"/>
      <c r="N419" s="5"/>
      <c r="O419" s="5"/>
      <c r="P419" s="5"/>
      <c r="Q419" s="5"/>
      <c r="R419" s="5"/>
      <c r="S419" s="5"/>
      <c r="T419" s="5"/>
      <c r="U419" s="5"/>
      <c r="V419" s="5"/>
      <c r="W419" s="5"/>
      <c r="X419" s="5"/>
      <c r="Y419" s="5"/>
      <c r="Z419" s="5"/>
    </row>
    <row r="420" ht="15.75" customHeight="1">
      <c r="J420" s="5"/>
      <c r="K420" s="5"/>
      <c r="L420" s="5"/>
      <c r="M420" s="5"/>
      <c r="N420" s="5"/>
      <c r="O420" s="5"/>
      <c r="P420" s="5"/>
      <c r="Q420" s="5"/>
      <c r="R420" s="5"/>
      <c r="S420" s="5"/>
      <c r="T420" s="5"/>
      <c r="U420" s="5"/>
      <c r="V420" s="5"/>
      <c r="W420" s="5"/>
      <c r="X420" s="5"/>
      <c r="Y420" s="5"/>
      <c r="Z420" s="5"/>
    </row>
    <row r="421" ht="15.75" customHeight="1">
      <c r="J421" s="5"/>
      <c r="K421" s="5"/>
      <c r="L421" s="5"/>
      <c r="M421" s="5"/>
      <c r="N421" s="5"/>
      <c r="O421" s="5"/>
      <c r="P421" s="5"/>
      <c r="Q421" s="5"/>
      <c r="R421" s="5"/>
      <c r="S421" s="5"/>
      <c r="T421" s="5"/>
      <c r="U421" s="5"/>
      <c r="V421" s="5"/>
      <c r="W421" s="5"/>
      <c r="X421" s="5"/>
      <c r="Y421" s="5"/>
      <c r="Z421" s="5"/>
    </row>
    <row r="422" ht="15.75" customHeight="1">
      <c r="J422" s="5"/>
      <c r="K422" s="5"/>
      <c r="L422" s="5"/>
      <c r="M422" s="5"/>
      <c r="N422" s="5"/>
      <c r="O422" s="5"/>
      <c r="P422" s="5"/>
      <c r="Q422" s="5"/>
      <c r="R422" s="5"/>
      <c r="S422" s="5"/>
      <c r="T422" s="5"/>
      <c r="U422" s="5"/>
      <c r="V422" s="5"/>
      <c r="W422" s="5"/>
      <c r="X422" s="5"/>
      <c r="Y422" s="5"/>
      <c r="Z422" s="5"/>
    </row>
    <row r="423" ht="15.75" customHeight="1">
      <c r="J423" s="5"/>
      <c r="K423" s="5"/>
      <c r="L423" s="5"/>
      <c r="M423" s="5"/>
      <c r="N423" s="5"/>
      <c r="O423" s="5"/>
      <c r="P423" s="5"/>
      <c r="Q423" s="5"/>
      <c r="R423" s="5"/>
      <c r="S423" s="5"/>
      <c r="T423" s="5"/>
      <c r="U423" s="5"/>
      <c r="V423" s="5"/>
      <c r="W423" s="5"/>
      <c r="X423" s="5"/>
      <c r="Y423" s="5"/>
      <c r="Z423" s="5"/>
    </row>
    <row r="424" ht="15.75" customHeight="1">
      <c r="J424" s="5"/>
      <c r="K424" s="5"/>
      <c r="L424" s="5"/>
      <c r="M424" s="5"/>
      <c r="N424" s="5"/>
      <c r="O424" s="5"/>
      <c r="P424" s="5"/>
      <c r="Q424" s="5"/>
      <c r="R424" s="5"/>
      <c r="S424" s="5"/>
      <c r="T424" s="5"/>
      <c r="U424" s="5"/>
      <c r="V424" s="5"/>
      <c r="W424" s="5"/>
      <c r="X424" s="5"/>
      <c r="Y424" s="5"/>
      <c r="Z424" s="5"/>
    </row>
    <row r="425" ht="15.75" customHeight="1">
      <c r="J425" s="5"/>
      <c r="K425" s="5"/>
      <c r="L425" s="5"/>
      <c r="M425" s="5"/>
      <c r="N425" s="5"/>
      <c r="O425" s="5"/>
      <c r="P425" s="5"/>
      <c r="Q425" s="5"/>
      <c r="R425" s="5"/>
      <c r="S425" s="5"/>
      <c r="T425" s="5"/>
      <c r="U425" s="5"/>
      <c r="V425" s="5"/>
      <c r="W425" s="5"/>
      <c r="X425" s="5"/>
      <c r="Y425" s="5"/>
      <c r="Z425" s="5"/>
    </row>
    <row r="426" ht="15.75" customHeight="1">
      <c r="J426" s="5"/>
      <c r="K426" s="5"/>
      <c r="L426" s="5"/>
      <c r="M426" s="5"/>
      <c r="N426" s="5"/>
      <c r="O426" s="5"/>
      <c r="P426" s="5"/>
      <c r="Q426" s="5"/>
      <c r="R426" s="5"/>
      <c r="S426" s="5"/>
      <c r="T426" s="5"/>
      <c r="U426" s="5"/>
      <c r="V426" s="5"/>
      <c r="W426" s="5"/>
      <c r="X426" s="5"/>
      <c r="Y426" s="5"/>
      <c r="Z426" s="5"/>
    </row>
    <row r="427" ht="15.75" customHeight="1">
      <c r="J427" s="5"/>
      <c r="K427" s="5"/>
      <c r="L427" s="5"/>
      <c r="M427" s="5"/>
      <c r="N427" s="5"/>
      <c r="O427" s="5"/>
      <c r="P427" s="5"/>
      <c r="Q427" s="5"/>
      <c r="R427" s="5"/>
      <c r="S427" s="5"/>
      <c r="T427" s="5"/>
      <c r="U427" s="5"/>
      <c r="V427" s="5"/>
      <c r="W427" s="5"/>
      <c r="X427" s="5"/>
      <c r="Y427" s="5"/>
      <c r="Z427" s="5"/>
    </row>
    <row r="428" ht="15.75" customHeight="1">
      <c r="J428" s="5"/>
      <c r="K428" s="5"/>
      <c r="L428" s="5"/>
      <c r="M428" s="5"/>
      <c r="N428" s="5"/>
      <c r="O428" s="5"/>
      <c r="P428" s="5"/>
      <c r="Q428" s="5"/>
      <c r="R428" s="5"/>
      <c r="S428" s="5"/>
      <c r="T428" s="5"/>
      <c r="U428" s="5"/>
      <c r="V428" s="5"/>
      <c r="W428" s="5"/>
      <c r="X428" s="5"/>
      <c r="Y428" s="5"/>
      <c r="Z428" s="5"/>
    </row>
    <row r="429" ht="15.75" customHeight="1">
      <c r="J429" s="5"/>
      <c r="K429" s="5"/>
      <c r="L429" s="5"/>
      <c r="M429" s="5"/>
      <c r="N429" s="5"/>
      <c r="O429" s="5"/>
      <c r="P429" s="5"/>
      <c r="Q429" s="5"/>
      <c r="R429" s="5"/>
      <c r="S429" s="5"/>
      <c r="T429" s="5"/>
      <c r="U429" s="5"/>
      <c r="V429" s="5"/>
      <c r="W429" s="5"/>
      <c r="X429" s="5"/>
      <c r="Y429" s="5"/>
      <c r="Z429" s="5"/>
    </row>
    <row r="430" ht="15.75" customHeight="1">
      <c r="J430" s="5"/>
      <c r="K430" s="5"/>
      <c r="L430" s="5"/>
      <c r="M430" s="5"/>
      <c r="N430" s="5"/>
      <c r="O430" s="5"/>
      <c r="P430" s="5"/>
      <c r="Q430" s="5"/>
      <c r="R430" s="5"/>
      <c r="S430" s="5"/>
      <c r="T430" s="5"/>
      <c r="U430" s="5"/>
      <c r="V430" s="5"/>
      <c r="W430" s="5"/>
      <c r="X430" s="5"/>
      <c r="Y430" s="5"/>
      <c r="Z430" s="5"/>
    </row>
    <row r="431" ht="15.75" customHeight="1">
      <c r="J431" s="5"/>
      <c r="K431" s="5"/>
      <c r="L431" s="5"/>
      <c r="M431" s="5"/>
      <c r="N431" s="5"/>
      <c r="O431" s="5"/>
      <c r="P431" s="5"/>
      <c r="Q431" s="5"/>
      <c r="R431" s="5"/>
      <c r="S431" s="5"/>
      <c r="T431" s="5"/>
      <c r="U431" s="5"/>
      <c r="V431" s="5"/>
      <c r="W431" s="5"/>
      <c r="X431" s="5"/>
      <c r="Y431" s="5"/>
      <c r="Z431" s="5"/>
    </row>
    <row r="432" ht="15.75" customHeight="1">
      <c r="J432" s="5"/>
      <c r="K432" s="5"/>
      <c r="L432" s="5"/>
      <c r="M432" s="5"/>
      <c r="N432" s="5"/>
      <c r="O432" s="5"/>
      <c r="P432" s="5"/>
      <c r="Q432" s="5"/>
      <c r="R432" s="5"/>
      <c r="S432" s="5"/>
      <c r="T432" s="5"/>
      <c r="U432" s="5"/>
      <c r="V432" s="5"/>
      <c r="W432" s="5"/>
      <c r="X432" s="5"/>
      <c r="Y432" s="5"/>
      <c r="Z432" s="5"/>
    </row>
    <row r="433" ht="15.75" customHeight="1">
      <c r="J433" s="5"/>
      <c r="K433" s="5"/>
      <c r="L433" s="5"/>
      <c r="M433" s="5"/>
      <c r="N433" s="5"/>
      <c r="O433" s="5"/>
      <c r="P433" s="5"/>
      <c r="Q433" s="5"/>
      <c r="R433" s="5"/>
      <c r="S433" s="5"/>
      <c r="T433" s="5"/>
      <c r="U433" s="5"/>
      <c r="V433" s="5"/>
      <c r="W433" s="5"/>
      <c r="X433" s="5"/>
      <c r="Y433" s="5"/>
      <c r="Z433" s="5"/>
    </row>
    <row r="434" ht="15.75" customHeight="1">
      <c r="J434" s="5"/>
      <c r="K434" s="5"/>
      <c r="L434" s="5"/>
      <c r="M434" s="5"/>
      <c r="N434" s="5"/>
      <c r="O434" s="5"/>
      <c r="P434" s="5"/>
      <c r="Q434" s="5"/>
      <c r="R434" s="5"/>
      <c r="S434" s="5"/>
      <c r="T434" s="5"/>
      <c r="U434" s="5"/>
      <c r="V434" s="5"/>
      <c r="W434" s="5"/>
      <c r="X434" s="5"/>
      <c r="Y434" s="5"/>
      <c r="Z434" s="5"/>
    </row>
    <row r="435" ht="15.75" customHeight="1">
      <c r="J435" s="5"/>
      <c r="K435" s="5"/>
      <c r="L435" s="5"/>
      <c r="M435" s="5"/>
      <c r="N435" s="5"/>
      <c r="O435" s="5"/>
      <c r="P435" s="5"/>
      <c r="Q435" s="5"/>
      <c r="R435" s="5"/>
      <c r="S435" s="5"/>
      <c r="T435" s="5"/>
      <c r="U435" s="5"/>
      <c r="V435" s="5"/>
      <c r="W435" s="5"/>
      <c r="X435" s="5"/>
      <c r="Y435" s="5"/>
      <c r="Z435" s="5"/>
    </row>
    <row r="436" ht="15.75" customHeight="1">
      <c r="J436" s="5"/>
      <c r="K436" s="5"/>
      <c r="L436" s="5"/>
      <c r="M436" s="5"/>
      <c r="N436" s="5"/>
      <c r="O436" s="5"/>
      <c r="P436" s="5"/>
      <c r="Q436" s="5"/>
      <c r="R436" s="5"/>
      <c r="S436" s="5"/>
      <c r="T436" s="5"/>
      <c r="U436" s="5"/>
      <c r="V436" s="5"/>
      <c r="W436" s="5"/>
      <c r="X436" s="5"/>
      <c r="Y436" s="5"/>
      <c r="Z436" s="5"/>
    </row>
    <row r="437" ht="15.75" customHeight="1">
      <c r="J437" s="5"/>
      <c r="K437" s="5"/>
      <c r="L437" s="5"/>
      <c r="M437" s="5"/>
      <c r="N437" s="5"/>
      <c r="O437" s="5"/>
      <c r="P437" s="5"/>
      <c r="Q437" s="5"/>
      <c r="R437" s="5"/>
      <c r="S437" s="5"/>
      <c r="T437" s="5"/>
      <c r="U437" s="5"/>
      <c r="V437" s="5"/>
      <c r="W437" s="5"/>
      <c r="X437" s="5"/>
      <c r="Y437" s="5"/>
      <c r="Z437" s="5"/>
    </row>
    <row r="438" ht="15.75" customHeight="1">
      <c r="J438" s="5"/>
      <c r="K438" s="5"/>
      <c r="L438" s="5"/>
      <c r="M438" s="5"/>
      <c r="N438" s="5"/>
      <c r="O438" s="5"/>
      <c r="P438" s="5"/>
      <c r="Q438" s="5"/>
      <c r="R438" s="5"/>
      <c r="S438" s="5"/>
      <c r="T438" s="5"/>
      <c r="U438" s="5"/>
      <c r="V438" s="5"/>
      <c r="W438" s="5"/>
      <c r="X438" s="5"/>
      <c r="Y438" s="5"/>
      <c r="Z438" s="5"/>
    </row>
    <row r="439" ht="15.75" customHeight="1">
      <c r="J439" s="5"/>
      <c r="K439" s="5"/>
      <c r="L439" s="5"/>
      <c r="M439" s="5"/>
      <c r="N439" s="5"/>
      <c r="O439" s="5"/>
      <c r="P439" s="5"/>
      <c r="Q439" s="5"/>
      <c r="R439" s="5"/>
      <c r="S439" s="5"/>
      <c r="T439" s="5"/>
      <c r="U439" s="5"/>
      <c r="V439" s="5"/>
      <c r="W439" s="5"/>
      <c r="X439" s="5"/>
      <c r="Y439" s="5"/>
      <c r="Z439" s="5"/>
    </row>
    <row r="440" ht="15.75" customHeight="1">
      <c r="J440" s="5"/>
      <c r="K440" s="5"/>
      <c r="L440" s="5"/>
      <c r="M440" s="5"/>
      <c r="N440" s="5"/>
      <c r="O440" s="5"/>
      <c r="P440" s="5"/>
      <c r="Q440" s="5"/>
      <c r="R440" s="5"/>
      <c r="S440" s="5"/>
      <c r="T440" s="5"/>
      <c r="U440" s="5"/>
      <c r="V440" s="5"/>
      <c r="W440" s="5"/>
      <c r="X440" s="5"/>
      <c r="Y440" s="5"/>
      <c r="Z440" s="5"/>
    </row>
    <row r="441" ht="15.75" customHeight="1">
      <c r="J441" s="5"/>
      <c r="K441" s="5"/>
      <c r="L441" s="5"/>
      <c r="M441" s="5"/>
      <c r="N441" s="5"/>
      <c r="O441" s="5"/>
      <c r="P441" s="5"/>
      <c r="Q441" s="5"/>
      <c r="R441" s="5"/>
      <c r="S441" s="5"/>
      <c r="T441" s="5"/>
      <c r="U441" s="5"/>
      <c r="V441" s="5"/>
      <c r="W441" s="5"/>
      <c r="X441" s="5"/>
      <c r="Y441" s="5"/>
      <c r="Z441" s="5"/>
    </row>
    <row r="442" ht="15.75" customHeight="1">
      <c r="J442" s="5"/>
      <c r="K442" s="5"/>
      <c r="L442" s="5"/>
      <c r="M442" s="5"/>
      <c r="N442" s="5"/>
      <c r="O442" s="5"/>
      <c r="P442" s="5"/>
      <c r="Q442" s="5"/>
      <c r="R442" s="5"/>
      <c r="S442" s="5"/>
      <c r="T442" s="5"/>
      <c r="U442" s="5"/>
      <c r="V442" s="5"/>
      <c r="W442" s="5"/>
      <c r="X442" s="5"/>
      <c r="Y442" s="5"/>
      <c r="Z442" s="5"/>
    </row>
    <row r="443" ht="15.75" customHeight="1">
      <c r="J443" s="5"/>
      <c r="K443" s="5"/>
      <c r="L443" s="5"/>
      <c r="M443" s="5"/>
      <c r="N443" s="5"/>
      <c r="O443" s="5"/>
      <c r="P443" s="5"/>
      <c r="Q443" s="5"/>
      <c r="R443" s="5"/>
      <c r="S443" s="5"/>
      <c r="T443" s="5"/>
      <c r="U443" s="5"/>
      <c r="V443" s="5"/>
      <c r="W443" s="5"/>
      <c r="X443" s="5"/>
      <c r="Y443" s="5"/>
      <c r="Z443" s="5"/>
    </row>
    <row r="444" ht="15.75" customHeight="1">
      <c r="J444" s="5"/>
      <c r="K444" s="5"/>
      <c r="L444" s="5"/>
      <c r="M444" s="5"/>
      <c r="N444" s="5"/>
      <c r="O444" s="5"/>
      <c r="P444" s="5"/>
      <c r="Q444" s="5"/>
      <c r="R444" s="5"/>
      <c r="S444" s="5"/>
      <c r="T444" s="5"/>
      <c r="U444" s="5"/>
      <c r="V444" s="5"/>
      <c r="W444" s="5"/>
      <c r="X444" s="5"/>
      <c r="Y444" s="5"/>
      <c r="Z444" s="5"/>
    </row>
    <row r="445" ht="15.75" customHeight="1">
      <c r="J445" s="5"/>
      <c r="K445" s="5"/>
      <c r="L445" s="5"/>
      <c r="M445" s="5"/>
      <c r="N445" s="5"/>
      <c r="O445" s="5"/>
      <c r="P445" s="5"/>
      <c r="Q445" s="5"/>
      <c r="R445" s="5"/>
      <c r="S445" s="5"/>
      <c r="T445" s="5"/>
      <c r="U445" s="5"/>
      <c r="V445" s="5"/>
      <c r="W445" s="5"/>
      <c r="X445" s="5"/>
      <c r="Y445" s="5"/>
      <c r="Z445" s="5"/>
    </row>
    <row r="446" ht="15.75" customHeight="1">
      <c r="J446" s="5"/>
      <c r="K446" s="5"/>
      <c r="L446" s="5"/>
      <c r="M446" s="5"/>
      <c r="N446" s="5"/>
      <c r="O446" s="5"/>
      <c r="P446" s="5"/>
      <c r="Q446" s="5"/>
      <c r="R446" s="5"/>
      <c r="S446" s="5"/>
      <c r="T446" s="5"/>
      <c r="U446" s="5"/>
      <c r="V446" s="5"/>
      <c r="W446" s="5"/>
      <c r="X446" s="5"/>
      <c r="Y446" s="5"/>
      <c r="Z446" s="5"/>
    </row>
    <row r="447" ht="15.75" customHeight="1">
      <c r="J447" s="5"/>
      <c r="K447" s="5"/>
      <c r="L447" s="5"/>
      <c r="M447" s="5"/>
      <c r="N447" s="5"/>
      <c r="O447" s="5"/>
      <c r="P447" s="5"/>
      <c r="Q447" s="5"/>
      <c r="R447" s="5"/>
      <c r="S447" s="5"/>
      <c r="T447" s="5"/>
      <c r="U447" s="5"/>
      <c r="V447" s="5"/>
      <c r="W447" s="5"/>
      <c r="X447" s="5"/>
      <c r="Y447" s="5"/>
      <c r="Z447" s="5"/>
    </row>
    <row r="448" ht="15.75" customHeight="1">
      <c r="J448" s="5"/>
      <c r="K448" s="5"/>
      <c r="L448" s="5"/>
      <c r="M448" s="5"/>
      <c r="N448" s="5"/>
      <c r="O448" s="5"/>
      <c r="P448" s="5"/>
      <c r="Q448" s="5"/>
      <c r="R448" s="5"/>
      <c r="S448" s="5"/>
      <c r="T448" s="5"/>
      <c r="U448" s="5"/>
      <c r="V448" s="5"/>
      <c r="W448" s="5"/>
      <c r="X448" s="5"/>
      <c r="Y448" s="5"/>
      <c r="Z448" s="5"/>
    </row>
    <row r="449" ht="15.75" customHeight="1">
      <c r="J449" s="5"/>
      <c r="K449" s="5"/>
      <c r="L449" s="5"/>
      <c r="M449" s="5"/>
      <c r="N449" s="5"/>
      <c r="O449" s="5"/>
      <c r="P449" s="5"/>
      <c r="Q449" s="5"/>
      <c r="R449" s="5"/>
      <c r="S449" s="5"/>
      <c r="T449" s="5"/>
      <c r="U449" s="5"/>
      <c r="V449" s="5"/>
      <c r="W449" s="5"/>
      <c r="X449" s="5"/>
      <c r="Y449" s="5"/>
      <c r="Z449" s="5"/>
    </row>
    <row r="450" ht="15.75" customHeight="1">
      <c r="J450" s="5"/>
      <c r="K450" s="5"/>
      <c r="L450" s="5"/>
      <c r="M450" s="5"/>
      <c r="N450" s="5"/>
      <c r="O450" s="5"/>
      <c r="P450" s="5"/>
      <c r="Q450" s="5"/>
      <c r="R450" s="5"/>
      <c r="S450" s="5"/>
      <c r="T450" s="5"/>
      <c r="U450" s="5"/>
      <c r="V450" s="5"/>
      <c r="W450" s="5"/>
      <c r="X450" s="5"/>
      <c r="Y450" s="5"/>
      <c r="Z450" s="5"/>
    </row>
    <row r="451" ht="15.75" customHeight="1">
      <c r="J451" s="5"/>
      <c r="K451" s="5"/>
      <c r="L451" s="5"/>
      <c r="M451" s="5"/>
      <c r="N451" s="5"/>
      <c r="O451" s="5"/>
      <c r="P451" s="5"/>
      <c r="Q451" s="5"/>
      <c r="R451" s="5"/>
      <c r="S451" s="5"/>
      <c r="T451" s="5"/>
      <c r="U451" s="5"/>
      <c r="V451" s="5"/>
      <c r="W451" s="5"/>
      <c r="X451" s="5"/>
      <c r="Y451" s="5"/>
      <c r="Z451" s="5"/>
    </row>
    <row r="452" ht="15.75" customHeight="1">
      <c r="J452" s="5"/>
      <c r="K452" s="5"/>
      <c r="L452" s="5"/>
      <c r="M452" s="5"/>
      <c r="N452" s="5"/>
      <c r="O452" s="5"/>
      <c r="P452" s="5"/>
      <c r="Q452" s="5"/>
      <c r="R452" s="5"/>
      <c r="S452" s="5"/>
      <c r="T452" s="5"/>
      <c r="U452" s="5"/>
      <c r="V452" s="5"/>
      <c r="W452" s="5"/>
      <c r="X452" s="5"/>
      <c r="Y452" s="5"/>
      <c r="Z452" s="5"/>
    </row>
    <row r="453" ht="15.75" customHeight="1">
      <c r="J453" s="5"/>
      <c r="K453" s="5"/>
      <c r="L453" s="5"/>
      <c r="M453" s="5"/>
      <c r="N453" s="5"/>
      <c r="O453" s="5"/>
      <c r="P453" s="5"/>
      <c r="Q453" s="5"/>
      <c r="R453" s="5"/>
      <c r="S453" s="5"/>
      <c r="T453" s="5"/>
      <c r="U453" s="5"/>
      <c r="V453" s="5"/>
      <c r="W453" s="5"/>
      <c r="X453" s="5"/>
      <c r="Y453" s="5"/>
      <c r="Z453" s="5"/>
    </row>
    <row r="454" ht="15.75" customHeight="1">
      <c r="J454" s="5"/>
      <c r="K454" s="5"/>
      <c r="L454" s="5"/>
      <c r="M454" s="5"/>
      <c r="N454" s="5"/>
      <c r="O454" s="5"/>
      <c r="P454" s="5"/>
      <c r="Q454" s="5"/>
      <c r="R454" s="5"/>
      <c r="S454" s="5"/>
      <c r="T454" s="5"/>
      <c r="U454" s="5"/>
      <c r="V454" s="5"/>
      <c r="W454" s="5"/>
      <c r="X454" s="5"/>
      <c r="Y454" s="5"/>
      <c r="Z454" s="5"/>
    </row>
    <row r="455" ht="15.75" customHeight="1">
      <c r="J455" s="5"/>
      <c r="K455" s="5"/>
      <c r="L455" s="5"/>
      <c r="M455" s="5"/>
      <c r="N455" s="5"/>
      <c r="O455" s="5"/>
      <c r="P455" s="5"/>
      <c r="Q455" s="5"/>
      <c r="R455" s="5"/>
      <c r="S455" s="5"/>
      <c r="T455" s="5"/>
      <c r="U455" s="5"/>
      <c r="V455" s="5"/>
      <c r="W455" s="5"/>
      <c r="X455" s="5"/>
      <c r="Y455" s="5"/>
      <c r="Z455" s="5"/>
    </row>
    <row r="456" ht="15.75" customHeight="1">
      <c r="J456" s="5"/>
      <c r="K456" s="5"/>
      <c r="L456" s="5"/>
      <c r="M456" s="5"/>
      <c r="N456" s="5"/>
      <c r="O456" s="5"/>
      <c r="P456" s="5"/>
      <c r="Q456" s="5"/>
      <c r="R456" s="5"/>
      <c r="S456" s="5"/>
      <c r="T456" s="5"/>
      <c r="U456" s="5"/>
      <c r="V456" s="5"/>
      <c r="W456" s="5"/>
      <c r="X456" s="5"/>
      <c r="Y456" s="5"/>
      <c r="Z456" s="5"/>
    </row>
    <row r="457" ht="15.75" customHeight="1">
      <c r="J457" s="5"/>
      <c r="K457" s="5"/>
      <c r="L457" s="5"/>
      <c r="M457" s="5"/>
      <c r="N457" s="5"/>
      <c r="O457" s="5"/>
      <c r="P457" s="5"/>
      <c r="Q457" s="5"/>
      <c r="R457" s="5"/>
      <c r="S457" s="5"/>
      <c r="T457" s="5"/>
      <c r="U457" s="5"/>
      <c r="V457" s="5"/>
      <c r="W457" s="5"/>
      <c r="X457" s="5"/>
      <c r="Y457" s="5"/>
      <c r="Z457" s="5"/>
    </row>
    <row r="458" ht="15.75" customHeight="1">
      <c r="J458" s="5"/>
      <c r="K458" s="5"/>
      <c r="L458" s="5"/>
      <c r="M458" s="5"/>
      <c r="N458" s="5"/>
      <c r="O458" s="5"/>
      <c r="P458" s="5"/>
      <c r="Q458" s="5"/>
      <c r="R458" s="5"/>
      <c r="S458" s="5"/>
      <c r="T458" s="5"/>
      <c r="U458" s="5"/>
      <c r="V458" s="5"/>
      <c r="W458" s="5"/>
      <c r="X458" s="5"/>
      <c r="Y458" s="5"/>
      <c r="Z458" s="5"/>
    </row>
    <row r="459" ht="15.75" customHeight="1">
      <c r="J459" s="5"/>
      <c r="K459" s="5"/>
      <c r="L459" s="5"/>
      <c r="M459" s="5"/>
      <c r="N459" s="5"/>
      <c r="O459" s="5"/>
      <c r="P459" s="5"/>
      <c r="Q459" s="5"/>
      <c r="R459" s="5"/>
      <c r="S459" s="5"/>
      <c r="T459" s="5"/>
      <c r="U459" s="5"/>
      <c r="V459" s="5"/>
      <c r="W459" s="5"/>
      <c r="X459" s="5"/>
      <c r="Y459" s="5"/>
      <c r="Z459" s="5"/>
    </row>
    <row r="460" ht="15.75" customHeight="1">
      <c r="J460" s="5"/>
      <c r="K460" s="5"/>
      <c r="L460" s="5"/>
      <c r="M460" s="5"/>
      <c r="N460" s="5"/>
      <c r="O460" s="5"/>
      <c r="P460" s="5"/>
      <c r="Q460" s="5"/>
      <c r="R460" s="5"/>
      <c r="S460" s="5"/>
      <c r="T460" s="5"/>
      <c r="U460" s="5"/>
      <c r="V460" s="5"/>
      <c r="W460" s="5"/>
      <c r="X460" s="5"/>
      <c r="Y460" s="5"/>
      <c r="Z460" s="5"/>
    </row>
    <row r="461" ht="15.75" customHeight="1">
      <c r="J461" s="5"/>
      <c r="K461" s="5"/>
      <c r="L461" s="5"/>
      <c r="M461" s="5"/>
      <c r="N461" s="5"/>
      <c r="O461" s="5"/>
      <c r="P461" s="5"/>
      <c r="Q461" s="5"/>
      <c r="R461" s="5"/>
      <c r="S461" s="5"/>
      <c r="T461" s="5"/>
      <c r="U461" s="5"/>
      <c r="V461" s="5"/>
      <c r="W461" s="5"/>
      <c r="X461" s="5"/>
      <c r="Y461" s="5"/>
      <c r="Z461" s="5"/>
    </row>
    <row r="462" ht="15.75" customHeight="1">
      <c r="J462" s="5"/>
      <c r="K462" s="5"/>
      <c r="L462" s="5"/>
      <c r="M462" s="5"/>
      <c r="N462" s="5"/>
      <c r="O462" s="5"/>
      <c r="P462" s="5"/>
      <c r="Q462" s="5"/>
      <c r="R462" s="5"/>
      <c r="S462" s="5"/>
      <c r="T462" s="5"/>
      <c r="U462" s="5"/>
      <c r="V462" s="5"/>
      <c r="W462" s="5"/>
      <c r="X462" s="5"/>
      <c r="Y462" s="5"/>
      <c r="Z462" s="5"/>
    </row>
    <row r="463" ht="15.75" customHeight="1">
      <c r="J463" s="5"/>
      <c r="K463" s="5"/>
      <c r="L463" s="5"/>
      <c r="M463" s="5"/>
      <c r="N463" s="5"/>
      <c r="O463" s="5"/>
      <c r="P463" s="5"/>
      <c r="Q463" s="5"/>
      <c r="R463" s="5"/>
      <c r="S463" s="5"/>
      <c r="T463" s="5"/>
      <c r="U463" s="5"/>
      <c r="V463" s="5"/>
      <c r="W463" s="5"/>
      <c r="X463" s="5"/>
      <c r="Y463" s="5"/>
      <c r="Z463" s="5"/>
    </row>
    <row r="464" ht="15.75" customHeight="1">
      <c r="J464" s="5"/>
      <c r="K464" s="5"/>
      <c r="L464" s="5"/>
      <c r="M464" s="5"/>
      <c r="N464" s="5"/>
      <c r="O464" s="5"/>
      <c r="P464" s="5"/>
      <c r="Q464" s="5"/>
      <c r="R464" s="5"/>
      <c r="S464" s="5"/>
      <c r="T464" s="5"/>
      <c r="U464" s="5"/>
      <c r="V464" s="5"/>
      <c r="W464" s="5"/>
      <c r="X464" s="5"/>
      <c r="Y464" s="5"/>
      <c r="Z464" s="5"/>
    </row>
    <row r="465" ht="15.75" customHeight="1">
      <c r="J465" s="5"/>
      <c r="K465" s="5"/>
      <c r="L465" s="5"/>
      <c r="M465" s="5"/>
      <c r="N465" s="5"/>
      <c r="O465" s="5"/>
      <c r="P465" s="5"/>
      <c r="Q465" s="5"/>
      <c r="R465" s="5"/>
      <c r="S465" s="5"/>
      <c r="T465" s="5"/>
      <c r="U465" s="5"/>
      <c r="V465" s="5"/>
      <c r="W465" s="5"/>
      <c r="X465" s="5"/>
      <c r="Y465" s="5"/>
      <c r="Z465" s="5"/>
    </row>
    <row r="466" ht="15.75" customHeight="1">
      <c r="J466" s="5"/>
      <c r="K466" s="5"/>
      <c r="L466" s="5"/>
      <c r="M466" s="5"/>
      <c r="N466" s="5"/>
      <c r="O466" s="5"/>
      <c r="P466" s="5"/>
      <c r="Q466" s="5"/>
      <c r="R466" s="5"/>
      <c r="S466" s="5"/>
      <c r="T466" s="5"/>
      <c r="U466" s="5"/>
      <c r="V466" s="5"/>
      <c r="W466" s="5"/>
      <c r="X466" s="5"/>
      <c r="Y466" s="5"/>
      <c r="Z466" s="5"/>
    </row>
    <row r="467" ht="15.75" customHeight="1">
      <c r="J467" s="5"/>
      <c r="K467" s="5"/>
      <c r="L467" s="5"/>
      <c r="M467" s="5"/>
      <c r="N467" s="5"/>
      <c r="O467" s="5"/>
      <c r="P467" s="5"/>
      <c r="Q467" s="5"/>
      <c r="R467" s="5"/>
      <c r="S467" s="5"/>
      <c r="T467" s="5"/>
      <c r="U467" s="5"/>
      <c r="V467" s="5"/>
      <c r="W467" s="5"/>
      <c r="X467" s="5"/>
      <c r="Y467" s="5"/>
      <c r="Z467" s="5"/>
    </row>
    <row r="468" ht="15.75" customHeight="1">
      <c r="J468" s="5"/>
      <c r="K468" s="5"/>
      <c r="L468" s="5"/>
      <c r="M468" s="5"/>
      <c r="N468" s="5"/>
      <c r="O468" s="5"/>
      <c r="P468" s="5"/>
      <c r="Q468" s="5"/>
      <c r="R468" s="5"/>
      <c r="S468" s="5"/>
      <c r="T468" s="5"/>
      <c r="U468" s="5"/>
      <c r="V468" s="5"/>
      <c r="W468" s="5"/>
      <c r="X468" s="5"/>
      <c r="Y468" s="5"/>
      <c r="Z468" s="5"/>
    </row>
    <row r="469" ht="15.75" customHeight="1">
      <c r="J469" s="5"/>
      <c r="K469" s="5"/>
      <c r="L469" s="5"/>
      <c r="M469" s="5"/>
      <c r="N469" s="5"/>
      <c r="O469" s="5"/>
      <c r="P469" s="5"/>
      <c r="Q469" s="5"/>
      <c r="R469" s="5"/>
      <c r="S469" s="5"/>
      <c r="T469" s="5"/>
      <c r="U469" s="5"/>
      <c r="V469" s="5"/>
      <c r="W469" s="5"/>
      <c r="X469" s="5"/>
      <c r="Y469" s="5"/>
      <c r="Z469" s="5"/>
    </row>
    <row r="470" ht="15.75" customHeight="1">
      <c r="J470" s="5"/>
      <c r="K470" s="5"/>
      <c r="L470" s="5"/>
      <c r="M470" s="5"/>
      <c r="N470" s="5"/>
      <c r="O470" s="5"/>
      <c r="P470" s="5"/>
      <c r="Q470" s="5"/>
      <c r="R470" s="5"/>
      <c r="S470" s="5"/>
      <c r="T470" s="5"/>
      <c r="U470" s="5"/>
      <c r="V470" s="5"/>
      <c r="W470" s="5"/>
      <c r="X470" s="5"/>
      <c r="Y470" s="5"/>
      <c r="Z470" s="5"/>
    </row>
    <row r="471" ht="15.75" customHeight="1">
      <c r="J471" s="5"/>
      <c r="K471" s="5"/>
      <c r="L471" s="5"/>
      <c r="M471" s="5"/>
      <c r="N471" s="5"/>
      <c r="O471" s="5"/>
      <c r="P471" s="5"/>
      <c r="Q471" s="5"/>
      <c r="R471" s="5"/>
      <c r="S471" s="5"/>
      <c r="T471" s="5"/>
      <c r="U471" s="5"/>
      <c r="V471" s="5"/>
      <c r="W471" s="5"/>
      <c r="X471" s="5"/>
      <c r="Y471" s="5"/>
      <c r="Z471" s="5"/>
    </row>
    <row r="472" ht="15.75" customHeight="1">
      <c r="J472" s="5"/>
      <c r="K472" s="5"/>
      <c r="L472" s="5"/>
      <c r="M472" s="5"/>
      <c r="N472" s="5"/>
      <c r="O472" s="5"/>
      <c r="P472" s="5"/>
      <c r="Q472" s="5"/>
      <c r="R472" s="5"/>
      <c r="S472" s="5"/>
      <c r="T472" s="5"/>
      <c r="U472" s="5"/>
      <c r="V472" s="5"/>
      <c r="W472" s="5"/>
      <c r="X472" s="5"/>
      <c r="Y472" s="5"/>
      <c r="Z472" s="5"/>
    </row>
    <row r="473" ht="15.75" customHeight="1">
      <c r="J473" s="5"/>
      <c r="K473" s="5"/>
      <c r="L473" s="5"/>
      <c r="M473" s="5"/>
      <c r="N473" s="5"/>
      <c r="O473" s="5"/>
      <c r="P473" s="5"/>
      <c r="Q473" s="5"/>
      <c r="R473" s="5"/>
      <c r="S473" s="5"/>
      <c r="T473" s="5"/>
      <c r="U473" s="5"/>
      <c r="V473" s="5"/>
      <c r="W473" s="5"/>
      <c r="X473" s="5"/>
      <c r="Y473" s="5"/>
      <c r="Z473" s="5"/>
    </row>
    <row r="474" ht="15.75" customHeight="1">
      <c r="J474" s="5"/>
      <c r="K474" s="5"/>
      <c r="L474" s="5"/>
      <c r="M474" s="5"/>
      <c r="N474" s="5"/>
      <c r="O474" s="5"/>
      <c r="P474" s="5"/>
      <c r="Q474" s="5"/>
      <c r="R474" s="5"/>
      <c r="S474" s="5"/>
      <c r="T474" s="5"/>
      <c r="U474" s="5"/>
      <c r="V474" s="5"/>
      <c r="W474" s="5"/>
      <c r="X474" s="5"/>
      <c r="Y474" s="5"/>
      <c r="Z474" s="5"/>
    </row>
    <row r="475" ht="15.75" customHeight="1">
      <c r="J475" s="5"/>
      <c r="K475" s="5"/>
      <c r="L475" s="5"/>
      <c r="M475" s="5"/>
      <c r="N475" s="5"/>
      <c r="O475" s="5"/>
      <c r="P475" s="5"/>
      <c r="Q475" s="5"/>
      <c r="R475" s="5"/>
      <c r="S475" s="5"/>
      <c r="T475" s="5"/>
      <c r="U475" s="5"/>
      <c r="V475" s="5"/>
      <c r="W475" s="5"/>
      <c r="X475" s="5"/>
      <c r="Y475" s="5"/>
      <c r="Z475" s="5"/>
    </row>
    <row r="476" ht="15.75" customHeight="1">
      <c r="J476" s="5"/>
      <c r="K476" s="5"/>
      <c r="L476" s="5"/>
      <c r="M476" s="5"/>
      <c r="N476" s="5"/>
      <c r="O476" s="5"/>
      <c r="P476" s="5"/>
      <c r="Q476" s="5"/>
      <c r="R476" s="5"/>
      <c r="S476" s="5"/>
      <c r="T476" s="5"/>
      <c r="U476" s="5"/>
      <c r="V476" s="5"/>
      <c r="W476" s="5"/>
      <c r="X476" s="5"/>
      <c r="Y476" s="5"/>
      <c r="Z476" s="5"/>
    </row>
    <row r="477" ht="15.75" customHeight="1">
      <c r="J477" s="5"/>
      <c r="K477" s="5"/>
      <c r="L477" s="5"/>
      <c r="M477" s="5"/>
      <c r="N477" s="5"/>
      <c r="O477" s="5"/>
      <c r="P477" s="5"/>
      <c r="Q477" s="5"/>
      <c r="R477" s="5"/>
      <c r="S477" s="5"/>
      <c r="T477" s="5"/>
      <c r="U477" s="5"/>
      <c r="V477" s="5"/>
      <c r="W477" s="5"/>
      <c r="X477" s="5"/>
      <c r="Y477" s="5"/>
      <c r="Z477" s="5"/>
    </row>
    <row r="478" ht="15.75" customHeight="1">
      <c r="J478" s="5"/>
      <c r="K478" s="5"/>
      <c r="L478" s="5"/>
      <c r="M478" s="5"/>
      <c r="N478" s="5"/>
      <c r="O478" s="5"/>
      <c r="P478" s="5"/>
      <c r="Q478" s="5"/>
      <c r="R478" s="5"/>
      <c r="S478" s="5"/>
      <c r="T478" s="5"/>
      <c r="U478" s="5"/>
      <c r="V478" s="5"/>
      <c r="W478" s="5"/>
      <c r="X478" s="5"/>
      <c r="Y478" s="5"/>
      <c r="Z478" s="5"/>
    </row>
    <row r="479" ht="15.75" customHeight="1">
      <c r="J479" s="5"/>
      <c r="K479" s="5"/>
      <c r="L479" s="5"/>
      <c r="M479" s="5"/>
      <c r="N479" s="5"/>
      <c r="O479" s="5"/>
      <c r="P479" s="5"/>
      <c r="Q479" s="5"/>
      <c r="R479" s="5"/>
      <c r="S479" s="5"/>
      <c r="T479" s="5"/>
      <c r="U479" s="5"/>
      <c r="V479" s="5"/>
      <c r="W479" s="5"/>
      <c r="X479" s="5"/>
      <c r="Y479" s="5"/>
      <c r="Z479" s="5"/>
    </row>
    <row r="480" ht="15.75" customHeight="1">
      <c r="J480" s="5"/>
      <c r="K480" s="5"/>
      <c r="L480" s="5"/>
      <c r="M480" s="5"/>
      <c r="N480" s="5"/>
      <c r="O480" s="5"/>
      <c r="P480" s="5"/>
      <c r="Q480" s="5"/>
      <c r="R480" s="5"/>
      <c r="S480" s="5"/>
      <c r="T480" s="5"/>
      <c r="U480" s="5"/>
      <c r="V480" s="5"/>
      <c r="W480" s="5"/>
      <c r="X480" s="5"/>
      <c r="Y480" s="5"/>
      <c r="Z480" s="5"/>
    </row>
    <row r="481" ht="15.75" customHeight="1">
      <c r="J481" s="5"/>
      <c r="K481" s="5"/>
      <c r="L481" s="5"/>
      <c r="M481" s="5"/>
      <c r="N481" s="5"/>
      <c r="O481" s="5"/>
      <c r="P481" s="5"/>
      <c r="Q481" s="5"/>
      <c r="R481" s="5"/>
      <c r="S481" s="5"/>
      <c r="T481" s="5"/>
      <c r="U481" s="5"/>
      <c r="V481" s="5"/>
      <c r="W481" s="5"/>
      <c r="X481" s="5"/>
      <c r="Y481" s="5"/>
      <c r="Z481" s="5"/>
    </row>
    <row r="482" ht="15.75" customHeight="1">
      <c r="J482" s="5"/>
      <c r="K482" s="5"/>
      <c r="L482" s="5"/>
      <c r="M482" s="5"/>
      <c r="N482" s="5"/>
      <c r="O482" s="5"/>
      <c r="P482" s="5"/>
      <c r="Q482" s="5"/>
      <c r="R482" s="5"/>
      <c r="S482" s="5"/>
      <c r="T482" s="5"/>
      <c r="U482" s="5"/>
      <c r="V482" s="5"/>
      <c r="W482" s="5"/>
      <c r="X482" s="5"/>
      <c r="Y482" s="5"/>
      <c r="Z482" s="5"/>
    </row>
    <row r="483" ht="15.75" customHeight="1">
      <c r="J483" s="5"/>
      <c r="K483" s="5"/>
      <c r="L483" s="5"/>
      <c r="M483" s="5"/>
      <c r="N483" s="5"/>
      <c r="O483" s="5"/>
      <c r="P483" s="5"/>
      <c r="Q483" s="5"/>
      <c r="R483" s="5"/>
      <c r="S483" s="5"/>
      <c r="T483" s="5"/>
      <c r="U483" s="5"/>
      <c r="V483" s="5"/>
      <c r="W483" s="5"/>
      <c r="X483" s="5"/>
      <c r="Y483" s="5"/>
      <c r="Z483" s="5"/>
    </row>
    <row r="484" ht="15.75" customHeight="1">
      <c r="J484" s="5"/>
      <c r="K484" s="5"/>
      <c r="L484" s="5"/>
      <c r="M484" s="5"/>
      <c r="N484" s="5"/>
      <c r="O484" s="5"/>
      <c r="P484" s="5"/>
      <c r="Q484" s="5"/>
      <c r="R484" s="5"/>
      <c r="S484" s="5"/>
      <c r="T484" s="5"/>
      <c r="U484" s="5"/>
      <c r="V484" s="5"/>
      <c r="W484" s="5"/>
      <c r="X484" s="5"/>
      <c r="Y484" s="5"/>
      <c r="Z484" s="5"/>
    </row>
    <row r="485" ht="15.75" customHeight="1">
      <c r="J485" s="5"/>
      <c r="K485" s="5"/>
      <c r="L485" s="5"/>
      <c r="M485" s="5"/>
      <c r="N485" s="5"/>
      <c r="O485" s="5"/>
      <c r="P485" s="5"/>
      <c r="Q485" s="5"/>
      <c r="R485" s="5"/>
      <c r="S485" s="5"/>
      <c r="T485" s="5"/>
      <c r="U485" s="5"/>
      <c r="V485" s="5"/>
      <c r="W485" s="5"/>
      <c r="X485" s="5"/>
      <c r="Y485" s="5"/>
      <c r="Z485" s="5"/>
    </row>
    <row r="486" ht="15.75" customHeight="1">
      <c r="J486" s="5"/>
      <c r="K486" s="5"/>
      <c r="L486" s="5"/>
      <c r="M486" s="5"/>
      <c r="N486" s="5"/>
      <c r="O486" s="5"/>
      <c r="P486" s="5"/>
      <c r="Q486" s="5"/>
      <c r="R486" s="5"/>
      <c r="S486" s="5"/>
      <c r="T486" s="5"/>
      <c r="U486" s="5"/>
      <c r="V486" s="5"/>
      <c r="W486" s="5"/>
      <c r="X486" s="5"/>
      <c r="Y486" s="5"/>
      <c r="Z486" s="5"/>
    </row>
    <row r="487" ht="15.75" customHeight="1">
      <c r="J487" s="5"/>
      <c r="K487" s="5"/>
      <c r="L487" s="5"/>
      <c r="M487" s="5"/>
      <c r="N487" s="5"/>
      <c r="O487" s="5"/>
      <c r="P487" s="5"/>
      <c r="Q487" s="5"/>
      <c r="R487" s="5"/>
      <c r="S487" s="5"/>
      <c r="T487" s="5"/>
      <c r="U487" s="5"/>
      <c r="V487" s="5"/>
      <c r="W487" s="5"/>
      <c r="X487" s="5"/>
      <c r="Y487" s="5"/>
      <c r="Z487" s="5"/>
    </row>
    <row r="488" ht="15.75" customHeight="1">
      <c r="J488" s="5"/>
      <c r="K488" s="5"/>
      <c r="L488" s="5"/>
      <c r="M488" s="5"/>
      <c r="N488" s="5"/>
      <c r="O488" s="5"/>
      <c r="P488" s="5"/>
      <c r="Q488" s="5"/>
      <c r="R488" s="5"/>
      <c r="S488" s="5"/>
      <c r="T488" s="5"/>
      <c r="U488" s="5"/>
      <c r="V488" s="5"/>
      <c r="W488" s="5"/>
      <c r="X488" s="5"/>
      <c r="Y488" s="5"/>
      <c r="Z488" s="5"/>
    </row>
    <row r="489" ht="15.75" customHeight="1">
      <c r="J489" s="5"/>
      <c r="K489" s="5"/>
      <c r="L489" s="5"/>
      <c r="M489" s="5"/>
      <c r="N489" s="5"/>
      <c r="O489" s="5"/>
      <c r="P489" s="5"/>
      <c r="Q489" s="5"/>
      <c r="R489" s="5"/>
      <c r="S489" s="5"/>
      <c r="T489" s="5"/>
      <c r="U489" s="5"/>
      <c r="V489" s="5"/>
      <c r="W489" s="5"/>
      <c r="X489" s="5"/>
      <c r="Y489" s="5"/>
      <c r="Z489" s="5"/>
    </row>
    <row r="490" ht="15.75" customHeight="1">
      <c r="J490" s="5"/>
      <c r="K490" s="5"/>
      <c r="L490" s="5"/>
      <c r="M490" s="5"/>
      <c r="N490" s="5"/>
      <c r="O490" s="5"/>
      <c r="P490" s="5"/>
      <c r="Q490" s="5"/>
      <c r="R490" s="5"/>
      <c r="S490" s="5"/>
      <c r="T490" s="5"/>
      <c r="U490" s="5"/>
      <c r="V490" s="5"/>
      <c r="W490" s="5"/>
      <c r="X490" s="5"/>
      <c r="Y490" s="5"/>
      <c r="Z490" s="5"/>
    </row>
    <row r="491" ht="15.75" customHeight="1">
      <c r="J491" s="5"/>
      <c r="K491" s="5"/>
      <c r="L491" s="5"/>
      <c r="M491" s="5"/>
      <c r="N491" s="5"/>
      <c r="O491" s="5"/>
      <c r="P491" s="5"/>
      <c r="Q491" s="5"/>
      <c r="R491" s="5"/>
      <c r="S491" s="5"/>
      <c r="T491" s="5"/>
      <c r="U491" s="5"/>
      <c r="V491" s="5"/>
      <c r="W491" s="5"/>
      <c r="X491" s="5"/>
      <c r="Y491" s="5"/>
      <c r="Z491" s="5"/>
    </row>
    <row r="492" ht="15.75" customHeight="1">
      <c r="J492" s="5"/>
      <c r="K492" s="5"/>
      <c r="L492" s="5"/>
      <c r="M492" s="5"/>
      <c r="N492" s="5"/>
      <c r="O492" s="5"/>
      <c r="P492" s="5"/>
      <c r="Q492" s="5"/>
      <c r="R492" s="5"/>
      <c r="S492" s="5"/>
      <c r="T492" s="5"/>
      <c r="U492" s="5"/>
      <c r="V492" s="5"/>
      <c r="W492" s="5"/>
      <c r="X492" s="5"/>
      <c r="Y492" s="5"/>
      <c r="Z492" s="5"/>
    </row>
    <row r="493" ht="15.75" customHeight="1">
      <c r="J493" s="5"/>
      <c r="K493" s="5"/>
      <c r="L493" s="5"/>
      <c r="M493" s="5"/>
      <c r="N493" s="5"/>
      <c r="O493" s="5"/>
      <c r="P493" s="5"/>
      <c r="Q493" s="5"/>
      <c r="R493" s="5"/>
      <c r="S493" s="5"/>
      <c r="T493" s="5"/>
      <c r="U493" s="5"/>
      <c r="V493" s="5"/>
      <c r="W493" s="5"/>
      <c r="X493" s="5"/>
      <c r="Y493" s="5"/>
      <c r="Z493" s="5"/>
    </row>
    <row r="494" ht="15.75" customHeight="1">
      <c r="J494" s="5"/>
      <c r="K494" s="5"/>
      <c r="L494" s="5"/>
      <c r="M494" s="5"/>
      <c r="N494" s="5"/>
      <c r="O494" s="5"/>
      <c r="P494" s="5"/>
      <c r="Q494" s="5"/>
      <c r="R494" s="5"/>
      <c r="S494" s="5"/>
      <c r="T494" s="5"/>
      <c r="U494" s="5"/>
      <c r="V494" s="5"/>
      <c r="W494" s="5"/>
      <c r="X494" s="5"/>
      <c r="Y494" s="5"/>
      <c r="Z494" s="5"/>
    </row>
    <row r="495" ht="15.75" customHeight="1">
      <c r="J495" s="5"/>
      <c r="K495" s="5"/>
      <c r="L495" s="5"/>
      <c r="M495" s="5"/>
      <c r="N495" s="5"/>
      <c r="O495" s="5"/>
      <c r="P495" s="5"/>
      <c r="Q495" s="5"/>
      <c r="R495" s="5"/>
      <c r="S495" s="5"/>
      <c r="T495" s="5"/>
      <c r="U495" s="5"/>
      <c r="V495" s="5"/>
      <c r="W495" s="5"/>
      <c r="X495" s="5"/>
      <c r="Y495" s="5"/>
      <c r="Z495" s="5"/>
    </row>
    <row r="496" ht="15.75" customHeight="1">
      <c r="J496" s="5"/>
      <c r="K496" s="5"/>
      <c r="L496" s="5"/>
      <c r="M496" s="5"/>
      <c r="N496" s="5"/>
      <c r="O496" s="5"/>
      <c r="P496" s="5"/>
      <c r="Q496" s="5"/>
      <c r="R496" s="5"/>
      <c r="S496" s="5"/>
      <c r="T496" s="5"/>
      <c r="U496" s="5"/>
      <c r="V496" s="5"/>
      <c r="W496" s="5"/>
      <c r="X496" s="5"/>
      <c r="Y496" s="5"/>
      <c r="Z496" s="5"/>
    </row>
    <row r="497" ht="15.75" customHeight="1">
      <c r="J497" s="5"/>
      <c r="K497" s="5"/>
      <c r="L497" s="5"/>
      <c r="M497" s="5"/>
      <c r="N497" s="5"/>
      <c r="O497" s="5"/>
      <c r="P497" s="5"/>
      <c r="Q497" s="5"/>
      <c r="R497" s="5"/>
      <c r="S497" s="5"/>
      <c r="T497" s="5"/>
      <c r="U497" s="5"/>
      <c r="V497" s="5"/>
      <c r="W497" s="5"/>
      <c r="X497" s="5"/>
      <c r="Y497" s="5"/>
      <c r="Z497" s="5"/>
    </row>
    <row r="498" ht="15.75" customHeight="1">
      <c r="J498" s="5"/>
      <c r="K498" s="5"/>
      <c r="L498" s="5"/>
      <c r="M498" s="5"/>
      <c r="N498" s="5"/>
      <c r="O498" s="5"/>
      <c r="P498" s="5"/>
      <c r="Q498" s="5"/>
      <c r="R498" s="5"/>
      <c r="S498" s="5"/>
      <c r="T498" s="5"/>
      <c r="U498" s="5"/>
      <c r="V498" s="5"/>
      <c r="W498" s="5"/>
      <c r="X498" s="5"/>
      <c r="Y498" s="5"/>
      <c r="Z498" s="5"/>
    </row>
    <row r="499" ht="15.75" customHeight="1">
      <c r="J499" s="5"/>
      <c r="K499" s="5"/>
      <c r="L499" s="5"/>
      <c r="M499" s="5"/>
      <c r="N499" s="5"/>
      <c r="O499" s="5"/>
      <c r="P499" s="5"/>
      <c r="Q499" s="5"/>
      <c r="R499" s="5"/>
      <c r="S499" s="5"/>
      <c r="T499" s="5"/>
      <c r="U499" s="5"/>
      <c r="V499" s="5"/>
      <c r="W499" s="5"/>
      <c r="X499" s="5"/>
      <c r="Y499" s="5"/>
      <c r="Z499" s="5"/>
    </row>
    <row r="500" ht="15.75" customHeight="1">
      <c r="J500" s="5"/>
      <c r="K500" s="5"/>
      <c r="L500" s="5"/>
      <c r="M500" s="5"/>
      <c r="N500" s="5"/>
      <c r="O500" s="5"/>
      <c r="P500" s="5"/>
      <c r="Q500" s="5"/>
      <c r="R500" s="5"/>
      <c r="S500" s="5"/>
      <c r="T500" s="5"/>
      <c r="U500" s="5"/>
      <c r="V500" s="5"/>
      <c r="W500" s="5"/>
      <c r="X500" s="5"/>
      <c r="Y500" s="5"/>
      <c r="Z500" s="5"/>
    </row>
    <row r="501" ht="15.75" customHeight="1">
      <c r="J501" s="5"/>
      <c r="K501" s="5"/>
      <c r="L501" s="5"/>
      <c r="M501" s="5"/>
      <c r="N501" s="5"/>
      <c r="O501" s="5"/>
      <c r="P501" s="5"/>
      <c r="Q501" s="5"/>
      <c r="R501" s="5"/>
      <c r="S501" s="5"/>
      <c r="T501" s="5"/>
      <c r="U501" s="5"/>
      <c r="V501" s="5"/>
      <c r="W501" s="5"/>
      <c r="X501" s="5"/>
      <c r="Y501" s="5"/>
      <c r="Z501" s="5"/>
    </row>
    <row r="502" ht="15.75" customHeight="1">
      <c r="J502" s="5"/>
      <c r="K502" s="5"/>
      <c r="L502" s="5"/>
      <c r="M502" s="5"/>
      <c r="N502" s="5"/>
      <c r="O502" s="5"/>
      <c r="P502" s="5"/>
      <c r="Q502" s="5"/>
      <c r="R502" s="5"/>
      <c r="S502" s="5"/>
      <c r="T502" s="5"/>
      <c r="U502" s="5"/>
      <c r="V502" s="5"/>
      <c r="W502" s="5"/>
      <c r="X502" s="5"/>
      <c r="Y502" s="5"/>
      <c r="Z502" s="5"/>
    </row>
    <row r="503" ht="15.75" customHeight="1">
      <c r="J503" s="5"/>
      <c r="K503" s="5"/>
      <c r="L503" s="5"/>
      <c r="M503" s="5"/>
      <c r="N503" s="5"/>
      <c r="O503" s="5"/>
      <c r="P503" s="5"/>
      <c r="Q503" s="5"/>
      <c r="R503" s="5"/>
      <c r="S503" s="5"/>
      <c r="T503" s="5"/>
      <c r="U503" s="5"/>
      <c r="V503" s="5"/>
      <c r="W503" s="5"/>
      <c r="X503" s="5"/>
      <c r="Y503" s="5"/>
      <c r="Z503" s="5"/>
    </row>
    <row r="504" ht="15.75" customHeight="1">
      <c r="J504" s="5"/>
      <c r="K504" s="5"/>
      <c r="L504" s="5"/>
      <c r="M504" s="5"/>
      <c r="N504" s="5"/>
      <c r="O504" s="5"/>
      <c r="P504" s="5"/>
      <c r="Q504" s="5"/>
      <c r="R504" s="5"/>
      <c r="S504" s="5"/>
      <c r="T504" s="5"/>
      <c r="U504" s="5"/>
      <c r="V504" s="5"/>
      <c r="W504" s="5"/>
      <c r="X504" s="5"/>
      <c r="Y504" s="5"/>
      <c r="Z504" s="5"/>
    </row>
    <row r="505" ht="15.75" customHeight="1">
      <c r="J505" s="5"/>
      <c r="K505" s="5"/>
      <c r="L505" s="5"/>
      <c r="M505" s="5"/>
      <c r="N505" s="5"/>
      <c r="O505" s="5"/>
      <c r="P505" s="5"/>
      <c r="Q505" s="5"/>
      <c r="R505" s="5"/>
      <c r="S505" s="5"/>
      <c r="T505" s="5"/>
      <c r="U505" s="5"/>
      <c r="V505" s="5"/>
      <c r="W505" s="5"/>
      <c r="X505" s="5"/>
      <c r="Y505" s="5"/>
      <c r="Z505" s="5"/>
    </row>
    <row r="506" ht="15.75" customHeight="1">
      <c r="J506" s="5"/>
      <c r="K506" s="5"/>
      <c r="L506" s="5"/>
      <c r="M506" s="5"/>
      <c r="N506" s="5"/>
      <c r="O506" s="5"/>
      <c r="P506" s="5"/>
      <c r="Q506" s="5"/>
      <c r="R506" s="5"/>
      <c r="S506" s="5"/>
      <c r="T506" s="5"/>
      <c r="U506" s="5"/>
      <c r="V506" s="5"/>
      <c r="W506" s="5"/>
      <c r="X506" s="5"/>
      <c r="Y506" s="5"/>
      <c r="Z506" s="5"/>
    </row>
    <row r="507" ht="15.75" customHeight="1">
      <c r="J507" s="5"/>
      <c r="K507" s="5"/>
      <c r="L507" s="5"/>
      <c r="M507" s="5"/>
      <c r="N507" s="5"/>
      <c r="O507" s="5"/>
      <c r="P507" s="5"/>
      <c r="Q507" s="5"/>
      <c r="R507" s="5"/>
      <c r="S507" s="5"/>
      <c r="T507" s="5"/>
      <c r="U507" s="5"/>
      <c r="V507" s="5"/>
      <c r="W507" s="5"/>
      <c r="X507" s="5"/>
      <c r="Y507" s="5"/>
      <c r="Z507" s="5"/>
    </row>
    <row r="508" ht="15.75" customHeight="1">
      <c r="J508" s="5"/>
      <c r="K508" s="5"/>
      <c r="L508" s="5"/>
      <c r="M508" s="5"/>
      <c r="N508" s="5"/>
      <c r="O508" s="5"/>
      <c r="P508" s="5"/>
      <c r="Q508" s="5"/>
      <c r="R508" s="5"/>
      <c r="S508" s="5"/>
      <c r="T508" s="5"/>
      <c r="U508" s="5"/>
      <c r="V508" s="5"/>
      <c r="W508" s="5"/>
      <c r="X508" s="5"/>
      <c r="Y508" s="5"/>
      <c r="Z508" s="5"/>
    </row>
    <row r="509" ht="15.75" customHeight="1">
      <c r="J509" s="5"/>
      <c r="K509" s="5"/>
      <c r="L509" s="5"/>
      <c r="M509" s="5"/>
      <c r="N509" s="5"/>
      <c r="O509" s="5"/>
      <c r="P509" s="5"/>
      <c r="Q509" s="5"/>
      <c r="R509" s="5"/>
      <c r="S509" s="5"/>
      <c r="T509" s="5"/>
      <c r="U509" s="5"/>
      <c r="V509" s="5"/>
      <c r="W509" s="5"/>
      <c r="X509" s="5"/>
      <c r="Y509" s="5"/>
      <c r="Z509" s="5"/>
    </row>
    <row r="510" ht="15.75" customHeight="1">
      <c r="J510" s="5"/>
      <c r="K510" s="5"/>
      <c r="L510" s="5"/>
      <c r="M510" s="5"/>
      <c r="N510" s="5"/>
      <c r="O510" s="5"/>
      <c r="P510" s="5"/>
      <c r="Q510" s="5"/>
      <c r="R510" s="5"/>
      <c r="S510" s="5"/>
      <c r="T510" s="5"/>
      <c r="U510" s="5"/>
      <c r="V510" s="5"/>
      <c r="W510" s="5"/>
      <c r="X510" s="5"/>
      <c r="Y510" s="5"/>
      <c r="Z510" s="5"/>
    </row>
    <row r="511" ht="15.75" customHeight="1">
      <c r="J511" s="5"/>
      <c r="K511" s="5"/>
      <c r="L511" s="5"/>
      <c r="M511" s="5"/>
      <c r="N511" s="5"/>
      <c r="O511" s="5"/>
      <c r="P511" s="5"/>
      <c r="Q511" s="5"/>
      <c r="R511" s="5"/>
      <c r="S511" s="5"/>
      <c r="T511" s="5"/>
      <c r="U511" s="5"/>
      <c r="V511" s="5"/>
      <c r="W511" s="5"/>
      <c r="X511" s="5"/>
      <c r="Y511" s="5"/>
      <c r="Z511" s="5"/>
    </row>
    <row r="512" ht="15.75" customHeight="1">
      <c r="J512" s="5"/>
      <c r="K512" s="5"/>
      <c r="L512" s="5"/>
      <c r="M512" s="5"/>
      <c r="N512" s="5"/>
      <c r="O512" s="5"/>
      <c r="P512" s="5"/>
      <c r="Q512" s="5"/>
      <c r="R512" s="5"/>
      <c r="S512" s="5"/>
      <c r="T512" s="5"/>
      <c r="U512" s="5"/>
      <c r="V512" s="5"/>
      <c r="W512" s="5"/>
      <c r="X512" s="5"/>
      <c r="Y512" s="5"/>
      <c r="Z512" s="5"/>
    </row>
    <row r="513" ht="15.75" customHeight="1">
      <c r="J513" s="5"/>
      <c r="K513" s="5"/>
      <c r="L513" s="5"/>
      <c r="M513" s="5"/>
      <c r="N513" s="5"/>
      <c r="O513" s="5"/>
      <c r="P513" s="5"/>
      <c r="Q513" s="5"/>
      <c r="R513" s="5"/>
      <c r="S513" s="5"/>
      <c r="T513" s="5"/>
      <c r="U513" s="5"/>
      <c r="V513" s="5"/>
      <c r="W513" s="5"/>
      <c r="X513" s="5"/>
      <c r="Y513" s="5"/>
      <c r="Z513" s="5"/>
    </row>
    <row r="514" ht="15.75" customHeight="1">
      <c r="J514" s="5"/>
      <c r="K514" s="5"/>
      <c r="L514" s="5"/>
      <c r="M514" s="5"/>
      <c r="N514" s="5"/>
      <c r="O514" s="5"/>
      <c r="P514" s="5"/>
      <c r="Q514" s="5"/>
      <c r="R514" s="5"/>
      <c r="S514" s="5"/>
      <c r="T514" s="5"/>
      <c r="U514" s="5"/>
      <c r="V514" s="5"/>
      <c r="W514" s="5"/>
      <c r="X514" s="5"/>
      <c r="Y514" s="5"/>
      <c r="Z514" s="5"/>
    </row>
    <row r="515" ht="15.75" customHeight="1">
      <c r="J515" s="5"/>
      <c r="K515" s="5"/>
      <c r="L515" s="5"/>
      <c r="M515" s="5"/>
      <c r="N515" s="5"/>
      <c r="O515" s="5"/>
      <c r="P515" s="5"/>
      <c r="Q515" s="5"/>
      <c r="R515" s="5"/>
      <c r="S515" s="5"/>
      <c r="T515" s="5"/>
      <c r="U515" s="5"/>
      <c r="V515" s="5"/>
      <c r="W515" s="5"/>
      <c r="X515" s="5"/>
      <c r="Y515" s="5"/>
      <c r="Z515" s="5"/>
    </row>
    <row r="516" ht="15.75" customHeight="1">
      <c r="J516" s="5"/>
      <c r="K516" s="5"/>
      <c r="L516" s="5"/>
      <c r="M516" s="5"/>
      <c r="N516" s="5"/>
      <c r="O516" s="5"/>
      <c r="P516" s="5"/>
      <c r="Q516" s="5"/>
      <c r="R516" s="5"/>
      <c r="S516" s="5"/>
      <c r="T516" s="5"/>
      <c r="U516" s="5"/>
      <c r="V516" s="5"/>
      <c r="W516" s="5"/>
      <c r="X516" s="5"/>
      <c r="Y516" s="5"/>
      <c r="Z516" s="5"/>
    </row>
    <row r="517" ht="15.75" customHeight="1">
      <c r="J517" s="5"/>
      <c r="K517" s="5"/>
      <c r="L517" s="5"/>
      <c r="M517" s="5"/>
      <c r="N517" s="5"/>
      <c r="O517" s="5"/>
      <c r="P517" s="5"/>
      <c r="Q517" s="5"/>
      <c r="R517" s="5"/>
      <c r="S517" s="5"/>
      <c r="T517" s="5"/>
      <c r="U517" s="5"/>
      <c r="V517" s="5"/>
      <c r="W517" s="5"/>
      <c r="X517" s="5"/>
      <c r="Y517" s="5"/>
      <c r="Z517" s="5"/>
    </row>
    <row r="518" ht="15.75" customHeight="1">
      <c r="J518" s="5"/>
      <c r="K518" s="5"/>
      <c r="L518" s="5"/>
      <c r="M518" s="5"/>
      <c r="N518" s="5"/>
      <c r="O518" s="5"/>
      <c r="P518" s="5"/>
      <c r="Q518" s="5"/>
      <c r="R518" s="5"/>
      <c r="S518" s="5"/>
      <c r="T518" s="5"/>
      <c r="U518" s="5"/>
      <c r="V518" s="5"/>
      <c r="W518" s="5"/>
      <c r="X518" s="5"/>
      <c r="Y518" s="5"/>
      <c r="Z518" s="5"/>
    </row>
    <row r="519" ht="15.75" customHeight="1">
      <c r="J519" s="5"/>
      <c r="K519" s="5"/>
      <c r="L519" s="5"/>
      <c r="M519" s="5"/>
      <c r="N519" s="5"/>
      <c r="O519" s="5"/>
      <c r="P519" s="5"/>
      <c r="Q519" s="5"/>
      <c r="R519" s="5"/>
      <c r="S519" s="5"/>
      <c r="T519" s="5"/>
      <c r="U519" s="5"/>
      <c r="V519" s="5"/>
      <c r="W519" s="5"/>
      <c r="X519" s="5"/>
      <c r="Y519" s="5"/>
      <c r="Z519" s="5"/>
    </row>
    <row r="520" ht="15.75" customHeight="1">
      <c r="J520" s="5"/>
      <c r="K520" s="5"/>
      <c r="L520" s="5"/>
      <c r="M520" s="5"/>
      <c r="N520" s="5"/>
      <c r="O520" s="5"/>
      <c r="P520" s="5"/>
      <c r="Q520" s="5"/>
      <c r="R520" s="5"/>
      <c r="S520" s="5"/>
      <c r="T520" s="5"/>
      <c r="U520" s="5"/>
      <c r="V520" s="5"/>
      <c r="W520" s="5"/>
      <c r="X520" s="5"/>
      <c r="Y520" s="5"/>
      <c r="Z520" s="5"/>
    </row>
    <row r="521" ht="15.75" customHeight="1">
      <c r="J521" s="5"/>
      <c r="K521" s="5"/>
      <c r="L521" s="5"/>
      <c r="M521" s="5"/>
      <c r="N521" s="5"/>
      <c r="O521" s="5"/>
      <c r="P521" s="5"/>
      <c r="Q521" s="5"/>
      <c r="R521" s="5"/>
      <c r="S521" s="5"/>
      <c r="T521" s="5"/>
      <c r="U521" s="5"/>
      <c r="V521" s="5"/>
      <c r="W521" s="5"/>
      <c r="X521" s="5"/>
      <c r="Y521" s="5"/>
      <c r="Z521" s="5"/>
    </row>
    <row r="522" ht="15.75" customHeight="1">
      <c r="J522" s="5"/>
      <c r="K522" s="5"/>
      <c r="L522" s="5"/>
      <c r="M522" s="5"/>
      <c r="N522" s="5"/>
      <c r="O522" s="5"/>
      <c r="P522" s="5"/>
      <c r="Q522" s="5"/>
      <c r="R522" s="5"/>
      <c r="S522" s="5"/>
      <c r="T522" s="5"/>
      <c r="U522" s="5"/>
      <c r="V522" s="5"/>
      <c r="W522" s="5"/>
      <c r="X522" s="5"/>
      <c r="Y522" s="5"/>
      <c r="Z522" s="5"/>
    </row>
    <row r="523" ht="15.75" customHeight="1">
      <c r="J523" s="5"/>
      <c r="K523" s="5"/>
      <c r="L523" s="5"/>
      <c r="M523" s="5"/>
      <c r="N523" s="5"/>
      <c r="O523" s="5"/>
      <c r="P523" s="5"/>
      <c r="Q523" s="5"/>
      <c r="R523" s="5"/>
      <c r="S523" s="5"/>
      <c r="T523" s="5"/>
      <c r="U523" s="5"/>
      <c r="V523" s="5"/>
      <c r="W523" s="5"/>
      <c r="X523" s="5"/>
      <c r="Y523" s="5"/>
      <c r="Z523" s="5"/>
    </row>
    <row r="524" ht="15.75" customHeight="1">
      <c r="J524" s="5"/>
      <c r="K524" s="5"/>
      <c r="L524" s="5"/>
      <c r="M524" s="5"/>
      <c r="N524" s="5"/>
      <c r="O524" s="5"/>
      <c r="P524" s="5"/>
      <c r="Q524" s="5"/>
      <c r="R524" s="5"/>
      <c r="S524" s="5"/>
      <c r="T524" s="5"/>
      <c r="U524" s="5"/>
      <c r="V524" s="5"/>
      <c r="W524" s="5"/>
      <c r="X524" s="5"/>
      <c r="Y524" s="5"/>
      <c r="Z524" s="5"/>
    </row>
    <row r="525" ht="15.75" customHeight="1">
      <c r="J525" s="5"/>
      <c r="K525" s="5"/>
      <c r="L525" s="5"/>
      <c r="M525" s="5"/>
      <c r="N525" s="5"/>
      <c r="O525" s="5"/>
      <c r="P525" s="5"/>
      <c r="Q525" s="5"/>
      <c r="R525" s="5"/>
      <c r="S525" s="5"/>
      <c r="T525" s="5"/>
      <c r="U525" s="5"/>
      <c r="V525" s="5"/>
      <c r="W525" s="5"/>
      <c r="X525" s="5"/>
      <c r="Y525" s="5"/>
      <c r="Z525" s="5"/>
    </row>
    <row r="526" ht="15.75" customHeight="1">
      <c r="J526" s="5"/>
      <c r="K526" s="5"/>
      <c r="L526" s="5"/>
      <c r="M526" s="5"/>
      <c r="N526" s="5"/>
      <c r="O526" s="5"/>
      <c r="P526" s="5"/>
      <c r="Q526" s="5"/>
      <c r="R526" s="5"/>
      <c r="S526" s="5"/>
      <c r="T526" s="5"/>
      <c r="U526" s="5"/>
      <c r="V526" s="5"/>
      <c r="W526" s="5"/>
      <c r="X526" s="5"/>
      <c r="Y526" s="5"/>
      <c r="Z526" s="5"/>
    </row>
    <row r="527" ht="15.75" customHeight="1">
      <c r="J527" s="5"/>
      <c r="K527" s="5"/>
      <c r="L527" s="5"/>
      <c r="M527" s="5"/>
      <c r="N527" s="5"/>
      <c r="O527" s="5"/>
      <c r="P527" s="5"/>
      <c r="Q527" s="5"/>
      <c r="R527" s="5"/>
      <c r="S527" s="5"/>
      <c r="T527" s="5"/>
      <c r="U527" s="5"/>
      <c r="V527" s="5"/>
      <c r="W527" s="5"/>
      <c r="X527" s="5"/>
      <c r="Y527" s="5"/>
      <c r="Z527" s="5"/>
    </row>
    <row r="528" ht="15.75" customHeight="1">
      <c r="J528" s="5"/>
      <c r="K528" s="5"/>
      <c r="L528" s="5"/>
      <c r="M528" s="5"/>
      <c r="N528" s="5"/>
      <c r="O528" s="5"/>
      <c r="P528" s="5"/>
      <c r="Q528" s="5"/>
      <c r="R528" s="5"/>
      <c r="S528" s="5"/>
      <c r="T528" s="5"/>
      <c r="U528" s="5"/>
      <c r="V528" s="5"/>
      <c r="W528" s="5"/>
      <c r="X528" s="5"/>
      <c r="Y528" s="5"/>
      <c r="Z528" s="5"/>
    </row>
    <row r="529" ht="15.75" customHeight="1">
      <c r="J529" s="5"/>
      <c r="K529" s="5"/>
      <c r="L529" s="5"/>
      <c r="M529" s="5"/>
      <c r="N529" s="5"/>
      <c r="O529" s="5"/>
      <c r="P529" s="5"/>
      <c r="Q529" s="5"/>
      <c r="R529" s="5"/>
      <c r="S529" s="5"/>
      <c r="T529" s="5"/>
      <c r="U529" s="5"/>
      <c r="V529" s="5"/>
      <c r="W529" s="5"/>
      <c r="X529" s="5"/>
      <c r="Y529" s="5"/>
      <c r="Z529" s="5"/>
    </row>
    <row r="530" ht="15.75" customHeight="1">
      <c r="J530" s="5"/>
      <c r="K530" s="5"/>
      <c r="L530" s="5"/>
      <c r="M530" s="5"/>
      <c r="N530" s="5"/>
      <c r="O530" s="5"/>
      <c r="P530" s="5"/>
      <c r="Q530" s="5"/>
      <c r="R530" s="5"/>
      <c r="S530" s="5"/>
      <c r="T530" s="5"/>
      <c r="U530" s="5"/>
      <c r="V530" s="5"/>
      <c r="W530" s="5"/>
      <c r="X530" s="5"/>
      <c r="Y530" s="5"/>
      <c r="Z530" s="5"/>
    </row>
    <row r="531" ht="15.75" customHeight="1">
      <c r="J531" s="5"/>
      <c r="K531" s="5"/>
      <c r="L531" s="5"/>
      <c r="M531" s="5"/>
      <c r="N531" s="5"/>
      <c r="O531" s="5"/>
      <c r="P531" s="5"/>
      <c r="Q531" s="5"/>
      <c r="R531" s="5"/>
      <c r="S531" s="5"/>
      <c r="T531" s="5"/>
      <c r="U531" s="5"/>
      <c r="V531" s="5"/>
      <c r="W531" s="5"/>
      <c r="X531" s="5"/>
      <c r="Y531" s="5"/>
      <c r="Z531" s="5"/>
    </row>
    <row r="532" ht="15.75" customHeight="1">
      <c r="J532" s="5"/>
      <c r="K532" s="5"/>
      <c r="L532" s="5"/>
      <c r="M532" s="5"/>
      <c r="N532" s="5"/>
      <c r="O532" s="5"/>
      <c r="P532" s="5"/>
      <c r="Q532" s="5"/>
      <c r="R532" s="5"/>
      <c r="S532" s="5"/>
      <c r="T532" s="5"/>
      <c r="U532" s="5"/>
      <c r="V532" s="5"/>
      <c r="W532" s="5"/>
      <c r="X532" s="5"/>
      <c r="Y532" s="5"/>
      <c r="Z532" s="5"/>
    </row>
    <row r="533" ht="15.75" customHeight="1">
      <c r="J533" s="5"/>
      <c r="K533" s="5"/>
      <c r="L533" s="5"/>
      <c r="M533" s="5"/>
      <c r="N533" s="5"/>
      <c r="O533" s="5"/>
      <c r="P533" s="5"/>
      <c r="Q533" s="5"/>
      <c r="R533" s="5"/>
      <c r="S533" s="5"/>
      <c r="T533" s="5"/>
      <c r="U533" s="5"/>
      <c r="V533" s="5"/>
      <c r="W533" s="5"/>
      <c r="X533" s="5"/>
      <c r="Y533" s="5"/>
      <c r="Z533" s="5"/>
    </row>
    <row r="534" ht="15.75" customHeight="1">
      <c r="J534" s="5"/>
      <c r="K534" s="5"/>
      <c r="L534" s="5"/>
      <c r="M534" s="5"/>
      <c r="N534" s="5"/>
      <c r="O534" s="5"/>
      <c r="P534" s="5"/>
      <c r="Q534" s="5"/>
      <c r="R534" s="5"/>
      <c r="S534" s="5"/>
      <c r="T534" s="5"/>
      <c r="U534" s="5"/>
      <c r="V534" s="5"/>
      <c r="W534" s="5"/>
      <c r="X534" s="5"/>
      <c r="Y534" s="5"/>
      <c r="Z534" s="5"/>
    </row>
    <row r="535" ht="15.75" customHeight="1">
      <c r="J535" s="5"/>
      <c r="K535" s="5"/>
      <c r="L535" s="5"/>
      <c r="M535" s="5"/>
      <c r="N535" s="5"/>
      <c r="O535" s="5"/>
      <c r="P535" s="5"/>
      <c r="Q535" s="5"/>
      <c r="R535" s="5"/>
      <c r="S535" s="5"/>
      <c r="T535" s="5"/>
      <c r="U535" s="5"/>
      <c r="V535" s="5"/>
      <c r="W535" s="5"/>
      <c r="X535" s="5"/>
      <c r="Y535" s="5"/>
      <c r="Z535" s="5"/>
    </row>
    <row r="536" ht="15.75" customHeight="1">
      <c r="J536" s="5"/>
      <c r="K536" s="5"/>
      <c r="L536" s="5"/>
      <c r="M536" s="5"/>
      <c r="N536" s="5"/>
      <c r="O536" s="5"/>
      <c r="P536" s="5"/>
      <c r="Q536" s="5"/>
      <c r="R536" s="5"/>
      <c r="S536" s="5"/>
      <c r="T536" s="5"/>
      <c r="U536" s="5"/>
      <c r="V536" s="5"/>
      <c r="W536" s="5"/>
      <c r="X536" s="5"/>
      <c r="Y536" s="5"/>
      <c r="Z536" s="5"/>
    </row>
    <row r="537" ht="15.75" customHeight="1">
      <c r="J537" s="5"/>
      <c r="K537" s="5"/>
      <c r="L537" s="5"/>
      <c r="M537" s="5"/>
      <c r="N537" s="5"/>
      <c r="O537" s="5"/>
      <c r="P537" s="5"/>
      <c r="Q537" s="5"/>
      <c r="R537" s="5"/>
      <c r="S537" s="5"/>
      <c r="T537" s="5"/>
      <c r="U537" s="5"/>
      <c r="V537" s="5"/>
      <c r="W537" s="5"/>
      <c r="X537" s="5"/>
      <c r="Y537" s="5"/>
      <c r="Z537" s="5"/>
    </row>
    <row r="538" ht="15.75" customHeight="1">
      <c r="J538" s="5"/>
      <c r="K538" s="5"/>
      <c r="L538" s="5"/>
      <c r="M538" s="5"/>
      <c r="N538" s="5"/>
      <c r="O538" s="5"/>
      <c r="P538" s="5"/>
      <c r="Q538" s="5"/>
      <c r="R538" s="5"/>
      <c r="S538" s="5"/>
      <c r="T538" s="5"/>
      <c r="U538" s="5"/>
      <c r="V538" s="5"/>
      <c r="W538" s="5"/>
      <c r="X538" s="5"/>
      <c r="Y538" s="5"/>
      <c r="Z538" s="5"/>
    </row>
    <row r="539" ht="15.75" customHeight="1">
      <c r="J539" s="5"/>
      <c r="K539" s="5"/>
      <c r="L539" s="5"/>
      <c r="M539" s="5"/>
      <c r="N539" s="5"/>
      <c r="O539" s="5"/>
      <c r="P539" s="5"/>
      <c r="Q539" s="5"/>
      <c r="R539" s="5"/>
      <c r="S539" s="5"/>
      <c r="T539" s="5"/>
      <c r="U539" s="5"/>
      <c r="V539" s="5"/>
      <c r="W539" s="5"/>
      <c r="X539" s="5"/>
      <c r="Y539" s="5"/>
      <c r="Z539" s="5"/>
    </row>
    <row r="540" ht="15.75" customHeight="1">
      <c r="J540" s="5"/>
      <c r="K540" s="5"/>
      <c r="L540" s="5"/>
      <c r="M540" s="5"/>
      <c r="N540" s="5"/>
      <c r="O540" s="5"/>
      <c r="P540" s="5"/>
      <c r="Q540" s="5"/>
      <c r="R540" s="5"/>
      <c r="S540" s="5"/>
      <c r="T540" s="5"/>
      <c r="U540" s="5"/>
      <c r="V540" s="5"/>
      <c r="W540" s="5"/>
      <c r="X540" s="5"/>
      <c r="Y540" s="5"/>
      <c r="Z540" s="5"/>
    </row>
    <row r="541" ht="15.75" customHeight="1">
      <c r="J541" s="5"/>
      <c r="K541" s="5"/>
      <c r="L541" s="5"/>
      <c r="M541" s="5"/>
      <c r="N541" s="5"/>
      <c r="O541" s="5"/>
      <c r="P541" s="5"/>
      <c r="Q541" s="5"/>
      <c r="R541" s="5"/>
      <c r="S541" s="5"/>
      <c r="T541" s="5"/>
      <c r="U541" s="5"/>
      <c r="V541" s="5"/>
      <c r="W541" s="5"/>
      <c r="X541" s="5"/>
      <c r="Y541" s="5"/>
      <c r="Z541" s="5"/>
    </row>
    <row r="542" ht="15.75" customHeight="1">
      <c r="J542" s="5"/>
      <c r="K542" s="5"/>
      <c r="L542" s="5"/>
      <c r="M542" s="5"/>
      <c r="N542" s="5"/>
      <c r="O542" s="5"/>
      <c r="P542" s="5"/>
      <c r="Q542" s="5"/>
      <c r="R542" s="5"/>
      <c r="S542" s="5"/>
      <c r="T542" s="5"/>
      <c r="U542" s="5"/>
      <c r="V542" s="5"/>
      <c r="W542" s="5"/>
      <c r="X542" s="5"/>
      <c r="Y542" s="5"/>
      <c r="Z542" s="5"/>
    </row>
    <row r="543" ht="15.75" customHeight="1">
      <c r="J543" s="5"/>
      <c r="K543" s="5"/>
      <c r="L543" s="5"/>
      <c r="M543" s="5"/>
      <c r="N543" s="5"/>
      <c r="O543" s="5"/>
      <c r="P543" s="5"/>
      <c r="Q543" s="5"/>
      <c r="R543" s="5"/>
      <c r="S543" s="5"/>
      <c r="T543" s="5"/>
      <c r="U543" s="5"/>
      <c r="V543" s="5"/>
      <c r="W543" s="5"/>
      <c r="X543" s="5"/>
      <c r="Y543" s="5"/>
      <c r="Z543" s="5"/>
    </row>
    <row r="544" ht="15.75" customHeight="1">
      <c r="J544" s="5"/>
      <c r="K544" s="5"/>
      <c r="L544" s="5"/>
      <c r="M544" s="5"/>
      <c r="N544" s="5"/>
      <c r="O544" s="5"/>
      <c r="P544" s="5"/>
      <c r="Q544" s="5"/>
      <c r="R544" s="5"/>
      <c r="S544" s="5"/>
      <c r="T544" s="5"/>
      <c r="U544" s="5"/>
      <c r="V544" s="5"/>
      <c r="W544" s="5"/>
      <c r="X544" s="5"/>
      <c r="Y544" s="5"/>
      <c r="Z544" s="5"/>
    </row>
    <row r="545" ht="15.75" customHeight="1">
      <c r="J545" s="5"/>
      <c r="K545" s="5"/>
      <c r="L545" s="5"/>
      <c r="M545" s="5"/>
      <c r="N545" s="5"/>
      <c r="O545" s="5"/>
      <c r="P545" s="5"/>
      <c r="Q545" s="5"/>
      <c r="R545" s="5"/>
      <c r="S545" s="5"/>
      <c r="T545" s="5"/>
      <c r="U545" s="5"/>
      <c r="V545" s="5"/>
      <c r="W545" s="5"/>
      <c r="X545" s="5"/>
      <c r="Y545" s="5"/>
      <c r="Z545" s="5"/>
    </row>
    <row r="546" ht="15.75" customHeight="1">
      <c r="J546" s="5"/>
      <c r="K546" s="5"/>
      <c r="L546" s="5"/>
      <c r="M546" s="5"/>
      <c r="N546" s="5"/>
      <c r="O546" s="5"/>
      <c r="P546" s="5"/>
      <c r="Q546" s="5"/>
      <c r="R546" s="5"/>
      <c r="S546" s="5"/>
      <c r="T546" s="5"/>
      <c r="U546" s="5"/>
      <c r="V546" s="5"/>
      <c r="W546" s="5"/>
      <c r="X546" s="5"/>
      <c r="Y546" s="5"/>
      <c r="Z546" s="5"/>
    </row>
    <row r="547" ht="15.75" customHeight="1">
      <c r="J547" s="5"/>
      <c r="K547" s="5"/>
      <c r="L547" s="5"/>
      <c r="M547" s="5"/>
      <c r="N547" s="5"/>
      <c r="O547" s="5"/>
      <c r="P547" s="5"/>
      <c r="Q547" s="5"/>
      <c r="R547" s="5"/>
      <c r="S547" s="5"/>
      <c r="T547" s="5"/>
      <c r="U547" s="5"/>
      <c r="V547" s="5"/>
      <c r="W547" s="5"/>
      <c r="X547" s="5"/>
      <c r="Y547" s="5"/>
      <c r="Z547" s="5"/>
    </row>
    <row r="548" ht="15.75" customHeight="1">
      <c r="J548" s="5"/>
      <c r="K548" s="5"/>
      <c r="L548" s="5"/>
      <c r="M548" s="5"/>
      <c r="N548" s="5"/>
      <c r="O548" s="5"/>
      <c r="P548" s="5"/>
      <c r="Q548" s="5"/>
      <c r="R548" s="5"/>
      <c r="S548" s="5"/>
      <c r="T548" s="5"/>
      <c r="U548" s="5"/>
      <c r="V548" s="5"/>
      <c r="W548" s="5"/>
      <c r="X548" s="5"/>
      <c r="Y548" s="5"/>
      <c r="Z548" s="5"/>
    </row>
    <row r="549" ht="15.75" customHeight="1">
      <c r="J549" s="5"/>
      <c r="K549" s="5"/>
      <c r="L549" s="5"/>
      <c r="M549" s="5"/>
      <c r="N549" s="5"/>
      <c r="O549" s="5"/>
      <c r="P549" s="5"/>
      <c r="Q549" s="5"/>
      <c r="R549" s="5"/>
      <c r="S549" s="5"/>
      <c r="T549" s="5"/>
      <c r="U549" s="5"/>
      <c r="V549" s="5"/>
      <c r="W549" s="5"/>
      <c r="X549" s="5"/>
      <c r="Y549" s="5"/>
      <c r="Z549" s="5"/>
    </row>
    <row r="550" ht="15.75" customHeight="1">
      <c r="J550" s="5"/>
      <c r="K550" s="5"/>
      <c r="L550" s="5"/>
      <c r="M550" s="5"/>
      <c r="N550" s="5"/>
      <c r="O550" s="5"/>
      <c r="P550" s="5"/>
      <c r="Q550" s="5"/>
      <c r="R550" s="5"/>
      <c r="S550" s="5"/>
      <c r="T550" s="5"/>
      <c r="U550" s="5"/>
      <c r="V550" s="5"/>
      <c r="W550" s="5"/>
      <c r="X550" s="5"/>
      <c r="Y550" s="5"/>
      <c r="Z550" s="5"/>
    </row>
    <row r="551" ht="15.75" customHeight="1">
      <c r="J551" s="5"/>
      <c r="K551" s="5"/>
      <c r="L551" s="5"/>
      <c r="M551" s="5"/>
      <c r="N551" s="5"/>
      <c r="O551" s="5"/>
      <c r="P551" s="5"/>
      <c r="Q551" s="5"/>
      <c r="R551" s="5"/>
      <c r="S551" s="5"/>
      <c r="T551" s="5"/>
      <c r="U551" s="5"/>
      <c r="V551" s="5"/>
      <c r="W551" s="5"/>
      <c r="X551" s="5"/>
      <c r="Y551" s="5"/>
      <c r="Z551" s="5"/>
    </row>
    <row r="552" ht="15.75" customHeight="1">
      <c r="J552" s="5"/>
      <c r="K552" s="5"/>
      <c r="L552" s="5"/>
      <c r="M552" s="5"/>
      <c r="N552" s="5"/>
      <c r="O552" s="5"/>
      <c r="P552" s="5"/>
      <c r="Q552" s="5"/>
      <c r="R552" s="5"/>
      <c r="S552" s="5"/>
      <c r="T552" s="5"/>
      <c r="U552" s="5"/>
      <c r="V552" s="5"/>
      <c r="W552" s="5"/>
      <c r="X552" s="5"/>
      <c r="Y552" s="5"/>
      <c r="Z552" s="5"/>
    </row>
    <row r="553" ht="15.75" customHeight="1">
      <c r="J553" s="5"/>
      <c r="K553" s="5"/>
      <c r="L553" s="5"/>
      <c r="M553" s="5"/>
      <c r="N553" s="5"/>
      <c r="O553" s="5"/>
      <c r="P553" s="5"/>
      <c r="Q553" s="5"/>
      <c r="R553" s="5"/>
      <c r="S553" s="5"/>
      <c r="T553" s="5"/>
      <c r="U553" s="5"/>
      <c r="V553" s="5"/>
      <c r="W553" s="5"/>
      <c r="X553" s="5"/>
      <c r="Y553" s="5"/>
      <c r="Z553" s="5"/>
    </row>
    <row r="554" ht="15.75" customHeight="1">
      <c r="J554" s="5"/>
      <c r="K554" s="5"/>
      <c r="L554" s="5"/>
      <c r="M554" s="5"/>
      <c r="N554" s="5"/>
      <c r="O554" s="5"/>
      <c r="P554" s="5"/>
      <c r="Q554" s="5"/>
      <c r="R554" s="5"/>
      <c r="S554" s="5"/>
      <c r="T554" s="5"/>
      <c r="U554" s="5"/>
      <c r="V554" s="5"/>
      <c r="W554" s="5"/>
      <c r="X554" s="5"/>
      <c r="Y554" s="5"/>
      <c r="Z554" s="5"/>
    </row>
    <row r="555" ht="15.75" customHeight="1">
      <c r="J555" s="5"/>
      <c r="K555" s="5"/>
      <c r="L555" s="5"/>
      <c r="M555" s="5"/>
      <c r="N555" s="5"/>
      <c r="O555" s="5"/>
      <c r="P555" s="5"/>
      <c r="Q555" s="5"/>
      <c r="R555" s="5"/>
      <c r="S555" s="5"/>
      <c r="T555" s="5"/>
      <c r="U555" s="5"/>
      <c r="V555" s="5"/>
      <c r="W555" s="5"/>
      <c r="X555" s="5"/>
      <c r="Y555" s="5"/>
      <c r="Z555" s="5"/>
    </row>
    <row r="556" ht="15.75" customHeight="1">
      <c r="J556" s="5"/>
      <c r="K556" s="5"/>
      <c r="L556" s="5"/>
      <c r="M556" s="5"/>
      <c r="N556" s="5"/>
      <c r="O556" s="5"/>
      <c r="P556" s="5"/>
      <c r="Q556" s="5"/>
      <c r="R556" s="5"/>
      <c r="S556" s="5"/>
      <c r="T556" s="5"/>
      <c r="U556" s="5"/>
      <c r="V556" s="5"/>
      <c r="W556" s="5"/>
      <c r="X556" s="5"/>
      <c r="Y556" s="5"/>
      <c r="Z556" s="5"/>
    </row>
    <row r="557" ht="15.75" customHeight="1">
      <c r="J557" s="5"/>
      <c r="K557" s="5"/>
      <c r="L557" s="5"/>
      <c r="M557" s="5"/>
      <c r="N557" s="5"/>
      <c r="O557" s="5"/>
      <c r="P557" s="5"/>
      <c r="Q557" s="5"/>
      <c r="R557" s="5"/>
      <c r="S557" s="5"/>
      <c r="T557" s="5"/>
      <c r="U557" s="5"/>
      <c r="V557" s="5"/>
      <c r="W557" s="5"/>
      <c r="X557" s="5"/>
      <c r="Y557" s="5"/>
      <c r="Z557" s="5"/>
    </row>
    <row r="558" ht="15.75" customHeight="1">
      <c r="J558" s="5"/>
      <c r="K558" s="5"/>
      <c r="L558" s="5"/>
      <c r="M558" s="5"/>
      <c r="N558" s="5"/>
      <c r="O558" s="5"/>
      <c r="P558" s="5"/>
      <c r="Q558" s="5"/>
      <c r="R558" s="5"/>
      <c r="S558" s="5"/>
      <c r="T558" s="5"/>
      <c r="U558" s="5"/>
      <c r="V558" s="5"/>
      <c r="W558" s="5"/>
      <c r="X558" s="5"/>
      <c r="Y558" s="5"/>
      <c r="Z558" s="5"/>
    </row>
    <row r="559" ht="15.75" customHeight="1">
      <c r="J559" s="5"/>
      <c r="K559" s="5"/>
      <c r="L559" s="5"/>
      <c r="M559" s="5"/>
      <c r="N559" s="5"/>
      <c r="O559" s="5"/>
      <c r="P559" s="5"/>
      <c r="Q559" s="5"/>
      <c r="R559" s="5"/>
      <c r="S559" s="5"/>
      <c r="T559" s="5"/>
      <c r="U559" s="5"/>
      <c r="V559" s="5"/>
      <c r="W559" s="5"/>
      <c r="X559" s="5"/>
      <c r="Y559" s="5"/>
      <c r="Z559" s="5"/>
    </row>
    <row r="560" ht="15.75" customHeight="1">
      <c r="J560" s="5"/>
      <c r="K560" s="5"/>
      <c r="L560" s="5"/>
      <c r="M560" s="5"/>
      <c r="N560" s="5"/>
      <c r="O560" s="5"/>
      <c r="P560" s="5"/>
      <c r="Q560" s="5"/>
      <c r="R560" s="5"/>
      <c r="S560" s="5"/>
      <c r="T560" s="5"/>
      <c r="U560" s="5"/>
      <c r="V560" s="5"/>
      <c r="W560" s="5"/>
      <c r="X560" s="5"/>
      <c r="Y560" s="5"/>
      <c r="Z560" s="5"/>
    </row>
    <row r="561" ht="15.75" customHeight="1">
      <c r="J561" s="5"/>
      <c r="K561" s="5"/>
      <c r="L561" s="5"/>
      <c r="M561" s="5"/>
      <c r="N561" s="5"/>
      <c r="O561" s="5"/>
      <c r="P561" s="5"/>
      <c r="Q561" s="5"/>
      <c r="R561" s="5"/>
      <c r="S561" s="5"/>
      <c r="T561" s="5"/>
      <c r="U561" s="5"/>
      <c r="V561" s="5"/>
      <c r="W561" s="5"/>
      <c r="X561" s="5"/>
      <c r="Y561" s="5"/>
      <c r="Z561" s="5"/>
    </row>
    <row r="562" ht="15.75" customHeight="1">
      <c r="J562" s="5"/>
      <c r="K562" s="5"/>
      <c r="L562" s="5"/>
      <c r="M562" s="5"/>
      <c r="N562" s="5"/>
      <c r="O562" s="5"/>
      <c r="P562" s="5"/>
      <c r="Q562" s="5"/>
      <c r="R562" s="5"/>
      <c r="S562" s="5"/>
      <c r="T562" s="5"/>
      <c r="U562" s="5"/>
      <c r="V562" s="5"/>
      <c r="W562" s="5"/>
      <c r="X562" s="5"/>
      <c r="Y562" s="5"/>
      <c r="Z562" s="5"/>
    </row>
    <row r="563" ht="15.75" customHeight="1">
      <c r="J563" s="5"/>
      <c r="K563" s="5"/>
      <c r="L563" s="5"/>
      <c r="M563" s="5"/>
      <c r="N563" s="5"/>
      <c r="O563" s="5"/>
      <c r="P563" s="5"/>
      <c r="Q563" s="5"/>
      <c r="R563" s="5"/>
      <c r="S563" s="5"/>
      <c r="T563" s="5"/>
      <c r="U563" s="5"/>
      <c r="V563" s="5"/>
      <c r="W563" s="5"/>
      <c r="X563" s="5"/>
      <c r="Y563" s="5"/>
      <c r="Z563" s="5"/>
    </row>
    <row r="564" ht="15.75" customHeight="1">
      <c r="J564" s="5"/>
      <c r="K564" s="5"/>
      <c r="L564" s="5"/>
      <c r="M564" s="5"/>
      <c r="N564" s="5"/>
      <c r="O564" s="5"/>
      <c r="P564" s="5"/>
      <c r="Q564" s="5"/>
      <c r="R564" s="5"/>
      <c r="S564" s="5"/>
      <c r="T564" s="5"/>
      <c r="U564" s="5"/>
      <c r="V564" s="5"/>
      <c r="W564" s="5"/>
      <c r="X564" s="5"/>
      <c r="Y564" s="5"/>
      <c r="Z564" s="5"/>
    </row>
    <row r="565" ht="15.75" customHeight="1">
      <c r="J565" s="5"/>
      <c r="K565" s="5"/>
      <c r="L565" s="5"/>
      <c r="M565" s="5"/>
      <c r="N565" s="5"/>
      <c r="O565" s="5"/>
      <c r="P565" s="5"/>
      <c r="Q565" s="5"/>
      <c r="R565" s="5"/>
      <c r="S565" s="5"/>
      <c r="T565" s="5"/>
      <c r="U565" s="5"/>
      <c r="V565" s="5"/>
      <c r="W565" s="5"/>
      <c r="X565" s="5"/>
      <c r="Y565" s="5"/>
      <c r="Z565" s="5"/>
    </row>
    <row r="566" ht="15.75" customHeight="1">
      <c r="J566" s="5"/>
      <c r="K566" s="5"/>
      <c r="L566" s="5"/>
      <c r="M566" s="5"/>
      <c r="N566" s="5"/>
      <c r="O566" s="5"/>
      <c r="P566" s="5"/>
      <c r="Q566" s="5"/>
      <c r="R566" s="5"/>
      <c r="S566" s="5"/>
      <c r="T566" s="5"/>
      <c r="U566" s="5"/>
      <c r="V566" s="5"/>
      <c r="W566" s="5"/>
      <c r="X566" s="5"/>
      <c r="Y566" s="5"/>
      <c r="Z566" s="5"/>
    </row>
    <row r="567" ht="15.75" customHeight="1">
      <c r="J567" s="5"/>
      <c r="K567" s="5"/>
      <c r="L567" s="5"/>
      <c r="M567" s="5"/>
      <c r="N567" s="5"/>
      <c r="O567" s="5"/>
      <c r="P567" s="5"/>
      <c r="Q567" s="5"/>
      <c r="R567" s="5"/>
      <c r="S567" s="5"/>
      <c r="T567" s="5"/>
      <c r="U567" s="5"/>
      <c r="V567" s="5"/>
      <c r="W567" s="5"/>
      <c r="X567" s="5"/>
      <c r="Y567" s="5"/>
      <c r="Z567" s="5"/>
    </row>
    <row r="568" ht="15.75" customHeight="1">
      <c r="J568" s="5"/>
      <c r="K568" s="5"/>
      <c r="L568" s="5"/>
      <c r="M568" s="5"/>
      <c r="N568" s="5"/>
      <c r="O568" s="5"/>
      <c r="P568" s="5"/>
      <c r="Q568" s="5"/>
      <c r="R568" s="5"/>
      <c r="S568" s="5"/>
      <c r="T568" s="5"/>
      <c r="U568" s="5"/>
      <c r="V568" s="5"/>
      <c r="W568" s="5"/>
      <c r="X568" s="5"/>
      <c r="Y568" s="5"/>
      <c r="Z568" s="5"/>
    </row>
    <row r="569" ht="15.75" customHeight="1">
      <c r="J569" s="5"/>
      <c r="K569" s="5"/>
      <c r="L569" s="5"/>
      <c r="M569" s="5"/>
      <c r="N569" s="5"/>
      <c r="O569" s="5"/>
      <c r="P569" s="5"/>
      <c r="Q569" s="5"/>
      <c r="R569" s="5"/>
      <c r="S569" s="5"/>
      <c r="T569" s="5"/>
      <c r="U569" s="5"/>
      <c r="V569" s="5"/>
      <c r="W569" s="5"/>
      <c r="X569" s="5"/>
      <c r="Y569" s="5"/>
      <c r="Z569" s="5"/>
    </row>
    <row r="570" ht="15.75" customHeight="1">
      <c r="J570" s="5"/>
      <c r="K570" s="5"/>
      <c r="L570" s="5"/>
      <c r="M570" s="5"/>
      <c r="N570" s="5"/>
      <c r="O570" s="5"/>
      <c r="P570" s="5"/>
      <c r="Q570" s="5"/>
      <c r="R570" s="5"/>
      <c r="S570" s="5"/>
      <c r="T570" s="5"/>
      <c r="U570" s="5"/>
      <c r="V570" s="5"/>
      <c r="W570" s="5"/>
      <c r="X570" s="5"/>
      <c r="Y570" s="5"/>
      <c r="Z570" s="5"/>
    </row>
    <row r="571" ht="15.75" customHeight="1">
      <c r="J571" s="5"/>
      <c r="K571" s="5"/>
      <c r="L571" s="5"/>
      <c r="M571" s="5"/>
      <c r="N571" s="5"/>
      <c r="O571" s="5"/>
      <c r="P571" s="5"/>
      <c r="Q571" s="5"/>
      <c r="R571" s="5"/>
      <c r="S571" s="5"/>
      <c r="T571" s="5"/>
      <c r="U571" s="5"/>
      <c r="V571" s="5"/>
      <c r="W571" s="5"/>
      <c r="X571" s="5"/>
      <c r="Y571" s="5"/>
      <c r="Z571" s="5"/>
    </row>
    <row r="572" ht="15.75" customHeight="1">
      <c r="J572" s="5"/>
      <c r="K572" s="5"/>
      <c r="L572" s="5"/>
      <c r="M572" s="5"/>
      <c r="N572" s="5"/>
      <c r="O572" s="5"/>
      <c r="P572" s="5"/>
      <c r="Q572" s="5"/>
      <c r="R572" s="5"/>
      <c r="S572" s="5"/>
      <c r="T572" s="5"/>
      <c r="U572" s="5"/>
      <c r="V572" s="5"/>
      <c r="W572" s="5"/>
      <c r="X572" s="5"/>
      <c r="Y572" s="5"/>
      <c r="Z572" s="5"/>
    </row>
    <row r="573" ht="15.75" customHeight="1">
      <c r="J573" s="5"/>
      <c r="K573" s="5"/>
      <c r="L573" s="5"/>
      <c r="M573" s="5"/>
      <c r="N573" s="5"/>
      <c r="O573" s="5"/>
      <c r="P573" s="5"/>
      <c r="Q573" s="5"/>
      <c r="R573" s="5"/>
      <c r="S573" s="5"/>
      <c r="T573" s="5"/>
      <c r="U573" s="5"/>
      <c r="V573" s="5"/>
      <c r="W573" s="5"/>
      <c r="X573" s="5"/>
      <c r="Y573" s="5"/>
      <c r="Z573" s="5"/>
    </row>
    <row r="574" ht="15.75" customHeight="1">
      <c r="J574" s="5"/>
      <c r="K574" s="5"/>
      <c r="L574" s="5"/>
      <c r="M574" s="5"/>
      <c r="N574" s="5"/>
      <c r="O574" s="5"/>
      <c r="P574" s="5"/>
      <c r="Q574" s="5"/>
      <c r="R574" s="5"/>
      <c r="S574" s="5"/>
      <c r="T574" s="5"/>
      <c r="U574" s="5"/>
      <c r="V574" s="5"/>
      <c r="W574" s="5"/>
      <c r="X574" s="5"/>
      <c r="Y574" s="5"/>
      <c r="Z574" s="5"/>
    </row>
    <row r="575" ht="15.75" customHeight="1">
      <c r="J575" s="5"/>
      <c r="K575" s="5"/>
      <c r="L575" s="5"/>
      <c r="M575" s="5"/>
      <c r="N575" s="5"/>
      <c r="O575" s="5"/>
      <c r="P575" s="5"/>
      <c r="Q575" s="5"/>
      <c r="R575" s="5"/>
      <c r="S575" s="5"/>
      <c r="T575" s="5"/>
      <c r="U575" s="5"/>
      <c r="V575" s="5"/>
      <c r="W575" s="5"/>
      <c r="X575" s="5"/>
      <c r="Y575" s="5"/>
      <c r="Z575" s="5"/>
    </row>
    <row r="576" ht="15.75" customHeight="1">
      <c r="J576" s="5"/>
      <c r="K576" s="5"/>
      <c r="L576" s="5"/>
      <c r="M576" s="5"/>
      <c r="N576" s="5"/>
      <c r="O576" s="5"/>
      <c r="P576" s="5"/>
      <c r="Q576" s="5"/>
      <c r="R576" s="5"/>
      <c r="S576" s="5"/>
      <c r="T576" s="5"/>
      <c r="U576" s="5"/>
      <c r="V576" s="5"/>
      <c r="W576" s="5"/>
      <c r="X576" s="5"/>
      <c r="Y576" s="5"/>
      <c r="Z576" s="5"/>
    </row>
    <row r="577" ht="15.75" customHeight="1">
      <c r="J577" s="5"/>
      <c r="K577" s="5"/>
      <c r="L577" s="5"/>
      <c r="M577" s="5"/>
      <c r="N577" s="5"/>
      <c r="O577" s="5"/>
      <c r="P577" s="5"/>
      <c r="Q577" s="5"/>
      <c r="R577" s="5"/>
      <c r="S577" s="5"/>
      <c r="T577" s="5"/>
      <c r="U577" s="5"/>
      <c r="V577" s="5"/>
      <c r="W577" s="5"/>
      <c r="X577" s="5"/>
      <c r="Y577" s="5"/>
      <c r="Z577" s="5"/>
    </row>
    <row r="578" ht="15.75" customHeight="1">
      <c r="J578" s="5"/>
      <c r="K578" s="5"/>
      <c r="L578" s="5"/>
      <c r="M578" s="5"/>
      <c r="N578" s="5"/>
      <c r="O578" s="5"/>
      <c r="P578" s="5"/>
      <c r="Q578" s="5"/>
      <c r="R578" s="5"/>
      <c r="S578" s="5"/>
      <c r="T578" s="5"/>
      <c r="U578" s="5"/>
      <c r="V578" s="5"/>
      <c r="W578" s="5"/>
      <c r="X578" s="5"/>
      <c r="Y578" s="5"/>
      <c r="Z578" s="5"/>
    </row>
    <row r="579" ht="15.75" customHeight="1">
      <c r="J579" s="5"/>
      <c r="K579" s="5"/>
      <c r="L579" s="5"/>
      <c r="M579" s="5"/>
      <c r="N579" s="5"/>
      <c r="O579" s="5"/>
      <c r="P579" s="5"/>
      <c r="Q579" s="5"/>
      <c r="R579" s="5"/>
      <c r="S579" s="5"/>
      <c r="T579" s="5"/>
      <c r="U579" s="5"/>
      <c r="V579" s="5"/>
      <c r="W579" s="5"/>
      <c r="X579" s="5"/>
      <c r="Y579" s="5"/>
      <c r="Z579" s="5"/>
    </row>
    <row r="580" ht="15.75" customHeight="1">
      <c r="J580" s="5"/>
      <c r="K580" s="5"/>
      <c r="L580" s="5"/>
      <c r="M580" s="5"/>
      <c r="N580" s="5"/>
      <c r="O580" s="5"/>
      <c r="P580" s="5"/>
      <c r="Q580" s="5"/>
      <c r="R580" s="5"/>
      <c r="S580" s="5"/>
      <c r="T580" s="5"/>
      <c r="U580" s="5"/>
      <c r="V580" s="5"/>
      <c r="W580" s="5"/>
      <c r="X580" s="5"/>
      <c r="Y580" s="5"/>
      <c r="Z580" s="5"/>
    </row>
    <row r="581" ht="15.75" customHeight="1">
      <c r="J581" s="5"/>
      <c r="K581" s="5"/>
      <c r="L581" s="5"/>
      <c r="M581" s="5"/>
      <c r="N581" s="5"/>
      <c r="O581" s="5"/>
      <c r="P581" s="5"/>
      <c r="Q581" s="5"/>
      <c r="R581" s="5"/>
      <c r="S581" s="5"/>
      <c r="T581" s="5"/>
      <c r="U581" s="5"/>
      <c r="V581" s="5"/>
      <c r="W581" s="5"/>
      <c r="X581" s="5"/>
      <c r="Y581" s="5"/>
      <c r="Z581" s="5"/>
    </row>
    <row r="582" ht="15.75" customHeight="1">
      <c r="J582" s="5"/>
      <c r="K582" s="5"/>
      <c r="L582" s="5"/>
      <c r="M582" s="5"/>
      <c r="N582" s="5"/>
      <c r="O582" s="5"/>
      <c r="P582" s="5"/>
      <c r="Q582" s="5"/>
      <c r="R582" s="5"/>
      <c r="S582" s="5"/>
      <c r="T582" s="5"/>
      <c r="U582" s="5"/>
      <c r="V582" s="5"/>
      <c r="W582" s="5"/>
      <c r="X582" s="5"/>
      <c r="Y582" s="5"/>
      <c r="Z582" s="5"/>
    </row>
    <row r="583" ht="15.75" customHeight="1">
      <c r="J583" s="5"/>
      <c r="K583" s="5"/>
      <c r="L583" s="5"/>
      <c r="M583" s="5"/>
      <c r="N583" s="5"/>
      <c r="O583" s="5"/>
      <c r="P583" s="5"/>
      <c r="Q583" s="5"/>
      <c r="R583" s="5"/>
      <c r="S583" s="5"/>
      <c r="T583" s="5"/>
      <c r="U583" s="5"/>
      <c r="V583" s="5"/>
      <c r="W583" s="5"/>
      <c r="X583" s="5"/>
      <c r="Y583" s="5"/>
      <c r="Z583" s="5"/>
    </row>
    <row r="584" ht="15.75" customHeight="1">
      <c r="J584" s="5"/>
      <c r="K584" s="5"/>
      <c r="L584" s="5"/>
      <c r="M584" s="5"/>
      <c r="N584" s="5"/>
      <c r="O584" s="5"/>
      <c r="P584" s="5"/>
      <c r="Q584" s="5"/>
      <c r="R584" s="5"/>
      <c r="S584" s="5"/>
      <c r="T584" s="5"/>
      <c r="U584" s="5"/>
      <c r="V584" s="5"/>
      <c r="W584" s="5"/>
      <c r="X584" s="5"/>
      <c r="Y584" s="5"/>
      <c r="Z584" s="5"/>
    </row>
    <row r="585" ht="15.75" customHeight="1">
      <c r="J585" s="5"/>
      <c r="K585" s="5"/>
      <c r="L585" s="5"/>
      <c r="M585" s="5"/>
      <c r="N585" s="5"/>
      <c r="O585" s="5"/>
      <c r="P585" s="5"/>
      <c r="Q585" s="5"/>
      <c r="R585" s="5"/>
      <c r="S585" s="5"/>
      <c r="T585" s="5"/>
      <c r="U585" s="5"/>
      <c r="V585" s="5"/>
      <c r="W585" s="5"/>
      <c r="X585" s="5"/>
      <c r="Y585" s="5"/>
      <c r="Z585" s="5"/>
    </row>
    <row r="586" ht="15.75" customHeight="1">
      <c r="J586" s="5"/>
      <c r="K586" s="5"/>
      <c r="L586" s="5"/>
      <c r="M586" s="5"/>
      <c r="N586" s="5"/>
      <c r="O586" s="5"/>
      <c r="P586" s="5"/>
      <c r="Q586" s="5"/>
      <c r="R586" s="5"/>
      <c r="S586" s="5"/>
      <c r="T586" s="5"/>
      <c r="U586" s="5"/>
      <c r="V586" s="5"/>
      <c r="W586" s="5"/>
      <c r="X586" s="5"/>
      <c r="Y586" s="5"/>
      <c r="Z586" s="5"/>
    </row>
    <row r="587" ht="15.75" customHeight="1">
      <c r="J587" s="5"/>
      <c r="K587" s="5"/>
      <c r="L587" s="5"/>
      <c r="M587" s="5"/>
      <c r="N587" s="5"/>
      <c r="O587" s="5"/>
      <c r="P587" s="5"/>
      <c r="Q587" s="5"/>
      <c r="R587" s="5"/>
      <c r="S587" s="5"/>
      <c r="T587" s="5"/>
      <c r="U587" s="5"/>
      <c r="V587" s="5"/>
      <c r="W587" s="5"/>
      <c r="X587" s="5"/>
      <c r="Y587" s="5"/>
      <c r="Z587" s="5"/>
    </row>
    <row r="588" ht="15.75" customHeight="1">
      <c r="J588" s="5"/>
      <c r="K588" s="5"/>
      <c r="L588" s="5"/>
      <c r="M588" s="5"/>
      <c r="N588" s="5"/>
      <c r="O588" s="5"/>
      <c r="P588" s="5"/>
      <c r="Q588" s="5"/>
      <c r="R588" s="5"/>
      <c r="S588" s="5"/>
      <c r="T588" s="5"/>
      <c r="U588" s="5"/>
      <c r="V588" s="5"/>
      <c r="W588" s="5"/>
      <c r="X588" s="5"/>
      <c r="Y588" s="5"/>
      <c r="Z588" s="5"/>
    </row>
    <row r="589" ht="15.75" customHeight="1">
      <c r="J589" s="5"/>
      <c r="K589" s="5"/>
      <c r="L589" s="5"/>
      <c r="M589" s="5"/>
      <c r="N589" s="5"/>
      <c r="O589" s="5"/>
      <c r="P589" s="5"/>
      <c r="Q589" s="5"/>
      <c r="R589" s="5"/>
      <c r="S589" s="5"/>
      <c r="T589" s="5"/>
      <c r="U589" s="5"/>
      <c r="V589" s="5"/>
      <c r="W589" s="5"/>
      <c r="X589" s="5"/>
      <c r="Y589" s="5"/>
      <c r="Z589" s="5"/>
    </row>
    <row r="590" ht="15.75" customHeight="1">
      <c r="J590" s="5"/>
      <c r="K590" s="5"/>
      <c r="L590" s="5"/>
      <c r="M590" s="5"/>
      <c r="N590" s="5"/>
      <c r="O590" s="5"/>
      <c r="P590" s="5"/>
      <c r="Q590" s="5"/>
      <c r="R590" s="5"/>
      <c r="S590" s="5"/>
      <c r="T590" s="5"/>
      <c r="U590" s="5"/>
      <c r="V590" s="5"/>
      <c r="W590" s="5"/>
      <c r="X590" s="5"/>
      <c r="Y590" s="5"/>
      <c r="Z590" s="5"/>
    </row>
    <row r="591" ht="15.75" customHeight="1">
      <c r="J591" s="5"/>
      <c r="K591" s="5"/>
      <c r="L591" s="5"/>
      <c r="M591" s="5"/>
      <c r="N591" s="5"/>
      <c r="O591" s="5"/>
      <c r="P591" s="5"/>
      <c r="Q591" s="5"/>
      <c r="R591" s="5"/>
      <c r="S591" s="5"/>
      <c r="T591" s="5"/>
      <c r="U591" s="5"/>
      <c r="V591" s="5"/>
      <c r="W591" s="5"/>
      <c r="X591" s="5"/>
      <c r="Y591" s="5"/>
      <c r="Z591" s="5"/>
    </row>
    <row r="592" ht="15.75" customHeight="1">
      <c r="J592" s="5"/>
      <c r="K592" s="5"/>
      <c r="L592" s="5"/>
      <c r="M592" s="5"/>
      <c r="N592" s="5"/>
      <c r="O592" s="5"/>
      <c r="P592" s="5"/>
      <c r="Q592" s="5"/>
      <c r="R592" s="5"/>
      <c r="S592" s="5"/>
      <c r="T592" s="5"/>
      <c r="U592" s="5"/>
      <c r="V592" s="5"/>
      <c r="W592" s="5"/>
      <c r="X592" s="5"/>
      <c r="Y592" s="5"/>
      <c r="Z592" s="5"/>
    </row>
    <row r="593" ht="15.75" customHeight="1">
      <c r="J593" s="5"/>
      <c r="K593" s="5"/>
      <c r="L593" s="5"/>
      <c r="M593" s="5"/>
      <c r="N593" s="5"/>
      <c r="O593" s="5"/>
      <c r="P593" s="5"/>
      <c r="Q593" s="5"/>
      <c r="R593" s="5"/>
      <c r="S593" s="5"/>
      <c r="T593" s="5"/>
      <c r="U593" s="5"/>
      <c r="V593" s="5"/>
      <c r="W593" s="5"/>
      <c r="X593" s="5"/>
      <c r="Y593" s="5"/>
      <c r="Z593" s="5"/>
    </row>
    <row r="594" ht="15.75" customHeight="1">
      <c r="J594" s="5"/>
      <c r="K594" s="5"/>
      <c r="L594" s="5"/>
      <c r="M594" s="5"/>
      <c r="N594" s="5"/>
      <c r="O594" s="5"/>
      <c r="P594" s="5"/>
      <c r="Q594" s="5"/>
      <c r="R594" s="5"/>
      <c r="S594" s="5"/>
      <c r="T594" s="5"/>
      <c r="U594" s="5"/>
      <c r="V594" s="5"/>
      <c r="W594" s="5"/>
      <c r="X594" s="5"/>
      <c r="Y594" s="5"/>
      <c r="Z594" s="5"/>
    </row>
    <row r="595" ht="15.75" customHeight="1">
      <c r="J595" s="5"/>
      <c r="K595" s="5"/>
      <c r="L595" s="5"/>
      <c r="M595" s="5"/>
      <c r="N595" s="5"/>
      <c r="O595" s="5"/>
      <c r="P595" s="5"/>
      <c r="Q595" s="5"/>
      <c r="R595" s="5"/>
      <c r="S595" s="5"/>
      <c r="T595" s="5"/>
      <c r="U595" s="5"/>
      <c r="V595" s="5"/>
      <c r="W595" s="5"/>
      <c r="X595" s="5"/>
      <c r="Y595" s="5"/>
      <c r="Z595" s="5"/>
    </row>
    <row r="596" ht="15.75" customHeight="1">
      <c r="J596" s="5"/>
      <c r="K596" s="5"/>
      <c r="L596" s="5"/>
      <c r="M596" s="5"/>
      <c r="N596" s="5"/>
      <c r="O596" s="5"/>
      <c r="P596" s="5"/>
      <c r="Q596" s="5"/>
      <c r="R596" s="5"/>
      <c r="S596" s="5"/>
      <c r="T596" s="5"/>
      <c r="U596" s="5"/>
      <c r="V596" s="5"/>
      <c r="W596" s="5"/>
      <c r="X596" s="5"/>
      <c r="Y596" s="5"/>
      <c r="Z596" s="5"/>
    </row>
    <row r="597" ht="15.75" customHeight="1">
      <c r="J597" s="5"/>
      <c r="K597" s="5"/>
      <c r="L597" s="5"/>
      <c r="M597" s="5"/>
      <c r="N597" s="5"/>
      <c r="O597" s="5"/>
      <c r="P597" s="5"/>
      <c r="Q597" s="5"/>
      <c r="R597" s="5"/>
      <c r="S597" s="5"/>
      <c r="T597" s="5"/>
      <c r="U597" s="5"/>
      <c r="V597" s="5"/>
      <c r="W597" s="5"/>
      <c r="X597" s="5"/>
      <c r="Y597" s="5"/>
      <c r="Z597" s="5"/>
    </row>
    <row r="598" ht="15.75" customHeight="1">
      <c r="J598" s="5"/>
      <c r="K598" s="5"/>
      <c r="L598" s="5"/>
      <c r="M598" s="5"/>
      <c r="N598" s="5"/>
      <c r="O598" s="5"/>
      <c r="P598" s="5"/>
      <c r="Q598" s="5"/>
      <c r="R598" s="5"/>
      <c r="S598" s="5"/>
      <c r="T598" s="5"/>
      <c r="U598" s="5"/>
      <c r="V598" s="5"/>
      <c r="W598" s="5"/>
      <c r="X598" s="5"/>
      <c r="Y598" s="5"/>
      <c r="Z598" s="5"/>
    </row>
    <row r="599" ht="15.75" customHeight="1">
      <c r="J599" s="5"/>
      <c r="K599" s="5"/>
      <c r="L599" s="5"/>
      <c r="M599" s="5"/>
      <c r="N599" s="5"/>
      <c r="O599" s="5"/>
      <c r="P599" s="5"/>
      <c r="Q599" s="5"/>
      <c r="R599" s="5"/>
      <c r="S599" s="5"/>
      <c r="T599" s="5"/>
      <c r="U599" s="5"/>
      <c r="V599" s="5"/>
      <c r="W599" s="5"/>
      <c r="X599" s="5"/>
      <c r="Y599" s="5"/>
      <c r="Z599" s="5"/>
    </row>
    <row r="600" ht="15.75" customHeight="1">
      <c r="J600" s="5"/>
      <c r="K600" s="5"/>
      <c r="L600" s="5"/>
      <c r="M600" s="5"/>
      <c r="N600" s="5"/>
      <c r="O600" s="5"/>
      <c r="P600" s="5"/>
      <c r="Q600" s="5"/>
      <c r="R600" s="5"/>
      <c r="S600" s="5"/>
      <c r="T600" s="5"/>
      <c r="U600" s="5"/>
      <c r="V600" s="5"/>
      <c r="W600" s="5"/>
      <c r="X600" s="5"/>
      <c r="Y600" s="5"/>
      <c r="Z600" s="5"/>
    </row>
    <row r="601" ht="15.75" customHeight="1">
      <c r="J601" s="5"/>
      <c r="K601" s="5"/>
      <c r="L601" s="5"/>
      <c r="M601" s="5"/>
      <c r="N601" s="5"/>
      <c r="O601" s="5"/>
      <c r="P601" s="5"/>
      <c r="Q601" s="5"/>
      <c r="R601" s="5"/>
      <c r="S601" s="5"/>
      <c r="T601" s="5"/>
      <c r="U601" s="5"/>
      <c r="V601" s="5"/>
      <c r="W601" s="5"/>
      <c r="X601" s="5"/>
      <c r="Y601" s="5"/>
      <c r="Z601" s="5"/>
    </row>
    <row r="602" ht="15.75" customHeight="1">
      <c r="J602" s="5"/>
      <c r="K602" s="5"/>
      <c r="L602" s="5"/>
      <c r="M602" s="5"/>
      <c r="N602" s="5"/>
      <c r="O602" s="5"/>
      <c r="P602" s="5"/>
      <c r="Q602" s="5"/>
      <c r="R602" s="5"/>
      <c r="S602" s="5"/>
      <c r="T602" s="5"/>
      <c r="U602" s="5"/>
      <c r="V602" s="5"/>
      <c r="W602" s="5"/>
      <c r="X602" s="5"/>
      <c r="Y602" s="5"/>
      <c r="Z602" s="5"/>
    </row>
    <row r="603" ht="15.75" customHeight="1">
      <c r="J603" s="5"/>
      <c r="K603" s="5"/>
      <c r="L603" s="5"/>
      <c r="M603" s="5"/>
      <c r="N603" s="5"/>
      <c r="O603" s="5"/>
      <c r="P603" s="5"/>
      <c r="Q603" s="5"/>
      <c r="R603" s="5"/>
      <c r="S603" s="5"/>
      <c r="T603" s="5"/>
      <c r="U603" s="5"/>
      <c r="V603" s="5"/>
      <c r="W603" s="5"/>
      <c r="X603" s="5"/>
      <c r="Y603" s="5"/>
      <c r="Z603" s="5"/>
    </row>
    <row r="604" ht="15.75" customHeight="1">
      <c r="J604" s="5"/>
      <c r="K604" s="5"/>
      <c r="L604" s="5"/>
      <c r="M604" s="5"/>
      <c r="N604" s="5"/>
      <c r="O604" s="5"/>
      <c r="P604" s="5"/>
      <c r="Q604" s="5"/>
      <c r="R604" s="5"/>
      <c r="S604" s="5"/>
      <c r="T604" s="5"/>
      <c r="U604" s="5"/>
      <c r="V604" s="5"/>
      <c r="W604" s="5"/>
      <c r="X604" s="5"/>
      <c r="Y604" s="5"/>
      <c r="Z604" s="5"/>
    </row>
    <row r="605" ht="15.75" customHeight="1">
      <c r="J605" s="5"/>
      <c r="K605" s="5"/>
      <c r="L605" s="5"/>
      <c r="M605" s="5"/>
      <c r="N605" s="5"/>
      <c r="O605" s="5"/>
      <c r="P605" s="5"/>
      <c r="Q605" s="5"/>
      <c r="R605" s="5"/>
      <c r="S605" s="5"/>
      <c r="T605" s="5"/>
      <c r="U605" s="5"/>
      <c r="V605" s="5"/>
      <c r="W605" s="5"/>
      <c r="X605" s="5"/>
      <c r="Y605" s="5"/>
      <c r="Z605" s="5"/>
    </row>
    <row r="606" ht="15.75" customHeight="1">
      <c r="J606" s="5"/>
      <c r="K606" s="5"/>
      <c r="L606" s="5"/>
      <c r="M606" s="5"/>
      <c r="N606" s="5"/>
      <c r="O606" s="5"/>
      <c r="P606" s="5"/>
      <c r="Q606" s="5"/>
      <c r="R606" s="5"/>
      <c r="S606" s="5"/>
      <c r="T606" s="5"/>
      <c r="U606" s="5"/>
      <c r="V606" s="5"/>
      <c r="W606" s="5"/>
      <c r="X606" s="5"/>
      <c r="Y606" s="5"/>
      <c r="Z606" s="5"/>
    </row>
    <row r="607" ht="15.75" customHeight="1">
      <c r="J607" s="5"/>
      <c r="K607" s="5"/>
      <c r="L607" s="5"/>
      <c r="M607" s="5"/>
      <c r="N607" s="5"/>
      <c r="O607" s="5"/>
      <c r="P607" s="5"/>
      <c r="Q607" s="5"/>
      <c r="R607" s="5"/>
      <c r="S607" s="5"/>
      <c r="T607" s="5"/>
      <c r="U607" s="5"/>
      <c r="V607" s="5"/>
      <c r="W607" s="5"/>
      <c r="X607" s="5"/>
      <c r="Y607" s="5"/>
      <c r="Z607" s="5"/>
    </row>
    <row r="608" ht="15.75" customHeight="1">
      <c r="J608" s="5"/>
      <c r="K608" s="5"/>
      <c r="L608" s="5"/>
      <c r="M608" s="5"/>
      <c r="N608" s="5"/>
      <c r="O608" s="5"/>
      <c r="P608" s="5"/>
      <c r="Q608" s="5"/>
      <c r="R608" s="5"/>
      <c r="S608" s="5"/>
      <c r="T608" s="5"/>
      <c r="U608" s="5"/>
      <c r="V608" s="5"/>
      <c r="W608" s="5"/>
      <c r="X608" s="5"/>
      <c r="Y608" s="5"/>
      <c r="Z608" s="5"/>
    </row>
    <row r="609" ht="15.75" customHeight="1">
      <c r="J609" s="5"/>
      <c r="K609" s="5"/>
      <c r="L609" s="5"/>
      <c r="M609" s="5"/>
      <c r="N609" s="5"/>
      <c r="O609" s="5"/>
      <c r="P609" s="5"/>
      <c r="Q609" s="5"/>
      <c r="R609" s="5"/>
      <c r="S609" s="5"/>
      <c r="T609" s="5"/>
      <c r="U609" s="5"/>
      <c r="V609" s="5"/>
      <c r="W609" s="5"/>
      <c r="X609" s="5"/>
      <c r="Y609" s="5"/>
      <c r="Z609" s="5"/>
    </row>
    <row r="610" ht="15.75" customHeight="1">
      <c r="J610" s="5"/>
      <c r="K610" s="5"/>
      <c r="L610" s="5"/>
      <c r="M610" s="5"/>
      <c r="N610" s="5"/>
      <c r="O610" s="5"/>
      <c r="P610" s="5"/>
      <c r="Q610" s="5"/>
      <c r="R610" s="5"/>
      <c r="S610" s="5"/>
      <c r="T610" s="5"/>
      <c r="U610" s="5"/>
      <c r="V610" s="5"/>
      <c r="W610" s="5"/>
      <c r="X610" s="5"/>
      <c r="Y610" s="5"/>
      <c r="Z610" s="5"/>
    </row>
    <row r="611" ht="15.75" customHeight="1">
      <c r="J611" s="5"/>
      <c r="K611" s="5"/>
      <c r="L611" s="5"/>
      <c r="M611" s="5"/>
      <c r="N611" s="5"/>
      <c r="O611" s="5"/>
      <c r="P611" s="5"/>
      <c r="Q611" s="5"/>
      <c r="R611" s="5"/>
      <c r="S611" s="5"/>
      <c r="T611" s="5"/>
      <c r="U611" s="5"/>
      <c r="V611" s="5"/>
      <c r="W611" s="5"/>
      <c r="X611" s="5"/>
      <c r="Y611" s="5"/>
      <c r="Z611" s="5"/>
    </row>
    <row r="612" ht="15.75" customHeight="1">
      <c r="J612" s="5"/>
      <c r="K612" s="5"/>
      <c r="L612" s="5"/>
      <c r="M612" s="5"/>
      <c r="N612" s="5"/>
      <c r="O612" s="5"/>
      <c r="P612" s="5"/>
      <c r="Q612" s="5"/>
      <c r="R612" s="5"/>
      <c r="S612" s="5"/>
      <c r="T612" s="5"/>
      <c r="U612" s="5"/>
      <c r="V612" s="5"/>
      <c r="W612" s="5"/>
      <c r="X612" s="5"/>
      <c r="Y612" s="5"/>
      <c r="Z612" s="5"/>
    </row>
    <row r="613" ht="15.75" customHeight="1">
      <c r="J613" s="5"/>
      <c r="K613" s="5"/>
      <c r="L613" s="5"/>
      <c r="M613" s="5"/>
      <c r="N613" s="5"/>
      <c r="O613" s="5"/>
      <c r="P613" s="5"/>
      <c r="Q613" s="5"/>
      <c r="R613" s="5"/>
      <c r="S613" s="5"/>
      <c r="T613" s="5"/>
      <c r="U613" s="5"/>
      <c r="V613" s="5"/>
      <c r="W613" s="5"/>
      <c r="X613" s="5"/>
      <c r="Y613" s="5"/>
      <c r="Z613" s="5"/>
    </row>
    <row r="614" ht="15.75" customHeight="1">
      <c r="J614" s="5"/>
      <c r="K614" s="5"/>
      <c r="L614" s="5"/>
      <c r="M614" s="5"/>
      <c r="N614" s="5"/>
      <c r="O614" s="5"/>
      <c r="P614" s="5"/>
      <c r="Q614" s="5"/>
      <c r="R614" s="5"/>
      <c r="S614" s="5"/>
      <c r="T614" s="5"/>
      <c r="U614" s="5"/>
      <c r="V614" s="5"/>
      <c r="W614" s="5"/>
      <c r="X614" s="5"/>
      <c r="Y614" s="5"/>
      <c r="Z614" s="5"/>
    </row>
    <row r="615" ht="15.75" customHeight="1">
      <c r="J615" s="5"/>
      <c r="K615" s="5"/>
      <c r="L615" s="5"/>
      <c r="M615" s="5"/>
      <c r="N615" s="5"/>
      <c r="O615" s="5"/>
      <c r="P615" s="5"/>
      <c r="Q615" s="5"/>
      <c r="R615" s="5"/>
      <c r="S615" s="5"/>
      <c r="T615" s="5"/>
      <c r="U615" s="5"/>
      <c r="V615" s="5"/>
      <c r="W615" s="5"/>
      <c r="X615" s="5"/>
      <c r="Y615" s="5"/>
      <c r="Z615" s="5"/>
    </row>
    <row r="616" ht="15.75" customHeight="1">
      <c r="J616" s="5"/>
      <c r="K616" s="5"/>
      <c r="L616" s="5"/>
      <c r="M616" s="5"/>
      <c r="N616" s="5"/>
      <c r="O616" s="5"/>
      <c r="P616" s="5"/>
      <c r="Q616" s="5"/>
      <c r="R616" s="5"/>
      <c r="S616" s="5"/>
      <c r="T616" s="5"/>
      <c r="U616" s="5"/>
      <c r="V616" s="5"/>
      <c r="W616" s="5"/>
      <c r="X616" s="5"/>
      <c r="Y616" s="5"/>
      <c r="Z616" s="5"/>
    </row>
    <row r="617" ht="15.75" customHeight="1">
      <c r="J617" s="5"/>
      <c r="K617" s="5"/>
      <c r="L617" s="5"/>
      <c r="M617" s="5"/>
      <c r="N617" s="5"/>
      <c r="O617" s="5"/>
      <c r="P617" s="5"/>
      <c r="Q617" s="5"/>
      <c r="R617" s="5"/>
      <c r="S617" s="5"/>
      <c r="T617" s="5"/>
      <c r="U617" s="5"/>
      <c r="V617" s="5"/>
      <c r="W617" s="5"/>
      <c r="X617" s="5"/>
      <c r="Y617" s="5"/>
      <c r="Z617" s="5"/>
    </row>
    <row r="618" ht="15.75" customHeight="1">
      <c r="J618" s="5"/>
      <c r="K618" s="5"/>
      <c r="L618" s="5"/>
      <c r="M618" s="5"/>
      <c r="N618" s="5"/>
      <c r="O618" s="5"/>
      <c r="P618" s="5"/>
      <c r="Q618" s="5"/>
      <c r="R618" s="5"/>
      <c r="S618" s="5"/>
      <c r="T618" s="5"/>
      <c r="U618" s="5"/>
      <c r="V618" s="5"/>
      <c r="W618" s="5"/>
      <c r="X618" s="5"/>
      <c r="Y618" s="5"/>
      <c r="Z618" s="5"/>
    </row>
    <row r="619" ht="15.75" customHeight="1">
      <c r="J619" s="5"/>
      <c r="K619" s="5"/>
      <c r="L619" s="5"/>
      <c r="M619" s="5"/>
      <c r="N619" s="5"/>
      <c r="O619" s="5"/>
      <c r="P619" s="5"/>
      <c r="Q619" s="5"/>
      <c r="R619" s="5"/>
      <c r="S619" s="5"/>
      <c r="T619" s="5"/>
      <c r="U619" s="5"/>
      <c r="V619" s="5"/>
      <c r="W619" s="5"/>
      <c r="X619" s="5"/>
      <c r="Y619" s="5"/>
      <c r="Z619" s="5"/>
    </row>
    <row r="620" ht="15.75" customHeight="1">
      <c r="J620" s="5"/>
      <c r="K620" s="5"/>
      <c r="L620" s="5"/>
      <c r="M620" s="5"/>
      <c r="N620" s="5"/>
      <c r="O620" s="5"/>
      <c r="P620" s="5"/>
      <c r="Q620" s="5"/>
      <c r="R620" s="5"/>
      <c r="S620" s="5"/>
      <c r="T620" s="5"/>
      <c r="U620" s="5"/>
      <c r="V620" s="5"/>
      <c r="W620" s="5"/>
      <c r="X620" s="5"/>
      <c r="Y620" s="5"/>
      <c r="Z620" s="5"/>
    </row>
    <row r="621" ht="15.75" customHeight="1">
      <c r="J621" s="5"/>
      <c r="K621" s="5"/>
      <c r="L621" s="5"/>
      <c r="M621" s="5"/>
      <c r="N621" s="5"/>
      <c r="O621" s="5"/>
      <c r="P621" s="5"/>
      <c r="Q621" s="5"/>
      <c r="R621" s="5"/>
      <c r="S621" s="5"/>
      <c r="T621" s="5"/>
      <c r="U621" s="5"/>
      <c r="V621" s="5"/>
      <c r="W621" s="5"/>
      <c r="X621" s="5"/>
      <c r="Y621" s="5"/>
      <c r="Z621" s="5"/>
    </row>
    <row r="622" ht="15.75" customHeight="1">
      <c r="J622" s="5"/>
      <c r="K622" s="5"/>
      <c r="L622" s="5"/>
      <c r="M622" s="5"/>
      <c r="N622" s="5"/>
      <c r="O622" s="5"/>
      <c r="P622" s="5"/>
      <c r="Q622" s="5"/>
      <c r="R622" s="5"/>
      <c r="S622" s="5"/>
      <c r="T622" s="5"/>
      <c r="U622" s="5"/>
      <c r="V622" s="5"/>
      <c r="W622" s="5"/>
      <c r="X622" s="5"/>
      <c r="Y622" s="5"/>
      <c r="Z622" s="5"/>
    </row>
    <row r="623" ht="15.75" customHeight="1">
      <c r="J623" s="5"/>
      <c r="K623" s="5"/>
      <c r="L623" s="5"/>
      <c r="M623" s="5"/>
      <c r="N623" s="5"/>
      <c r="O623" s="5"/>
      <c r="P623" s="5"/>
      <c r="Q623" s="5"/>
      <c r="R623" s="5"/>
      <c r="S623" s="5"/>
      <c r="T623" s="5"/>
      <c r="U623" s="5"/>
      <c r="V623" s="5"/>
      <c r="W623" s="5"/>
      <c r="X623" s="5"/>
      <c r="Y623" s="5"/>
      <c r="Z623" s="5"/>
    </row>
    <row r="624" ht="15.75" customHeight="1">
      <c r="J624" s="5"/>
      <c r="K624" s="5"/>
      <c r="L624" s="5"/>
      <c r="M624" s="5"/>
      <c r="N624" s="5"/>
      <c r="O624" s="5"/>
      <c r="P624" s="5"/>
      <c r="Q624" s="5"/>
      <c r="R624" s="5"/>
      <c r="S624" s="5"/>
      <c r="T624" s="5"/>
      <c r="U624" s="5"/>
      <c r="V624" s="5"/>
      <c r="W624" s="5"/>
      <c r="X624" s="5"/>
      <c r="Y624" s="5"/>
      <c r="Z624" s="5"/>
    </row>
    <row r="625" ht="15.75" customHeight="1">
      <c r="J625" s="5"/>
      <c r="K625" s="5"/>
      <c r="L625" s="5"/>
      <c r="M625" s="5"/>
      <c r="N625" s="5"/>
      <c r="O625" s="5"/>
      <c r="P625" s="5"/>
      <c r="Q625" s="5"/>
      <c r="R625" s="5"/>
      <c r="S625" s="5"/>
      <c r="T625" s="5"/>
      <c r="U625" s="5"/>
      <c r="V625" s="5"/>
      <c r="W625" s="5"/>
      <c r="X625" s="5"/>
      <c r="Y625" s="5"/>
      <c r="Z625" s="5"/>
    </row>
    <row r="626" ht="15.75" customHeight="1">
      <c r="J626" s="5"/>
      <c r="K626" s="5"/>
      <c r="L626" s="5"/>
      <c r="M626" s="5"/>
      <c r="N626" s="5"/>
      <c r="O626" s="5"/>
      <c r="P626" s="5"/>
      <c r="Q626" s="5"/>
      <c r="R626" s="5"/>
      <c r="S626" s="5"/>
      <c r="T626" s="5"/>
      <c r="U626" s="5"/>
      <c r="V626" s="5"/>
      <c r="W626" s="5"/>
      <c r="X626" s="5"/>
      <c r="Y626" s="5"/>
      <c r="Z626" s="5"/>
    </row>
    <row r="627" ht="15.75" customHeight="1">
      <c r="J627" s="5"/>
      <c r="K627" s="5"/>
      <c r="L627" s="5"/>
      <c r="M627" s="5"/>
      <c r="N627" s="5"/>
      <c r="O627" s="5"/>
      <c r="P627" s="5"/>
      <c r="Q627" s="5"/>
      <c r="R627" s="5"/>
      <c r="S627" s="5"/>
      <c r="T627" s="5"/>
      <c r="U627" s="5"/>
      <c r="V627" s="5"/>
      <c r="W627" s="5"/>
      <c r="X627" s="5"/>
      <c r="Y627" s="5"/>
      <c r="Z627" s="5"/>
    </row>
    <row r="628" ht="15.75" customHeight="1">
      <c r="J628" s="5"/>
      <c r="K628" s="5"/>
      <c r="L628" s="5"/>
      <c r="M628" s="5"/>
      <c r="N628" s="5"/>
      <c r="O628" s="5"/>
      <c r="P628" s="5"/>
      <c r="Q628" s="5"/>
      <c r="R628" s="5"/>
      <c r="S628" s="5"/>
      <c r="T628" s="5"/>
      <c r="U628" s="5"/>
      <c r="V628" s="5"/>
      <c r="W628" s="5"/>
      <c r="X628" s="5"/>
      <c r="Y628" s="5"/>
      <c r="Z628" s="5"/>
    </row>
    <row r="629" ht="15.75" customHeight="1">
      <c r="J629" s="5"/>
      <c r="K629" s="5"/>
      <c r="L629" s="5"/>
      <c r="M629" s="5"/>
      <c r="N629" s="5"/>
      <c r="O629" s="5"/>
      <c r="P629" s="5"/>
      <c r="Q629" s="5"/>
      <c r="R629" s="5"/>
      <c r="S629" s="5"/>
      <c r="T629" s="5"/>
      <c r="U629" s="5"/>
      <c r="V629" s="5"/>
      <c r="W629" s="5"/>
      <c r="X629" s="5"/>
      <c r="Y629" s="5"/>
      <c r="Z629" s="5"/>
    </row>
    <row r="630" ht="15.75" customHeight="1">
      <c r="J630" s="5"/>
      <c r="K630" s="5"/>
      <c r="L630" s="5"/>
      <c r="M630" s="5"/>
      <c r="N630" s="5"/>
      <c r="O630" s="5"/>
      <c r="P630" s="5"/>
      <c r="Q630" s="5"/>
      <c r="R630" s="5"/>
      <c r="S630" s="5"/>
      <c r="T630" s="5"/>
      <c r="U630" s="5"/>
      <c r="V630" s="5"/>
      <c r="W630" s="5"/>
      <c r="X630" s="5"/>
      <c r="Y630" s="5"/>
      <c r="Z630" s="5"/>
    </row>
    <row r="631" ht="15.75" customHeight="1">
      <c r="J631" s="5"/>
      <c r="K631" s="5"/>
      <c r="L631" s="5"/>
      <c r="M631" s="5"/>
      <c r="N631" s="5"/>
      <c r="O631" s="5"/>
      <c r="P631" s="5"/>
      <c r="Q631" s="5"/>
      <c r="R631" s="5"/>
      <c r="S631" s="5"/>
      <c r="T631" s="5"/>
      <c r="U631" s="5"/>
      <c r="V631" s="5"/>
      <c r="W631" s="5"/>
      <c r="X631" s="5"/>
      <c r="Y631" s="5"/>
      <c r="Z631" s="5"/>
    </row>
    <row r="632" ht="15.75" customHeight="1">
      <c r="J632" s="5"/>
      <c r="K632" s="5"/>
      <c r="L632" s="5"/>
      <c r="M632" s="5"/>
      <c r="N632" s="5"/>
      <c r="O632" s="5"/>
      <c r="P632" s="5"/>
      <c r="Q632" s="5"/>
      <c r="R632" s="5"/>
      <c r="S632" s="5"/>
      <c r="T632" s="5"/>
      <c r="U632" s="5"/>
      <c r="V632" s="5"/>
      <c r="W632" s="5"/>
      <c r="X632" s="5"/>
      <c r="Y632" s="5"/>
      <c r="Z632" s="5"/>
    </row>
    <row r="633" ht="15.75" customHeight="1">
      <c r="J633" s="5"/>
      <c r="K633" s="5"/>
      <c r="L633" s="5"/>
      <c r="M633" s="5"/>
      <c r="N633" s="5"/>
      <c r="O633" s="5"/>
      <c r="P633" s="5"/>
      <c r="Q633" s="5"/>
      <c r="R633" s="5"/>
      <c r="S633" s="5"/>
      <c r="T633" s="5"/>
      <c r="U633" s="5"/>
      <c r="V633" s="5"/>
      <c r="W633" s="5"/>
      <c r="X633" s="5"/>
      <c r="Y633" s="5"/>
      <c r="Z633" s="5"/>
    </row>
    <row r="634" ht="15.75" customHeight="1">
      <c r="J634" s="5"/>
      <c r="K634" s="5"/>
      <c r="L634" s="5"/>
      <c r="M634" s="5"/>
      <c r="N634" s="5"/>
      <c r="O634" s="5"/>
      <c r="P634" s="5"/>
      <c r="Q634" s="5"/>
      <c r="R634" s="5"/>
      <c r="S634" s="5"/>
      <c r="T634" s="5"/>
      <c r="U634" s="5"/>
      <c r="V634" s="5"/>
      <c r="W634" s="5"/>
      <c r="X634" s="5"/>
      <c r="Y634" s="5"/>
      <c r="Z634" s="5"/>
    </row>
    <row r="635" ht="15.75" customHeight="1">
      <c r="J635" s="5"/>
      <c r="K635" s="5"/>
      <c r="L635" s="5"/>
      <c r="M635" s="5"/>
      <c r="N635" s="5"/>
      <c r="O635" s="5"/>
      <c r="P635" s="5"/>
      <c r="Q635" s="5"/>
      <c r="R635" s="5"/>
      <c r="S635" s="5"/>
      <c r="T635" s="5"/>
      <c r="U635" s="5"/>
      <c r="V635" s="5"/>
      <c r="W635" s="5"/>
      <c r="X635" s="5"/>
      <c r="Y635" s="5"/>
      <c r="Z635" s="5"/>
    </row>
    <row r="636" ht="15.75" customHeight="1">
      <c r="J636" s="5"/>
      <c r="K636" s="5"/>
      <c r="L636" s="5"/>
      <c r="M636" s="5"/>
      <c r="N636" s="5"/>
      <c r="O636" s="5"/>
      <c r="P636" s="5"/>
      <c r="Q636" s="5"/>
      <c r="R636" s="5"/>
      <c r="S636" s="5"/>
      <c r="T636" s="5"/>
      <c r="U636" s="5"/>
      <c r="V636" s="5"/>
      <c r="W636" s="5"/>
      <c r="X636" s="5"/>
      <c r="Y636" s="5"/>
      <c r="Z636" s="5"/>
    </row>
    <row r="637" ht="15.75" customHeight="1">
      <c r="J637" s="5"/>
      <c r="K637" s="5"/>
      <c r="L637" s="5"/>
      <c r="M637" s="5"/>
      <c r="N637" s="5"/>
      <c r="O637" s="5"/>
      <c r="P637" s="5"/>
      <c r="Q637" s="5"/>
      <c r="R637" s="5"/>
      <c r="S637" s="5"/>
      <c r="T637" s="5"/>
      <c r="U637" s="5"/>
      <c r="V637" s="5"/>
      <c r="W637" s="5"/>
      <c r="X637" s="5"/>
      <c r="Y637" s="5"/>
      <c r="Z637" s="5"/>
    </row>
    <row r="638" ht="15.75" customHeight="1">
      <c r="J638" s="5"/>
      <c r="K638" s="5"/>
      <c r="L638" s="5"/>
      <c r="M638" s="5"/>
      <c r="N638" s="5"/>
      <c r="O638" s="5"/>
      <c r="P638" s="5"/>
      <c r="Q638" s="5"/>
      <c r="R638" s="5"/>
      <c r="S638" s="5"/>
      <c r="T638" s="5"/>
      <c r="U638" s="5"/>
      <c r="V638" s="5"/>
      <c r="W638" s="5"/>
      <c r="X638" s="5"/>
      <c r="Y638" s="5"/>
      <c r="Z638" s="5"/>
    </row>
    <row r="639" ht="15.75" customHeight="1">
      <c r="J639" s="5"/>
      <c r="K639" s="5"/>
      <c r="L639" s="5"/>
      <c r="M639" s="5"/>
      <c r="N639" s="5"/>
      <c r="O639" s="5"/>
      <c r="P639" s="5"/>
      <c r="Q639" s="5"/>
      <c r="R639" s="5"/>
      <c r="S639" s="5"/>
      <c r="T639" s="5"/>
      <c r="U639" s="5"/>
      <c r="V639" s="5"/>
      <c r="W639" s="5"/>
      <c r="X639" s="5"/>
      <c r="Y639" s="5"/>
      <c r="Z639" s="5"/>
    </row>
    <row r="640" ht="15.75" customHeight="1">
      <c r="J640" s="5"/>
      <c r="K640" s="5"/>
      <c r="L640" s="5"/>
      <c r="M640" s="5"/>
      <c r="N640" s="5"/>
      <c r="O640" s="5"/>
      <c r="P640" s="5"/>
      <c r="Q640" s="5"/>
      <c r="R640" s="5"/>
      <c r="S640" s="5"/>
      <c r="T640" s="5"/>
      <c r="U640" s="5"/>
      <c r="V640" s="5"/>
      <c r="W640" s="5"/>
      <c r="X640" s="5"/>
      <c r="Y640" s="5"/>
      <c r="Z640" s="5"/>
    </row>
    <row r="641" ht="15.75" customHeight="1">
      <c r="J641" s="5"/>
      <c r="K641" s="5"/>
      <c r="L641" s="5"/>
      <c r="M641" s="5"/>
      <c r="N641" s="5"/>
      <c r="O641" s="5"/>
      <c r="P641" s="5"/>
      <c r="Q641" s="5"/>
      <c r="R641" s="5"/>
      <c r="S641" s="5"/>
      <c r="T641" s="5"/>
      <c r="U641" s="5"/>
      <c r="V641" s="5"/>
      <c r="W641" s="5"/>
      <c r="X641" s="5"/>
      <c r="Y641" s="5"/>
      <c r="Z641" s="5"/>
    </row>
    <row r="642" ht="15.75" customHeight="1">
      <c r="J642" s="5"/>
      <c r="K642" s="5"/>
      <c r="L642" s="5"/>
      <c r="M642" s="5"/>
      <c r="N642" s="5"/>
      <c r="O642" s="5"/>
      <c r="P642" s="5"/>
      <c r="Q642" s="5"/>
      <c r="R642" s="5"/>
      <c r="S642" s="5"/>
      <c r="T642" s="5"/>
      <c r="U642" s="5"/>
      <c r="V642" s="5"/>
      <c r="W642" s="5"/>
      <c r="X642" s="5"/>
      <c r="Y642" s="5"/>
      <c r="Z642" s="5"/>
    </row>
    <row r="643" ht="15.75" customHeight="1">
      <c r="J643" s="5"/>
      <c r="K643" s="5"/>
      <c r="L643" s="5"/>
      <c r="M643" s="5"/>
      <c r="N643" s="5"/>
      <c r="O643" s="5"/>
      <c r="P643" s="5"/>
      <c r="Q643" s="5"/>
      <c r="R643" s="5"/>
      <c r="S643" s="5"/>
      <c r="T643" s="5"/>
      <c r="U643" s="5"/>
      <c r="V643" s="5"/>
      <c r="W643" s="5"/>
      <c r="X643" s="5"/>
      <c r="Y643" s="5"/>
      <c r="Z643" s="5"/>
    </row>
    <row r="644" ht="15.75" customHeight="1">
      <c r="J644" s="5"/>
      <c r="K644" s="5"/>
      <c r="L644" s="5"/>
      <c r="M644" s="5"/>
      <c r="N644" s="5"/>
      <c r="O644" s="5"/>
      <c r="P644" s="5"/>
      <c r="Q644" s="5"/>
      <c r="R644" s="5"/>
      <c r="S644" s="5"/>
      <c r="T644" s="5"/>
      <c r="U644" s="5"/>
      <c r="V644" s="5"/>
      <c r="W644" s="5"/>
      <c r="X644" s="5"/>
      <c r="Y644" s="5"/>
      <c r="Z644" s="5"/>
    </row>
    <row r="645" ht="15.75" customHeight="1">
      <c r="J645" s="5"/>
      <c r="K645" s="5"/>
      <c r="L645" s="5"/>
      <c r="M645" s="5"/>
      <c r="N645" s="5"/>
      <c r="O645" s="5"/>
      <c r="P645" s="5"/>
      <c r="Q645" s="5"/>
      <c r="R645" s="5"/>
      <c r="S645" s="5"/>
      <c r="T645" s="5"/>
      <c r="U645" s="5"/>
      <c r="V645" s="5"/>
      <c r="W645" s="5"/>
      <c r="X645" s="5"/>
      <c r="Y645" s="5"/>
      <c r="Z645" s="5"/>
    </row>
    <row r="646" ht="15.75" customHeight="1">
      <c r="J646" s="5"/>
      <c r="K646" s="5"/>
      <c r="L646" s="5"/>
      <c r="M646" s="5"/>
      <c r="N646" s="5"/>
      <c r="O646" s="5"/>
      <c r="P646" s="5"/>
      <c r="Q646" s="5"/>
      <c r="R646" s="5"/>
      <c r="S646" s="5"/>
      <c r="T646" s="5"/>
      <c r="U646" s="5"/>
      <c r="V646" s="5"/>
      <c r="W646" s="5"/>
      <c r="X646" s="5"/>
      <c r="Y646" s="5"/>
      <c r="Z646" s="5"/>
    </row>
    <row r="647" ht="15.75" customHeight="1">
      <c r="J647" s="5"/>
      <c r="K647" s="5"/>
      <c r="L647" s="5"/>
      <c r="M647" s="5"/>
      <c r="N647" s="5"/>
      <c r="O647" s="5"/>
      <c r="P647" s="5"/>
      <c r="Q647" s="5"/>
      <c r="R647" s="5"/>
      <c r="S647" s="5"/>
      <c r="T647" s="5"/>
      <c r="U647" s="5"/>
      <c r="V647" s="5"/>
      <c r="W647" s="5"/>
      <c r="X647" s="5"/>
      <c r="Y647" s="5"/>
      <c r="Z647" s="5"/>
    </row>
    <row r="648" ht="15.75" customHeight="1">
      <c r="J648" s="5"/>
      <c r="K648" s="5"/>
      <c r="L648" s="5"/>
      <c r="M648" s="5"/>
      <c r="N648" s="5"/>
      <c r="O648" s="5"/>
      <c r="P648" s="5"/>
      <c r="Q648" s="5"/>
      <c r="R648" s="5"/>
      <c r="S648" s="5"/>
      <c r="T648" s="5"/>
      <c r="U648" s="5"/>
      <c r="V648" s="5"/>
      <c r="W648" s="5"/>
      <c r="X648" s="5"/>
      <c r="Y648" s="5"/>
      <c r="Z648" s="5"/>
    </row>
    <row r="649" ht="15.75" customHeight="1">
      <c r="J649" s="5"/>
      <c r="K649" s="5"/>
      <c r="L649" s="5"/>
      <c r="M649" s="5"/>
      <c r="N649" s="5"/>
      <c r="O649" s="5"/>
      <c r="P649" s="5"/>
      <c r="Q649" s="5"/>
      <c r="R649" s="5"/>
      <c r="S649" s="5"/>
      <c r="T649" s="5"/>
      <c r="U649" s="5"/>
      <c r="V649" s="5"/>
      <c r="W649" s="5"/>
      <c r="X649" s="5"/>
      <c r="Y649" s="5"/>
      <c r="Z649" s="5"/>
    </row>
    <row r="650" ht="15.75" customHeight="1">
      <c r="J650" s="5"/>
      <c r="K650" s="5"/>
      <c r="L650" s="5"/>
      <c r="M650" s="5"/>
      <c r="N650" s="5"/>
      <c r="O650" s="5"/>
      <c r="P650" s="5"/>
      <c r="Q650" s="5"/>
      <c r="R650" s="5"/>
      <c r="S650" s="5"/>
      <c r="T650" s="5"/>
      <c r="U650" s="5"/>
      <c r="V650" s="5"/>
      <c r="W650" s="5"/>
      <c r="X650" s="5"/>
      <c r="Y650" s="5"/>
      <c r="Z650" s="5"/>
    </row>
    <row r="651" ht="15.75" customHeight="1">
      <c r="J651" s="5"/>
      <c r="K651" s="5"/>
      <c r="L651" s="5"/>
      <c r="M651" s="5"/>
      <c r="N651" s="5"/>
      <c r="O651" s="5"/>
      <c r="P651" s="5"/>
      <c r="Q651" s="5"/>
      <c r="R651" s="5"/>
      <c r="S651" s="5"/>
      <c r="T651" s="5"/>
      <c r="U651" s="5"/>
      <c r="V651" s="5"/>
      <c r="W651" s="5"/>
      <c r="X651" s="5"/>
      <c r="Y651" s="5"/>
      <c r="Z651" s="5"/>
    </row>
    <row r="652" ht="15.75" customHeight="1">
      <c r="J652" s="5"/>
      <c r="K652" s="5"/>
      <c r="L652" s="5"/>
      <c r="M652" s="5"/>
      <c r="N652" s="5"/>
      <c r="O652" s="5"/>
      <c r="P652" s="5"/>
      <c r="Q652" s="5"/>
      <c r="R652" s="5"/>
      <c r="S652" s="5"/>
      <c r="T652" s="5"/>
      <c r="U652" s="5"/>
      <c r="V652" s="5"/>
      <c r="W652" s="5"/>
      <c r="X652" s="5"/>
      <c r="Y652" s="5"/>
      <c r="Z652" s="5"/>
    </row>
    <row r="653" ht="15.75" customHeight="1">
      <c r="J653" s="5"/>
      <c r="K653" s="5"/>
      <c r="L653" s="5"/>
      <c r="M653" s="5"/>
      <c r="N653" s="5"/>
      <c r="O653" s="5"/>
      <c r="P653" s="5"/>
      <c r="Q653" s="5"/>
      <c r="R653" s="5"/>
      <c r="S653" s="5"/>
      <c r="T653" s="5"/>
      <c r="U653" s="5"/>
      <c r="V653" s="5"/>
      <c r="W653" s="5"/>
      <c r="X653" s="5"/>
      <c r="Y653" s="5"/>
      <c r="Z653" s="5"/>
    </row>
    <row r="654" ht="15.75" customHeight="1">
      <c r="J654" s="5"/>
      <c r="K654" s="5"/>
      <c r="L654" s="5"/>
      <c r="M654" s="5"/>
      <c r="N654" s="5"/>
      <c r="O654" s="5"/>
      <c r="P654" s="5"/>
      <c r="Q654" s="5"/>
      <c r="R654" s="5"/>
      <c r="S654" s="5"/>
      <c r="T654" s="5"/>
      <c r="U654" s="5"/>
      <c r="V654" s="5"/>
      <c r="W654" s="5"/>
      <c r="X654" s="5"/>
      <c r="Y654" s="5"/>
      <c r="Z654" s="5"/>
    </row>
    <row r="655" ht="15.75" customHeight="1">
      <c r="J655" s="5"/>
      <c r="K655" s="5"/>
      <c r="L655" s="5"/>
      <c r="M655" s="5"/>
      <c r="N655" s="5"/>
      <c r="O655" s="5"/>
      <c r="P655" s="5"/>
      <c r="Q655" s="5"/>
      <c r="R655" s="5"/>
      <c r="S655" s="5"/>
      <c r="T655" s="5"/>
      <c r="U655" s="5"/>
      <c r="V655" s="5"/>
      <c r="W655" s="5"/>
      <c r="X655" s="5"/>
      <c r="Y655" s="5"/>
      <c r="Z655" s="5"/>
    </row>
    <row r="656" ht="15.75" customHeight="1">
      <c r="J656" s="5"/>
      <c r="K656" s="5"/>
      <c r="L656" s="5"/>
      <c r="M656" s="5"/>
      <c r="N656" s="5"/>
      <c r="O656" s="5"/>
      <c r="P656" s="5"/>
      <c r="Q656" s="5"/>
      <c r="R656" s="5"/>
      <c r="S656" s="5"/>
      <c r="T656" s="5"/>
      <c r="U656" s="5"/>
      <c r="V656" s="5"/>
      <c r="W656" s="5"/>
      <c r="X656" s="5"/>
      <c r="Y656" s="5"/>
      <c r="Z656" s="5"/>
    </row>
    <row r="657" ht="15.75" customHeight="1">
      <c r="J657" s="5"/>
      <c r="K657" s="5"/>
      <c r="L657" s="5"/>
      <c r="M657" s="5"/>
      <c r="N657" s="5"/>
      <c r="O657" s="5"/>
      <c r="P657" s="5"/>
      <c r="Q657" s="5"/>
      <c r="R657" s="5"/>
      <c r="S657" s="5"/>
      <c r="T657" s="5"/>
      <c r="U657" s="5"/>
      <c r="V657" s="5"/>
      <c r="W657" s="5"/>
      <c r="X657" s="5"/>
      <c r="Y657" s="5"/>
      <c r="Z657" s="5"/>
    </row>
    <row r="658" ht="15.75" customHeight="1">
      <c r="J658" s="5"/>
      <c r="K658" s="5"/>
      <c r="L658" s="5"/>
      <c r="M658" s="5"/>
      <c r="N658" s="5"/>
      <c r="O658" s="5"/>
      <c r="P658" s="5"/>
      <c r="Q658" s="5"/>
      <c r="R658" s="5"/>
      <c r="S658" s="5"/>
      <c r="T658" s="5"/>
      <c r="U658" s="5"/>
      <c r="V658" s="5"/>
      <c r="W658" s="5"/>
      <c r="X658" s="5"/>
      <c r="Y658" s="5"/>
      <c r="Z658" s="5"/>
    </row>
    <row r="659" ht="15.75" customHeight="1">
      <c r="J659" s="5"/>
      <c r="K659" s="5"/>
      <c r="L659" s="5"/>
      <c r="M659" s="5"/>
      <c r="N659" s="5"/>
      <c r="O659" s="5"/>
      <c r="P659" s="5"/>
      <c r="Q659" s="5"/>
      <c r="R659" s="5"/>
      <c r="S659" s="5"/>
      <c r="T659" s="5"/>
      <c r="U659" s="5"/>
      <c r="V659" s="5"/>
      <c r="W659" s="5"/>
      <c r="X659" s="5"/>
      <c r="Y659" s="5"/>
      <c r="Z659" s="5"/>
    </row>
    <row r="660" ht="15.75" customHeight="1">
      <c r="J660" s="5"/>
      <c r="K660" s="5"/>
      <c r="L660" s="5"/>
      <c r="M660" s="5"/>
      <c r="N660" s="5"/>
      <c r="O660" s="5"/>
      <c r="P660" s="5"/>
      <c r="Q660" s="5"/>
      <c r="R660" s="5"/>
      <c r="S660" s="5"/>
      <c r="T660" s="5"/>
      <c r="U660" s="5"/>
      <c r="V660" s="5"/>
      <c r="W660" s="5"/>
      <c r="X660" s="5"/>
      <c r="Y660" s="5"/>
      <c r="Z660" s="5"/>
    </row>
    <row r="661" ht="15.75" customHeight="1">
      <c r="J661" s="5"/>
      <c r="K661" s="5"/>
      <c r="L661" s="5"/>
      <c r="M661" s="5"/>
      <c r="N661" s="5"/>
      <c r="O661" s="5"/>
      <c r="P661" s="5"/>
      <c r="Q661" s="5"/>
      <c r="R661" s="5"/>
      <c r="S661" s="5"/>
      <c r="T661" s="5"/>
      <c r="U661" s="5"/>
      <c r="V661" s="5"/>
      <c r="W661" s="5"/>
      <c r="X661" s="5"/>
      <c r="Y661" s="5"/>
      <c r="Z661" s="5"/>
    </row>
    <row r="662" ht="15.75" customHeight="1">
      <c r="J662" s="5"/>
      <c r="K662" s="5"/>
      <c r="L662" s="5"/>
      <c r="M662" s="5"/>
      <c r="N662" s="5"/>
      <c r="O662" s="5"/>
      <c r="P662" s="5"/>
      <c r="Q662" s="5"/>
      <c r="R662" s="5"/>
      <c r="S662" s="5"/>
      <c r="T662" s="5"/>
      <c r="U662" s="5"/>
      <c r="V662" s="5"/>
      <c r="W662" s="5"/>
      <c r="X662" s="5"/>
      <c r="Y662" s="5"/>
      <c r="Z662" s="5"/>
    </row>
    <row r="663" ht="15.75" customHeight="1">
      <c r="J663" s="5"/>
      <c r="K663" s="5"/>
      <c r="L663" s="5"/>
      <c r="M663" s="5"/>
      <c r="N663" s="5"/>
      <c r="O663" s="5"/>
      <c r="P663" s="5"/>
      <c r="Q663" s="5"/>
      <c r="R663" s="5"/>
      <c r="S663" s="5"/>
      <c r="T663" s="5"/>
      <c r="U663" s="5"/>
      <c r="V663" s="5"/>
      <c r="W663" s="5"/>
      <c r="X663" s="5"/>
      <c r="Y663" s="5"/>
      <c r="Z663" s="5"/>
    </row>
    <row r="664" ht="15.75" customHeight="1">
      <c r="J664" s="5"/>
      <c r="K664" s="5"/>
      <c r="L664" s="5"/>
      <c r="M664" s="5"/>
      <c r="N664" s="5"/>
      <c r="O664" s="5"/>
      <c r="P664" s="5"/>
      <c r="Q664" s="5"/>
      <c r="R664" s="5"/>
      <c r="S664" s="5"/>
      <c r="T664" s="5"/>
      <c r="U664" s="5"/>
      <c r="V664" s="5"/>
      <c r="W664" s="5"/>
      <c r="X664" s="5"/>
      <c r="Y664" s="5"/>
      <c r="Z664" s="5"/>
    </row>
    <row r="665" ht="15.75" customHeight="1">
      <c r="J665" s="5"/>
      <c r="K665" s="5"/>
      <c r="L665" s="5"/>
      <c r="M665" s="5"/>
      <c r="N665" s="5"/>
      <c r="O665" s="5"/>
      <c r="P665" s="5"/>
      <c r="Q665" s="5"/>
      <c r="R665" s="5"/>
      <c r="S665" s="5"/>
      <c r="T665" s="5"/>
      <c r="U665" s="5"/>
      <c r="V665" s="5"/>
      <c r="W665" s="5"/>
      <c r="X665" s="5"/>
      <c r="Y665" s="5"/>
      <c r="Z665" s="5"/>
    </row>
    <row r="666" ht="15.75" customHeight="1">
      <c r="J666" s="5"/>
      <c r="K666" s="5"/>
      <c r="L666" s="5"/>
      <c r="M666" s="5"/>
      <c r="N666" s="5"/>
      <c r="O666" s="5"/>
      <c r="P666" s="5"/>
      <c r="Q666" s="5"/>
      <c r="R666" s="5"/>
      <c r="S666" s="5"/>
      <c r="T666" s="5"/>
      <c r="U666" s="5"/>
      <c r="V666" s="5"/>
      <c r="W666" s="5"/>
      <c r="X666" s="5"/>
      <c r="Y666" s="5"/>
      <c r="Z666" s="5"/>
    </row>
    <row r="667" ht="15.75" customHeight="1">
      <c r="J667" s="5"/>
      <c r="K667" s="5"/>
      <c r="L667" s="5"/>
      <c r="M667" s="5"/>
      <c r="N667" s="5"/>
      <c r="O667" s="5"/>
      <c r="P667" s="5"/>
      <c r="Q667" s="5"/>
      <c r="R667" s="5"/>
      <c r="S667" s="5"/>
      <c r="T667" s="5"/>
      <c r="U667" s="5"/>
      <c r="V667" s="5"/>
      <c r="W667" s="5"/>
      <c r="X667" s="5"/>
      <c r="Y667" s="5"/>
      <c r="Z667" s="5"/>
    </row>
    <row r="668" ht="15.75" customHeight="1">
      <c r="J668" s="5"/>
      <c r="K668" s="5"/>
      <c r="L668" s="5"/>
      <c r="M668" s="5"/>
      <c r="N668" s="5"/>
      <c r="O668" s="5"/>
      <c r="P668" s="5"/>
      <c r="Q668" s="5"/>
      <c r="R668" s="5"/>
      <c r="S668" s="5"/>
      <c r="T668" s="5"/>
      <c r="U668" s="5"/>
      <c r="V668" s="5"/>
      <c r="W668" s="5"/>
      <c r="X668" s="5"/>
      <c r="Y668" s="5"/>
      <c r="Z668" s="5"/>
    </row>
    <row r="669" ht="15.75" customHeight="1">
      <c r="J669" s="5"/>
      <c r="K669" s="5"/>
      <c r="L669" s="5"/>
      <c r="M669" s="5"/>
      <c r="N669" s="5"/>
      <c r="O669" s="5"/>
      <c r="P669" s="5"/>
      <c r="Q669" s="5"/>
      <c r="R669" s="5"/>
      <c r="S669" s="5"/>
      <c r="T669" s="5"/>
      <c r="U669" s="5"/>
      <c r="V669" s="5"/>
      <c r="W669" s="5"/>
      <c r="X669" s="5"/>
      <c r="Y669" s="5"/>
      <c r="Z669" s="5"/>
    </row>
    <row r="670" ht="15.75" customHeight="1">
      <c r="J670" s="5"/>
      <c r="K670" s="5"/>
      <c r="L670" s="5"/>
      <c r="M670" s="5"/>
      <c r="N670" s="5"/>
      <c r="O670" s="5"/>
      <c r="P670" s="5"/>
      <c r="Q670" s="5"/>
      <c r="R670" s="5"/>
      <c r="S670" s="5"/>
      <c r="T670" s="5"/>
      <c r="U670" s="5"/>
      <c r="V670" s="5"/>
      <c r="W670" s="5"/>
      <c r="X670" s="5"/>
      <c r="Y670" s="5"/>
      <c r="Z670" s="5"/>
    </row>
    <row r="671" ht="15.75" customHeight="1">
      <c r="J671" s="5"/>
      <c r="K671" s="5"/>
      <c r="L671" s="5"/>
      <c r="M671" s="5"/>
      <c r="N671" s="5"/>
      <c r="O671" s="5"/>
      <c r="P671" s="5"/>
      <c r="Q671" s="5"/>
      <c r="R671" s="5"/>
      <c r="S671" s="5"/>
      <c r="T671" s="5"/>
      <c r="U671" s="5"/>
      <c r="V671" s="5"/>
      <c r="W671" s="5"/>
      <c r="X671" s="5"/>
      <c r="Y671" s="5"/>
      <c r="Z671" s="5"/>
    </row>
    <row r="672" ht="15.75" customHeight="1">
      <c r="J672" s="5"/>
      <c r="K672" s="5"/>
      <c r="L672" s="5"/>
      <c r="M672" s="5"/>
      <c r="N672" s="5"/>
      <c r="O672" s="5"/>
      <c r="P672" s="5"/>
      <c r="Q672" s="5"/>
      <c r="R672" s="5"/>
      <c r="S672" s="5"/>
      <c r="T672" s="5"/>
      <c r="U672" s="5"/>
      <c r="V672" s="5"/>
      <c r="W672" s="5"/>
      <c r="X672" s="5"/>
      <c r="Y672" s="5"/>
      <c r="Z672" s="5"/>
    </row>
    <row r="673" ht="15.75" customHeight="1">
      <c r="J673" s="5"/>
      <c r="K673" s="5"/>
      <c r="L673" s="5"/>
      <c r="M673" s="5"/>
      <c r="N673" s="5"/>
      <c r="O673" s="5"/>
      <c r="P673" s="5"/>
      <c r="Q673" s="5"/>
      <c r="R673" s="5"/>
      <c r="S673" s="5"/>
      <c r="T673" s="5"/>
      <c r="U673" s="5"/>
      <c r="V673" s="5"/>
      <c r="W673" s="5"/>
      <c r="X673" s="5"/>
      <c r="Y673" s="5"/>
      <c r="Z673" s="5"/>
    </row>
    <row r="674" ht="15.75" customHeight="1">
      <c r="J674" s="5"/>
      <c r="K674" s="5"/>
      <c r="L674" s="5"/>
      <c r="M674" s="5"/>
      <c r="N674" s="5"/>
      <c r="O674" s="5"/>
      <c r="P674" s="5"/>
      <c r="Q674" s="5"/>
      <c r="R674" s="5"/>
      <c r="S674" s="5"/>
      <c r="T674" s="5"/>
      <c r="U674" s="5"/>
      <c r="V674" s="5"/>
      <c r="W674" s="5"/>
      <c r="X674" s="5"/>
      <c r="Y674" s="5"/>
      <c r="Z674" s="5"/>
    </row>
    <row r="675" ht="15.75" customHeight="1">
      <c r="J675" s="5"/>
      <c r="K675" s="5"/>
      <c r="L675" s="5"/>
      <c r="M675" s="5"/>
      <c r="N675" s="5"/>
      <c r="O675" s="5"/>
      <c r="P675" s="5"/>
      <c r="Q675" s="5"/>
      <c r="R675" s="5"/>
      <c r="S675" s="5"/>
      <c r="T675" s="5"/>
      <c r="U675" s="5"/>
      <c r="V675" s="5"/>
      <c r="W675" s="5"/>
      <c r="X675" s="5"/>
      <c r="Y675" s="5"/>
      <c r="Z675" s="5"/>
    </row>
    <row r="676" ht="15.75" customHeight="1">
      <c r="J676" s="5"/>
      <c r="K676" s="5"/>
      <c r="L676" s="5"/>
      <c r="M676" s="5"/>
      <c r="N676" s="5"/>
      <c r="O676" s="5"/>
      <c r="P676" s="5"/>
      <c r="Q676" s="5"/>
      <c r="R676" s="5"/>
      <c r="S676" s="5"/>
      <c r="T676" s="5"/>
      <c r="U676" s="5"/>
      <c r="V676" s="5"/>
      <c r="W676" s="5"/>
      <c r="X676" s="5"/>
      <c r="Y676" s="5"/>
      <c r="Z676" s="5"/>
    </row>
    <row r="677" ht="15.75" customHeight="1">
      <c r="J677" s="5"/>
      <c r="K677" s="5"/>
      <c r="L677" s="5"/>
      <c r="M677" s="5"/>
      <c r="N677" s="5"/>
      <c r="O677" s="5"/>
      <c r="P677" s="5"/>
      <c r="Q677" s="5"/>
      <c r="R677" s="5"/>
      <c r="S677" s="5"/>
      <c r="T677" s="5"/>
      <c r="U677" s="5"/>
      <c r="V677" s="5"/>
      <c r="W677" s="5"/>
      <c r="X677" s="5"/>
      <c r="Y677" s="5"/>
      <c r="Z677" s="5"/>
    </row>
    <row r="678" ht="15.75" customHeight="1">
      <c r="J678" s="5"/>
      <c r="K678" s="5"/>
      <c r="L678" s="5"/>
      <c r="M678" s="5"/>
      <c r="N678" s="5"/>
      <c r="O678" s="5"/>
      <c r="P678" s="5"/>
      <c r="Q678" s="5"/>
      <c r="R678" s="5"/>
      <c r="S678" s="5"/>
      <c r="T678" s="5"/>
      <c r="U678" s="5"/>
      <c r="V678" s="5"/>
      <c r="W678" s="5"/>
      <c r="X678" s="5"/>
      <c r="Y678" s="5"/>
      <c r="Z678" s="5"/>
    </row>
    <row r="679" ht="15.75" customHeight="1">
      <c r="J679" s="5"/>
      <c r="K679" s="5"/>
      <c r="L679" s="5"/>
      <c r="M679" s="5"/>
      <c r="N679" s="5"/>
      <c r="O679" s="5"/>
      <c r="P679" s="5"/>
      <c r="Q679" s="5"/>
      <c r="R679" s="5"/>
      <c r="S679" s="5"/>
      <c r="T679" s="5"/>
      <c r="U679" s="5"/>
      <c r="V679" s="5"/>
      <c r="W679" s="5"/>
      <c r="X679" s="5"/>
      <c r="Y679" s="5"/>
      <c r="Z679" s="5"/>
    </row>
    <row r="680" ht="15.75" customHeight="1">
      <c r="J680" s="5"/>
      <c r="K680" s="5"/>
      <c r="L680" s="5"/>
      <c r="M680" s="5"/>
      <c r="N680" s="5"/>
      <c r="O680" s="5"/>
      <c r="P680" s="5"/>
      <c r="Q680" s="5"/>
      <c r="R680" s="5"/>
      <c r="S680" s="5"/>
      <c r="T680" s="5"/>
      <c r="U680" s="5"/>
      <c r="V680" s="5"/>
      <c r="W680" s="5"/>
      <c r="X680" s="5"/>
      <c r="Y680" s="5"/>
      <c r="Z680" s="5"/>
    </row>
    <row r="681" ht="15.75" customHeight="1">
      <c r="J681" s="5"/>
      <c r="K681" s="5"/>
      <c r="L681" s="5"/>
      <c r="M681" s="5"/>
      <c r="N681" s="5"/>
      <c r="O681" s="5"/>
      <c r="P681" s="5"/>
      <c r="Q681" s="5"/>
      <c r="R681" s="5"/>
      <c r="S681" s="5"/>
      <c r="T681" s="5"/>
      <c r="U681" s="5"/>
      <c r="V681" s="5"/>
      <c r="W681" s="5"/>
      <c r="X681" s="5"/>
      <c r="Y681" s="5"/>
      <c r="Z681" s="5"/>
    </row>
    <row r="682" ht="15.75" customHeight="1">
      <c r="J682" s="5"/>
      <c r="K682" s="5"/>
      <c r="L682" s="5"/>
      <c r="M682" s="5"/>
      <c r="N682" s="5"/>
      <c r="O682" s="5"/>
      <c r="P682" s="5"/>
      <c r="Q682" s="5"/>
      <c r="R682" s="5"/>
      <c r="S682" s="5"/>
      <c r="T682" s="5"/>
      <c r="U682" s="5"/>
      <c r="V682" s="5"/>
      <c r="W682" s="5"/>
      <c r="X682" s="5"/>
      <c r="Y682" s="5"/>
      <c r="Z682" s="5"/>
    </row>
    <row r="683" ht="15.75" customHeight="1">
      <c r="J683" s="5"/>
      <c r="K683" s="5"/>
      <c r="L683" s="5"/>
      <c r="M683" s="5"/>
      <c r="N683" s="5"/>
      <c r="O683" s="5"/>
      <c r="P683" s="5"/>
      <c r="Q683" s="5"/>
      <c r="R683" s="5"/>
      <c r="S683" s="5"/>
      <c r="T683" s="5"/>
      <c r="U683" s="5"/>
      <c r="V683" s="5"/>
      <c r="W683" s="5"/>
      <c r="X683" s="5"/>
      <c r="Y683" s="5"/>
      <c r="Z683" s="5"/>
    </row>
    <row r="684" ht="15.75" customHeight="1">
      <c r="J684" s="5"/>
      <c r="K684" s="5"/>
      <c r="L684" s="5"/>
      <c r="M684" s="5"/>
      <c r="N684" s="5"/>
      <c r="O684" s="5"/>
      <c r="P684" s="5"/>
      <c r="Q684" s="5"/>
      <c r="R684" s="5"/>
      <c r="S684" s="5"/>
      <c r="T684" s="5"/>
      <c r="U684" s="5"/>
      <c r="V684" s="5"/>
      <c r="W684" s="5"/>
      <c r="X684" s="5"/>
      <c r="Y684" s="5"/>
      <c r="Z684" s="5"/>
    </row>
    <row r="685" ht="15.75" customHeight="1">
      <c r="J685" s="5"/>
      <c r="K685" s="5"/>
      <c r="L685" s="5"/>
      <c r="M685" s="5"/>
      <c r="N685" s="5"/>
      <c r="O685" s="5"/>
      <c r="P685" s="5"/>
      <c r="Q685" s="5"/>
      <c r="R685" s="5"/>
      <c r="S685" s="5"/>
      <c r="T685" s="5"/>
      <c r="U685" s="5"/>
      <c r="V685" s="5"/>
      <c r="W685" s="5"/>
      <c r="X685" s="5"/>
      <c r="Y685" s="5"/>
      <c r="Z685" s="5"/>
    </row>
    <row r="686" ht="15.75" customHeight="1">
      <c r="J686" s="5"/>
      <c r="K686" s="5"/>
      <c r="L686" s="5"/>
      <c r="M686" s="5"/>
      <c r="N686" s="5"/>
      <c r="O686" s="5"/>
      <c r="P686" s="5"/>
      <c r="Q686" s="5"/>
      <c r="R686" s="5"/>
      <c r="S686" s="5"/>
      <c r="T686" s="5"/>
      <c r="U686" s="5"/>
      <c r="V686" s="5"/>
      <c r="W686" s="5"/>
      <c r="X686" s="5"/>
      <c r="Y686" s="5"/>
      <c r="Z686" s="5"/>
    </row>
    <row r="687" ht="15.75" customHeight="1">
      <c r="J687" s="5"/>
      <c r="K687" s="5"/>
      <c r="L687" s="5"/>
      <c r="M687" s="5"/>
      <c r="N687" s="5"/>
      <c r="O687" s="5"/>
      <c r="P687" s="5"/>
      <c r="Q687" s="5"/>
      <c r="R687" s="5"/>
      <c r="S687" s="5"/>
      <c r="T687" s="5"/>
      <c r="U687" s="5"/>
      <c r="V687" s="5"/>
      <c r="W687" s="5"/>
      <c r="X687" s="5"/>
      <c r="Y687" s="5"/>
      <c r="Z687" s="5"/>
    </row>
    <row r="688" ht="15.75" customHeight="1">
      <c r="J688" s="5"/>
      <c r="K688" s="5"/>
      <c r="L688" s="5"/>
      <c r="M688" s="5"/>
      <c r="N688" s="5"/>
      <c r="O688" s="5"/>
      <c r="P688" s="5"/>
      <c r="Q688" s="5"/>
      <c r="R688" s="5"/>
      <c r="S688" s="5"/>
      <c r="T688" s="5"/>
      <c r="U688" s="5"/>
      <c r="V688" s="5"/>
      <c r="W688" s="5"/>
      <c r="X688" s="5"/>
      <c r="Y688" s="5"/>
      <c r="Z688" s="5"/>
    </row>
    <row r="689" ht="15.75" customHeight="1">
      <c r="J689" s="5"/>
      <c r="K689" s="5"/>
      <c r="L689" s="5"/>
      <c r="M689" s="5"/>
      <c r="N689" s="5"/>
      <c r="O689" s="5"/>
      <c r="P689" s="5"/>
      <c r="Q689" s="5"/>
      <c r="R689" s="5"/>
      <c r="S689" s="5"/>
      <c r="T689" s="5"/>
      <c r="U689" s="5"/>
      <c r="V689" s="5"/>
      <c r="W689" s="5"/>
      <c r="X689" s="5"/>
      <c r="Y689" s="5"/>
      <c r="Z689" s="5"/>
    </row>
    <row r="690" ht="15.75" customHeight="1">
      <c r="J690" s="5"/>
      <c r="K690" s="5"/>
      <c r="L690" s="5"/>
      <c r="M690" s="5"/>
      <c r="N690" s="5"/>
      <c r="O690" s="5"/>
      <c r="P690" s="5"/>
      <c r="Q690" s="5"/>
      <c r="R690" s="5"/>
      <c r="S690" s="5"/>
      <c r="T690" s="5"/>
      <c r="U690" s="5"/>
      <c r="V690" s="5"/>
      <c r="W690" s="5"/>
      <c r="X690" s="5"/>
      <c r="Y690" s="5"/>
      <c r="Z690" s="5"/>
    </row>
    <row r="691" ht="15.75" customHeight="1">
      <c r="J691" s="5"/>
      <c r="K691" s="5"/>
      <c r="L691" s="5"/>
      <c r="M691" s="5"/>
      <c r="N691" s="5"/>
      <c r="O691" s="5"/>
      <c r="P691" s="5"/>
      <c r="Q691" s="5"/>
      <c r="R691" s="5"/>
      <c r="S691" s="5"/>
      <c r="T691" s="5"/>
      <c r="U691" s="5"/>
      <c r="V691" s="5"/>
      <c r="W691" s="5"/>
      <c r="X691" s="5"/>
      <c r="Y691" s="5"/>
      <c r="Z691" s="5"/>
    </row>
    <row r="692" ht="15.75" customHeight="1">
      <c r="J692" s="5"/>
      <c r="K692" s="5"/>
      <c r="L692" s="5"/>
      <c r="M692" s="5"/>
      <c r="N692" s="5"/>
      <c r="O692" s="5"/>
      <c r="P692" s="5"/>
      <c r="Q692" s="5"/>
      <c r="R692" s="5"/>
      <c r="S692" s="5"/>
      <c r="T692" s="5"/>
      <c r="U692" s="5"/>
      <c r="V692" s="5"/>
      <c r="W692" s="5"/>
      <c r="X692" s="5"/>
      <c r="Y692" s="5"/>
      <c r="Z692" s="5"/>
    </row>
    <row r="693" ht="15.75" customHeight="1">
      <c r="J693" s="5"/>
      <c r="K693" s="5"/>
      <c r="L693" s="5"/>
      <c r="M693" s="5"/>
      <c r="N693" s="5"/>
      <c r="O693" s="5"/>
      <c r="P693" s="5"/>
      <c r="Q693" s="5"/>
      <c r="R693" s="5"/>
      <c r="S693" s="5"/>
      <c r="T693" s="5"/>
      <c r="U693" s="5"/>
      <c r="V693" s="5"/>
      <c r="W693" s="5"/>
      <c r="X693" s="5"/>
      <c r="Y693" s="5"/>
      <c r="Z693" s="5"/>
    </row>
    <row r="694" ht="15.75" customHeight="1">
      <c r="J694" s="5"/>
      <c r="K694" s="5"/>
      <c r="L694" s="5"/>
      <c r="M694" s="5"/>
      <c r="N694" s="5"/>
      <c r="O694" s="5"/>
      <c r="P694" s="5"/>
      <c r="Q694" s="5"/>
      <c r="R694" s="5"/>
      <c r="S694" s="5"/>
      <c r="T694" s="5"/>
      <c r="U694" s="5"/>
      <c r="V694" s="5"/>
      <c r="W694" s="5"/>
      <c r="X694" s="5"/>
      <c r="Y694" s="5"/>
      <c r="Z694" s="5"/>
    </row>
    <row r="695" ht="15.75" customHeight="1">
      <c r="J695" s="5"/>
      <c r="K695" s="5"/>
      <c r="L695" s="5"/>
      <c r="M695" s="5"/>
      <c r="N695" s="5"/>
      <c r="O695" s="5"/>
      <c r="P695" s="5"/>
      <c r="Q695" s="5"/>
      <c r="R695" s="5"/>
      <c r="S695" s="5"/>
      <c r="T695" s="5"/>
      <c r="U695" s="5"/>
      <c r="V695" s="5"/>
      <c r="W695" s="5"/>
      <c r="X695" s="5"/>
      <c r="Y695" s="5"/>
      <c r="Z695" s="5"/>
    </row>
    <row r="696" ht="15.75" customHeight="1">
      <c r="J696" s="5"/>
      <c r="K696" s="5"/>
      <c r="L696" s="5"/>
      <c r="M696" s="5"/>
      <c r="N696" s="5"/>
      <c r="O696" s="5"/>
      <c r="P696" s="5"/>
      <c r="Q696" s="5"/>
      <c r="R696" s="5"/>
      <c r="S696" s="5"/>
      <c r="T696" s="5"/>
      <c r="U696" s="5"/>
      <c r="V696" s="5"/>
      <c r="W696" s="5"/>
      <c r="X696" s="5"/>
      <c r="Y696" s="5"/>
      <c r="Z696" s="5"/>
    </row>
    <row r="697" ht="15.75" customHeight="1">
      <c r="J697" s="5"/>
      <c r="K697" s="5"/>
      <c r="L697" s="5"/>
      <c r="M697" s="5"/>
      <c r="N697" s="5"/>
      <c r="O697" s="5"/>
      <c r="P697" s="5"/>
      <c r="Q697" s="5"/>
      <c r="R697" s="5"/>
      <c r="S697" s="5"/>
      <c r="T697" s="5"/>
      <c r="U697" s="5"/>
      <c r="V697" s="5"/>
      <c r="W697" s="5"/>
      <c r="X697" s="5"/>
      <c r="Y697" s="5"/>
      <c r="Z697" s="5"/>
    </row>
    <row r="698" ht="15.75" customHeight="1">
      <c r="J698" s="5"/>
      <c r="K698" s="5"/>
      <c r="L698" s="5"/>
      <c r="M698" s="5"/>
      <c r="N698" s="5"/>
      <c r="O698" s="5"/>
      <c r="P698" s="5"/>
      <c r="Q698" s="5"/>
      <c r="R698" s="5"/>
      <c r="S698" s="5"/>
      <c r="T698" s="5"/>
      <c r="U698" s="5"/>
      <c r="V698" s="5"/>
      <c r="W698" s="5"/>
      <c r="X698" s="5"/>
      <c r="Y698" s="5"/>
      <c r="Z698" s="5"/>
    </row>
    <row r="699" ht="15.75" customHeight="1">
      <c r="J699" s="5"/>
      <c r="K699" s="5"/>
      <c r="L699" s="5"/>
      <c r="M699" s="5"/>
      <c r="N699" s="5"/>
      <c r="O699" s="5"/>
      <c r="P699" s="5"/>
      <c r="Q699" s="5"/>
      <c r="R699" s="5"/>
      <c r="S699" s="5"/>
      <c r="T699" s="5"/>
      <c r="U699" s="5"/>
      <c r="V699" s="5"/>
      <c r="W699" s="5"/>
      <c r="X699" s="5"/>
      <c r="Y699" s="5"/>
      <c r="Z699" s="5"/>
    </row>
    <row r="700" ht="15.75" customHeight="1">
      <c r="J700" s="5"/>
      <c r="K700" s="5"/>
      <c r="L700" s="5"/>
      <c r="M700" s="5"/>
      <c r="N700" s="5"/>
      <c r="O700" s="5"/>
      <c r="P700" s="5"/>
      <c r="Q700" s="5"/>
      <c r="R700" s="5"/>
      <c r="S700" s="5"/>
      <c r="T700" s="5"/>
      <c r="U700" s="5"/>
      <c r="V700" s="5"/>
      <c r="W700" s="5"/>
      <c r="X700" s="5"/>
      <c r="Y700" s="5"/>
      <c r="Z700" s="5"/>
    </row>
    <row r="701" ht="15.75" customHeight="1">
      <c r="J701" s="5"/>
      <c r="K701" s="5"/>
      <c r="L701" s="5"/>
      <c r="M701" s="5"/>
      <c r="N701" s="5"/>
      <c r="O701" s="5"/>
      <c r="P701" s="5"/>
      <c r="Q701" s="5"/>
      <c r="R701" s="5"/>
      <c r="S701" s="5"/>
      <c r="T701" s="5"/>
      <c r="U701" s="5"/>
      <c r="V701" s="5"/>
      <c r="W701" s="5"/>
      <c r="X701" s="5"/>
      <c r="Y701" s="5"/>
      <c r="Z701" s="5"/>
    </row>
    <row r="702" ht="15.75" customHeight="1">
      <c r="J702" s="5"/>
      <c r="K702" s="5"/>
      <c r="L702" s="5"/>
      <c r="M702" s="5"/>
      <c r="N702" s="5"/>
      <c r="O702" s="5"/>
      <c r="P702" s="5"/>
      <c r="Q702" s="5"/>
      <c r="R702" s="5"/>
      <c r="S702" s="5"/>
      <c r="T702" s="5"/>
      <c r="U702" s="5"/>
      <c r="V702" s="5"/>
      <c r="W702" s="5"/>
      <c r="X702" s="5"/>
      <c r="Y702" s="5"/>
      <c r="Z702" s="5"/>
    </row>
    <row r="703" ht="15.75" customHeight="1">
      <c r="J703" s="5"/>
      <c r="K703" s="5"/>
      <c r="L703" s="5"/>
      <c r="M703" s="5"/>
      <c r="N703" s="5"/>
      <c r="O703" s="5"/>
      <c r="P703" s="5"/>
      <c r="Q703" s="5"/>
      <c r="R703" s="5"/>
      <c r="S703" s="5"/>
      <c r="T703" s="5"/>
      <c r="U703" s="5"/>
      <c r="V703" s="5"/>
      <c r="W703" s="5"/>
      <c r="X703" s="5"/>
      <c r="Y703" s="5"/>
      <c r="Z703" s="5"/>
    </row>
    <row r="704" ht="15.75" customHeight="1">
      <c r="J704" s="5"/>
      <c r="K704" s="5"/>
      <c r="L704" s="5"/>
      <c r="M704" s="5"/>
      <c r="N704" s="5"/>
      <c r="O704" s="5"/>
      <c r="P704" s="5"/>
      <c r="Q704" s="5"/>
      <c r="R704" s="5"/>
      <c r="S704" s="5"/>
      <c r="T704" s="5"/>
      <c r="U704" s="5"/>
      <c r="V704" s="5"/>
      <c r="W704" s="5"/>
      <c r="X704" s="5"/>
      <c r="Y704" s="5"/>
      <c r="Z704" s="5"/>
    </row>
    <row r="705" ht="15.75" customHeight="1">
      <c r="J705" s="5"/>
      <c r="K705" s="5"/>
      <c r="L705" s="5"/>
      <c r="M705" s="5"/>
      <c r="N705" s="5"/>
      <c r="O705" s="5"/>
      <c r="P705" s="5"/>
      <c r="Q705" s="5"/>
      <c r="R705" s="5"/>
      <c r="S705" s="5"/>
      <c r="T705" s="5"/>
      <c r="U705" s="5"/>
      <c r="V705" s="5"/>
      <c r="W705" s="5"/>
      <c r="X705" s="5"/>
      <c r="Y705" s="5"/>
      <c r="Z705" s="5"/>
    </row>
    <row r="706" ht="15.75" customHeight="1">
      <c r="J706" s="5"/>
      <c r="K706" s="5"/>
      <c r="L706" s="5"/>
      <c r="M706" s="5"/>
      <c r="N706" s="5"/>
      <c r="O706" s="5"/>
      <c r="P706" s="5"/>
      <c r="Q706" s="5"/>
      <c r="R706" s="5"/>
      <c r="S706" s="5"/>
      <c r="T706" s="5"/>
      <c r="U706" s="5"/>
      <c r="V706" s="5"/>
      <c r="W706" s="5"/>
      <c r="X706" s="5"/>
      <c r="Y706" s="5"/>
      <c r="Z706" s="5"/>
    </row>
    <row r="707" ht="15.75" customHeight="1">
      <c r="J707" s="5"/>
      <c r="K707" s="5"/>
      <c r="L707" s="5"/>
      <c r="M707" s="5"/>
      <c r="N707" s="5"/>
      <c r="O707" s="5"/>
      <c r="P707" s="5"/>
      <c r="Q707" s="5"/>
      <c r="R707" s="5"/>
      <c r="S707" s="5"/>
      <c r="T707" s="5"/>
      <c r="U707" s="5"/>
      <c r="V707" s="5"/>
      <c r="W707" s="5"/>
      <c r="X707" s="5"/>
      <c r="Y707" s="5"/>
      <c r="Z707" s="5"/>
    </row>
    <row r="708" ht="15.75" customHeight="1">
      <c r="J708" s="5"/>
      <c r="K708" s="5"/>
      <c r="L708" s="5"/>
      <c r="M708" s="5"/>
      <c r="N708" s="5"/>
      <c r="O708" s="5"/>
      <c r="P708" s="5"/>
      <c r="Q708" s="5"/>
      <c r="R708" s="5"/>
      <c r="S708" s="5"/>
      <c r="T708" s="5"/>
      <c r="U708" s="5"/>
      <c r="V708" s="5"/>
      <c r="W708" s="5"/>
      <c r="X708" s="5"/>
      <c r="Y708" s="5"/>
      <c r="Z708" s="5"/>
    </row>
    <row r="709" ht="15.75" customHeight="1">
      <c r="J709" s="5"/>
      <c r="K709" s="5"/>
      <c r="L709" s="5"/>
      <c r="M709" s="5"/>
      <c r="N709" s="5"/>
      <c r="O709" s="5"/>
      <c r="P709" s="5"/>
      <c r="Q709" s="5"/>
      <c r="R709" s="5"/>
      <c r="S709" s="5"/>
      <c r="T709" s="5"/>
      <c r="U709" s="5"/>
      <c r="V709" s="5"/>
      <c r="W709" s="5"/>
      <c r="X709" s="5"/>
      <c r="Y709" s="5"/>
      <c r="Z709" s="5"/>
    </row>
    <row r="710" ht="15.75" customHeight="1">
      <c r="J710" s="5"/>
      <c r="K710" s="5"/>
      <c r="L710" s="5"/>
      <c r="M710" s="5"/>
      <c r="N710" s="5"/>
      <c r="O710" s="5"/>
      <c r="P710" s="5"/>
      <c r="Q710" s="5"/>
      <c r="R710" s="5"/>
      <c r="S710" s="5"/>
      <c r="T710" s="5"/>
      <c r="U710" s="5"/>
      <c r="V710" s="5"/>
      <c r="W710" s="5"/>
      <c r="X710" s="5"/>
      <c r="Y710" s="5"/>
      <c r="Z710" s="5"/>
    </row>
    <row r="711" ht="15.75" customHeight="1">
      <c r="J711" s="5"/>
      <c r="K711" s="5"/>
      <c r="L711" s="5"/>
      <c r="M711" s="5"/>
      <c r="N711" s="5"/>
      <c r="O711" s="5"/>
      <c r="P711" s="5"/>
      <c r="Q711" s="5"/>
      <c r="R711" s="5"/>
      <c r="S711" s="5"/>
      <c r="T711" s="5"/>
      <c r="U711" s="5"/>
      <c r="V711" s="5"/>
      <c r="W711" s="5"/>
      <c r="X711" s="5"/>
      <c r="Y711" s="5"/>
      <c r="Z711" s="5"/>
    </row>
    <row r="712" ht="15.75" customHeight="1">
      <c r="J712" s="5"/>
      <c r="K712" s="5"/>
      <c r="L712" s="5"/>
      <c r="M712" s="5"/>
      <c r="N712" s="5"/>
      <c r="O712" s="5"/>
      <c r="P712" s="5"/>
      <c r="Q712" s="5"/>
      <c r="R712" s="5"/>
      <c r="S712" s="5"/>
      <c r="T712" s="5"/>
      <c r="U712" s="5"/>
      <c r="V712" s="5"/>
      <c r="W712" s="5"/>
      <c r="X712" s="5"/>
      <c r="Y712" s="5"/>
      <c r="Z712" s="5"/>
    </row>
    <row r="713" ht="15.75" customHeight="1">
      <c r="J713" s="5"/>
      <c r="K713" s="5"/>
      <c r="L713" s="5"/>
      <c r="M713" s="5"/>
      <c r="N713" s="5"/>
      <c r="O713" s="5"/>
      <c r="P713" s="5"/>
      <c r="Q713" s="5"/>
      <c r="R713" s="5"/>
      <c r="S713" s="5"/>
      <c r="T713" s="5"/>
      <c r="U713" s="5"/>
      <c r="V713" s="5"/>
      <c r="W713" s="5"/>
      <c r="X713" s="5"/>
      <c r="Y713" s="5"/>
      <c r="Z713" s="5"/>
    </row>
    <row r="714" ht="15.75" customHeight="1">
      <c r="J714" s="5"/>
      <c r="K714" s="5"/>
      <c r="L714" s="5"/>
      <c r="M714" s="5"/>
      <c r="N714" s="5"/>
      <c r="O714" s="5"/>
      <c r="P714" s="5"/>
      <c r="Q714" s="5"/>
      <c r="R714" s="5"/>
      <c r="S714" s="5"/>
      <c r="T714" s="5"/>
      <c r="U714" s="5"/>
      <c r="V714" s="5"/>
      <c r="W714" s="5"/>
      <c r="X714" s="5"/>
      <c r="Y714" s="5"/>
      <c r="Z714" s="5"/>
    </row>
    <row r="715" ht="15.75" customHeight="1">
      <c r="J715" s="5"/>
      <c r="K715" s="5"/>
      <c r="L715" s="5"/>
      <c r="M715" s="5"/>
      <c r="N715" s="5"/>
      <c r="O715" s="5"/>
      <c r="P715" s="5"/>
      <c r="Q715" s="5"/>
      <c r="R715" s="5"/>
      <c r="S715" s="5"/>
      <c r="T715" s="5"/>
      <c r="U715" s="5"/>
      <c r="V715" s="5"/>
      <c r="W715" s="5"/>
      <c r="X715" s="5"/>
      <c r="Y715" s="5"/>
      <c r="Z715" s="5"/>
    </row>
    <row r="716" ht="15.75" customHeight="1">
      <c r="J716" s="5"/>
      <c r="K716" s="5"/>
      <c r="L716" s="5"/>
      <c r="M716" s="5"/>
      <c r="N716" s="5"/>
      <c r="O716" s="5"/>
      <c r="P716" s="5"/>
      <c r="Q716" s="5"/>
      <c r="R716" s="5"/>
      <c r="S716" s="5"/>
      <c r="T716" s="5"/>
      <c r="U716" s="5"/>
      <c r="V716" s="5"/>
      <c r="W716" s="5"/>
      <c r="X716" s="5"/>
      <c r="Y716" s="5"/>
      <c r="Z716" s="5"/>
    </row>
    <row r="717" ht="15.75" customHeight="1">
      <c r="J717" s="5"/>
      <c r="K717" s="5"/>
      <c r="L717" s="5"/>
      <c r="M717" s="5"/>
      <c r="N717" s="5"/>
      <c r="O717" s="5"/>
      <c r="P717" s="5"/>
      <c r="Q717" s="5"/>
      <c r="R717" s="5"/>
      <c r="S717" s="5"/>
      <c r="T717" s="5"/>
      <c r="U717" s="5"/>
      <c r="V717" s="5"/>
      <c r="W717" s="5"/>
      <c r="X717" s="5"/>
      <c r="Y717" s="5"/>
      <c r="Z717" s="5"/>
    </row>
    <row r="718" ht="15.75" customHeight="1">
      <c r="J718" s="5"/>
      <c r="K718" s="5"/>
      <c r="L718" s="5"/>
      <c r="M718" s="5"/>
      <c r="N718" s="5"/>
      <c r="O718" s="5"/>
      <c r="P718" s="5"/>
      <c r="Q718" s="5"/>
      <c r="R718" s="5"/>
      <c r="S718" s="5"/>
      <c r="T718" s="5"/>
      <c r="U718" s="5"/>
      <c r="V718" s="5"/>
      <c r="W718" s="5"/>
      <c r="X718" s="5"/>
      <c r="Y718" s="5"/>
      <c r="Z718" s="5"/>
    </row>
    <row r="719" ht="15.75" customHeight="1">
      <c r="J719" s="5"/>
      <c r="K719" s="5"/>
      <c r="L719" s="5"/>
      <c r="M719" s="5"/>
      <c r="N719" s="5"/>
      <c r="O719" s="5"/>
      <c r="P719" s="5"/>
      <c r="Q719" s="5"/>
      <c r="R719" s="5"/>
      <c r="S719" s="5"/>
      <c r="T719" s="5"/>
      <c r="U719" s="5"/>
      <c r="V719" s="5"/>
      <c r="W719" s="5"/>
      <c r="X719" s="5"/>
      <c r="Y719" s="5"/>
      <c r="Z719" s="5"/>
    </row>
    <row r="720" ht="15.75" customHeight="1">
      <c r="J720" s="5"/>
      <c r="K720" s="5"/>
      <c r="L720" s="5"/>
      <c r="M720" s="5"/>
      <c r="N720" s="5"/>
      <c r="O720" s="5"/>
      <c r="P720" s="5"/>
      <c r="Q720" s="5"/>
      <c r="R720" s="5"/>
      <c r="S720" s="5"/>
      <c r="T720" s="5"/>
      <c r="U720" s="5"/>
      <c r="V720" s="5"/>
      <c r="W720" s="5"/>
      <c r="X720" s="5"/>
      <c r="Y720" s="5"/>
      <c r="Z720" s="5"/>
    </row>
    <row r="721" ht="15.75" customHeight="1">
      <c r="J721" s="5"/>
      <c r="K721" s="5"/>
      <c r="L721" s="5"/>
      <c r="M721" s="5"/>
      <c r="N721" s="5"/>
      <c r="O721" s="5"/>
      <c r="P721" s="5"/>
      <c r="Q721" s="5"/>
      <c r="R721" s="5"/>
      <c r="S721" s="5"/>
      <c r="T721" s="5"/>
      <c r="U721" s="5"/>
      <c r="V721" s="5"/>
      <c r="W721" s="5"/>
      <c r="X721" s="5"/>
      <c r="Y721" s="5"/>
      <c r="Z721" s="5"/>
    </row>
    <row r="722" ht="15.75" customHeight="1">
      <c r="J722" s="5"/>
      <c r="K722" s="5"/>
      <c r="L722" s="5"/>
      <c r="M722" s="5"/>
      <c r="N722" s="5"/>
      <c r="O722" s="5"/>
      <c r="P722" s="5"/>
      <c r="Q722" s="5"/>
      <c r="R722" s="5"/>
      <c r="S722" s="5"/>
      <c r="T722" s="5"/>
      <c r="U722" s="5"/>
      <c r="V722" s="5"/>
      <c r="W722" s="5"/>
      <c r="X722" s="5"/>
      <c r="Y722" s="5"/>
      <c r="Z722" s="5"/>
    </row>
    <row r="723" ht="15.75" customHeight="1">
      <c r="J723" s="5"/>
      <c r="K723" s="5"/>
      <c r="L723" s="5"/>
      <c r="M723" s="5"/>
      <c r="N723" s="5"/>
      <c r="O723" s="5"/>
      <c r="P723" s="5"/>
      <c r="Q723" s="5"/>
      <c r="R723" s="5"/>
      <c r="S723" s="5"/>
      <c r="T723" s="5"/>
      <c r="U723" s="5"/>
      <c r="V723" s="5"/>
      <c r="W723" s="5"/>
      <c r="X723" s="5"/>
      <c r="Y723" s="5"/>
      <c r="Z723" s="5"/>
    </row>
    <row r="724" ht="15.75" customHeight="1">
      <c r="J724" s="5"/>
      <c r="K724" s="5"/>
      <c r="L724" s="5"/>
      <c r="M724" s="5"/>
      <c r="N724" s="5"/>
      <c r="O724" s="5"/>
      <c r="P724" s="5"/>
      <c r="Q724" s="5"/>
      <c r="R724" s="5"/>
      <c r="S724" s="5"/>
      <c r="T724" s="5"/>
      <c r="U724" s="5"/>
      <c r="V724" s="5"/>
      <c r="W724" s="5"/>
      <c r="X724" s="5"/>
      <c r="Y724" s="5"/>
      <c r="Z724" s="5"/>
    </row>
    <row r="725" ht="15.75" customHeight="1">
      <c r="J725" s="5"/>
      <c r="K725" s="5"/>
      <c r="L725" s="5"/>
      <c r="M725" s="5"/>
      <c r="N725" s="5"/>
      <c r="O725" s="5"/>
      <c r="P725" s="5"/>
      <c r="Q725" s="5"/>
      <c r="R725" s="5"/>
      <c r="S725" s="5"/>
      <c r="T725" s="5"/>
      <c r="U725" s="5"/>
      <c r="V725" s="5"/>
      <c r="W725" s="5"/>
      <c r="X725" s="5"/>
      <c r="Y725" s="5"/>
      <c r="Z725" s="5"/>
    </row>
    <row r="726" ht="15.75" customHeight="1">
      <c r="J726" s="5"/>
      <c r="K726" s="5"/>
      <c r="L726" s="5"/>
      <c r="M726" s="5"/>
      <c r="N726" s="5"/>
      <c r="O726" s="5"/>
      <c r="P726" s="5"/>
      <c r="Q726" s="5"/>
      <c r="R726" s="5"/>
      <c r="S726" s="5"/>
      <c r="T726" s="5"/>
      <c r="U726" s="5"/>
      <c r="V726" s="5"/>
      <c r="W726" s="5"/>
      <c r="X726" s="5"/>
      <c r="Y726" s="5"/>
      <c r="Z726" s="5"/>
    </row>
    <row r="727" ht="15.75" customHeight="1">
      <c r="J727" s="5"/>
      <c r="K727" s="5"/>
      <c r="L727" s="5"/>
      <c r="M727" s="5"/>
      <c r="N727" s="5"/>
      <c r="O727" s="5"/>
      <c r="P727" s="5"/>
      <c r="Q727" s="5"/>
      <c r="R727" s="5"/>
      <c r="S727" s="5"/>
      <c r="T727" s="5"/>
      <c r="U727" s="5"/>
      <c r="V727" s="5"/>
      <c r="W727" s="5"/>
      <c r="X727" s="5"/>
      <c r="Y727" s="5"/>
      <c r="Z727" s="5"/>
    </row>
    <row r="728" ht="15.75" customHeight="1">
      <c r="J728" s="5"/>
      <c r="K728" s="5"/>
      <c r="L728" s="5"/>
      <c r="M728" s="5"/>
      <c r="N728" s="5"/>
      <c r="O728" s="5"/>
      <c r="P728" s="5"/>
      <c r="Q728" s="5"/>
      <c r="R728" s="5"/>
      <c r="S728" s="5"/>
      <c r="T728" s="5"/>
      <c r="U728" s="5"/>
      <c r="V728" s="5"/>
      <c r="W728" s="5"/>
      <c r="X728" s="5"/>
      <c r="Y728" s="5"/>
      <c r="Z728" s="5"/>
    </row>
    <row r="729" ht="15.75" customHeight="1">
      <c r="J729" s="5"/>
      <c r="K729" s="5"/>
      <c r="L729" s="5"/>
      <c r="M729" s="5"/>
      <c r="N729" s="5"/>
      <c r="O729" s="5"/>
      <c r="P729" s="5"/>
      <c r="Q729" s="5"/>
      <c r="R729" s="5"/>
      <c r="S729" s="5"/>
      <c r="T729" s="5"/>
      <c r="U729" s="5"/>
      <c r="V729" s="5"/>
      <c r="W729" s="5"/>
      <c r="X729" s="5"/>
      <c r="Y729" s="5"/>
      <c r="Z729" s="5"/>
    </row>
    <row r="730" ht="15.75" customHeight="1">
      <c r="J730" s="5"/>
      <c r="K730" s="5"/>
      <c r="L730" s="5"/>
      <c r="M730" s="5"/>
      <c r="N730" s="5"/>
      <c r="O730" s="5"/>
      <c r="P730" s="5"/>
      <c r="Q730" s="5"/>
      <c r="R730" s="5"/>
      <c r="S730" s="5"/>
      <c r="T730" s="5"/>
      <c r="U730" s="5"/>
      <c r="V730" s="5"/>
      <c r="W730" s="5"/>
      <c r="X730" s="5"/>
      <c r="Y730" s="5"/>
      <c r="Z730" s="5"/>
    </row>
    <row r="731" ht="15.75" customHeight="1">
      <c r="J731" s="5"/>
      <c r="K731" s="5"/>
      <c r="L731" s="5"/>
      <c r="M731" s="5"/>
      <c r="N731" s="5"/>
      <c r="O731" s="5"/>
      <c r="P731" s="5"/>
      <c r="Q731" s="5"/>
      <c r="R731" s="5"/>
      <c r="S731" s="5"/>
      <c r="T731" s="5"/>
      <c r="U731" s="5"/>
      <c r="V731" s="5"/>
      <c r="W731" s="5"/>
      <c r="X731" s="5"/>
      <c r="Y731" s="5"/>
      <c r="Z731" s="5"/>
    </row>
    <row r="732" ht="15.75" customHeight="1">
      <c r="J732" s="5"/>
      <c r="K732" s="5"/>
      <c r="L732" s="5"/>
      <c r="M732" s="5"/>
      <c r="N732" s="5"/>
      <c r="O732" s="5"/>
      <c r="P732" s="5"/>
      <c r="Q732" s="5"/>
      <c r="R732" s="5"/>
      <c r="S732" s="5"/>
      <c r="T732" s="5"/>
      <c r="U732" s="5"/>
      <c r="V732" s="5"/>
      <c r="W732" s="5"/>
      <c r="X732" s="5"/>
      <c r="Y732" s="5"/>
      <c r="Z732" s="5"/>
    </row>
    <row r="733" ht="15.75" customHeight="1">
      <c r="J733" s="5"/>
      <c r="K733" s="5"/>
      <c r="L733" s="5"/>
      <c r="M733" s="5"/>
      <c r="N733" s="5"/>
      <c r="O733" s="5"/>
      <c r="P733" s="5"/>
      <c r="Q733" s="5"/>
      <c r="R733" s="5"/>
      <c r="S733" s="5"/>
      <c r="T733" s="5"/>
      <c r="U733" s="5"/>
      <c r="V733" s="5"/>
      <c r="W733" s="5"/>
      <c r="X733" s="5"/>
      <c r="Y733" s="5"/>
      <c r="Z733" s="5"/>
    </row>
    <row r="734" ht="15.75" customHeight="1">
      <c r="J734" s="5"/>
      <c r="K734" s="5"/>
      <c r="L734" s="5"/>
      <c r="M734" s="5"/>
      <c r="N734" s="5"/>
      <c r="O734" s="5"/>
      <c r="P734" s="5"/>
      <c r="Q734" s="5"/>
      <c r="R734" s="5"/>
      <c r="S734" s="5"/>
      <c r="T734" s="5"/>
      <c r="U734" s="5"/>
      <c r="V734" s="5"/>
      <c r="W734" s="5"/>
      <c r="X734" s="5"/>
      <c r="Y734" s="5"/>
      <c r="Z734" s="5"/>
    </row>
    <row r="735" ht="15.75" customHeight="1">
      <c r="J735" s="5"/>
      <c r="K735" s="5"/>
      <c r="L735" s="5"/>
      <c r="M735" s="5"/>
      <c r="N735" s="5"/>
      <c r="O735" s="5"/>
      <c r="P735" s="5"/>
      <c r="Q735" s="5"/>
      <c r="R735" s="5"/>
      <c r="S735" s="5"/>
      <c r="T735" s="5"/>
      <c r="U735" s="5"/>
      <c r="V735" s="5"/>
      <c r="W735" s="5"/>
      <c r="X735" s="5"/>
      <c r="Y735" s="5"/>
      <c r="Z735" s="5"/>
    </row>
    <row r="736" ht="15.75" customHeight="1">
      <c r="J736" s="5"/>
      <c r="K736" s="5"/>
      <c r="L736" s="5"/>
      <c r="M736" s="5"/>
      <c r="N736" s="5"/>
      <c r="O736" s="5"/>
      <c r="P736" s="5"/>
      <c r="Q736" s="5"/>
      <c r="R736" s="5"/>
      <c r="S736" s="5"/>
      <c r="T736" s="5"/>
      <c r="U736" s="5"/>
      <c r="V736" s="5"/>
      <c r="W736" s="5"/>
      <c r="X736" s="5"/>
      <c r="Y736" s="5"/>
      <c r="Z736" s="5"/>
    </row>
    <row r="737" ht="15.75" customHeight="1">
      <c r="J737" s="5"/>
      <c r="K737" s="5"/>
      <c r="L737" s="5"/>
      <c r="M737" s="5"/>
      <c r="N737" s="5"/>
      <c r="O737" s="5"/>
      <c r="P737" s="5"/>
      <c r="Q737" s="5"/>
      <c r="R737" s="5"/>
      <c r="S737" s="5"/>
      <c r="T737" s="5"/>
      <c r="U737" s="5"/>
      <c r="V737" s="5"/>
      <c r="W737" s="5"/>
      <c r="X737" s="5"/>
      <c r="Y737" s="5"/>
      <c r="Z737" s="5"/>
    </row>
    <row r="738" ht="15.75" customHeight="1">
      <c r="J738" s="5"/>
      <c r="K738" s="5"/>
      <c r="L738" s="5"/>
      <c r="M738" s="5"/>
      <c r="N738" s="5"/>
      <c r="O738" s="5"/>
      <c r="P738" s="5"/>
      <c r="Q738" s="5"/>
      <c r="R738" s="5"/>
      <c r="S738" s="5"/>
      <c r="T738" s="5"/>
      <c r="U738" s="5"/>
      <c r="V738" s="5"/>
      <c r="W738" s="5"/>
      <c r="X738" s="5"/>
      <c r="Y738" s="5"/>
      <c r="Z738" s="5"/>
    </row>
    <row r="739" ht="15.75" customHeight="1">
      <c r="J739" s="5"/>
      <c r="K739" s="5"/>
      <c r="L739" s="5"/>
      <c r="M739" s="5"/>
      <c r="N739" s="5"/>
      <c r="O739" s="5"/>
      <c r="P739" s="5"/>
      <c r="Q739" s="5"/>
      <c r="R739" s="5"/>
      <c r="S739" s="5"/>
      <c r="T739" s="5"/>
      <c r="U739" s="5"/>
      <c r="V739" s="5"/>
      <c r="W739" s="5"/>
      <c r="X739" s="5"/>
      <c r="Y739" s="5"/>
      <c r="Z739" s="5"/>
    </row>
    <row r="740" ht="15.75" customHeight="1">
      <c r="J740" s="5"/>
      <c r="K740" s="5"/>
      <c r="L740" s="5"/>
      <c r="M740" s="5"/>
      <c r="N740" s="5"/>
      <c r="O740" s="5"/>
      <c r="P740" s="5"/>
      <c r="Q740" s="5"/>
      <c r="R740" s="5"/>
      <c r="S740" s="5"/>
      <c r="T740" s="5"/>
      <c r="U740" s="5"/>
      <c r="V740" s="5"/>
      <c r="W740" s="5"/>
      <c r="X740" s="5"/>
      <c r="Y740" s="5"/>
      <c r="Z740" s="5"/>
    </row>
    <row r="741" ht="15.75" customHeight="1">
      <c r="J741" s="5"/>
      <c r="K741" s="5"/>
      <c r="L741" s="5"/>
      <c r="M741" s="5"/>
      <c r="N741" s="5"/>
      <c r="O741" s="5"/>
      <c r="P741" s="5"/>
      <c r="Q741" s="5"/>
      <c r="R741" s="5"/>
      <c r="S741" s="5"/>
      <c r="T741" s="5"/>
      <c r="U741" s="5"/>
      <c r="V741" s="5"/>
      <c r="W741" s="5"/>
      <c r="X741" s="5"/>
      <c r="Y741" s="5"/>
      <c r="Z741" s="5"/>
    </row>
    <row r="742" ht="15.75" customHeight="1">
      <c r="J742" s="5"/>
      <c r="K742" s="5"/>
      <c r="L742" s="5"/>
      <c r="M742" s="5"/>
      <c r="N742" s="5"/>
      <c r="O742" s="5"/>
      <c r="P742" s="5"/>
      <c r="Q742" s="5"/>
      <c r="R742" s="5"/>
      <c r="S742" s="5"/>
      <c r="T742" s="5"/>
      <c r="U742" s="5"/>
      <c r="V742" s="5"/>
      <c r="W742" s="5"/>
      <c r="X742" s="5"/>
      <c r="Y742" s="5"/>
      <c r="Z742" s="5"/>
    </row>
    <row r="743" ht="15.75" customHeight="1">
      <c r="J743" s="5"/>
      <c r="K743" s="5"/>
      <c r="L743" s="5"/>
      <c r="M743" s="5"/>
      <c r="N743" s="5"/>
      <c r="O743" s="5"/>
      <c r="P743" s="5"/>
      <c r="Q743" s="5"/>
      <c r="R743" s="5"/>
      <c r="S743" s="5"/>
      <c r="T743" s="5"/>
      <c r="U743" s="5"/>
      <c r="V743" s="5"/>
      <c r="W743" s="5"/>
      <c r="X743" s="5"/>
      <c r="Y743" s="5"/>
      <c r="Z743" s="5"/>
    </row>
    <row r="744" ht="15.75" customHeight="1">
      <c r="J744" s="5"/>
      <c r="K744" s="5"/>
      <c r="L744" s="5"/>
      <c r="M744" s="5"/>
      <c r="N744" s="5"/>
      <c r="O744" s="5"/>
      <c r="P744" s="5"/>
      <c r="Q744" s="5"/>
      <c r="R744" s="5"/>
      <c r="S744" s="5"/>
      <c r="T744" s="5"/>
      <c r="U744" s="5"/>
      <c r="V744" s="5"/>
      <c r="W744" s="5"/>
      <c r="X744" s="5"/>
      <c r="Y744" s="5"/>
      <c r="Z744" s="5"/>
    </row>
    <row r="745" ht="15.75" customHeight="1">
      <c r="J745" s="5"/>
      <c r="K745" s="5"/>
      <c r="L745" s="5"/>
      <c r="M745" s="5"/>
      <c r="N745" s="5"/>
      <c r="O745" s="5"/>
      <c r="P745" s="5"/>
      <c r="Q745" s="5"/>
      <c r="R745" s="5"/>
      <c r="S745" s="5"/>
      <c r="T745" s="5"/>
      <c r="U745" s="5"/>
      <c r="V745" s="5"/>
      <c r="W745" s="5"/>
      <c r="X745" s="5"/>
      <c r="Y745" s="5"/>
      <c r="Z745" s="5"/>
    </row>
    <row r="746" ht="15.75" customHeight="1">
      <c r="J746" s="5"/>
      <c r="K746" s="5"/>
      <c r="L746" s="5"/>
      <c r="M746" s="5"/>
      <c r="N746" s="5"/>
      <c r="O746" s="5"/>
      <c r="P746" s="5"/>
      <c r="Q746" s="5"/>
      <c r="R746" s="5"/>
      <c r="S746" s="5"/>
      <c r="T746" s="5"/>
      <c r="U746" s="5"/>
      <c r="V746" s="5"/>
      <c r="W746" s="5"/>
      <c r="X746" s="5"/>
      <c r="Y746" s="5"/>
      <c r="Z746" s="5"/>
    </row>
    <row r="747" ht="15.75" customHeight="1">
      <c r="J747" s="5"/>
      <c r="K747" s="5"/>
      <c r="L747" s="5"/>
      <c r="M747" s="5"/>
      <c r="N747" s="5"/>
      <c r="O747" s="5"/>
      <c r="P747" s="5"/>
      <c r="Q747" s="5"/>
      <c r="R747" s="5"/>
      <c r="S747" s="5"/>
      <c r="T747" s="5"/>
      <c r="U747" s="5"/>
      <c r="V747" s="5"/>
      <c r="W747" s="5"/>
      <c r="X747" s="5"/>
      <c r="Y747" s="5"/>
      <c r="Z747" s="5"/>
    </row>
    <row r="748" ht="15.75" customHeight="1">
      <c r="J748" s="5"/>
      <c r="K748" s="5"/>
      <c r="L748" s="5"/>
      <c r="M748" s="5"/>
      <c r="N748" s="5"/>
      <c r="O748" s="5"/>
      <c r="P748" s="5"/>
      <c r="Q748" s="5"/>
      <c r="R748" s="5"/>
      <c r="S748" s="5"/>
      <c r="T748" s="5"/>
      <c r="U748" s="5"/>
      <c r="V748" s="5"/>
      <c r="W748" s="5"/>
      <c r="X748" s="5"/>
      <c r="Y748" s="5"/>
      <c r="Z748" s="5"/>
    </row>
    <row r="749" ht="15.75" customHeight="1">
      <c r="J749" s="5"/>
      <c r="K749" s="5"/>
      <c r="L749" s="5"/>
      <c r="M749" s="5"/>
      <c r="N749" s="5"/>
      <c r="O749" s="5"/>
      <c r="P749" s="5"/>
      <c r="Q749" s="5"/>
      <c r="R749" s="5"/>
      <c r="S749" s="5"/>
      <c r="T749" s="5"/>
      <c r="U749" s="5"/>
      <c r="V749" s="5"/>
      <c r="W749" s="5"/>
      <c r="X749" s="5"/>
      <c r="Y749" s="5"/>
      <c r="Z749" s="5"/>
    </row>
    <row r="750" ht="15.75" customHeight="1">
      <c r="J750" s="5"/>
      <c r="K750" s="5"/>
      <c r="L750" s="5"/>
      <c r="M750" s="5"/>
      <c r="N750" s="5"/>
      <c r="O750" s="5"/>
      <c r="P750" s="5"/>
      <c r="Q750" s="5"/>
      <c r="R750" s="5"/>
      <c r="S750" s="5"/>
      <c r="T750" s="5"/>
      <c r="U750" s="5"/>
      <c r="V750" s="5"/>
      <c r="W750" s="5"/>
      <c r="X750" s="5"/>
      <c r="Y750" s="5"/>
      <c r="Z750" s="5"/>
    </row>
    <row r="751" ht="15.75" customHeight="1">
      <c r="J751" s="5"/>
      <c r="K751" s="5"/>
      <c r="L751" s="5"/>
      <c r="M751" s="5"/>
      <c r="N751" s="5"/>
      <c r="O751" s="5"/>
      <c r="P751" s="5"/>
      <c r="Q751" s="5"/>
      <c r="R751" s="5"/>
      <c r="S751" s="5"/>
      <c r="T751" s="5"/>
      <c r="U751" s="5"/>
      <c r="V751" s="5"/>
      <c r="W751" s="5"/>
      <c r="X751" s="5"/>
      <c r="Y751" s="5"/>
      <c r="Z751" s="5"/>
    </row>
    <row r="752" ht="15.75" customHeight="1">
      <c r="J752" s="5"/>
      <c r="K752" s="5"/>
      <c r="L752" s="5"/>
      <c r="M752" s="5"/>
      <c r="N752" s="5"/>
      <c r="O752" s="5"/>
      <c r="P752" s="5"/>
      <c r="Q752" s="5"/>
      <c r="R752" s="5"/>
      <c r="S752" s="5"/>
      <c r="T752" s="5"/>
      <c r="U752" s="5"/>
      <c r="V752" s="5"/>
      <c r="W752" s="5"/>
      <c r="X752" s="5"/>
      <c r="Y752" s="5"/>
      <c r="Z752" s="5"/>
    </row>
    <row r="753" ht="15.75" customHeight="1">
      <c r="J753" s="5"/>
      <c r="K753" s="5"/>
      <c r="L753" s="5"/>
      <c r="M753" s="5"/>
      <c r="N753" s="5"/>
      <c r="O753" s="5"/>
      <c r="P753" s="5"/>
      <c r="Q753" s="5"/>
      <c r="R753" s="5"/>
      <c r="S753" s="5"/>
      <c r="T753" s="5"/>
      <c r="U753" s="5"/>
      <c r="V753" s="5"/>
      <c r="W753" s="5"/>
      <c r="X753" s="5"/>
      <c r="Y753" s="5"/>
      <c r="Z753" s="5"/>
    </row>
    <row r="754" ht="15.75" customHeight="1">
      <c r="J754" s="5"/>
      <c r="K754" s="5"/>
      <c r="L754" s="5"/>
      <c r="M754" s="5"/>
      <c r="N754" s="5"/>
      <c r="O754" s="5"/>
      <c r="P754" s="5"/>
      <c r="Q754" s="5"/>
      <c r="R754" s="5"/>
      <c r="S754" s="5"/>
      <c r="T754" s="5"/>
      <c r="U754" s="5"/>
      <c r="V754" s="5"/>
      <c r="W754" s="5"/>
      <c r="X754" s="5"/>
      <c r="Y754" s="5"/>
      <c r="Z754" s="5"/>
    </row>
    <row r="755" ht="15.75" customHeight="1">
      <c r="J755" s="5"/>
      <c r="K755" s="5"/>
      <c r="L755" s="5"/>
      <c r="M755" s="5"/>
      <c r="N755" s="5"/>
      <c r="O755" s="5"/>
      <c r="P755" s="5"/>
      <c r="Q755" s="5"/>
      <c r="R755" s="5"/>
      <c r="S755" s="5"/>
      <c r="T755" s="5"/>
      <c r="U755" s="5"/>
      <c r="V755" s="5"/>
      <c r="W755" s="5"/>
      <c r="X755" s="5"/>
      <c r="Y755" s="5"/>
      <c r="Z755" s="5"/>
    </row>
    <row r="756" ht="15.75" customHeight="1">
      <c r="J756" s="5"/>
      <c r="K756" s="5"/>
      <c r="L756" s="5"/>
      <c r="M756" s="5"/>
      <c r="N756" s="5"/>
      <c r="O756" s="5"/>
      <c r="P756" s="5"/>
      <c r="Q756" s="5"/>
      <c r="R756" s="5"/>
      <c r="S756" s="5"/>
      <c r="T756" s="5"/>
      <c r="U756" s="5"/>
      <c r="V756" s="5"/>
      <c r="W756" s="5"/>
      <c r="X756" s="5"/>
      <c r="Y756" s="5"/>
      <c r="Z756" s="5"/>
    </row>
    <row r="757" ht="15.75" customHeight="1">
      <c r="J757" s="5"/>
      <c r="K757" s="5"/>
      <c r="L757" s="5"/>
      <c r="M757" s="5"/>
      <c r="N757" s="5"/>
      <c r="O757" s="5"/>
      <c r="P757" s="5"/>
      <c r="Q757" s="5"/>
      <c r="R757" s="5"/>
      <c r="S757" s="5"/>
      <c r="T757" s="5"/>
      <c r="U757" s="5"/>
      <c r="V757" s="5"/>
      <c r="W757" s="5"/>
      <c r="X757" s="5"/>
      <c r="Y757" s="5"/>
      <c r="Z757" s="5"/>
    </row>
    <row r="758" ht="15.75" customHeight="1">
      <c r="J758" s="5"/>
      <c r="K758" s="5"/>
      <c r="L758" s="5"/>
      <c r="M758" s="5"/>
      <c r="N758" s="5"/>
      <c r="O758" s="5"/>
      <c r="P758" s="5"/>
      <c r="Q758" s="5"/>
      <c r="R758" s="5"/>
      <c r="S758" s="5"/>
      <c r="T758" s="5"/>
      <c r="U758" s="5"/>
      <c r="V758" s="5"/>
      <c r="W758" s="5"/>
      <c r="X758" s="5"/>
      <c r="Y758" s="5"/>
      <c r="Z758" s="5"/>
    </row>
    <row r="759" ht="15.75" customHeight="1">
      <c r="J759" s="5"/>
      <c r="K759" s="5"/>
      <c r="L759" s="5"/>
      <c r="M759" s="5"/>
      <c r="N759" s="5"/>
      <c r="O759" s="5"/>
      <c r="P759" s="5"/>
      <c r="Q759" s="5"/>
      <c r="R759" s="5"/>
      <c r="S759" s="5"/>
      <c r="T759" s="5"/>
      <c r="U759" s="5"/>
      <c r="V759" s="5"/>
      <c r="W759" s="5"/>
      <c r="X759" s="5"/>
      <c r="Y759" s="5"/>
      <c r="Z759" s="5"/>
    </row>
    <row r="760" ht="15.75" customHeight="1">
      <c r="J760" s="5"/>
      <c r="K760" s="5"/>
      <c r="L760" s="5"/>
      <c r="M760" s="5"/>
      <c r="N760" s="5"/>
      <c r="O760" s="5"/>
      <c r="P760" s="5"/>
      <c r="Q760" s="5"/>
      <c r="R760" s="5"/>
      <c r="S760" s="5"/>
      <c r="T760" s="5"/>
      <c r="U760" s="5"/>
      <c r="V760" s="5"/>
      <c r="W760" s="5"/>
      <c r="X760" s="5"/>
      <c r="Y760" s="5"/>
      <c r="Z760" s="5"/>
    </row>
    <row r="761" ht="15.75" customHeight="1">
      <c r="J761" s="5"/>
      <c r="K761" s="5"/>
      <c r="L761" s="5"/>
      <c r="M761" s="5"/>
      <c r="N761" s="5"/>
      <c r="O761" s="5"/>
      <c r="P761" s="5"/>
      <c r="Q761" s="5"/>
      <c r="R761" s="5"/>
      <c r="S761" s="5"/>
      <c r="T761" s="5"/>
      <c r="U761" s="5"/>
      <c r="V761" s="5"/>
      <c r="W761" s="5"/>
      <c r="X761" s="5"/>
      <c r="Y761" s="5"/>
      <c r="Z761" s="5"/>
    </row>
    <row r="762" ht="15.75" customHeight="1">
      <c r="J762" s="5"/>
      <c r="K762" s="5"/>
      <c r="L762" s="5"/>
      <c r="M762" s="5"/>
      <c r="N762" s="5"/>
      <c r="O762" s="5"/>
      <c r="P762" s="5"/>
      <c r="Q762" s="5"/>
      <c r="R762" s="5"/>
      <c r="S762" s="5"/>
      <c r="T762" s="5"/>
      <c r="U762" s="5"/>
      <c r="V762" s="5"/>
      <c r="W762" s="5"/>
      <c r="X762" s="5"/>
      <c r="Y762" s="5"/>
      <c r="Z762" s="5"/>
    </row>
    <row r="763" ht="15.75" customHeight="1">
      <c r="J763" s="5"/>
      <c r="K763" s="5"/>
      <c r="L763" s="5"/>
      <c r="M763" s="5"/>
      <c r="N763" s="5"/>
      <c r="O763" s="5"/>
      <c r="P763" s="5"/>
      <c r="Q763" s="5"/>
      <c r="R763" s="5"/>
      <c r="S763" s="5"/>
      <c r="T763" s="5"/>
      <c r="U763" s="5"/>
      <c r="V763" s="5"/>
      <c r="W763" s="5"/>
      <c r="X763" s="5"/>
      <c r="Y763" s="5"/>
      <c r="Z763" s="5"/>
    </row>
    <row r="764" ht="15.75" customHeight="1">
      <c r="J764" s="5"/>
      <c r="K764" s="5"/>
      <c r="L764" s="5"/>
      <c r="M764" s="5"/>
      <c r="N764" s="5"/>
      <c r="O764" s="5"/>
      <c r="P764" s="5"/>
      <c r="Q764" s="5"/>
      <c r="R764" s="5"/>
      <c r="S764" s="5"/>
      <c r="T764" s="5"/>
      <c r="U764" s="5"/>
      <c r="V764" s="5"/>
      <c r="W764" s="5"/>
      <c r="X764" s="5"/>
      <c r="Y764" s="5"/>
      <c r="Z764" s="5"/>
    </row>
    <row r="765" ht="15.75" customHeight="1">
      <c r="J765" s="5"/>
      <c r="K765" s="5"/>
      <c r="L765" s="5"/>
      <c r="M765" s="5"/>
      <c r="N765" s="5"/>
      <c r="O765" s="5"/>
      <c r="P765" s="5"/>
      <c r="Q765" s="5"/>
      <c r="R765" s="5"/>
      <c r="S765" s="5"/>
      <c r="T765" s="5"/>
      <c r="U765" s="5"/>
      <c r="V765" s="5"/>
      <c r="W765" s="5"/>
      <c r="X765" s="5"/>
      <c r="Y765" s="5"/>
      <c r="Z765" s="5"/>
    </row>
    <row r="766" ht="15.75" customHeight="1">
      <c r="J766" s="5"/>
      <c r="K766" s="5"/>
      <c r="L766" s="5"/>
      <c r="M766" s="5"/>
      <c r="N766" s="5"/>
      <c r="O766" s="5"/>
      <c r="P766" s="5"/>
      <c r="Q766" s="5"/>
      <c r="R766" s="5"/>
      <c r="S766" s="5"/>
      <c r="T766" s="5"/>
      <c r="U766" s="5"/>
      <c r="V766" s="5"/>
      <c r="W766" s="5"/>
      <c r="X766" s="5"/>
      <c r="Y766" s="5"/>
      <c r="Z766" s="5"/>
    </row>
    <row r="767" ht="15.75" customHeight="1">
      <c r="J767" s="5"/>
      <c r="K767" s="5"/>
      <c r="L767" s="5"/>
      <c r="M767" s="5"/>
      <c r="N767" s="5"/>
      <c r="O767" s="5"/>
      <c r="P767" s="5"/>
      <c r="Q767" s="5"/>
      <c r="R767" s="5"/>
      <c r="S767" s="5"/>
      <c r="T767" s="5"/>
      <c r="U767" s="5"/>
      <c r="V767" s="5"/>
      <c r="W767" s="5"/>
      <c r="X767" s="5"/>
      <c r="Y767" s="5"/>
      <c r="Z767" s="5"/>
    </row>
    <row r="768" ht="15.75" customHeight="1">
      <c r="J768" s="5"/>
      <c r="K768" s="5"/>
      <c r="L768" s="5"/>
      <c r="M768" s="5"/>
      <c r="N768" s="5"/>
      <c r="O768" s="5"/>
      <c r="P768" s="5"/>
      <c r="Q768" s="5"/>
      <c r="R768" s="5"/>
      <c r="S768" s="5"/>
      <c r="T768" s="5"/>
      <c r="U768" s="5"/>
      <c r="V768" s="5"/>
      <c r="W768" s="5"/>
      <c r="X768" s="5"/>
      <c r="Y768" s="5"/>
      <c r="Z768" s="5"/>
    </row>
    <row r="769" ht="15.75" customHeight="1">
      <c r="J769" s="5"/>
      <c r="K769" s="5"/>
      <c r="L769" s="5"/>
      <c r="M769" s="5"/>
      <c r="N769" s="5"/>
      <c r="O769" s="5"/>
      <c r="P769" s="5"/>
      <c r="Q769" s="5"/>
      <c r="R769" s="5"/>
      <c r="S769" s="5"/>
      <c r="T769" s="5"/>
      <c r="U769" s="5"/>
      <c r="V769" s="5"/>
      <c r="W769" s="5"/>
      <c r="X769" s="5"/>
      <c r="Y769" s="5"/>
      <c r="Z769" s="5"/>
    </row>
    <row r="770" ht="15.75" customHeight="1">
      <c r="J770" s="5"/>
      <c r="K770" s="5"/>
      <c r="L770" s="5"/>
      <c r="M770" s="5"/>
      <c r="N770" s="5"/>
      <c r="O770" s="5"/>
      <c r="P770" s="5"/>
      <c r="Q770" s="5"/>
      <c r="R770" s="5"/>
      <c r="S770" s="5"/>
      <c r="T770" s="5"/>
      <c r="U770" s="5"/>
      <c r="V770" s="5"/>
      <c r="W770" s="5"/>
      <c r="X770" s="5"/>
      <c r="Y770" s="5"/>
      <c r="Z770" s="5"/>
    </row>
    <row r="771" ht="15.75" customHeight="1">
      <c r="J771" s="5"/>
      <c r="K771" s="5"/>
      <c r="L771" s="5"/>
      <c r="M771" s="5"/>
      <c r="N771" s="5"/>
      <c r="O771" s="5"/>
      <c r="P771" s="5"/>
      <c r="Q771" s="5"/>
      <c r="R771" s="5"/>
      <c r="S771" s="5"/>
      <c r="T771" s="5"/>
      <c r="U771" s="5"/>
      <c r="V771" s="5"/>
      <c r="W771" s="5"/>
      <c r="X771" s="5"/>
      <c r="Y771" s="5"/>
      <c r="Z771" s="5"/>
    </row>
    <row r="772" ht="15.75" customHeight="1">
      <c r="J772" s="5"/>
      <c r="K772" s="5"/>
      <c r="L772" s="5"/>
      <c r="M772" s="5"/>
      <c r="N772" s="5"/>
      <c r="O772" s="5"/>
      <c r="P772" s="5"/>
      <c r="Q772" s="5"/>
      <c r="R772" s="5"/>
      <c r="S772" s="5"/>
      <c r="T772" s="5"/>
      <c r="U772" s="5"/>
      <c r="V772" s="5"/>
      <c r="W772" s="5"/>
      <c r="X772" s="5"/>
      <c r="Y772" s="5"/>
      <c r="Z772" s="5"/>
    </row>
    <row r="773" ht="15.75" customHeight="1">
      <c r="J773" s="5"/>
      <c r="K773" s="5"/>
      <c r="L773" s="5"/>
      <c r="M773" s="5"/>
      <c r="N773" s="5"/>
      <c r="O773" s="5"/>
      <c r="P773" s="5"/>
      <c r="Q773" s="5"/>
      <c r="R773" s="5"/>
      <c r="S773" s="5"/>
      <c r="T773" s="5"/>
      <c r="U773" s="5"/>
      <c r="V773" s="5"/>
      <c r="W773" s="5"/>
      <c r="X773" s="5"/>
      <c r="Y773" s="5"/>
      <c r="Z773" s="5"/>
    </row>
    <row r="774" ht="15.75" customHeight="1">
      <c r="J774" s="5"/>
      <c r="K774" s="5"/>
      <c r="L774" s="5"/>
      <c r="M774" s="5"/>
      <c r="N774" s="5"/>
      <c r="O774" s="5"/>
      <c r="P774" s="5"/>
      <c r="Q774" s="5"/>
      <c r="R774" s="5"/>
      <c r="S774" s="5"/>
      <c r="T774" s="5"/>
      <c r="U774" s="5"/>
      <c r="V774" s="5"/>
      <c r="W774" s="5"/>
      <c r="X774" s="5"/>
      <c r="Y774" s="5"/>
      <c r="Z774" s="5"/>
    </row>
    <row r="775" ht="15.75" customHeight="1">
      <c r="J775" s="5"/>
      <c r="K775" s="5"/>
      <c r="L775" s="5"/>
      <c r="M775" s="5"/>
      <c r="N775" s="5"/>
      <c r="O775" s="5"/>
      <c r="P775" s="5"/>
      <c r="Q775" s="5"/>
      <c r="R775" s="5"/>
      <c r="S775" s="5"/>
      <c r="T775" s="5"/>
      <c r="U775" s="5"/>
      <c r="V775" s="5"/>
      <c r="W775" s="5"/>
      <c r="X775" s="5"/>
      <c r="Y775" s="5"/>
      <c r="Z775" s="5"/>
    </row>
    <row r="776" ht="15.75" customHeight="1">
      <c r="J776" s="5"/>
      <c r="K776" s="5"/>
      <c r="L776" s="5"/>
      <c r="M776" s="5"/>
      <c r="N776" s="5"/>
      <c r="O776" s="5"/>
      <c r="P776" s="5"/>
      <c r="Q776" s="5"/>
      <c r="R776" s="5"/>
      <c r="S776" s="5"/>
      <c r="T776" s="5"/>
      <c r="U776" s="5"/>
      <c r="V776" s="5"/>
      <c r="W776" s="5"/>
      <c r="X776" s="5"/>
      <c r="Y776" s="5"/>
      <c r="Z776" s="5"/>
    </row>
    <row r="777" ht="15.75" customHeight="1">
      <c r="J777" s="5"/>
      <c r="K777" s="5"/>
      <c r="L777" s="5"/>
      <c r="M777" s="5"/>
      <c r="N777" s="5"/>
      <c r="O777" s="5"/>
      <c r="P777" s="5"/>
      <c r="Q777" s="5"/>
      <c r="R777" s="5"/>
      <c r="S777" s="5"/>
      <c r="T777" s="5"/>
      <c r="U777" s="5"/>
      <c r="V777" s="5"/>
      <c r="W777" s="5"/>
      <c r="X777" s="5"/>
      <c r="Y777" s="5"/>
      <c r="Z777" s="5"/>
    </row>
    <row r="778" ht="15.75" customHeight="1">
      <c r="J778" s="5"/>
      <c r="K778" s="5"/>
      <c r="L778" s="5"/>
      <c r="M778" s="5"/>
      <c r="N778" s="5"/>
      <c r="O778" s="5"/>
      <c r="P778" s="5"/>
      <c r="Q778" s="5"/>
      <c r="R778" s="5"/>
      <c r="S778" s="5"/>
      <c r="T778" s="5"/>
      <c r="U778" s="5"/>
      <c r="V778" s="5"/>
      <c r="W778" s="5"/>
      <c r="X778" s="5"/>
      <c r="Y778" s="5"/>
      <c r="Z778" s="5"/>
    </row>
    <row r="779" ht="15.75" customHeight="1">
      <c r="J779" s="5"/>
      <c r="K779" s="5"/>
      <c r="L779" s="5"/>
      <c r="M779" s="5"/>
      <c r="N779" s="5"/>
      <c r="O779" s="5"/>
      <c r="P779" s="5"/>
      <c r="Q779" s="5"/>
      <c r="R779" s="5"/>
      <c r="S779" s="5"/>
      <c r="T779" s="5"/>
      <c r="U779" s="5"/>
      <c r="V779" s="5"/>
      <c r="W779" s="5"/>
      <c r="X779" s="5"/>
      <c r="Y779" s="5"/>
      <c r="Z779" s="5"/>
    </row>
    <row r="780" ht="15.75" customHeight="1">
      <c r="J780" s="5"/>
      <c r="K780" s="5"/>
      <c r="L780" s="5"/>
      <c r="M780" s="5"/>
      <c r="N780" s="5"/>
      <c r="O780" s="5"/>
      <c r="P780" s="5"/>
      <c r="Q780" s="5"/>
      <c r="R780" s="5"/>
      <c r="S780" s="5"/>
      <c r="T780" s="5"/>
      <c r="U780" s="5"/>
      <c r="V780" s="5"/>
      <c r="W780" s="5"/>
      <c r="X780" s="5"/>
      <c r="Y780" s="5"/>
      <c r="Z780" s="5"/>
    </row>
    <row r="781" ht="15.75" customHeight="1">
      <c r="J781" s="5"/>
      <c r="K781" s="5"/>
      <c r="L781" s="5"/>
      <c r="M781" s="5"/>
      <c r="N781" s="5"/>
      <c r="O781" s="5"/>
      <c r="P781" s="5"/>
      <c r="Q781" s="5"/>
      <c r="R781" s="5"/>
      <c r="S781" s="5"/>
      <c r="T781" s="5"/>
      <c r="U781" s="5"/>
      <c r="V781" s="5"/>
      <c r="W781" s="5"/>
      <c r="X781" s="5"/>
      <c r="Y781" s="5"/>
      <c r="Z781" s="5"/>
    </row>
    <row r="782" ht="15.75" customHeight="1">
      <c r="J782" s="5"/>
      <c r="K782" s="5"/>
      <c r="L782" s="5"/>
      <c r="M782" s="5"/>
      <c r="N782" s="5"/>
      <c r="O782" s="5"/>
      <c r="P782" s="5"/>
      <c r="Q782" s="5"/>
      <c r="R782" s="5"/>
      <c r="S782" s="5"/>
      <c r="T782" s="5"/>
      <c r="U782" s="5"/>
      <c r="V782" s="5"/>
      <c r="W782" s="5"/>
      <c r="X782" s="5"/>
      <c r="Y782" s="5"/>
      <c r="Z782" s="5"/>
    </row>
    <row r="783" ht="15.75" customHeight="1">
      <c r="J783" s="5"/>
      <c r="K783" s="5"/>
      <c r="L783" s="5"/>
      <c r="M783" s="5"/>
      <c r="N783" s="5"/>
      <c r="O783" s="5"/>
      <c r="P783" s="5"/>
      <c r="Q783" s="5"/>
      <c r="R783" s="5"/>
      <c r="S783" s="5"/>
      <c r="T783" s="5"/>
      <c r="U783" s="5"/>
      <c r="V783" s="5"/>
      <c r="W783" s="5"/>
      <c r="X783" s="5"/>
      <c r="Y783" s="5"/>
      <c r="Z783" s="5"/>
    </row>
    <row r="784" ht="15.75" customHeight="1">
      <c r="J784" s="5"/>
      <c r="K784" s="5"/>
      <c r="L784" s="5"/>
      <c r="M784" s="5"/>
      <c r="N784" s="5"/>
      <c r="O784" s="5"/>
      <c r="P784" s="5"/>
      <c r="Q784" s="5"/>
      <c r="R784" s="5"/>
      <c r="S784" s="5"/>
      <c r="T784" s="5"/>
      <c r="U784" s="5"/>
      <c r="V784" s="5"/>
      <c r="W784" s="5"/>
      <c r="X784" s="5"/>
      <c r="Y784" s="5"/>
      <c r="Z784" s="5"/>
    </row>
    <row r="785" ht="15.75" customHeight="1">
      <c r="J785" s="5"/>
      <c r="K785" s="5"/>
      <c r="L785" s="5"/>
      <c r="M785" s="5"/>
      <c r="N785" s="5"/>
      <c r="O785" s="5"/>
      <c r="P785" s="5"/>
      <c r="Q785" s="5"/>
      <c r="R785" s="5"/>
      <c r="S785" s="5"/>
      <c r="T785" s="5"/>
      <c r="U785" s="5"/>
      <c r="V785" s="5"/>
      <c r="W785" s="5"/>
      <c r="X785" s="5"/>
      <c r="Y785" s="5"/>
      <c r="Z785" s="5"/>
    </row>
    <row r="786" ht="15.75" customHeight="1">
      <c r="J786" s="5"/>
      <c r="K786" s="5"/>
      <c r="L786" s="5"/>
      <c r="M786" s="5"/>
      <c r="N786" s="5"/>
      <c r="O786" s="5"/>
      <c r="P786" s="5"/>
      <c r="Q786" s="5"/>
      <c r="R786" s="5"/>
      <c r="S786" s="5"/>
      <c r="T786" s="5"/>
      <c r="U786" s="5"/>
      <c r="V786" s="5"/>
      <c r="W786" s="5"/>
      <c r="X786" s="5"/>
      <c r="Y786" s="5"/>
      <c r="Z786" s="5"/>
    </row>
    <row r="787" ht="15.75" customHeight="1">
      <c r="J787" s="5"/>
      <c r="K787" s="5"/>
      <c r="L787" s="5"/>
      <c r="M787" s="5"/>
      <c r="N787" s="5"/>
      <c r="O787" s="5"/>
      <c r="P787" s="5"/>
      <c r="Q787" s="5"/>
      <c r="R787" s="5"/>
      <c r="S787" s="5"/>
      <c r="T787" s="5"/>
      <c r="U787" s="5"/>
      <c r="V787" s="5"/>
      <c r="W787" s="5"/>
      <c r="X787" s="5"/>
      <c r="Y787" s="5"/>
      <c r="Z787" s="5"/>
    </row>
    <row r="788" ht="15.75" customHeight="1">
      <c r="J788" s="5"/>
      <c r="K788" s="5"/>
      <c r="L788" s="5"/>
      <c r="M788" s="5"/>
      <c r="N788" s="5"/>
      <c r="O788" s="5"/>
      <c r="P788" s="5"/>
      <c r="Q788" s="5"/>
      <c r="R788" s="5"/>
      <c r="S788" s="5"/>
      <c r="T788" s="5"/>
      <c r="U788" s="5"/>
      <c r="V788" s="5"/>
      <c r="W788" s="5"/>
      <c r="X788" s="5"/>
      <c r="Y788" s="5"/>
      <c r="Z788" s="5"/>
    </row>
    <row r="789" ht="15.75" customHeight="1">
      <c r="J789" s="5"/>
      <c r="K789" s="5"/>
      <c r="L789" s="5"/>
      <c r="M789" s="5"/>
      <c r="N789" s="5"/>
      <c r="O789" s="5"/>
      <c r="P789" s="5"/>
      <c r="Q789" s="5"/>
      <c r="R789" s="5"/>
      <c r="S789" s="5"/>
      <c r="T789" s="5"/>
      <c r="U789" s="5"/>
      <c r="V789" s="5"/>
      <c r="W789" s="5"/>
      <c r="X789" s="5"/>
      <c r="Y789" s="5"/>
      <c r="Z789" s="5"/>
    </row>
    <row r="790" ht="15.75" customHeight="1">
      <c r="J790" s="5"/>
      <c r="K790" s="5"/>
      <c r="L790" s="5"/>
      <c r="M790" s="5"/>
      <c r="N790" s="5"/>
      <c r="O790" s="5"/>
      <c r="P790" s="5"/>
      <c r="Q790" s="5"/>
      <c r="R790" s="5"/>
      <c r="S790" s="5"/>
      <c r="T790" s="5"/>
      <c r="U790" s="5"/>
      <c r="V790" s="5"/>
      <c r="W790" s="5"/>
      <c r="X790" s="5"/>
      <c r="Y790" s="5"/>
      <c r="Z790" s="5"/>
    </row>
    <row r="791" ht="15.75" customHeight="1">
      <c r="J791" s="5"/>
      <c r="K791" s="5"/>
      <c r="L791" s="5"/>
      <c r="M791" s="5"/>
      <c r="N791" s="5"/>
      <c r="O791" s="5"/>
      <c r="P791" s="5"/>
      <c r="Q791" s="5"/>
      <c r="R791" s="5"/>
      <c r="S791" s="5"/>
      <c r="T791" s="5"/>
      <c r="U791" s="5"/>
      <c r="V791" s="5"/>
      <c r="W791" s="5"/>
      <c r="X791" s="5"/>
      <c r="Y791" s="5"/>
      <c r="Z791" s="5"/>
    </row>
    <row r="792" ht="15.75" customHeight="1">
      <c r="J792" s="5"/>
      <c r="K792" s="5"/>
      <c r="L792" s="5"/>
      <c r="M792" s="5"/>
      <c r="N792" s="5"/>
      <c r="O792" s="5"/>
      <c r="P792" s="5"/>
      <c r="Q792" s="5"/>
      <c r="R792" s="5"/>
      <c r="S792" s="5"/>
      <c r="T792" s="5"/>
      <c r="U792" s="5"/>
      <c r="V792" s="5"/>
      <c r="W792" s="5"/>
      <c r="X792" s="5"/>
      <c r="Y792" s="5"/>
      <c r="Z792" s="5"/>
    </row>
    <row r="793" ht="15.75" customHeight="1">
      <c r="J793" s="5"/>
      <c r="K793" s="5"/>
      <c r="L793" s="5"/>
      <c r="M793" s="5"/>
      <c r="N793" s="5"/>
      <c r="O793" s="5"/>
      <c r="P793" s="5"/>
      <c r="Q793" s="5"/>
      <c r="R793" s="5"/>
      <c r="S793" s="5"/>
      <c r="T793" s="5"/>
      <c r="U793" s="5"/>
      <c r="V793" s="5"/>
      <c r="W793" s="5"/>
      <c r="X793" s="5"/>
      <c r="Y793" s="5"/>
      <c r="Z793" s="5"/>
    </row>
    <row r="794" ht="15.75" customHeight="1">
      <c r="J794" s="5"/>
      <c r="K794" s="5"/>
      <c r="L794" s="5"/>
      <c r="M794" s="5"/>
      <c r="N794" s="5"/>
      <c r="O794" s="5"/>
      <c r="P794" s="5"/>
      <c r="Q794" s="5"/>
      <c r="R794" s="5"/>
      <c r="S794" s="5"/>
      <c r="T794" s="5"/>
      <c r="U794" s="5"/>
      <c r="V794" s="5"/>
      <c r="W794" s="5"/>
      <c r="X794" s="5"/>
      <c r="Y794" s="5"/>
      <c r="Z794" s="5"/>
    </row>
    <row r="795" ht="15.75" customHeight="1">
      <c r="J795" s="5"/>
      <c r="K795" s="5"/>
      <c r="L795" s="5"/>
      <c r="M795" s="5"/>
      <c r="N795" s="5"/>
      <c r="O795" s="5"/>
      <c r="P795" s="5"/>
      <c r="Q795" s="5"/>
      <c r="R795" s="5"/>
      <c r="S795" s="5"/>
      <c r="T795" s="5"/>
      <c r="U795" s="5"/>
      <c r="V795" s="5"/>
      <c r="W795" s="5"/>
      <c r="X795" s="5"/>
      <c r="Y795" s="5"/>
      <c r="Z795" s="5"/>
    </row>
    <row r="796" ht="15.75" customHeight="1">
      <c r="J796" s="5"/>
      <c r="K796" s="5"/>
      <c r="L796" s="5"/>
      <c r="M796" s="5"/>
      <c r="N796" s="5"/>
      <c r="O796" s="5"/>
      <c r="P796" s="5"/>
      <c r="Q796" s="5"/>
      <c r="R796" s="5"/>
      <c r="S796" s="5"/>
      <c r="T796" s="5"/>
      <c r="U796" s="5"/>
      <c r="V796" s="5"/>
      <c r="W796" s="5"/>
      <c r="X796" s="5"/>
      <c r="Y796" s="5"/>
      <c r="Z796" s="5"/>
    </row>
    <row r="797" ht="15.75" customHeight="1">
      <c r="J797" s="5"/>
      <c r="K797" s="5"/>
      <c r="L797" s="5"/>
      <c r="M797" s="5"/>
      <c r="N797" s="5"/>
      <c r="O797" s="5"/>
      <c r="P797" s="5"/>
      <c r="Q797" s="5"/>
      <c r="R797" s="5"/>
      <c r="S797" s="5"/>
      <c r="T797" s="5"/>
      <c r="U797" s="5"/>
      <c r="V797" s="5"/>
      <c r="W797" s="5"/>
      <c r="X797" s="5"/>
      <c r="Y797" s="5"/>
      <c r="Z797" s="5"/>
    </row>
    <row r="798" ht="15.75" customHeight="1">
      <c r="J798" s="5"/>
      <c r="K798" s="5"/>
      <c r="L798" s="5"/>
      <c r="M798" s="5"/>
      <c r="N798" s="5"/>
      <c r="O798" s="5"/>
      <c r="P798" s="5"/>
      <c r="Q798" s="5"/>
      <c r="R798" s="5"/>
      <c r="S798" s="5"/>
      <c r="T798" s="5"/>
      <c r="U798" s="5"/>
      <c r="V798" s="5"/>
      <c r="W798" s="5"/>
      <c r="X798" s="5"/>
      <c r="Y798" s="5"/>
      <c r="Z798" s="5"/>
    </row>
    <row r="799" ht="15.75" customHeight="1">
      <c r="J799" s="5"/>
      <c r="K799" s="5"/>
      <c r="L799" s="5"/>
      <c r="M799" s="5"/>
      <c r="N799" s="5"/>
      <c r="O799" s="5"/>
      <c r="P799" s="5"/>
      <c r="Q799" s="5"/>
      <c r="R799" s="5"/>
      <c r="S799" s="5"/>
      <c r="T799" s="5"/>
      <c r="U799" s="5"/>
      <c r="V799" s="5"/>
      <c r="W799" s="5"/>
      <c r="X799" s="5"/>
      <c r="Y799" s="5"/>
      <c r="Z799" s="5"/>
    </row>
    <row r="800" ht="15.75" customHeight="1">
      <c r="J800" s="5"/>
      <c r="K800" s="5"/>
      <c r="L800" s="5"/>
      <c r="M800" s="5"/>
      <c r="N800" s="5"/>
      <c r="O800" s="5"/>
      <c r="P800" s="5"/>
      <c r="Q800" s="5"/>
      <c r="R800" s="5"/>
      <c r="S800" s="5"/>
      <c r="T800" s="5"/>
      <c r="U800" s="5"/>
      <c r="V800" s="5"/>
      <c r="W800" s="5"/>
      <c r="X800" s="5"/>
      <c r="Y800" s="5"/>
      <c r="Z800" s="5"/>
    </row>
    <row r="801" ht="15.75" customHeight="1">
      <c r="J801" s="5"/>
      <c r="K801" s="5"/>
      <c r="L801" s="5"/>
      <c r="M801" s="5"/>
      <c r="N801" s="5"/>
      <c r="O801" s="5"/>
      <c r="P801" s="5"/>
      <c r="Q801" s="5"/>
      <c r="R801" s="5"/>
      <c r="S801" s="5"/>
      <c r="T801" s="5"/>
      <c r="U801" s="5"/>
      <c r="V801" s="5"/>
      <c r="W801" s="5"/>
      <c r="X801" s="5"/>
      <c r="Y801" s="5"/>
      <c r="Z801" s="5"/>
    </row>
    <row r="802" ht="15.75" customHeight="1">
      <c r="J802" s="5"/>
      <c r="K802" s="5"/>
      <c r="L802" s="5"/>
      <c r="M802" s="5"/>
      <c r="N802" s="5"/>
      <c r="O802" s="5"/>
      <c r="P802" s="5"/>
      <c r="Q802" s="5"/>
      <c r="R802" s="5"/>
      <c r="S802" s="5"/>
      <c r="T802" s="5"/>
      <c r="U802" s="5"/>
      <c r="V802" s="5"/>
      <c r="W802" s="5"/>
      <c r="X802" s="5"/>
      <c r="Y802" s="5"/>
      <c r="Z802" s="5"/>
    </row>
    <row r="803" ht="15.75" customHeight="1">
      <c r="J803" s="5"/>
      <c r="K803" s="5"/>
      <c r="L803" s="5"/>
      <c r="M803" s="5"/>
      <c r="N803" s="5"/>
      <c r="O803" s="5"/>
      <c r="P803" s="5"/>
      <c r="Q803" s="5"/>
      <c r="R803" s="5"/>
      <c r="S803" s="5"/>
      <c r="T803" s="5"/>
      <c r="U803" s="5"/>
      <c r="V803" s="5"/>
      <c r="W803" s="5"/>
      <c r="X803" s="5"/>
      <c r="Y803" s="5"/>
      <c r="Z803" s="5"/>
    </row>
    <row r="804" ht="15.75" customHeight="1">
      <c r="J804" s="5"/>
      <c r="K804" s="5"/>
      <c r="L804" s="5"/>
      <c r="M804" s="5"/>
      <c r="N804" s="5"/>
      <c r="O804" s="5"/>
      <c r="P804" s="5"/>
      <c r="Q804" s="5"/>
      <c r="R804" s="5"/>
      <c r="S804" s="5"/>
      <c r="T804" s="5"/>
      <c r="U804" s="5"/>
      <c r="V804" s="5"/>
      <c r="W804" s="5"/>
      <c r="X804" s="5"/>
      <c r="Y804" s="5"/>
      <c r="Z804" s="5"/>
    </row>
    <row r="805" ht="15.75" customHeight="1">
      <c r="J805" s="5"/>
      <c r="K805" s="5"/>
      <c r="L805" s="5"/>
      <c r="M805" s="5"/>
      <c r="N805" s="5"/>
      <c r="O805" s="5"/>
      <c r="P805" s="5"/>
      <c r="Q805" s="5"/>
      <c r="R805" s="5"/>
      <c r="S805" s="5"/>
      <c r="T805" s="5"/>
      <c r="U805" s="5"/>
      <c r="V805" s="5"/>
      <c r="W805" s="5"/>
      <c r="X805" s="5"/>
      <c r="Y805" s="5"/>
      <c r="Z805" s="5"/>
    </row>
    <row r="806" ht="15.75" customHeight="1">
      <c r="J806" s="5"/>
      <c r="K806" s="5"/>
      <c r="L806" s="5"/>
      <c r="M806" s="5"/>
      <c r="N806" s="5"/>
      <c r="O806" s="5"/>
      <c r="P806" s="5"/>
      <c r="Q806" s="5"/>
      <c r="R806" s="5"/>
      <c r="S806" s="5"/>
      <c r="T806" s="5"/>
      <c r="U806" s="5"/>
      <c r="V806" s="5"/>
      <c r="W806" s="5"/>
      <c r="X806" s="5"/>
      <c r="Y806" s="5"/>
      <c r="Z806" s="5"/>
    </row>
    <row r="807" ht="15.75" customHeight="1">
      <c r="J807" s="5"/>
      <c r="K807" s="5"/>
      <c r="L807" s="5"/>
      <c r="M807" s="5"/>
      <c r="N807" s="5"/>
      <c r="O807" s="5"/>
      <c r="P807" s="5"/>
      <c r="Q807" s="5"/>
      <c r="R807" s="5"/>
      <c r="S807" s="5"/>
      <c r="T807" s="5"/>
      <c r="U807" s="5"/>
      <c r="V807" s="5"/>
      <c r="W807" s="5"/>
      <c r="X807" s="5"/>
      <c r="Y807" s="5"/>
      <c r="Z807" s="5"/>
    </row>
    <row r="808" ht="15.75" customHeight="1">
      <c r="J808" s="5"/>
      <c r="K808" s="5"/>
      <c r="L808" s="5"/>
      <c r="M808" s="5"/>
      <c r="N808" s="5"/>
      <c r="O808" s="5"/>
      <c r="P808" s="5"/>
      <c r="Q808" s="5"/>
      <c r="R808" s="5"/>
      <c r="S808" s="5"/>
      <c r="T808" s="5"/>
      <c r="U808" s="5"/>
      <c r="V808" s="5"/>
      <c r="W808" s="5"/>
      <c r="X808" s="5"/>
      <c r="Y808" s="5"/>
      <c r="Z808" s="5"/>
    </row>
    <row r="809" ht="15.75" customHeight="1">
      <c r="J809" s="5"/>
      <c r="K809" s="5"/>
      <c r="L809" s="5"/>
      <c r="M809" s="5"/>
      <c r="N809" s="5"/>
      <c r="O809" s="5"/>
      <c r="P809" s="5"/>
      <c r="Q809" s="5"/>
      <c r="R809" s="5"/>
      <c r="S809" s="5"/>
      <c r="T809" s="5"/>
      <c r="U809" s="5"/>
      <c r="V809" s="5"/>
      <c r="W809" s="5"/>
      <c r="X809" s="5"/>
      <c r="Y809" s="5"/>
      <c r="Z809" s="5"/>
    </row>
    <row r="810" ht="15.75" customHeight="1">
      <c r="J810" s="5"/>
      <c r="K810" s="5"/>
      <c r="L810" s="5"/>
      <c r="M810" s="5"/>
      <c r="N810" s="5"/>
      <c r="O810" s="5"/>
      <c r="P810" s="5"/>
      <c r="Q810" s="5"/>
      <c r="R810" s="5"/>
      <c r="S810" s="5"/>
      <c r="T810" s="5"/>
      <c r="U810" s="5"/>
      <c r="V810" s="5"/>
      <c r="W810" s="5"/>
      <c r="X810" s="5"/>
      <c r="Y810" s="5"/>
      <c r="Z810" s="5"/>
    </row>
    <row r="811" ht="15.75" customHeight="1">
      <c r="J811" s="5"/>
      <c r="K811" s="5"/>
      <c r="L811" s="5"/>
      <c r="M811" s="5"/>
      <c r="N811" s="5"/>
      <c r="O811" s="5"/>
      <c r="P811" s="5"/>
      <c r="Q811" s="5"/>
      <c r="R811" s="5"/>
      <c r="S811" s="5"/>
      <c r="T811" s="5"/>
      <c r="U811" s="5"/>
      <c r="V811" s="5"/>
      <c r="W811" s="5"/>
      <c r="X811" s="5"/>
      <c r="Y811" s="5"/>
      <c r="Z811" s="5"/>
    </row>
    <row r="812" ht="15.75" customHeight="1">
      <c r="J812" s="5"/>
      <c r="K812" s="5"/>
      <c r="L812" s="5"/>
      <c r="M812" s="5"/>
      <c r="N812" s="5"/>
      <c r="O812" s="5"/>
      <c r="P812" s="5"/>
      <c r="Q812" s="5"/>
      <c r="R812" s="5"/>
      <c r="S812" s="5"/>
      <c r="T812" s="5"/>
      <c r="U812" s="5"/>
      <c r="V812" s="5"/>
      <c r="W812" s="5"/>
      <c r="X812" s="5"/>
      <c r="Y812" s="5"/>
      <c r="Z812" s="5"/>
    </row>
    <row r="813" ht="15.75" customHeight="1">
      <c r="J813" s="5"/>
      <c r="K813" s="5"/>
      <c r="L813" s="5"/>
      <c r="M813" s="5"/>
      <c r="N813" s="5"/>
      <c r="O813" s="5"/>
      <c r="P813" s="5"/>
      <c r="Q813" s="5"/>
      <c r="R813" s="5"/>
      <c r="S813" s="5"/>
      <c r="T813" s="5"/>
      <c r="U813" s="5"/>
      <c r="V813" s="5"/>
      <c r="W813" s="5"/>
      <c r="X813" s="5"/>
      <c r="Y813" s="5"/>
      <c r="Z813" s="5"/>
    </row>
    <row r="814" ht="15.75" customHeight="1">
      <c r="J814" s="5"/>
      <c r="K814" s="5"/>
      <c r="L814" s="5"/>
      <c r="M814" s="5"/>
      <c r="N814" s="5"/>
      <c r="O814" s="5"/>
      <c r="P814" s="5"/>
      <c r="Q814" s="5"/>
      <c r="R814" s="5"/>
      <c r="S814" s="5"/>
      <c r="T814" s="5"/>
      <c r="U814" s="5"/>
      <c r="V814" s="5"/>
      <c r="W814" s="5"/>
      <c r="X814" s="5"/>
      <c r="Y814" s="5"/>
      <c r="Z814" s="5"/>
    </row>
    <row r="815" ht="15.75" customHeight="1">
      <c r="J815" s="5"/>
      <c r="K815" s="5"/>
      <c r="L815" s="5"/>
      <c r="M815" s="5"/>
      <c r="N815" s="5"/>
      <c r="O815" s="5"/>
      <c r="P815" s="5"/>
      <c r="Q815" s="5"/>
      <c r="R815" s="5"/>
      <c r="S815" s="5"/>
      <c r="T815" s="5"/>
      <c r="U815" s="5"/>
      <c r="V815" s="5"/>
      <c r="W815" s="5"/>
      <c r="X815" s="5"/>
      <c r="Y815" s="5"/>
      <c r="Z815" s="5"/>
    </row>
    <row r="816" ht="15.75" customHeight="1">
      <c r="J816" s="5"/>
      <c r="K816" s="5"/>
      <c r="L816" s="5"/>
      <c r="M816" s="5"/>
      <c r="N816" s="5"/>
      <c r="O816" s="5"/>
      <c r="P816" s="5"/>
      <c r="Q816" s="5"/>
      <c r="R816" s="5"/>
      <c r="S816" s="5"/>
      <c r="T816" s="5"/>
      <c r="U816" s="5"/>
      <c r="V816" s="5"/>
      <c r="W816" s="5"/>
      <c r="X816" s="5"/>
      <c r="Y816" s="5"/>
      <c r="Z816" s="5"/>
    </row>
    <row r="817" ht="15.75" customHeight="1">
      <c r="J817" s="5"/>
      <c r="K817" s="5"/>
      <c r="L817" s="5"/>
      <c r="M817" s="5"/>
      <c r="N817" s="5"/>
      <c r="O817" s="5"/>
      <c r="P817" s="5"/>
      <c r="Q817" s="5"/>
      <c r="R817" s="5"/>
      <c r="S817" s="5"/>
      <c r="T817" s="5"/>
      <c r="U817" s="5"/>
      <c r="V817" s="5"/>
      <c r="W817" s="5"/>
      <c r="X817" s="5"/>
      <c r="Y817" s="5"/>
      <c r="Z817" s="5"/>
    </row>
    <row r="818" ht="15.75" customHeight="1">
      <c r="J818" s="5"/>
      <c r="K818" s="5"/>
      <c r="L818" s="5"/>
      <c r="M818" s="5"/>
      <c r="N818" s="5"/>
      <c r="O818" s="5"/>
      <c r="P818" s="5"/>
      <c r="Q818" s="5"/>
      <c r="R818" s="5"/>
      <c r="S818" s="5"/>
      <c r="T818" s="5"/>
      <c r="U818" s="5"/>
      <c r="V818" s="5"/>
      <c r="W818" s="5"/>
      <c r="X818" s="5"/>
      <c r="Y818" s="5"/>
      <c r="Z818" s="5"/>
    </row>
    <row r="819" ht="15.75" customHeight="1">
      <c r="J819" s="5"/>
      <c r="K819" s="5"/>
      <c r="L819" s="5"/>
      <c r="M819" s="5"/>
      <c r="N819" s="5"/>
      <c r="O819" s="5"/>
      <c r="P819" s="5"/>
      <c r="Q819" s="5"/>
      <c r="R819" s="5"/>
      <c r="S819" s="5"/>
      <c r="T819" s="5"/>
      <c r="U819" s="5"/>
      <c r="V819" s="5"/>
      <c r="W819" s="5"/>
      <c r="X819" s="5"/>
      <c r="Y819" s="5"/>
      <c r="Z819" s="5"/>
    </row>
    <row r="820" ht="15.75" customHeight="1">
      <c r="J820" s="5"/>
      <c r="K820" s="5"/>
      <c r="L820" s="5"/>
      <c r="M820" s="5"/>
      <c r="N820" s="5"/>
      <c r="O820" s="5"/>
      <c r="P820" s="5"/>
      <c r="Q820" s="5"/>
      <c r="R820" s="5"/>
      <c r="S820" s="5"/>
      <c r="T820" s="5"/>
      <c r="U820" s="5"/>
      <c r="V820" s="5"/>
      <c r="W820" s="5"/>
      <c r="X820" s="5"/>
      <c r="Y820" s="5"/>
      <c r="Z820" s="5"/>
    </row>
    <row r="821" ht="15.75" customHeight="1">
      <c r="J821" s="5"/>
      <c r="K821" s="5"/>
      <c r="L821" s="5"/>
      <c r="M821" s="5"/>
      <c r="N821" s="5"/>
      <c r="O821" s="5"/>
      <c r="P821" s="5"/>
      <c r="Q821" s="5"/>
      <c r="R821" s="5"/>
      <c r="S821" s="5"/>
      <c r="T821" s="5"/>
      <c r="U821" s="5"/>
      <c r="V821" s="5"/>
      <c r="W821" s="5"/>
      <c r="X821" s="5"/>
      <c r="Y821" s="5"/>
      <c r="Z821" s="5"/>
    </row>
    <row r="822" ht="15.75" customHeight="1">
      <c r="J822" s="5"/>
      <c r="K822" s="5"/>
      <c r="L822" s="5"/>
      <c r="M822" s="5"/>
      <c r="N822" s="5"/>
      <c r="O822" s="5"/>
      <c r="P822" s="5"/>
      <c r="Q822" s="5"/>
      <c r="R822" s="5"/>
      <c r="S822" s="5"/>
      <c r="T822" s="5"/>
      <c r="U822" s="5"/>
      <c r="V822" s="5"/>
      <c r="W822" s="5"/>
      <c r="X822" s="5"/>
      <c r="Y822" s="5"/>
      <c r="Z822" s="5"/>
    </row>
    <row r="823" ht="15.75" customHeight="1">
      <c r="J823" s="5"/>
      <c r="K823" s="5"/>
      <c r="L823" s="5"/>
      <c r="M823" s="5"/>
      <c r="N823" s="5"/>
      <c r="O823" s="5"/>
      <c r="P823" s="5"/>
      <c r="Q823" s="5"/>
      <c r="R823" s="5"/>
      <c r="S823" s="5"/>
      <c r="T823" s="5"/>
      <c r="U823" s="5"/>
      <c r="V823" s="5"/>
      <c r="W823" s="5"/>
      <c r="X823" s="5"/>
      <c r="Y823" s="5"/>
      <c r="Z823" s="5"/>
    </row>
    <row r="824" ht="15.75" customHeight="1">
      <c r="J824" s="5"/>
      <c r="K824" s="5"/>
      <c r="L824" s="5"/>
      <c r="M824" s="5"/>
      <c r="N824" s="5"/>
      <c r="O824" s="5"/>
      <c r="P824" s="5"/>
      <c r="Q824" s="5"/>
      <c r="R824" s="5"/>
      <c r="S824" s="5"/>
      <c r="T824" s="5"/>
      <c r="U824" s="5"/>
      <c r="V824" s="5"/>
      <c r="W824" s="5"/>
      <c r="X824" s="5"/>
      <c r="Y824" s="5"/>
      <c r="Z824" s="5"/>
    </row>
    <row r="825" ht="15.75" customHeight="1">
      <c r="J825" s="5"/>
      <c r="K825" s="5"/>
      <c r="L825" s="5"/>
      <c r="M825" s="5"/>
      <c r="N825" s="5"/>
      <c r="O825" s="5"/>
      <c r="P825" s="5"/>
      <c r="Q825" s="5"/>
      <c r="R825" s="5"/>
      <c r="S825" s="5"/>
      <c r="T825" s="5"/>
      <c r="U825" s="5"/>
      <c r="V825" s="5"/>
      <c r="W825" s="5"/>
      <c r="X825" s="5"/>
      <c r="Y825" s="5"/>
      <c r="Z825" s="5"/>
    </row>
    <row r="826" ht="15.75" customHeight="1">
      <c r="J826" s="5"/>
      <c r="K826" s="5"/>
      <c r="L826" s="5"/>
      <c r="M826" s="5"/>
      <c r="N826" s="5"/>
      <c r="O826" s="5"/>
      <c r="P826" s="5"/>
      <c r="Q826" s="5"/>
      <c r="R826" s="5"/>
      <c r="S826" s="5"/>
      <c r="T826" s="5"/>
      <c r="U826" s="5"/>
      <c r="V826" s="5"/>
      <c r="W826" s="5"/>
      <c r="X826" s="5"/>
      <c r="Y826" s="5"/>
      <c r="Z826" s="5"/>
    </row>
    <row r="827" ht="15.75" customHeight="1">
      <c r="J827" s="5"/>
      <c r="K827" s="5"/>
      <c r="L827" s="5"/>
      <c r="M827" s="5"/>
      <c r="N827" s="5"/>
      <c r="O827" s="5"/>
      <c r="P827" s="5"/>
      <c r="Q827" s="5"/>
      <c r="R827" s="5"/>
      <c r="S827" s="5"/>
      <c r="T827" s="5"/>
      <c r="U827" s="5"/>
      <c r="V827" s="5"/>
      <c r="W827" s="5"/>
      <c r="X827" s="5"/>
      <c r="Y827" s="5"/>
      <c r="Z827" s="5"/>
    </row>
    <row r="828" ht="15.75" customHeight="1">
      <c r="J828" s="5"/>
      <c r="K828" s="5"/>
      <c r="L828" s="5"/>
      <c r="M828" s="5"/>
      <c r="N828" s="5"/>
      <c r="O828" s="5"/>
      <c r="P828" s="5"/>
      <c r="Q828" s="5"/>
      <c r="R828" s="5"/>
      <c r="S828" s="5"/>
      <c r="T828" s="5"/>
      <c r="U828" s="5"/>
      <c r="V828" s="5"/>
      <c r="W828" s="5"/>
      <c r="X828" s="5"/>
      <c r="Y828" s="5"/>
      <c r="Z828" s="5"/>
    </row>
    <row r="829" ht="15.75" customHeight="1">
      <c r="J829" s="5"/>
      <c r="K829" s="5"/>
      <c r="L829" s="5"/>
      <c r="M829" s="5"/>
      <c r="N829" s="5"/>
      <c r="O829" s="5"/>
      <c r="P829" s="5"/>
      <c r="Q829" s="5"/>
      <c r="R829" s="5"/>
      <c r="S829" s="5"/>
      <c r="T829" s="5"/>
      <c r="U829" s="5"/>
      <c r="V829" s="5"/>
      <c r="W829" s="5"/>
      <c r="X829" s="5"/>
      <c r="Y829" s="5"/>
      <c r="Z829" s="5"/>
    </row>
    <row r="830" ht="15.75" customHeight="1">
      <c r="J830" s="5"/>
      <c r="K830" s="5"/>
      <c r="L830" s="5"/>
      <c r="M830" s="5"/>
      <c r="N830" s="5"/>
      <c r="O830" s="5"/>
      <c r="P830" s="5"/>
      <c r="Q830" s="5"/>
      <c r="R830" s="5"/>
      <c r="S830" s="5"/>
      <c r="T830" s="5"/>
      <c r="U830" s="5"/>
      <c r="V830" s="5"/>
      <c r="W830" s="5"/>
      <c r="X830" s="5"/>
      <c r="Y830" s="5"/>
      <c r="Z830" s="5"/>
    </row>
    <row r="831" ht="15.75" customHeight="1">
      <c r="J831" s="5"/>
      <c r="K831" s="5"/>
      <c r="L831" s="5"/>
      <c r="M831" s="5"/>
      <c r="N831" s="5"/>
      <c r="O831" s="5"/>
      <c r="P831" s="5"/>
      <c r="Q831" s="5"/>
      <c r="R831" s="5"/>
      <c r="S831" s="5"/>
      <c r="T831" s="5"/>
      <c r="U831" s="5"/>
      <c r="V831" s="5"/>
      <c r="W831" s="5"/>
      <c r="X831" s="5"/>
      <c r="Y831" s="5"/>
      <c r="Z831" s="5"/>
    </row>
    <row r="832" ht="15.75" customHeight="1">
      <c r="J832" s="5"/>
      <c r="K832" s="5"/>
      <c r="L832" s="5"/>
      <c r="M832" s="5"/>
      <c r="N832" s="5"/>
      <c r="O832" s="5"/>
      <c r="P832" s="5"/>
      <c r="Q832" s="5"/>
      <c r="R832" s="5"/>
      <c r="S832" s="5"/>
      <c r="T832" s="5"/>
      <c r="U832" s="5"/>
      <c r="V832" s="5"/>
      <c r="W832" s="5"/>
      <c r="X832" s="5"/>
      <c r="Y832" s="5"/>
      <c r="Z832" s="5"/>
    </row>
    <row r="833" ht="15.75" customHeight="1">
      <c r="J833" s="5"/>
      <c r="K833" s="5"/>
      <c r="L833" s="5"/>
      <c r="M833" s="5"/>
      <c r="N833" s="5"/>
      <c r="O833" s="5"/>
      <c r="P833" s="5"/>
      <c r="Q833" s="5"/>
      <c r="R833" s="5"/>
      <c r="S833" s="5"/>
      <c r="T833" s="5"/>
      <c r="U833" s="5"/>
      <c r="V833" s="5"/>
      <c r="W833" s="5"/>
      <c r="X833" s="5"/>
      <c r="Y833" s="5"/>
      <c r="Z833" s="5"/>
    </row>
    <row r="834" ht="15.75" customHeight="1">
      <c r="J834" s="5"/>
      <c r="K834" s="5"/>
      <c r="L834" s="5"/>
      <c r="M834" s="5"/>
      <c r="N834" s="5"/>
      <c r="O834" s="5"/>
      <c r="P834" s="5"/>
      <c r="Q834" s="5"/>
      <c r="R834" s="5"/>
      <c r="S834" s="5"/>
      <c r="T834" s="5"/>
      <c r="U834" s="5"/>
      <c r="V834" s="5"/>
      <c r="W834" s="5"/>
      <c r="X834" s="5"/>
      <c r="Y834" s="5"/>
      <c r="Z834" s="5"/>
    </row>
    <row r="835" ht="15.75" customHeight="1">
      <c r="J835" s="5"/>
      <c r="K835" s="5"/>
      <c r="L835" s="5"/>
      <c r="M835" s="5"/>
      <c r="N835" s="5"/>
      <c r="O835" s="5"/>
      <c r="P835" s="5"/>
      <c r="Q835" s="5"/>
      <c r="R835" s="5"/>
      <c r="S835" s="5"/>
      <c r="T835" s="5"/>
      <c r="U835" s="5"/>
      <c r="V835" s="5"/>
      <c r="W835" s="5"/>
      <c r="X835" s="5"/>
      <c r="Y835" s="5"/>
      <c r="Z835" s="5"/>
    </row>
    <row r="836" ht="15.75" customHeight="1">
      <c r="J836" s="5"/>
      <c r="K836" s="5"/>
      <c r="L836" s="5"/>
      <c r="M836" s="5"/>
      <c r="N836" s="5"/>
      <c r="O836" s="5"/>
      <c r="P836" s="5"/>
      <c r="Q836" s="5"/>
      <c r="R836" s="5"/>
      <c r="S836" s="5"/>
      <c r="T836" s="5"/>
      <c r="U836" s="5"/>
      <c r="V836" s="5"/>
      <c r="W836" s="5"/>
      <c r="X836" s="5"/>
      <c r="Y836" s="5"/>
      <c r="Z836" s="5"/>
    </row>
    <row r="837" ht="15.75" customHeight="1">
      <c r="J837" s="5"/>
      <c r="K837" s="5"/>
      <c r="L837" s="5"/>
      <c r="M837" s="5"/>
      <c r="N837" s="5"/>
      <c r="O837" s="5"/>
      <c r="P837" s="5"/>
      <c r="Q837" s="5"/>
      <c r="R837" s="5"/>
      <c r="S837" s="5"/>
      <c r="T837" s="5"/>
      <c r="U837" s="5"/>
      <c r="V837" s="5"/>
      <c r="W837" s="5"/>
      <c r="X837" s="5"/>
      <c r="Y837" s="5"/>
      <c r="Z837" s="5"/>
    </row>
    <row r="838" ht="15.75" customHeight="1">
      <c r="J838" s="5"/>
      <c r="K838" s="5"/>
      <c r="L838" s="5"/>
      <c r="M838" s="5"/>
      <c r="N838" s="5"/>
      <c r="O838" s="5"/>
      <c r="P838" s="5"/>
      <c r="Q838" s="5"/>
      <c r="R838" s="5"/>
      <c r="S838" s="5"/>
      <c r="T838" s="5"/>
      <c r="U838" s="5"/>
      <c r="V838" s="5"/>
      <c r="W838" s="5"/>
      <c r="X838" s="5"/>
      <c r="Y838" s="5"/>
      <c r="Z838" s="5"/>
    </row>
    <row r="839" ht="15.75" customHeight="1">
      <c r="J839" s="5"/>
      <c r="K839" s="5"/>
      <c r="L839" s="5"/>
      <c r="M839" s="5"/>
      <c r="N839" s="5"/>
      <c r="O839" s="5"/>
      <c r="P839" s="5"/>
      <c r="Q839" s="5"/>
      <c r="R839" s="5"/>
      <c r="S839" s="5"/>
      <c r="T839" s="5"/>
      <c r="U839" s="5"/>
      <c r="V839" s="5"/>
      <c r="W839" s="5"/>
      <c r="X839" s="5"/>
      <c r="Y839" s="5"/>
      <c r="Z839" s="5"/>
    </row>
    <row r="840" ht="15.75" customHeight="1">
      <c r="J840" s="5"/>
      <c r="K840" s="5"/>
      <c r="L840" s="5"/>
      <c r="M840" s="5"/>
      <c r="N840" s="5"/>
      <c r="O840" s="5"/>
      <c r="P840" s="5"/>
      <c r="Q840" s="5"/>
      <c r="R840" s="5"/>
      <c r="S840" s="5"/>
      <c r="T840" s="5"/>
      <c r="U840" s="5"/>
      <c r="V840" s="5"/>
      <c r="W840" s="5"/>
      <c r="X840" s="5"/>
      <c r="Y840" s="5"/>
      <c r="Z840" s="5"/>
    </row>
    <row r="841" ht="15.75" customHeight="1">
      <c r="J841" s="5"/>
      <c r="K841" s="5"/>
      <c r="L841" s="5"/>
      <c r="M841" s="5"/>
      <c r="N841" s="5"/>
      <c r="O841" s="5"/>
      <c r="P841" s="5"/>
      <c r="Q841" s="5"/>
      <c r="R841" s="5"/>
      <c r="S841" s="5"/>
      <c r="T841" s="5"/>
      <c r="U841" s="5"/>
      <c r="V841" s="5"/>
      <c r="W841" s="5"/>
      <c r="X841" s="5"/>
      <c r="Y841" s="5"/>
      <c r="Z841" s="5"/>
    </row>
    <row r="842" ht="15.75" customHeight="1">
      <c r="J842" s="5"/>
      <c r="K842" s="5"/>
      <c r="L842" s="5"/>
      <c r="M842" s="5"/>
      <c r="N842" s="5"/>
      <c r="O842" s="5"/>
      <c r="P842" s="5"/>
      <c r="Q842" s="5"/>
      <c r="R842" s="5"/>
      <c r="S842" s="5"/>
      <c r="T842" s="5"/>
      <c r="U842" s="5"/>
      <c r="V842" s="5"/>
      <c r="W842" s="5"/>
      <c r="X842" s="5"/>
      <c r="Y842" s="5"/>
      <c r="Z842" s="5"/>
    </row>
    <row r="843" ht="15.75" customHeight="1">
      <c r="J843" s="5"/>
      <c r="K843" s="5"/>
      <c r="L843" s="5"/>
      <c r="M843" s="5"/>
      <c r="N843" s="5"/>
      <c r="O843" s="5"/>
      <c r="P843" s="5"/>
      <c r="Q843" s="5"/>
      <c r="R843" s="5"/>
      <c r="S843" s="5"/>
      <c r="T843" s="5"/>
      <c r="U843" s="5"/>
      <c r="V843" s="5"/>
      <c r="W843" s="5"/>
      <c r="X843" s="5"/>
      <c r="Y843" s="5"/>
      <c r="Z843" s="5"/>
    </row>
    <row r="844" ht="15.75" customHeight="1">
      <c r="J844" s="5"/>
      <c r="K844" s="5"/>
      <c r="L844" s="5"/>
      <c r="M844" s="5"/>
      <c r="N844" s="5"/>
      <c r="O844" s="5"/>
      <c r="P844" s="5"/>
      <c r="Q844" s="5"/>
      <c r="R844" s="5"/>
      <c r="S844" s="5"/>
      <c r="T844" s="5"/>
      <c r="U844" s="5"/>
      <c r="V844" s="5"/>
      <c r="W844" s="5"/>
      <c r="X844" s="5"/>
      <c r="Y844" s="5"/>
      <c r="Z844" s="5"/>
    </row>
    <row r="845" ht="15.75" customHeight="1">
      <c r="J845" s="5"/>
      <c r="K845" s="5"/>
      <c r="L845" s="5"/>
      <c r="M845" s="5"/>
      <c r="N845" s="5"/>
      <c r="O845" s="5"/>
      <c r="P845" s="5"/>
      <c r="Q845" s="5"/>
      <c r="R845" s="5"/>
      <c r="S845" s="5"/>
      <c r="T845" s="5"/>
      <c r="U845" s="5"/>
      <c r="V845" s="5"/>
      <c r="W845" s="5"/>
      <c r="X845" s="5"/>
      <c r="Y845" s="5"/>
      <c r="Z845" s="5"/>
    </row>
    <row r="846" ht="15.75" customHeight="1">
      <c r="J846" s="5"/>
      <c r="K846" s="5"/>
      <c r="L846" s="5"/>
      <c r="M846" s="5"/>
      <c r="N846" s="5"/>
      <c r="O846" s="5"/>
      <c r="P846" s="5"/>
      <c r="Q846" s="5"/>
      <c r="R846" s="5"/>
      <c r="S846" s="5"/>
      <c r="T846" s="5"/>
      <c r="U846" s="5"/>
      <c r="V846" s="5"/>
      <c r="W846" s="5"/>
      <c r="X846" s="5"/>
      <c r="Y846" s="5"/>
      <c r="Z846" s="5"/>
    </row>
    <row r="847" ht="15.75" customHeight="1">
      <c r="J847" s="5"/>
      <c r="K847" s="5"/>
      <c r="L847" s="5"/>
      <c r="M847" s="5"/>
      <c r="N847" s="5"/>
      <c r="O847" s="5"/>
      <c r="P847" s="5"/>
      <c r="Q847" s="5"/>
      <c r="R847" s="5"/>
      <c r="S847" s="5"/>
      <c r="T847" s="5"/>
      <c r="U847" s="5"/>
      <c r="V847" s="5"/>
      <c r="W847" s="5"/>
      <c r="X847" s="5"/>
      <c r="Y847" s="5"/>
      <c r="Z847" s="5"/>
    </row>
    <row r="848" ht="15.75" customHeight="1">
      <c r="J848" s="5"/>
      <c r="K848" s="5"/>
      <c r="L848" s="5"/>
      <c r="M848" s="5"/>
      <c r="N848" s="5"/>
      <c r="O848" s="5"/>
      <c r="P848" s="5"/>
      <c r="Q848" s="5"/>
      <c r="R848" s="5"/>
      <c r="S848" s="5"/>
      <c r="T848" s="5"/>
      <c r="U848" s="5"/>
      <c r="V848" s="5"/>
      <c r="W848" s="5"/>
      <c r="X848" s="5"/>
      <c r="Y848" s="5"/>
      <c r="Z848" s="5"/>
    </row>
    <row r="849" ht="15.75" customHeight="1">
      <c r="J849" s="5"/>
      <c r="K849" s="5"/>
      <c r="L849" s="5"/>
      <c r="M849" s="5"/>
      <c r="N849" s="5"/>
      <c r="O849" s="5"/>
      <c r="P849" s="5"/>
      <c r="Q849" s="5"/>
      <c r="R849" s="5"/>
      <c r="S849" s="5"/>
      <c r="T849" s="5"/>
      <c r="U849" s="5"/>
      <c r="V849" s="5"/>
      <c r="W849" s="5"/>
      <c r="X849" s="5"/>
      <c r="Y849" s="5"/>
      <c r="Z849" s="5"/>
    </row>
    <row r="850" ht="15.75" customHeight="1">
      <c r="J850" s="5"/>
      <c r="K850" s="5"/>
      <c r="L850" s="5"/>
      <c r="M850" s="5"/>
      <c r="N850" s="5"/>
      <c r="O850" s="5"/>
      <c r="P850" s="5"/>
      <c r="Q850" s="5"/>
      <c r="R850" s="5"/>
      <c r="S850" s="5"/>
      <c r="T850" s="5"/>
      <c r="U850" s="5"/>
      <c r="V850" s="5"/>
      <c r="W850" s="5"/>
      <c r="X850" s="5"/>
      <c r="Y850" s="5"/>
      <c r="Z850" s="5"/>
    </row>
    <row r="851" ht="15.75" customHeight="1">
      <c r="J851" s="5"/>
      <c r="K851" s="5"/>
      <c r="L851" s="5"/>
      <c r="M851" s="5"/>
      <c r="N851" s="5"/>
      <c r="O851" s="5"/>
      <c r="P851" s="5"/>
      <c r="Q851" s="5"/>
      <c r="R851" s="5"/>
      <c r="S851" s="5"/>
      <c r="T851" s="5"/>
      <c r="U851" s="5"/>
      <c r="V851" s="5"/>
      <c r="W851" s="5"/>
      <c r="X851" s="5"/>
      <c r="Y851" s="5"/>
      <c r="Z851" s="5"/>
    </row>
    <row r="852" ht="15.75" customHeight="1">
      <c r="J852" s="5"/>
      <c r="K852" s="5"/>
      <c r="L852" s="5"/>
      <c r="M852" s="5"/>
      <c r="N852" s="5"/>
      <c r="O852" s="5"/>
      <c r="P852" s="5"/>
      <c r="Q852" s="5"/>
      <c r="R852" s="5"/>
      <c r="S852" s="5"/>
      <c r="T852" s="5"/>
      <c r="U852" s="5"/>
      <c r="V852" s="5"/>
      <c r="W852" s="5"/>
      <c r="X852" s="5"/>
      <c r="Y852" s="5"/>
      <c r="Z852" s="5"/>
    </row>
    <row r="853" ht="15.75" customHeight="1">
      <c r="J853" s="5"/>
      <c r="K853" s="5"/>
      <c r="L853" s="5"/>
      <c r="M853" s="5"/>
      <c r="N853" s="5"/>
      <c r="O853" s="5"/>
      <c r="P853" s="5"/>
      <c r="Q853" s="5"/>
      <c r="R853" s="5"/>
      <c r="S853" s="5"/>
      <c r="T853" s="5"/>
      <c r="U853" s="5"/>
      <c r="V853" s="5"/>
      <c r="W853" s="5"/>
      <c r="X853" s="5"/>
      <c r="Y853" s="5"/>
      <c r="Z853" s="5"/>
    </row>
    <row r="854" ht="15.75" customHeight="1">
      <c r="J854" s="5"/>
      <c r="K854" s="5"/>
      <c r="L854" s="5"/>
      <c r="M854" s="5"/>
      <c r="N854" s="5"/>
      <c r="O854" s="5"/>
      <c r="P854" s="5"/>
      <c r="Q854" s="5"/>
      <c r="R854" s="5"/>
      <c r="S854" s="5"/>
      <c r="T854" s="5"/>
      <c r="U854" s="5"/>
      <c r="V854" s="5"/>
      <c r="W854" s="5"/>
      <c r="X854" s="5"/>
      <c r="Y854" s="5"/>
      <c r="Z854" s="5"/>
    </row>
    <row r="855" ht="15.75" customHeight="1">
      <c r="J855" s="5"/>
      <c r="K855" s="5"/>
      <c r="L855" s="5"/>
      <c r="M855" s="5"/>
      <c r="N855" s="5"/>
      <c r="O855" s="5"/>
      <c r="P855" s="5"/>
      <c r="Q855" s="5"/>
      <c r="R855" s="5"/>
      <c r="S855" s="5"/>
      <c r="T855" s="5"/>
      <c r="U855" s="5"/>
      <c r="V855" s="5"/>
      <c r="W855" s="5"/>
      <c r="X855" s="5"/>
      <c r="Y855" s="5"/>
      <c r="Z855" s="5"/>
    </row>
    <row r="856" ht="15.75" customHeight="1">
      <c r="J856" s="5"/>
      <c r="K856" s="5"/>
      <c r="L856" s="5"/>
      <c r="M856" s="5"/>
      <c r="N856" s="5"/>
      <c r="O856" s="5"/>
      <c r="P856" s="5"/>
      <c r="Q856" s="5"/>
      <c r="R856" s="5"/>
      <c r="S856" s="5"/>
      <c r="T856" s="5"/>
      <c r="U856" s="5"/>
      <c r="V856" s="5"/>
      <c r="W856" s="5"/>
      <c r="X856" s="5"/>
      <c r="Y856" s="5"/>
      <c r="Z856" s="5"/>
    </row>
    <row r="857" ht="15.75" customHeight="1">
      <c r="J857" s="5"/>
      <c r="K857" s="5"/>
      <c r="L857" s="5"/>
      <c r="M857" s="5"/>
      <c r="N857" s="5"/>
      <c r="O857" s="5"/>
      <c r="P857" s="5"/>
      <c r="Q857" s="5"/>
      <c r="R857" s="5"/>
      <c r="S857" s="5"/>
      <c r="T857" s="5"/>
      <c r="U857" s="5"/>
      <c r="V857" s="5"/>
      <c r="W857" s="5"/>
      <c r="X857" s="5"/>
      <c r="Y857" s="5"/>
      <c r="Z857" s="5"/>
    </row>
    <row r="858" ht="15.75" customHeight="1">
      <c r="J858" s="5"/>
      <c r="K858" s="5"/>
      <c r="L858" s="5"/>
      <c r="M858" s="5"/>
      <c r="N858" s="5"/>
      <c r="O858" s="5"/>
      <c r="P858" s="5"/>
      <c r="Q858" s="5"/>
      <c r="R858" s="5"/>
      <c r="S858" s="5"/>
      <c r="T858" s="5"/>
      <c r="U858" s="5"/>
      <c r="V858" s="5"/>
      <c r="W858" s="5"/>
      <c r="X858" s="5"/>
      <c r="Y858" s="5"/>
      <c r="Z858" s="5"/>
    </row>
    <row r="859" ht="15.75" customHeight="1">
      <c r="J859" s="5"/>
      <c r="K859" s="5"/>
      <c r="L859" s="5"/>
      <c r="M859" s="5"/>
      <c r="N859" s="5"/>
      <c r="O859" s="5"/>
      <c r="P859" s="5"/>
      <c r="Q859" s="5"/>
      <c r="R859" s="5"/>
      <c r="S859" s="5"/>
      <c r="T859" s="5"/>
      <c r="U859" s="5"/>
      <c r="V859" s="5"/>
      <c r="W859" s="5"/>
      <c r="X859" s="5"/>
      <c r="Y859" s="5"/>
      <c r="Z859" s="5"/>
    </row>
    <row r="860" ht="15.75" customHeight="1">
      <c r="J860" s="5"/>
      <c r="K860" s="5"/>
      <c r="L860" s="5"/>
      <c r="M860" s="5"/>
      <c r="N860" s="5"/>
      <c r="O860" s="5"/>
      <c r="P860" s="5"/>
      <c r="Q860" s="5"/>
      <c r="R860" s="5"/>
      <c r="S860" s="5"/>
      <c r="T860" s="5"/>
      <c r="U860" s="5"/>
      <c r="V860" s="5"/>
      <c r="W860" s="5"/>
      <c r="X860" s="5"/>
      <c r="Y860" s="5"/>
      <c r="Z860" s="5"/>
    </row>
    <row r="861" ht="15.75" customHeight="1">
      <c r="J861" s="5"/>
      <c r="K861" s="5"/>
      <c r="L861" s="5"/>
      <c r="M861" s="5"/>
      <c r="N861" s="5"/>
      <c r="O861" s="5"/>
      <c r="P861" s="5"/>
      <c r="Q861" s="5"/>
      <c r="R861" s="5"/>
      <c r="S861" s="5"/>
      <c r="T861" s="5"/>
      <c r="U861" s="5"/>
      <c r="V861" s="5"/>
      <c r="W861" s="5"/>
      <c r="X861" s="5"/>
      <c r="Y861" s="5"/>
      <c r="Z861" s="5"/>
    </row>
    <row r="862" ht="15.75" customHeight="1">
      <c r="J862" s="5"/>
      <c r="K862" s="5"/>
      <c r="L862" s="5"/>
      <c r="M862" s="5"/>
      <c r="N862" s="5"/>
      <c r="O862" s="5"/>
      <c r="P862" s="5"/>
      <c r="Q862" s="5"/>
      <c r="R862" s="5"/>
      <c r="S862" s="5"/>
      <c r="T862" s="5"/>
      <c r="U862" s="5"/>
      <c r="V862" s="5"/>
      <c r="W862" s="5"/>
      <c r="X862" s="5"/>
      <c r="Y862" s="5"/>
      <c r="Z862" s="5"/>
    </row>
    <row r="863" ht="15.75" customHeight="1">
      <c r="J863" s="5"/>
      <c r="K863" s="5"/>
      <c r="L863" s="5"/>
      <c r="M863" s="5"/>
      <c r="N863" s="5"/>
      <c r="O863" s="5"/>
      <c r="P863" s="5"/>
      <c r="Q863" s="5"/>
      <c r="R863" s="5"/>
      <c r="S863" s="5"/>
      <c r="T863" s="5"/>
      <c r="U863" s="5"/>
      <c r="V863" s="5"/>
      <c r="W863" s="5"/>
      <c r="X863" s="5"/>
      <c r="Y863" s="5"/>
      <c r="Z863" s="5"/>
    </row>
    <row r="864" ht="15.75" customHeight="1">
      <c r="J864" s="5"/>
      <c r="K864" s="5"/>
      <c r="L864" s="5"/>
      <c r="M864" s="5"/>
      <c r="N864" s="5"/>
      <c r="O864" s="5"/>
      <c r="P864" s="5"/>
      <c r="Q864" s="5"/>
      <c r="R864" s="5"/>
      <c r="S864" s="5"/>
      <c r="T864" s="5"/>
      <c r="U864" s="5"/>
      <c r="V864" s="5"/>
      <c r="W864" s="5"/>
      <c r="X864" s="5"/>
      <c r="Y864" s="5"/>
      <c r="Z864" s="5"/>
    </row>
    <row r="865" ht="15.75" customHeight="1">
      <c r="J865" s="5"/>
      <c r="K865" s="5"/>
      <c r="L865" s="5"/>
      <c r="M865" s="5"/>
      <c r="N865" s="5"/>
      <c r="O865" s="5"/>
      <c r="P865" s="5"/>
      <c r="Q865" s="5"/>
      <c r="R865" s="5"/>
      <c r="S865" s="5"/>
      <c r="T865" s="5"/>
      <c r="U865" s="5"/>
      <c r="V865" s="5"/>
      <c r="W865" s="5"/>
      <c r="X865" s="5"/>
      <c r="Y865" s="5"/>
      <c r="Z865" s="5"/>
    </row>
    <row r="866" ht="15.75" customHeight="1">
      <c r="J866" s="5"/>
      <c r="K866" s="5"/>
      <c r="L866" s="5"/>
      <c r="M866" s="5"/>
      <c r="N866" s="5"/>
      <c r="O866" s="5"/>
      <c r="P866" s="5"/>
      <c r="Q866" s="5"/>
      <c r="R866" s="5"/>
      <c r="S866" s="5"/>
      <c r="T866" s="5"/>
      <c r="U866" s="5"/>
      <c r="V866" s="5"/>
      <c r="W866" s="5"/>
      <c r="X866" s="5"/>
      <c r="Y866" s="5"/>
      <c r="Z866" s="5"/>
    </row>
    <row r="867" ht="15.75" customHeight="1">
      <c r="J867" s="5"/>
      <c r="K867" s="5"/>
      <c r="L867" s="5"/>
      <c r="M867" s="5"/>
      <c r="N867" s="5"/>
      <c r="O867" s="5"/>
      <c r="P867" s="5"/>
      <c r="Q867" s="5"/>
      <c r="R867" s="5"/>
      <c r="S867" s="5"/>
      <c r="T867" s="5"/>
      <c r="U867" s="5"/>
      <c r="V867" s="5"/>
      <c r="W867" s="5"/>
      <c r="X867" s="5"/>
      <c r="Y867" s="5"/>
      <c r="Z867" s="5"/>
    </row>
    <row r="868" ht="15.75" customHeight="1">
      <c r="J868" s="5"/>
      <c r="K868" s="5"/>
      <c r="L868" s="5"/>
      <c r="M868" s="5"/>
      <c r="N868" s="5"/>
      <c r="O868" s="5"/>
      <c r="P868" s="5"/>
      <c r="Q868" s="5"/>
      <c r="R868" s="5"/>
      <c r="S868" s="5"/>
      <c r="T868" s="5"/>
      <c r="U868" s="5"/>
      <c r="V868" s="5"/>
      <c r="W868" s="5"/>
      <c r="X868" s="5"/>
      <c r="Y868" s="5"/>
      <c r="Z868" s="5"/>
    </row>
    <row r="869" ht="15.75" customHeight="1">
      <c r="J869" s="5"/>
      <c r="K869" s="5"/>
      <c r="L869" s="5"/>
      <c r="M869" s="5"/>
      <c r="N869" s="5"/>
      <c r="O869" s="5"/>
      <c r="P869" s="5"/>
      <c r="Q869" s="5"/>
      <c r="R869" s="5"/>
      <c r="S869" s="5"/>
      <c r="T869" s="5"/>
      <c r="U869" s="5"/>
      <c r="V869" s="5"/>
      <c r="W869" s="5"/>
      <c r="X869" s="5"/>
      <c r="Y869" s="5"/>
      <c r="Z869" s="5"/>
    </row>
    <row r="870" ht="15.75" customHeight="1">
      <c r="J870" s="5"/>
      <c r="K870" s="5"/>
      <c r="L870" s="5"/>
      <c r="M870" s="5"/>
      <c r="N870" s="5"/>
      <c r="O870" s="5"/>
      <c r="P870" s="5"/>
      <c r="Q870" s="5"/>
      <c r="R870" s="5"/>
      <c r="S870" s="5"/>
      <c r="T870" s="5"/>
      <c r="U870" s="5"/>
      <c r="V870" s="5"/>
      <c r="W870" s="5"/>
      <c r="X870" s="5"/>
      <c r="Y870" s="5"/>
      <c r="Z870" s="5"/>
    </row>
    <row r="871" ht="15.75" customHeight="1">
      <c r="J871" s="5"/>
      <c r="K871" s="5"/>
      <c r="L871" s="5"/>
      <c r="M871" s="5"/>
      <c r="N871" s="5"/>
      <c r="O871" s="5"/>
      <c r="P871" s="5"/>
      <c r="Q871" s="5"/>
      <c r="R871" s="5"/>
      <c r="S871" s="5"/>
      <c r="T871" s="5"/>
      <c r="U871" s="5"/>
      <c r="V871" s="5"/>
      <c r="W871" s="5"/>
      <c r="X871" s="5"/>
      <c r="Y871" s="5"/>
      <c r="Z871" s="5"/>
    </row>
    <row r="872" ht="15.75" customHeight="1">
      <c r="J872" s="5"/>
      <c r="K872" s="5"/>
      <c r="L872" s="5"/>
      <c r="M872" s="5"/>
      <c r="N872" s="5"/>
      <c r="O872" s="5"/>
      <c r="P872" s="5"/>
      <c r="Q872" s="5"/>
      <c r="R872" s="5"/>
      <c r="S872" s="5"/>
      <c r="T872" s="5"/>
      <c r="U872" s="5"/>
      <c r="V872" s="5"/>
      <c r="W872" s="5"/>
      <c r="X872" s="5"/>
      <c r="Y872" s="5"/>
      <c r="Z872" s="5"/>
    </row>
    <row r="873" ht="15.75" customHeight="1">
      <c r="J873" s="5"/>
      <c r="K873" s="5"/>
      <c r="L873" s="5"/>
      <c r="M873" s="5"/>
      <c r="N873" s="5"/>
      <c r="O873" s="5"/>
      <c r="P873" s="5"/>
      <c r="Q873" s="5"/>
      <c r="R873" s="5"/>
      <c r="S873" s="5"/>
      <c r="T873" s="5"/>
      <c r="U873" s="5"/>
      <c r="V873" s="5"/>
      <c r="W873" s="5"/>
      <c r="X873" s="5"/>
      <c r="Y873" s="5"/>
      <c r="Z873" s="5"/>
    </row>
    <row r="874" ht="15.75" customHeight="1">
      <c r="J874" s="5"/>
      <c r="K874" s="5"/>
      <c r="L874" s="5"/>
      <c r="M874" s="5"/>
      <c r="N874" s="5"/>
      <c r="O874" s="5"/>
      <c r="P874" s="5"/>
      <c r="Q874" s="5"/>
      <c r="R874" s="5"/>
      <c r="S874" s="5"/>
      <c r="T874" s="5"/>
      <c r="U874" s="5"/>
      <c r="V874" s="5"/>
      <c r="W874" s="5"/>
      <c r="X874" s="5"/>
      <c r="Y874" s="5"/>
      <c r="Z874" s="5"/>
    </row>
    <row r="875" ht="15.75" customHeight="1">
      <c r="J875" s="5"/>
      <c r="K875" s="5"/>
      <c r="L875" s="5"/>
      <c r="M875" s="5"/>
      <c r="N875" s="5"/>
      <c r="O875" s="5"/>
      <c r="P875" s="5"/>
      <c r="Q875" s="5"/>
      <c r="R875" s="5"/>
      <c r="S875" s="5"/>
      <c r="T875" s="5"/>
      <c r="U875" s="5"/>
      <c r="V875" s="5"/>
      <c r="W875" s="5"/>
      <c r="X875" s="5"/>
      <c r="Y875" s="5"/>
      <c r="Z875" s="5"/>
    </row>
    <row r="876" ht="15.75" customHeight="1">
      <c r="J876" s="5"/>
      <c r="K876" s="5"/>
      <c r="L876" s="5"/>
      <c r="M876" s="5"/>
      <c r="N876" s="5"/>
      <c r="O876" s="5"/>
      <c r="P876" s="5"/>
      <c r="Q876" s="5"/>
      <c r="R876" s="5"/>
      <c r="S876" s="5"/>
      <c r="T876" s="5"/>
      <c r="U876" s="5"/>
      <c r="V876" s="5"/>
      <c r="W876" s="5"/>
      <c r="X876" s="5"/>
      <c r="Y876" s="5"/>
      <c r="Z876" s="5"/>
    </row>
    <row r="877" ht="15.75" customHeight="1">
      <c r="J877" s="5"/>
      <c r="K877" s="5"/>
      <c r="L877" s="5"/>
      <c r="M877" s="5"/>
      <c r="N877" s="5"/>
      <c r="O877" s="5"/>
      <c r="P877" s="5"/>
      <c r="Q877" s="5"/>
      <c r="R877" s="5"/>
      <c r="S877" s="5"/>
      <c r="T877" s="5"/>
      <c r="U877" s="5"/>
      <c r="V877" s="5"/>
      <c r="W877" s="5"/>
      <c r="X877" s="5"/>
      <c r="Y877" s="5"/>
      <c r="Z877" s="5"/>
    </row>
    <row r="878" ht="15.75" customHeight="1">
      <c r="J878" s="5"/>
      <c r="K878" s="5"/>
      <c r="L878" s="5"/>
      <c r="M878" s="5"/>
      <c r="N878" s="5"/>
      <c r="O878" s="5"/>
      <c r="P878" s="5"/>
      <c r="Q878" s="5"/>
      <c r="R878" s="5"/>
      <c r="S878" s="5"/>
      <c r="T878" s="5"/>
      <c r="U878" s="5"/>
      <c r="V878" s="5"/>
      <c r="W878" s="5"/>
      <c r="X878" s="5"/>
      <c r="Y878" s="5"/>
      <c r="Z878" s="5"/>
    </row>
    <row r="879" ht="15.75" customHeight="1">
      <c r="J879" s="5"/>
      <c r="K879" s="5"/>
      <c r="L879" s="5"/>
      <c r="M879" s="5"/>
      <c r="N879" s="5"/>
      <c r="O879" s="5"/>
      <c r="P879" s="5"/>
      <c r="Q879" s="5"/>
      <c r="R879" s="5"/>
      <c r="S879" s="5"/>
      <c r="T879" s="5"/>
      <c r="U879" s="5"/>
      <c r="V879" s="5"/>
      <c r="W879" s="5"/>
      <c r="X879" s="5"/>
      <c r="Y879" s="5"/>
      <c r="Z879" s="5"/>
    </row>
    <row r="880" ht="15.75" customHeight="1">
      <c r="J880" s="5"/>
      <c r="K880" s="5"/>
      <c r="L880" s="5"/>
      <c r="M880" s="5"/>
      <c r="N880" s="5"/>
      <c r="O880" s="5"/>
      <c r="P880" s="5"/>
      <c r="Q880" s="5"/>
      <c r="R880" s="5"/>
      <c r="S880" s="5"/>
      <c r="T880" s="5"/>
      <c r="U880" s="5"/>
      <c r="V880" s="5"/>
      <c r="W880" s="5"/>
      <c r="X880" s="5"/>
      <c r="Y880" s="5"/>
      <c r="Z880" s="5"/>
    </row>
    <row r="881" ht="15.75" customHeight="1">
      <c r="J881" s="5"/>
      <c r="K881" s="5"/>
      <c r="L881" s="5"/>
      <c r="M881" s="5"/>
      <c r="N881" s="5"/>
      <c r="O881" s="5"/>
      <c r="P881" s="5"/>
      <c r="Q881" s="5"/>
      <c r="R881" s="5"/>
      <c r="S881" s="5"/>
      <c r="T881" s="5"/>
      <c r="U881" s="5"/>
      <c r="V881" s="5"/>
      <c r="W881" s="5"/>
      <c r="X881" s="5"/>
      <c r="Y881" s="5"/>
      <c r="Z881" s="5"/>
    </row>
    <row r="882" ht="15.75" customHeight="1">
      <c r="J882" s="5"/>
      <c r="K882" s="5"/>
      <c r="L882" s="5"/>
      <c r="M882" s="5"/>
      <c r="N882" s="5"/>
      <c r="O882" s="5"/>
      <c r="P882" s="5"/>
      <c r="Q882" s="5"/>
      <c r="R882" s="5"/>
      <c r="S882" s="5"/>
      <c r="T882" s="5"/>
      <c r="U882" s="5"/>
      <c r="V882" s="5"/>
      <c r="W882" s="5"/>
      <c r="X882" s="5"/>
      <c r="Y882" s="5"/>
      <c r="Z882" s="5"/>
    </row>
    <row r="883" ht="15.75" customHeight="1">
      <c r="J883" s="5"/>
      <c r="K883" s="5"/>
      <c r="L883" s="5"/>
      <c r="M883" s="5"/>
      <c r="N883" s="5"/>
      <c r="O883" s="5"/>
      <c r="P883" s="5"/>
      <c r="Q883" s="5"/>
      <c r="R883" s="5"/>
      <c r="S883" s="5"/>
      <c r="T883" s="5"/>
      <c r="U883" s="5"/>
      <c r="V883" s="5"/>
      <c r="W883" s="5"/>
      <c r="X883" s="5"/>
      <c r="Y883" s="5"/>
      <c r="Z883" s="5"/>
    </row>
    <row r="884" ht="15.75" customHeight="1">
      <c r="J884" s="5"/>
      <c r="K884" s="5"/>
      <c r="L884" s="5"/>
      <c r="M884" s="5"/>
      <c r="N884" s="5"/>
      <c r="O884" s="5"/>
      <c r="P884" s="5"/>
      <c r="Q884" s="5"/>
      <c r="R884" s="5"/>
      <c r="S884" s="5"/>
      <c r="T884" s="5"/>
      <c r="U884" s="5"/>
      <c r="V884" s="5"/>
      <c r="W884" s="5"/>
      <c r="X884" s="5"/>
      <c r="Y884" s="5"/>
      <c r="Z884" s="5"/>
    </row>
    <row r="885" ht="15.75" customHeight="1">
      <c r="J885" s="5"/>
      <c r="K885" s="5"/>
      <c r="L885" s="5"/>
      <c r="M885" s="5"/>
      <c r="N885" s="5"/>
      <c r="O885" s="5"/>
      <c r="P885" s="5"/>
      <c r="Q885" s="5"/>
      <c r="R885" s="5"/>
      <c r="S885" s="5"/>
      <c r="T885" s="5"/>
      <c r="U885" s="5"/>
      <c r="V885" s="5"/>
      <c r="W885" s="5"/>
      <c r="X885" s="5"/>
      <c r="Y885" s="5"/>
      <c r="Z885" s="5"/>
    </row>
    <row r="886" ht="15.75" customHeight="1">
      <c r="J886" s="5"/>
      <c r="K886" s="5"/>
      <c r="L886" s="5"/>
      <c r="M886" s="5"/>
      <c r="N886" s="5"/>
      <c r="O886" s="5"/>
      <c r="P886" s="5"/>
      <c r="Q886" s="5"/>
      <c r="R886" s="5"/>
      <c r="S886" s="5"/>
      <c r="T886" s="5"/>
      <c r="U886" s="5"/>
      <c r="V886" s="5"/>
      <c r="W886" s="5"/>
      <c r="X886" s="5"/>
      <c r="Y886" s="5"/>
      <c r="Z886" s="5"/>
    </row>
    <row r="887" ht="15.75" customHeight="1">
      <c r="J887" s="5"/>
      <c r="K887" s="5"/>
      <c r="L887" s="5"/>
      <c r="M887" s="5"/>
      <c r="N887" s="5"/>
      <c r="O887" s="5"/>
      <c r="P887" s="5"/>
      <c r="Q887" s="5"/>
      <c r="R887" s="5"/>
      <c r="S887" s="5"/>
      <c r="T887" s="5"/>
      <c r="U887" s="5"/>
      <c r="V887" s="5"/>
      <c r="W887" s="5"/>
      <c r="X887" s="5"/>
      <c r="Y887" s="5"/>
      <c r="Z887" s="5"/>
    </row>
    <row r="888" ht="15.75" customHeight="1">
      <c r="J888" s="5"/>
      <c r="K888" s="5"/>
      <c r="L888" s="5"/>
      <c r="M888" s="5"/>
      <c r="N888" s="5"/>
      <c r="O888" s="5"/>
      <c r="P888" s="5"/>
      <c r="Q888" s="5"/>
      <c r="R888" s="5"/>
      <c r="S888" s="5"/>
      <c r="T888" s="5"/>
      <c r="U888" s="5"/>
      <c r="V888" s="5"/>
      <c r="W888" s="5"/>
      <c r="X888" s="5"/>
      <c r="Y888" s="5"/>
      <c r="Z888" s="5"/>
    </row>
    <row r="889" ht="15.75" customHeight="1">
      <c r="J889" s="5"/>
      <c r="K889" s="5"/>
      <c r="L889" s="5"/>
      <c r="M889" s="5"/>
      <c r="N889" s="5"/>
      <c r="O889" s="5"/>
      <c r="P889" s="5"/>
      <c r="Q889" s="5"/>
      <c r="R889" s="5"/>
      <c r="S889" s="5"/>
      <c r="T889" s="5"/>
      <c r="U889" s="5"/>
      <c r="V889" s="5"/>
      <c r="W889" s="5"/>
      <c r="X889" s="5"/>
      <c r="Y889" s="5"/>
      <c r="Z889" s="5"/>
    </row>
    <row r="890" ht="15.75" customHeight="1">
      <c r="J890" s="5"/>
      <c r="K890" s="5"/>
      <c r="L890" s="5"/>
      <c r="M890" s="5"/>
      <c r="N890" s="5"/>
      <c r="O890" s="5"/>
      <c r="P890" s="5"/>
      <c r="Q890" s="5"/>
      <c r="R890" s="5"/>
      <c r="S890" s="5"/>
      <c r="T890" s="5"/>
      <c r="U890" s="5"/>
      <c r="V890" s="5"/>
      <c r="W890" s="5"/>
      <c r="X890" s="5"/>
      <c r="Y890" s="5"/>
      <c r="Z890" s="5"/>
    </row>
    <row r="891" ht="15.75" customHeight="1">
      <c r="J891" s="5"/>
      <c r="K891" s="5"/>
      <c r="L891" s="5"/>
      <c r="M891" s="5"/>
      <c r="N891" s="5"/>
      <c r="O891" s="5"/>
      <c r="P891" s="5"/>
      <c r="Q891" s="5"/>
      <c r="R891" s="5"/>
      <c r="S891" s="5"/>
      <c r="T891" s="5"/>
      <c r="U891" s="5"/>
      <c r="V891" s="5"/>
      <c r="W891" s="5"/>
      <c r="X891" s="5"/>
      <c r="Y891" s="5"/>
      <c r="Z891" s="5"/>
    </row>
    <row r="892" ht="15.75" customHeight="1">
      <c r="J892" s="5"/>
      <c r="K892" s="5"/>
      <c r="L892" s="5"/>
      <c r="M892" s="5"/>
      <c r="N892" s="5"/>
      <c r="O892" s="5"/>
      <c r="P892" s="5"/>
      <c r="Q892" s="5"/>
      <c r="R892" s="5"/>
      <c r="S892" s="5"/>
      <c r="T892" s="5"/>
      <c r="U892" s="5"/>
      <c r="V892" s="5"/>
      <c r="W892" s="5"/>
      <c r="X892" s="5"/>
      <c r="Y892" s="5"/>
      <c r="Z892" s="5"/>
    </row>
    <row r="893" ht="15.75" customHeight="1">
      <c r="J893" s="5"/>
      <c r="K893" s="5"/>
      <c r="L893" s="5"/>
      <c r="M893" s="5"/>
      <c r="N893" s="5"/>
      <c r="O893" s="5"/>
      <c r="P893" s="5"/>
      <c r="Q893" s="5"/>
      <c r="R893" s="5"/>
      <c r="S893" s="5"/>
      <c r="T893" s="5"/>
      <c r="U893" s="5"/>
      <c r="V893" s="5"/>
      <c r="W893" s="5"/>
      <c r="X893" s="5"/>
      <c r="Y893" s="5"/>
      <c r="Z893" s="5"/>
    </row>
    <row r="894" ht="15.75" customHeight="1">
      <c r="J894" s="5"/>
      <c r="K894" s="5"/>
      <c r="L894" s="5"/>
      <c r="M894" s="5"/>
      <c r="N894" s="5"/>
      <c r="O894" s="5"/>
      <c r="P894" s="5"/>
      <c r="Q894" s="5"/>
      <c r="R894" s="5"/>
      <c r="S894" s="5"/>
      <c r="T894" s="5"/>
      <c r="U894" s="5"/>
      <c r="V894" s="5"/>
      <c r="W894" s="5"/>
      <c r="X894" s="5"/>
      <c r="Y894" s="5"/>
      <c r="Z894" s="5"/>
    </row>
    <row r="895" ht="15.75" customHeight="1">
      <c r="J895" s="5"/>
      <c r="K895" s="5"/>
      <c r="L895" s="5"/>
      <c r="M895" s="5"/>
      <c r="N895" s="5"/>
      <c r="O895" s="5"/>
      <c r="P895" s="5"/>
      <c r="Q895" s="5"/>
      <c r="R895" s="5"/>
      <c r="S895" s="5"/>
      <c r="T895" s="5"/>
      <c r="U895" s="5"/>
      <c r="V895" s="5"/>
      <c r="W895" s="5"/>
      <c r="X895" s="5"/>
      <c r="Y895" s="5"/>
      <c r="Z895" s="5"/>
    </row>
    <row r="896" ht="15.75" customHeight="1">
      <c r="J896" s="5"/>
      <c r="K896" s="5"/>
      <c r="L896" s="5"/>
      <c r="M896" s="5"/>
      <c r="N896" s="5"/>
      <c r="O896" s="5"/>
      <c r="P896" s="5"/>
      <c r="Q896" s="5"/>
      <c r="R896" s="5"/>
      <c r="S896" s="5"/>
      <c r="T896" s="5"/>
      <c r="U896" s="5"/>
      <c r="V896" s="5"/>
      <c r="W896" s="5"/>
      <c r="X896" s="5"/>
      <c r="Y896" s="5"/>
      <c r="Z896" s="5"/>
    </row>
    <row r="897" ht="15.75" customHeight="1">
      <c r="J897" s="5"/>
      <c r="K897" s="5"/>
      <c r="L897" s="5"/>
      <c r="M897" s="5"/>
      <c r="N897" s="5"/>
      <c r="O897" s="5"/>
      <c r="P897" s="5"/>
      <c r="Q897" s="5"/>
      <c r="R897" s="5"/>
      <c r="S897" s="5"/>
      <c r="T897" s="5"/>
      <c r="U897" s="5"/>
      <c r="V897" s="5"/>
      <c r="W897" s="5"/>
      <c r="X897" s="5"/>
      <c r="Y897" s="5"/>
      <c r="Z897" s="5"/>
    </row>
    <row r="898" ht="15.75" customHeight="1">
      <c r="J898" s="5"/>
      <c r="K898" s="5"/>
      <c r="L898" s="5"/>
      <c r="M898" s="5"/>
      <c r="N898" s="5"/>
      <c r="O898" s="5"/>
      <c r="P898" s="5"/>
      <c r="Q898" s="5"/>
      <c r="R898" s="5"/>
      <c r="S898" s="5"/>
      <c r="T898" s="5"/>
      <c r="U898" s="5"/>
      <c r="V898" s="5"/>
      <c r="W898" s="5"/>
      <c r="X898" s="5"/>
      <c r="Y898" s="5"/>
      <c r="Z898" s="5"/>
    </row>
    <row r="899" ht="15.75" customHeight="1">
      <c r="J899" s="5"/>
      <c r="K899" s="5"/>
      <c r="L899" s="5"/>
      <c r="M899" s="5"/>
      <c r="N899" s="5"/>
      <c r="O899" s="5"/>
      <c r="P899" s="5"/>
      <c r="Q899" s="5"/>
      <c r="R899" s="5"/>
      <c r="S899" s="5"/>
      <c r="T899" s="5"/>
      <c r="U899" s="5"/>
      <c r="V899" s="5"/>
      <c r="W899" s="5"/>
      <c r="X899" s="5"/>
      <c r="Y899" s="5"/>
      <c r="Z899" s="5"/>
    </row>
    <row r="900" ht="15.75" customHeight="1">
      <c r="J900" s="5"/>
      <c r="K900" s="5"/>
      <c r="L900" s="5"/>
      <c r="M900" s="5"/>
      <c r="N900" s="5"/>
      <c r="O900" s="5"/>
      <c r="P900" s="5"/>
      <c r="Q900" s="5"/>
      <c r="R900" s="5"/>
      <c r="S900" s="5"/>
      <c r="T900" s="5"/>
      <c r="U900" s="5"/>
      <c r="V900" s="5"/>
      <c r="W900" s="5"/>
      <c r="X900" s="5"/>
      <c r="Y900" s="5"/>
      <c r="Z900" s="5"/>
    </row>
    <row r="901" ht="15.75" customHeight="1">
      <c r="J901" s="5"/>
      <c r="K901" s="5"/>
      <c r="L901" s="5"/>
      <c r="M901" s="5"/>
      <c r="N901" s="5"/>
      <c r="O901" s="5"/>
      <c r="P901" s="5"/>
      <c r="Q901" s="5"/>
      <c r="R901" s="5"/>
      <c r="S901" s="5"/>
      <c r="T901" s="5"/>
      <c r="U901" s="5"/>
      <c r="V901" s="5"/>
      <c r="W901" s="5"/>
      <c r="X901" s="5"/>
      <c r="Y901" s="5"/>
      <c r="Z901" s="5"/>
    </row>
    <row r="902" ht="15.75" customHeight="1">
      <c r="J902" s="5"/>
      <c r="K902" s="5"/>
      <c r="L902" s="5"/>
      <c r="M902" s="5"/>
      <c r="N902" s="5"/>
      <c r="O902" s="5"/>
      <c r="P902" s="5"/>
      <c r="Q902" s="5"/>
      <c r="R902" s="5"/>
      <c r="S902" s="5"/>
      <c r="T902" s="5"/>
      <c r="U902" s="5"/>
      <c r="V902" s="5"/>
      <c r="W902" s="5"/>
      <c r="X902" s="5"/>
      <c r="Y902" s="5"/>
      <c r="Z902" s="5"/>
    </row>
    <row r="903" ht="15.75" customHeight="1">
      <c r="J903" s="5"/>
      <c r="K903" s="5"/>
      <c r="L903" s="5"/>
      <c r="M903" s="5"/>
      <c r="N903" s="5"/>
      <c r="O903" s="5"/>
      <c r="P903" s="5"/>
      <c r="Q903" s="5"/>
      <c r="R903" s="5"/>
      <c r="S903" s="5"/>
      <c r="T903" s="5"/>
      <c r="U903" s="5"/>
      <c r="V903" s="5"/>
      <c r="W903" s="5"/>
      <c r="X903" s="5"/>
      <c r="Y903" s="5"/>
      <c r="Z903" s="5"/>
    </row>
    <row r="904" ht="15.75" customHeight="1">
      <c r="J904" s="5"/>
      <c r="K904" s="5"/>
      <c r="L904" s="5"/>
      <c r="M904" s="5"/>
      <c r="N904" s="5"/>
      <c r="O904" s="5"/>
      <c r="P904" s="5"/>
      <c r="Q904" s="5"/>
      <c r="R904" s="5"/>
      <c r="S904" s="5"/>
      <c r="T904" s="5"/>
      <c r="U904" s="5"/>
      <c r="V904" s="5"/>
      <c r="W904" s="5"/>
      <c r="X904" s="5"/>
      <c r="Y904" s="5"/>
      <c r="Z904" s="5"/>
    </row>
    <row r="905" ht="15.75" customHeight="1">
      <c r="J905" s="5"/>
      <c r="K905" s="5"/>
      <c r="L905" s="5"/>
      <c r="M905" s="5"/>
      <c r="N905" s="5"/>
      <c r="O905" s="5"/>
      <c r="P905" s="5"/>
      <c r="Q905" s="5"/>
      <c r="R905" s="5"/>
      <c r="S905" s="5"/>
      <c r="T905" s="5"/>
      <c r="U905" s="5"/>
      <c r="V905" s="5"/>
      <c r="W905" s="5"/>
      <c r="X905" s="5"/>
      <c r="Y905" s="5"/>
      <c r="Z905" s="5"/>
    </row>
    <row r="906" ht="15.75" customHeight="1">
      <c r="J906" s="5"/>
      <c r="K906" s="5"/>
      <c r="L906" s="5"/>
      <c r="M906" s="5"/>
      <c r="N906" s="5"/>
      <c r="O906" s="5"/>
      <c r="P906" s="5"/>
      <c r="Q906" s="5"/>
      <c r="R906" s="5"/>
      <c r="S906" s="5"/>
      <c r="T906" s="5"/>
      <c r="U906" s="5"/>
      <c r="V906" s="5"/>
      <c r="W906" s="5"/>
      <c r="X906" s="5"/>
      <c r="Y906" s="5"/>
      <c r="Z906" s="5"/>
    </row>
    <row r="907" ht="15.75" customHeight="1">
      <c r="J907" s="5"/>
      <c r="K907" s="5"/>
      <c r="L907" s="5"/>
      <c r="M907" s="5"/>
      <c r="N907" s="5"/>
      <c r="O907" s="5"/>
      <c r="P907" s="5"/>
      <c r="Q907" s="5"/>
      <c r="R907" s="5"/>
      <c r="S907" s="5"/>
      <c r="T907" s="5"/>
      <c r="U907" s="5"/>
      <c r="V907" s="5"/>
      <c r="W907" s="5"/>
      <c r="X907" s="5"/>
      <c r="Y907" s="5"/>
      <c r="Z907" s="5"/>
    </row>
    <row r="908" ht="15.75" customHeight="1">
      <c r="J908" s="5"/>
      <c r="K908" s="5"/>
      <c r="L908" s="5"/>
      <c r="M908" s="5"/>
      <c r="N908" s="5"/>
      <c r="O908" s="5"/>
      <c r="P908" s="5"/>
      <c r="Q908" s="5"/>
      <c r="R908" s="5"/>
      <c r="S908" s="5"/>
      <c r="T908" s="5"/>
      <c r="U908" s="5"/>
      <c r="V908" s="5"/>
      <c r="W908" s="5"/>
      <c r="X908" s="5"/>
      <c r="Y908" s="5"/>
      <c r="Z908" s="5"/>
    </row>
    <row r="909" ht="15.75" customHeight="1">
      <c r="J909" s="5"/>
      <c r="K909" s="5"/>
      <c r="L909" s="5"/>
      <c r="M909" s="5"/>
      <c r="N909" s="5"/>
      <c r="O909" s="5"/>
      <c r="P909" s="5"/>
      <c r="Q909" s="5"/>
      <c r="R909" s="5"/>
      <c r="S909" s="5"/>
      <c r="T909" s="5"/>
      <c r="U909" s="5"/>
      <c r="V909" s="5"/>
      <c r="W909" s="5"/>
      <c r="X909" s="5"/>
      <c r="Y909" s="5"/>
      <c r="Z909" s="5"/>
    </row>
    <row r="910" ht="15.75" customHeight="1">
      <c r="J910" s="5"/>
      <c r="K910" s="5"/>
      <c r="L910" s="5"/>
      <c r="M910" s="5"/>
      <c r="N910" s="5"/>
      <c r="O910" s="5"/>
      <c r="P910" s="5"/>
      <c r="Q910" s="5"/>
      <c r="R910" s="5"/>
      <c r="S910" s="5"/>
      <c r="T910" s="5"/>
      <c r="U910" s="5"/>
      <c r="V910" s="5"/>
      <c r="W910" s="5"/>
      <c r="X910" s="5"/>
      <c r="Y910" s="5"/>
      <c r="Z910" s="5"/>
    </row>
    <row r="911" ht="15.75" customHeight="1">
      <c r="J911" s="5"/>
      <c r="K911" s="5"/>
      <c r="L911" s="5"/>
      <c r="M911" s="5"/>
      <c r="N911" s="5"/>
      <c r="O911" s="5"/>
      <c r="P911" s="5"/>
      <c r="Q911" s="5"/>
      <c r="R911" s="5"/>
      <c r="S911" s="5"/>
      <c r="T911" s="5"/>
      <c r="U911" s="5"/>
      <c r="V911" s="5"/>
      <c r="W911" s="5"/>
      <c r="X911" s="5"/>
      <c r="Y911" s="5"/>
      <c r="Z911" s="5"/>
    </row>
    <row r="912" ht="15.75" customHeight="1">
      <c r="J912" s="5"/>
      <c r="K912" s="5"/>
      <c r="L912" s="5"/>
      <c r="M912" s="5"/>
      <c r="N912" s="5"/>
      <c r="O912" s="5"/>
      <c r="P912" s="5"/>
      <c r="Q912" s="5"/>
      <c r="R912" s="5"/>
      <c r="S912" s="5"/>
      <c r="T912" s="5"/>
      <c r="U912" s="5"/>
      <c r="V912" s="5"/>
      <c r="W912" s="5"/>
      <c r="X912" s="5"/>
      <c r="Y912" s="5"/>
      <c r="Z912" s="5"/>
    </row>
    <row r="913" ht="15.75" customHeight="1">
      <c r="J913" s="5"/>
      <c r="K913" s="5"/>
      <c r="L913" s="5"/>
      <c r="M913" s="5"/>
      <c r="N913" s="5"/>
      <c r="O913" s="5"/>
      <c r="P913" s="5"/>
      <c r="Q913" s="5"/>
      <c r="R913" s="5"/>
      <c r="S913" s="5"/>
      <c r="T913" s="5"/>
      <c r="U913" s="5"/>
      <c r="V913" s="5"/>
      <c r="W913" s="5"/>
      <c r="X913" s="5"/>
      <c r="Y913" s="5"/>
      <c r="Z913" s="5"/>
    </row>
    <row r="914" ht="15.75" customHeight="1">
      <c r="J914" s="5"/>
      <c r="K914" s="5"/>
      <c r="L914" s="5"/>
      <c r="M914" s="5"/>
      <c r="N914" s="5"/>
      <c r="O914" s="5"/>
      <c r="P914" s="5"/>
      <c r="Q914" s="5"/>
      <c r="R914" s="5"/>
      <c r="S914" s="5"/>
      <c r="T914" s="5"/>
      <c r="U914" s="5"/>
      <c r="V914" s="5"/>
      <c r="W914" s="5"/>
      <c r="X914" s="5"/>
      <c r="Y914" s="5"/>
      <c r="Z914" s="5"/>
    </row>
    <row r="915" ht="15.75" customHeight="1">
      <c r="J915" s="5"/>
      <c r="K915" s="5"/>
      <c r="L915" s="5"/>
      <c r="M915" s="5"/>
      <c r="N915" s="5"/>
      <c r="O915" s="5"/>
      <c r="P915" s="5"/>
      <c r="Q915" s="5"/>
      <c r="R915" s="5"/>
      <c r="S915" s="5"/>
      <c r="T915" s="5"/>
      <c r="U915" s="5"/>
      <c r="V915" s="5"/>
      <c r="W915" s="5"/>
      <c r="X915" s="5"/>
      <c r="Y915" s="5"/>
      <c r="Z915" s="5"/>
    </row>
    <row r="916" ht="15.75" customHeight="1">
      <c r="J916" s="5"/>
      <c r="K916" s="5"/>
      <c r="L916" s="5"/>
      <c r="M916" s="5"/>
      <c r="N916" s="5"/>
      <c r="O916" s="5"/>
      <c r="P916" s="5"/>
      <c r="Q916" s="5"/>
      <c r="R916" s="5"/>
      <c r="S916" s="5"/>
      <c r="T916" s="5"/>
      <c r="U916" s="5"/>
      <c r="V916" s="5"/>
      <c r="W916" s="5"/>
      <c r="X916" s="5"/>
      <c r="Y916" s="5"/>
      <c r="Z916" s="5"/>
    </row>
    <row r="917" ht="15.75" customHeight="1">
      <c r="J917" s="5"/>
      <c r="K917" s="5"/>
      <c r="L917" s="5"/>
      <c r="M917" s="5"/>
      <c r="N917" s="5"/>
      <c r="O917" s="5"/>
      <c r="P917" s="5"/>
      <c r="Q917" s="5"/>
      <c r="R917" s="5"/>
      <c r="S917" s="5"/>
      <c r="T917" s="5"/>
      <c r="U917" s="5"/>
      <c r="V917" s="5"/>
      <c r="W917" s="5"/>
      <c r="X917" s="5"/>
      <c r="Y917" s="5"/>
      <c r="Z917" s="5"/>
    </row>
    <row r="918" ht="15.75" customHeight="1">
      <c r="J918" s="5"/>
      <c r="K918" s="5"/>
      <c r="L918" s="5"/>
      <c r="M918" s="5"/>
      <c r="N918" s="5"/>
      <c r="O918" s="5"/>
      <c r="P918" s="5"/>
      <c r="Q918" s="5"/>
      <c r="R918" s="5"/>
      <c r="S918" s="5"/>
      <c r="T918" s="5"/>
      <c r="U918" s="5"/>
      <c r="V918" s="5"/>
      <c r="W918" s="5"/>
      <c r="X918" s="5"/>
      <c r="Y918" s="5"/>
      <c r="Z918" s="5"/>
    </row>
    <row r="919" ht="15.75" customHeight="1">
      <c r="J919" s="5"/>
      <c r="K919" s="5"/>
      <c r="L919" s="5"/>
      <c r="M919" s="5"/>
      <c r="N919" s="5"/>
      <c r="O919" s="5"/>
      <c r="P919" s="5"/>
      <c r="Q919" s="5"/>
      <c r="R919" s="5"/>
      <c r="S919" s="5"/>
      <c r="T919" s="5"/>
      <c r="U919" s="5"/>
      <c r="V919" s="5"/>
      <c r="W919" s="5"/>
      <c r="X919" s="5"/>
      <c r="Y919" s="5"/>
      <c r="Z919" s="5"/>
    </row>
    <row r="920" ht="15.75" customHeight="1">
      <c r="J920" s="5"/>
      <c r="K920" s="5"/>
      <c r="L920" s="5"/>
      <c r="M920" s="5"/>
      <c r="N920" s="5"/>
      <c r="O920" s="5"/>
      <c r="P920" s="5"/>
      <c r="Q920" s="5"/>
      <c r="R920" s="5"/>
      <c r="S920" s="5"/>
      <c r="T920" s="5"/>
      <c r="U920" s="5"/>
      <c r="V920" s="5"/>
      <c r="W920" s="5"/>
      <c r="X920" s="5"/>
      <c r="Y920" s="5"/>
      <c r="Z920" s="5"/>
    </row>
    <row r="921" ht="15.75" customHeight="1">
      <c r="J921" s="5"/>
      <c r="K921" s="5"/>
      <c r="L921" s="5"/>
      <c r="M921" s="5"/>
      <c r="N921" s="5"/>
      <c r="O921" s="5"/>
      <c r="P921" s="5"/>
      <c r="Q921" s="5"/>
      <c r="R921" s="5"/>
      <c r="S921" s="5"/>
      <c r="T921" s="5"/>
      <c r="U921" s="5"/>
      <c r="V921" s="5"/>
      <c r="W921" s="5"/>
      <c r="X921" s="5"/>
      <c r="Y921" s="5"/>
      <c r="Z921" s="5"/>
    </row>
    <row r="922" ht="15.75" customHeight="1">
      <c r="J922" s="5"/>
      <c r="K922" s="5"/>
      <c r="L922" s="5"/>
      <c r="M922" s="5"/>
      <c r="N922" s="5"/>
      <c r="O922" s="5"/>
      <c r="P922" s="5"/>
      <c r="Q922" s="5"/>
      <c r="R922" s="5"/>
      <c r="S922" s="5"/>
      <c r="T922" s="5"/>
      <c r="U922" s="5"/>
      <c r="V922" s="5"/>
      <c r="W922" s="5"/>
      <c r="X922" s="5"/>
      <c r="Y922" s="5"/>
      <c r="Z922" s="5"/>
    </row>
    <row r="923" ht="15.75" customHeight="1">
      <c r="J923" s="5"/>
      <c r="K923" s="5"/>
      <c r="L923" s="5"/>
      <c r="M923" s="5"/>
      <c r="N923" s="5"/>
      <c r="O923" s="5"/>
      <c r="P923" s="5"/>
      <c r="Q923" s="5"/>
      <c r="R923" s="5"/>
      <c r="S923" s="5"/>
      <c r="T923" s="5"/>
      <c r="U923" s="5"/>
      <c r="V923" s="5"/>
      <c r="W923" s="5"/>
      <c r="X923" s="5"/>
      <c r="Y923" s="5"/>
      <c r="Z923" s="5"/>
    </row>
    <row r="924" ht="15.75" customHeight="1">
      <c r="J924" s="5"/>
      <c r="K924" s="5"/>
      <c r="L924" s="5"/>
      <c r="M924" s="5"/>
      <c r="N924" s="5"/>
      <c r="O924" s="5"/>
      <c r="P924" s="5"/>
      <c r="Q924" s="5"/>
      <c r="R924" s="5"/>
      <c r="S924" s="5"/>
      <c r="T924" s="5"/>
      <c r="U924" s="5"/>
      <c r="V924" s="5"/>
      <c r="W924" s="5"/>
      <c r="X924" s="5"/>
      <c r="Y924" s="5"/>
      <c r="Z924" s="5"/>
    </row>
    <row r="925" ht="15.75" customHeight="1">
      <c r="J925" s="5"/>
      <c r="K925" s="5"/>
      <c r="L925" s="5"/>
      <c r="M925" s="5"/>
      <c r="N925" s="5"/>
      <c r="O925" s="5"/>
      <c r="P925" s="5"/>
      <c r="Q925" s="5"/>
      <c r="R925" s="5"/>
      <c r="S925" s="5"/>
      <c r="T925" s="5"/>
      <c r="U925" s="5"/>
      <c r="V925" s="5"/>
      <c r="W925" s="5"/>
      <c r="X925" s="5"/>
      <c r="Y925" s="5"/>
      <c r="Z925" s="5"/>
    </row>
    <row r="926" ht="15.75" customHeight="1">
      <c r="J926" s="5"/>
      <c r="K926" s="5"/>
      <c r="L926" s="5"/>
      <c r="M926" s="5"/>
      <c r="N926" s="5"/>
      <c r="O926" s="5"/>
      <c r="P926" s="5"/>
      <c r="Q926" s="5"/>
      <c r="R926" s="5"/>
      <c r="S926" s="5"/>
      <c r="T926" s="5"/>
      <c r="U926" s="5"/>
      <c r="V926" s="5"/>
      <c r="W926" s="5"/>
      <c r="X926" s="5"/>
      <c r="Y926" s="5"/>
      <c r="Z926" s="5"/>
    </row>
    <row r="927" ht="15.75" customHeight="1">
      <c r="J927" s="5"/>
      <c r="K927" s="5"/>
      <c r="L927" s="5"/>
      <c r="M927" s="5"/>
      <c r="N927" s="5"/>
      <c r="O927" s="5"/>
      <c r="P927" s="5"/>
      <c r="Q927" s="5"/>
      <c r="R927" s="5"/>
      <c r="S927" s="5"/>
      <c r="T927" s="5"/>
      <c r="U927" s="5"/>
      <c r="V927" s="5"/>
      <c r="W927" s="5"/>
      <c r="X927" s="5"/>
      <c r="Y927" s="5"/>
      <c r="Z927" s="5"/>
    </row>
    <row r="928" ht="15.75" customHeight="1">
      <c r="J928" s="5"/>
      <c r="K928" s="5"/>
      <c r="L928" s="5"/>
      <c r="M928" s="5"/>
      <c r="N928" s="5"/>
      <c r="O928" s="5"/>
      <c r="P928" s="5"/>
      <c r="Q928" s="5"/>
      <c r="R928" s="5"/>
      <c r="S928" s="5"/>
      <c r="T928" s="5"/>
      <c r="U928" s="5"/>
      <c r="V928" s="5"/>
      <c r="W928" s="5"/>
      <c r="X928" s="5"/>
      <c r="Y928" s="5"/>
      <c r="Z928" s="5"/>
    </row>
    <row r="929" ht="15.75" customHeight="1">
      <c r="J929" s="5"/>
      <c r="K929" s="5"/>
      <c r="L929" s="5"/>
      <c r="M929" s="5"/>
      <c r="N929" s="5"/>
      <c r="O929" s="5"/>
      <c r="P929" s="5"/>
      <c r="Q929" s="5"/>
      <c r="R929" s="5"/>
      <c r="S929" s="5"/>
      <c r="T929" s="5"/>
      <c r="U929" s="5"/>
      <c r="V929" s="5"/>
      <c r="W929" s="5"/>
      <c r="X929" s="5"/>
      <c r="Y929" s="5"/>
      <c r="Z929" s="5"/>
    </row>
    <row r="930" ht="15.75" customHeight="1">
      <c r="J930" s="5"/>
      <c r="K930" s="5"/>
      <c r="L930" s="5"/>
      <c r="M930" s="5"/>
      <c r="N930" s="5"/>
      <c r="O930" s="5"/>
      <c r="P930" s="5"/>
      <c r="Q930" s="5"/>
      <c r="R930" s="5"/>
      <c r="S930" s="5"/>
      <c r="T930" s="5"/>
      <c r="U930" s="5"/>
      <c r="V930" s="5"/>
      <c r="W930" s="5"/>
      <c r="X930" s="5"/>
      <c r="Y930" s="5"/>
      <c r="Z930" s="5"/>
    </row>
    <row r="931" ht="15.75" customHeight="1">
      <c r="J931" s="5"/>
      <c r="K931" s="5"/>
      <c r="L931" s="5"/>
      <c r="M931" s="5"/>
      <c r="N931" s="5"/>
      <c r="O931" s="5"/>
      <c r="P931" s="5"/>
      <c r="Q931" s="5"/>
      <c r="R931" s="5"/>
      <c r="S931" s="5"/>
      <c r="T931" s="5"/>
      <c r="U931" s="5"/>
      <c r="V931" s="5"/>
      <c r="W931" s="5"/>
      <c r="X931" s="5"/>
      <c r="Y931" s="5"/>
      <c r="Z931" s="5"/>
    </row>
    <row r="932" ht="15.75" customHeight="1">
      <c r="J932" s="5"/>
      <c r="K932" s="5"/>
      <c r="L932" s="5"/>
      <c r="M932" s="5"/>
      <c r="N932" s="5"/>
      <c r="O932" s="5"/>
      <c r="P932" s="5"/>
      <c r="Q932" s="5"/>
      <c r="R932" s="5"/>
      <c r="S932" s="5"/>
      <c r="T932" s="5"/>
      <c r="U932" s="5"/>
      <c r="V932" s="5"/>
      <c r="W932" s="5"/>
      <c r="X932" s="5"/>
      <c r="Y932" s="5"/>
      <c r="Z932" s="5"/>
    </row>
    <row r="933" ht="15.75" customHeight="1">
      <c r="J933" s="5"/>
      <c r="K933" s="5"/>
      <c r="L933" s="5"/>
      <c r="M933" s="5"/>
      <c r="N933" s="5"/>
      <c r="O933" s="5"/>
      <c r="P933" s="5"/>
      <c r="Q933" s="5"/>
      <c r="R933" s="5"/>
      <c r="S933" s="5"/>
      <c r="T933" s="5"/>
      <c r="U933" s="5"/>
      <c r="V933" s="5"/>
      <c r="W933" s="5"/>
      <c r="X933" s="5"/>
      <c r="Y933" s="5"/>
      <c r="Z933" s="5"/>
    </row>
    <row r="934" ht="15.75" customHeight="1">
      <c r="J934" s="5"/>
      <c r="K934" s="5"/>
      <c r="L934" s="5"/>
      <c r="M934" s="5"/>
      <c r="N934" s="5"/>
      <c r="O934" s="5"/>
      <c r="P934" s="5"/>
      <c r="Q934" s="5"/>
      <c r="R934" s="5"/>
      <c r="S934" s="5"/>
      <c r="T934" s="5"/>
      <c r="U934" s="5"/>
      <c r="V934" s="5"/>
      <c r="W934" s="5"/>
      <c r="X934" s="5"/>
      <c r="Y934" s="5"/>
      <c r="Z934" s="5"/>
    </row>
    <row r="935" ht="15.75" customHeight="1">
      <c r="J935" s="5"/>
      <c r="K935" s="5"/>
      <c r="L935" s="5"/>
      <c r="M935" s="5"/>
      <c r="N935" s="5"/>
      <c r="O935" s="5"/>
      <c r="P935" s="5"/>
      <c r="Q935" s="5"/>
      <c r="R935" s="5"/>
      <c r="S935" s="5"/>
      <c r="T935" s="5"/>
      <c r="U935" s="5"/>
      <c r="V935" s="5"/>
      <c r="W935" s="5"/>
      <c r="X935" s="5"/>
      <c r="Y935" s="5"/>
      <c r="Z935" s="5"/>
    </row>
    <row r="936" ht="15.75" customHeight="1">
      <c r="J936" s="5"/>
      <c r="K936" s="5"/>
      <c r="L936" s="5"/>
      <c r="M936" s="5"/>
      <c r="N936" s="5"/>
      <c r="O936" s="5"/>
      <c r="P936" s="5"/>
      <c r="Q936" s="5"/>
      <c r="R936" s="5"/>
      <c r="S936" s="5"/>
      <c r="T936" s="5"/>
      <c r="U936" s="5"/>
      <c r="V936" s="5"/>
      <c r="W936" s="5"/>
      <c r="X936" s="5"/>
      <c r="Y936" s="5"/>
      <c r="Z936" s="5"/>
    </row>
    <row r="937" ht="15.75" customHeight="1">
      <c r="J937" s="5"/>
      <c r="K937" s="5"/>
      <c r="L937" s="5"/>
      <c r="M937" s="5"/>
      <c r="N937" s="5"/>
      <c r="O937" s="5"/>
      <c r="P937" s="5"/>
      <c r="Q937" s="5"/>
      <c r="R937" s="5"/>
      <c r="S937" s="5"/>
      <c r="T937" s="5"/>
      <c r="U937" s="5"/>
      <c r="V937" s="5"/>
      <c r="W937" s="5"/>
      <c r="X937" s="5"/>
      <c r="Y937" s="5"/>
      <c r="Z937" s="5"/>
    </row>
    <row r="938" ht="15.75" customHeight="1">
      <c r="J938" s="5"/>
      <c r="K938" s="5"/>
      <c r="L938" s="5"/>
      <c r="M938" s="5"/>
      <c r="N938" s="5"/>
      <c r="O938" s="5"/>
      <c r="P938" s="5"/>
      <c r="Q938" s="5"/>
      <c r="R938" s="5"/>
      <c r="S938" s="5"/>
      <c r="T938" s="5"/>
      <c r="U938" s="5"/>
      <c r="V938" s="5"/>
      <c r="W938" s="5"/>
      <c r="X938" s="5"/>
      <c r="Y938" s="5"/>
      <c r="Z938" s="5"/>
    </row>
    <row r="939" ht="15.75" customHeight="1">
      <c r="J939" s="5"/>
      <c r="K939" s="5"/>
      <c r="L939" s="5"/>
      <c r="M939" s="5"/>
      <c r="N939" s="5"/>
      <c r="O939" s="5"/>
      <c r="P939" s="5"/>
      <c r="Q939" s="5"/>
      <c r="R939" s="5"/>
      <c r="S939" s="5"/>
      <c r="T939" s="5"/>
      <c r="U939" s="5"/>
      <c r="V939" s="5"/>
      <c r="W939" s="5"/>
      <c r="X939" s="5"/>
      <c r="Y939" s="5"/>
      <c r="Z939" s="5"/>
    </row>
    <row r="940" ht="15.75" customHeight="1">
      <c r="J940" s="5"/>
      <c r="K940" s="5"/>
      <c r="L940" s="5"/>
      <c r="M940" s="5"/>
      <c r="N940" s="5"/>
      <c r="O940" s="5"/>
      <c r="P940" s="5"/>
      <c r="Q940" s="5"/>
      <c r="R940" s="5"/>
      <c r="S940" s="5"/>
      <c r="T940" s="5"/>
      <c r="U940" s="5"/>
      <c r="V940" s="5"/>
      <c r="W940" s="5"/>
      <c r="X940" s="5"/>
      <c r="Y940" s="5"/>
      <c r="Z940" s="5"/>
    </row>
    <row r="941" ht="15.75" customHeight="1">
      <c r="J941" s="5"/>
      <c r="K941" s="5"/>
      <c r="L941" s="5"/>
      <c r="M941" s="5"/>
      <c r="N941" s="5"/>
      <c r="O941" s="5"/>
      <c r="P941" s="5"/>
      <c r="Q941" s="5"/>
      <c r="R941" s="5"/>
      <c r="S941" s="5"/>
      <c r="T941" s="5"/>
      <c r="U941" s="5"/>
      <c r="V941" s="5"/>
      <c r="W941" s="5"/>
      <c r="X941" s="5"/>
      <c r="Y941" s="5"/>
      <c r="Z941" s="5"/>
    </row>
    <row r="942" ht="15.75" customHeight="1">
      <c r="J942" s="5"/>
      <c r="K942" s="5"/>
      <c r="L942" s="5"/>
      <c r="M942" s="5"/>
      <c r="N942" s="5"/>
      <c r="O942" s="5"/>
      <c r="P942" s="5"/>
      <c r="Q942" s="5"/>
      <c r="R942" s="5"/>
      <c r="S942" s="5"/>
      <c r="T942" s="5"/>
      <c r="U942" s="5"/>
      <c r="V942" s="5"/>
      <c r="W942" s="5"/>
      <c r="X942" s="5"/>
      <c r="Y942" s="5"/>
      <c r="Z942" s="5"/>
    </row>
    <row r="943" ht="15.75" customHeight="1">
      <c r="J943" s="5"/>
      <c r="K943" s="5"/>
      <c r="L943" s="5"/>
      <c r="M943" s="5"/>
      <c r="N943" s="5"/>
      <c r="O943" s="5"/>
      <c r="P943" s="5"/>
      <c r="Q943" s="5"/>
      <c r="R943" s="5"/>
      <c r="S943" s="5"/>
      <c r="T943" s="5"/>
      <c r="U943" s="5"/>
      <c r="V943" s="5"/>
      <c r="W943" s="5"/>
      <c r="X943" s="5"/>
      <c r="Y943" s="5"/>
      <c r="Z943" s="5"/>
    </row>
    <row r="944" ht="15.75" customHeight="1">
      <c r="J944" s="5"/>
      <c r="K944" s="5"/>
      <c r="L944" s="5"/>
      <c r="M944" s="5"/>
      <c r="N944" s="5"/>
      <c r="O944" s="5"/>
      <c r="P944" s="5"/>
      <c r="Q944" s="5"/>
      <c r="R944" s="5"/>
      <c r="S944" s="5"/>
      <c r="T944" s="5"/>
      <c r="U944" s="5"/>
      <c r="V944" s="5"/>
      <c r="W944" s="5"/>
      <c r="X944" s="5"/>
      <c r="Y944" s="5"/>
      <c r="Z944" s="5"/>
    </row>
    <row r="945" ht="15.75" customHeight="1">
      <c r="J945" s="5"/>
      <c r="K945" s="5"/>
      <c r="L945" s="5"/>
      <c r="M945" s="5"/>
      <c r="N945" s="5"/>
      <c r="O945" s="5"/>
      <c r="P945" s="5"/>
      <c r="Q945" s="5"/>
      <c r="R945" s="5"/>
      <c r="S945" s="5"/>
      <c r="T945" s="5"/>
      <c r="U945" s="5"/>
      <c r="V945" s="5"/>
      <c r="W945" s="5"/>
      <c r="X945" s="5"/>
      <c r="Y945" s="5"/>
      <c r="Z945" s="5"/>
    </row>
    <row r="946" ht="15.75" customHeight="1">
      <c r="J946" s="5"/>
      <c r="K946" s="5"/>
      <c r="L946" s="5"/>
      <c r="M946" s="5"/>
      <c r="N946" s="5"/>
      <c r="O946" s="5"/>
      <c r="P946" s="5"/>
      <c r="Q946" s="5"/>
      <c r="R946" s="5"/>
      <c r="S946" s="5"/>
      <c r="T946" s="5"/>
      <c r="U946" s="5"/>
      <c r="V946" s="5"/>
      <c r="W946" s="5"/>
      <c r="X946" s="5"/>
      <c r="Y946" s="5"/>
      <c r="Z946" s="5"/>
    </row>
    <row r="947" ht="15.75" customHeight="1">
      <c r="J947" s="5"/>
      <c r="K947" s="5"/>
      <c r="L947" s="5"/>
      <c r="M947" s="5"/>
      <c r="N947" s="5"/>
      <c r="O947" s="5"/>
      <c r="P947" s="5"/>
      <c r="Q947" s="5"/>
      <c r="R947" s="5"/>
      <c r="S947" s="5"/>
      <c r="T947" s="5"/>
      <c r="U947" s="5"/>
      <c r="V947" s="5"/>
      <c r="W947" s="5"/>
      <c r="X947" s="5"/>
      <c r="Y947" s="5"/>
      <c r="Z947" s="5"/>
    </row>
    <row r="948" ht="15.75" customHeight="1">
      <c r="J948" s="5"/>
      <c r="K948" s="5"/>
      <c r="L948" s="5"/>
      <c r="M948" s="5"/>
      <c r="N948" s="5"/>
      <c r="O948" s="5"/>
      <c r="P948" s="5"/>
      <c r="Q948" s="5"/>
      <c r="R948" s="5"/>
      <c r="S948" s="5"/>
      <c r="T948" s="5"/>
      <c r="U948" s="5"/>
      <c r="V948" s="5"/>
      <c r="W948" s="5"/>
      <c r="X948" s="5"/>
      <c r="Y948" s="5"/>
      <c r="Z948" s="5"/>
    </row>
    <row r="949" ht="15.75" customHeight="1">
      <c r="J949" s="5"/>
      <c r="K949" s="5"/>
      <c r="L949" s="5"/>
      <c r="M949" s="5"/>
      <c r="N949" s="5"/>
      <c r="O949" s="5"/>
      <c r="P949" s="5"/>
      <c r="Q949" s="5"/>
      <c r="R949" s="5"/>
      <c r="S949" s="5"/>
      <c r="T949" s="5"/>
      <c r="U949" s="5"/>
      <c r="V949" s="5"/>
      <c r="W949" s="5"/>
      <c r="X949" s="5"/>
      <c r="Y949" s="5"/>
      <c r="Z949" s="5"/>
    </row>
    <row r="950" ht="15.75" customHeight="1">
      <c r="J950" s="5"/>
      <c r="K950" s="5"/>
      <c r="L950" s="5"/>
      <c r="M950" s="5"/>
      <c r="N950" s="5"/>
      <c r="O950" s="5"/>
      <c r="P950" s="5"/>
      <c r="Q950" s="5"/>
      <c r="R950" s="5"/>
      <c r="S950" s="5"/>
      <c r="T950" s="5"/>
      <c r="U950" s="5"/>
      <c r="V950" s="5"/>
      <c r="W950" s="5"/>
      <c r="X950" s="5"/>
      <c r="Y950" s="5"/>
      <c r="Z950" s="5"/>
    </row>
    <row r="951" ht="15.75" customHeight="1">
      <c r="J951" s="5"/>
      <c r="K951" s="5"/>
      <c r="L951" s="5"/>
      <c r="M951" s="5"/>
      <c r="N951" s="5"/>
      <c r="O951" s="5"/>
      <c r="P951" s="5"/>
      <c r="Q951" s="5"/>
      <c r="R951" s="5"/>
      <c r="S951" s="5"/>
      <c r="T951" s="5"/>
      <c r="U951" s="5"/>
      <c r="V951" s="5"/>
      <c r="W951" s="5"/>
      <c r="X951" s="5"/>
      <c r="Y951" s="5"/>
      <c r="Z951" s="5"/>
    </row>
    <row r="952" ht="15.75" customHeight="1">
      <c r="J952" s="5"/>
      <c r="K952" s="5"/>
      <c r="L952" s="5"/>
      <c r="M952" s="5"/>
      <c r="N952" s="5"/>
      <c r="O952" s="5"/>
      <c r="P952" s="5"/>
      <c r="Q952" s="5"/>
      <c r="R952" s="5"/>
      <c r="S952" s="5"/>
      <c r="T952" s="5"/>
      <c r="U952" s="5"/>
      <c r="V952" s="5"/>
      <c r="W952" s="5"/>
      <c r="X952" s="5"/>
      <c r="Y952" s="5"/>
      <c r="Z952" s="5"/>
    </row>
    <row r="953" ht="15.75" customHeight="1">
      <c r="J953" s="5"/>
      <c r="K953" s="5"/>
      <c r="L953" s="5"/>
      <c r="M953" s="5"/>
      <c r="N953" s="5"/>
      <c r="O953" s="5"/>
      <c r="P953" s="5"/>
      <c r="Q953" s="5"/>
      <c r="R953" s="5"/>
      <c r="S953" s="5"/>
      <c r="T953" s="5"/>
      <c r="U953" s="5"/>
      <c r="V953" s="5"/>
      <c r="W953" s="5"/>
      <c r="X953" s="5"/>
      <c r="Y953" s="5"/>
      <c r="Z953" s="5"/>
    </row>
    <row r="954" ht="15.75" customHeight="1">
      <c r="J954" s="5"/>
      <c r="K954" s="5"/>
      <c r="L954" s="5"/>
      <c r="M954" s="5"/>
      <c r="N954" s="5"/>
      <c r="O954" s="5"/>
      <c r="P954" s="5"/>
      <c r="Q954" s="5"/>
      <c r="R954" s="5"/>
      <c r="S954" s="5"/>
      <c r="T954" s="5"/>
      <c r="U954" s="5"/>
      <c r="V954" s="5"/>
      <c r="W954" s="5"/>
      <c r="X954" s="5"/>
      <c r="Y954" s="5"/>
      <c r="Z954" s="5"/>
    </row>
    <row r="955" ht="15.75" customHeight="1">
      <c r="J955" s="5"/>
      <c r="K955" s="5"/>
      <c r="L955" s="5"/>
      <c r="M955" s="5"/>
      <c r="N955" s="5"/>
      <c r="O955" s="5"/>
      <c r="P955" s="5"/>
      <c r="Q955" s="5"/>
      <c r="R955" s="5"/>
      <c r="S955" s="5"/>
      <c r="T955" s="5"/>
      <c r="U955" s="5"/>
      <c r="V955" s="5"/>
      <c r="W955" s="5"/>
      <c r="X955" s="5"/>
      <c r="Y955" s="5"/>
      <c r="Z955" s="5"/>
    </row>
    <row r="956" ht="15.75" customHeight="1">
      <c r="J956" s="5"/>
      <c r="K956" s="5"/>
      <c r="L956" s="5"/>
      <c r="M956" s="5"/>
      <c r="N956" s="5"/>
      <c r="O956" s="5"/>
      <c r="P956" s="5"/>
      <c r="Q956" s="5"/>
      <c r="R956" s="5"/>
      <c r="S956" s="5"/>
      <c r="T956" s="5"/>
      <c r="U956" s="5"/>
      <c r="V956" s="5"/>
      <c r="W956" s="5"/>
      <c r="X956" s="5"/>
      <c r="Y956" s="5"/>
      <c r="Z956" s="5"/>
    </row>
    <row r="957" ht="15.75" customHeight="1">
      <c r="J957" s="5"/>
      <c r="K957" s="5"/>
      <c r="L957" s="5"/>
      <c r="M957" s="5"/>
      <c r="N957" s="5"/>
      <c r="O957" s="5"/>
      <c r="P957" s="5"/>
      <c r="Q957" s="5"/>
      <c r="R957" s="5"/>
      <c r="S957" s="5"/>
      <c r="T957" s="5"/>
      <c r="U957" s="5"/>
      <c r="V957" s="5"/>
      <c r="W957" s="5"/>
      <c r="X957" s="5"/>
      <c r="Y957" s="5"/>
      <c r="Z957" s="5"/>
    </row>
    <row r="958" ht="15.75" customHeight="1">
      <c r="J958" s="5"/>
      <c r="K958" s="5"/>
      <c r="L958" s="5"/>
      <c r="M958" s="5"/>
      <c r="N958" s="5"/>
      <c r="O958" s="5"/>
      <c r="P958" s="5"/>
      <c r="Q958" s="5"/>
      <c r="R958" s="5"/>
      <c r="S958" s="5"/>
      <c r="T958" s="5"/>
      <c r="U958" s="5"/>
      <c r="V958" s="5"/>
      <c r="W958" s="5"/>
      <c r="X958" s="5"/>
      <c r="Y958" s="5"/>
      <c r="Z958" s="5"/>
    </row>
    <row r="959" ht="15.75" customHeight="1">
      <c r="J959" s="5"/>
      <c r="K959" s="5"/>
      <c r="L959" s="5"/>
      <c r="M959" s="5"/>
      <c r="N959" s="5"/>
      <c r="O959" s="5"/>
      <c r="P959" s="5"/>
      <c r="Q959" s="5"/>
      <c r="R959" s="5"/>
      <c r="S959" s="5"/>
      <c r="T959" s="5"/>
      <c r="U959" s="5"/>
      <c r="V959" s="5"/>
      <c r="W959" s="5"/>
      <c r="X959" s="5"/>
      <c r="Y959" s="5"/>
      <c r="Z959" s="5"/>
    </row>
    <row r="960" ht="15.75" customHeight="1">
      <c r="J960" s="5"/>
      <c r="K960" s="5"/>
      <c r="L960" s="5"/>
      <c r="M960" s="5"/>
      <c r="N960" s="5"/>
      <c r="O960" s="5"/>
      <c r="P960" s="5"/>
      <c r="Q960" s="5"/>
      <c r="R960" s="5"/>
      <c r="S960" s="5"/>
      <c r="T960" s="5"/>
      <c r="U960" s="5"/>
      <c r="V960" s="5"/>
      <c r="W960" s="5"/>
      <c r="X960" s="5"/>
      <c r="Y960" s="5"/>
      <c r="Z960" s="5"/>
    </row>
    <row r="961" ht="15.75" customHeight="1">
      <c r="J961" s="5"/>
      <c r="K961" s="5"/>
      <c r="L961" s="5"/>
      <c r="M961" s="5"/>
      <c r="N961" s="5"/>
      <c r="O961" s="5"/>
      <c r="P961" s="5"/>
      <c r="Q961" s="5"/>
      <c r="R961" s="5"/>
      <c r="S961" s="5"/>
      <c r="T961" s="5"/>
      <c r="U961" s="5"/>
      <c r="V961" s="5"/>
      <c r="W961" s="5"/>
      <c r="X961" s="5"/>
      <c r="Y961" s="5"/>
      <c r="Z961" s="5"/>
    </row>
    <row r="962" ht="15.75" customHeight="1">
      <c r="J962" s="5"/>
      <c r="K962" s="5"/>
      <c r="L962" s="5"/>
      <c r="M962" s="5"/>
      <c r="N962" s="5"/>
      <c r="O962" s="5"/>
      <c r="P962" s="5"/>
      <c r="Q962" s="5"/>
      <c r="R962" s="5"/>
      <c r="S962" s="5"/>
      <c r="T962" s="5"/>
      <c r="U962" s="5"/>
      <c r="V962" s="5"/>
      <c r="W962" s="5"/>
      <c r="X962" s="5"/>
      <c r="Y962" s="5"/>
      <c r="Z962" s="5"/>
    </row>
    <row r="963" ht="15.75" customHeight="1">
      <c r="J963" s="5"/>
      <c r="K963" s="5"/>
      <c r="L963" s="5"/>
      <c r="M963" s="5"/>
      <c r="N963" s="5"/>
      <c r="O963" s="5"/>
      <c r="P963" s="5"/>
      <c r="Q963" s="5"/>
      <c r="R963" s="5"/>
      <c r="S963" s="5"/>
      <c r="T963" s="5"/>
      <c r="U963" s="5"/>
      <c r="V963" s="5"/>
      <c r="W963" s="5"/>
      <c r="X963" s="5"/>
      <c r="Y963" s="5"/>
      <c r="Z963" s="5"/>
    </row>
    <row r="964" ht="15.75" customHeight="1">
      <c r="J964" s="5"/>
      <c r="K964" s="5"/>
      <c r="L964" s="5"/>
      <c r="M964" s="5"/>
      <c r="N964" s="5"/>
      <c r="O964" s="5"/>
      <c r="P964" s="5"/>
      <c r="Q964" s="5"/>
      <c r="R964" s="5"/>
      <c r="S964" s="5"/>
      <c r="T964" s="5"/>
      <c r="U964" s="5"/>
      <c r="V964" s="5"/>
      <c r="W964" s="5"/>
      <c r="X964" s="5"/>
      <c r="Y964" s="5"/>
      <c r="Z964" s="5"/>
    </row>
    <row r="965" ht="15.75" customHeight="1">
      <c r="J965" s="5"/>
      <c r="K965" s="5"/>
      <c r="L965" s="5"/>
      <c r="M965" s="5"/>
      <c r="N965" s="5"/>
      <c r="O965" s="5"/>
      <c r="P965" s="5"/>
      <c r="Q965" s="5"/>
      <c r="R965" s="5"/>
      <c r="S965" s="5"/>
      <c r="T965" s="5"/>
      <c r="U965" s="5"/>
      <c r="V965" s="5"/>
      <c r="W965" s="5"/>
      <c r="X965" s="5"/>
      <c r="Y965" s="5"/>
      <c r="Z965" s="5"/>
    </row>
    <row r="966" ht="15.75" customHeight="1">
      <c r="J966" s="5"/>
      <c r="K966" s="5"/>
      <c r="L966" s="5"/>
      <c r="M966" s="5"/>
      <c r="N966" s="5"/>
      <c r="O966" s="5"/>
      <c r="P966" s="5"/>
      <c r="Q966" s="5"/>
      <c r="R966" s="5"/>
      <c r="S966" s="5"/>
      <c r="T966" s="5"/>
      <c r="U966" s="5"/>
      <c r="V966" s="5"/>
      <c r="W966" s="5"/>
      <c r="X966" s="5"/>
      <c r="Y966" s="5"/>
      <c r="Z966" s="5"/>
    </row>
    <row r="967" ht="15.75" customHeight="1">
      <c r="J967" s="5"/>
      <c r="K967" s="5"/>
      <c r="L967" s="5"/>
      <c r="M967" s="5"/>
      <c r="N967" s="5"/>
      <c r="O967" s="5"/>
      <c r="P967" s="5"/>
      <c r="Q967" s="5"/>
      <c r="R967" s="5"/>
      <c r="S967" s="5"/>
      <c r="T967" s="5"/>
      <c r="U967" s="5"/>
      <c r="V967" s="5"/>
      <c r="W967" s="5"/>
      <c r="X967" s="5"/>
      <c r="Y967" s="5"/>
      <c r="Z967" s="5"/>
    </row>
    <row r="968" ht="15.75" customHeight="1">
      <c r="J968" s="5"/>
      <c r="K968" s="5"/>
      <c r="L968" s="5"/>
      <c r="M968" s="5"/>
      <c r="N968" s="5"/>
      <c r="O968" s="5"/>
      <c r="P968" s="5"/>
      <c r="Q968" s="5"/>
      <c r="R968" s="5"/>
      <c r="S968" s="5"/>
      <c r="T968" s="5"/>
      <c r="U968" s="5"/>
      <c r="V968" s="5"/>
      <c r="W968" s="5"/>
      <c r="X968" s="5"/>
      <c r="Y968" s="5"/>
      <c r="Z968" s="5"/>
    </row>
    <row r="969" ht="15.75" customHeight="1">
      <c r="J969" s="5"/>
      <c r="K969" s="5"/>
      <c r="L969" s="5"/>
      <c r="M969" s="5"/>
      <c r="N969" s="5"/>
      <c r="O969" s="5"/>
      <c r="P969" s="5"/>
      <c r="Q969" s="5"/>
      <c r="R969" s="5"/>
      <c r="S969" s="5"/>
      <c r="T969" s="5"/>
      <c r="U969" s="5"/>
      <c r="V969" s="5"/>
      <c r="W969" s="5"/>
      <c r="X969" s="5"/>
      <c r="Y969" s="5"/>
      <c r="Z969" s="5"/>
    </row>
    <row r="970" ht="15.75" customHeight="1">
      <c r="J970" s="5"/>
      <c r="K970" s="5"/>
      <c r="L970" s="5"/>
      <c r="M970" s="5"/>
      <c r="N970" s="5"/>
      <c r="O970" s="5"/>
      <c r="P970" s="5"/>
      <c r="Q970" s="5"/>
      <c r="R970" s="5"/>
      <c r="S970" s="5"/>
      <c r="T970" s="5"/>
      <c r="U970" s="5"/>
      <c r="V970" s="5"/>
      <c r="W970" s="5"/>
      <c r="X970" s="5"/>
      <c r="Y970" s="5"/>
      <c r="Z970" s="5"/>
    </row>
    <row r="971" ht="15.75" customHeight="1">
      <c r="J971" s="5"/>
      <c r="K971" s="5"/>
      <c r="L971" s="5"/>
      <c r="M971" s="5"/>
      <c r="N971" s="5"/>
      <c r="O971" s="5"/>
      <c r="P971" s="5"/>
      <c r="Q971" s="5"/>
      <c r="R971" s="5"/>
      <c r="S971" s="5"/>
      <c r="T971" s="5"/>
      <c r="U971" s="5"/>
      <c r="V971" s="5"/>
      <c r="W971" s="5"/>
      <c r="X971" s="5"/>
      <c r="Y971" s="5"/>
      <c r="Z971" s="5"/>
    </row>
    <row r="972" ht="15.75" customHeight="1">
      <c r="J972" s="5"/>
      <c r="K972" s="5"/>
      <c r="L972" s="5"/>
      <c r="M972" s="5"/>
      <c r="N972" s="5"/>
      <c r="O972" s="5"/>
      <c r="P972" s="5"/>
      <c r="Q972" s="5"/>
      <c r="R972" s="5"/>
      <c r="S972" s="5"/>
      <c r="T972" s="5"/>
      <c r="U972" s="5"/>
      <c r="V972" s="5"/>
      <c r="W972" s="5"/>
      <c r="X972" s="5"/>
      <c r="Y972" s="5"/>
      <c r="Z972" s="5"/>
    </row>
    <row r="973" ht="15.75" customHeight="1">
      <c r="J973" s="5"/>
      <c r="K973" s="5"/>
      <c r="L973" s="5"/>
      <c r="M973" s="5"/>
      <c r="N973" s="5"/>
      <c r="O973" s="5"/>
      <c r="P973" s="5"/>
      <c r="Q973" s="5"/>
      <c r="R973" s="5"/>
      <c r="S973" s="5"/>
      <c r="T973" s="5"/>
      <c r="U973" s="5"/>
      <c r="V973" s="5"/>
      <c r="W973" s="5"/>
      <c r="X973" s="5"/>
      <c r="Y973" s="5"/>
      <c r="Z973" s="5"/>
    </row>
    <row r="974" ht="15.75" customHeight="1">
      <c r="J974" s="5"/>
      <c r="K974" s="5"/>
      <c r="L974" s="5"/>
      <c r="M974" s="5"/>
      <c r="N974" s="5"/>
      <c r="O974" s="5"/>
      <c r="P974" s="5"/>
      <c r="Q974" s="5"/>
      <c r="R974" s="5"/>
      <c r="S974" s="5"/>
      <c r="T974" s="5"/>
      <c r="U974" s="5"/>
      <c r="V974" s="5"/>
      <c r="W974" s="5"/>
      <c r="X974" s="5"/>
      <c r="Y974" s="5"/>
      <c r="Z974" s="5"/>
    </row>
    <row r="975" ht="15.75" customHeight="1">
      <c r="J975" s="5"/>
      <c r="K975" s="5"/>
      <c r="L975" s="5"/>
      <c r="M975" s="5"/>
      <c r="N975" s="5"/>
      <c r="O975" s="5"/>
      <c r="P975" s="5"/>
      <c r="Q975" s="5"/>
      <c r="R975" s="5"/>
      <c r="S975" s="5"/>
      <c r="T975" s="5"/>
      <c r="U975" s="5"/>
      <c r="V975" s="5"/>
      <c r="W975" s="5"/>
      <c r="X975" s="5"/>
      <c r="Y975" s="5"/>
      <c r="Z975" s="5"/>
    </row>
    <row r="976" ht="15.75" customHeight="1">
      <c r="J976" s="5"/>
      <c r="K976" s="5"/>
      <c r="L976" s="5"/>
      <c r="M976" s="5"/>
      <c r="N976" s="5"/>
      <c r="O976" s="5"/>
      <c r="P976" s="5"/>
      <c r="Q976" s="5"/>
      <c r="R976" s="5"/>
      <c r="S976" s="5"/>
      <c r="T976" s="5"/>
      <c r="U976" s="5"/>
      <c r="V976" s="5"/>
      <c r="W976" s="5"/>
      <c r="X976" s="5"/>
      <c r="Y976" s="5"/>
      <c r="Z976" s="5"/>
    </row>
    <row r="977" ht="15.75" customHeight="1">
      <c r="J977" s="5"/>
      <c r="K977" s="5"/>
      <c r="L977" s="5"/>
      <c r="M977" s="5"/>
      <c r="N977" s="5"/>
      <c r="O977" s="5"/>
      <c r="P977" s="5"/>
      <c r="Q977" s="5"/>
      <c r="R977" s="5"/>
      <c r="S977" s="5"/>
      <c r="T977" s="5"/>
      <c r="U977" s="5"/>
      <c r="V977" s="5"/>
      <c r="W977" s="5"/>
      <c r="X977" s="5"/>
      <c r="Y977" s="5"/>
      <c r="Z977" s="5"/>
    </row>
    <row r="978" ht="15.75" customHeight="1">
      <c r="J978" s="5"/>
      <c r="K978" s="5"/>
      <c r="L978" s="5"/>
      <c r="M978" s="5"/>
      <c r="N978" s="5"/>
      <c r="O978" s="5"/>
      <c r="P978" s="5"/>
      <c r="Q978" s="5"/>
      <c r="R978" s="5"/>
      <c r="S978" s="5"/>
      <c r="T978" s="5"/>
      <c r="U978" s="5"/>
      <c r="V978" s="5"/>
      <c r="W978" s="5"/>
      <c r="X978" s="5"/>
      <c r="Y978" s="5"/>
      <c r="Z978" s="5"/>
    </row>
    <row r="979" ht="15.75" customHeight="1">
      <c r="J979" s="5"/>
      <c r="K979" s="5"/>
      <c r="L979" s="5"/>
      <c r="M979" s="5"/>
      <c r="N979" s="5"/>
      <c r="O979" s="5"/>
      <c r="P979" s="5"/>
      <c r="Q979" s="5"/>
      <c r="R979" s="5"/>
      <c r="S979" s="5"/>
      <c r="T979" s="5"/>
      <c r="U979" s="5"/>
      <c r="V979" s="5"/>
      <c r="W979" s="5"/>
      <c r="X979" s="5"/>
      <c r="Y979" s="5"/>
      <c r="Z979" s="5"/>
    </row>
    <row r="980" ht="15.75" customHeight="1">
      <c r="J980" s="5"/>
      <c r="K980" s="5"/>
      <c r="L980" s="5"/>
      <c r="M980" s="5"/>
      <c r="N980" s="5"/>
      <c r="O980" s="5"/>
      <c r="P980" s="5"/>
      <c r="Q980" s="5"/>
      <c r="R980" s="5"/>
      <c r="S980" s="5"/>
      <c r="T980" s="5"/>
      <c r="U980" s="5"/>
      <c r="V980" s="5"/>
      <c r="W980" s="5"/>
      <c r="X980" s="5"/>
      <c r="Y980" s="5"/>
      <c r="Z980" s="5"/>
    </row>
    <row r="981" ht="15.75" customHeight="1">
      <c r="J981" s="5"/>
      <c r="K981" s="5"/>
      <c r="L981" s="5"/>
      <c r="M981" s="5"/>
      <c r="N981" s="5"/>
      <c r="O981" s="5"/>
      <c r="P981" s="5"/>
      <c r="Q981" s="5"/>
      <c r="R981" s="5"/>
      <c r="S981" s="5"/>
      <c r="T981" s="5"/>
      <c r="U981" s="5"/>
      <c r="V981" s="5"/>
      <c r="W981" s="5"/>
      <c r="X981" s="5"/>
      <c r="Y981" s="5"/>
      <c r="Z981" s="5"/>
    </row>
    <row r="982" ht="15.75" customHeight="1">
      <c r="J982" s="5"/>
      <c r="K982" s="5"/>
      <c r="L982" s="5"/>
      <c r="M982" s="5"/>
      <c r="N982" s="5"/>
      <c r="O982" s="5"/>
      <c r="P982" s="5"/>
      <c r="Q982" s="5"/>
      <c r="R982" s="5"/>
      <c r="S982" s="5"/>
      <c r="T982" s="5"/>
      <c r="U982" s="5"/>
      <c r="V982" s="5"/>
      <c r="W982" s="5"/>
      <c r="X982" s="5"/>
      <c r="Y982" s="5"/>
      <c r="Z982" s="5"/>
    </row>
    <row r="983" ht="15.75" customHeight="1">
      <c r="J983" s="5"/>
      <c r="K983" s="5"/>
      <c r="L983" s="5"/>
      <c r="M983" s="5"/>
      <c r="N983" s="5"/>
      <c r="O983" s="5"/>
      <c r="P983" s="5"/>
      <c r="Q983" s="5"/>
      <c r="R983" s="5"/>
      <c r="S983" s="5"/>
      <c r="T983" s="5"/>
      <c r="U983" s="5"/>
      <c r="V983" s="5"/>
      <c r="W983" s="5"/>
      <c r="X983" s="5"/>
      <c r="Y983" s="5"/>
      <c r="Z983" s="5"/>
    </row>
    <row r="984" ht="15.75" customHeight="1">
      <c r="J984" s="5"/>
      <c r="K984" s="5"/>
      <c r="L984" s="5"/>
      <c r="M984" s="5"/>
      <c r="N984" s="5"/>
      <c r="O984" s="5"/>
      <c r="P984" s="5"/>
      <c r="Q984" s="5"/>
      <c r="R984" s="5"/>
      <c r="S984" s="5"/>
      <c r="T984" s="5"/>
      <c r="U984" s="5"/>
      <c r="V984" s="5"/>
      <c r="W984" s="5"/>
      <c r="X984" s="5"/>
      <c r="Y984" s="5"/>
      <c r="Z984" s="5"/>
    </row>
    <row r="985" ht="15.75" customHeight="1">
      <c r="J985" s="5"/>
      <c r="K985" s="5"/>
      <c r="L985" s="5"/>
      <c r="M985" s="5"/>
      <c r="N985" s="5"/>
      <c r="O985" s="5"/>
      <c r="P985" s="5"/>
      <c r="Q985" s="5"/>
      <c r="R985" s="5"/>
      <c r="S985" s="5"/>
      <c r="T985" s="5"/>
      <c r="U985" s="5"/>
      <c r="V985" s="5"/>
      <c r="W985" s="5"/>
      <c r="X985" s="5"/>
      <c r="Y985" s="5"/>
      <c r="Z985" s="5"/>
    </row>
    <row r="986" ht="15.75" customHeight="1">
      <c r="J986" s="5"/>
      <c r="K986" s="5"/>
      <c r="L986" s="5"/>
      <c r="M986" s="5"/>
      <c r="N986" s="5"/>
      <c r="O986" s="5"/>
      <c r="P986" s="5"/>
      <c r="Q986" s="5"/>
      <c r="R986" s="5"/>
      <c r="S986" s="5"/>
      <c r="T986" s="5"/>
      <c r="U986" s="5"/>
      <c r="V986" s="5"/>
      <c r="W986" s="5"/>
      <c r="X986" s="5"/>
      <c r="Y986" s="5"/>
      <c r="Z986" s="5"/>
    </row>
    <row r="987" ht="15.75" customHeight="1">
      <c r="J987" s="5"/>
      <c r="K987" s="5"/>
      <c r="L987" s="5"/>
      <c r="M987" s="5"/>
      <c r="N987" s="5"/>
      <c r="O987" s="5"/>
      <c r="P987" s="5"/>
      <c r="Q987" s="5"/>
      <c r="R987" s="5"/>
      <c r="S987" s="5"/>
      <c r="T987" s="5"/>
      <c r="U987" s="5"/>
      <c r="V987" s="5"/>
      <c r="W987" s="5"/>
      <c r="X987" s="5"/>
      <c r="Y987" s="5"/>
      <c r="Z987" s="5"/>
    </row>
    <row r="988" ht="15.75" customHeight="1">
      <c r="J988" s="5"/>
      <c r="K988" s="5"/>
      <c r="L988" s="5"/>
      <c r="M988" s="5"/>
      <c r="N988" s="5"/>
      <c r="O988" s="5"/>
      <c r="P988" s="5"/>
      <c r="Q988" s="5"/>
      <c r="R988" s="5"/>
      <c r="S988" s="5"/>
      <c r="T988" s="5"/>
      <c r="U988" s="5"/>
      <c r="V988" s="5"/>
      <c r="W988" s="5"/>
      <c r="X988" s="5"/>
      <c r="Y988" s="5"/>
      <c r="Z988" s="5"/>
    </row>
    <row r="989" ht="15.75" customHeight="1">
      <c r="J989" s="5"/>
      <c r="K989" s="5"/>
      <c r="L989" s="5"/>
      <c r="M989" s="5"/>
      <c r="N989" s="5"/>
      <c r="O989" s="5"/>
      <c r="P989" s="5"/>
      <c r="Q989" s="5"/>
      <c r="R989" s="5"/>
      <c r="S989" s="5"/>
      <c r="T989" s="5"/>
      <c r="U989" s="5"/>
      <c r="V989" s="5"/>
      <c r="W989" s="5"/>
      <c r="X989" s="5"/>
      <c r="Y989" s="5"/>
      <c r="Z989" s="5"/>
    </row>
    <row r="990" ht="15.75" customHeight="1">
      <c r="J990" s="5"/>
      <c r="K990" s="5"/>
      <c r="L990" s="5"/>
      <c r="M990" s="5"/>
      <c r="N990" s="5"/>
      <c r="O990" s="5"/>
      <c r="P990" s="5"/>
      <c r="Q990" s="5"/>
      <c r="R990" s="5"/>
      <c r="S990" s="5"/>
      <c r="T990" s="5"/>
      <c r="U990" s="5"/>
      <c r="V990" s="5"/>
      <c r="W990" s="5"/>
      <c r="X990" s="5"/>
      <c r="Y990" s="5"/>
      <c r="Z990" s="5"/>
    </row>
    <row r="991" ht="15.75" customHeight="1">
      <c r="J991" s="5"/>
      <c r="K991" s="5"/>
      <c r="L991" s="5"/>
      <c r="M991" s="5"/>
      <c r="N991" s="5"/>
      <c r="O991" s="5"/>
      <c r="P991" s="5"/>
      <c r="Q991" s="5"/>
      <c r="R991" s="5"/>
      <c r="S991" s="5"/>
      <c r="T991" s="5"/>
      <c r="U991" s="5"/>
      <c r="V991" s="5"/>
      <c r="W991" s="5"/>
      <c r="X991" s="5"/>
      <c r="Y991" s="5"/>
      <c r="Z991" s="5"/>
    </row>
    <row r="992" ht="15.75" customHeight="1">
      <c r="J992" s="5"/>
      <c r="K992" s="5"/>
      <c r="L992" s="5"/>
      <c r="M992" s="5"/>
      <c r="N992" s="5"/>
      <c r="O992" s="5"/>
      <c r="P992" s="5"/>
      <c r="Q992" s="5"/>
      <c r="R992" s="5"/>
      <c r="S992" s="5"/>
      <c r="T992" s="5"/>
      <c r="U992" s="5"/>
      <c r="V992" s="5"/>
      <c r="W992" s="5"/>
      <c r="X992" s="5"/>
      <c r="Y992" s="5"/>
      <c r="Z992" s="5"/>
    </row>
    <row r="993" ht="15.75" customHeight="1">
      <c r="J993" s="5"/>
      <c r="K993" s="5"/>
      <c r="L993" s="5"/>
      <c r="M993" s="5"/>
      <c r="N993" s="5"/>
      <c r="O993" s="5"/>
      <c r="P993" s="5"/>
      <c r="Q993" s="5"/>
      <c r="R993" s="5"/>
      <c r="S993" s="5"/>
      <c r="T993" s="5"/>
      <c r="U993" s="5"/>
      <c r="V993" s="5"/>
      <c r="W993" s="5"/>
      <c r="X993" s="5"/>
      <c r="Y993" s="5"/>
      <c r="Z993" s="5"/>
    </row>
    <row r="994" ht="15.75" customHeight="1">
      <c r="J994" s="5"/>
      <c r="K994" s="5"/>
      <c r="L994" s="5"/>
      <c r="M994" s="5"/>
      <c r="N994" s="5"/>
      <c r="O994" s="5"/>
      <c r="P994" s="5"/>
      <c r="Q994" s="5"/>
      <c r="R994" s="5"/>
      <c r="S994" s="5"/>
      <c r="T994" s="5"/>
      <c r="U994" s="5"/>
      <c r="V994" s="5"/>
      <c r="W994" s="5"/>
      <c r="X994" s="5"/>
      <c r="Y994" s="5"/>
      <c r="Z994" s="5"/>
    </row>
    <row r="995" ht="15.75" customHeight="1">
      <c r="J995" s="5"/>
      <c r="K995" s="5"/>
      <c r="L995" s="5"/>
      <c r="M995" s="5"/>
      <c r="N995" s="5"/>
      <c r="O995" s="5"/>
      <c r="P995" s="5"/>
      <c r="Q995" s="5"/>
      <c r="R995" s="5"/>
      <c r="S995" s="5"/>
      <c r="T995" s="5"/>
      <c r="U995" s="5"/>
      <c r="V995" s="5"/>
      <c r="W995" s="5"/>
      <c r="X995" s="5"/>
      <c r="Y995" s="5"/>
      <c r="Z995" s="5"/>
    </row>
    <row r="996" ht="15.75" customHeight="1">
      <c r="J996" s="5"/>
      <c r="K996" s="5"/>
      <c r="L996" s="5"/>
      <c r="M996" s="5"/>
      <c r="N996" s="5"/>
      <c r="O996" s="5"/>
      <c r="P996" s="5"/>
      <c r="Q996" s="5"/>
      <c r="R996" s="5"/>
      <c r="S996" s="5"/>
      <c r="T996" s="5"/>
      <c r="U996" s="5"/>
      <c r="V996" s="5"/>
      <c r="W996" s="5"/>
      <c r="X996" s="5"/>
      <c r="Y996" s="5"/>
      <c r="Z996" s="5"/>
    </row>
    <row r="997" ht="15.75" customHeight="1">
      <c r="J997" s="5"/>
      <c r="K997" s="5"/>
      <c r="L997" s="5"/>
      <c r="M997" s="5"/>
      <c r="N997" s="5"/>
      <c r="O997" s="5"/>
      <c r="P997" s="5"/>
      <c r="Q997" s="5"/>
      <c r="R997" s="5"/>
      <c r="S997" s="5"/>
      <c r="T997" s="5"/>
      <c r="U997" s="5"/>
      <c r="V997" s="5"/>
      <c r="W997" s="5"/>
      <c r="X997" s="5"/>
      <c r="Y997" s="5"/>
      <c r="Z997" s="5"/>
    </row>
    <row r="998" ht="15.75" customHeight="1">
      <c r="J998" s="5"/>
      <c r="K998" s="5"/>
      <c r="L998" s="5"/>
      <c r="M998" s="5"/>
      <c r="N998" s="5"/>
      <c r="O998" s="5"/>
      <c r="P998" s="5"/>
      <c r="Q998" s="5"/>
      <c r="R998" s="5"/>
      <c r="S998" s="5"/>
      <c r="T998" s="5"/>
      <c r="U998" s="5"/>
      <c r="V998" s="5"/>
      <c r="W998" s="5"/>
      <c r="X998" s="5"/>
      <c r="Y998" s="5"/>
      <c r="Z998" s="5"/>
    </row>
    <row r="999" ht="15.75" customHeight="1">
      <c r="J999" s="5"/>
      <c r="K999" s="5"/>
      <c r="L999" s="5"/>
      <c r="M999" s="5"/>
      <c r="N999" s="5"/>
      <c r="O999" s="5"/>
      <c r="P999" s="5"/>
      <c r="Q999" s="5"/>
      <c r="R999" s="5"/>
      <c r="S999" s="5"/>
      <c r="T999" s="5"/>
      <c r="U999" s="5"/>
      <c r="V999" s="5"/>
      <c r="W999" s="5"/>
      <c r="X999" s="5"/>
      <c r="Y999" s="5"/>
      <c r="Z999" s="5"/>
    </row>
    <row r="1000" ht="15.75" customHeight="1">
      <c r="J1000" s="5"/>
      <c r="K1000" s="5"/>
      <c r="L1000" s="5"/>
      <c r="M1000" s="5"/>
      <c r="N1000" s="5"/>
      <c r="O1000" s="5"/>
      <c r="P1000" s="5"/>
      <c r="Q1000" s="5"/>
      <c r="R1000" s="5"/>
      <c r="S1000" s="5"/>
      <c r="T1000" s="5"/>
      <c r="U1000" s="5"/>
      <c r="V1000" s="5"/>
      <c r="W1000" s="5"/>
      <c r="X1000" s="5"/>
      <c r="Y1000" s="5"/>
      <c r="Z1000" s="5"/>
    </row>
  </sheetData>
  <mergeCells count="3">
    <mergeCell ref="S37:X37"/>
    <mergeCell ref="S38:Y38"/>
    <mergeCell ref="R41:S4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4.71"/>
    <col customWidth="1" min="3" max="3" width="20.43"/>
    <col customWidth="1" min="4" max="4" width="37.29"/>
    <col customWidth="1" min="5" max="6" width="11.43"/>
    <col customWidth="1" min="7" max="7" width="29.71"/>
    <col customWidth="1" min="8" max="8" width="11.43"/>
    <col customWidth="1" min="9" max="9" width="38.14"/>
    <col customWidth="1" min="10" max="10" width="11.43"/>
    <col customWidth="1" min="11" max="11" width="24.14"/>
    <col customWidth="1" min="12" max="13" width="24.86"/>
    <col customWidth="1" min="14" max="15" width="11.43"/>
    <col customWidth="1" min="16" max="16" width="22.14"/>
    <col customWidth="1" min="17" max="17" width="16.14"/>
    <col customWidth="1" min="18" max="19" width="11.43"/>
    <col customWidth="1" min="20" max="20" width="24.71"/>
    <col customWidth="1" min="21" max="22" width="11.43"/>
    <col customWidth="1" min="23" max="24" width="53.29"/>
    <col customWidth="1" min="25" max="43" width="11.43"/>
  </cols>
  <sheetData>
    <row r="1">
      <c r="A1" s="1" t="s">
        <v>0</v>
      </c>
      <c r="B1" s="1">
        <v>9.0</v>
      </c>
      <c r="D1" s="3"/>
      <c r="E1" s="7"/>
      <c r="J1" s="7"/>
      <c r="N1" s="5"/>
      <c r="O1" s="7"/>
      <c r="P1" s="5"/>
      <c r="Q1" s="5"/>
      <c r="R1" s="7"/>
      <c r="S1" s="5"/>
      <c r="T1" s="10"/>
      <c r="U1" s="13"/>
      <c r="V1" s="5"/>
      <c r="W1" s="3"/>
      <c r="X1" s="3"/>
      <c r="Y1" s="5"/>
      <c r="Z1" s="5"/>
      <c r="AA1" s="5"/>
      <c r="AB1" s="5"/>
      <c r="AC1" s="5"/>
      <c r="AD1" s="5"/>
      <c r="AE1" s="5"/>
    </row>
    <row r="2">
      <c r="A2" s="15" t="s">
        <v>6</v>
      </c>
      <c r="B2" s="15" t="s">
        <v>14</v>
      </c>
      <c r="C2" s="15" t="s">
        <v>16</v>
      </c>
      <c r="D2" s="19" t="s">
        <v>8</v>
      </c>
      <c r="E2" s="7"/>
      <c r="F2" s="15" t="s">
        <v>6</v>
      </c>
      <c r="G2" s="15" t="s">
        <v>21</v>
      </c>
      <c r="H2" s="15" t="s">
        <v>16</v>
      </c>
      <c r="I2" s="15" t="s">
        <v>8</v>
      </c>
      <c r="J2" s="7"/>
      <c r="K2" s="15" t="s">
        <v>6</v>
      </c>
      <c r="L2" s="15" t="s">
        <v>7</v>
      </c>
      <c r="M2" s="15" t="s">
        <v>16</v>
      </c>
      <c r="N2" s="15" t="s">
        <v>8</v>
      </c>
      <c r="O2" s="7"/>
      <c r="P2" s="15" t="s">
        <v>6</v>
      </c>
      <c r="Q2" s="15" t="s">
        <v>30</v>
      </c>
      <c r="R2" s="7"/>
      <c r="S2" s="15" t="s">
        <v>6</v>
      </c>
      <c r="T2" s="22" t="s">
        <v>31</v>
      </c>
      <c r="U2" s="13"/>
      <c r="V2" s="23" t="s">
        <v>6</v>
      </c>
      <c r="W2" s="22" t="s">
        <v>36</v>
      </c>
      <c r="X2" s="15" t="s">
        <v>16</v>
      </c>
      <c r="Y2" s="15" t="s">
        <v>33</v>
      </c>
      <c r="Z2" s="15"/>
      <c r="AA2" s="15" t="s">
        <v>37</v>
      </c>
      <c r="AB2" s="22" t="s">
        <v>11</v>
      </c>
      <c r="AC2" s="5"/>
      <c r="AD2" s="5"/>
      <c r="AE2" s="5"/>
      <c r="AF2" s="5"/>
      <c r="AG2" s="5"/>
      <c r="AH2" s="5"/>
      <c r="AI2" s="5"/>
      <c r="AJ2" s="5"/>
      <c r="AK2" s="5"/>
      <c r="AL2" s="5"/>
      <c r="AM2" s="5"/>
      <c r="AN2" s="5"/>
      <c r="AO2" s="5"/>
      <c r="AP2" s="5"/>
      <c r="AQ2" s="5"/>
    </row>
    <row r="3">
      <c r="A3" s="1">
        <v>9.12</v>
      </c>
      <c r="B3" s="1" t="s">
        <v>41</v>
      </c>
      <c r="C3" s="1">
        <v>30.0</v>
      </c>
      <c r="D3" s="10" t="s">
        <v>42</v>
      </c>
      <c r="E3" s="7"/>
      <c r="F3" s="1">
        <v>9.14</v>
      </c>
      <c r="G3" s="1" t="s">
        <v>43</v>
      </c>
      <c r="H3" s="1">
        <v>45.0</v>
      </c>
      <c r="I3" s="36" t="s">
        <v>44</v>
      </c>
      <c r="J3" s="7"/>
      <c r="K3" s="1">
        <v>9.13</v>
      </c>
      <c r="L3" s="1" t="s">
        <v>45</v>
      </c>
      <c r="M3" s="1">
        <v>80.0</v>
      </c>
      <c r="N3" s="1" t="s">
        <v>46</v>
      </c>
      <c r="O3" s="7"/>
      <c r="P3" s="1">
        <v>9.16</v>
      </c>
      <c r="Q3" s="1" t="s">
        <v>47</v>
      </c>
      <c r="R3" s="7"/>
      <c r="S3" s="5">
        <v>9.12</v>
      </c>
      <c r="T3" s="38" t="s">
        <v>49</v>
      </c>
      <c r="U3" s="13"/>
      <c r="V3" s="5">
        <v>9.13</v>
      </c>
      <c r="W3" s="3" t="s">
        <v>50</v>
      </c>
      <c r="X3" s="3">
        <v>30.0</v>
      </c>
      <c r="Y3" s="5"/>
      <c r="Z3" s="5"/>
      <c r="AA3" s="5"/>
      <c r="AB3" s="5"/>
      <c r="AC3" s="5"/>
      <c r="AD3" s="5"/>
      <c r="AE3" s="5"/>
    </row>
    <row r="4">
      <c r="A4" s="1">
        <v>9.12</v>
      </c>
      <c r="B4" s="1" t="s">
        <v>52</v>
      </c>
      <c r="C4" s="1">
        <v>150.0</v>
      </c>
      <c r="D4" s="10" t="s">
        <v>54</v>
      </c>
      <c r="E4" s="7"/>
      <c r="F4" s="1">
        <v>9.14</v>
      </c>
      <c r="G4" s="1" t="s">
        <v>56</v>
      </c>
      <c r="H4" s="1">
        <v>30.0</v>
      </c>
      <c r="I4" s="1" t="s">
        <v>58</v>
      </c>
      <c r="J4" s="7"/>
      <c r="O4" s="7"/>
      <c r="P4" s="1">
        <v>9.18</v>
      </c>
      <c r="Q4" s="1" t="s">
        <v>68</v>
      </c>
      <c r="R4" s="7"/>
      <c r="S4" s="5">
        <v>9.15</v>
      </c>
      <c r="T4" s="10" t="s">
        <v>71</v>
      </c>
      <c r="U4" s="13"/>
      <c r="V4" s="5">
        <v>9.15</v>
      </c>
      <c r="W4" s="3" t="s">
        <v>72</v>
      </c>
      <c r="X4" s="3">
        <v>180.0</v>
      </c>
      <c r="Y4" s="5"/>
      <c r="Z4" s="5"/>
      <c r="AA4" s="5"/>
      <c r="AB4" s="5"/>
      <c r="AC4" s="5"/>
      <c r="AD4" s="5"/>
      <c r="AE4" s="5"/>
    </row>
    <row r="5">
      <c r="A5" s="1">
        <v>9.14</v>
      </c>
      <c r="B5" s="1" t="s">
        <v>74</v>
      </c>
      <c r="C5" s="1">
        <v>30.0</v>
      </c>
      <c r="D5" s="47" t="s">
        <v>42</v>
      </c>
      <c r="E5" s="7"/>
      <c r="F5" s="1">
        <v>9.14</v>
      </c>
      <c r="G5" s="1" t="s">
        <v>80</v>
      </c>
      <c r="H5" s="1">
        <v>15.0</v>
      </c>
      <c r="I5" s="1" t="s">
        <v>81</v>
      </c>
      <c r="J5" s="7"/>
      <c r="O5" s="7"/>
      <c r="R5" s="7"/>
      <c r="S5" s="5">
        <v>9.18</v>
      </c>
      <c r="T5" s="10" t="s">
        <v>71</v>
      </c>
      <c r="U5" s="13"/>
      <c r="V5" s="5">
        <v>9.18</v>
      </c>
      <c r="W5" s="3" t="s">
        <v>84</v>
      </c>
      <c r="X5" s="3"/>
      <c r="Y5" s="5"/>
      <c r="Z5" s="5"/>
      <c r="AA5" s="5"/>
      <c r="AB5" s="5"/>
      <c r="AC5" s="5"/>
      <c r="AD5" s="5"/>
      <c r="AE5" s="5"/>
    </row>
    <row r="6">
      <c r="A6" s="1">
        <v>9.14</v>
      </c>
      <c r="B6" s="1" t="s">
        <v>87</v>
      </c>
      <c r="C6" s="1">
        <v>120.0</v>
      </c>
      <c r="D6" s="10" t="s">
        <v>89</v>
      </c>
      <c r="E6" s="7"/>
      <c r="F6" s="1">
        <v>9.15</v>
      </c>
      <c r="G6" s="51" t="s">
        <v>90</v>
      </c>
      <c r="H6" s="1">
        <v>5.0</v>
      </c>
      <c r="I6" s="51" t="s">
        <v>92</v>
      </c>
      <c r="J6" s="7"/>
      <c r="O6" s="7"/>
      <c r="R6" s="7"/>
      <c r="S6" s="5">
        <v>9.18</v>
      </c>
      <c r="T6" s="10"/>
      <c r="U6" s="13"/>
      <c r="V6" s="5"/>
      <c r="W6" s="3"/>
      <c r="X6" s="3"/>
      <c r="Y6" s="5"/>
      <c r="Z6" s="5"/>
      <c r="AA6" s="5"/>
      <c r="AB6" s="5"/>
      <c r="AC6" s="5"/>
      <c r="AD6" s="5"/>
      <c r="AE6" s="5"/>
    </row>
    <row r="7">
      <c r="A7" s="1">
        <v>9.15</v>
      </c>
      <c r="B7" s="1" t="s">
        <v>94</v>
      </c>
      <c r="C7" s="1">
        <v>15.0</v>
      </c>
      <c r="D7" s="47" t="s">
        <v>42</v>
      </c>
      <c r="E7" s="7"/>
      <c r="F7" s="1">
        <v>9.16</v>
      </c>
      <c r="G7" s="1" t="s">
        <v>56</v>
      </c>
      <c r="H7" s="1">
        <v>10.0</v>
      </c>
      <c r="I7" s="1" t="s">
        <v>95</v>
      </c>
      <c r="J7" s="7"/>
      <c r="O7" s="7"/>
      <c r="R7" s="7"/>
      <c r="S7" s="5"/>
      <c r="T7" s="10"/>
      <c r="U7" s="13"/>
      <c r="V7" s="5"/>
      <c r="W7" s="3"/>
      <c r="X7" s="3"/>
      <c r="Y7" s="5"/>
      <c r="Z7" s="5"/>
      <c r="AA7" s="5"/>
      <c r="AB7" s="5"/>
      <c r="AC7" s="5"/>
      <c r="AD7" s="5"/>
      <c r="AE7" s="5"/>
    </row>
    <row r="8">
      <c r="A8" s="1">
        <v>9.15</v>
      </c>
      <c r="B8" s="1" t="s">
        <v>97</v>
      </c>
      <c r="C8" s="1">
        <v>120.0</v>
      </c>
      <c r="D8" s="10" t="s">
        <v>98</v>
      </c>
      <c r="E8" s="7"/>
      <c r="F8" s="1">
        <v>9.17</v>
      </c>
      <c r="G8" s="1" t="s">
        <v>56</v>
      </c>
      <c r="H8" s="1">
        <v>30.0</v>
      </c>
      <c r="I8" s="5" t="s">
        <v>100</v>
      </c>
      <c r="J8" s="7"/>
      <c r="O8" s="7"/>
      <c r="R8" s="7"/>
      <c r="S8" s="5"/>
      <c r="T8" s="38"/>
      <c r="U8" s="13"/>
      <c r="V8" s="5"/>
      <c r="W8" s="3"/>
      <c r="X8" s="3"/>
      <c r="Y8" s="5"/>
      <c r="Z8" s="5"/>
      <c r="AA8" s="5"/>
      <c r="AB8" s="5"/>
      <c r="AC8" s="5"/>
      <c r="AD8" s="5"/>
      <c r="AE8" s="5"/>
    </row>
    <row r="9">
      <c r="A9" s="1">
        <v>9.16</v>
      </c>
      <c r="B9" s="1" t="s">
        <v>101</v>
      </c>
      <c r="C9" s="1">
        <v>15.0</v>
      </c>
      <c r="D9" s="47" t="s">
        <v>42</v>
      </c>
      <c r="E9" s="7"/>
      <c r="F9" s="1">
        <v>9.17</v>
      </c>
      <c r="G9" s="1" t="s">
        <v>56</v>
      </c>
      <c r="H9" s="1">
        <v>30.0</v>
      </c>
      <c r="I9" s="5" t="s">
        <v>102</v>
      </c>
      <c r="J9" s="7"/>
      <c r="O9" s="7"/>
      <c r="R9" s="7"/>
      <c r="S9" s="5"/>
      <c r="T9" s="38"/>
      <c r="U9" s="13"/>
      <c r="V9" s="5"/>
      <c r="W9" s="3"/>
      <c r="X9" s="3"/>
      <c r="Y9" s="5"/>
      <c r="Z9" s="5"/>
      <c r="AA9" s="5"/>
      <c r="AB9" s="5"/>
      <c r="AC9" s="5"/>
      <c r="AD9" s="5"/>
      <c r="AE9" s="5"/>
    </row>
    <row r="10">
      <c r="A10" s="1">
        <v>9.16</v>
      </c>
      <c r="B10" s="1" t="s">
        <v>104</v>
      </c>
      <c r="C10" s="1">
        <v>120.0</v>
      </c>
      <c r="D10" s="10" t="s">
        <v>105</v>
      </c>
      <c r="E10" s="7"/>
      <c r="F10" s="1">
        <v>9.18</v>
      </c>
      <c r="G10" s="1" t="s">
        <v>56</v>
      </c>
      <c r="H10" s="1">
        <v>30.0</v>
      </c>
      <c r="I10" s="40" t="s">
        <v>106</v>
      </c>
      <c r="J10" s="7"/>
      <c r="O10" s="7"/>
      <c r="R10" s="7"/>
      <c r="S10" s="5"/>
      <c r="T10" s="38"/>
      <c r="U10" s="13"/>
      <c r="V10" s="5"/>
      <c r="W10" s="3"/>
      <c r="X10" s="3"/>
      <c r="Y10" s="5"/>
      <c r="Z10" s="5"/>
      <c r="AA10" s="5"/>
      <c r="AB10" s="5"/>
      <c r="AC10" s="5"/>
      <c r="AD10" s="5"/>
      <c r="AE10" s="5"/>
    </row>
    <row r="11">
      <c r="A11" s="1">
        <v>9.17</v>
      </c>
      <c r="B11" s="1" t="s">
        <v>108</v>
      </c>
      <c r="C11" s="1">
        <v>15.0</v>
      </c>
      <c r="D11" s="47" t="s">
        <v>42</v>
      </c>
      <c r="E11" s="7"/>
      <c r="F11" s="1">
        <v>9.21</v>
      </c>
      <c r="G11" s="1" t="s">
        <v>56</v>
      </c>
      <c r="H11" s="1">
        <v>15.0</v>
      </c>
      <c r="I11" s="1" t="s">
        <v>109</v>
      </c>
      <c r="J11" s="7"/>
      <c r="O11" s="7"/>
      <c r="R11" s="7"/>
      <c r="S11" s="5"/>
      <c r="T11" s="38"/>
      <c r="U11" s="13"/>
      <c r="V11" s="5"/>
      <c r="W11" s="3"/>
      <c r="X11" s="3"/>
      <c r="Y11" s="5"/>
      <c r="Z11" s="5"/>
      <c r="AA11" s="5"/>
      <c r="AB11" s="5"/>
      <c r="AC11" s="5"/>
      <c r="AD11" s="5"/>
      <c r="AE11" s="5"/>
    </row>
    <row r="12">
      <c r="A12" s="1">
        <v>9.17</v>
      </c>
      <c r="B12" s="1" t="s">
        <v>110</v>
      </c>
      <c r="C12" s="1">
        <v>100.0</v>
      </c>
      <c r="D12" s="10" t="s">
        <v>111</v>
      </c>
      <c r="E12" s="7"/>
      <c r="J12" s="7"/>
      <c r="O12" s="7"/>
      <c r="R12" s="7"/>
      <c r="S12" s="5"/>
      <c r="T12" s="38"/>
      <c r="U12" s="13"/>
      <c r="V12" s="5"/>
      <c r="W12" s="3"/>
      <c r="X12" s="3"/>
      <c r="Y12" s="5"/>
      <c r="Z12" s="5"/>
      <c r="AA12" s="5"/>
      <c r="AB12" s="5"/>
      <c r="AC12" s="5"/>
      <c r="AD12" s="5"/>
      <c r="AE12" s="5"/>
    </row>
    <row r="13">
      <c r="A13" s="1">
        <v>9.18</v>
      </c>
      <c r="B13" s="1" t="s">
        <v>114</v>
      </c>
      <c r="C13" s="1">
        <v>15.0</v>
      </c>
      <c r="D13" s="47" t="s">
        <v>42</v>
      </c>
      <c r="E13" s="7"/>
      <c r="J13" s="7"/>
      <c r="O13" s="7"/>
      <c r="R13" s="7"/>
      <c r="S13" s="5"/>
      <c r="T13" s="38"/>
      <c r="U13" s="13"/>
      <c r="V13" s="5"/>
      <c r="W13" s="3"/>
      <c r="X13" s="3"/>
      <c r="Y13" s="5"/>
      <c r="Z13" s="5"/>
      <c r="AA13" s="5"/>
      <c r="AB13" s="5"/>
      <c r="AC13" s="5"/>
      <c r="AD13" s="5"/>
      <c r="AE13" s="5"/>
    </row>
    <row r="14">
      <c r="A14" s="1">
        <v>9.21</v>
      </c>
      <c r="B14" s="1" t="s">
        <v>121</v>
      </c>
      <c r="C14" s="1">
        <v>30.0</v>
      </c>
      <c r="D14" s="47" t="s">
        <v>42</v>
      </c>
      <c r="E14" s="7"/>
      <c r="J14" s="7"/>
      <c r="O14" s="7"/>
      <c r="R14" s="7"/>
      <c r="S14" s="5"/>
      <c r="T14" s="38"/>
      <c r="U14" s="13"/>
      <c r="V14" s="5"/>
      <c r="W14" s="3"/>
      <c r="X14" s="3"/>
      <c r="Y14" s="5"/>
      <c r="Z14" s="5"/>
      <c r="AA14" s="5"/>
      <c r="AB14" s="5"/>
      <c r="AC14" s="5"/>
      <c r="AD14" s="5"/>
      <c r="AE14" s="5"/>
    </row>
    <row r="15">
      <c r="A15" s="1">
        <v>9.21</v>
      </c>
      <c r="B15" s="10" t="s">
        <v>123</v>
      </c>
      <c r="C15" s="1">
        <v>30.0</v>
      </c>
      <c r="D15" s="10" t="s">
        <v>123</v>
      </c>
      <c r="E15" s="7"/>
      <c r="J15" s="7"/>
      <c r="O15" s="7"/>
      <c r="R15" s="7"/>
      <c r="S15" s="5"/>
      <c r="T15" s="38"/>
      <c r="U15" s="13"/>
      <c r="V15" s="5"/>
      <c r="W15" s="3"/>
      <c r="X15" s="3"/>
      <c r="Y15" s="5"/>
      <c r="Z15" s="5"/>
      <c r="AA15" s="5"/>
      <c r="AB15" s="5"/>
      <c r="AC15" s="5"/>
      <c r="AD15" s="5"/>
      <c r="AE15" s="5"/>
    </row>
    <row r="16">
      <c r="A16" s="1">
        <v>9.22</v>
      </c>
      <c r="B16" s="1" t="s">
        <v>125</v>
      </c>
      <c r="C16" s="1">
        <v>15.0</v>
      </c>
      <c r="D16" s="47" t="s">
        <v>42</v>
      </c>
      <c r="E16" s="7"/>
      <c r="J16" s="7"/>
      <c r="O16" s="7"/>
      <c r="R16" s="7"/>
      <c r="S16" s="5"/>
      <c r="T16" s="38"/>
      <c r="U16" s="13"/>
      <c r="V16" s="5"/>
      <c r="W16" s="3"/>
      <c r="X16" s="3"/>
      <c r="Y16" s="5"/>
      <c r="Z16" s="5"/>
      <c r="AA16" s="5"/>
      <c r="AB16" s="5"/>
      <c r="AC16" s="5"/>
      <c r="AD16" s="5"/>
      <c r="AE16" s="5"/>
    </row>
    <row r="17">
      <c r="A17" s="1">
        <v>9.22</v>
      </c>
      <c r="B17" s="10" t="s">
        <v>123</v>
      </c>
      <c r="C17" s="1">
        <v>45.0</v>
      </c>
      <c r="D17" s="10" t="s">
        <v>123</v>
      </c>
      <c r="E17" s="7"/>
      <c r="J17" s="7"/>
      <c r="O17" s="7"/>
      <c r="R17" s="7"/>
      <c r="S17" s="5"/>
      <c r="T17" s="38"/>
      <c r="U17" s="13"/>
      <c r="V17" s="5"/>
      <c r="W17" s="3"/>
      <c r="X17" s="3"/>
      <c r="Y17" s="5"/>
      <c r="Z17" s="5"/>
      <c r="AA17" s="5"/>
      <c r="AB17" s="5"/>
      <c r="AC17" s="5"/>
      <c r="AD17" s="5"/>
      <c r="AE17" s="5"/>
    </row>
    <row r="18">
      <c r="A18" s="1">
        <v>9.23</v>
      </c>
      <c r="B18" s="1" t="s">
        <v>131</v>
      </c>
      <c r="C18" s="1">
        <v>15.0</v>
      </c>
      <c r="D18" s="47" t="s">
        <v>42</v>
      </c>
      <c r="E18" s="7"/>
      <c r="J18" s="7"/>
      <c r="O18" s="7"/>
      <c r="R18" s="7"/>
      <c r="S18" s="5"/>
      <c r="T18" s="38"/>
      <c r="U18" s="13"/>
      <c r="V18" s="5"/>
      <c r="W18" s="3"/>
      <c r="X18" s="3"/>
      <c r="Y18" s="5"/>
      <c r="Z18" s="5"/>
      <c r="AA18" s="5"/>
      <c r="AB18" s="5"/>
      <c r="AC18" s="5"/>
      <c r="AD18" s="5"/>
      <c r="AE18" s="5"/>
    </row>
    <row r="19">
      <c r="A19" s="1">
        <v>9.23</v>
      </c>
      <c r="B19" s="10" t="s">
        <v>123</v>
      </c>
      <c r="C19" s="1">
        <v>45.0</v>
      </c>
      <c r="D19" s="10" t="s">
        <v>123</v>
      </c>
      <c r="E19" s="7"/>
      <c r="J19" s="7"/>
      <c r="O19" s="7"/>
      <c r="R19" s="7"/>
      <c r="S19" s="5"/>
      <c r="T19" s="38"/>
      <c r="U19" s="13"/>
      <c r="V19" s="5"/>
      <c r="W19" s="3"/>
      <c r="X19" s="3"/>
      <c r="Y19" s="5"/>
      <c r="Z19" s="5"/>
      <c r="AA19" s="5"/>
      <c r="AB19" s="5"/>
      <c r="AC19" s="5"/>
      <c r="AD19" s="5"/>
      <c r="AE19" s="5"/>
    </row>
    <row r="20">
      <c r="A20" s="1">
        <v>9.24</v>
      </c>
      <c r="B20" s="1" t="s">
        <v>138</v>
      </c>
      <c r="C20" s="1">
        <v>15.0</v>
      </c>
      <c r="D20" s="47" t="s">
        <v>42</v>
      </c>
      <c r="E20" s="7"/>
      <c r="J20" s="7"/>
      <c r="O20" s="7"/>
      <c r="R20" s="7"/>
      <c r="S20" s="5"/>
      <c r="T20" s="38"/>
      <c r="U20" s="13"/>
      <c r="V20" s="5"/>
      <c r="W20" s="3"/>
      <c r="X20" s="3"/>
      <c r="Y20" s="5"/>
      <c r="Z20" s="5"/>
      <c r="AA20" s="5"/>
      <c r="AB20" s="5"/>
      <c r="AC20" s="5"/>
      <c r="AD20" s="5"/>
      <c r="AE20" s="5"/>
    </row>
    <row r="21" ht="15.75" customHeight="1">
      <c r="A21" s="1">
        <v>9.24</v>
      </c>
      <c r="B21" s="10" t="s">
        <v>123</v>
      </c>
      <c r="C21" s="1">
        <v>30.0</v>
      </c>
      <c r="D21" s="10" t="s">
        <v>123</v>
      </c>
      <c r="E21" s="7"/>
      <c r="J21" s="7"/>
      <c r="O21" s="7"/>
      <c r="P21" s="5"/>
      <c r="Q21" s="5"/>
      <c r="R21" s="7"/>
      <c r="S21" s="5"/>
      <c r="T21" s="10"/>
      <c r="U21" s="13"/>
      <c r="V21" s="17"/>
      <c r="W21" s="67"/>
      <c r="X21" s="67"/>
      <c r="Y21" s="17"/>
      <c r="Z21" s="17"/>
      <c r="AA21" s="17"/>
      <c r="AB21" s="17"/>
      <c r="AC21" s="17"/>
      <c r="AD21" s="17"/>
      <c r="AE21" s="17"/>
    </row>
    <row r="22" ht="15.75" customHeight="1">
      <c r="A22" s="1">
        <v>9.25</v>
      </c>
      <c r="B22" s="10" t="s">
        <v>123</v>
      </c>
      <c r="C22" s="1">
        <v>20.0</v>
      </c>
      <c r="D22" s="68" t="s">
        <v>149</v>
      </c>
      <c r="E22" s="7"/>
      <c r="J22" s="7"/>
      <c r="O22" s="7"/>
      <c r="P22" s="5"/>
      <c r="Q22" s="5"/>
      <c r="R22" s="7"/>
      <c r="S22" s="5"/>
      <c r="T22" s="10"/>
      <c r="U22" s="13"/>
      <c r="V22" s="21"/>
      <c r="W22" s="67"/>
      <c r="X22" s="67"/>
      <c r="Y22" s="17"/>
      <c r="Z22" s="17"/>
      <c r="AA22" s="17"/>
      <c r="AB22" s="17"/>
      <c r="AC22" s="17"/>
      <c r="AD22" s="17"/>
      <c r="AE22" s="17"/>
    </row>
    <row r="23" ht="15.75" customHeight="1">
      <c r="A23" s="1">
        <v>9.28</v>
      </c>
      <c r="B23" s="1" t="s">
        <v>157</v>
      </c>
      <c r="C23" s="1">
        <v>30.0</v>
      </c>
      <c r="D23" s="47" t="s">
        <v>42</v>
      </c>
      <c r="E23" s="7"/>
      <c r="F23" s="12"/>
      <c r="I23" s="51"/>
      <c r="J23" s="7"/>
      <c r="O23" s="7"/>
      <c r="P23" s="5"/>
      <c r="Q23" s="5"/>
      <c r="R23" s="7"/>
      <c r="S23" s="5"/>
      <c r="T23" s="10"/>
      <c r="U23" s="13"/>
      <c r="V23" s="21"/>
      <c r="W23" s="67"/>
      <c r="X23" s="67"/>
      <c r="Y23" s="17"/>
      <c r="Z23" s="17"/>
      <c r="AA23" s="17"/>
      <c r="AB23" s="17"/>
      <c r="AC23" s="17"/>
      <c r="AD23" s="17"/>
      <c r="AE23" s="17"/>
    </row>
    <row r="24" ht="15.75" customHeight="1">
      <c r="D24" s="47"/>
      <c r="E24" s="7"/>
      <c r="F24" s="12">
        <v>46281.0</v>
      </c>
      <c r="I24" s="1" t="s">
        <v>95</v>
      </c>
      <c r="J24" s="7"/>
      <c r="O24" s="7"/>
      <c r="P24" s="5"/>
      <c r="Q24" s="5"/>
      <c r="R24" s="7"/>
      <c r="S24" s="5"/>
      <c r="T24" s="10"/>
      <c r="U24" s="13"/>
      <c r="V24" s="21"/>
      <c r="W24" s="67"/>
      <c r="X24" s="67"/>
      <c r="Y24" s="17"/>
      <c r="Z24" s="17"/>
      <c r="AA24" s="17"/>
      <c r="AB24" s="17"/>
      <c r="AC24" s="17"/>
      <c r="AD24" s="17"/>
      <c r="AE24" s="17"/>
    </row>
    <row r="25" ht="15.75" customHeight="1">
      <c r="D25" s="10"/>
      <c r="E25" s="7"/>
      <c r="F25" s="12">
        <v>46282.0</v>
      </c>
      <c r="G25" s="5"/>
      <c r="H25" s="5"/>
      <c r="I25" s="5" t="s">
        <v>100</v>
      </c>
      <c r="J25" s="7"/>
      <c r="O25" s="7"/>
      <c r="P25" s="5"/>
      <c r="Q25" s="5"/>
      <c r="R25" s="7"/>
      <c r="S25" s="5"/>
      <c r="T25" s="10"/>
      <c r="U25" s="13"/>
      <c r="V25" s="21"/>
      <c r="W25" s="67"/>
      <c r="X25" s="67"/>
      <c r="Y25" s="17"/>
      <c r="Z25" s="17"/>
      <c r="AA25" s="17"/>
      <c r="AB25" s="17"/>
      <c r="AC25" s="17"/>
      <c r="AD25" s="17"/>
      <c r="AE25" s="17"/>
    </row>
    <row r="26" ht="15.75" customHeight="1">
      <c r="D26" s="10"/>
      <c r="E26" s="7"/>
      <c r="F26" s="12">
        <v>46282.0</v>
      </c>
      <c r="G26" s="5"/>
      <c r="H26" s="5"/>
      <c r="I26" s="5" t="s">
        <v>102</v>
      </c>
      <c r="J26" s="7"/>
      <c r="O26" s="7"/>
      <c r="P26" s="5"/>
      <c r="Q26" s="5"/>
      <c r="R26" s="7"/>
      <c r="S26" s="5"/>
      <c r="T26" s="10"/>
      <c r="U26" s="13"/>
      <c r="V26" s="21"/>
      <c r="W26" s="67"/>
      <c r="X26" s="67"/>
      <c r="Y26" s="17"/>
      <c r="Z26" s="17"/>
      <c r="AA26" s="17"/>
      <c r="AB26" s="17"/>
      <c r="AC26" s="17"/>
      <c r="AD26" s="17"/>
      <c r="AE26" s="17"/>
    </row>
    <row r="27" ht="15.75" customHeight="1">
      <c r="D27" s="10"/>
      <c r="E27" s="7"/>
      <c r="F27" s="12">
        <v>18.0</v>
      </c>
      <c r="G27" s="39"/>
      <c r="H27" s="39"/>
      <c r="I27" s="40" t="s">
        <v>106</v>
      </c>
      <c r="J27" s="7"/>
      <c r="O27" s="7"/>
      <c r="P27" s="5"/>
      <c r="Q27" s="5"/>
      <c r="R27" s="7"/>
      <c r="S27" s="5"/>
      <c r="T27" s="10"/>
      <c r="U27" s="13"/>
      <c r="V27" s="21"/>
      <c r="W27" s="67"/>
      <c r="X27" s="67"/>
      <c r="Y27" s="17"/>
      <c r="Z27" s="17"/>
      <c r="AA27" s="17"/>
      <c r="AB27" s="17"/>
      <c r="AC27" s="17"/>
      <c r="AD27" s="17"/>
      <c r="AE27" s="17"/>
    </row>
    <row r="28" ht="15.75" customHeight="1">
      <c r="D28" s="10"/>
      <c r="E28" s="7"/>
      <c r="F28" s="12">
        <v>46286.0</v>
      </c>
      <c r="I28" s="1" t="s">
        <v>109</v>
      </c>
      <c r="J28" s="7"/>
      <c r="O28" s="7"/>
      <c r="P28" s="5"/>
      <c r="Q28" s="5"/>
      <c r="R28" s="7"/>
      <c r="S28" s="5"/>
      <c r="T28" s="10"/>
      <c r="U28" s="13"/>
      <c r="V28" s="21"/>
      <c r="W28" s="67"/>
      <c r="X28" s="67"/>
      <c r="Y28" s="17"/>
      <c r="Z28" s="17"/>
      <c r="AA28" s="17"/>
      <c r="AB28" s="17"/>
      <c r="AC28" s="17"/>
      <c r="AD28" s="17"/>
      <c r="AE28" s="17"/>
    </row>
    <row r="29" ht="15.75" customHeight="1">
      <c r="D29" s="10"/>
      <c r="E29" s="7"/>
      <c r="F29" s="12"/>
      <c r="I29" s="42"/>
      <c r="J29" s="7"/>
      <c r="O29" s="7"/>
      <c r="P29" s="5"/>
      <c r="Q29" s="5"/>
      <c r="R29" s="7"/>
      <c r="S29" s="5"/>
      <c r="T29" s="10"/>
      <c r="U29" s="13"/>
      <c r="V29" s="21"/>
      <c r="W29" s="67"/>
      <c r="X29" s="67"/>
      <c r="Y29" s="17"/>
      <c r="Z29" s="17"/>
      <c r="AA29" s="17"/>
      <c r="AB29" s="17"/>
      <c r="AC29" s="17"/>
      <c r="AD29" s="17"/>
      <c r="AE29" s="17"/>
    </row>
    <row r="30" ht="15.75" customHeight="1">
      <c r="D30" s="10"/>
      <c r="E30" s="7"/>
      <c r="F30" s="12"/>
      <c r="J30" s="7"/>
      <c r="O30" s="7"/>
      <c r="P30" s="5"/>
      <c r="Q30" s="5"/>
      <c r="R30" s="7"/>
      <c r="S30" s="5"/>
      <c r="T30" s="10"/>
      <c r="U30" s="13"/>
      <c r="V30" s="21"/>
      <c r="W30" s="67"/>
      <c r="X30" s="67"/>
      <c r="Y30" s="17"/>
      <c r="Z30" s="17"/>
      <c r="AA30" s="17"/>
      <c r="AB30" s="17"/>
      <c r="AC30" s="17"/>
      <c r="AD30" s="17"/>
      <c r="AE30" s="17"/>
    </row>
    <row r="31" ht="15.75" customHeight="1">
      <c r="D31" s="10"/>
      <c r="E31" s="7"/>
      <c r="F31" s="12"/>
      <c r="J31" s="7"/>
      <c r="O31" s="7"/>
      <c r="P31" s="5"/>
      <c r="Q31" s="5"/>
      <c r="R31" s="7"/>
      <c r="S31" s="5"/>
      <c r="T31" s="10"/>
      <c r="U31" s="13"/>
      <c r="V31" s="21"/>
      <c r="W31" s="67"/>
      <c r="X31" s="67"/>
      <c r="Y31" s="17"/>
      <c r="Z31" s="17"/>
      <c r="AA31" s="17"/>
      <c r="AB31" s="17"/>
      <c r="AC31" s="17"/>
      <c r="AD31" s="17"/>
      <c r="AE31" s="17"/>
    </row>
    <row r="32" ht="15.75" customHeight="1">
      <c r="D32" s="10"/>
      <c r="E32" s="7"/>
      <c r="F32" s="12"/>
      <c r="I32" s="45"/>
      <c r="J32" s="7"/>
      <c r="O32" s="7"/>
      <c r="P32" s="5"/>
      <c r="Q32" s="5"/>
      <c r="R32" s="7"/>
      <c r="S32" s="5"/>
      <c r="T32" s="10"/>
      <c r="U32" s="13"/>
      <c r="V32" s="21"/>
      <c r="W32" s="67"/>
      <c r="X32" s="67"/>
      <c r="Y32" s="17"/>
      <c r="Z32" s="17"/>
      <c r="AA32" s="17"/>
      <c r="AB32" s="17"/>
      <c r="AC32" s="17"/>
      <c r="AD32" s="17"/>
      <c r="AE32" s="17"/>
    </row>
    <row r="33" ht="15.75" customHeight="1">
      <c r="D33" s="10"/>
      <c r="E33" s="7"/>
      <c r="F33" s="12"/>
      <c r="I33" s="48"/>
      <c r="J33" s="7"/>
      <c r="O33" s="7"/>
      <c r="P33" s="5"/>
      <c r="Q33" s="5"/>
      <c r="R33" s="7"/>
      <c r="S33" s="5"/>
      <c r="T33" s="10"/>
      <c r="U33" s="13"/>
      <c r="V33" s="21"/>
      <c r="W33" s="67"/>
      <c r="X33" s="67"/>
      <c r="Y33" s="17"/>
      <c r="Z33" s="17"/>
      <c r="AA33" s="17"/>
      <c r="AB33" s="17"/>
      <c r="AC33" s="17"/>
      <c r="AD33" s="17"/>
      <c r="AE33" s="17"/>
    </row>
    <row r="34" ht="15.75" customHeight="1">
      <c r="D34" s="10"/>
      <c r="E34" s="7"/>
      <c r="F34" s="12"/>
      <c r="J34" s="7"/>
      <c r="O34" s="7"/>
      <c r="P34" s="5"/>
      <c r="Q34" s="5"/>
      <c r="R34" s="7"/>
      <c r="S34" s="5"/>
      <c r="T34" s="10"/>
      <c r="U34" s="13"/>
      <c r="V34" s="21"/>
      <c r="W34" s="67"/>
      <c r="X34" s="67"/>
      <c r="Y34" s="17"/>
      <c r="Z34" s="17"/>
      <c r="AA34" s="17"/>
      <c r="AB34" s="17"/>
      <c r="AC34" s="17"/>
      <c r="AD34" s="17"/>
      <c r="AE34" s="17"/>
    </row>
    <row r="35" ht="15.75" customHeight="1">
      <c r="D35" s="10"/>
      <c r="E35" s="7"/>
      <c r="F35" s="12"/>
      <c r="I35" s="52"/>
      <c r="J35" s="7"/>
      <c r="O35" s="7"/>
      <c r="P35" s="5"/>
      <c r="Q35" s="5"/>
      <c r="R35" s="7"/>
      <c r="S35" s="5"/>
      <c r="T35" s="10"/>
      <c r="U35" s="13"/>
      <c r="V35" s="21"/>
      <c r="W35" s="67"/>
      <c r="X35" s="67"/>
      <c r="Y35" s="17"/>
      <c r="Z35" s="17"/>
      <c r="AA35" s="17"/>
      <c r="AB35" s="17"/>
      <c r="AC35" s="17"/>
      <c r="AD35" s="17"/>
      <c r="AE35" s="17"/>
    </row>
    <row r="36" ht="15.75" customHeight="1">
      <c r="D36" s="10"/>
      <c r="E36" s="7"/>
      <c r="F36" s="12"/>
      <c r="J36" s="7"/>
      <c r="O36" s="7"/>
      <c r="P36" s="5"/>
      <c r="Q36" s="5"/>
      <c r="R36" s="7"/>
      <c r="S36" s="5"/>
      <c r="T36" s="10"/>
      <c r="U36" s="13"/>
      <c r="V36" s="21"/>
      <c r="W36" s="67"/>
      <c r="X36" s="67"/>
      <c r="Y36" s="17"/>
      <c r="Z36" s="17"/>
      <c r="AA36" s="17"/>
      <c r="AB36" s="17"/>
      <c r="AC36" s="17"/>
      <c r="AD36" s="17"/>
      <c r="AE36" s="17"/>
    </row>
    <row r="37" ht="15.75" customHeight="1">
      <c r="D37" s="10"/>
      <c r="E37" s="7"/>
      <c r="F37" s="12"/>
      <c r="I37" s="10"/>
      <c r="J37" s="7"/>
      <c r="O37" s="7"/>
      <c r="P37" s="5"/>
      <c r="Q37" s="5"/>
      <c r="R37" s="7"/>
      <c r="S37" s="5"/>
      <c r="T37" s="10"/>
      <c r="U37" s="13"/>
      <c r="V37" s="21"/>
      <c r="W37" s="67"/>
      <c r="X37" s="67"/>
      <c r="Y37" s="17"/>
      <c r="Z37" s="17"/>
      <c r="AA37" s="5"/>
      <c r="AB37" s="5"/>
      <c r="AC37" s="5"/>
      <c r="AD37" s="17"/>
      <c r="AE37" s="17"/>
    </row>
    <row r="38" ht="15.75" customHeight="1">
      <c r="D38" s="10"/>
      <c r="E38" s="7"/>
      <c r="F38" s="12"/>
      <c r="J38" s="7"/>
      <c r="O38" s="7"/>
      <c r="P38" s="5"/>
      <c r="Q38" s="5"/>
      <c r="R38" s="7"/>
      <c r="S38" s="5"/>
      <c r="T38" s="10"/>
      <c r="U38" s="13"/>
      <c r="V38" s="21"/>
      <c r="W38" s="3"/>
      <c r="X38" s="3"/>
      <c r="Y38" s="5"/>
      <c r="Z38" s="5"/>
      <c r="AA38" s="5"/>
      <c r="AB38" s="5"/>
      <c r="AC38" s="5"/>
      <c r="AD38" s="17"/>
      <c r="AE38" s="17"/>
    </row>
    <row r="39" ht="15.75" customHeight="1">
      <c r="D39" s="10"/>
      <c r="E39" s="7"/>
      <c r="F39" s="12"/>
      <c r="I39" s="42"/>
      <c r="J39" s="7"/>
      <c r="O39" s="7"/>
      <c r="P39" s="5"/>
      <c r="Q39" s="5"/>
      <c r="R39" s="7"/>
      <c r="S39" s="5"/>
      <c r="T39" s="10"/>
      <c r="U39" s="13"/>
      <c r="V39" s="21"/>
      <c r="W39" s="3"/>
      <c r="X39" s="3"/>
      <c r="Y39" s="5"/>
      <c r="Z39" s="5"/>
      <c r="AA39" s="5"/>
      <c r="AB39" s="5"/>
      <c r="AC39" s="5"/>
      <c r="AD39" s="17"/>
      <c r="AE39" s="17"/>
    </row>
    <row r="40" ht="15.75" customHeight="1">
      <c r="D40" s="10"/>
      <c r="E40" s="7"/>
      <c r="F40" s="12"/>
      <c r="I40" s="54"/>
      <c r="J40" s="7"/>
      <c r="O40" s="7"/>
      <c r="P40" s="5"/>
      <c r="Q40" s="5"/>
      <c r="R40" s="7"/>
      <c r="S40" s="5"/>
      <c r="T40" s="10"/>
      <c r="U40" s="13"/>
      <c r="V40" s="55"/>
      <c r="W40" s="3"/>
      <c r="X40" s="3"/>
      <c r="Y40" s="5"/>
      <c r="Z40" s="5"/>
      <c r="AA40" s="5"/>
      <c r="AB40" s="5"/>
      <c r="AC40" s="5"/>
      <c r="AD40" s="17"/>
      <c r="AE40" s="17"/>
    </row>
    <row r="41" ht="15.75" customHeight="1">
      <c r="D41" s="10"/>
      <c r="E41" s="7"/>
      <c r="J41" s="7"/>
      <c r="O41" s="7"/>
      <c r="P41" s="5"/>
      <c r="Q41" s="5"/>
      <c r="R41" s="7"/>
      <c r="S41" s="5"/>
      <c r="T41" s="10"/>
      <c r="U41" s="13"/>
      <c r="V41" s="55"/>
      <c r="W41" s="3"/>
      <c r="X41" s="3"/>
      <c r="Y41" s="5"/>
      <c r="Z41" s="5"/>
      <c r="AA41" s="5"/>
      <c r="AB41" s="5"/>
      <c r="AC41" s="5"/>
      <c r="AD41" s="17"/>
      <c r="AE41" s="17"/>
    </row>
    <row r="42" ht="15.75" customHeight="1">
      <c r="D42" s="10"/>
      <c r="E42" s="7"/>
      <c r="F42" s="12"/>
      <c r="I42" s="10"/>
      <c r="J42" s="7"/>
      <c r="O42" s="7"/>
      <c r="P42" s="5"/>
      <c r="Q42" s="5"/>
      <c r="R42" s="7"/>
      <c r="S42" s="5"/>
      <c r="T42" s="10"/>
      <c r="U42" s="13"/>
      <c r="V42" s="55"/>
      <c r="W42" s="3"/>
      <c r="X42" s="3"/>
      <c r="Y42" s="5"/>
      <c r="Z42" s="5"/>
      <c r="AA42" s="5"/>
      <c r="AB42" s="5"/>
      <c r="AC42" s="5"/>
      <c r="AD42" s="17"/>
      <c r="AE42" s="17"/>
    </row>
    <row r="43" ht="15.75" customHeight="1">
      <c r="D43" s="10"/>
      <c r="E43" s="7"/>
      <c r="F43" s="12"/>
      <c r="J43" s="7"/>
      <c r="O43" s="7"/>
      <c r="P43" s="5"/>
      <c r="Q43" s="5"/>
      <c r="R43" s="7"/>
      <c r="S43" s="5"/>
      <c r="T43" s="10"/>
      <c r="U43" s="13"/>
      <c r="V43" s="55"/>
      <c r="W43" s="3"/>
      <c r="X43" s="3"/>
      <c r="Y43" s="5"/>
      <c r="Z43" s="5"/>
      <c r="AA43" s="5"/>
      <c r="AB43" s="5"/>
      <c r="AC43" s="5"/>
      <c r="AD43" s="17"/>
      <c r="AE43" s="17"/>
    </row>
    <row r="44" ht="15.75" customHeight="1">
      <c r="D44" s="10"/>
      <c r="E44" s="7"/>
      <c r="F44" s="12"/>
      <c r="J44" s="7"/>
      <c r="O44" s="7"/>
      <c r="P44" s="5"/>
      <c r="Q44" s="5"/>
      <c r="R44" s="7"/>
      <c r="S44" s="5"/>
      <c r="T44" s="10"/>
      <c r="U44" s="13"/>
      <c r="V44" s="55"/>
      <c r="W44" s="3"/>
      <c r="X44" s="3"/>
      <c r="Y44" s="5"/>
      <c r="Z44" s="5"/>
      <c r="AA44" s="5"/>
      <c r="AB44" s="5"/>
      <c r="AC44" s="5"/>
      <c r="AD44" s="17"/>
      <c r="AE44" s="17"/>
    </row>
    <row r="45" ht="15.75" customHeight="1">
      <c r="D45" s="10"/>
      <c r="E45" s="7"/>
      <c r="F45" s="12"/>
      <c r="J45" s="7"/>
      <c r="O45" s="7"/>
      <c r="P45" s="5"/>
      <c r="Q45" s="5"/>
      <c r="R45" s="7"/>
      <c r="S45" s="5"/>
      <c r="T45" s="10"/>
      <c r="U45" s="13"/>
      <c r="V45" s="55"/>
      <c r="W45" s="3"/>
      <c r="X45" s="3"/>
      <c r="Y45" s="5"/>
      <c r="Z45" s="5"/>
      <c r="AA45" s="5"/>
      <c r="AB45" s="5"/>
      <c r="AC45" s="5"/>
      <c r="AD45" s="17"/>
      <c r="AE45" s="17"/>
    </row>
    <row r="46" ht="15.75" customHeight="1">
      <c r="D46" s="10"/>
      <c r="E46" s="7"/>
      <c r="F46" s="12"/>
      <c r="J46" s="7"/>
      <c r="O46" s="7"/>
      <c r="P46" s="5"/>
      <c r="Q46" s="5"/>
      <c r="R46" s="7"/>
      <c r="S46" s="5"/>
      <c r="T46" s="10"/>
      <c r="U46" s="13"/>
      <c r="V46" s="55"/>
      <c r="W46" s="3"/>
      <c r="X46" s="3"/>
      <c r="Y46" s="5"/>
      <c r="Z46" s="5"/>
      <c r="AA46" s="5"/>
      <c r="AB46" s="5"/>
      <c r="AC46" s="5"/>
      <c r="AD46" s="17"/>
      <c r="AE46" s="17"/>
    </row>
    <row r="47" ht="15.75" customHeight="1">
      <c r="D47" s="10"/>
      <c r="E47" s="7"/>
      <c r="F47" s="12"/>
      <c r="J47" s="7"/>
      <c r="O47" s="7"/>
      <c r="P47" s="5"/>
      <c r="Q47" s="5"/>
      <c r="R47" s="7"/>
      <c r="S47" s="5"/>
      <c r="T47" s="10"/>
      <c r="U47" s="13"/>
      <c r="V47" s="55"/>
      <c r="W47" s="3"/>
      <c r="X47" s="3"/>
      <c r="Y47" s="5"/>
      <c r="Z47" s="5"/>
      <c r="AA47" s="5"/>
      <c r="AB47" s="5"/>
      <c r="AC47" s="5"/>
      <c r="AD47" s="17"/>
      <c r="AE47" s="17"/>
    </row>
    <row r="48" ht="15.75" customHeight="1">
      <c r="D48" s="10"/>
      <c r="E48" s="7"/>
      <c r="F48" s="12"/>
      <c r="I48" s="10"/>
      <c r="J48" s="7"/>
      <c r="O48" s="7"/>
      <c r="P48" s="5"/>
      <c r="Q48" s="5"/>
      <c r="R48" s="7"/>
      <c r="S48" s="5"/>
      <c r="T48" s="10"/>
      <c r="U48" s="13"/>
      <c r="V48" s="55"/>
      <c r="W48" s="3"/>
      <c r="X48" s="3"/>
      <c r="Y48" s="5"/>
      <c r="Z48" s="5"/>
      <c r="AA48" s="5"/>
      <c r="AB48" s="5"/>
      <c r="AC48" s="5"/>
      <c r="AD48" s="17"/>
      <c r="AE48" s="17"/>
    </row>
    <row r="49" ht="15.75" customHeight="1">
      <c r="D49" s="10"/>
      <c r="E49" s="7"/>
      <c r="F49" s="12"/>
      <c r="J49" s="7"/>
      <c r="O49" s="7"/>
      <c r="P49" s="5"/>
      <c r="Q49" s="5"/>
      <c r="R49" s="7"/>
      <c r="S49" s="5"/>
      <c r="T49" s="10"/>
      <c r="U49" s="13"/>
      <c r="V49" s="55"/>
      <c r="W49" s="3"/>
      <c r="X49" s="3"/>
      <c r="Y49" s="5"/>
      <c r="Z49" s="5"/>
      <c r="AA49" s="5"/>
      <c r="AB49" s="5"/>
      <c r="AC49" s="5"/>
      <c r="AD49" s="17"/>
      <c r="AE49" s="17"/>
    </row>
    <row r="50" ht="15.75" customHeight="1">
      <c r="D50" s="10"/>
      <c r="E50" s="7"/>
      <c r="F50" s="12"/>
      <c r="I50" s="10"/>
      <c r="J50" s="7"/>
      <c r="O50" s="7"/>
      <c r="P50" s="5"/>
      <c r="Q50" s="5"/>
      <c r="R50" s="7"/>
      <c r="S50" s="5"/>
      <c r="T50" s="10"/>
      <c r="U50" s="13"/>
      <c r="V50" s="55"/>
      <c r="W50" s="3"/>
      <c r="X50" s="3"/>
      <c r="Y50" s="5"/>
      <c r="Z50" s="5"/>
      <c r="AA50" s="5"/>
      <c r="AB50" s="5"/>
      <c r="AC50" s="5"/>
      <c r="AD50" s="17"/>
      <c r="AE50" s="17"/>
    </row>
    <row r="51" ht="15.75" customHeight="1">
      <c r="D51" s="10"/>
      <c r="E51" s="7"/>
      <c r="F51" s="12"/>
      <c r="J51" s="7"/>
      <c r="O51" s="7"/>
      <c r="P51" s="5"/>
      <c r="Q51" s="5"/>
      <c r="R51" s="7"/>
      <c r="S51" s="5"/>
      <c r="T51" s="10"/>
      <c r="U51" s="13"/>
      <c r="V51" s="55"/>
      <c r="W51" s="3"/>
      <c r="X51" s="3"/>
      <c r="Y51" s="5"/>
      <c r="Z51" s="5"/>
      <c r="AA51" s="5"/>
      <c r="AB51" s="5"/>
      <c r="AC51" s="5"/>
      <c r="AD51" s="17"/>
      <c r="AE51" s="17"/>
    </row>
    <row r="52" ht="15.75" customHeight="1">
      <c r="D52" s="10"/>
      <c r="E52" s="7"/>
      <c r="F52" s="12"/>
      <c r="J52" s="7"/>
      <c r="O52" s="7"/>
      <c r="P52" s="5"/>
      <c r="Q52" s="5"/>
      <c r="R52" s="7"/>
      <c r="S52" s="5"/>
      <c r="T52" s="10"/>
      <c r="U52" s="13"/>
      <c r="V52" s="55"/>
      <c r="W52" s="3"/>
      <c r="X52" s="3"/>
      <c r="Y52" s="5"/>
      <c r="Z52" s="5"/>
      <c r="AA52" s="5"/>
      <c r="AB52" s="5"/>
      <c r="AC52" s="5"/>
      <c r="AD52" s="17"/>
      <c r="AE52" s="17"/>
    </row>
    <row r="53" ht="15.75" customHeight="1">
      <c r="D53" s="10"/>
      <c r="E53" s="7"/>
      <c r="F53" s="12"/>
      <c r="J53" s="7"/>
      <c r="O53" s="7"/>
      <c r="P53" s="5"/>
      <c r="Q53" s="5"/>
      <c r="R53" s="7"/>
      <c r="S53" s="5"/>
      <c r="T53" s="10"/>
      <c r="U53" s="13"/>
      <c r="V53" s="5"/>
      <c r="W53" s="3"/>
      <c r="X53" s="3"/>
      <c r="Y53" s="5"/>
      <c r="Z53" s="5"/>
      <c r="AA53" s="5"/>
      <c r="AB53" s="5"/>
      <c r="AC53" s="5"/>
      <c r="AD53" s="5"/>
      <c r="AE53" s="5"/>
    </row>
    <row r="54" ht="15.75" customHeight="1">
      <c r="D54" s="10"/>
      <c r="E54" s="7"/>
      <c r="F54" s="12"/>
      <c r="J54" s="7"/>
      <c r="O54" s="7"/>
      <c r="P54" s="5"/>
      <c r="Q54" s="5"/>
      <c r="R54" s="7"/>
      <c r="S54" s="5"/>
      <c r="T54" s="10"/>
      <c r="U54" s="13"/>
      <c r="V54" s="5"/>
      <c r="W54" s="3"/>
      <c r="X54" s="3"/>
      <c r="Y54" s="5"/>
      <c r="Z54" s="5"/>
      <c r="AA54" s="5"/>
      <c r="AB54" s="5"/>
      <c r="AC54" s="5"/>
      <c r="AD54" s="5"/>
      <c r="AE54" s="5"/>
    </row>
    <row r="55" ht="15.75" customHeight="1">
      <c r="D55" s="10"/>
      <c r="E55" s="7"/>
      <c r="F55" s="12"/>
      <c r="J55" s="7"/>
      <c r="O55" s="7"/>
      <c r="P55" s="5"/>
      <c r="Q55" s="5"/>
      <c r="R55" s="7"/>
      <c r="S55" s="5"/>
      <c r="T55" s="10"/>
      <c r="U55" s="13"/>
      <c r="V55" s="5"/>
      <c r="W55" s="73"/>
      <c r="X55" s="73"/>
      <c r="Y55" s="5"/>
    </row>
    <row r="56" ht="15.75" customHeight="1">
      <c r="D56" s="10"/>
      <c r="E56" s="7"/>
      <c r="F56" s="12"/>
      <c r="J56" s="7"/>
      <c r="O56" s="7"/>
      <c r="P56" s="5"/>
      <c r="Q56" s="5"/>
      <c r="R56" s="7"/>
      <c r="S56" s="5"/>
      <c r="T56" s="10"/>
      <c r="U56" s="13"/>
      <c r="V56" s="5"/>
      <c r="W56" s="73"/>
      <c r="X56" s="73"/>
      <c r="Y56" s="5"/>
    </row>
    <row r="57" ht="15.75" customHeight="1">
      <c r="D57" s="10"/>
      <c r="E57" s="7"/>
      <c r="F57" s="12"/>
      <c r="J57" s="7"/>
      <c r="O57" s="7"/>
      <c r="P57" s="5"/>
      <c r="Q57" s="5"/>
      <c r="R57" s="7"/>
      <c r="S57" s="5"/>
      <c r="T57" s="10"/>
      <c r="U57" s="13"/>
      <c r="V57" s="5"/>
      <c r="W57" s="3"/>
      <c r="X57" s="3"/>
      <c r="Y57" s="5"/>
      <c r="Z57" s="5"/>
      <c r="AA57" s="5"/>
      <c r="AB57" s="5"/>
      <c r="AC57" s="5"/>
      <c r="AD57" s="5"/>
      <c r="AE57" s="5"/>
    </row>
    <row r="58" ht="15.75" customHeight="1">
      <c r="D58" s="10"/>
      <c r="E58" s="7"/>
      <c r="F58" s="12"/>
      <c r="J58" s="7"/>
      <c r="O58" s="7"/>
      <c r="P58" s="5"/>
      <c r="Q58" s="5"/>
      <c r="R58" s="7"/>
      <c r="S58" s="5"/>
      <c r="T58" s="10"/>
      <c r="U58" s="13"/>
      <c r="V58" s="5"/>
      <c r="W58" s="3"/>
      <c r="X58" s="3"/>
      <c r="Y58" s="5"/>
      <c r="Z58" s="5"/>
      <c r="AA58" s="5"/>
      <c r="AB58" s="5"/>
      <c r="AC58" s="5"/>
      <c r="AD58" s="5"/>
      <c r="AE58" s="5"/>
    </row>
    <row r="59" ht="15.75" customHeight="1">
      <c r="D59" s="10"/>
      <c r="E59" s="7"/>
      <c r="F59" s="12"/>
      <c r="J59" s="7"/>
      <c r="O59" s="7"/>
      <c r="P59" s="5"/>
      <c r="Q59" s="5"/>
      <c r="R59" s="7"/>
      <c r="S59" s="5"/>
      <c r="T59" s="10"/>
      <c r="U59" s="13"/>
      <c r="V59" s="5"/>
      <c r="W59" s="69"/>
      <c r="AA59" s="5"/>
      <c r="AB59" s="5"/>
      <c r="AC59" s="5"/>
      <c r="AD59" s="5"/>
      <c r="AE59" s="5"/>
    </row>
    <row r="60" ht="15.75" customHeight="1">
      <c r="D60" s="10"/>
      <c r="E60" s="7"/>
      <c r="J60" s="7"/>
      <c r="O60" s="7"/>
      <c r="P60" s="5"/>
      <c r="Q60" s="5"/>
      <c r="R60" s="7"/>
      <c r="S60" s="5"/>
      <c r="T60" s="10"/>
      <c r="U60" s="13"/>
      <c r="V60" s="17"/>
      <c r="W60" s="3"/>
      <c r="X60" s="3"/>
      <c r="Y60" s="17"/>
      <c r="Z60" s="17"/>
      <c r="AA60" s="5"/>
      <c r="AB60" s="5"/>
      <c r="AC60" s="5"/>
      <c r="AD60" s="5"/>
      <c r="AE60" s="5"/>
    </row>
    <row r="61" ht="15.75" customHeight="1">
      <c r="D61" s="10"/>
      <c r="E61" s="7"/>
      <c r="J61" s="7"/>
      <c r="O61" s="7"/>
      <c r="P61" s="5"/>
      <c r="Q61" s="5"/>
      <c r="R61" s="7"/>
      <c r="S61" s="5"/>
      <c r="T61" s="10"/>
      <c r="U61" s="13"/>
      <c r="V61" s="5"/>
      <c r="W61" s="3"/>
      <c r="X61" s="3"/>
      <c r="Y61" s="5"/>
      <c r="Z61" s="5"/>
      <c r="AA61" s="5"/>
      <c r="AB61" s="5"/>
      <c r="AC61" s="5"/>
      <c r="AD61" s="5"/>
      <c r="AE61" s="5"/>
    </row>
    <row r="62" ht="15.75" customHeight="1">
      <c r="D62" s="10"/>
      <c r="E62" s="7"/>
      <c r="J62" s="7"/>
      <c r="O62" s="7"/>
      <c r="P62" s="5"/>
      <c r="Q62" s="5"/>
      <c r="R62" s="7"/>
      <c r="S62" s="5"/>
      <c r="T62" s="10"/>
      <c r="U62" s="13"/>
      <c r="V62" s="5"/>
      <c r="W62" s="3"/>
      <c r="X62" s="3"/>
      <c r="Y62" s="5"/>
      <c r="Z62" s="5"/>
      <c r="AA62" s="5"/>
      <c r="AB62" s="5"/>
      <c r="AC62" s="5"/>
      <c r="AD62" s="5"/>
      <c r="AE62" s="5"/>
    </row>
    <row r="63" ht="15.75" customHeight="1">
      <c r="D63" s="10"/>
      <c r="E63" s="7"/>
      <c r="J63" s="7"/>
      <c r="O63" s="7"/>
      <c r="P63" s="5"/>
      <c r="Q63" s="5"/>
      <c r="R63" s="7"/>
      <c r="S63" s="5"/>
      <c r="T63" s="10"/>
      <c r="U63" s="13"/>
      <c r="V63" s="5"/>
      <c r="W63" s="3"/>
      <c r="X63" s="3"/>
      <c r="Y63" s="5"/>
      <c r="Z63" s="5"/>
      <c r="AA63" s="5"/>
      <c r="AB63" s="5"/>
      <c r="AC63" s="5"/>
      <c r="AD63" s="5"/>
      <c r="AE63" s="5"/>
    </row>
    <row r="64" ht="15.75" customHeight="1">
      <c r="D64" s="10"/>
      <c r="E64" s="7"/>
      <c r="J64" s="7"/>
      <c r="O64" s="7"/>
      <c r="P64" s="5"/>
      <c r="Q64" s="5"/>
      <c r="R64" s="7"/>
      <c r="S64" s="5"/>
      <c r="T64" s="10"/>
      <c r="U64" s="13"/>
      <c r="V64" s="5"/>
      <c r="W64" s="3"/>
      <c r="X64" s="3"/>
      <c r="Y64" s="5"/>
      <c r="Z64" s="5"/>
      <c r="AA64" s="5"/>
      <c r="AB64" s="5"/>
      <c r="AC64" s="5"/>
      <c r="AD64" s="5"/>
      <c r="AE64" s="5"/>
    </row>
    <row r="65" ht="15.75" customHeight="1">
      <c r="D65" s="10"/>
      <c r="E65" s="7"/>
      <c r="J65" s="7"/>
      <c r="O65" s="7"/>
      <c r="P65" s="5"/>
      <c r="Q65" s="5"/>
      <c r="R65" s="7"/>
      <c r="S65" s="5"/>
      <c r="T65" s="10"/>
      <c r="U65" s="13"/>
      <c r="V65" s="5"/>
      <c r="W65" s="3"/>
      <c r="X65" s="3"/>
      <c r="Y65" s="5"/>
      <c r="Z65" s="5"/>
      <c r="AA65" s="5"/>
      <c r="AB65" s="5"/>
      <c r="AC65" s="5"/>
      <c r="AD65" s="5"/>
      <c r="AE65" s="5"/>
    </row>
    <row r="66" ht="15.75" customHeight="1">
      <c r="D66" s="10"/>
      <c r="E66" s="7"/>
      <c r="J66" s="7"/>
      <c r="O66" s="7"/>
      <c r="P66" s="5"/>
      <c r="Q66" s="5"/>
      <c r="R66" s="7"/>
      <c r="S66" s="5"/>
      <c r="T66" s="10"/>
      <c r="U66" s="13"/>
      <c r="V66" s="5"/>
      <c r="W66" s="3"/>
      <c r="X66" s="3"/>
      <c r="Y66" s="5"/>
      <c r="Z66" s="5"/>
      <c r="AA66" s="5"/>
      <c r="AB66" s="5"/>
      <c r="AC66" s="5"/>
      <c r="AD66" s="5"/>
      <c r="AE66" s="5"/>
    </row>
    <row r="67" ht="15.75" customHeight="1">
      <c r="D67" s="10"/>
      <c r="E67" s="7"/>
      <c r="J67" s="7"/>
      <c r="O67" s="7"/>
      <c r="P67" s="5"/>
      <c r="Q67" s="5"/>
      <c r="R67" s="7"/>
      <c r="S67" s="5"/>
      <c r="T67" s="10"/>
      <c r="U67" s="13"/>
      <c r="V67" s="5"/>
      <c r="W67" s="3"/>
      <c r="X67" s="3"/>
      <c r="Y67" s="5"/>
      <c r="Z67" s="5"/>
      <c r="AA67" s="5"/>
      <c r="AB67" s="5"/>
      <c r="AC67" s="5"/>
      <c r="AD67" s="5"/>
      <c r="AE67" s="5"/>
    </row>
    <row r="68" ht="15.75" customHeight="1">
      <c r="D68" s="10"/>
      <c r="E68" s="7"/>
      <c r="J68" s="7"/>
      <c r="O68" s="7"/>
      <c r="P68" s="5"/>
      <c r="Q68" s="5"/>
      <c r="R68" s="7"/>
      <c r="S68" s="5"/>
      <c r="T68" s="10"/>
      <c r="U68" s="13"/>
      <c r="V68" s="5"/>
      <c r="W68" s="3"/>
      <c r="X68" s="3"/>
      <c r="Y68" s="5"/>
      <c r="Z68" s="5"/>
      <c r="AA68" s="5"/>
      <c r="AB68" s="5"/>
      <c r="AC68" s="5"/>
      <c r="AD68" s="5"/>
      <c r="AE68" s="5"/>
    </row>
    <row r="69" ht="15.75" customHeight="1">
      <c r="D69" s="10"/>
      <c r="E69" s="7"/>
      <c r="J69" s="7"/>
      <c r="O69" s="7"/>
      <c r="P69" s="5"/>
      <c r="Q69" s="5"/>
      <c r="R69" s="7"/>
      <c r="S69" s="5"/>
      <c r="T69" s="10"/>
      <c r="U69" s="13"/>
      <c r="V69" s="5"/>
      <c r="W69" s="3"/>
      <c r="X69" s="3"/>
      <c r="Y69" s="5"/>
      <c r="Z69" s="5"/>
      <c r="AA69" s="5"/>
      <c r="AB69" s="5"/>
      <c r="AC69" s="5"/>
      <c r="AD69" s="5"/>
      <c r="AE69" s="5"/>
    </row>
    <row r="70" ht="15.75" customHeight="1">
      <c r="D70" s="10"/>
      <c r="E70" s="7"/>
      <c r="J70" s="7"/>
      <c r="O70" s="7"/>
      <c r="P70" s="5"/>
      <c r="Q70" s="5"/>
      <c r="R70" s="7"/>
      <c r="S70" s="5"/>
      <c r="T70" s="10"/>
      <c r="U70" s="13"/>
      <c r="V70" s="5"/>
      <c r="W70" s="3"/>
      <c r="X70" s="3"/>
      <c r="Y70" s="5"/>
      <c r="Z70" s="5"/>
      <c r="AA70" s="5"/>
      <c r="AB70" s="5"/>
      <c r="AC70" s="5"/>
      <c r="AD70" s="5"/>
      <c r="AE70" s="5"/>
    </row>
    <row r="71" ht="15.75" customHeight="1">
      <c r="D71" s="10"/>
      <c r="E71" s="7"/>
      <c r="J71" s="7"/>
      <c r="O71" s="7"/>
      <c r="P71" s="5"/>
      <c r="Q71" s="5"/>
      <c r="R71" s="7"/>
      <c r="S71" s="5"/>
      <c r="T71" s="10"/>
      <c r="U71" s="13"/>
      <c r="V71" s="5"/>
      <c r="W71" s="3"/>
      <c r="X71" s="3"/>
      <c r="Y71" s="5"/>
      <c r="Z71" s="5"/>
      <c r="AA71" s="5"/>
      <c r="AB71" s="5"/>
      <c r="AC71" s="5"/>
      <c r="AD71" s="5"/>
      <c r="AE71" s="5"/>
    </row>
    <row r="72" ht="15.75" customHeight="1">
      <c r="D72" s="10"/>
      <c r="E72" s="7"/>
      <c r="J72" s="7"/>
      <c r="O72" s="7"/>
      <c r="P72" s="5"/>
      <c r="Q72" s="5"/>
      <c r="R72" s="7"/>
      <c r="S72" s="5"/>
      <c r="T72" s="10"/>
      <c r="U72" s="13"/>
      <c r="V72" s="5"/>
      <c r="W72" s="3"/>
      <c r="X72" s="3"/>
      <c r="Y72" s="5"/>
      <c r="Z72" s="5"/>
      <c r="AA72" s="5"/>
      <c r="AB72" s="5"/>
      <c r="AC72" s="5"/>
      <c r="AD72" s="5"/>
      <c r="AE72" s="5"/>
    </row>
    <row r="73" ht="15.75" customHeight="1">
      <c r="D73" s="10"/>
      <c r="E73" s="7"/>
      <c r="J73" s="7"/>
      <c r="O73" s="7"/>
      <c r="P73" s="5"/>
      <c r="Q73" s="5"/>
      <c r="R73" s="7"/>
      <c r="S73" s="5"/>
      <c r="T73" s="10"/>
      <c r="U73" s="13"/>
      <c r="V73" s="5"/>
      <c r="W73" s="3"/>
      <c r="X73" s="3"/>
      <c r="Y73" s="5"/>
      <c r="Z73" s="5"/>
      <c r="AA73" s="5"/>
      <c r="AB73" s="5"/>
      <c r="AC73" s="5"/>
      <c r="AD73" s="5"/>
      <c r="AE73" s="5"/>
    </row>
    <row r="74" ht="15.75" customHeight="1">
      <c r="D74" s="10"/>
      <c r="E74" s="7"/>
      <c r="J74" s="7"/>
      <c r="O74" s="7"/>
      <c r="P74" s="5"/>
      <c r="Q74" s="5"/>
      <c r="R74" s="7"/>
      <c r="S74" s="5"/>
      <c r="T74" s="10"/>
      <c r="U74" s="13"/>
      <c r="V74" s="5"/>
      <c r="W74" s="3"/>
      <c r="X74" s="3"/>
      <c r="Y74" s="5"/>
      <c r="Z74" s="5"/>
      <c r="AA74" s="5"/>
      <c r="AB74" s="5"/>
      <c r="AC74" s="5"/>
      <c r="AD74" s="5"/>
      <c r="AE74" s="5"/>
    </row>
    <row r="75" ht="15.75" customHeight="1">
      <c r="D75" s="10"/>
      <c r="E75" s="7"/>
      <c r="J75" s="7"/>
      <c r="O75" s="7"/>
      <c r="P75" s="5"/>
      <c r="Q75" s="5"/>
      <c r="R75" s="7"/>
      <c r="S75" s="5"/>
      <c r="T75" s="10"/>
      <c r="U75" s="13"/>
      <c r="V75" s="5"/>
      <c r="W75" s="3"/>
      <c r="X75" s="3"/>
      <c r="Y75" s="5"/>
      <c r="Z75" s="5"/>
      <c r="AA75" s="5"/>
      <c r="AB75" s="5"/>
      <c r="AC75" s="5"/>
      <c r="AD75" s="5"/>
      <c r="AE75" s="5"/>
    </row>
    <row r="76" ht="15.75" customHeight="1">
      <c r="D76" s="10"/>
      <c r="E76" s="7"/>
      <c r="J76" s="7"/>
      <c r="O76" s="7"/>
      <c r="P76" s="5"/>
      <c r="Q76" s="5"/>
      <c r="R76" s="7"/>
      <c r="S76" s="5"/>
      <c r="T76" s="10"/>
      <c r="U76" s="13"/>
      <c r="V76" s="5"/>
      <c r="W76" s="3"/>
      <c r="X76" s="3"/>
      <c r="Y76" s="5"/>
      <c r="Z76" s="5"/>
      <c r="AA76" s="5"/>
      <c r="AB76" s="5"/>
      <c r="AC76" s="5"/>
      <c r="AD76" s="5"/>
      <c r="AE76" s="5"/>
    </row>
    <row r="77" ht="15.75" customHeight="1">
      <c r="D77" s="10"/>
      <c r="E77" s="7"/>
      <c r="J77" s="7"/>
      <c r="O77" s="7"/>
      <c r="P77" s="5"/>
      <c r="Q77" s="5"/>
      <c r="R77" s="7"/>
      <c r="S77" s="5"/>
      <c r="T77" s="10"/>
      <c r="U77" s="13"/>
      <c r="V77" s="5"/>
      <c r="W77" s="3"/>
      <c r="X77" s="3"/>
      <c r="Y77" s="5"/>
      <c r="Z77" s="5"/>
      <c r="AA77" s="5"/>
      <c r="AB77" s="5"/>
      <c r="AC77" s="5"/>
      <c r="AD77" s="5"/>
      <c r="AE77" s="5"/>
    </row>
    <row r="78" ht="15.75" customHeight="1">
      <c r="D78" s="10"/>
      <c r="E78" s="7"/>
      <c r="J78" s="7"/>
      <c r="O78" s="7"/>
      <c r="P78" s="5"/>
      <c r="Q78" s="5"/>
      <c r="R78" s="7"/>
      <c r="S78" s="5"/>
      <c r="T78" s="10"/>
      <c r="U78" s="13"/>
      <c r="V78" s="5"/>
      <c r="W78" s="3"/>
      <c r="X78" s="3"/>
      <c r="Y78" s="5"/>
      <c r="Z78" s="5"/>
      <c r="AA78" s="5"/>
      <c r="AB78" s="5"/>
      <c r="AC78" s="5"/>
      <c r="AD78" s="5"/>
      <c r="AE78" s="5"/>
    </row>
    <row r="79" ht="15.75" customHeight="1">
      <c r="D79" s="10"/>
      <c r="E79" s="7"/>
      <c r="J79" s="7"/>
      <c r="O79" s="7"/>
      <c r="P79" s="5"/>
      <c r="Q79" s="5"/>
      <c r="R79" s="7"/>
      <c r="S79" s="5"/>
      <c r="T79" s="10"/>
      <c r="U79" s="13"/>
      <c r="V79" s="5"/>
      <c r="W79" s="3"/>
      <c r="X79" s="3"/>
      <c r="Y79" s="5"/>
      <c r="Z79" s="5"/>
      <c r="AA79" s="5"/>
      <c r="AB79" s="5"/>
      <c r="AC79" s="5"/>
      <c r="AD79" s="5"/>
      <c r="AE79" s="5"/>
    </row>
    <row r="80" ht="15.75" customHeight="1">
      <c r="D80" s="10"/>
      <c r="E80" s="7"/>
      <c r="J80" s="7"/>
      <c r="O80" s="7"/>
      <c r="P80" s="5"/>
      <c r="Q80" s="5"/>
      <c r="R80" s="7"/>
      <c r="S80" s="5"/>
      <c r="T80" s="10"/>
      <c r="U80" s="13"/>
      <c r="V80" s="5"/>
      <c r="W80" s="3"/>
      <c r="X80" s="3"/>
      <c r="Y80" s="5"/>
      <c r="Z80" s="5"/>
      <c r="AA80" s="5"/>
      <c r="AB80" s="5"/>
      <c r="AC80" s="5"/>
      <c r="AD80" s="5"/>
      <c r="AE80" s="5"/>
    </row>
    <row r="81" ht="15.75" customHeight="1">
      <c r="D81" s="10"/>
      <c r="E81" s="7"/>
      <c r="J81" s="7"/>
      <c r="O81" s="7"/>
      <c r="P81" s="5"/>
      <c r="Q81" s="5"/>
      <c r="R81" s="7"/>
      <c r="S81" s="5"/>
      <c r="T81" s="10"/>
      <c r="U81" s="13"/>
      <c r="V81" s="5"/>
      <c r="W81" s="3"/>
      <c r="X81" s="3"/>
      <c r="Y81" s="5"/>
      <c r="Z81" s="5"/>
      <c r="AA81" s="5"/>
      <c r="AB81" s="5"/>
      <c r="AC81" s="5"/>
      <c r="AD81" s="5"/>
      <c r="AE81" s="5"/>
    </row>
    <row r="82" ht="15.75" customHeight="1">
      <c r="D82" s="10"/>
      <c r="E82" s="7"/>
      <c r="J82" s="7"/>
      <c r="O82" s="7"/>
      <c r="P82" s="5"/>
      <c r="Q82" s="5"/>
      <c r="R82" s="7"/>
      <c r="S82" s="5"/>
      <c r="T82" s="10"/>
      <c r="U82" s="13"/>
      <c r="V82" s="5"/>
      <c r="W82" s="3"/>
      <c r="X82" s="3"/>
      <c r="Y82" s="5"/>
      <c r="Z82" s="5"/>
      <c r="AA82" s="5"/>
      <c r="AB82" s="5"/>
      <c r="AC82" s="5"/>
      <c r="AD82" s="5"/>
      <c r="AE82" s="5"/>
    </row>
    <row r="83" ht="15.75" customHeight="1">
      <c r="D83" s="10"/>
      <c r="E83" s="7"/>
      <c r="J83" s="7"/>
      <c r="O83" s="7"/>
      <c r="P83" s="5"/>
      <c r="Q83" s="5"/>
      <c r="R83" s="7"/>
      <c r="S83" s="5"/>
      <c r="T83" s="10"/>
      <c r="U83" s="13"/>
      <c r="V83" s="5"/>
      <c r="W83" s="3"/>
      <c r="X83" s="3"/>
      <c r="Y83" s="5"/>
      <c r="Z83" s="5"/>
      <c r="AA83" s="5"/>
      <c r="AB83" s="5"/>
      <c r="AC83" s="5"/>
      <c r="AD83" s="5"/>
      <c r="AE83" s="5"/>
    </row>
    <row r="84" ht="15.75" customHeight="1">
      <c r="D84" s="10"/>
      <c r="E84" s="7"/>
      <c r="J84" s="7"/>
      <c r="O84" s="7"/>
      <c r="P84" s="5"/>
      <c r="Q84" s="5"/>
      <c r="R84" s="7"/>
      <c r="S84" s="5"/>
      <c r="T84" s="10"/>
      <c r="U84" s="13"/>
      <c r="V84" s="5"/>
      <c r="W84" s="3"/>
      <c r="X84" s="3"/>
      <c r="Y84" s="5"/>
      <c r="Z84" s="5"/>
      <c r="AA84" s="5"/>
      <c r="AB84" s="5"/>
      <c r="AC84" s="5"/>
      <c r="AD84" s="5"/>
      <c r="AE84" s="5"/>
    </row>
    <row r="85" ht="15.75" customHeight="1">
      <c r="D85" s="10"/>
      <c r="E85" s="7"/>
      <c r="J85" s="7"/>
      <c r="O85" s="7"/>
      <c r="P85" s="5"/>
      <c r="Q85" s="5"/>
      <c r="R85" s="7"/>
      <c r="S85" s="5"/>
      <c r="T85" s="10"/>
      <c r="U85" s="13"/>
      <c r="V85" s="5"/>
      <c r="W85" s="3"/>
      <c r="X85" s="3"/>
      <c r="Y85" s="5"/>
      <c r="Z85" s="5"/>
      <c r="AA85" s="5"/>
      <c r="AB85" s="5"/>
      <c r="AC85" s="5"/>
      <c r="AD85" s="5"/>
      <c r="AE85" s="5"/>
    </row>
    <row r="86" ht="15.75" customHeight="1">
      <c r="D86" s="10"/>
      <c r="E86" s="7"/>
      <c r="J86" s="7"/>
      <c r="O86" s="7"/>
      <c r="P86" s="5"/>
      <c r="Q86" s="5"/>
      <c r="R86" s="7"/>
      <c r="S86" s="5"/>
      <c r="T86" s="10"/>
      <c r="U86" s="13"/>
      <c r="V86" s="5"/>
      <c r="W86" s="3"/>
      <c r="X86" s="3"/>
      <c r="Y86" s="5"/>
      <c r="Z86" s="5"/>
      <c r="AA86" s="5"/>
      <c r="AB86" s="5"/>
      <c r="AC86" s="5"/>
      <c r="AD86" s="5"/>
      <c r="AE86" s="5"/>
    </row>
    <row r="87" ht="15.75" customHeight="1">
      <c r="D87" s="10"/>
      <c r="E87" s="7"/>
      <c r="J87" s="7"/>
      <c r="O87" s="7"/>
      <c r="P87" s="5"/>
      <c r="Q87" s="5"/>
      <c r="R87" s="7"/>
      <c r="S87" s="5"/>
      <c r="T87" s="10"/>
      <c r="U87" s="13"/>
      <c r="V87" s="5"/>
      <c r="W87" s="3"/>
      <c r="X87" s="3"/>
      <c r="Y87" s="5"/>
      <c r="Z87" s="5"/>
      <c r="AA87" s="5"/>
      <c r="AB87" s="5"/>
      <c r="AC87" s="5"/>
      <c r="AD87" s="5"/>
      <c r="AE87" s="5"/>
    </row>
    <row r="88" ht="15.75" customHeight="1">
      <c r="D88" s="10"/>
      <c r="E88" s="7"/>
      <c r="J88" s="7"/>
      <c r="O88" s="7"/>
      <c r="P88" s="5"/>
      <c r="Q88" s="5"/>
      <c r="R88" s="7"/>
      <c r="S88" s="5"/>
      <c r="T88" s="10"/>
      <c r="U88" s="13"/>
      <c r="V88" s="5"/>
      <c r="W88" s="3"/>
      <c r="X88" s="3"/>
      <c r="Y88" s="5"/>
      <c r="Z88" s="5"/>
      <c r="AA88" s="5"/>
      <c r="AB88" s="5"/>
      <c r="AC88" s="5"/>
      <c r="AD88" s="5"/>
      <c r="AE88" s="5"/>
    </row>
    <row r="89" ht="15.75" customHeight="1">
      <c r="D89" s="10"/>
      <c r="E89" s="7"/>
      <c r="J89" s="7"/>
      <c r="O89" s="7"/>
      <c r="P89" s="5"/>
      <c r="Q89" s="5"/>
      <c r="R89" s="7"/>
      <c r="S89" s="5"/>
      <c r="T89" s="10"/>
      <c r="U89" s="13"/>
      <c r="V89" s="5"/>
      <c r="W89" s="3"/>
      <c r="X89" s="3"/>
      <c r="Y89" s="5"/>
      <c r="Z89" s="5"/>
      <c r="AA89" s="5"/>
      <c r="AB89" s="5"/>
      <c r="AC89" s="5"/>
      <c r="AD89" s="5"/>
      <c r="AE89" s="5"/>
    </row>
    <row r="90" ht="15.75" customHeight="1">
      <c r="D90" s="10"/>
      <c r="E90" s="7"/>
      <c r="J90" s="7"/>
      <c r="O90" s="7"/>
      <c r="P90" s="5"/>
      <c r="Q90" s="5"/>
      <c r="R90" s="7"/>
      <c r="S90" s="5"/>
      <c r="T90" s="10"/>
      <c r="U90" s="13"/>
      <c r="V90" s="5"/>
      <c r="W90" s="3"/>
      <c r="X90" s="3"/>
      <c r="Y90" s="5"/>
      <c r="Z90" s="5"/>
      <c r="AA90" s="5"/>
      <c r="AB90" s="5"/>
      <c r="AC90" s="5"/>
      <c r="AD90" s="5"/>
      <c r="AE90" s="5"/>
    </row>
    <row r="91" ht="15.75" customHeight="1">
      <c r="D91" s="10"/>
      <c r="E91" s="7"/>
      <c r="J91" s="7"/>
      <c r="O91" s="7"/>
      <c r="P91" s="5"/>
      <c r="Q91" s="5"/>
      <c r="R91" s="7"/>
      <c r="S91" s="5"/>
      <c r="T91" s="10"/>
      <c r="U91" s="13"/>
      <c r="V91" s="5"/>
      <c r="W91" s="3"/>
      <c r="X91" s="3"/>
      <c r="Y91" s="5"/>
      <c r="Z91" s="5"/>
      <c r="AA91" s="5"/>
      <c r="AB91" s="5"/>
      <c r="AC91" s="5"/>
      <c r="AD91" s="5"/>
      <c r="AE91" s="5"/>
    </row>
    <row r="92" ht="15.75" customHeight="1">
      <c r="D92" s="10"/>
      <c r="E92" s="7"/>
      <c r="J92" s="7"/>
      <c r="O92" s="7"/>
      <c r="P92" s="5"/>
      <c r="Q92" s="5"/>
      <c r="R92" s="7"/>
      <c r="S92" s="5"/>
      <c r="T92" s="10"/>
      <c r="U92" s="13"/>
      <c r="V92" s="5"/>
      <c r="W92" s="3"/>
      <c r="X92" s="3"/>
      <c r="Y92" s="5"/>
      <c r="Z92" s="5"/>
      <c r="AA92" s="5"/>
      <c r="AB92" s="5"/>
      <c r="AC92" s="5"/>
      <c r="AD92" s="5"/>
      <c r="AE92" s="5"/>
    </row>
    <row r="93" ht="15.75" customHeight="1">
      <c r="D93" s="10"/>
      <c r="E93" s="7"/>
      <c r="J93" s="7"/>
      <c r="O93" s="7"/>
      <c r="P93" s="5"/>
      <c r="Q93" s="5"/>
      <c r="R93" s="7"/>
      <c r="S93" s="5"/>
      <c r="T93" s="10"/>
      <c r="U93" s="13"/>
      <c r="V93" s="5"/>
      <c r="W93" s="3"/>
      <c r="X93" s="3"/>
      <c r="Y93" s="5"/>
      <c r="Z93" s="5"/>
      <c r="AA93" s="5"/>
      <c r="AB93" s="5"/>
      <c r="AC93" s="5"/>
      <c r="AD93" s="5"/>
      <c r="AE93" s="5"/>
    </row>
    <row r="94" ht="15.75" customHeight="1">
      <c r="D94" s="10"/>
      <c r="E94" s="7"/>
      <c r="J94" s="7"/>
      <c r="O94" s="7"/>
      <c r="P94" s="5"/>
      <c r="Q94" s="5"/>
      <c r="R94" s="7"/>
      <c r="S94" s="5"/>
      <c r="T94" s="10"/>
      <c r="U94" s="13"/>
      <c r="V94" s="5"/>
      <c r="W94" s="3"/>
      <c r="X94" s="3"/>
      <c r="Y94" s="5"/>
      <c r="Z94" s="5"/>
      <c r="AA94" s="5"/>
      <c r="AB94" s="5"/>
      <c r="AC94" s="5"/>
      <c r="AD94" s="5"/>
      <c r="AE94" s="5"/>
    </row>
    <row r="95" ht="15.75" customHeight="1">
      <c r="D95" s="10"/>
      <c r="E95" s="7"/>
      <c r="J95" s="7"/>
      <c r="O95" s="7"/>
      <c r="P95" s="5"/>
      <c r="Q95" s="5"/>
      <c r="R95" s="7"/>
      <c r="S95" s="5"/>
      <c r="T95" s="10"/>
      <c r="U95" s="13"/>
      <c r="V95" s="5"/>
      <c r="W95" s="3"/>
      <c r="X95" s="3"/>
      <c r="Y95" s="5"/>
      <c r="Z95" s="5"/>
      <c r="AA95" s="5"/>
      <c r="AB95" s="5"/>
      <c r="AC95" s="5"/>
      <c r="AD95" s="5"/>
      <c r="AE95" s="5"/>
    </row>
    <row r="96" ht="15.75" customHeight="1">
      <c r="D96" s="3"/>
      <c r="E96" s="7"/>
      <c r="F96" s="5"/>
      <c r="G96" s="5"/>
      <c r="H96" s="5"/>
      <c r="I96" s="5"/>
      <c r="J96" s="7"/>
      <c r="N96" s="5"/>
      <c r="O96" s="7"/>
      <c r="P96" s="5"/>
      <c r="Q96" s="5"/>
      <c r="R96" s="7"/>
      <c r="S96" s="5"/>
      <c r="T96" s="10"/>
      <c r="U96" s="13"/>
      <c r="V96" s="5"/>
      <c r="W96" s="3"/>
      <c r="X96" s="3"/>
      <c r="Y96" s="5"/>
      <c r="Z96" s="5"/>
      <c r="AA96" s="5"/>
      <c r="AB96" s="5"/>
      <c r="AC96" s="5"/>
      <c r="AD96" s="5"/>
      <c r="AE96" s="5"/>
    </row>
    <row r="97" ht="15.75" customHeight="1">
      <c r="D97" s="3"/>
      <c r="E97" s="7"/>
      <c r="F97" s="5"/>
      <c r="G97" s="5"/>
      <c r="H97" s="5"/>
      <c r="I97" s="5"/>
      <c r="J97" s="7"/>
      <c r="N97" s="5"/>
      <c r="O97" s="7"/>
      <c r="P97" s="5"/>
      <c r="Q97" s="5"/>
      <c r="R97" s="7"/>
      <c r="S97" s="5"/>
      <c r="T97" s="10"/>
      <c r="U97" s="13"/>
      <c r="V97" s="5"/>
      <c r="W97" s="3"/>
      <c r="X97" s="3"/>
      <c r="Y97" s="5"/>
      <c r="Z97" s="5"/>
      <c r="AA97" s="5"/>
      <c r="AB97" s="5"/>
      <c r="AC97" s="5"/>
      <c r="AD97" s="5"/>
      <c r="AE97" s="5"/>
    </row>
    <row r="98" ht="15.75" customHeight="1">
      <c r="D98" s="3"/>
      <c r="E98" s="7"/>
      <c r="F98" s="5"/>
      <c r="G98" s="5"/>
      <c r="H98" s="5"/>
      <c r="I98" s="5"/>
      <c r="J98" s="7"/>
      <c r="N98" s="5"/>
      <c r="O98" s="7"/>
      <c r="P98" s="5"/>
      <c r="Q98" s="5"/>
      <c r="R98" s="7"/>
      <c r="S98" s="5"/>
      <c r="T98" s="10"/>
      <c r="U98" s="13"/>
      <c r="V98" s="5"/>
      <c r="W98" s="3"/>
      <c r="X98" s="3"/>
      <c r="Y98" s="5"/>
      <c r="Z98" s="5"/>
      <c r="AA98" s="5"/>
      <c r="AB98" s="5"/>
      <c r="AC98" s="5"/>
      <c r="AD98" s="5"/>
      <c r="AE98" s="5"/>
    </row>
    <row r="99" ht="15.75" customHeight="1">
      <c r="D99" s="3"/>
      <c r="E99" s="7"/>
      <c r="F99" s="5"/>
      <c r="G99" s="5"/>
      <c r="H99" s="5"/>
      <c r="I99" s="5"/>
      <c r="J99" s="7"/>
      <c r="N99" s="5"/>
      <c r="O99" s="7"/>
      <c r="P99" s="5"/>
      <c r="Q99" s="5"/>
      <c r="R99" s="7"/>
      <c r="S99" s="5"/>
      <c r="T99" s="10"/>
      <c r="U99" s="13"/>
      <c r="V99" s="5"/>
      <c r="W99" s="3"/>
      <c r="X99" s="3"/>
      <c r="Y99" s="5"/>
      <c r="Z99" s="5"/>
      <c r="AA99" s="5"/>
      <c r="AB99" s="5"/>
      <c r="AC99" s="5"/>
      <c r="AD99" s="5"/>
      <c r="AE99" s="5"/>
    </row>
    <row r="100" ht="15.75" customHeight="1">
      <c r="D100" s="3"/>
      <c r="E100" s="7"/>
      <c r="F100" s="5"/>
      <c r="G100" s="5"/>
      <c r="H100" s="5"/>
      <c r="I100" s="5"/>
      <c r="J100" s="7"/>
      <c r="N100" s="5"/>
      <c r="O100" s="7"/>
      <c r="P100" s="5"/>
      <c r="Q100" s="5"/>
      <c r="R100" s="7"/>
      <c r="S100" s="5"/>
      <c r="T100" s="10"/>
      <c r="U100" s="13"/>
      <c r="V100" s="5"/>
      <c r="W100" s="3"/>
      <c r="X100" s="3"/>
      <c r="Y100" s="5"/>
      <c r="Z100" s="5"/>
      <c r="AA100" s="5"/>
      <c r="AB100" s="5"/>
      <c r="AC100" s="5"/>
      <c r="AD100" s="5"/>
      <c r="AE100" s="5"/>
    </row>
    <row r="101" ht="15.75" customHeight="1">
      <c r="D101" s="3"/>
      <c r="E101" s="7"/>
      <c r="F101" s="5"/>
      <c r="G101" s="5"/>
      <c r="H101" s="5"/>
      <c r="I101" s="5"/>
      <c r="J101" s="7"/>
      <c r="N101" s="5"/>
      <c r="O101" s="7"/>
      <c r="P101" s="5"/>
      <c r="Q101" s="5"/>
      <c r="R101" s="7"/>
      <c r="S101" s="5"/>
      <c r="T101" s="10"/>
      <c r="U101" s="13"/>
      <c r="V101" s="5"/>
      <c r="W101" s="3"/>
      <c r="X101" s="3"/>
      <c r="Y101" s="5"/>
      <c r="Z101" s="5"/>
      <c r="AA101" s="5"/>
      <c r="AB101" s="5"/>
      <c r="AC101" s="5"/>
      <c r="AD101" s="5"/>
      <c r="AE101" s="5"/>
    </row>
    <row r="102" ht="15.75" customHeight="1">
      <c r="D102" s="3"/>
      <c r="E102" s="7"/>
      <c r="F102" s="5"/>
      <c r="G102" s="5"/>
      <c r="H102" s="5"/>
      <c r="I102" s="5"/>
      <c r="J102" s="7"/>
      <c r="N102" s="5"/>
      <c r="O102" s="7"/>
      <c r="P102" s="5"/>
      <c r="Q102" s="5"/>
      <c r="R102" s="7"/>
      <c r="S102" s="5"/>
      <c r="T102" s="10"/>
      <c r="U102" s="13"/>
      <c r="V102" s="5"/>
      <c r="W102" s="3"/>
      <c r="X102" s="3"/>
      <c r="Y102" s="5"/>
      <c r="Z102" s="5"/>
      <c r="AA102" s="5"/>
      <c r="AB102" s="5"/>
      <c r="AC102" s="5"/>
      <c r="AD102" s="5"/>
      <c r="AE102" s="5"/>
    </row>
    <row r="103" ht="15.75" customHeight="1">
      <c r="D103" s="3"/>
      <c r="E103" s="7"/>
      <c r="F103" s="5"/>
      <c r="G103" s="5"/>
      <c r="H103" s="5"/>
      <c r="I103" s="5"/>
      <c r="J103" s="7"/>
      <c r="N103" s="5"/>
      <c r="O103" s="7"/>
      <c r="P103" s="5"/>
      <c r="Q103" s="5"/>
      <c r="R103" s="7"/>
      <c r="S103" s="5"/>
      <c r="T103" s="10"/>
      <c r="U103" s="13"/>
      <c r="V103" s="5"/>
      <c r="W103" s="3"/>
      <c r="X103" s="3"/>
      <c r="Y103" s="5"/>
      <c r="Z103" s="5"/>
      <c r="AA103" s="5"/>
      <c r="AB103" s="5"/>
      <c r="AC103" s="5"/>
      <c r="AD103" s="5"/>
      <c r="AE103" s="5"/>
    </row>
    <row r="104" ht="15.75" customHeight="1">
      <c r="D104" s="3"/>
      <c r="E104" s="7"/>
      <c r="F104" s="5"/>
      <c r="G104" s="5"/>
      <c r="H104" s="5"/>
      <c r="I104" s="5"/>
      <c r="J104" s="7"/>
      <c r="N104" s="5"/>
      <c r="O104" s="7"/>
      <c r="P104" s="5"/>
      <c r="Q104" s="5"/>
      <c r="R104" s="7"/>
      <c r="S104" s="5"/>
      <c r="T104" s="10"/>
      <c r="U104" s="13"/>
      <c r="V104" s="5"/>
      <c r="W104" s="3"/>
      <c r="X104" s="3"/>
      <c r="Y104" s="5"/>
      <c r="Z104" s="5"/>
      <c r="AA104" s="5"/>
      <c r="AB104" s="5"/>
      <c r="AC104" s="5"/>
      <c r="AD104" s="5"/>
      <c r="AE104" s="5"/>
    </row>
    <row r="105" ht="15.75" customHeight="1">
      <c r="D105" s="3"/>
      <c r="E105" s="7"/>
      <c r="F105" s="5"/>
      <c r="G105" s="5"/>
      <c r="H105" s="5"/>
      <c r="I105" s="5"/>
      <c r="J105" s="7"/>
      <c r="N105" s="5"/>
      <c r="O105" s="7"/>
      <c r="P105" s="5"/>
      <c r="Q105" s="5"/>
      <c r="R105" s="7"/>
      <c r="S105" s="5"/>
      <c r="T105" s="10"/>
      <c r="U105" s="13"/>
      <c r="V105" s="5"/>
      <c r="W105" s="3"/>
      <c r="X105" s="3"/>
      <c r="Y105" s="5"/>
      <c r="Z105" s="5"/>
      <c r="AA105" s="5"/>
      <c r="AB105" s="5"/>
      <c r="AC105" s="5"/>
      <c r="AD105" s="5"/>
      <c r="AE105" s="5"/>
    </row>
    <row r="106" ht="15.75" customHeight="1">
      <c r="D106" s="3"/>
      <c r="E106" s="7"/>
      <c r="F106" s="5"/>
      <c r="G106" s="5"/>
      <c r="H106" s="5"/>
      <c r="I106" s="5"/>
      <c r="J106" s="7"/>
      <c r="N106" s="5"/>
      <c r="O106" s="7"/>
      <c r="P106" s="5"/>
      <c r="Q106" s="5"/>
      <c r="R106" s="7"/>
      <c r="S106" s="5"/>
      <c r="T106" s="10"/>
      <c r="U106" s="13"/>
      <c r="V106" s="5"/>
      <c r="W106" s="3"/>
      <c r="X106" s="3"/>
      <c r="Y106" s="5"/>
      <c r="Z106" s="5"/>
      <c r="AA106" s="5"/>
      <c r="AB106" s="5"/>
      <c r="AC106" s="5"/>
      <c r="AD106" s="5"/>
      <c r="AE106" s="5"/>
    </row>
    <row r="107" ht="15.75" customHeight="1">
      <c r="D107" s="3"/>
      <c r="E107" s="7"/>
      <c r="F107" s="5"/>
      <c r="G107" s="5"/>
      <c r="H107" s="5"/>
      <c r="I107" s="5"/>
      <c r="J107" s="7"/>
      <c r="N107" s="5"/>
      <c r="O107" s="7"/>
      <c r="P107" s="5"/>
      <c r="Q107" s="5"/>
      <c r="R107" s="7"/>
      <c r="S107" s="5"/>
      <c r="T107" s="10"/>
      <c r="U107" s="13"/>
      <c r="V107" s="5"/>
      <c r="W107" s="3"/>
      <c r="X107" s="3"/>
      <c r="Y107" s="5"/>
      <c r="Z107" s="5"/>
      <c r="AA107" s="5"/>
      <c r="AB107" s="5"/>
      <c r="AC107" s="5"/>
      <c r="AD107" s="5"/>
      <c r="AE107" s="5"/>
    </row>
    <row r="108" ht="15.75" customHeight="1">
      <c r="D108" s="3"/>
      <c r="E108" s="7"/>
      <c r="F108" s="5"/>
      <c r="G108" s="5"/>
      <c r="H108" s="5"/>
      <c r="I108" s="5"/>
      <c r="J108" s="7"/>
      <c r="N108" s="5"/>
      <c r="O108" s="7"/>
      <c r="P108" s="5"/>
      <c r="Q108" s="5"/>
      <c r="R108" s="7"/>
      <c r="S108" s="5"/>
      <c r="T108" s="10"/>
      <c r="U108" s="13"/>
      <c r="V108" s="5"/>
      <c r="W108" s="3"/>
      <c r="X108" s="3"/>
      <c r="Y108" s="5"/>
      <c r="Z108" s="5"/>
      <c r="AA108" s="5"/>
      <c r="AB108" s="5"/>
      <c r="AC108" s="5"/>
      <c r="AD108" s="5"/>
      <c r="AE108" s="5"/>
    </row>
    <row r="109" ht="15.75" customHeight="1">
      <c r="D109" s="3"/>
      <c r="E109" s="7"/>
      <c r="F109" s="5"/>
      <c r="G109" s="5"/>
      <c r="H109" s="5"/>
      <c r="I109" s="5"/>
      <c r="J109" s="7"/>
      <c r="N109" s="5"/>
      <c r="O109" s="7"/>
      <c r="P109" s="5"/>
      <c r="Q109" s="5"/>
      <c r="R109" s="7"/>
      <c r="S109" s="5"/>
      <c r="T109" s="10"/>
      <c r="U109" s="13"/>
      <c r="V109" s="5"/>
      <c r="W109" s="3"/>
      <c r="X109" s="3"/>
      <c r="Y109" s="5"/>
      <c r="Z109" s="5"/>
      <c r="AA109" s="5"/>
      <c r="AB109" s="5"/>
      <c r="AC109" s="5"/>
      <c r="AD109" s="5"/>
      <c r="AE109" s="5"/>
    </row>
    <row r="110" ht="15.75" customHeight="1">
      <c r="D110" s="3"/>
      <c r="E110" s="7"/>
      <c r="F110" s="5"/>
      <c r="G110" s="5"/>
      <c r="H110" s="5"/>
      <c r="I110" s="5"/>
      <c r="J110" s="7"/>
      <c r="N110" s="5"/>
      <c r="O110" s="7"/>
      <c r="P110" s="5"/>
      <c r="Q110" s="5"/>
      <c r="R110" s="7"/>
      <c r="S110" s="5"/>
      <c r="T110" s="10"/>
      <c r="U110" s="13"/>
      <c r="V110" s="5"/>
      <c r="W110" s="3"/>
      <c r="X110" s="3"/>
      <c r="Y110" s="5"/>
      <c r="Z110" s="5"/>
      <c r="AA110" s="5"/>
      <c r="AB110" s="5"/>
      <c r="AC110" s="5"/>
      <c r="AD110" s="5"/>
      <c r="AE110" s="5"/>
    </row>
    <row r="111" ht="15.75" customHeight="1">
      <c r="D111" s="3"/>
      <c r="E111" s="7"/>
      <c r="F111" s="5"/>
      <c r="G111" s="5"/>
      <c r="H111" s="5"/>
      <c r="I111" s="5"/>
      <c r="J111" s="7"/>
      <c r="N111" s="5"/>
      <c r="O111" s="7"/>
      <c r="P111" s="5"/>
      <c r="Q111" s="5"/>
      <c r="R111" s="7"/>
      <c r="S111" s="5"/>
      <c r="T111" s="10"/>
      <c r="U111" s="13"/>
      <c r="V111" s="5"/>
      <c r="W111" s="3"/>
      <c r="X111" s="3"/>
      <c r="Y111" s="5"/>
      <c r="Z111" s="5"/>
      <c r="AA111" s="5"/>
      <c r="AB111" s="5"/>
      <c r="AC111" s="5"/>
      <c r="AD111" s="5"/>
      <c r="AE111" s="5"/>
    </row>
    <row r="112" ht="15.75" customHeight="1">
      <c r="D112" s="3"/>
      <c r="E112" s="7"/>
      <c r="F112" s="5"/>
      <c r="G112" s="5"/>
      <c r="H112" s="5"/>
      <c r="I112" s="5"/>
      <c r="J112" s="7"/>
      <c r="N112" s="5"/>
      <c r="O112" s="7"/>
      <c r="P112" s="5"/>
      <c r="Q112" s="5"/>
      <c r="R112" s="7"/>
      <c r="S112" s="5"/>
      <c r="T112" s="10"/>
      <c r="U112" s="13"/>
      <c r="V112" s="5"/>
      <c r="W112" s="3"/>
      <c r="X112" s="3"/>
      <c r="Y112" s="5"/>
      <c r="Z112" s="5"/>
      <c r="AA112" s="5"/>
      <c r="AB112" s="5"/>
      <c r="AC112" s="5"/>
      <c r="AD112" s="5"/>
      <c r="AE112" s="5"/>
    </row>
    <row r="113" ht="15.75" customHeight="1">
      <c r="D113" s="3"/>
      <c r="E113" s="7"/>
      <c r="F113" s="5"/>
      <c r="G113" s="5"/>
      <c r="H113" s="5"/>
      <c r="I113" s="5"/>
      <c r="J113" s="7"/>
      <c r="N113" s="5"/>
      <c r="O113" s="7"/>
      <c r="P113" s="5"/>
      <c r="Q113" s="5"/>
      <c r="R113" s="7"/>
      <c r="S113" s="5"/>
      <c r="T113" s="10"/>
      <c r="U113" s="13"/>
      <c r="V113" s="5"/>
      <c r="W113" s="3"/>
      <c r="X113" s="3"/>
      <c r="Y113" s="5"/>
      <c r="Z113" s="5"/>
      <c r="AA113" s="5"/>
      <c r="AB113" s="5"/>
      <c r="AC113" s="5"/>
      <c r="AD113" s="5"/>
      <c r="AE113" s="5"/>
    </row>
    <row r="114" ht="15.75" customHeight="1">
      <c r="D114" s="3"/>
      <c r="E114" s="7"/>
      <c r="F114" s="5"/>
      <c r="G114" s="5"/>
      <c r="H114" s="5"/>
      <c r="I114" s="5"/>
      <c r="J114" s="7"/>
      <c r="N114" s="5"/>
      <c r="O114" s="7"/>
      <c r="P114" s="5"/>
      <c r="Q114" s="5"/>
      <c r="R114" s="7"/>
      <c r="S114" s="5"/>
      <c r="T114" s="10"/>
      <c r="U114" s="13"/>
      <c r="V114" s="5"/>
      <c r="W114" s="3"/>
      <c r="X114" s="3"/>
      <c r="Y114" s="5"/>
      <c r="Z114" s="5"/>
      <c r="AA114" s="5"/>
      <c r="AB114" s="5"/>
      <c r="AC114" s="5"/>
      <c r="AD114" s="5"/>
      <c r="AE114" s="5"/>
    </row>
    <row r="115" ht="15.75" customHeight="1">
      <c r="D115" s="3"/>
      <c r="E115" s="7"/>
      <c r="F115" s="5"/>
      <c r="G115" s="5"/>
      <c r="H115" s="5"/>
      <c r="I115" s="5"/>
      <c r="J115" s="7"/>
      <c r="N115" s="5"/>
      <c r="O115" s="7"/>
      <c r="P115" s="5"/>
      <c r="Q115" s="5"/>
      <c r="R115" s="7"/>
      <c r="S115" s="5"/>
      <c r="T115" s="10"/>
      <c r="U115" s="13"/>
      <c r="V115" s="5"/>
      <c r="W115" s="3"/>
      <c r="X115" s="3"/>
      <c r="Y115" s="5"/>
      <c r="Z115" s="5"/>
      <c r="AA115" s="5"/>
      <c r="AB115" s="5"/>
      <c r="AC115" s="5"/>
      <c r="AD115" s="5"/>
      <c r="AE115" s="5"/>
    </row>
    <row r="116" ht="15.75" customHeight="1">
      <c r="D116" s="3"/>
      <c r="E116" s="7"/>
      <c r="F116" s="5"/>
      <c r="G116" s="5"/>
      <c r="H116" s="5"/>
      <c r="I116" s="5"/>
      <c r="J116" s="7"/>
      <c r="N116" s="5"/>
      <c r="O116" s="7"/>
      <c r="P116" s="5"/>
      <c r="Q116" s="5"/>
      <c r="R116" s="7"/>
      <c r="S116" s="5"/>
      <c r="T116" s="10"/>
      <c r="U116" s="13"/>
      <c r="V116" s="5"/>
      <c r="W116" s="3"/>
      <c r="X116" s="3"/>
      <c r="Y116" s="5"/>
      <c r="Z116" s="5"/>
      <c r="AA116" s="5"/>
      <c r="AB116" s="5"/>
      <c r="AC116" s="5"/>
      <c r="AD116" s="5"/>
      <c r="AE116" s="5"/>
    </row>
    <row r="117" ht="15.75" customHeight="1">
      <c r="D117" s="3"/>
      <c r="E117" s="7"/>
      <c r="F117" s="5"/>
      <c r="G117" s="5"/>
      <c r="H117" s="5"/>
      <c r="I117" s="5"/>
      <c r="J117" s="7"/>
      <c r="N117" s="5"/>
      <c r="O117" s="7"/>
      <c r="P117" s="5"/>
      <c r="Q117" s="5"/>
      <c r="R117" s="7"/>
      <c r="S117" s="5"/>
      <c r="T117" s="10"/>
      <c r="U117" s="13"/>
      <c r="V117" s="5"/>
      <c r="W117" s="3"/>
      <c r="X117" s="3"/>
      <c r="Y117" s="5"/>
      <c r="Z117" s="5"/>
      <c r="AA117" s="5"/>
      <c r="AB117" s="5"/>
      <c r="AC117" s="5"/>
      <c r="AD117" s="5"/>
      <c r="AE117" s="5"/>
    </row>
    <row r="118" ht="15.75" customHeight="1">
      <c r="D118" s="3"/>
      <c r="E118" s="7"/>
      <c r="F118" s="5"/>
      <c r="G118" s="5"/>
      <c r="H118" s="5"/>
      <c r="I118" s="5"/>
      <c r="J118" s="7"/>
      <c r="N118" s="5"/>
      <c r="O118" s="7"/>
      <c r="P118" s="5"/>
      <c r="Q118" s="5"/>
      <c r="R118" s="7"/>
      <c r="S118" s="5"/>
      <c r="T118" s="10"/>
      <c r="U118" s="13"/>
      <c r="V118" s="5"/>
      <c r="W118" s="3"/>
      <c r="X118" s="3"/>
      <c r="Y118" s="5"/>
      <c r="Z118" s="5"/>
      <c r="AA118" s="5"/>
      <c r="AB118" s="5"/>
      <c r="AC118" s="5"/>
      <c r="AD118" s="5"/>
      <c r="AE118" s="5"/>
    </row>
    <row r="119" ht="15.75" customHeight="1">
      <c r="D119" s="3"/>
      <c r="E119" s="7"/>
      <c r="F119" s="5"/>
      <c r="G119" s="5"/>
      <c r="H119" s="5"/>
      <c r="I119" s="5"/>
      <c r="J119" s="7"/>
      <c r="N119" s="5"/>
      <c r="O119" s="7"/>
      <c r="P119" s="5"/>
      <c r="Q119" s="5"/>
      <c r="R119" s="7"/>
      <c r="S119" s="5"/>
      <c r="T119" s="10"/>
      <c r="U119" s="13"/>
      <c r="V119" s="5"/>
      <c r="W119" s="3"/>
      <c r="X119" s="3"/>
      <c r="Y119" s="5"/>
      <c r="Z119" s="5"/>
      <c r="AA119" s="5"/>
      <c r="AB119" s="5"/>
      <c r="AC119" s="5"/>
      <c r="AD119" s="5"/>
      <c r="AE119" s="5"/>
    </row>
    <row r="120" ht="15.75" customHeight="1">
      <c r="D120" s="3"/>
      <c r="E120" s="7"/>
      <c r="F120" s="5"/>
      <c r="G120" s="5"/>
      <c r="H120" s="5"/>
      <c r="I120" s="5"/>
      <c r="J120" s="7"/>
      <c r="N120" s="5"/>
      <c r="O120" s="7"/>
      <c r="P120" s="5"/>
      <c r="Q120" s="5"/>
      <c r="R120" s="7"/>
      <c r="S120" s="5"/>
      <c r="T120" s="10"/>
      <c r="U120" s="13"/>
      <c r="V120" s="5"/>
      <c r="W120" s="3"/>
      <c r="X120" s="3"/>
      <c r="Y120" s="5"/>
      <c r="Z120" s="5"/>
      <c r="AA120" s="5"/>
      <c r="AB120" s="5"/>
      <c r="AC120" s="5"/>
      <c r="AD120" s="5"/>
      <c r="AE120" s="5"/>
    </row>
    <row r="121" ht="15.75" customHeight="1">
      <c r="D121" s="3"/>
      <c r="E121" s="7"/>
      <c r="F121" s="5"/>
      <c r="G121" s="5"/>
      <c r="H121" s="5"/>
      <c r="I121" s="5"/>
      <c r="J121" s="7"/>
      <c r="N121" s="5"/>
      <c r="O121" s="7"/>
      <c r="P121" s="5"/>
      <c r="Q121" s="5"/>
      <c r="R121" s="7"/>
      <c r="S121" s="5"/>
      <c r="T121" s="10"/>
      <c r="U121" s="13"/>
      <c r="V121" s="5"/>
      <c r="W121" s="3"/>
      <c r="X121" s="3"/>
      <c r="Y121" s="5"/>
      <c r="Z121" s="5"/>
      <c r="AA121" s="5"/>
      <c r="AB121" s="5"/>
      <c r="AC121" s="5"/>
      <c r="AD121" s="5"/>
      <c r="AE121" s="5"/>
    </row>
    <row r="122" ht="15.75" customHeight="1">
      <c r="D122" s="3"/>
      <c r="E122" s="7"/>
      <c r="F122" s="5"/>
      <c r="G122" s="5"/>
      <c r="H122" s="5"/>
      <c r="I122" s="5"/>
      <c r="J122" s="7"/>
      <c r="N122" s="5"/>
      <c r="O122" s="7"/>
      <c r="P122" s="5"/>
      <c r="Q122" s="5"/>
      <c r="R122" s="7"/>
      <c r="S122" s="5"/>
      <c r="T122" s="10"/>
      <c r="U122" s="13"/>
      <c r="V122" s="5"/>
      <c r="W122" s="3"/>
      <c r="X122" s="3"/>
      <c r="Y122" s="5"/>
      <c r="Z122" s="5"/>
      <c r="AA122" s="5"/>
      <c r="AB122" s="5"/>
      <c r="AC122" s="5"/>
      <c r="AD122" s="5"/>
      <c r="AE122" s="5"/>
    </row>
    <row r="123" ht="15.75" customHeight="1">
      <c r="D123" s="3"/>
      <c r="E123" s="7"/>
      <c r="F123" s="5"/>
      <c r="G123" s="5"/>
      <c r="H123" s="5"/>
      <c r="I123" s="5"/>
      <c r="J123" s="7"/>
      <c r="N123" s="5"/>
      <c r="O123" s="7"/>
      <c r="P123" s="5"/>
      <c r="Q123" s="5"/>
      <c r="R123" s="7"/>
      <c r="S123" s="5"/>
      <c r="T123" s="10"/>
      <c r="U123" s="13"/>
      <c r="V123" s="5"/>
      <c r="W123" s="3"/>
      <c r="X123" s="3"/>
      <c r="Y123" s="5"/>
      <c r="Z123" s="5"/>
      <c r="AA123" s="5"/>
      <c r="AB123" s="5"/>
      <c r="AC123" s="5"/>
      <c r="AD123" s="5"/>
      <c r="AE123" s="5"/>
    </row>
    <row r="124" ht="15.75" customHeight="1">
      <c r="D124" s="3"/>
      <c r="E124" s="7"/>
      <c r="F124" s="5"/>
      <c r="G124" s="5"/>
      <c r="H124" s="5"/>
      <c r="I124" s="5"/>
      <c r="J124" s="7"/>
      <c r="N124" s="5"/>
      <c r="O124" s="7"/>
      <c r="P124" s="5"/>
      <c r="Q124" s="5"/>
      <c r="R124" s="7"/>
      <c r="S124" s="5"/>
      <c r="T124" s="10"/>
      <c r="U124" s="13"/>
      <c r="V124" s="5"/>
      <c r="W124" s="3"/>
      <c r="X124" s="3"/>
      <c r="Y124" s="5"/>
      <c r="Z124" s="5"/>
      <c r="AA124" s="5"/>
      <c r="AB124" s="5"/>
      <c r="AC124" s="5"/>
      <c r="AD124" s="5"/>
      <c r="AE124" s="5"/>
    </row>
    <row r="125" ht="15.75" customHeight="1">
      <c r="D125" s="3"/>
      <c r="E125" s="7"/>
      <c r="F125" s="5"/>
      <c r="G125" s="5"/>
      <c r="H125" s="5"/>
      <c r="I125" s="5"/>
      <c r="J125" s="7"/>
      <c r="N125" s="5"/>
      <c r="O125" s="7"/>
      <c r="P125" s="5"/>
      <c r="Q125" s="5"/>
      <c r="R125" s="7"/>
      <c r="S125" s="5"/>
      <c r="T125" s="10"/>
      <c r="U125" s="13"/>
      <c r="V125" s="5"/>
      <c r="W125" s="3"/>
      <c r="X125" s="3"/>
      <c r="Y125" s="5"/>
      <c r="Z125" s="5"/>
      <c r="AA125" s="5"/>
      <c r="AB125" s="5"/>
      <c r="AC125" s="5"/>
      <c r="AD125" s="5"/>
      <c r="AE125" s="5"/>
    </row>
    <row r="126" ht="15.75" customHeight="1">
      <c r="D126" s="3"/>
      <c r="E126" s="7"/>
      <c r="F126" s="5"/>
      <c r="G126" s="5"/>
      <c r="H126" s="5"/>
      <c r="I126" s="5"/>
      <c r="J126" s="7"/>
      <c r="N126" s="5"/>
      <c r="O126" s="7"/>
      <c r="P126" s="5"/>
      <c r="Q126" s="5"/>
      <c r="R126" s="7"/>
      <c r="S126" s="5"/>
      <c r="T126" s="10"/>
      <c r="U126" s="13"/>
      <c r="V126" s="5"/>
      <c r="W126" s="3"/>
      <c r="X126" s="3"/>
      <c r="Y126" s="5"/>
      <c r="Z126" s="5"/>
      <c r="AA126" s="5"/>
      <c r="AB126" s="5"/>
      <c r="AC126" s="5"/>
      <c r="AD126" s="5"/>
      <c r="AE126" s="5"/>
    </row>
    <row r="127" ht="15.75" customHeight="1">
      <c r="D127" s="3"/>
      <c r="E127" s="7"/>
      <c r="F127" s="5"/>
      <c r="G127" s="5"/>
      <c r="H127" s="5"/>
      <c r="I127" s="5"/>
      <c r="J127" s="7"/>
      <c r="N127" s="5"/>
      <c r="O127" s="7"/>
      <c r="P127" s="5"/>
      <c r="Q127" s="5"/>
      <c r="R127" s="7"/>
      <c r="S127" s="5"/>
      <c r="T127" s="10"/>
      <c r="U127" s="13"/>
      <c r="V127" s="5"/>
      <c r="W127" s="3"/>
      <c r="X127" s="3"/>
      <c r="Y127" s="5"/>
      <c r="Z127" s="5"/>
      <c r="AA127" s="5"/>
      <c r="AB127" s="5"/>
      <c r="AC127" s="5"/>
      <c r="AD127" s="5"/>
      <c r="AE127" s="5"/>
    </row>
    <row r="128" ht="15.75" customHeight="1">
      <c r="D128" s="3"/>
      <c r="E128" s="7"/>
      <c r="F128" s="5"/>
      <c r="G128" s="5"/>
      <c r="H128" s="5"/>
      <c r="I128" s="5"/>
      <c r="J128" s="7"/>
      <c r="N128" s="5"/>
      <c r="O128" s="7"/>
      <c r="P128" s="5"/>
      <c r="Q128" s="5"/>
      <c r="R128" s="7"/>
      <c r="S128" s="5"/>
      <c r="T128" s="10"/>
      <c r="U128" s="13"/>
      <c r="V128" s="5"/>
      <c r="W128" s="3"/>
      <c r="X128" s="3"/>
      <c r="Y128" s="5"/>
      <c r="Z128" s="5"/>
      <c r="AA128" s="5"/>
      <c r="AB128" s="5"/>
      <c r="AC128" s="5"/>
      <c r="AD128" s="5"/>
      <c r="AE128" s="5"/>
    </row>
    <row r="129" ht="15.75" customHeight="1">
      <c r="D129" s="3"/>
      <c r="E129" s="7"/>
      <c r="F129" s="5"/>
      <c r="G129" s="5"/>
      <c r="H129" s="5"/>
      <c r="I129" s="5"/>
      <c r="J129" s="7"/>
      <c r="N129" s="5"/>
      <c r="O129" s="7"/>
      <c r="P129" s="5"/>
      <c r="Q129" s="5"/>
      <c r="R129" s="7"/>
      <c r="S129" s="5"/>
      <c r="T129" s="10"/>
      <c r="U129" s="13"/>
      <c r="V129" s="5"/>
      <c r="W129" s="3"/>
      <c r="X129" s="3"/>
      <c r="Y129" s="5"/>
      <c r="Z129" s="5"/>
      <c r="AA129" s="5"/>
      <c r="AB129" s="5"/>
      <c r="AC129" s="5"/>
      <c r="AD129" s="5"/>
      <c r="AE129" s="5"/>
    </row>
    <row r="130" ht="15.75" customHeight="1">
      <c r="D130" s="3"/>
      <c r="E130" s="7"/>
      <c r="F130" s="5"/>
      <c r="G130" s="5"/>
      <c r="H130" s="5"/>
      <c r="I130" s="5"/>
      <c r="J130" s="7"/>
      <c r="N130" s="5"/>
      <c r="O130" s="7"/>
      <c r="P130" s="5"/>
      <c r="Q130" s="5"/>
      <c r="R130" s="7"/>
      <c r="S130" s="5"/>
      <c r="T130" s="10"/>
      <c r="U130" s="13"/>
      <c r="V130" s="5"/>
      <c r="W130" s="3"/>
      <c r="X130" s="3"/>
      <c r="Y130" s="5"/>
      <c r="Z130" s="5"/>
      <c r="AA130" s="5"/>
      <c r="AB130" s="5"/>
      <c r="AC130" s="5"/>
      <c r="AD130" s="5"/>
      <c r="AE130" s="5"/>
    </row>
    <row r="131" ht="15.75" customHeight="1">
      <c r="D131" s="3"/>
      <c r="E131" s="7"/>
      <c r="F131" s="5"/>
      <c r="G131" s="5"/>
      <c r="H131" s="5"/>
      <c r="I131" s="5"/>
      <c r="J131" s="7"/>
      <c r="N131" s="5"/>
      <c r="O131" s="7"/>
      <c r="P131" s="5"/>
      <c r="Q131" s="5"/>
      <c r="R131" s="7"/>
      <c r="S131" s="5"/>
      <c r="T131" s="10"/>
      <c r="U131" s="13"/>
      <c r="V131" s="5"/>
      <c r="W131" s="3"/>
      <c r="X131" s="3"/>
      <c r="Y131" s="5"/>
      <c r="Z131" s="5"/>
      <c r="AA131" s="5"/>
      <c r="AB131" s="5"/>
      <c r="AC131" s="5"/>
      <c r="AD131" s="5"/>
      <c r="AE131" s="5"/>
    </row>
    <row r="132" ht="15.75" customHeight="1">
      <c r="D132" s="3"/>
      <c r="E132" s="7"/>
      <c r="F132" s="5"/>
      <c r="G132" s="5"/>
      <c r="H132" s="5"/>
      <c r="I132" s="5"/>
      <c r="J132" s="7"/>
      <c r="N132" s="5"/>
      <c r="O132" s="7"/>
      <c r="P132" s="5"/>
      <c r="Q132" s="5"/>
      <c r="R132" s="7"/>
      <c r="S132" s="5"/>
      <c r="T132" s="10"/>
      <c r="U132" s="13"/>
      <c r="V132" s="5"/>
      <c r="W132" s="3"/>
      <c r="X132" s="3"/>
      <c r="Y132" s="5"/>
      <c r="Z132" s="5"/>
      <c r="AA132" s="5"/>
      <c r="AB132" s="5"/>
      <c r="AC132" s="5"/>
      <c r="AD132" s="5"/>
      <c r="AE132" s="5"/>
    </row>
    <row r="133" ht="15.75" customHeight="1">
      <c r="D133" s="3"/>
      <c r="E133" s="7"/>
      <c r="F133" s="5"/>
      <c r="G133" s="5"/>
      <c r="H133" s="5"/>
      <c r="I133" s="5"/>
      <c r="J133" s="7"/>
      <c r="N133" s="5"/>
      <c r="O133" s="7"/>
      <c r="P133" s="5"/>
      <c r="Q133" s="5"/>
      <c r="R133" s="7"/>
      <c r="S133" s="5"/>
      <c r="T133" s="10"/>
      <c r="U133" s="13"/>
      <c r="V133" s="5"/>
      <c r="W133" s="3"/>
      <c r="X133" s="3"/>
      <c r="Y133" s="5"/>
      <c r="Z133" s="5"/>
      <c r="AA133" s="5"/>
      <c r="AB133" s="5"/>
      <c r="AC133" s="5"/>
      <c r="AD133" s="5"/>
      <c r="AE133" s="5"/>
    </row>
    <row r="134" ht="15.75" customHeight="1">
      <c r="D134" s="3"/>
      <c r="E134" s="7"/>
      <c r="F134" s="5"/>
      <c r="G134" s="5"/>
      <c r="H134" s="5"/>
      <c r="I134" s="5"/>
      <c r="J134" s="7"/>
      <c r="N134" s="5"/>
      <c r="O134" s="7"/>
      <c r="P134" s="5"/>
      <c r="Q134" s="5"/>
      <c r="R134" s="7"/>
      <c r="S134" s="5"/>
      <c r="T134" s="10"/>
      <c r="U134" s="13"/>
      <c r="V134" s="5"/>
      <c r="W134" s="3"/>
      <c r="X134" s="3"/>
      <c r="Y134" s="5"/>
      <c r="Z134" s="5"/>
      <c r="AA134" s="5"/>
      <c r="AB134" s="5"/>
      <c r="AC134" s="5"/>
      <c r="AD134" s="5"/>
      <c r="AE134" s="5"/>
    </row>
    <row r="135" ht="15.75" customHeight="1">
      <c r="D135" s="3"/>
      <c r="E135" s="7"/>
      <c r="F135" s="5"/>
      <c r="G135" s="5"/>
      <c r="H135" s="5"/>
      <c r="I135" s="5"/>
      <c r="J135" s="7"/>
      <c r="N135" s="5"/>
      <c r="O135" s="7"/>
      <c r="P135" s="5"/>
      <c r="Q135" s="5"/>
      <c r="R135" s="7"/>
      <c r="S135" s="5"/>
      <c r="T135" s="10"/>
      <c r="U135" s="13"/>
      <c r="V135" s="5"/>
      <c r="W135" s="3"/>
      <c r="X135" s="3"/>
      <c r="Y135" s="5"/>
      <c r="Z135" s="5"/>
      <c r="AA135" s="5"/>
      <c r="AB135" s="5"/>
      <c r="AC135" s="5"/>
      <c r="AD135" s="5"/>
      <c r="AE135" s="5"/>
    </row>
    <row r="136" ht="15.75" customHeight="1">
      <c r="D136" s="3"/>
      <c r="E136" s="7"/>
      <c r="F136" s="5"/>
      <c r="G136" s="5"/>
      <c r="H136" s="5"/>
      <c r="I136" s="5"/>
      <c r="J136" s="7"/>
      <c r="N136" s="5"/>
      <c r="O136" s="7"/>
      <c r="P136" s="5"/>
      <c r="Q136" s="5"/>
      <c r="R136" s="7"/>
      <c r="S136" s="5"/>
      <c r="T136" s="10"/>
      <c r="U136" s="13"/>
      <c r="V136" s="5"/>
      <c r="W136" s="3"/>
      <c r="X136" s="3"/>
      <c r="Y136" s="5"/>
      <c r="Z136" s="5"/>
      <c r="AA136" s="5"/>
      <c r="AB136" s="5"/>
      <c r="AC136" s="5"/>
      <c r="AD136" s="5"/>
      <c r="AE136" s="5"/>
    </row>
    <row r="137" ht="15.75" customHeight="1">
      <c r="D137" s="3"/>
      <c r="E137" s="7"/>
      <c r="F137" s="5"/>
      <c r="G137" s="5"/>
      <c r="H137" s="5"/>
      <c r="I137" s="5"/>
      <c r="J137" s="7"/>
      <c r="N137" s="5"/>
      <c r="O137" s="7"/>
      <c r="P137" s="5"/>
      <c r="Q137" s="5"/>
      <c r="R137" s="7"/>
      <c r="S137" s="5"/>
      <c r="T137" s="10"/>
      <c r="U137" s="13"/>
      <c r="V137" s="5"/>
      <c r="W137" s="3"/>
      <c r="X137" s="3"/>
      <c r="Y137" s="5"/>
      <c r="Z137" s="5"/>
      <c r="AA137" s="5"/>
      <c r="AB137" s="5"/>
      <c r="AC137" s="5"/>
      <c r="AD137" s="5"/>
      <c r="AE137" s="5"/>
    </row>
    <row r="138" ht="15.75" customHeight="1">
      <c r="D138" s="3"/>
      <c r="E138" s="7"/>
      <c r="F138" s="5"/>
      <c r="G138" s="5"/>
      <c r="H138" s="5"/>
      <c r="I138" s="5"/>
      <c r="J138" s="7"/>
      <c r="N138" s="5"/>
      <c r="O138" s="7"/>
      <c r="P138" s="5"/>
      <c r="Q138" s="5"/>
      <c r="R138" s="7"/>
      <c r="S138" s="5"/>
      <c r="T138" s="10"/>
      <c r="U138" s="13"/>
      <c r="V138" s="5"/>
      <c r="W138" s="3"/>
      <c r="X138" s="3"/>
      <c r="Y138" s="5"/>
      <c r="Z138" s="5"/>
      <c r="AA138" s="5"/>
      <c r="AB138" s="5"/>
      <c r="AC138" s="5"/>
      <c r="AD138" s="5"/>
      <c r="AE138" s="5"/>
    </row>
    <row r="139" ht="15.75" customHeight="1">
      <c r="D139" s="3"/>
      <c r="E139" s="7"/>
      <c r="F139" s="5"/>
      <c r="G139" s="5"/>
      <c r="H139" s="5"/>
      <c r="I139" s="5"/>
      <c r="J139" s="7"/>
      <c r="N139" s="5"/>
      <c r="O139" s="7"/>
      <c r="P139" s="5"/>
      <c r="Q139" s="5"/>
      <c r="R139" s="7"/>
      <c r="S139" s="5"/>
      <c r="T139" s="10"/>
      <c r="U139" s="13"/>
      <c r="V139" s="5"/>
      <c r="W139" s="3"/>
      <c r="X139" s="3"/>
      <c r="Y139" s="5"/>
      <c r="Z139" s="5"/>
      <c r="AA139" s="5"/>
      <c r="AB139" s="5"/>
      <c r="AC139" s="5"/>
      <c r="AD139" s="5"/>
      <c r="AE139" s="5"/>
    </row>
    <row r="140" ht="15.75" customHeight="1">
      <c r="D140" s="3"/>
      <c r="E140" s="7"/>
      <c r="F140" s="5"/>
      <c r="G140" s="5"/>
      <c r="H140" s="5"/>
      <c r="I140" s="5"/>
      <c r="J140" s="7"/>
      <c r="N140" s="5"/>
      <c r="O140" s="7"/>
      <c r="P140" s="5"/>
      <c r="Q140" s="5"/>
      <c r="R140" s="7"/>
      <c r="S140" s="5"/>
      <c r="T140" s="10"/>
      <c r="U140" s="13"/>
      <c r="V140" s="5"/>
      <c r="W140" s="3"/>
      <c r="X140" s="3"/>
      <c r="Y140" s="5"/>
      <c r="Z140" s="5"/>
      <c r="AA140" s="5"/>
      <c r="AB140" s="5"/>
      <c r="AC140" s="5"/>
      <c r="AD140" s="5"/>
      <c r="AE140" s="5"/>
    </row>
    <row r="141" ht="15.75" customHeight="1">
      <c r="D141" s="3"/>
      <c r="E141" s="7"/>
      <c r="F141" s="5"/>
      <c r="G141" s="5"/>
      <c r="H141" s="5"/>
      <c r="I141" s="5"/>
      <c r="J141" s="7"/>
      <c r="N141" s="5"/>
      <c r="O141" s="7"/>
      <c r="P141" s="5"/>
      <c r="Q141" s="5"/>
      <c r="R141" s="7"/>
      <c r="S141" s="5"/>
      <c r="T141" s="10"/>
      <c r="U141" s="13"/>
      <c r="V141" s="5"/>
      <c r="W141" s="3"/>
      <c r="X141" s="3"/>
      <c r="Y141" s="5"/>
      <c r="Z141" s="5"/>
      <c r="AA141" s="5"/>
      <c r="AB141" s="5"/>
      <c r="AC141" s="5"/>
      <c r="AD141" s="5"/>
      <c r="AE141" s="5"/>
    </row>
    <row r="142" ht="15.75" customHeight="1">
      <c r="D142" s="3"/>
      <c r="E142" s="7"/>
      <c r="F142" s="5"/>
      <c r="G142" s="5"/>
      <c r="H142" s="5"/>
      <c r="I142" s="5"/>
      <c r="J142" s="7"/>
      <c r="N142" s="5"/>
      <c r="O142" s="7"/>
      <c r="P142" s="5"/>
      <c r="Q142" s="5"/>
      <c r="R142" s="7"/>
      <c r="S142" s="5"/>
      <c r="T142" s="10"/>
      <c r="U142" s="13"/>
      <c r="V142" s="5"/>
      <c r="W142" s="3"/>
      <c r="X142" s="3"/>
      <c r="Y142" s="5"/>
      <c r="Z142" s="5"/>
      <c r="AA142" s="5"/>
      <c r="AB142" s="5"/>
      <c r="AC142" s="5"/>
      <c r="AD142" s="5"/>
      <c r="AE142" s="5"/>
    </row>
    <row r="143" ht="15.75" customHeight="1">
      <c r="D143" s="3"/>
      <c r="E143" s="7"/>
      <c r="F143" s="5"/>
      <c r="G143" s="5"/>
      <c r="H143" s="5"/>
      <c r="I143" s="5"/>
      <c r="J143" s="7"/>
      <c r="N143" s="5"/>
      <c r="O143" s="7"/>
      <c r="P143" s="5"/>
      <c r="Q143" s="5"/>
      <c r="R143" s="7"/>
      <c r="S143" s="5"/>
      <c r="T143" s="10"/>
      <c r="U143" s="13"/>
      <c r="V143" s="5"/>
      <c r="W143" s="3"/>
      <c r="X143" s="3"/>
      <c r="Y143" s="5"/>
      <c r="Z143" s="5"/>
      <c r="AA143" s="5"/>
      <c r="AB143" s="5"/>
      <c r="AC143" s="5"/>
      <c r="AD143" s="5"/>
      <c r="AE143" s="5"/>
    </row>
    <row r="144" ht="15.75" customHeight="1">
      <c r="D144" s="3"/>
      <c r="E144" s="7"/>
      <c r="F144" s="5"/>
      <c r="G144" s="5"/>
      <c r="H144" s="5"/>
      <c r="I144" s="5"/>
      <c r="J144" s="7"/>
      <c r="N144" s="5"/>
      <c r="O144" s="7"/>
      <c r="P144" s="5"/>
      <c r="Q144" s="5"/>
      <c r="R144" s="7"/>
      <c r="S144" s="5"/>
      <c r="T144" s="10"/>
      <c r="U144" s="13"/>
      <c r="V144" s="5"/>
      <c r="W144" s="3"/>
      <c r="X144" s="3"/>
      <c r="Y144" s="5"/>
      <c r="Z144" s="5"/>
      <c r="AA144" s="5"/>
      <c r="AB144" s="5"/>
      <c r="AC144" s="5"/>
      <c r="AD144" s="5"/>
      <c r="AE144" s="5"/>
    </row>
    <row r="145" ht="15.75" customHeight="1">
      <c r="D145" s="3"/>
      <c r="E145" s="7"/>
      <c r="F145" s="5"/>
      <c r="G145" s="5"/>
      <c r="H145" s="5"/>
      <c r="I145" s="5"/>
      <c r="J145" s="7"/>
      <c r="N145" s="5"/>
      <c r="O145" s="7"/>
      <c r="P145" s="5"/>
      <c r="Q145" s="5"/>
      <c r="R145" s="7"/>
      <c r="S145" s="5"/>
      <c r="T145" s="10"/>
      <c r="U145" s="13"/>
      <c r="V145" s="5"/>
      <c r="W145" s="3"/>
      <c r="X145" s="3"/>
      <c r="Y145" s="5"/>
      <c r="Z145" s="5"/>
      <c r="AA145" s="5"/>
      <c r="AB145" s="5"/>
      <c r="AC145" s="5"/>
      <c r="AD145" s="5"/>
      <c r="AE145" s="5"/>
    </row>
    <row r="146" ht="15.75" customHeight="1">
      <c r="D146" s="3"/>
      <c r="E146" s="7"/>
      <c r="F146" s="5"/>
      <c r="G146" s="5"/>
      <c r="H146" s="5"/>
      <c r="I146" s="5"/>
      <c r="J146" s="7"/>
      <c r="N146" s="5"/>
      <c r="O146" s="7"/>
      <c r="P146" s="5"/>
      <c r="Q146" s="5"/>
      <c r="R146" s="7"/>
      <c r="S146" s="5"/>
      <c r="T146" s="10"/>
      <c r="U146" s="13"/>
      <c r="V146" s="5"/>
      <c r="W146" s="3"/>
      <c r="X146" s="3"/>
      <c r="Y146" s="5"/>
      <c r="Z146" s="5"/>
      <c r="AA146" s="5"/>
      <c r="AB146" s="5"/>
      <c r="AC146" s="5"/>
      <c r="AD146" s="5"/>
      <c r="AE146" s="5"/>
    </row>
    <row r="147" ht="15.75" customHeight="1">
      <c r="D147" s="3"/>
      <c r="E147" s="7"/>
      <c r="F147" s="5"/>
      <c r="G147" s="5"/>
      <c r="H147" s="5"/>
      <c r="I147" s="5"/>
      <c r="J147" s="7"/>
      <c r="N147" s="5"/>
      <c r="O147" s="7"/>
      <c r="P147" s="5"/>
      <c r="Q147" s="5"/>
      <c r="R147" s="7"/>
      <c r="S147" s="5"/>
      <c r="T147" s="10"/>
      <c r="U147" s="13"/>
      <c r="V147" s="5"/>
      <c r="W147" s="3"/>
      <c r="X147" s="3"/>
      <c r="Y147" s="5"/>
      <c r="Z147" s="5"/>
      <c r="AA147" s="5"/>
      <c r="AB147" s="5"/>
      <c r="AC147" s="5"/>
      <c r="AD147" s="5"/>
      <c r="AE147" s="5"/>
    </row>
    <row r="148" ht="15.75" customHeight="1">
      <c r="D148" s="3"/>
      <c r="E148" s="7"/>
      <c r="F148" s="5"/>
      <c r="G148" s="5"/>
      <c r="H148" s="5"/>
      <c r="I148" s="5"/>
      <c r="J148" s="7"/>
      <c r="N148" s="5"/>
      <c r="O148" s="7"/>
      <c r="P148" s="5"/>
      <c r="Q148" s="5"/>
      <c r="R148" s="7"/>
      <c r="S148" s="5"/>
      <c r="T148" s="10"/>
      <c r="U148" s="13"/>
      <c r="V148" s="5"/>
      <c r="W148" s="3"/>
      <c r="X148" s="3"/>
      <c r="Y148" s="5"/>
      <c r="Z148" s="5"/>
      <c r="AA148" s="5"/>
      <c r="AB148" s="5"/>
      <c r="AC148" s="5"/>
      <c r="AD148" s="5"/>
      <c r="AE148" s="5"/>
    </row>
    <row r="149" ht="15.75" customHeight="1">
      <c r="D149" s="3"/>
      <c r="E149" s="7"/>
      <c r="F149" s="5"/>
      <c r="G149" s="5"/>
      <c r="H149" s="5"/>
      <c r="I149" s="5"/>
      <c r="J149" s="7"/>
      <c r="N149" s="5"/>
      <c r="O149" s="7"/>
      <c r="P149" s="5"/>
      <c r="Q149" s="5"/>
      <c r="R149" s="7"/>
      <c r="S149" s="5"/>
      <c r="T149" s="10"/>
      <c r="U149" s="13"/>
      <c r="V149" s="5"/>
      <c r="W149" s="3"/>
      <c r="X149" s="3"/>
      <c r="Y149" s="5"/>
      <c r="Z149" s="5"/>
      <c r="AA149" s="5"/>
      <c r="AB149" s="5"/>
      <c r="AC149" s="5"/>
      <c r="AD149" s="5"/>
      <c r="AE149" s="5"/>
    </row>
    <row r="150" ht="15.75" customHeight="1">
      <c r="D150" s="3"/>
      <c r="E150" s="7"/>
      <c r="F150" s="5"/>
      <c r="G150" s="5"/>
      <c r="H150" s="5"/>
      <c r="I150" s="5"/>
      <c r="J150" s="7"/>
      <c r="N150" s="5"/>
      <c r="O150" s="7"/>
      <c r="P150" s="5"/>
      <c r="Q150" s="5"/>
      <c r="R150" s="7"/>
      <c r="S150" s="5"/>
      <c r="T150" s="10"/>
      <c r="U150" s="13"/>
      <c r="V150" s="5"/>
      <c r="W150" s="3"/>
      <c r="X150" s="3"/>
      <c r="Y150" s="5"/>
      <c r="Z150" s="5"/>
      <c r="AA150" s="5"/>
      <c r="AB150" s="5"/>
      <c r="AC150" s="5"/>
      <c r="AD150" s="5"/>
      <c r="AE150" s="5"/>
    </row>
    <row r="151" ht="15.75" customHeight="1">
      <c r="D151" s="3"/>
      <c r="E151" s="7"/>
      <c r="F151" s="5"/>
      <c r="G151" s="5"/>
      <c r="H151" s="5"/>
      <c r="I151" s="5"/>
      <c r="J151" s="7"/>
      <c r="N151" s="5"/>
      <c r="O151" s="7"/>
      <c r="P151" s="5"/>
      <c r="Q151" s="5"/>
      <c r="R151" s="7"/>
      <c r="S151" s="5"/>
      <c r="T151" s="10"/>
      <c r="U151" s="13"/>
      <c r="V151" s="5"/>
      <c r="W151" s="3"/>
      <c r="X151" s="3"/>
      <c r="Y151" s="5"/>
      <c r="Z151" s="5"/>
      <c r="AA151" s="5"/>
      <c r="AB151" s="5"/>
      <c r="AC151" s="5"/>
      <c r="AD151" s="5"/>
      <c r="AE151" s="5"/>
    </row>
    <row r="152" ht="15.75" customHeight="1">
      <c r="D152" s="3"/>
      <c r="E152" s="7"/>
      <c r="F152" s="5"/>
      <c r="G152" s="5"/>
      <c r="H152" s="5"/>
      <c r="I152" s="5"/>
      <c r="J152" s="7"/>
      <c r="N152" s="5"/>
      <c r="O152" s="7"/>
      <c r="P152" s="5"/>
      <c r="Q152" s="5"/>
      <c r="R152" s="7"/>
      <c r="S152" s="5"/>
      <c r="T152" s="10"/>
      <c r="U152" s="13"/>
      <c r="V152" s="5"/>
      <c r="W152" s="3"/>
      <c r="X152" s="3"/>
      <c r="Y152" s="5"/>
      <c r="Z152" s="5"/>
      <c r="AA152" s="5"/>
      <c r="AB152" s="5"/>
      <c r="AC152" s="5"/>
      <c r="AD152" s="5"/>
      <c r="AE152" s="5"/>
    </row>
    <row r="153" ht="15.75" customHeight="1">
      <c r="D153" s="3"/>
      <c r="E153" s="7"/>
      <c r="F153" s="5"/>
      <c r="G153" s="5"/>
      <c r="H153" s="5"/>
      <c r="I153" s="5"/>
      <c r="J153" s="7"/>
      <c r="N153" s="5"/>
      <c r="O153" s="7"/>
      <c r="P153" s="5"/>
      <c r="Q153" s="5"/>
      <c r="R153" s="7"/>
      <c r="S153" s="5"/>
      <c r="T153" s="10"/>
      <c r="U153" s="13"/>
      <c r="V153" s="5"/>
      <c r="W153" s="3"/>
      <c r="X153" s="3"/>
      <c r="Y153" s="5"/>
      <c r="Z153" s="5"/>
      <c r="AA153" s="5"/>
      <c r="AB153" s="5"/>
      <c r="AC153" s="5"/>
      <c r="AD153" s="5"/>
      <c r="AE153" s="5"/>
    </row>
    <row r="154" ht="15.75" customHeight="1">
      <c r="D154" s="3"/>
      <c r="E154" s="7"/>
      <c r="F154" s="5"/>
      <c r="G154" s="5"/>
      <c r="H154" s="5"/>
      <c r="I154" s="5"/>
      <c r="J154" s="7"/>
      <c r="N154" s="5"/>
      <c r="O154" s="7"/>
      <c r="P154" s="5"/>
      <c r="Q154" s="5"/>
      <c r="R154" s="7"/>
      <c r="S154" s="5"/>
      <c r="T154" s="10"/>
      <c r="U154" s="13"/>
      <c r="V154" s="5"/>
      <c r="W154" s="3"/>
      <c r="X154" s="3"/>
      <c r="Y154" s="5"/>
      <c r="Z154" s="5"/>
      <c r="AA154" s="5"/>
      <c r="AB154" s="5"/>
      <c r="AC154" s="5"/>
      <c r="AD154" s="5"/>
      <c r="AE154" s="5"/>
    </row>
    <row r="155" ht="15.75" customHeight="1">
      <c r="D155" s="3"/>
      <c r="E155" s="7"/>
      <c r="F155" s="5"/>
      <c r="G155" s="5"/>
      <c r="H155" s="5"/>
      <c r="I155" s="5"/>
      <c r="J155" s="7"/>
      <c r="N155" s="5"/>
      <c r="O155" s="7"/>
      <c r="P155" s="5"/>
      <c r="Q155" s="5"/>
      <c r="R155" s="7"/>
      <c r="S155" s="5"/>
      <c r="T155" s="10"/>
      <c r="U155" s="13"/>
      <c r="V155" s="5"/>
      <c r="W155" s="3"/>
      <c r="X155" s="3"/>
      <c r="Y155" s="5"/>
      <c r="Z155" s="5"/>
      <c r="AA155" s="5"/>
      <c r="AB155" s="5"/>
      <c r="AC155" s="5"/>
      <c r="AD155" s="5"/>
      <c r="AE155" s="5"/>
    </row>
    <row r="156" ht="15.75" customHeight="1">
      <c r="D156" s="3"/>
      <c r="E156" s="7"/>
      <c r="F156" s="5"/>
      <c r="G156" s="5"/>
      <c r="H156" s="5"/>
      <c r="I156" s="5"/>
      <c r="J156" s="7"/>
      <c r="N156" s="5"/>
      <c r="O156" s="7"/>
      <c r="P156" s="5"/>
      <c r="Q156" s="5"/>
      <c r="R156" s="7"/>
      <c r="S156" s="5"/>
      <c r="T156" s="10"/>
      <c r="U156" s="13"/>
      <c r="V156" s="5"/>
      <c r="W156" s="3"/>
      <c r="X156" s="3"/>
      <c r="Y156" s="5"/>
      <c r="Z156" s="5"/>
      <c r="AA156" s="5"/>
      <c r="AB156" s="5"/>
      <c r="AC156" s="5"/>
      <c r="AD156" s="5"/>
      <c r="AE156" s="5"/>
    </row>
    <row r="157" ht="15.75" customHeight="1">
      <c r="D157" s="3"/>
      <c r="E157" s="7"/>
      <c r="F157" s="5"/>
      <c r="G157" s="5"/>
      <c r="H157" s="5"/>
      <c r="I157" s="5"/>
      <c r="J157" s="7"/>
      <c r="N157" s="5"/>
      <c r="O157" s="7"/>
      <c r="P157" s="5"/>
      <c r="Q157" s="5"/>
      <c r="R157" s="7"/>
      <c r="S157" s="5"/>
      <c r="T157" s="10"/>
      <c r="U157" s="13"/>
      <c r="V157" s="5"/>
      <c r="W157" s="3"/>
      <c r="X157" s="3"/>
      <c r="Y157" s="5"/>
      <c r="Z157" s="5"/>
      <c r="AA157" s="5"/>
      <c r="AB157" s="5"/>
      <c r="AC157" s="5"/>
      <c r="AD157" s="5"/>
      <c r="AE157" s="5"/>
    </row>
    <row r="158" ht="15.75" customHeight="1">
      <c r="D158" s="3"/>
      <c r="E158" s="7"/>
      <c r="F158" s="5"/>
      <c r="G158" s="5"/>
      <c r="H158" s="5"/>
      <c r="I158" s="5"/>
      <c r="J158" s="7"/>
      <c r="N158" s="5"/>
      <c r="O158" s="7"/>
      <c r="P158" s="5"/>
      <c r="Q158" s="5"/>
      <c r="R158" s="7"/>
      <c r="S158" s="5"/>
      <c r="T158" s="10"/>
      <c r="U158" s="13"/>
      <c r="V158" s="5"/>
      <c r="W158" s="3"/>
      <c r="X158" s="3"/>
      <c r="Y158" s="5"/>
      <c r="Z158" s="5"/>
      <c r="AA158" s="5"/>
      <c r="AB158" s="5"/>
      <c r="AC158" s="5"/>
      <c r="AD158" s="5"/>
      <c r="AE158" s="5"/>
    </row>
    <row r="159" ht="15.75" customHeight="1">
      <c r="D159" s="3"/>
      <c r="E159" s="7"/>
      <c r="F159" s="5"/>
      <c r="G159" s="5"/>
      <c r="H159" s="5"/>
      <c r="I159" s="5"/>
      <c r="J159" s="7"/>
      <c r="N159" s="5"/>
      <c r="O159" s="7"/>
      <c r="P159" s="5"/>
      <c r="Q159" s="5"/>
      <c r="R159" s="7"/>
      <c r="S159" s="5"/>
      <c r="T159" s="10"/>
      <c r="U159" s="13"/>
      <c r="V159" s="5"/>
      <c r="W159" s="3"/>
      <c r="X159" s="3"/>
      <c r="Y159" s="5"/>
      <c r="Z159" s="5"/>
      <c r="AA159" s="5"/>
      <c r="AB159" s="5"/>
      <c r="AC159" s="5"/>
      <c r="AD159" s="5"/>
      <c r="AE159" s="5"/>
    </row>
    <row r="160" ht="15.75" customHeight="1">
      <c r="D160" s="3"/>
      <c r="E160" s="7"/>
      <c r="F160" s="5"/>
      <c r="G160" s="5"/>
      <c r="H160" s="5"/>
      <c r="I160" s="5"/>
      <c r="J160" s="7"/>
      <c r="N160" s="5"/>
      <c r="O160" s="7"/>
      <c r="P160" s="5"/>
      <c r="Q160" s="5"/>
      <c r="R160" s="7"/>
      <c r="S160" s="5"/>
      <c r="T160" s="10"/>
      <c r="U160" s="13"/>
      <c r="V160" s="5"/>
      <c r="W160" s="3"/>
      <c r="X160" s="3"/>
      <c r="Y160" s="5"/>
      <c r="Z160" s="5"/>
      <c r="AA160" s="5"/>
      <c r="AB160" s="5"/>
      <c r="AC160" s="5"/>
      <c r="AD160" s="5"/>
      <c r="AE160" s="5"/>
    </row>
    <row r="161" ht="15.75" customHeight="1">
      <c r="D161" s="3"/>
      <c r="E161" s="7"/>
      <c r="F161" s="5"/>
      <c r="G161" s="5"/>
      <c r="H161" s="5"/>
      <c r="I161" s="5"/>
      <c r="J161" s="7"/>
      <c r="N161" s="5"/>
      <c r="O161" s="7"/>
      <c r="P161" s="5"/>
      <c r="Q161" s="5"/>
      <c r="R161" s="7"/>
      <c r="S161" s="5"/>
      <c r="T161" s="10"/>
      <c r="U161" s="13"/>
      <c r="V161" s="5"/>
      <c r="W161" s="3"/>
      <c r="X161" s="3"/>
      <c r="Y161" s="5"/>
      <c r="Z161" s="5"/>
      <c r="AA161" s="5"/>
      <c r="AB161" s="5"/>
      <c r="AC161" s="5"/>
      <c r="AD161" s="5"/>
      <c r="AE161" s="5"/>
    </row>
    <row r="162" ht="15.75" customHeight="1">
      <c r="D162" s="3"/>
      <c r="E162" s="7"/>
      <c r="F162" s="5"/>
      <c r="G162" s="5"/>
      <c r="H162" s="5"/>
      <c r="I162" s="5"/>
      <c r="J162" s="7"/>
      <c r="N162" s="5"/>
      <c r="O162" s="7"/>
      <c r="P162" s="5"/>
      <c r="Q162" s="5"/>
      <c r="R162" s="7"/>
      <c r="S162" s="5"/>
      <c r="T162" s="10"/>
      <c r="U162" s="13"/>
      <c r="V162" s="5"/>
      <c r="W162" s="3"/>
      <c r="X162" s="3"/>
      <c r="Y162" s="5"/>
      <c r="Z162" s="5"/>
      <c r="AA162" s="5"/>
      <c r="AB162" s="5"/>
      <c r="AC162" s="5"/>
      <c r="AD162" s="5"/>
      <c r="AE162" s="5"/>
    </row>
    <row r="163" ht="15.75" customHeight="1">
      <c r="D163" s="3"/>
      <c r="E163" s="7"/>
      <c r="F163" s="5"/>
      <c r="G163" s="5"/>
      <c r="H163" s="5"/>
      <c r="I163" s="5"/>
      <c r="J163" s="7"/>
      <c r="N163" s="5"/>
      <c r="O163" s="7"/>
      <c r="P163" s="5"/>
      <c r="Q163" s="5"/>
      <c r="R163" s="7"/>
      <c r="S163" s="5"/>
      <c r="T163" s="10"/>
      <c r="U163" s="13"/>
      <c r="V163" s="5"/>
      <c r="W163" s="3"/>
      <c r="X163" s="3"/>
      <c r="Y163" s="5"/>
      <c r="Z163" s="5"/>
      <c r="AA163" s="5"/>
      <c r="AB163" s="5"/>
      <c r="AC163" s="5"/>
      <c r="AD163" s="5"/>
      <c r="AE163" s="5"/>
    </row>
    <row r="164" ht="15.75" customHeight="1">
      <c r="D164" s="3"/>
      <c r="E164" s="7"/>
      <c r="F164" s="5"/>
      <c r="G164" s="5"/>
      <c r="H164" s="5"/>
      <c r="I164" s="5"/>
      <c r="J164" s="7"/>
      <c r="N164" s="5"/>
      <c r="O164" s="7"/>
      <c r="P164" s="5"/>
      <c r="Q164" s="5"/>
      <c r="R164" s="7"/>
      <c r="S164" s="5"/>
      <c r="T164" s="10"/>
      <c r="U164" s="13"/>
      <c r="V164" s="5"/>
      <c r="W164" s="3"/>
      <c r="X164" s="3"/>
      <c r="Y164" s="5"/>
      <c r="Z164" s="5"/>
      <c r="AA164" s="5"/>
      <c r="AB164" s="5"/>
      <c r="AC164" s="5"/>
      <c r="AD164" s="5"/>
      <c r="AE164" s="5"/>
    </row>
    <row r="165" ht="15.75" customHeight="1">
      <c r="D165" s="3"/>
      <c r="E165" s="7"/>
      <c r="F165" s="5"/>
      <c r="G165" s="5"/>
      <c r="H165" s="5"/>
      <c r="I165" s="5"/>
      <c r="J165" s="7"/>
      <c r="N165" s="5"/>
      <c r="O165" s="7"/>
      <c r="P165" s="5"/>
      <c r="Q165" s="5"/>
      <c r="R165" s="7"/>
      <c r="S165" s="5"/>
      <c r="T165" s="10"/>
      <c r="U165" s="13"/>
      <c r="V165" s="5"/>
      <c r="W165" s="3"/>
      <c r="X165" s="3"/>
      <c r="Y165" s="5"/>
      <c r="Z165" s="5"/>
      <c r="AA165" s="5"/>
      <c r="AB165" s="5"/>
      <c r="AC165" s="5"/>
      <c r="AD165" s="5"/>
      <c r="AE165" s="5"/>
    </row>
    <row r="166" ht="15.75" customHeight="1">
      <c r="D166" s="3"/>
      <c r="E166" s="7"/>
      <c r="F166" s="5"/>
      <c r="G166" s="5"/>
      <c r="H166" s="5"/>
      <c r="I166" s="5"/>
      <c r="J166" s="7"/>
      <c r="N166" s="5"/>
      <c r="O166" s="7"/>
      <c r="P166" s="5"/>
      <c r="Q166" s="5"/>
      <c r="R166" s="7"/>
      <c r="S166" s="5"/>
      <c r="T166" s="10"/>
      <c r="U166" s="13"/>
      <c r="V166" s="5"/>
      <c r="W166" s="3"/>
      <c r="X166" s="3"/>
      <c r="Y166" s="5"/>
      <c r="Z166" s="5"/>
      <c r="AA166" s="5"/>
      <c r="AB166" s="5"/>
      <c r="AC166" s="5"/>
      <c r="AD166" s="5"/>
      <c r="AE166" s="5"/>
    </row>
    <row r="167" ht="15.75" customHeight="1">
      <c r="D167" s="3"/>
      <c r="E167" s="7"/>
      <c r="F167" s="5"/>
      <c r="G167" s="5"/>
      <c r="H167" s="5"/>
      <c r="I167" s="5"/>
      <c r="J167" s="7"/>
      <c r="N167" s="5"/>
      <c r="O167" s="7"/>
      <c r="P167" s="5"/>
      <c r="Q167" s="5"/>
      <c r="R167" s="7"/>
      <c r="S167" s="5"/>
      <c r="T167" s="10"/>
      <c r="U167" s="13"/>
      <c r="V167" s="5"/>
      <c r="W167" s="3"/>
      <c r="X167" s="3"/>
      <c r="Y167" s="5"/>
      <c r="Z167" s="5"/>
      <c r="AA167" s="5"/>
      <c r="AB167" s="5"/>
      <c r="AC167" s="5"/>
      <c r="AD167" s="5"/>
      <c r="AE167" s="5"/>
    </row>
    <row r="168" ht="15.75" customHeight="1">
      <c r="D168" s="3"/>
      <c r="E168" s="7"/>
      <c r="F168" s="5"/>
      <c r="G168" s="5"/>
      <c r="H168" s="5"/>
      <c r="I168" s="5"/>
      <c r="J168" s="7"/>
      <c r="N168" s="5"/>
      <c r="O168" s="7"/>
      <c r="P168" s="5"/>
      <c r="Q168" s="5"/>
      <c r="R168" s="7"/>
      <c r="S168" s="5"/>
      <c r="T168" s="10"/>
      <c r="U168" s="13"/>
      <c r="V168" s="5"/>
      <c r="W168" s="3"/>
      <c r="X168" s="3"/>
      <c r="Y168" s="5"/>
      <c r="Z168" s="5"/>
      <c r="AA168" s="5"/>
      <c r="AB168" s="5"/>
      <c r="AC168" s="5"/>
      <c r="AD168" s="5"/>
      <c r="AE168" s="5"/>
    </row>
    <row r="169" ht="15.75" customHeight="1">
      <c r="D169" s="3"/>
      <c r="E169" s="7"/>
      <c r="F169" s="5"/>
      <c r="G169" s="5"/>
      <c r="H169" s="5"/>
      <c r="I169" s="5"/>
      <c r="J169" s="7"/>
      <c r="N169" s="5"/>
      <c r="O169" s="7"/>
      <c r="P169" s="5"/>
      <c r="Q169" s="5"/>
      <c r="R169" s="7"/>
      <c r="S169" s="5"/>
      <c r="T169" s="10"/>
      <c r="U169" s="13"/>
      <c r="V169" s="5"/>
      <c r="W169" s="3"/>
      <c r="X169" s="3"/>
      <c r="Y169" s="5"/>
      <c r="Z169" s="5"/>
      <c r="AA169" s="5"/>
      <c r="AB169" s="5"/>
      <c r="AC169" s="5"/>
      <c r="AD169" s="5"/>
      <c r="AE169" s="5"/>
    </row>
    <row r="170" ht="15.75" customHeight="1">
      <c r="D170" s="3"/>
      <c r="E170" s="7"/>
      <c r="F170" s="5"/>
      <c r="G170" s="5"/>
      <c r="H170" s="5"/>
      <c r="I170" s="5"/>
      <c r="J170" s="7"/>
      <c r="N170" s="5"/>
      <c r="O170" s="7"/>
      <c r="P170" s="5"/>
      <c r="Q170" s="5"/>
      <c r="R170" s="7"/>
      <c r="S170" s="5"/>
      <c r="T170" s="10"/>
      <c r="U170" s="13"/>
      <c r="V170" s="5"/>
      <c r="W170" s="3"/>
      <c r="X170" s="3"/>
      <c r="Y170" s="5"/>
      <c r="Z170" s="5"/>
      <c r="AA170" s="5"/>
      <c r="AB170" s="5"/>
      <c r="AC170" s="5"/>
      <c r="AD170" s="5"/>
      <c r="AE170" s="5"/>
    </row>
    <row r="171" ht="15.75" customHeight="1">
      <c r="D171" s="3"/>
      <c r="E171" s="7"/>
      <c r="F171" s="5"/>
      <c r="G171" s="5"/>
      <c r="H171" s="5"/>
      <c r="I171" s="5"/>
      <c r="J171" s="7"/>
      <c r="N171" s="5"/>
      <c r="O171" s="7"/>
      <c r="P171" s="5"/>
      <c r="Q171" s="5"/>
      <c r="R171" s="7"/>
      <c r="S171" s="5"/>
      <c r="T171" s="10"/>
      <c r="U171" s="13"/>
      <c r="V171" s="5"/>
      <c r="W171" s="3"/>
      <c r="X171" s="3"/>
      <c r="Y171" s="5"/>
      <c r="Z171" s="5"/>
      <c r="AA171" s="5"/>
      <c r="AB171" s="5"/>
      <c r="AC171" s="5"/>
      <c r="AD171" s="5"/>
      <c r="AE171" s="5"/>
    </row>
    <row r="172" ht="15.75" customHeight="1">
      <c r="D172" s="3"/>
      <c r="E172" s="7"/>
      <c r="F172" s="5"/>
      <c r="G172" s="5"/>
      <c r="H172" s="5"/>
      <c r="I172" s="5"/>
      <c r="J172" s="7"/>
      <c r="N172" s="5"/>
      <c r="O172" s="7"/>
      <c r="P172" s="5"/>
      <c r="Q172" s="5"/>
      <c r="R172" s="7"/>
      <c r="S172" s="5"/>
      <c r="T172" s="10"/>
      <c r="U172" s="13"/>
      <c r="V172" s="5"/>
      <c r="W172" s="3"/>
      <c r="X172" s="3"/>
      <c r="Y172" s="5"/>
      <c r="Z172" s="5"/>
      <c r="AA172" s="5"/>
      <c r="AB172" s="5"/>
      <c r="AC172" s="5"/>
      <c r="AD172" s="5"/>
      <c r="AE172" s="5"/>
    </row>
    <row r="173" ht="15.75" customHeight="1">
      <c r="D173" s="3"/>
      <c r="E173" s="7"/>
      <c r="F173" s="5"/>
      <c r="G173" s="5"/>
      <c r="H173" s="5"/>
      <c r="I173" s="5"/>
      <c r="J173" s="7"/>
      <c r="N173" s="5"/>
      <c r="O173" s="7"/>
      <c r="P173" s="5"/>
      <c r="Q173" s="5"/>
      <c r="R173" s="7"/>
      <c r="S173" s="5"/>
      <c r="T173" s="10"/>
      <c r="U173" s="13"/>
      <c r="V173" s="5"/>
      <c r="W173" s="3"/>
      <c r="X173" s="3"/>
      <c r="Y173" s="5"/>
      <c r="Z173" s="5"/>
      <c r="AA173" s="5"/>
      <c r="AB173" s="5"/>
      <c r="AC173" s="5"/>
      <c r="AD173" s="5"/>
      <c r="AE173" s="5"/>
    </row>
    <row r="174" ht="15.75" customHeight="1">
      <c r="D174" s="3"/>
      <c r="E174" s="7"/>
      <c r="F174" s="5"/>
      <c r="G174" s="5"/>
      <c r="H174" s="5"/>
      <c r="I174" s="5"/>
      <c r="J174" s="7"/>
      <c r="N174" s="5"/>
      <c r="O174" s="7"/>
      <c r="P174" s="5"/>
      <c r="Q174" s="5"/>
      <c r="R174" s="7"/>
      <c r="S174" s="5"/>
      <c r="T174" s="10"/>
      <c r="U174" s="13"/>
      <c r="V174" s="5"/>
      <c r="W174" s="3"/>
      <c r="X174" s="3"/>
      <c r="Y174" s="5"/>
      <c r="Z174" s="5"/>
      <c r="AA174" s="5"/>
      <c r="AB174" s="5"/>
      <c r="AC174" s="5"/>
      <c r="AD174" s="5"/>
      <c r="AE174" s="5"/>
    </row>
    <row r="175" ht="15.75" customHeight="1">
      <c r="D175" s="3"/>
      <c r="E175" s="7"/>
      <c r="F175" s="5"/>
      <c r="G175" s="5"/>
      <c r="H175" s="5"/>
      <c r="I175" s="5"/>
      <c r="J175" s="7"/>
      <c r="N175" s="5"/>
      <c r="O175" s="7"/>
      <c r="P175" s="5"/>
      <c r="Q175" s="5"/>
      <c r="R175" s="7"/>
      <c r="S175" s="5"/>
      <c r="T175" s="10"/>
      <c r="U175" s="13"/>
      <c r="V175" s="5"/>
      <c r="W175" s="3"/>
      <c r="X175" s="3"/>
      <c r="Y175" s="5"/>
      <c r="Z175" s="5"/>
      <c r="AA175" s="5"/>
      <c r="AB175" s="5"/>
      <c r="AC175" s="5"/>
      <c r="AD175" s="5"/>
      <c r="AE175" s="5"/>
    </row>
    <row r="176" ht="15.75" customHeight="1">
      <c r="D176" s="3"/>
      <c r="E176" s="7"/>
      <c r="F176" s="5"/>
      <c r="G176" s="5"/>
      <c r="H176" s="5"/>
      <c r="I176" s="5"/>
      <c r="J176" s="7"/>
      <c r="N176" s="5"/>
      <c r="O176" s="7"/>
      <c r="P176" s="5"/>
      <c r="Q176" s="5"/>
      <c r="R176" s="7"/>
      <c r="S176" s="5"/>
      <c r="T176" s="10"/>
      <c r="U176" s="13"/>
      <c r="V176" s="5"/>
      <c r="W176" s="3"/>
      <c r="X176" s="3"/>
      <c r="Y176" s="5"/>
      <c r="Z176" s="5"/>
      <c r="AA176" s="5"/>
      <c r="AB176" s="5"/>
      <c r="AC176" s="5"/>
      <c r="AD176" s="5"/>
      <c r="AE176" s="5"/>
    </row>
    <row r="177" ht="15.75" customHeight="1">
      <c r="D177" s="3"/>
      <c r="E177" s="7"/>
      <c r="F177" s="5"/>
      <c r="G177" s="5"/>
      <c r="H177" s="5"/>
      <c r="I177" s="5"/>
      <c r="J177" s="7"/>
      <c r="N177" s="5"/>
      <c r="O177" s="7"/>
      <c r="P177" s="5"/>
      <c r="Q177" s="5"/>
      <c r="R177" s="7"/>
      <c r="S177" s="5"/>
      <c r="T177" s="10"/>
      <c r="U177" s="13"/>
      <c r="V177" s="5"/>
      <c r="W177" s="3"/>
      <c r="X177" s="3"/>
      <c r="Y177" s="5"/>
      <c r="Z177" s="5"/>
      <c r="AA177" s="5"/>
      <c r="AB177" s="5"/>
      <c r="AC177" s="5"/>
      <c r="AD177" s="5"/>
      <c r="AE177" s="5"/>
    </row>
    <row r="178" ht="15.75" customHeight="1">
      <c r="D178" s="3"/>
      <c r="E178" s="7"/>
      <c r="F178" s="5"/>
      <c r="G178" s="5"/>
      <c r="H178" s="5"/>
      <c r="I178" s="5"/>
      <c r="J178" s="7"/>
      <c r="N178" s="5"/>
      <c r="O178" s="7"/>
      <c r="P178" s="5"/>
      <c r="Q178" s="5"/>
      <c r="R178" s="7"/>
      <c r="S178" s="5"/>
      <c r="T178" s="10"/>
      <c r="U178" s="13"/>
      <c r="V178" s="5"/>
      <c r="W178" s="3"/>
      <c r="X178" s="3"/>
      <c r="Y178" s="5"/>
      <c r="Z178" s="5"/>
      <c r="AA178" s="5"/>
      <c r="AB178" s="5"/>
      <c r="AC178" s="5"/>
      <c r="AD178" s="5"/>
      <c r="AE178" s="5"/>
    </row>
    <row r="179" ht="15.75" customHeight="1">
      <c r="D179" s="3"/>
      <c r="E179" s="7"/>
      <c r="F179" s="5"/>
      <c r="G179" s="5"/>
      <c r="H179" s="5"/>
      <c r="I179" s="5"/>
      <c r="J179" s="7"/>
      <c r="N179" s="5"/>
      <c r="O179" s="7"/>
      <c r="P179" s="5"/>
      <c r="Q179" s="5"/>
      <c r="R179" s="7"/>
      <c r="S179" s="5"/>
      <c r="T179" s="10"/>
      <c r="U179" s="13"/>
      <c r="V179" s="5"/>
      <c r="W179" s="3"/>
      <c r="X179" s="3"/>
      <c r="Y179" s="5"/>
      <c r="Z179" s="5"/>
      <c r="AA179" s="5"/>
      <c r="AB179" s="5"/>
      <c r="AC179" s="5"/>
      <c r="AD179" s="5"/>
      <c r="AE179" s="5"/>
    </row>
    <row r="180" ht="15.75" customHeight="1">
      <c r="D180" s="3"/>
      <c r="E180" s="7"/>
      <c r="F180" s="5"/>
      <c r="G180" s="5"/>
      <c r="H180" s="5"/>
      <c r="I180" s="5"/>
      <c r="J180" s="7"/>
      <c r="N180" s="5"/>
      <c r="O180" s="7"/>
      <c r="P180" s="5"/>
      <c r="Q180" s="5"/>
      <c r="R180" s="7"/>
      <c r="S180" s="5"/>
      <c r="T180" s="10"/>
      <c r="U180" s="13"/>
      <c r="V180" s="5"/>
      <c r="W180" s="3"/>
      <c r="X180" s="3"/>
      <c r="Y180" s="5"/>
      <c r="Z180" s="5"/>
      <c r="AA180" s="5"/>
      <c r="AB180" s="5"/>
      <c r="AC180" s="5"/>
      <c r="AD180" s="5"/>
      <c r="AE180" s="5"/>
    </row>
    <row r="181" ht="15.75" customHeight="1">
      <c r="D181" s="3"/>
      <c r="E181" s="7"/>
      <c r="F181" s="5"/>
      <c r="G181" s="5"/>
      <c r="H181" s="5"/>
      <c r="I181" s="5"/>
      <c r="J181" s="7"/>
      <c r="N181" s="5"/>
      <c r="O181" s="7"/>
      <c r="P181" s="5"/>
      <c r="Q181" s="5"/>
      <c r="R181" s="7"/>
      <c r="S181" s="5"/>
      <c r="T181" s="10"/>
      <c r="U181" s="13"/>
      <c r="V181" s="5"/>
      <c r="W181" s="3"/>
      <c r="X181" s="3"/>
      <c r="Y181" s="5"/>
      <c r="Z181" s="5"/>
      <c r="AA181" s="5"/>
      <c r="AB181" s="5"/>
      <c r="AC181" s="5"/>
      <c r="AD181" s="5"/>
      <c r="AE181" s="5"/>
    </row>
    <row r="182" ht="15.75" customHeight="1">
      <c r="D182" s="3"/>
      <c r="E182" s="7"/>
      <c r="F182" s="5"/>
      <c r="G182" s="5"/>
      <c r="H182" s="5"/>
      <c r="I182" s="5"/>
      <c r="J182" s="7"/>
      <c r="N182" s="5"/>
      <c r="O182" s="7"/>
      <c r="P182" s="5"/>
      <c r="Q182" s="5"/>
      <c r="R182" s="7"/>
      <c r="S182" s="5"/>
      <c r="T182" s="10"/>
      <c r="U182" s="13"/>
      <c r="V182" s="5"/>
      <c r="W182" s="3"/>
      <c r="X182" s="3"/>
      <c r="Y182" s="5"/>
      <c r="Z182" s="5"/>
      <c r="AA182" s="5"/>
      <c r="AB182" s="5"/>
      <c r="AC182" s="5"/>
      <c r="AD182" s="5"/>
      <c r="AE182" s="5"/>
    </row>
    <row r="183" ht="15.75" customHeight="1">
      <c r="D183" s="3"/>
      <c r="E183" s="7"/>
      <c r="F183" s="5"/>
      <c r="G183" s="5"/>
      <c r="H183" s="5"/>
      <c r="I183" s="5"/>
      <c r="J183" s="7"/>
      <c r="N183" s="5"/>
      <c r="O183" s="7"/>
      <c r="P183" s="5"/>
      <c r="Q183" s="5"/>
      <c r="R183" s="7"/>
      <c r="S183" s="5"/>
      <c r="T183" s="10"/>
      <c r="U183" s="13"/>
      <c r="V183" s="5"/>
      <c r="W183" s="3"/>
      <c r="X183" s="3"/>
      <c r="Y183" s="5"/>
      <c r="Z183" s="5"/>
      <c r="AA183" s="5"/>
      <c r="AB183" s="5"/>
      <c r="AC183" s="5"/>
      <c r="AD183" s="5"/>
      <c r="AE183" s="5"/>
    </row>
    <row r="184" ht="15.75" customHeight="1">
      <c r="D184" s="3"/>
      <c r="E184" s="7"/>
      <c r="F184" s="5"/>
      <c r="G184" s="5"/>
      <c r="H184" s="5"/>
      <c r="I184" s="5"/>
      <c r="J184" s="7"/>
      <c r="N184" s="5"/>
      <c r="O184" s="7"/>
      <c r="P184" s="5"/>
      <c r="Q184" s="5"/>
      <c r="R184" s="7"/>
      <c r="S184" s="5"/>
      <c r="T184" s="10"/>
      <c r="U184" s="13"/>
      <c r="V184" s="5"/>
      <c r="W184" s="3"/>
      <c r="X184" s="3"/>
      <c r="Y184" s="5"/>
      <c r="Z184" s="5"/>
      <c r="AA184" s="5"/>
      <c r="AB184" s="5"/>
      <c r="AC184" s="5"/>
      <c r="AD184" s="5"/>
      <c r="AE184" s="5"/>
    </row>
    <row r="185" ht="15.75" customHeight="1">
      <c r="D185" s="3"/>
      <c r="E185" s="7"/>
      <c r="F185" s="5"/>
      <c r="G185" s="5"/>
      <c r="H185" s="5"/>
      <c r="I185" s="5"/>
      <c r="J185" s="7"/>
      <c r="N185" s="5"/>
      <c r="O185" s="7"/>
      <c r="P185" s="5"/>
      <c r="Q185" s="5"/>
      <c r="R185" s="7"/>
      <c r="S185" s="5"/>
      <c r="T185" s="10"/>
      <c r="U185" s="13"/>
      <c r="V185" s="5"/>
      <c r="W185" s="3"/>
      <c r="X185" s="3"/>
      <c r="Y185" s="5"/>
      <c r="Z185" s="5"/>
      <c r="AA185" s="5"/>
      <c r="AB185" s="5"/>
      <c r="AC185" s="5"/>
      <c r="AD185" s="5"/>
      <c r="AE185" s="5"/>
    </row>
    <row r="186" ht="15.75" customHeight="1">
      <c r="D186" s="3"/>
      <c r="E186" s="7"/>
      <c r="F186" s="5"/>
      <c r="G186" s="5"/>
      <c r="H186" s="5"/>
      <c r="I186" s="5"/>
      <c r="J186" s="7"/>
      <c r="N186" s="5"/>
      <c r="O186" s="7"/>
      <c r="P186" s="5"/>
      <c r="Q186" s="5"/>
      <c r="R186" s="7"/>
      <c r="S186" s="5"/>
      <c r="T186" s="10"/>
      <c r="U186" s="13"/>
      <c r="V186" s="5"/>
      <c r="W186" s="3"/>
      <c r="X186" s="3"/>
      <c r="Y186" s="5"/>
      <c r="Z186" s="5"/>
      <c r="AA186" s="5"/>
      <c r="AB186" s="5"/>
      <c r="AC186" s="5"/>
      <c r="AD186" s="5"/>
      <c r="AE186" s="5"/>
    </row>
    <row r="187" ht="15.75" customHeight="1">
      <c r="D187" s="3"/>
      <c r="E187" s="7"/>
      <c r="F187" s="5"/>
      <c r="G187" s="5"/>
      <c r="H187" s="5"/>
      <c r="I187" s="5"/>
      <c r="J187" s="7"/>
      <c r="N187" s="5"/>
      <c r="O187" s="7"/>
      <c r="P187" s="5"/>
      <c r="Q187" s="5"/>
      <c r="R187" s="7"/>
      <c r="S187" s="5"/>
      <c r="T187" s="10"/>
      <c r="U187" s="13"/>
      <c r="V187" s="5"/>
      <c r="W187" s="3"/>
      <c r="X187" s="3"/>
      <c r="Y187" s="5"/>
      <c r="Z187" s="5"/>
      <c r="AA187" s="5"/>
      <c r="AB187" s="5"/>
      <c r="AC187" s="5"/>
      <c r="AD187" s="5"/>
      <c r="AE187" s="5"/>
    </row>
    <row r="188" ht="15.75" customHeight="1">
      <c r="D188" s="3"/>
      <c r="E188" s="7"/>
      <c r="F188" s="5"/>
      <c r="G188" s="5"/>
      <c r="H188" s="5"/>
      <c r="I188" s="5"/>
      <c r="J188" s="7"/>
      <c r="N188" s="5"/>
      <c r="O188" s="7"/>
      <c r="P188" s="5"/>
      <c r="Q188" s="5"/>
      <c r="R188" s="7"/>
      <c r="S188" s="5"/>
      <c r="T188" s="10"/>
      <c r="U188" s="13"/>
      <c r="V188" s="5"/>
      <c r="W188" s="3"/>
      <c r="X188" s="3"/>
      <c r="Y188" s="5"/>
      <c r="Z188" s="5"/>
      <c r="AA188" s="5"/>
      <c r="AB188" s="5"/>
      <c r="AC188" s="5"/>
      <c r="AD188" s="5"/>
      <c r="AE188" s="5"/>
    </row>
    <row r="189" ht="15.75" customHeight="1">
      <c r="D189" s="3"/>
      <c r="E189" s="7"/>
      <c r="F189" s="5"/>
      <c r="G189" s="5"/>
      <c r="H189" s="5"/>
      <c r="I189" s="5"/>
      <c r="J189" s="7"/>
      <c r="N189" s="5"/>
      <c r="O189" s="7"/>
      <c r="P189" s="5"/>
      <c r="Q189" s="5"/>
      <c r="R189" s="7"/>
      <c r="S189" s="5"/>
      <c r="T189" s="10"/>
      <c r="U189" s="13"/>
      <c r="V189" s="5"/>
      <c r="W189" s="3"/>
      <c r="X189" s="3"/>
      <c r="Y189" s="5"/>
      <c r="Z189" s="5"/>
      <c r="AA189" s="5"/>
      <c r="AB189" s="5"/>
      <c r="AC189" s="5"/>
      <c r="AD189" s="5"/>
      <c r="AE189" s="5"/>
    </row>
    <row r="190" ht="15.75" customHeight="1">
      <c r="D190" s="3"/>
      <c r="E190" s="7"/>
      <c r="F190" s="5"/>
      <c r="G190" s="5"/>
      <c r="H190" s="5"/>
      <c r="I190" s="5"/>
      <c r="J190" s="7"/>
      <c r="N190" s="5"/>
      <c r="O190" s="7"/>
      <c r="P190" s="5"/>
      <c r="Q190" s="5"/>
      <c r="R190" s="7"/>
      <c r="S190" s="5"/>
      <c r="T190" s="10"/>
      <c r="U190" s="13"/>
      <c r="V190" s="5"/>
      <c r="W190" s="3"/>
      <c r="X190" s="3"/>
      <c r="Y190" s="5"/>
      <c r="Z190" s="5"/>
      <c r="AA190" s="5"/>
      <c r="AB190" s="5"/>
      <c r="AC190" s="5"/>
      <c r="AD190" s="5"/>
      <c r="AE190" s="5"/>
    </row>
    <row r="191" ht="15.75" customHeight="1">
      <c r="D191" s="3"/>
      <c r="E191" s="7"/>
      <c r="F191" s="5"/>
      <c r="G191" s="5"/>
      <c r="H191" s="5"/>
      <c r="I191" s="5"/>
      <c r="J191" s="7"/>
      <c r="N191" s="5"/>
      <c r="O191" s="7"/>
      <c r="P191" s="5"/>
      <c r="Q191" s="5"/>
      <c r="R191" s="7"/>
      <c r="S191" s="5"/>
      <c r="T191" s="10"/>
      <c r="U191" s="13"/>
      <c r="V191" s="5"/>
      <c r="W191" s="3"/>
      <c r="X191" s="3"/>
      <c r="Y191" s="5"/>
      <c r="Z191" s="5"/>
      <c r="AA191" s="5"/>
      <c r="AB191" s="5"/>
      <c r="AC191" s="5"/>
      <c r="AD191" s="5"/>
      <c r="AE191" s="5"/>
    </row>
    <row r="192" ht="15.75" customHeight="1">
      <c r="D192" s="3"/>
      <c r="E192" s="7"/>
      <c r="F192" s="5"/>
      <c r="G192" s="5"/>
      <c r="H192" s="5"/>
      <c r="I192" s="5"/>
      <c r="J192" s="7"/>
      <c r="N192" s="5"/>
      <c r="O192" s="7"/>
      <c r="P192" s="5"/>
      <c r="Q192" s="5"/>
      <c r="R192" s="7"/>
      <c r="S192" s="5"/>
      <c r="T192" s="10"/>
      <c r="U192" s="13"/>
      <c r="V192" s="5"/>
      <c r="W192" s="3"/>
      <c r="X192" s="3"/>
      <c r="Y192" s="5"/>
      <c r="Z192" s="5"/>
      <c r="AA192" s="5"/>
      <c r="AB192" s="5"/>
      <c r="AC192" s="5"/>
      <c r="AD192" s="5"/>
      <c r="AE192" s="5"/>
    </row>
    <row r="193" ht="15.75" customHeight="1">
      <c r="D193" s="3"/>
      <c r="E193" s="7"/>
      <c r="F193" s="5"/>
      <c r="G193" s="5"/>
      <c r="H193" s="5"/>
      <c r="I193" s="5"/>
      <c r="J193" s="7"/>
      <c r="N193" s="5"/>
      <c r="O193" s="7"/>
      <c r="P193" s="5"/>
      <c r="Q193" s="5"/>
      <c r="R193" s="7"/>
      <c r="S193" s="5"/>
      <c r="T193" s="10"/>
      <c r="U193" s="13"/>
      <c r="V193" s="5"/>
      <c r="W193" s="3"/>
      <c r="X193" s="3"/>
      <c r="Y193" s="5"/>
      <c r="Z193" s="5"/>
      <c r="AA193" s="5"/>
      <c r="AB193" s="5"/>
      <c r="AC193" s="5"/>
      <c r="AD193" s="5"/>
      <c r="AE193" s="5"/>
    </row>
    <row r="194" ht="15.75" customHeight="1">
      <c r="D194" s="3"/>
      <c r="E194" s="7"/>
      <c r="F194" s="5"/>
      <c r="G194" s="5"/>
      <c r="H194" s="5"/>
      <c r="I194" s="5"/>
      <c r="J194" s="7"/>
      <c r="N194" s="5"/>
      <c r="O194" s="7"/>
      <c r="P194" s="5"/>
      <c r="Q194" s="5"/>
      <c r="R194" s="7"/>
      <c r="S194" s="5"/>
      <c r="T194" s="10"/>
      <c r="U194" s="13"/>
      <c r="V194" s="5"/>
      <c r="W194" s="3"/>
      <c r="X194" s="3"/>
      <c r="Y194" s="5"/>
      <c r="Z194" s="5"/>
      <c r="AA194" s="5"/>
      <c r="AB194" s="5"/>
      <c r="AC194" s="5"/>
      <c r="AD194" s="5"/>
      <c r="AE194" s="5"/>
    </row>
    <row r="195" ht="15.75" customHeight="1">
      <c r="D195" s="3"/>
      <c r="E195" s="7"/>
      <c r="F195" s="5"/>
      <c r="G195" s="5"/>
      <c r="H195" s="5"/>
      <c r="I195" s="5"/>
      <c r="J195" s="7"/>
      <c r="N195" s="5"/>
      <c r="O195" s="7"/>
      <c r="P195" s="5"/>
      <c r="Q195" s="5"/>
      <c r="R195" s="7"/>
      <c r="S195" s="5"/>
      <c r="T195" s="10"/>
      <c r="U195" s="13"/>
      <c r="V195" s="5"/>
      <c r="W195" s="3"/>
      <c r="X195" s="3"/>
      <c r="Y195" s="5"/>
      <c r="Z195" s="5"/>
      <c r="AA195" s="5"/>
      <c r="AB195" s="5"/>
      <c r="AC195" s="5"/>
      <c r="AD195" s="5"/>
      <c r="AE195" s="5"/>
    </row>
    <row r="196" ht="15.75" customHeight="1">
      <c r="D196" s="3"/>
      <c r="E196" s="7"/>
      <c r="F196" s="5"/>
      <c r="G196" s="5"/>
      <c r="H196" s="5"/>
      <c r="I196" s="5"/>
      <c r="J196" s="7"/>
      <c r="N196" s="5"/>
      <c r="O196" s="7"/>
      <c r="P196" s="5"/>
      <c r="Q196" s="5"/>
      <c r="R196" s="7"/>
      <c r="S196" s="5"/>
      <c r="T196" s="10"/>
      <c r="U196" s="13"/>
      <c r="V196" s="5"/>
      <c r="W196" s="3"/>
      <c r="X196" s="3"/>
      <c r="Y196" s="5"/>
      <c r="Z196" s="5"/>
      <c r="AA196" s="5"/>
      <c r="AB196" s="5"/>
      <c r="AC196" s="5"/>
      <c r="AD196" s="5"/>
      <c r="AE196" s="5"/>
    </row>
    <row r="197" ht="15.75" customHeight="1">
      <c r="D197" s="3"/>
      <c r="E197" s="7"/>
      <c r="F197" s="5"/>
      <c r="G197" s="5"/>
      <c r="H197" s="5"/>
      <c r="I197" s="5"/>
      <c r="J197" s="7"/>
      <c r="N197" s="5"/>
      <c r="O197" s="7"/>
      <c r="P197" s="5"/>
      <c r="Q197" s="5"/>
      <c r="R197" s="7"/>
      <c r="S197" s="5"/>
      <c r="T197" s="10"/>
      <c r="U197" s="13"/>
      <c r="V197" s="5"/>
      <c r="W197" s="3"/>
      <c r="X197" s="3"/>
      <c r="Y197" s="5"/>
      <c r="Z197" s="5"/>
      <c r="AA197" s="5"/>
      <c r="AB197" s="5"/>
      <c r="AC197" s="5"/>
      <c r="AD197" s="5"/>
      <c r="AE197" s="5"/>
    </row>
    <row r="198" ht="15.75" customHeight="1">
      <c r="D198" s="3"/>
      <c r="E198" s="7"/>
      <c r="F198" s="5"/>
      <c r="G198" s="5"/>
      <c r="H198" s="5"/>
      <c r="I198" s="5"/>
      <c r="J198" s="7"/>
      <c r="N198" s="5"/>
      <c r="O198" s="7"/>
      <c r="P198" s="5"/>
      <c r="Q198" s="5"/>
      <c r="R198" s="7"/>
      <c r="S198" s="5"/>
      <c r="T198" s="10"/>
      <c r="U198" s="13"/>
      <c r="V198" s="5"/>
      <c r="W198" s="3"/>
      <c r="X198" s="3"/>
      <c r="Y198" s="5"/>
      <c r="Z198" s="5"/>
      <c r="AA198" s="5"/>
      <c r="AB198" s="5"/>
      <c r="AC198" s="5"/>
      <c r="AD198" s="5"/>
      <c r="AE198" s="5"/>
    </row>
    <row r="199" ht="15.75" customHeight="1">
      <c r="D199" s="3"/>
      <c r="E199" s="7"/>
      <c r="F199" s="5"/>
      <c r="G199" s="5"/>
      <c r="H199" s="5"/>
      <c r="I199" s="5"/>
      <c r="J199" s="7"/>
      <c r="N199" s="5"/>
      <c r="O199" s="7"/>
      <c r="P199" s="5"/>
      <c r="Q199" s="5"/>
      <c r="R199" s="7"/>
      <c r="S199" s="5"/>
      <c r="T199" s="10"/>
      <c r="U199" s="13"/>
      <c r="V199" s="5"/>
      <c r="W199" s="3"/>
      <c r="X199" s="3"/>
      <c r="Y199" s="5"/>
      <c r="Z199" s="5"/>
      <c r="AA199" s="5"/>
      <c r="AB199" s="5"/>
      <c r="AC199" s="5"/>
      <c r="AD199" s="5"/>
      <c r="AE199" s="5"/>
    </row>
    <row r="200" ht="15.75" customHeight="1">
      <c r="D200" s="3"/>
      <c r="E200" s="7"/>
      <c r="F200" s="5"/>
      <c r="G200" s="5"/>
      <c r="H200" s="5"/>
      <c r="I200" s="5"/>
      <c r="J200" s="7"/>
      <c r="N200" s="5"/>
      <c r="O200" s="7"/>
      <c r="P200" s="5"/>
      <c r="Q200" s="5"/>
      <c r="R200" s="7"/>
      <c r="S200" s="5"/>
      <c r="T200" s="10"/>
      <c r="U200" s="13"/>
      <c r="V200" s="5"/>
      <c r="W200" s="3"/>
      <c r="X200" s="3"/>
      <c r="Y200" s="5"/>
      <c r="Z200" s="5"/>
      <c r="AA200" s="5"/>
      <c r="AB200" s="5"/>
      <c r="AC200" s="5"/>
      <c r="AD200" s="5"/>
      <c r="AE200" s="5"/>
    </row>
    <row r="201" ht="15.75" customHeight="1">
      <c r="D201" s="3"/>
      <c r="E201" s="7"/>
      <c r="F201" s="5"/>
      <c r="G201" s="5"/>
      <c r="H201" s="5"/>
      <c r="I201" s="5"/>
      <c r="J201" s="7"/>
      <c r="N201" s="5"/>
      <c r="O201" s="7"/>
      <c r="P201" s="5"/>
      <c r="Q201" s="5"/>
      <c r="R201" s="7"/>
      <c r="S201" s="5"/>
      <c r="T201" s="10"/>
      <c r="U201" s="13"/>
      <c r="V201" s="5"/>
      <c r="W201" s="3"/>
      <c r="X201" s="3"/>
      <c r="Y201" s="5"/>
      <c r="Z201" s="5"/>
      <c r="AA201" s="5"/>
      <c r="AB201" s="5"/>
      <c r="AC201" s="5"/>
      <c r="AD201" s="5"/>
      <c r="AE201" s="5"/>
    </row>
    <row r="202" ht="15.75" customHeight="1">
      <c r="D202" s="3"/>
      <c r="E202" s="7"/>
      <c r="F202" s="5"/>
      <c r="G202" s="5"/>
      <c r="H202" s="5"/>
      <c r="I202" s="5"/>
      <c r="J202" s="7"/>
      <c r="N202" s="5"/>
      <c r="O202" s="7"/>
      <c r="P202" s="5"/>
      <c r="Q202" s="5"/>
      <c r="R202" s="7"/>
      <c r="S202" s="5"/>
      <c r="T202" s="10"/>
      <c r="U202" s="13"/>
      <c r="V202" s="5"/>
      <c r="W202" s="3"/>
      <c r="X202" s="3"/>
      <c r="Y202" s="5"/>
      <c r="Z202" s="5"/>
      <c r="AA202" s="5"/>
      <c r="AB202" s="5"/>
      <c r="AC202" s="5"/>
      <c r="AD202" s="5"/>
      <c r="AE202" s="5"/>
    </row>
    <row r="203" ht="15.75" customHeight="1">
      <c r="D203" s="3"/>
      <c r="E203" s="7"/>
      <c r="F203" s="5"/>
      <c r="G203" s="5"/>
      <c r="H203" s="5"/>
      <c r="I203" s="5"/>
      <c r="J203" s="7"/>
      <c r="N203" s="5"/>
      <c r="O203" s="7"/>
      <c r="P203" s="5"/>
      <c r="Q203" s="5"/>
      <c r="R203" s="7"/>
      <c r="S203" s="5"/>
      <c r="T203" s="10"/>
      <c r="U203" s="13"/>
      <c r="V203" s="5"/>
      <c r="W203" s="3"/>
      <c r="X203" s="3"/>
      <c r="Y203" s="5"/>
      <c r="Z203" s="5"/>
      <c r="AA203" s="5"/>
      <c r="AB203" s="5"/>
      <c r="AC203" s="5"/>
      <c r="AD203" s="5"/>
      <c r="AE203" s="5"/>
    </row>
    <row r="204" ht="15.75" customHeight="1">
      <c r="D204" s="3"/>
      <c r="E204" s="7"/>
      <c r="F204" s="5"/>
      <c r="G204" s="5"/>
      <c r="H204" s="5"/>
      <c r="I204" s="5"/>
      <c r="J204" s="7"/>
      <c r="N204" s="5"/>
      <c r="O204" s="7"/>
      <c r="P204" s="5"/>
      <c r="Q204" s="5"/>
      <c r="R204" s="7"/>
      <c r="S204" s="5"/>
      <c r="T204" s="10"/>
      <c r="U204" s="13"/>
      <c r="V204" s="5"/>
      <c r="W204" s="3"/>
      <c r="X204" s="3"/>
      <c r="Y204" s="5"/>
      <c r="Z204" s="5"/>
      <c r="AA204" s="5"/>
      <c r="AB204" s="5"/>
      <c r="AC204" s="5"/>
      <c r="AD204" s="5"/>
      <c r="AE204" s="5"/>
    </row>
    <row r="205" ht="15.75" customHeight="1">
      <c r="D205" s="3"/>
      <c r="E205" s="7"/>
      <c r="F205" s="5"/>
      <c r="G205" s="5"/>
      <c r="H205" s="5"/>
      <c r="I205" s="5"/>
      <c r="J205" s="7"/>
      <c r="N205" s="5"/>
      <c r="O205" s="7"/>
      <c r="P205" s="5"/>
      <c r="Q205" s="5"/>
      <c r="R205" s="7"/>
      <c r="S205" s="5"/>
      <c r="T205" s="10"/>
      <c r="U205" s="13"/>
      <c r="V205" s="5"/>
      <c r="W205" s="3"/>
      <c r="X205" s="3"/>
      <c r="Y205" s="5"/>
      <c r="Z205" s="5"/>
      <c r="AA205" s="5"/>
      <c r="AB205" s="5"/>
      <c r="AC205" s="5"/>
      <c r="AD205" s="5"/>
      <c r="AE205" s="5"/>
    </row>
    <row r="206" ht="15.75" customHeight="1">
      <c r="D206" s="3"/>
      <c r="E206" s="7"/>
      <c r="F206" s="5"/>
      <c r="G206" s="5"/>
      <c r="H206" s="5"/>
      <c r="I206" s="5"/>
      <c r="J206" s="7"/>
      <c r="N206" s="5"/>
      <c r="O206" s="7"/>
      <c r="P206" s="5"/>
      <c r="Q206" s="5"/>
      <c r="R206" s="7"/>
      <c r="S206" s="5"/>
      <c r="T206" s="10"/>
      <c r="U206" s="13"/>
      <c r="V206" s="5"/>
      <c r="W206" s="3"/>
      <c r="X206" s="3"/>
      <c r="Y206" s="5"/>
      <c r="Z206" s="5"/>
      <c r="AA206" s="5"/>
      <c r="AB206" s="5"/>
      <c r="AC206" s="5"/>
      <c r="AD206" s="5"/>
      <c r="AE206" s="5"/>
    </row>
    <row r="207" ht="15.75" customHeight="1">
      <c r="D207" s="3"/>
      <c r="E207" s="7"/>
      <c r="F207" s="5"/>
      <c r="G207" s="5"/>
      <c r="H207" s="5"/>
      <c r="I207" s="5"/>
      <c r="J207" s="7"/>
      <c r="N207" s="5"/>
      <c r="O207" s="7"/>
      <c r="P207" s="5"/>
      <c r="Q207" s="5"/>
      <c r="R207" s="7"/>
      <c r="S207" s="5"/>
      <c r="T207" s="10"/>
      <c r="U207" s="13"/>
      <c r="V207" s="5"/>
      <c r="W207" s="3"/>
      <c r="X207" s="3"/>
      <c r="Y207" s="5"/>
      <c r="Z207" s="5"/>
      <c r="AA207" s="5"/>
      <c r="AB207" s="5"/>
      <c r="AC207" s="5"/>
      <c r="AD207" s="5"/>
      <c r="AE207" s="5"/>
    </row>
    <row r="208" ht="15.75" customHeight="1">
      <c r="D208" s="3"/>
      <c r="E208" s="7"/>
      <c r="F208" s="5"/>
      <c r="G208" s="5"/>
      <c r="H208" s="5"/>
      <c r="I208" s="5"/>
      <c r="J208" s="7"/>
      <c r="N208" s="5"/>
      <c r="O208" s="7"/>
      <c r="P208" s="5"/>
      <c r="Q208" s="5"/>
      <c r="R208" s="7"/>
      <c r="S208" s="5"/>
      <c r="T208" s="10"/>
      <c r="U208" s="13"/>
      <c r="V208" s="5"/>
      <c r="W208" s="3"/>
      <c r="X208" s="3"/>
      <c r="Y208" s="5"/>
      <c r="Z208" s="5"/>
      <c r="AA208" s="5"/>
      <c r="AB208" s="5"/>
      <c r="AC208" s="5"/>
      <c r="AD208" s="5"/>
      <c r="AE208" s="5"/>
    </row>
    <row r="209" ht="15.75" customHeight="1">
      <c r="D209" s="3"/>
      <c r="E209" s="7"/>
      <c r="F209" s="5"/>
      <c r="G209" s="5"/>
      <c r="H209" s="5"/>
      <c r="I209" s="5"/>
      <c r="J209" s="7"/>
      <c r="N209" s="5"/>
      <c r="O209" s="7"/>
      <c r="P209" s="5"/>
      <c r="Q209" s="5"/>
      <c r="R209" s="7"/>
      <c r="S209" s="5"/>
      <c r="T209" s="10"/>
      <c r="U209" s="13"/>
      <c r="V209" s="5"/>
      <c r="W209" s="3"/>
      <c r="X209" s="3"/>
      <c r="Y209" s="5"/>
      <c r="Z209" s="5"/>
      <c r="AA209" s="5"/>
      <c r="AB209" s="5"/>
      <c r="AC209" s="5"/>
      <c r="AD209" s="5"/>
      <c r="AE209" s="5"/>
    </row>
    <row r="210" ht="15.75" customHeight="1">
      <c r="D210" s="3"/>
      <c r="E210" s="7"/>
      <c r="F210" s="5"/>
      <c r="G210" s="5"/>
      <c r="H210" s="5"/>
      <c r="I210" s="5"/>
      <c r="J210" s="7"/>
      <c r="N210" s="5"/>
      <c r="O210" s="7"/>
      <c r="P210" s="5"/>
      <c r="Q210" s="5"/>
      <c r="R210" s="7"/>
      <c r="S210" s="5"/>
      <c r="T210" s="10"/>
      <c r="U210" s="13"/>
      <c r="V210" s="5"/>
      <c r="W210" s="3"/>
      <c r="X210" s="3"/>
      <c r="Y210" s="5"/>
      <c r="Z210" s="5"/>
      <c r="AA210" s="5"/>
      <c r="AB210" s="5"/>
      <c r="AC210" s="5"/>
      <c r="AD210" s="5"/>
      <c r="AE210" s="5"/>
    </row>
    <row r="211" ht="15.75" customHeight="1">
      <c r="D211" s="3"/>
      <c r="E211" s="7"/>
      <c r="F211" s="5"/>
      <c r="G211" s="5"/>
      <c r="H211" s="5"/>
      <c r="I211" s="5"/>
      <c r="J211" s="7"/>
      <c r="N211" s="5"/>
      <c r="O211" s="7"/>
      <c r="P211" s="5"/>
      <c r="Q211" s="5"/>
      <c r="R211" s="7"/>
      <c r="S211" s="5"/>
      <c r="T211" s="10"/>
      <c r="U211" s="13"/>
      <c r="V211" s="5"/>
      <c r="W211" s="3"/>
      <c r="X211" s="3"/>
      <c r="Y211" s="5"/>
      <c r="Z211" s="5"/>
      <c r="AA211" s="5"/>
      <c r="AB211" s="5"/>
      <c r="AC211" s="5"/>
      <c r="AD211" s="5"/>
      <c r="AE211" s="5"/>
    </row>
    <row r="212" ht="15.75" customHeight="1">
      <c r="D212" s="3"/>
      <c r="E212" s="7"/>
      <c r="F212" s="5"/>
      <c r="G212" s="5"/>
      <c r="H212" s="5"/>
      <c r="I212" s="5"/>
      <c r="J212" s="7"/>
      <c r="N212" s="5"/>
      <c r="O212" s="7"/>
      <c r="P212" s="5"/>
      <c r="Q212" s="5"/>
      <c r="R212" s="7"/>
      <c r="S212" s="5"/>
      <c r="T212" s="10"/>
      <c r="U212" s="13"/>
      <c r="V212" s="5"/>
      <c r="W212" s="3"/>
      <c r="X212" s="3"/>
      <c r="Y212" s="5"/>
      <c r="Z212" s="5"/>
      <c r="AA212" s="5"/>
      <c r="AB212" s="5"/>
      <c r="AC212" s="5"/>
      <c r="AD212" s="5"/>
      <c r="AE212" s="5"/>
    </row>
    <row r="213" ht="15.75" customHeight="1">
      <c r="D213" s="3"/>
      <c r="E213" s="7"/>
      <c r="F213" s="5"/>
      <c r="G213" s="5"/>
      <c r="H213" s="5"/>
      <c r="I213" s="5"/>
      <c r="J213" s="7"/>
      <c r="N213" s="5"/>
      <c r="O213" s="7"/>
      <c r="P213" s="5"/>
      <c r="Q213" s="5"/>
      <c r="R213" s="7"/>
      <c r="S213" s="5"/>
      <c r="T213" s="10"/>
      <c r="U213" s="13"/>
      <c r="V213" s="5"/>
      <c r="W213" s="3"/>
      <c r="X213" s="3"/>
      <c r="Y213" s="5"/>
      <c r="Z213" s="5"/>
      <c r="AA213" s="5"/>
      <c r="AB213" s="5"/>
      <c r="AC213" s="5"/>
      <c r="AD213" s="5"/>
      <c r="AE213" s="5"/>
    </row>
    <row r="214" ht="15.75" customHeight="1">
      <c r="D214" s="3"/>
      <c r="E214" s="7"/>
      <c r="F214" s="5"/>
      <c r="G214" s="5"/>
      <c r="H214" s="5"/>
      <c r="I214" s="5"/>
      <c r="J214" s="7"/>
      <c r="N214" s="5"/>
      <c r="O214" s="7"/>
      <c r="P214" s="5"/>
      <c r="Q214" s="5"/>
      <c r="R214" s="7"/>
      <c r="S214" s="5"/>
      <c r="T214" s="10"/>
      <c r="U214" s="13"/>
      <c r="V214" s="5"/>
      <c r="W214" s="3"/>
      <c r="X214" s="3"/>
      <c r="Y214" s="5"/>
      <c r="Z214" s="5"/>
      <c r="AA214" s="5"/>
      <c r="AB214" s="5"/>
      <c r="AC214" s="5"/>
      <c r="AD214" s="5"/>
      <c r="AE214" s="5"/>
    </row>
    <row r="215" ht="15.75" customHeight="1">
      <c r="D215" s="3"/>
      <c r="E215" s="7"/>
      <c r="F215" s="5"/>
      <c r="G215" s="5"/>
      <c r="H215" s="5"/>
      <c r="I215" s="5"/>
      <c r="J215" s="7"/>
      <c r="N215" s="5"/>
      <c r="O215" s="7"/>
      <c r="P215" s="5"/>
      <c r="Q215" s="5"/>
      <c r="R215" s="7"/>
      <c r="S215" s="5"/>
      <c r="T215" s="10"/>
      <c r="U215" s="13"/>
      <c r="V215" s="5"/>
      <c r="W215" s="3"/>
      <c r="X215" s="3"/>
      <c r="Y215" s="5"/>
      <c r="Z215" s="5"/>
      <c r="AA215" s="5"/>
      <c r="AB215" s="5"/>
      <c r="AC215" s="5"/>
      <c r="AD215" s="5"/>
      <c r="AE215" s="5"/>
    </row>
    <row r="216" ht="15.75" customHeight="1">
      <c r="D216" s="3"/>
      <c r="E216" s="7"/>
      <c r="F216" s="5"/>
      <c r="G216" s="5"/>
      <c r="H216" s="5"/>
      <c r="I216" s="5"/>
      <c r="J216" s="7"/>
      <c r="N216" s="5"/>
      <c r="O216" s="7"/>
      <c r="P216" s="5"/>
      <c r="Q216" s="5"/>
      <c r="R216" s="7"/>
      <c r="S216" s="5"/>
      <c r="T216" s="10"/>
      <c r="U216" s="13"/>
      <c r="V216" s="5"/>
      <c r="W216" s="3"/>
      <c r="X216" s="3"/>
      <c r="Y216" s="5"/>
      <c r="Z216" s="5"/>
      <c r="AA216" s="5"/>
      <c r="AB216" s="5"/>
      <c r="AC216" s="5"/>
      <c r="AD216" s="5"/>
      <c r="AE216" s="5"/>
    </row>
    <row r="217" ht="15.75" customHeight="1">
      <c r="D217" s="3"/>
      <c r="E217" s="7"/>
      <c r="F217" s="5"/>
      <c r="G217" s="5"/>
      <c r="H217" s="5"/>
      <c r="I217" s="5"/>
      <c r="J217" s="7"/>
      <c r="N217" s="5"/>
      <c r="O217" s="7"/>
      <c r="P217" s="5"/>
      <c r="Q217" s="5"/>
      <c r="R217" s="7"/>
      <c r="S217" s="5"/>
      <c r="T217" s="10"/>
      <c r="U217" s="13"/>
      <c r="V217" s="5"/>
      <c r="W217" s="3"/>
      <c r="X217" s="3"/>
      <c r="Y217" s="5"/>
      <c r="Z217" s="5"/>
      <c r="AA217" s="5"/>
      <c r="AB217" s="5"/>
      <c r="AC217" s="5"/>
      <c r="AD217" s="5"/>
      <c r="AE217" s="5"/>
    </row>
    <row r="218" ht="15.75" customHeight="1">
      <c r="D218" s="3"/>
      <c r="E218" s="7"/>
      <c r="F218" s="5"/>
      <c r="G218" s="5"/>
      <c r="H218" s="5"/>
      <c r="I218" s="5"/>
      <c r="J218" s="7"/>
      <c r="N218" s="5"/>
      <c r="O218" s="7"/>
      <c r="P218" s="5"/>
      <c r="Q218" s="5"/>
      <c r="R218" s="7"/>
      <c r="S218" s="5"/>
      <c r="T218" s="10"/>
      <c r="U218" s="13"/>
      <c r="V218" s="5"/>
      <c r="W218" s="3"/>
      <c r="X218" s="3"/>
      <c r="Y218" s="5"/>
      <c r="Z218" s="5"/>
      <c r="AA218" s="5"/>
      <c r="AB218" s="5"/>
      <c r="AC218" s="5"/>
      <c r="AD218" s="5"/>
      <c r="AE218" s="5"/>
    </row>
    <row r="219" ht="15.75" customHeight="1">
      <c r="D219" s="3"/>
      <c r="E219" s="7"/>
      <c r="F219" s="5"/>
      <c r="G219" s="5"/>
      <c r="H219" s="5"/>
      <c r="I219" s="5"/>
      <c r="J219" s="7"/>
      <c r="N219" s="5"/>
      <c r="O219" s="7"/>
      <c r="P219" s="5"/>
      <c r="Q219" s="5"/>
      <c r="R219" s="7"/>
      <c r="S219" s="5"/>
      <c r="T219" s="10"/>
      <c r="U219" s="13"/>
      <c r="V219" s="5"/>
      <c r="W219" s="3"/>
      <c r="X219" s="3"/>
      <c r="Y219" s="5"/>
      <c r="Z219" s="5"/>
      <c r="AA219" s="5"/>
      <c r="AB219" s="5"/>
      <c r="AC219" s="5"/>
      <c r="AD219" s="5"/>
      <c r="AE219" s="5"/>
    </row>
    <row r="220" ht="15.75" customHeight="1">
      <c r="D220" s="3"/>
      <c r="E220" s="7"/>
      <c r="F220" s="5"/>
      <c r="G220" s="5"/>
      <c r="H220" s="5"/>
      <c r="I220" s="5"/>
      <c r="J220" s="7"/>
      <c r="N220" s="5"/>
      <c r="O220" s="7"/>
      <c r="P220" s="5"/>
      <c r="Q220" s="5"/>
      <c r="R220" s="7"/>
      <c r="S220" s="5"/>
      <c r="T220" s="10"/>
      <c r="U220" s="13"/>
      <c r="V220" s="5"/>
      <c r="W220" s="3"/>
      <c r="X220" s="3"/>
      <c r="Y220" s="5"/>
      <c r="Z220" s="5"/>
      <c r="AA220" s="5"/>
      <c r="AB220" s="5"/>
      <c r="AC220" s="5"/>
      <c r="AD220" s="5"/>
      <c r="AE220" s="5"/>
    </row>
    <row r="221" ht="15.75" customHeight="1">
      <c r="D221" s="3"/>
      <c r="E221" s="7"/>
      <c r="F221" s="5"/>
      <c r="G221" s="5"/>
      <c r="H221" s="5"/>
      <c r="I221" s="5"/>
      <c r="J221" s="7"/>
      <c r="N221" s="5"/>
      <c r="O221" s="7"/>
      <c r="P221" s="5"/>
      <c r="Q221" s="5"/>
      <c r="R221" s="7"/>
      <c r="S221" s="5"/>
      <c r="T221" s="10"/>
      <c r="U221" s="13"/>
      <c r="V221" s="5"/>
      <c r="W221" s="3"/>
      <c r="X221" s="3"/>
      <c r="Y221" s="5"/>
      <c r="Z221" s="5"/>
      <c r="AA221" s="5"/>
      <c r="AB221" s="5"/>
      <c r="AC221" s="5"/>
      <c r="AD221" s="5"/>
      <c r="AE221" s="5"/>
    </row>
    <row r="222" ht="15.75" customHeight="1">
      <c r="D222" s="3"/>
      <c r="E222" s="7"/>
      <c r="F222" s="5"/>
      <c r="G222" s="5"/>
      <c r="H222" s="5"/>
      <c r="I222" s="5"/>
      <c r="J222" s="7"/>
      <c r="N222" s="5"/>
      <c r="O222" s="7"/>
      <c r="P222" s="5"/>
      <c r="Q222" s="5"/>
      <c r="R222" s="7"/>
      <c r="S222" s="5"/>
      <c r="T222" s="10"/>
      <c r="U222" s="13"/>
      <c r="V222" s="5"/>
      <c r="W222" s="3"/>
      <c r="X222" s="3"/>
      <c r="Y222" s="5"/>
      <c r="Z222" s="5"/>
      <c r="AA222" s="5"/>
      <c r="AB222" s="5"/>
      <c r="AC222" s="5"/>
      <c r="AD222" s="5"/>
      <c r="AE222" s="5"/>
    </row>
    <row r="223" ht="15.75" customHeight="1">
      <c r="D223" s="3"/>
      <c r="E223" s="7"/>
      <c r="F223" s="5"/>
      <c r="G223" s="5"/>
      <c r="H223" s="5"/>
      <c r="I223" s="5"/>
      <c r="J223" s="7"/>
      <c r="N223" s="5"/>
      <c r="O223" s="7"/>
      <c r="P223" s="5"/>
      <c r="Q223" s="5"/>
      <c r="R223" s="7"/>
      <c r="S223" s="5"/>
      <c r="T223" s="10"/>
      <c r="U223" s="13"/>
      <c r="V223" s="5"/>
      <c r="W223" s="3"/>
      <c r="X223" s="3"/>
      <c r="Y223" s="5"/>
      <c r="Z223" s="5"/>
      <c r="AA223" s="5"/>
      <c r="AB223" s="5"/>
      <c r="AC223" s="5"/>
      <c r="AD223" s="5"/>
      <c r="AE223" s="5"/>
    </row>
    <row r="224" ht="15.75" customHeight="1">
      <c r="D224" s="3"/>
      <c r="E224" s="7"/>
      <c r="F224" s="5"/>
      <c r="G224" s="5"/>
      <c r="H224" s="5"/>
      <c r="I224" s="5"/>
      <c r="J224" s="7"/>
      <c r="N224" s="5"/>
      <c r="O224" s="7"/>
      <c r="P224" s="5"/>
      <c r="Q224" s="5"/>
      <c r="R224" s="7"/>
      <c r="S224" s="5"/>
      <c r="T224" s="10"/>
      <c r="U224" s="13"/>
      <c r="V224" s="5"/>
      <c r="W224" s="3"/>
      <c r="X224" s="3"/>
      <c r="Y224" s="5"/>
      <c r="Z224" s="5"/>
      <c r="AA224" s="5"/>
      <c r="AB224" s="5"/>
      <c r="AC224" s="5"/>
      <c r="AD224" s="5"/>
      <c r="AE224" s="5"/>
    </row>
    <row r="225" ht="15.75" customHeight="1">
      <c r="D225" s="3"/>
      <c r="E225" s="7"/>
      <c r="F225" s="5"/>
      <c r="G225" s="5"/>
      <c r="H225" s="5"/>
      <c r="I225" s="5"/>
      <c r="J225" s="7"/>
      <c r="N225" s="5"/>
      <c r="O225" s="7"/>
      <c r="P225" s="5"/>
      <c r="Q225" s="5"/>
      <c r="R225" s="7"/>
      <c r="S225" s="5"/>
      <c r="T225" s="10"/>
      <c r="U225" s="13"/>
      <c r="V225" s="5"/>
      <c r="W225" s="3"/>
      <c r="X225" s="3"/>
      <c r="Y225" s="5"/>
      <c r="Z225" s="5"/>
      <c r="AA225" s="5"/>
      <c r="AB225" s="5"/>
      <c r="AC225" s="5"/>
      <c r="AD225" s="5"/>
      <c r="AE225" s="5"/>
    </row>
    <row r="226" ht="15.75" customHeight="1">
      <c r="D226" s="3"/>
      <c r="E226" s="7"/>
      <c r="F226" s="5"/>
      <c r="G226" s="5"/>
      <c r="H226" s="5"/>
      <c r="I226" s="5"/>
      <c r="J226" s="7"/>
      <c r="N226" s="5"/>
      <c r="O226" s="7"/>
      <c r="P226" s="5"/>
      <c r="Q226" s="5"/>
      <c r="R226" s="7"/>
      <c r="S226" s="5"/>
      <c r="T226" s="10"/>
      <c r="U226" s="13"/>
      <c r="V226" s="5"/>
      <c r="W226" s="3"/>
      <c r="X226" s="3"/>
      <c r="Y226" s="5"/>
      <c r="Z226" s="5"/>
      <c r="AA226" s="5"/>
      <c r="AB226" s="5"/>
      <c r="AC226" s="5"/>
      <c r="AD226" s="5"/>
      <c r="AE226" s="5"/>
    </row>
    <row r="227" ht="15.75" customHeight="1">
      <c r="D227" s="3"/>
      <c r="E227" s="7"/>
      <c r="F227" s="5"/>
      <c r="G227" s="5"/>
      <c r="H227" s="5"/>
      <c r="I227" s="5"/>
      <c r="J227" s="7"/>
      <c r="N227" s="5"/>
      <c r="O227" s="7"/>
      <c r="P227" s="5"/>
      <c r="Q227" s="5"/>
      <c r="R227" s="7"/>
      <c r="S227" s="5"/>
      <c r="T227" s="10"/>
      <c r="U227" s="13"/>
      <c r="V227" s="5"/>
      <c r="W227" s="3"/>
      <c r="X227" s="3"/>
      <c r="Y227" s="5"/>
      <c r="Z227" s="5"/>
      <c r="AA227" s="5"/>
      <c r="AB227" s="5"/>
      <c r="AC227" s="5"/>
      <c r="AD227" s="5"/>
      <c r="AE227" s="5"/>
    </row>
    <row r="228" ht="15.75" customHeight="1">
      <c r="D228" s="3"/>
      <c r="E228" s="7"/>
      <c r="F228" s="5"/>
      <c r="G228" s="5"/>
      <c r="H228" s="5"/>
      <c r="I228" s="5"/>
      <c r="J228" s="7"/>
      <c r="N228" s="5"/>
      <c r="O228" s="7"/>
      <c r="P228" s="5"/>
      <c r="Q228" s="5"/>
      <c r="R228" s="7"/>
      <c r="S228" s="5"/>
      <c r="T228" s="10"/>
      <c r="U228" s="13"/>
      <c r="V228" s="5"/>
      <c r="W228" s="3"/>
      <c r="X228" s="3"/>
      <c r="Y228" s="5"/>
      <c r="Z228" s="5"/>
      <c r="AA228" s="5"/>
      <c r="AB228" s="5"/>
      <c r="AC228" s="5"/>
      <c r="AD228" s="5"/>
      <c r="AE228" s="5"/>
    </row>
    <row r="229" ht="15.75" customHeight="1">
      <c r="D229" s="10"/>
      <c r="T229" s="10"/>
      <c r="W229" s="10"/>
      <c r="X229" s="10"/>
    </row>
    <row r="230" ht="15.75" customHeight="1">
      <c r="D230" s="10"/>
      <c r="T230" s="10"/>
      <c r="W230" s="10"/>
      <c r="X230" s="10"/>
    </row>
    <row r="231" ht="15.75" customHeight="1">
      <c r="D231" s="10"/>
      <c r="T231" s="10"/>
      <c r="W231" s="10"/>
      <c r="X231" s="10"/>
    </row>
    <row r="232" ht="15.75" customHeight="1">
      <c r="D232" s="10"/>
      <c r="T232" s="10"/>
      <c r="W232" s="10"/>
      <c r="X232" s="10"/>
    </row>
    <row r="233" ht="15.75" customHeight="1">
      <c r="D233" s="10"/>
      <c r="T233" s="10"/>
      <c r="W233" s="10"/>
      <c r="X233" s="10"/>
    </row>
    <row r="234" ht="15.75" customHeight="1">
      <c r="D234" s="10"/>
      <c r="T234" s="10"/>
      <c r="W234" s="10"/>
      <c r="X234" s="10"/>
    </row>
    <row r="235" ht="15.75" customHeight="1">
      <c r="D235" s="10"/>
      <c r="T235" s="10"/>
      <c r="W235" s="10"/>
      <c r="X235" s="10"/>
    </row>
    <row r="236" ht="15.75" customHeight="1">
      <c r="D236" s="10"/>
      <c r="T236" s="10"/>
      <c r="W236" s="10"/>
      <c r="X236" s="10"/>
    </row>
    <row r="237" ht="15.75" customHeight="1">
      <c r="D237" s="10"/>
      <c r="T237" s="10"/>
      <c r="W237" s="10"/>
      <c r="X237" s="10"/>
    </row>
    <row r="238" ht="15.75" customHeight="1">
      <c r="D238" s="10"/>
      <c r="T238" s="10"/>
      <c r="W238" s="10"/>
      <c r="X238" s="10"/>
    </row>
    <row r="239" ht="15.75" customHeight="1">
      <c r="D239" s="10"/>
      <c r="T239" s="10"/>
      <c r="W239" s="10"/>
      <c r="X239" s="10"/>
    </row>
    <row r="240" ht="15.75" customHeight="1">
      <c r="D240" s="10"/>
      <c r="T240" s="10"/>
      <c r="W240" s="10"/>
      <c r="X240" s="10"/>
    </row>
    <row r="241" ht="15.75" customHeight="1">
      <c r="D241" s="10"/>
      <c r="T241" s="10"/>
      <c r="W241" s="10"/>
      <c r="X241" s="10"/>
    </row>
    <row r="242" ht="15.75" customHeight="1">
      <c r="D242" s="10"/>
      <c r="T242" s="10"/>
      <c r="W242" s="10"/>
      <c r="X242" s="10"/>
    </row>
    <row r="243" ht="15.75" customHeight="1">
      <c r="D243" s="10"/>
      <c r="T243" s="10"/>
      <c r="W243" s="10"/>
      <c r="X243" s="10"/>
    </row>
    <row r="244" ht="15.75" customHeight="1">
      <c r="D244" s="10"/>
      <c r="T244" s="10"/>
      <c r="W244" s="10"/>
      <c r="X244" s="10"/>
    </row>
    <row r="245" ht="15.75" customHeight="1">
      <c r="D245" s="10"/>
      <c r="T245" s="10"/>
      <c r="W245" s="10"/>
      <c r="X245" s="10"/>
    </row>
    <row r="246" ht="15.75" customHeight="1">
      <c r="D246" s="10"/>
      <c r="T246" s="10"/>
      <c r="W246" s="10"/>
      <c r="X246" s="10"/>
    </row>
    <row r="247" ht="15.75" customHeight="1">
      <c r="D247" s="10"/>
      <c r="T247" s="10"/>
      <c r="W247" s="10"/>
      <c r="X247" s="10"/>
    </row>
    <row r="248" ht="15.75" customHeight="1">
      <c r="D248" s="10"/>
      <c r="T248" s="10"/>
      <c r="W248" s="10"/>
      <c r="X248" s="10"/>
    </row>
    <row r="249" ht="15.75" customHeight="1">
      <c r="D249" s="10"/>
      <c r="T249" s="10"/>
      <c r="W249" s="10"/>
      <c r="X249" s="10"/>
    </row>
    <row r="250" ht="15.75" customHeight="1">
      <c r="D250" s="10"/>
      <c r="T250" s="10"/>
      <c r="W250" s="10"/>
      <c r="X250" s="10"/>
    </row>
    <row r="251" ht="15.75" customHeight="1">
      <c r="D251" s="10"/>
      <c r="T251" s="10"/>
      <c r="W251" s="10"/>
      <c r="X251" s="10"/>
    </row>
    <row r="252" ht="15.75" customHeight="1">
      <c r="D252" s="10"/>
      <c r="T252" s="10"/>
      <c r="W252" s="10"/>
      <c r="X252" s="10"/>
    </row>
    <row r="253" ht="15.75" customHeight="1">
      <c r="D253" s="10"/>
      <c r="T253" s="10"/>
      <c r="W253" s="10"/>
      <c r="X253" s="10"/>
    </row>
    <row r="254" ht="15.75" customHeight="1">
      <c r="D254" s="10"/>
      <c r="T254" s="10"/>
      <c r="W254" s="10"/>
      <c r="X254" s="10"/>
    </row>
    <row r="255" ht="15.75" customHeight="1">
      <c r="D255" s="10"/>
      <c r="T255" s="10"/>
      <c r="W255" s="10"/>
      <c r="X255" s="10"/>
    </row>
    <row r="256" ht="15.75" customHeight="1">
      <c r="D256" s="10"/>
      <c r="T256" s="10"/>
      <c r="W256" s="10"/>
      <c r="X256" s="10"/>
    </row>
    <row r="257" ht="15.75" customHeight="1">
      <c r="D257" s="10"/>
      <c r="T257" s="10"/>
      <c r="W257" s="10"/>
      <c r="X257" s="10"/>
    </row>
    <row r="258" ht="15.75" customHeight="1">
      <c r="D258" s="10"/>
      <c r="T258" s="10"/>
      <c r="W258" s="10"/>
      <c r="X258" s="10"/>
    </row>
    <row r="259" ht="15.75" customHeight="1">
      <c r="D259" s="10"/>
      <c r="T259" s="10"/>
      <c r="W259" s="10"/>
      <c r="X259" s="10"/>
    </row>
    <row r="260" ht="15.75" customHeight="1">
      <c r="D260" s="10"/>
      <c r="T260" s="10"/>
      <c r="W260" s="10"/>
      <c r="X260" s="10"/>
    </row>
    <row r="261" ht="15.75" customHeight="1">
      <c r="D261" s="10"/>
      <c r="T261" s="10"/>
      <c r="W261" s="10"/>
      <c r="X261" s="10"/>
    </row>
    <row r="262" ht="15.75" customHeight="1">
      <c r="D262" s="10"/>
      <c r="T262" s="10"/>
      <c r="W262" s="10"/>
      <c r="X262" s="10"/>
    </row>
    <row r="263" ht="15.75" customHeight="1">
      <c r="D263" s="10"/>
      <c r="T263" s="10"/>
      <c r="W263" s="10"/>
      <c r="X263" s="10"/>
    </row>
    <row r="264" ht="15.75" customHeight="1">
      <c r="D264" s="10"/>
      <c r="T264" s="10"/>
      <c r="W264" s="10"/>
      <c r="X264" s="10"/>
    </row>
    <row r="265" ht="15.75" customHeight="1">
      <c r="D265" s="10"/>
      <c r="T265" s="10"/>
      <c r="W265" s="10"/>
      <c r="X265" s="10"/>
    </row>
    <row r="266" ht="15.75" customHeight="1">
      <c r="D266" s="10"/>
      <c r="T266" s="10"/>
      <c r="W266" s="10"/>
      <c r="X266" s="10"/>
    </row>
    <row r="267" ht="15.75" customHeight="1">
      <c r="D267" s="10"/>
      <c r="T267" s="10"/>
      <c r="W267" s="10"/>
      <c r="X267" s="10"/>
    </row>
    <row r="268" ht="15.75" customHeight="1">
      <c r="D268" s="10"/>
      <c r="T268" s="10"/>
      <c r="W268" s="10"/>
      <c r="X268" s="10"/>
    </row>
    <row r="269" ht="15.75" customHeight="1">
      <c r="D269" s="10"/>
      <c r="T269" s="10"/>
      <c r="W269" s="10"/>
      <c r="X269" s="10"/>
    </row>
    <row r="270" ht="15.75" customHeight="1">
      <c r="D270" s="10"/>
      <c r="T270" s="10"/>
      <c r="W270" s="10"/>
      <c r="X270" s="10"/>
    </row>
    <row r="271" ht="15.75" customHeight="1">
      <c r="D271" s="10"/>
      <c r="T271" s="10"/>
      <c r="W271" s="10"/>
      <c r="X271" s="10"/>
    </row>
    <row r="272" ht="15.75" customHeight="1">
      <c r="D272" s="10"/>
      <c r="T272" s="10"/>
      <c r="W272" s="10"/>
      <c r="X272" s="10"/>
    </row>
    <row r="273" ht="15.75" customHeight="1">
      <c r="D273" s="10"/>
      <c r="T273" s="10"/>
      <c r="W273" s="10"/>
      <c r="X273" s="10"/>
    </row>
    <row r="274" ht="15.75" customHeight="1">
      <c r="D274" s="10"/>
      <c r="T274" s="10"/>
      <c r="W274" s="10"/>
      <c r="X274" s="10"/>
    </row>
    <row r="275" ht="15.75" customHeight="1">
      <c r="D275" s="10"/>
      <c r="T275" s="10"/>
      <c r="W275" s="10"/>
      <c r="X275" s="10"/>
    </row>
    <row r="276" ht="15.75" customHeight="1">
      <c r="D276" s="10"/>
      <c r="T276" s="10"/>
      <c r="W276" s="10"/>
      <c r="X276" s="10"/>
    </row>
    <row r="277" ht="15.75" customHeight="1">
      <c r="D277" s="10"/>
      <c r="T277" s="10"/>
      <c r="W277" s="10"/>
      <c r="X277" s="10"/>
    </row>
    <row r="278" ht="15.75" customHeight="1">
      <c r="D278" s="10"/>
      <c r="T278" s="10"/>
      <c r="W278" s="10"/>
      <c r="X278" s="10"/>
    </row>
    <row r="279" ht="15.75" customHeight="1">
      <c r="D279" s="10"/>
      <c r="T279" s="10"/>
      <c r="W279" s="10"/>
      <c r="X279" s="10"/>
    </row>
    <row r="280" ht="15.75" customHeight="1">
      <c r="D280" s="10"/>
      <c r="T280" s="10"/>
      <c r="W280" s="10"/>
      <c r="X280" s="10"/>
    </row>
    <row r="281" ht="15.75" customHeight="1">
      <c r="D281" s="10"/>
      <c r="T281" s="10"/>
      <c r="W281" s="10"/>
      <c r="X281" s="10"/>
    </row>
    <row r="282" ht="15.75" customHeight="1">
      <c r="D282" s="10"/>
      <c r="T282" s="10"/>
      <c r="W282" s="10"/>
      <c r="X282" s="10"/>
    </row>
    <row r="283" ht="15.75" customHeight="1">
      <c r="D283" s="10"/>
      <c r="T283" s="10"/>
      <c r="W283" s="10"/>
      <c r="X283" s="10"/>
    </row>
    <row r="284" ht="15.75" customHeight="1">
      <c r="D284" s="10"/>
      <c r="T284" s="10"/>
      <c r="W284" s="10"/>
      <c r="X284" s="10"/>
    </row>
    <row r="285" ht="15.75" customHeight="1">
      <c r="D285" s="10"/>
      <c r="T285" s="10"/>
      <c r="W285" s="10"/>
      <c r="X285" s="10"/>
    </row>
    <row r="286" ht="15.75" customHeight="1">
      <c r="D286" s="10"/>
      <c r="T286" s="10"/>
      <c r="W286" s="10"/>
      <c r="X286" s="10"/>
    </row>
    <row r="287" ht="15.75" customHeight="1">
      <c r="D287" s="10"/>
      <c r="T287" s="10"/>
      <c r="W287" s="10"/>
      <c r="X287" s="10"/>
    </row>
    <row r="288" ht="15.75" customHeight="1">
      <c r="D288" s="10"/>
      <c r="T288" s="10"/>
      <c r="W288" s="10"/>
      <c r="X288" s="10"/>
    </row>
    <row r="289" ht="15.75" customHeight="1">
      <c r="D289" s="10"/>
      <c r="T289" s="10"/>
      <c r="W289" s="10"/>
      <c r="X289" s="10"/>
    </row>
    <row r="290" ht="15.75" customHeight="1">
      <c r="D290" s="10"/>
      <c r="T290" s="10"/>
      <c r="W290" s="10"/>
      <c r="X290" s="10"/>
    </row>
    <row r="291" ht="15.75" customHeight="1">
      <c r="D291" s="10"/>
      <c r="T291" s="10"/>
      <c r="W291" s="10"/>
      <c r="X291" s="10"/>
    </row>
    <row r="292" ht="15.75" customHeight="1">
      <c r="D292" s="10"/>
      <c r="T292" s="10"/>
      <c r="W292" s="10"/>
      <c r="X292" s="10"/>
    </row>
    <row r="293" ht="15.75" customHeight="1">
      <c r="D293" s="10"/>
      <c r="T293" s="10"/>
      <c r="W293" s="10"/>
      <c r="X293" s="10"/>
    </row>
    <row r="294" ht="15.75" customHeight="1">
      <c r="D294" s="10"/>
      <c r="T294" s="10"/>
      <c r="W294" s="10"/>
      <c r="X294" s="10"/>
    </row>
    <row r="295" ht="15.75" customHeight="1">
      <c r="D295" s="10"/>
      <c r="T295" s="10"/>
      <c r="W295" s="10"/>
      <c r="X295" s="10"/>
    </row>
    <row r="296" ht="15.75" customHeight="1">
      <c r="D296" s="10"/>
      <c r="T296" s="10"/>
      <c r="W296" s="10"/>
      <c r="X296" s="10"/>
    </row>
    <row r="297" ht="15.75" customHeight="1">
      <c r="D297" s="10"/>
      <c r="T297" s="10"/>
      <c r="W297" s="10"/>
      <c r="X297" s="10"/>
    </row>
    <row r="298" ht="15.75" customHeight="1">
      <c r="D298" s="10"/>
      <c r="T298" s="10"/>
      <c r="W298" s="10"/>
      <c r="X298" s="10"/>
    </row>
    <row r="299" ht="15.75" customHeight="1">
      <c r="D299" s="10"/>
      <c r="T299" s="10"/>
      <c r="W299" s="10"/>
      <c r="X299" s="10"/>
    </row>
    <row r="300" ht="15.75" customHeight="1">
      <c r="D300" s="10"/>
      <c r="T300" s="10"/>
      <c r="W300" s="10"/>
      <c r="X300" s="10"/>
    </row>
    <row r="301" ht="15.75" customHeight="1">
      <c r="D301" s="10"/>
      <c r="T301" s="10"/>
      <c r="W301" s="10"/>
      <c r="X301" s="10"/>
    </row>
    <row r="302" ht="15.75" customHeight="1">
      <c r="D302" s="10"/>
      <c r="T302" s="10"/>
      <c r="W302" s="10"/>
      <c r="X302" s="10"/>
    </row>
    <row r="303" ht="15.75" customHeight="1">
      <c r="D303" s="10"/>
      <c r="T303" s="10"/>
      <c r="W303" s="10"/>
      <c r="X303" s="10"/>
    </row>
    <row r="304" ht="15.75" customHeight="1">
      <c r="D304" s="10"/>
      <c r="T304" s="10"/>
      <c r="W304" s="10"/>
      <c r="X304" s="10"/>
    </row>
    <row r="305" ht="15.75" customHeight="1">
      <c r="D305" s="10"/>
      <c r="T305" s="10"/>
      <c r="W305" s="10"/>
      <c r="X305" s="10"/>
    </row>
    <row r="306" ht="15.75" customHeight="1">
      <c r="D306" s="10"/>
      <c r="T306" s="10"/>
      <c r="W306" s="10"/>
      <c r="X306" s="10"/>
    </row>
    <row r="307" ht="15.75" customHeight="1">
      <c r="D307" s="10"/>
      <c r="T307" s="10"/>
      <c r="W307" s="10"/>
      <c r="X307" s="10"/>
    </row>
    <row r="308" ht="15.75" customHeight="1">
      <c r="D308" s="10"/>
      <c r="T308" s="10"/>
      <c r="W308" s="10"/>
      <c r="X308" s="10"/>
    </row>
    <row r="309" ht="15.75" customHeight="1">
      <c r="D309" s="10"/>
      <c r="T309" s="10"/>
      <c r="W309" s="10"/>
      <c r="X309" s="10"/>
    </row>
    <row r="310" ht="15.75" customHeight="1">
      <c r="D310" s="10"/>
      <c r="T310" s="10"/>
      <c r="W310" s="10"/>
      <c r="X310" s="10"/>
    </row>
    <row r="311" ht="15.75" customHeight="1">
      <c r="D311" s="10"/>
      <c r="T311" s="10"/>
      <c r="W311" s="10"/>
      <c r="X311" s="10"/>
    </row>
    <row r="312" ht="15.75" customHeight="1">
      <c r="D312" s="10"/>
      <c r="T312" s="10"/>
      <c r="W312" s="10"/>
      <c r="X312" s="10"/>
    </row>
    <row r="313" ht="15.75" customHeight="1">
      <c r="D313" s="10"/>
      <c r="T313" s="10"/>
      <c r="W313" s="10"/>
      <c r="X313" s="10"/>
    </row>
    <row r="314" ht="15.75" customHeight="1">
      <c r="D314" s="10"/>
      <c r="T314" s="10"/>
      <c r="W314" s="10"/>
      <c r="X314" s="10"/>
    </row>
    <row r="315" ht="15.75" customHeight="1">
      <c r="D315" s="10"/>
      <c r="T315" s="10"/>
      <c r="W315" s="10"/>
      <c r="X315" s="10"/>
    </row>
    <row r="316" ht="15.75" customHeight="1">
      <c r="D316" s="10"/>
      <c r="T316" s="10"/>
      <c r="W316" s="10"/>
      <c r="X316" s="10"/>
    </row>
    <row r="317" ht="15.75" customHeight="1">
      <c r="D317" s="10"/>
      <c r="T317" s="10"/>
      <c r="W317" s="10"/>
      <c r="X317" s="10"/>
    </row>
    <row r="318" ht="15.75" customHeight="1">
      <c r="D318" s="10"/>
      <c r="T318" s="10"/>
      <c r="W318" s="10"/>
      <c r="X318" s="10"/>
    </row>
    <row r="319" ht="15.75" customHeight="1">
      <c r="D319" s="10"/>
      <c r="T319" s="10"/>
      <c r="W319" s="10"/>
      <c r="X319" s="10"/>
    </row>
    <row r="320" ht="15.75" customHeight="1">
      <c r="D320" s="10"/>
      <c r="T320" s="10"/>
      <c r="W320" s="10"/>
      <c r="X320" s="10"/>
    </row>
    <row r="321" ht="15.75" customHeight="1">
      <c r="D321" s="10"/>
      <c r="T321" s="10"/>
      <c r="W321" s="10"/>
      <c r="X321" s="10"/>
    </row>
    <row r="322" ht="15.75" customHeight="1">
      <c r="D322" s="10"/>
      <c r="T322" s="10"/>
      <c r="W322" s="10"/>
      <c r="X322" s="10"/>
    </row>
    <row r="323" ht="15.75" customHeight="1">
      <c r="D323" s="10"/>
      <c r="T323" s="10"/>
      <c r="W323" s="10"/>
      <c r="X323" s="10"/>
    </row>
    <row r="324" ht="15.75" customHeight="1">
      <c r="D324" s="10"/>
      <c r="T324" s="10"/>
      <c r="W324" s="10"/>
      <c r="X324" s="10"/>
    </row>
    <row r="325" ht="15.75" customHeight="1">
      <c r="D325" s="10"/>
      <c r="T325" s="10"/>
      <c r="W325" s="10"/>
      <c r="X325" s="10"/>
    </row>
    <row r="326" ht="15.75" customHeight="1">
      <c r="D326" s="10"/>
      <c r="T326" s="10"/>
      <c r="W326" s="10"/>
      <c r="X326" s="10"/>
    </row>
    <row r="327" ht="15.75" customHeight="1">
      <c r="D327" s="10"/>
      <c r="T327" s="10"/>
      <c r="W327" s="10"/>
      <c r="X327" s="10"/>
    </row>
    <row r="328" ht="15.75" customHeight="1">
      <c r="D328" s="10"/>
      <c r="T328" s="10"/>
      <c r="W328" s="10"/>
      <c r="X328" s="10"/>
    </row>
    <row r="329" ht="15.75" customHeight="1">
      <c r="D329" s="10"/>
      <c r="T329" s="10"/>
      <c r="W329" s="10"/>
      <c r="X329" s="10"/>
    </row>
    <row r="330" ht="15.75" customHeight="1">
      <c r="D330" s="10"/>
      <c r="T330" s="10"/>
      <c r="W330" s="10"/>
      <c r="X330" s="10"/>
    </row>
    <row r="331" ht="15.75" customHeight="1">
      <c r="D331" s="10"/>
      <c r="T331" s="10"/>
      <c r="W331" s="10"/>
      <c r="X331" s="10"/>
    </row>
    <row r="332" ht="15.75" customHeight="1">
      <c r="D332" s="10"/>
      <c r="T332" s="10"/>
      <c r="W332" s="10"/>
      <c r="X332" s="10"/>
    </row>
    <row r="333" ht="15.75" customHeight="1">
      <c r="D333" s="10"/>
      <c r="T333" s="10"/>
      <c r="W333" s="10"/>
      <c r="X333" s="10"/>
    </row>
    <row r="334" ht="15.75" customHeight="1">
      <c r="D334" s="10"/>
      <c r="T334" s="10"/>
      <c r="W334" s="10"/>
      <c r="X334" s="10"/>
    </row>
    <row r="335" ht="15.75" customHeight="1">
      <c r="D335" s="10"/>
      <c r="T335" s="10"/>
      <c r="W335" s="10"/>
      <c r="X335" s="10"/>
    </row>
    <row r="336" ht="15.75" customHeight="1">
      <c r="D336" s="10"/>
      <c r="T336" s="10"/>
      <c r="W336" s="10"/>
      <c r="X336" s="10"/>
    </row>
    <row r="337" ht="15.75" customHeight="1">
      <c r="D337" s="10"/>
      <c r="T337" s="10"/>
      <c r="W337" s="10"/>
      <c r="X337" s="10"/>
    </row>
    <row r="338" ht="15.75" customHeight="1">
      <c r="D338" s="10"/>
      <c r="T338" s="10"/>
      <c r="W338" s="10"/>
      <c r="X338" s="10"/>
    </row>
    <row r="339" ht="15.75" customHeight="1">
      <c r="D339" s="10"/>
      <c r="T339" s="10"/>
      <c r="W339" s="10"/>
      <c r="X339" s="10"/>
    </row>
    <row r="340" ht="15.75" customHeight="1">
      <c r="D340" s="10"/>
      <c r="T340" s="10"/>
      <c r="W340" s="10"/>
      <c r="X340" s="10"/>
    </row>
    <row r="341" ht="15.75" customHeight="1">
      <c r="D341" s="10"/>
      <c r="T341" s="10"/>
      <c r="W341" s="10"/>
      <c r="X341" s="10"/>
    </row>
    <row r="342" ht="15.75" customHeight="1">
      <c r="D342" s="10"/>
      <c r="T342" s="10"/>
      <c r="W342" s="10"/>
      <c r="X342" s="10"/>
    </row>
    <row r="343" ht="15.75" customHeight="1">
      <c r="D343" s="10"/>
      <c r="T343" s="10"/>
      <c r="W343" s="10"/>
      <c r="X343" s="10"/>
    </row>
    <row r="344" ht="15.75" customHeight="1">
      <c r="D344" s="10"/>
      <c r="T344" s="10"/>
      <c r="W344" s="10"/>
      <c r="X344" s="10"/>
    </row>
    <row r="345" ht="15.75" customHeight="1">
      <c r="D345" s="10"/>
      <c r="T345" s="10"/>
      <c r="W345" s="10"/>
      <c r="X345" s="10"/>
    </row>
    <row r="346" ht="15.75" customHeight="1">
      <c r="D346" s="10"/>
      <c r="T346" s="10"/>
      <c r="W346" s="10"/>
      <c r="X346" s="10"/>
    </row>
    <row r="347" ht="15.75" customHeight="1">
      <c r="D347" s="10"/>
      <c r="T347" s="10"/>
      <c r="W347" s="10"/>
      <c r="X347" s="10"/>
    </row>
    <row r="348" ht="15.75" customHeight="1">
      <c r="D348" s="10"/>
      <c r="T348" s="10"/>
      <c r="W348" s="10"/>
      <c r="X348" s="10"/>
    </row>
    <row r="349" ht="15.75" customHeight="1">
      <c r="D349" s="10"/>
      <c r="T349" s="10"/>
      <c r="W349" s="10"/>
      <c r="X349" s="10"/>
    </row>
    <row r="350" ht="15.75" customHeight="1">
      <c r="D350" s="10"/>
      <c r="T350" s="10"/>
      <c r="W350" s="10"/>
      <c r="X350" s="10"/>
    </row>
    <row r="351" ht="15.75" customHeight="1">
      <c r="D351" s="10"/>
      <c r="T351" s="10"/>
      <c r="W351" s="10"/>
      <c r="X351" s="10"/>
    </row>
    <row r="352" ht="15.75" customHeight="1">
      <c r="D352" s="10"/>
      <c r="T352" s="10"/>
      <c r="W352" s="10"/>
      <c r="X352" s="10"/>
    </row>
    <row r="353" ht="15.75" customHeight="1">
      <c r="D353" s="10"/>
      <c r="T353" s="10"/>
      <c r="W353" s="10"/>
      <c r="X353" s="10"/>
    </row>
    <row r="354" ht="15.75" customHeight="1">
      <c r="D354" s="10"/>
      <c r="T354" s="10"/>
      <c r="W354" s="10"/>
      <c r="X354" s="10"/>
    </row>
    <row r="355" ht="15.75" customHeight="1">
      <c r="D355" s="10"/>
      <c r="T355" s="10"/>
      <c r="W355" s="10"/>
      <c r="X355" s="10"/>
    </row>
    <row r="356" ht="15.75" customHeight="1">
      <c r="D356" s="10"/>
      <c r="T356" s="10"/>
      <c r="W356" s="10"/>
      <c r="X356" s="10"/>
    </row>
    <row r="357" ht="15.75" customHeight="1">
      <c r="D357" s="10"/>
      <c r="T357" s="10"/>
      <c r="W357" s="10"/>
      <c r="X357" s="10"/>
    </row>
    <row r="358" ht="15.75" customHeight="1">
      <c r="D358" s="10"/>
      <c r="T358" s="10"/>
      <c r="W358" s="10"/>
      <c r="X358" s="10"/>
    </row>
    <row r="359" ht="15.75" customHeight="1">
      <c r="D359" s="10"/>
      <c r="T359" s="10"/>
      <c r="W359" s="10"/>
      <c r="X359" s="10"/>
    </row>
    <row r="360" ht="15.75" customHeight="1">
      <c r="D360" s="10"/>
      <c r="T360" s="10"/>
      <c r="W360" s="10"/>
      <c r="X360" s="10"/>
    </row>
    <row r="361" ht="15.75" customHeight="1">
      <c r="D361" s="10"/>
      <c r="T361" s="10"/>
      <c r="W361" s="10"/>
      <c r="X361" s="10"/>
    </row>
    <row r="362" ht="15.75" customHeight="1">
      <c r="D362" s="10"/>
      <c r="T362" s="10"/>
      <c r="W362" s="10"/>
      <c r="X362" s="10"/>
    </row>
    <row r="363" ht="15.75" customHeight="1">
      <c r="D363" s="10"/>
      <c r="T363" s="10"/>
      <c r="W363" s="10"/>
      <c r="X363" s="10"/>
    </row>
    <row r="364" ht="15.75" customHeight="1">
      <c r="D364" s="10"/>
      <c r="T364" s="10"/>
      <c r="W364" s="10"/>
      <c r="X364" s="10"/>
    </row>
    <row r="365" ht="15.75" customHeight="1">
      <c r="D365" s="10"/>
      <c r="T365" s="10"/>
      <c r="W365" s="10"/>
      <c r="X365" s="10"/>
    </row>
    <row r="366" ht="15.75" customHeight="1">
      <c r="D366" s="10"/>
      <c r="T366" s="10"/>
      <c r="W366" s="10"/>
      <c r="X366" s="10"/>
    </row>
    <row r="367" ht="15.75" customHeight="1">
      <c r="D367" s="10"/>
      <c r="T367" s="10"/>
      <c r="W367" s="10"/>
      <c r="X367" s="10"/>
    </row>
    <row r="368" ht="15.75" customHeight="1">
      <c r="D368" s="10"/>
      <c r="T368" s="10"/>
      <c r="W368" s="10"/>
      <c r="X368" s="10"/>
    </row>
    <row r="369" ht="15.75" customHeight="1">
      <c r="D369" s="10"/>
      <c r="T369" s="10"/>
      <c r="W369" s="10"/>
      <c r="X369" s="10"/>
    </row>
    <row r="370" ht="15.75" customHeight="1">
      <c r="D370" s="10"/>
      <c r="T370" s="10"/>
      <c r="W370" s="10"/>
      <c r="X370" s="10"/>
    </row>
    <row r="371" ht="15.75" customHeight="1">
      <c r="D371" s="10"/>
      <c r="T371" s="10"/>
      <c r="W371" s="10"/>
      <c r="X371" s="10"/>
    </row>
    <row r="372" ht="15.75" customHeight="1">
      <c r="D372" s="10"/>
      <c r="T372" s="10"/>
      <c r="W372" s="10"/>
      <c r="X372" s="10"/>
    </row>
    <row r="373" ht="15.75" customHeight="1">
      <c r="D373" s="10"/>
      <c r="T373" s="10"/>
      <c r="W373" s="10"/>
      <c r="X373" s="10"/>
    </row>
    <row r="374" ht="15.75" customHeight="1">
      <c r="D374" s="10"/>
      <c r="T374" s="10"/>
      <c r="W374" s="10"/>
      <c r="X374" s="10"/>
    </row>
    <row r="375" ht="15.75" customHeight="1">
      <c r="D375" s="10"/>
      <c r="T375" s="10"/>
      <c r="W375" s="10"/>
      <c r="X375" s="10"/>
    </row>
    <row r="376" ht="15.75" customHeight="1">
      <c r="D376" s="10"/>
      <c r="T376" s="10"/>
      <c r="W376" s="10"/>
      <c r="X376" s="10"/>
    </row>
    <row r="377" ht="15.75" customHeight="1">
      <c r="D377" s="10"/>
      <c r="T377" s="10"/>
      <c r="W377" s="10"/>
      <c r="X377" s="10"/>
    </row>
    <row r="378" ht="15.75" customHeight="1">
      <c r="D378" s="10"/>
      <c r="T378" s="10"/>
      <c r="W378" s="10"/>
      <c r="X378" s="10"/>
    </row>
    <row r="379" ht="15.75" customHeight="1">
      <c r="D379" s="10"/>
      <c r="T379" s="10"/>
      <c r="W379" s="10"/>
      <c r="X379" s="10"/>
    </row>
    <row r="380" ht="15.75" customHeight="1">
      <c r="D380" s="10"/>
      <c r="T380" s="10"/>
      <c r="W380" s="10"/>
      <c r="X380" s="10"/>
    </row>
    <row r="381" ht="15.75" customHeight="1">
      <c r="D381" s="10"/>
      <c r="T381" s="10"/>
      <c r="W381" s="10"/>
      <c r="X381" s="10"/>
    </row>
    <row r="382" ht="15.75" customHeight="1">
      <c r="D382" s="10"/>
      <c r="T382" s="10"/>
      <c r="W382" s="10"/>
      <c r="X382" s="10"/>
    </row>
    <row r="383" ht="15.75" customHeight="1">
      <c r="D383" s="10"/>
      <c r="T383" s="10"/>
      <c r="W383" s="10"/>
      <c r="X383" s="10"/>
    </row>
    <row r="384" ht="15.75" customHeight="1">
      <c r="D384" s="10"/>
      <c r="T384" s="10"/>
      <c r="W384" s="10"/>
      <c r="X384" s="10"/>
    </row>
    <row r="385" ht="15.75" customHeight="1">
      <c r="D385" s="10"/>
      <c r="T385" s="10"/>
      <c r="W385" s="10"/>
      <c r="X385" s="10"/>
    </row>
    <row r="386" ht="15.75" customHeight="1">
      <c r="D386" s="10"/>
      <c r="T386" s="10"/>
      <c r="W386" s="10"/>
      <c r="X386" s="10"/>
    </row>
    <row r="387" ht="15.75" customHeight="1">
      <c r="D387" s="10"/>
      <c r="T387" s="10"/>
      <c r="W387" s="10"/>
      <c r="X387" s="10"/>
    </row>
    <row r="388" ht="15.75" customHeight="1">
      <c r="D388" s="10"/>
      <c r="T388" s="10"/>
      <c r="W388" s="10"/>
      <c r="X388" s="10"/>
    </row>
    <row r="389" ht="15.75" customHeight="1">
      <c r="D389" s="10"/>
      <c r="T389" s="10"/>
      <c r="W389" s="10"/>
      <c r="X389" s="10"/>
    </row>
    <row r="390" ht="15.75" customHeight="1">
      <c r="D390" s="10"/>
      <c r="T390" s="10"/>
      <c r="W390" s="10"/>
      <c r="X390" s="10"/>
    </row>
    <row r="391" ht="15.75" customHeight="1">
      <c r="D391" s="10"/>
      <c r="T391" s="10"/>
      <c r="W391" s="10"/>
      <c r="X391" s="10"/>
    </row>
    <row r="392" ht="15.75" customHeight="1">
      <c r="D392" s="10"/>
      <c r="T392" s="10"/>
      <c r="W392" s="10"/>
      <c r="X392" s="10"/>
    </row>
    <row r="393" ht="15.75" customHeight="1">
      <c r="D393" s="10"/>
      <c r="T393" s="10"/>
      <c r="W393" s="10"/>
      <c r="X393" s="10"/>
    </row>
    <row r="394" ht="15.75" customHeight="1">
      <c r="D394" s="10"/>
      <c r="T394" s="10"/>
      <c r="W394" s="10"/>
      <c r="X394" s="10"/>
    </row>
    <row r="395" ht="15.75" customHeight="1">
      <c r="D395" s="10"/>
      <c r="T395" s="10"/>
      <c r="W395" s="10"/>
      <c r="X395" s="10"/>
    </row>
    <row r="396" ht="15.75" customHeight="1">
      <c r="D396" s="10"/>
      <c r="T396" s="10"/>
      <c r="W396" s="10"/>
      <c r="X396" s="10"/>
    </row>
    <row r="397" ht="15.75" customHeight="1">
      <c r="D397" s="10"/>
      <c r="T397" s="10"/>
      <c r="W397" s="10"/>
      <c r="X397" s="10"/>
    </row>
    <row r="398" ht="15.75" customHeight="1">
      <c r="D398" s="10"/>
      <c r="T398" s="10"/>
      <c r="W398" s="10"/>
      <c r="X398" s="10"/>
    </row>
    <row r="399" ht="15.75" customHeight="1">
      <c r="D399" s="10"/>
      <c r="T399" s="10"/>
      <c r="W399" s="10"/>
      <c r="X399" s="10"/>
    </row>
    <row r="400" ht="15.75" customHeight="1">
      <c r="D400" s="10"/>
      <c r="T400" s="10"/>
      <c r="W400" s="10"/>
      <c r="X400" s="10"/>
    </row>
    <row r="401" ht="15.75" customHeight="1">
      <c r="D401" s="10"/>
      <c r="T401" s="10"/>
      <c r="W401" s="10"/>
      <c r="X401" s="10"/>
    </row>
    <row r="402" ht="15.75" customHeight="1">
      <c r="D402" s="10"/>
      <c r="T402" s="10"/>
      <c r="W402" s="10"/>
      <c r="X402" s="10"/>
    </row>
    <row r="403" ht="15.75" customHeight="1">
      <c r="D403" s="10"/>
      <c r="T403" s="10"/>
      <c r="W403" s="10"/>
      <c r="X403" s="10"/>
    </row>
    <row r="404" ht="15.75" customHeight="1">
      <c r="D404" s="10"/>
      <c r="T404" s="10"/>
      <c r="W404" s="10"/>
      <c r="X404" s="10"/>
    </row>
    <row r="405" ht="15.75" customHeight="1">
      <c r="D405" s="10"/>
      <c r="T405" s="10"/>
      <c r="W405" s="10"/>
      <c r="X405" s="10"/>
    </row>
    <row r="406" ht="15.75" customHeight="1">
      <c r="D406" s="10"/>
      <c r="T406" s="10"/>
      <c r="W406" s="10"/>
      <c r="X406" s="10"/>
    </row>
    <row r="407" ht="15.75" customHeight="1">
      <c r="D407" s="10"/>
      <c r="T407" s="10"/>
      <c r="W407" s="10"/>
      <c r="X407" s="10"/>
    </row>
    <row r="408" ht="15.75" customHeight="1">
      <c r="D408" s="10"/>
      <c r="T408" s="10"/>
      <c r="W408" s="10"/>
      <c r="X408" s="10"/>
    </row>
    <row r="409" ht="15.75" customHeight="1">
      <c r="D409" s="10"/>
      <c r="T409" s="10"/>
      <c r="W409" s="10"/>
      <c r="X409" s="10"/>
    </row>
    <row r="410" ht="15.75" customHeight="1">
      <c r="D410" s="10"/>
      <c r="T410" s="10"/>
      <c r="W410" s="10"/>
      <c r="X410" s="10"/>
    </row>
    <row r="411" ht="15.75" customHeight="1">
      <c r="D411" s="10"/>
      <c r="T411" s="10"/>
      <c r="W411" s="10"/>
      <c r="X411" s="10"/>
    </row>
    <row r="412" ht="15.75" customHeight="1">
      <c r="D412" s="10"/>
      <c r="T412" s="10"/>
      <c r="W412" s="10"/>
      <c r="X412" s="10"/>
    </row>
    <row r="413" ht="15.75" customHeight="1">
      <c r="D413" s="10"/>
      <c r="T413" s="10"/>
      <c r="W413" s="10"/>
      <c r="X413" s="10"/>
    </row>
    <row r="414" ht="15.75" customHeight="1">
      <c r="D414" s="10"/>
      <c r="T414" s="10"/>
      <c r="W414" s="10"/>
      <c r="X414" s="10"/>
    </row>
    <row r="415" ht="15.75" customHeight="1">
      <c r="D415" s="10"/>
      <c r="T415" s="10"/>
      <c r="W415" s="10"/>
      <c r="X415" s="10"/>
    </row>
    <row r="416" ht="15.75" customHeight="1">
      <c r="D416" s="10"/>
      <c r="T416" s="10"/>
      <c r="W416" s="10"/>
      <c r="X416" s="10"/>
    </row>
    <row r="417" ht="15.75" customHeight="1">
      <c r="D417" s="10"/>
      <c r="T417" s="10"/>
      <c r="W417" s="10"/>
      <c r="X417" s="10"/>
    </row>
    <row r="418" ht="15.75" customHeight="1">
      <c r="D418" s="10"/>
      <c r="T418" s="10"/>
      <c r="W418" s="10"/>
      <c r="X418" s="10"/>
    </row>
    <row r="419" ht="15.75" customHeight="1">
      <c r="D419" s="10"/>
      <c r="T419" s="10"/>
      <c r="W419" s="10"/>
      <c r="X419" s="10"/>
    </row>
    <row r="420" ht="15.75" customHeight="1">
      <c r="D420" s="10"/>
      <c r="T420" s="10"/>
      <c r="W420" s="10"/>
      <c r="X420" s="10"/>
    </row>
    <row r="421" ht="15.75" customHeight="1">
      <c r="D421" s="10"/>
      <c r="T421" s="10"/>
      <c r="W421" s="10"/>
      <c r="X421" s="10"/>
    </row>
    <row r="422" ht="15.75" customHeight="1">
      <c r="D422" s="10"/>
      <c r="T422" s="10"/>
      <c r="W422" s="10"/>
      <c r="X422" s="10"/>
    </row>
    <row r="423" ht="15.75" customHeight="1">
      <c r="D423" s="10"/>
      <c r="T423" s="10"/>
      <c r="W423" s="10"/>
      <c r="X423" s="10"/>
    </row>
    <row r="424" ht="15.75" customHeight="1">
      <c r="D424" s="10"/>
      <c r="T424" s="10"/>
      <c r="W424" s="10"/>
      <c r="X424" s="10"/>
    </row>
    <row r="425" ht="15.75" customHeight="1">
      <c r="D425" s="10"/>
      <c r="T425" s="10"/>
      <c r="W425" s="10"/>
      <c r="X425" s="10"/>
    </row>
    <row r="426" ht="15.75" customHeight="1">
      <c r="D426" s="10"/>
      <c r="T426" s="10"/>
      <c r="W426" s="10"/>
      <c r="X426" s="10"/>
    </row>
    <row r="427" ht="15.75" customHeight="1">
      <c r="D427" s="10"/>
      <c r="T427" s="10"/>
      <c r="W427" s="10"/>
      <c r="X427" s="10"/>
    </row>
    <row r="428" ht="15.75" customHeight="1">
      <c r="D428" s="10"/>
      <c r="T428" s="10"/>
      <c r="W428" s="10"/>
      <c r="X428" s="10"/>
    </row>
    <row r="429" ht="15.75" customHeight="1">
      <c r="D429" s="10"/>
      <c r="T429" s="10"/>
      <c r="W429" s="10"/>
      <c r="X429" s="10"/>
    </row>
    <row r="430" ht="15.75" customHeight="1">
      <c r="D430" s="10"/>
      <c r="T430" s="10"/>
      <c r="W430" s="10"/>
      <c r="X430" s="10"/>
    </row>
    <row r="431" ht="15.75" customHeight="1">
      <c r="D431" s="10"/>
      <c r="T431" s="10"/>
      <c r="W431" s="10"/>
      <c r="X431" s="10"/>
    </row>
    <row r="432" ht="15.75" customHeight="1">
      <c r="D432" s="10"/>
      <c r="T432" s="10"/>
      <c r="W432" s="10"/>
      <c r="X432" s="10"/>
    </row>
    <row r="433" ht="15.75" customHeight="1">
      <c r="D433" s="10"/>
      <c r="T433" s="10"/>
      <c r="W433" s="10"/>
      <c r="X433" s="10"/>
    </row>
    <row r="434" ht="15.75" customHeight="1">
      <c r="D434" s="10"/>
      <c r="T434" s="10"/>
      <c r="W434" s="10"/>
      <c r="X434" s="10"/>
    </row>
    <row r="435" ht="15.75" customHeight="1">
      <c r="D435" s="10"/>
      <c r="T435" s="10"/>
      <c r="W435" s="10"/>
      <c r="X435" s="10"/>
    </row>
    <row r="436" ht="15.75" customHeight="1">
      <c r="D436" s="10"/>
      <c r="T436" s="10"/>
      <c r="W436" s="10"/>
      <c r="X436" s="10"/>
    </row>
    <row r="437" ht="15.75" customHeight="1">
      <c r="D437" s="10"/>
      <c r="T437" s="10"/>
      <c r="W437" s="10"/>
      <c r="X437" s="10"/>
    </row>
    <row r="438" ht="15.75" customHeight="1">
      <c r="D438" s="10"/>
      <c r="T438" s="10"/>
      <c r="W438" s="10"/>
      <c r="X438" s="10"/>
    </row>
    <row r="439" ht="15.75" customHeight="1">
      <c r="D439" s="10"/>
      <c r="T439" s="10"/>
      <c r="W439" s="10"/>
      <c r="X439" s="10"/>
    </row>
    <row r="440" ht="15.75" customHeight="1">
      <c r="D440" s="10"/>
      <c r="T440" s="10"/>
      <c r="W440" s="10"/>
      <c r="X440" s="10"/>
    </row>
    <row r="441" ht="15.75" customHeight="1">
      <c r="D441" s="10"/>
      <c r="T441" s="10"/>
      <c r="W441" s="10"/>
      <c r="X441" s="10"/>
    </row>
    <row r="442" ht="15.75" customHeight="1">
      <c r="D442" s="10"/>
      <c r="T442" s="10"/>
      <c r="W442" s="10"/>
      <c r="X442" s="10"/>
    </row>
    <row r="443" ht="15.75" customHeight="1">
      <c r="D443" s="10"/>
      <c r="T443" s="10"/>
      <c r="W443" s="10"/>
      <c r="X443" s="10"/>
    </row>
    <row r="444" ht="15.75" customHeight="1">
      <c r="D444" s="10"/>
      <c r="T444" s="10"/>
      <c r="W444" s="10"/>
      <c r="X444" s="10"/>
    </row>
    <row r="445" ht="15.75" customHeight="1">
      <c r="D445" s="10"/>
      <c r="T445" s="10"/>
      <c r="W445" s="10"/>
      <c r="X445" s="10"/>
    </row>
    <row r="446" ht="15.75" customHeight="1">
      <c r="D446" s="10"/>
      <c r="T446" s="10"/>
      <c r="W446" s="10"/>
      <c r="X446" s="10"/>
    </row>
    <row r="447" ht="15.75" customHeight="1">
      <c r="D447" s="10"/>
      <c r="T447" s="10"/>
      <c r="W447" s="10"/>
      <c r="X447" s="10"/>
    </row>
    <row r="448" ht="15.75" customHeight="1">
      <c r="D448" s="10"/>
      <c r="T448" s="10"/>
      <c r="W448" s="10"/>
      <c r="X448" s="10"/>
    </row>
    <row r="449" ht="15.75" customHeight="1">
      <c r="D449" s="10"/>
      <c r="T449" s="10"/>
      <c r="W449" s="10"/>
      <c r="X449" s="10"/>
    </row>
    <row r="450" ht="15.75" customHeight="1">
      <c r="D450" s="10"/>
      <c r="T450" s="10"/>
      <c r="W450" s="10"/>
      <c r="X450" s="10"/>
    </row>
    <row r="451" ht="15.75" customHeight="1">
      <c r="D451" s="10"/>
      <c r="T451" s="10"/>
      <c r="W451" s="10"/>
      <c r="X451" s="10"/>
    </row>
    <row r="452" ht="15.75" customHeight="1">
      <c r="D452" s="10"/>
      <c r="T452" s="10"/>
      <c r="W452" s="10"/>
      <c r="X452" s="10"/>
    </row>
    <row r="453" ht="15.75" customHeight="1">
      <c r="D453" s="10"/>
      <c r="T453" s="10"/>
      <c r="W453" s="10"/>
      <c r="X453" s="10"/>
    </row>
    <row r="454" ht="15.75" customHeight="1">
      <c r="D454" s="10"/>
      <c r="T454" s="10"/>
      <c r="W454" s="10"/>
      <c r="X454" s="10"/>
    </row>
    <row r="455" ht="15.75" customHeight="1">
      <c r="D455" s="10"/>
      <c r="T455" s="10"/>
      <c r="W455" s="10"/>
      <c r="X455" s="10"/>
    </row>
    <row r="456" ht="15.75" customHeight="1">
      <c r="D456" s="10"/>
      <c r="T456" s="10"/>
      <c r="W456" s="10"/>
      <c r="X456" s="10"/>
    </row>
    <row r="457" ht="15.75" customHeight="1">
      <c r="D457" s="10"/>
      <c r="T457" s="10"/>
      <c r="W457" s="10"/>
      <c r="X457" s="10"/>
    </row>
    <row r="458" ht="15.75" customHeight="1">
      <c r="D458" s="10"/>
      <c r="T458" s="10"/>
      <c r="W458" s="10"/>
      <c r="X458" s="10"/>
    </row>
    <row r="459" ht="15.75" customHeight="1">
      <c r="D459" s="10"/>
      <c r="T459" s="10"/>
      <c r="W459" s="10"/>
      <c r="X459" s="10"/>
    </row>
    <row r="460" ht="15.75" customHeight="1">
      <c r="D460" s="10"/>
      <c r="T460" s="10"/>
      <c r="W460" s="10"/>
      <c r="X460" s="10"/>
    </row>
    <row r="461" ht="15.75" customHeight="1">
      <c r="D461" s="10"/>
      <c r="T461" s="10"/>
      <c r="W461" s="10"/>
      <c r="X461" s="10"/>
    </row>
    <row r="462" ht="15.75" customHeight="1">
      <c r="D462" s="10"/>
      <c r="T462" s="10"/>
      <c r="W462" s="10"/>
      <c r="X462" s="10"/>
    </row>
    <row r="463" ht="15.75" customHeight="1">
      <c r="D463" s="10"/>
      <c r="T463" s="10"/>
      <c r="W463" s="10"/>
      <c r="X463" s="10"/>
    </row>
    <row r="464" ht="15.75" customHeight="1">
      <c r="D464" s="10"/>
      <c r="T464" s="10"/>
      <c r="W464" s="10"/>
      <c r="X464" s="10"/>
    </row>
    <row r="465" ht="15.75" customHeight="1">
      <c r="D465" s="10"/>
      <c r="T465" s="10"/>
      <c r="W465" s="10"/>
      <c r="X465" s="10"/>
    </row>
    <row r="466" ht="15.75" customHeight="1">
      <c r="D466" s="10"/>
      <c r="T466" s="10"/>
      <c r="W466" s="10"/>
      <c r="X466" s="10"/>
    </row>
    <row r="467" ht="15.75" customHeight="1">
      <c r="D467" s="10"/>
      <c r="T467" s="10"/>
      <c r="W467" s="10"/>
      <c r="X467" s="10"/>
    </row>
    <row r="468" ht="15.75" customHeight="1">
      <c r="D468" s="10"/>
      <c r="T468" s="10"/>
      <c r="W468" s="10"/>
      <c r="X468" s="10"/>
    </row>
    <row r="469" ht="15.75" customHeight="1">
      <c r="D469" s="10"/>
      <c r="T469" s="10"/>
      <c r="W469" s="10"/>
      <c r="X469" s="10"/>
    </row>
    <row r="470" ht="15.75" customHeight="1">
      <c r="D470" s="10"/>
      <c r="T470" s="10"/>
      <c r="W470" s="10"/>
      <c r="X470" s="10"/>
    </row>
    <row r="471" ht="15.75" customHeight="1">
      <c r="D471" s="10"/>
      <c r="T471" s="10"/>
      <c r="W471" s="10"/>
      <c r="X471" s="10"/>
    </row>
    <row r="472" ht="15.75" customHeight="1">
      <c r="D472" s="10"/>
      <c r="T472" s="10"/>
      <c r="W472" s="10"/>
      <c r="X472" s="10"/>
    </row>
    <row r="473" ht="15.75" customHeight="1">
      <c r="D473" s="10"/>
      <c r="T473" s="10"/>
      <c r="W473" s="10"/>
      <c r="X473" s="10"/>
    </row>
    <row r="474" ht="15.75" customHeight="1">
      <c r="D474" s="10"/>
      <c r="T474" s="10"/>
      <c r="W474" s="10"/>
      <c r="X474" s="10"/>
    </row>
    <row r="475" ht="15.75" customHeight="1">
      <c r="D475" s="10"/>
      <c r="T475" s="10"/>
      <c r="W475" s="10"/>
      <c r="X475" s="10"/>
    </row>
    <row r="476" ht="15.75" customHeight="1">
      <c r="D476" s="10"/>
      <c r="T476" s="10"/>
      <c r="W476" s="10"/>
      <c r="X476" s="10"/>
    </row>
    <row r="477" ht="15.75" customHeight="1">
      <c r="D477" s="10"/>
      <c r="T477" s="10"/>
      <c r="W477" s="10"/>
      <c r="X477" s="10"/>
    </row>
    <row r="478" ht="15.75" customHeight="1">
      <c r="D478" s="10"/>
      <c r="T478" s="10"/>
      <c r="W478" s="10"/>
      <c r="X478" s="10"/>
    </row>
    <row r="479" ht="15.75" customHeight="1">
      <c r="D479" s="10"/>
      <c r="T479" s="10"/>
      <c r="W479" s="10"/>
      <c r="X479" s="10"/>
    </row>
    <row r="480" ht="15.75" customHeight="1">
      <c r="D480" s="10"/>
      <c r="T480" s="10"/>
      <c r="W480" s="10"/>
      <c r="X480" s="10"/>
    </row>
    <row r="481" ht="15.75" customHeight="1">
      <c r="D481" s="10"/>
      <c r="T481" s="10"/>
      <c r="W481" s="10"/>
      <c r="X481" s="10"/>
    </row>
    <row r="482" ht="15.75" customHeight="1">
      <c r="D482" s="10"/>
      <c r="T482" s="10"/>
      <c r="W482" s="10"/>
      <c r="X482" s="10"/>
    </row>
    <row r="483" ht="15.75" customHeight="1">
      <c r="D483" s="10"/>
      <c r="T483" s="10"/>
      <c r="W483" s="10"/>
      <c r="X483" s="10"/>
    </row>
    <row r="484" ht="15.75" customHeight="1">
      <c r="D484" s="10"/>
      <c r="T484" s="10"/>
      <c r="W484" s="10"/>
      <c r="X484" s="10"/>
    </row>
    <row r="485" ht="15.75" customHeight="1">
      <c r="D485" s="10"/>
      <c r="T485" s="10"/>
      <c r="W485" s="10"/>
      <c r="X485" s="10"/>
    </row>
    <row r="486" ht="15.75" customHeight="1">
      <c r="D486" s="10"/>
      <c r="T486" s="10"/>
      <c r="W486" s="10"/>
      <c r="X486" s="10"/>
    </row>
    <row r="487" ht="15.75" customHeight="1">
      <c r="D487" s="10"/>
      <c r="T487" s="10"/>
      <c r="W487" s="10"/>
      <c r="X487" s="10"/>
    </row>
    <row r="488" ht="15.75" customHeight="1">
      <c r="D488" s="10"/>
      <c r="T488" s="10"/>
      <c r="W488" s="10"/>
      <c r="X488" s="10"/>
    </row>
    <row r="489" ht="15.75" customHeight="1">
      <c r="D489" s="10"/>
      <c r="T489" s="10"/>
      <c r="W489" s="10"/>
      <c r="X489" s="10"/>
    </row>
    <row r="490" ht="15.75" customHeight="1">
      <c r="D490" s="10"/>
      <c r="T490" s="10"/>
      <c r="W490" s="10"/>
      <c r="X490" s="10"/>
    </row>
    <row r="491" ht="15.75" customHeight="1">
      <c r="D491" s="10"/>
      <c r="T491" s="10"/>
      <c r="W491" s="10"/>
      <c r="X491" s="10"/>
    </row>
    <row r="492" ht="15.75" customHeight="1">
      <c r="D492" s="10"/>
      <c r="T492" s="10"/>
      <c r="W492" s="10"/>
      <c r="X492" s="10"/>
    </row>
    <row r="493" ht="15.75" customHeight="1">
      <c r="D493" s="10"/>
      <c r="T493" s="10"/>
      <c r="W493" s="10"/>
      <c r="X493" s="10"/>
    </row>
    <row r="494" ht="15.75" customHeight="1">
      <c r="D494" s="10"/>
      <c r="T494" s="10"/>
      <c r="W494" s="10"/>
      <c r="X494" s="10"/>
    </row>
    <row r="495" ht="15.75" customHeight="1">
      <c r="D495" s="10"/>
      <c r="T495" s="10"/>
      <c r="W495" s="10"/>
      <c r="X495" s="10"/>
    </row>
    <row r="496" ht="15.75" customHeight="1">
      <c r="D496" s="10"/>
      <c r="T496" s="10"/>
      <c r="W496" s="10"/>
      <c r="X496" s="10"/>
    </row>
    <row r="497" ht="15.75" customHeight="1">
      <c r="D497" s="10"/>
      <c r="T497" s="10"/>
      <c r="W497" s="10"/>
      <c r="X497" s="10"/>
    </row>
    <row r="498" ht="15.75" customHeight="1">
      <c r="D498" s="10"/>
      <c r="T498" s="10"/>
      <c r="W498" s="10"/>
      <c r="X498" s="10"/>
    </row>
    <row r="499" ht="15.75" customHeight="1">
      <c r="D499" s="10"/>
      <c r="T499" s="10"/>
      <c r="W499" s="10"/>
      <c r="X499" s="10"/>
    </row>
    <row r="500" ht="15.75" customHeight="1">
      <c r="D500" s="10"/>
      <c r="T500" s="10"/>
      <c r="W500" s="10"/>
      <c r="X500" s="10"/>
    </row>
    <row r="501" ht="15.75" customHeight="1">
      <c r="D501" s="10"/>
      <c r="T501" s="10"/>
      <c r="W501" s="10"/>
      <c r="X501" s="10"/>
    </row>
    <row r="502" ht="15.75" customHeight="1">
      <c r="D502" s="10"/>
      <c r="T502" s="10"/>
      <c r="W502" s="10"/>
      <c r="X502" s="10"/>
    </row>
    <row r="503" ht="15.75" customHeight="1">
      <c r="D503" s="10"/>
      <c r="T503" s="10"/>
      <c r="W503" s="10"/>
      <c r="X503" s="10"/>
    </row>
    <row r="504" ht="15.75" customHeight="1">
      <c r="D504" s="10"/>
      <c r="T504" s="10"/>
      <c r="W504" s="10"/>
      <c r="X504" s="10"/>
    </row>
    <row r="505" ht="15.75" customHeight="1">
      <c r="D505" s="10"/>
      <c r="T505" s="10"/>
      <c r="W505" s="10"/>
      <c r="X505" s="10"/>
    </row>
    <row r="506" ht="15.75" customHeight="1">
      <c r="D506" s="10"/>
      <c r="T506" s="10"/>
      <c r="W506" s="10"/>
      <c r="X506" s="10"/>
    </row>
    <row r="507" ht="15.75" customHeight="1">
      <c r="D507" s="10"/>
      <c r="T507" s="10"/>
      <c r="W507" s="10"/>
      <c r="X507" s="10"/>
    </row>
    <row r="508" ht="15.75" customHeight="1">
      <c r="D508" s="10"/>
      <c r="T508" s="10"/>
      <c r="W508" s="10"/>
      <c r="X508" s="10"/>
    </row>
    <row r="509" ht="15.75" customHeight="1">
      <c r="D509" s="10"/>
      <c r="T509" s="10"/>
      <c r="W509" s="10"/>
      <c r="X509" s="10"/>
    </row>
    <row r="510" ht="15.75" customHeight="1">
      <c r="D510" s="10"/>
      <c r="T510" s="10"/>
      <c r="W510" s="10"/>
      <c r="X510" s="10"/>
    </row>
    <row r="511" ht="15.75" customHeight="1">
      <c r="D511" s="10"/>
      <c r="T511" s="10"/>
      <c r="W511" s="10"/>
      <c r="X511" s="10"/>
    </row>
    <row r="512" ht="15.75" customHeight="1">
      <c r="D512" s="10"/>
      <c r="T512" s="10"/>
      <c r="W512" s="10"/>
      <c r="X512" s="10"/>
    </row>
    <row r="513" ht="15.75" customHeight="1">
      <c r="D513" s="10"/>
      <c r="T513" s="10"/>
      <c r="W513" s="10"/>
      <c r="X513" s="10"/>
    </row>
    <row r="514" ht="15.75" customHeight="1">
      <c r="D514" s="10"/>
      <c r="T514" s="10"/>
      <c r="W514" s="10"/>
      <c r="X514" s="10"/>
    </row>
    <row r="515" ht="15.75" customHeight="1">
      <c r="D515" s="10"/>
      <c r="T515" s="10"/>
      <c r="W515" s="10"/>
      <c r="X515" s="10"/>
    </row>
    <row r="516" ht="15.75" customHeight="1">
      <c r="D516" s="10"/>
      <c r="T516" s="10"/>
      <c r="W516" s="10"/>
      <c r="X516" s="10"/>
    </row>
    <row r="517" ht="15.75" customHeight="1">
      <c r="D517" s="10"/>
      <c r="T517" s="10"/>
      <c r="W517" s="10"/>
      <c r="X517" s="10"/>
    </row>
    <row r="518" ht="15.75" customHeight="1">
      <c r="D518" s="10"/>
      <c r="T518" s="10"/>
      <c r="W518" s="10"/>
      <c r="X518" s="10"/>
    </row>
    <row r="519" ht="15.75" customHeight="1">
      <c r="D519" s="10"/>
      <c r="T519" s="10"/>
      <c r="W519" s="10"/>
      <c r="X519" s="10"/>
    </row>
    <row r="520" ht="15.75" customHeight="1">
      <c r="D520" s="10"/>
      <c r="T520" s="10"/>
      <c r="W520" s="10"/>
      <c r="X520" s="10"/>
    </row>
    <row r="521" ht="15.75" customHeight="1">
      <c r="D521" s="10"/>
      <c r="T521" s="10"/>
      <c r="W521" s="10"/>
      <c r="X521" s="10"/>
    </row>
    <row r="522" ht="15.75" customHeight="1">
      <c r="D522" s="10"/>
      <c r="T522" s="10"/>
      <c r="W522" s="10"/>
      <c r="X522" s="10"/>
    </row>
    <row r="523" ht="15.75" customHeight="1">
      <c r="D523" s="10"/>
      <c r="T523" s="10"/>
      <c r="W523" s="10"/>
      <c r="X523" s="10"/>
    </row>
    <row r="524" ht="15.75" customHeight="1">
      <c r="D524" s="10"/>
      <c r="T524" s="10"/>
      <c r="W524" s="10"/>
      <c r="X524" s="10"/>
    </row>
    <row r="525" ht="15.75" customHeight="1">
      <c r="D525" s="10"/>
      <c r="T525" s="10"/>
      <c r="W525" s="10"/>
      <c r="X525" s="10"/>
    </row>
    <row r="526" ht="15.75" customHeight="1">
      <c r="D526" s="10"/>
      <c r="T526" s="10"/>
      <c r="W526" s="10"/>
      <c r="X526" s="10"/>
    </row>
    <row r="527" ht="15.75" customHeight="1">
      <c r="D527" s="10"/>
      <c r="T527" s="10"/>
      <c r="W527" s="10"/>
      <c r="X527" s="10"/>
    </row>
    <row r="528" ht="15.75" customHeight="1">
      <c r="D528" s="10"/>
      <c r="T528" s="10"/>
      <c r="W528" s="10"/>
      <c r="X528" s="10"/>
    </row>
    <row r="529" ht="15.75" customHeight="1">
      <c r="D529" s="10"/>
      <c r="T529" s="10"/>
      <c r="W529" s="10"/>
      <c r="X529" s="10"/>
    </row>
    <row r="530" ht="15.75" customHeight="1">
      <c r="D530" s="10"/>
      <c r="T530" s="10"/>
      <c r="W530" s="10"/>
      <c r="X530" s="10"/>
    </row>
    <row r="531" ht="15.75" customHeight="1">
      <c r="D531" s="10"/>
      <c r="T531" s="10"/>
      <c r="W531" s="10"/>
      <c r="X531" s="10"/>
    </row>
    <row r="532" ht="15.75" customHeight="1">
      <c r="D532" s="10"/>
      <c r="T532" s="10"/>
      <c r="W532" s="10"/>
      <c r="X532" s="10"/>
    </row>
    <row r="533" ht="15.75" customHeight="1">
      <c r="D533" s="10"/>
      <c r="T533" s="10"/>
      <c r="W533" s="10"/>
      <c r="X533" s="10"/>
    </row>
    <row r="534" ht="15.75" customHeight="1">
      <c r="D534" s="10"/>
      <c r="T534" s="10"/>
      <c r="W534" s="10"/>
      <c r="X534" s="10"/>
    </row>
    <row r="535" ht="15.75" customHeight="1">
      <c r="D535" s="10"/>
      <c r="T535" s="10"/>
      <c r="W535" s="10"/>
      <c r="X535" s="10"/>
    </row>
    <row r="536" ht="15.75" customHeight="1">
      <c r="D536" s="10"/>
      <c r="T536" s="10"/>
      <c r="W536" s="10"/>
      <c r="X536" s="10"/>
    </row>
    <row r="537" ht="15.75" customHeight="1">
      <c r="D537" s="10"/>
      <c r="T537" s="10"/>
      <c r="W537" s="10"/>
      <c r="X537" s="10"/>
    </row>
    <row r="538" ht="15.75" customHeight="1">
      <c r="D538" s="10"/>
      <c r="T538" s="10"/>
      <c r="W538" s="10"/>
      <c r="X538" s="10"/>
    </row>
    <row r="539" ht="15.75" customHeight="1">
      <c r="D539" s="10"/>
      <c r="T539" s="10"/>
      <c r="W539" s="10"/>
      <c r="X539" s="10"/>
    </row>
    <row r="540" ht="15.75" customHeight="1">
      <c r="D540" s="10"/>
      <c r="T540" s="10"/>
      <c r="W540" s="10"/>
      <c r="X540" s="10"/>
    </row>
    <row r="541" ht="15.75" customHeight="1">
      <c r="D541" s="10"/>
      <c r="T541" s="10"/>
      <c r="W541" s="10"/>
      <c r="X541" s="10"/>
    </row>
    <row r="542" ht="15.75" customHeight="1">
      <c r="D542" s="10"/>
      <c r="T542" s="10"/>
      <c r="W542" s="10"/>
      <c r="X542" s="10"/>
    </row>
    <row r="543" ht="15.75" customHeight="1">
      <c r="D543" s="10"/>
      <c r="T543" s="10"/>
      <c r="W543" s="10"/>
      <c r="X543" s="10"/>
    </row>
    <row r="544" ht="15.75" customHeight="1">
      <c r="D544" s="10"/>
      <c r="T544" s="10"/>
      <c r="W544" s="10"/>
      <c r="X544" s="10"/>
    </row>
    <row r="545" ht="15.75" customHeight="1">
      <c r="D545" s="10"/>
      <c r="T545" s="10"/>
      <c r="W545" s="10"/>
      <c r="X545" s="10"/>
    </row>
    <row r="546" ht="15.75" customHeight="1">
      <c r="D546" s="10"/>
      <c r="T546" s="10"/>
      <c r="W546" s="10"/>
      <c r="X546" s="10"/>
    </row>
    <row r="547" ht="15.75" customHeight="1">
      <c r="D547" s="10"/>
      <c r="T547" s="10"/>
      <c r="W547" s="10"/>
      <c r="X547" s="10"/>
    </row>
    <row r="548" ht="15.75" customHeight="1">
      <c r="D548" s="10"/>
      <c r="T548" s="10"/>
      <c r="W548" s="10"/>
      <c r="X548" s="10"/>
    </row>
    <row r="549" ht="15.75" customHeight="1">
      <c r="D549" s="10"/>
      <c r="T549" s="10"/>
      <c r="W549" s="10"/>
      <c r="X549" s="10"/>
    </row>
    <row r="550" ht="15.75" customHeight="1">
      <c r="D550" s="10"/>
      <c r="T550" s="10"/>
      <c r="W550" s="10"/>
      <c r="X550" s="10"/>
    </row>
    <row r="551" ht="15.75" customHeight="1">
      <c r="D551" s="10"/>
      <c r="T551" s="10"/>
      <c r="W551" s="10"/>
      <c r="X551" s="10"/>
    </row>
    <row r="552" ht="15.75" customHeight="1">
      <c r="D552" s="10"/>
      <c r="T552" s="10"/>
      <c r="W552" s="10"/>
      <c r="X552" s="10"/>
    </row>
    <row r="553" ht="15.75" customHeight="1">
      <c r="D553" s="10"/>
      <c r="T553" s="10"/>
      <c r="W553" s="10"/>
      <c r="X553" s="10"/>
    </row>
    <row r="554" ht="15.75" customHeight="1">
      <c r="D554" s="10"/>
      <c r="T554" s="10"/>
      <c r="W554" s="10"/>
      <c r="X554" s="10"/>
    </row>
    <row r="555" ht="15.75" customHeight="1">
      <c r="D555" s="10"/>
      <c r="T555" s="10"/>
      <c r="W555" s="10"/>
      <c r="X555" s="10"/>
    </row>
    <row r="556" ht="15.75" customHeight="1">
      <c r="D556" s="10"/>
      <c r="T556" s="10"/>
      <c r="W556" s="10"/>
      <c r="X556" s="10"/>
    </row>
    <row r="557" ht="15.75" customHeight="1">
      <c r="D557" s="10"/>
      <c r="T557" s="10"/>
      <c r="W557" s="10"/>
      <c r="X557" s="10"/>
    </row>
    <row r="558" ht="15.75" customHeight="1">
      <c r="D558" s="10"/>
      <c r="T558" s="10"/>
      <c r="W558" s="10"/>
      <c r="X558" s="10"/>
    </row>
    <row r="559" ht="15.75" customHeight="1">
      <c r="D559" s="10"/>
      <c r="T559" s="10"/>
      <c r="W559" s="10"/>
      <c r="X559" s="10"/>
    </row>
    <row r="560" ht="15.75" customHeight="1">
      <c r="D560" s="10"/>
      <c r="T560" s="10"/>
      <c r="W560" s="10"/>
      <c r="X560" s="10"/>
    </row>
    <row r="561" ht="15.75" customHeight="1">
      <c r="D561" s="10"/>
      <c r="T561" s="10"/>
      <c r="W561" s="10"/>
      <c r="X561" s="10"/>
    </row>
    <row r="562" ht="15.75" customHeight="1">
      <c r="D562" s="10"/>
      <c r="T562" s="10"/>
      <c r="W562" s="10"/>
      <c r="X562" s="10"/>
    </row>
    <row r="563" ht="15.75" customHeight="1">
      <c r="D563" s="10"/>
      <c r="T563" s="10"/>
      <c r="W563" s="10"/>
      <c r="X563" s="10"/>
    </row>
    <row r="564" ht="15.75" customHeight="1">
      <c r="D564" s="10"/>
      <c r="T564" s="10"/>
      <c r="W564" s="10"/>
      <c r="X564" s="10"/>
    </row>
    <row r="565" ht="15.75" customHeight="1">
      <c r="D565" s="10"/>
      <c r="T565" s="10"/>
      <c r="W565" s="10"/>
      <c r="X565" s="10"/>
    </row>
    <row r="566" ht="15.75" customHeight="1">
      <c r="D566" s="10"/>
      <c r="T566" s="10"/>
      <c r="W566" s="10"/>
      <c r="X566" s="10"/>
    </row>
    <row r="567" ht="15.75" customHeight="1">
      <c r="D567" s="10"/>
      <c r="T567" s="10"/>
      <c r="W567" s="10"/>
      <c r="X567" s="10"/>
    </row>
    <row r="568" ht="15.75" customHeight="1">
      <c r="D568" s="10"/>
      <c r="T568" s="10"/>
      <c r="W568" s="10"/>
      <c r="X568" s="10"/>
    </row>
    <row r="569" ht="15.75" customHeight="1">
      <c r="D569" s="10"/>
      <c r="T569" s="10"/>
      <c r="W569" s="10"/>
      <c r="X569" s="10"/>
    </row>
    <row r="570" ht="15.75" customHeight="1">
      <c r="D570" s="10"/>
      <c r="T570" s="10"/>
      <c r="W570" s="10"/>
      <c r="X570" s="10"/>
    </row>
    <row r="571" ht="15.75" customHeight="1">
      <c r="D571" s="10"/>
      <c r="T571" s="10"/>
      <c r="W571" s="10"/>
      <c r="X571" s="10"/>
    </row>
    <row r="572" ht="15.75" customHeight="1">
      <c r="D572" s="10"/>
      <c r="T572" s="10"/>
      <c r="W572" s="10"/>
      <c r="X572" s="10"/>
    </row>
    <row r="573" ht="15.75" customHeight="1">
      <c r="D573" s="10"/>
      <c r="T573" s="10"/>
      <c r="W573" s="10"/>
      <c r="X573" s="10"/>
    </row>
    <row r="574" ht="15.75" customHeight="1">
      <c r="D574" s="10"/>
      <c r="T574" s="10"/>
      <c r="W574" s="10"/>
      <c r="X574" s="10"/>
    </row>
    <row r="575" ht="15.75" customHeight="1">
      <c r="D575" s="10"/>
      <c r="T575" s="10"/>
      <c r="W575" s="10"/>
      <c r="X575" s="10"/>
    </row>
    <row r="576" ht="15.75" customHeight="1">
      <c r="D576" s="10"/>
      <c r="T576" s="10"/>
      <c r="W576" s="10"/>
      <c r="X576" s="10"/>
    </row>
    <row r="577" ht="15.75" customHeight="1">
      <c r="D577" s="10"/>
      <c r="T577" s="10"/>
      <c r="W577" s="10"/>
      <c r="X577" s="10"/>
    </row>
    <row r="578" ht="15.75" customHeight="1">
      <c r="D578" s="10"/>
      <c r="T578" s="10"/>
      <c r="W578" s="10"/>
      <c r="X578" s="10"/>
    </row>
    <row r="579" ht="15.75" customHeight="1">
      <c r="D579" s="10"/>
      <c r="T579" s="10"/>
      <c r="W579" s="10"/>
      <c r="X579" s="10"/>
    </row>
    <row r="580" ht="15.75" customHeight="1">
      <c r="D580" s="10"/>
      <c r="T580" s="10"/>
      <c r="W580" s="10"/>
      <c r="X580" s="10"/>
    </row>
    <row r="581" ht="15.75" customHeight="1">
      <c r="D581" s="10"/>
      <c r="T581" s="10"/>
      <c r="W581" s="10"/>
      <c r="X581" s="10"/>
    </row>
    <row r="582" ht="15.75" customHeight="1">
      <c r="D582" s="10"/>
      <c r="T582" s="10"/>
      <c r="W582" s="10"/>
      <c r="X582" s="10"/>
    </row>
    <row r="583" ht="15.75" customHeight="1">
      <c r="D583" s="10"/>
      <c r="T583" s="10"/>
      <c r="W583" s="10"/>
      <c r="X583" s="10"/>
    </row>
    <row r="584" ht="15.75" customHeight="1">
      <c r="D584" s="10"/>
      <c r="T584" s="10"/>
      <c r="W584" s="10"/>
      <c r="X584" s="10"/>
    </row>
    <row r="585" ht="15.75" customHeight="1">
      <c r="D585" s="10"/>
      <c r="T585" s="10"/>
      <c r="W585" s="10"/>
      <c r="X585" s="10"/>
    </row>
    <row r="586" ht="15.75" customHeight="1">
      <c r="D586" s="10"/>
      <c r="T586" s="10"/>
      <c r="W586" s="10"/>
      <c r="X586" s="10"/>
    </row>
    <row r="587" ht="15.75" customHeight="1">
      <c r="D587" s="10"/>
      <c r="T587" s="10"/>
      <c r="W587" s="10"/>
      <c r="X587" s="10"/>
    </row>
    <row r="588" ht="15.75" customHeight="1">
      <c r="D588" s="10"/>
      <c r="T588" s="10"/>
      <c r="W588" s="10"/>
      <c r="X588" s="10"/>
    </row>
    <row r="589" ht="15.75" customHeight="1">
      <c r="D589" s="10"/>
      <c r="T589" s="10"/>
      <c r="W589" s="10"/>
      <c r="X589" s="10"/>
    </row>
    <row r="590" ht="15.75" customHeight="1">
      <c r="D590" s="10"/>
      <c r="T590" s="10"/>
      <c r="W590" s="10"/>
      <c r="X590" s="10"/>
    </row>
    <row r="591" ht="15.75" customHeight="1">
      <c r="D591" s="10"/>
      <c r="T591" s="10"/>
      <c r="W591" s="10"/>
      <c r="X591" s="10"/>
    </row>
    <row r="592" ht="15.75" customHeight="1">
      <c r="D592" s="10"/>
      <c r="T592" s="10"/>
      <c r="W592" s="10"/>
      <c r="X592" s="10"/>
    </row>
    <row r="593" ht="15.75" customHeight="1">
      <c r="D593" s="10"/>
      <c r="T593" s="10"/>
      <c r="W593" s="10"/>
      <c r="X593" s="10"/>
    </row>
    <row r="594" ht="15.75" customHeight="1">
      <c r="D594" s="10"/>
      <c r="T594" s="10"/>
      <c r="W594" s="10"/>
      <c r="X594" s="10"/>
    </row>
    <row r="595" ht="15.75" customHeight="1">
      <c r="D595" s="10"/>
      <c r="T595" s="10"/>
      <c r="W595" s="10"/>
      <c r="X595" s="10"/>
    </row>
    <row r="596" ht="15.75" customHeight="1">
      <c r="D596" s="10"/>
      <c r="T596" s="10"/>
      <c r="W596" s="10"/>
      <c r="X596" s="10"/>
    </row>
    <row r="597" ht="15.75" customHeight="1">
      <c r="D597" s="10"/>
      <c r="T597" s="10"/>
      <c r="W597" s="10"/>
      <c r="X597" s="10"/>
    </row>
    <row r="598" ht="15.75" customHeight="1">
      <c r="D598" s="10"/>
      <c r="T598" s="10"/>
      <c r="W598" s="10"/>
      <c r="X598" s="10"/>
    </row>
    <row r="599" ht="15.75" customHeight="1">
      <c r="D599" s="10"/>
      <c r="T599" s="10"/>
      <c r="W599" s="10"/>
      <c r="X599" s="10"/>
    </row>
    <row r="600" ht="15.75" customHeight="1">
      <c r="D600" s="10"/>
      <c r="T600" s="10"/>
      <c r="W600" s="10"/>
      <c r="X600" s="10"/>
    </row>
    <row r="601" ht="15.75" customHeight="1">
      <c r="D601" s="10"/>
      <c r="T601" s="10"/>
      <c r="W601" s="10"/>
      <c r="X601" s="10"/>
    </row>
    <row r="602" ht="15.75" customHeight="1">
      <c r="D602" s="10"/>
      <c r="T602" s="10"/>
      <c r="W602" s="10"/>
      <c r="X602" s="10"/>
    </row>
    <row r="603" ht="15.75" customHeight="1">
      <c r="D603" s="10"/>
      <c r="T603" s="10"/>
      <c r="W603" s="10"/>
      <c r="X603" s="10"/>
    </row>
    <row r="604" ht="15.75" customHeight="1">
      <c r="D604" s="10"/>
      <c r="T604" s="10"/>
      <c r="W604" s="10"/>
      <c r="X604" s="10"/>
    </row>
    <row r="605" ht="15.75" customHeight="1">
      <c r="D605" s="10"/>
      <c r="T605" s="10"/>
      <c r="W605" s="10"/>
      <c r="X605" s="10"/>
    </row>
    <row r="606" ht="15.75" customHeight="1">
      <c r="D606" s="10"/>
      <c r="T606" s="10"/>
      <c r="W606" s="10"/>
      <c r="X606" s="10"/>
    </row>
    <row r="607" ht="15.75" customHeight="1">
      <c r="D607" s="10"/>
      <c r="T607" s="10"/>
      <c r="W607" s="10"/>
      <c r="X607" s="10"/>
    </row>
    <row r="608" ht="15.75" customHeight="1">
      <c r="D608" s="10"/>
      <c r="T608" s="10"/>
      <c r="W608" s="10"/>
      <c r="X608" s="10"/>
    </row>
    <row r="609" ht="15.75" customHeight="1">
      <c r="D609" s="10"/>
      <c r="T609" s="10"/>
      <c r="W609" s="10"/>
      <c r="X609" s="10"/>
    </row>
    <row r="610" ht="15.75" customHeight="1">
      <c r="D610" s="10"/>
      <c r="T610" s="10"/>
      <c r="W610" s="10"/>
      <c r="X610" s="10"/>
    </row>
    <row r="611" ht="15.75" customHeight="1">
      <c r="D611" s="10"/>
      <c r="T611" s="10"/>
      <c r="W611" s="10"/>
      <c r="X611" s="10"/>
    </row>
    <row r="612" ht="15.75" customHeight="1">
      <c r="D612" s="10"/>
      <c r="T612" s="10"/>
      <c r="W612" s="10"/>
      <c r="X612" s="10"/>
    </row>
    <row r="613" ht="15.75" customHeight="1">
      <c r="D613" s="10"/>
      <c r="T613" s="10"/>
      <c r="W613" s="10"/>
      <c r="X613" s="10"/>
    </row>
    <row r="614" ht="15.75" customHeight="1">
      <c r="D614" s="10"/>
      <c r="T614" s="10"/>
      <c r="W614" s="10"/>
      <c r="X614" s="10"/>
    </row>
    <row r="615" ht="15.75" customHeight="1">
      <c r="D615" s="10"/>
      <c r="T615" s="10"/>
      <c r="W615" s="10"/>
      <c r="X615" s="10"/>
    </row>
    <row r="616" ht="15.75" customHeight="1">
      <c r="D616" s="10"/>
      <c r="T616" s="10"/>
      <c r="W616" s="10"/>
      <c r="X616" s="10"/>
    </row>
    <row r="617" ht="15.75" customHeight="1">
      <c r="D617" s="10"/>
      <c r="T617" s="10"/>
      <c r="W617" s="10"/>
      <c r="X617" s="10"/>
    </row>
    <row r="618" ht="15.75" customHeight="1">
      <c r="D618" s="10"/>
      <c r="T618" s="10"/>
      <c r="W618" s="10"/>
      <c r="X618" s="10"/>
    </row>
    <row r="619" ht="15.75" customHeight="1">
      <c r="D619" s="10"/>
      <c r="T619" s="10"/>
      <c r="W619" s="10"/>
      <c r="X619" s="10"/>
    </row>
    <row r="620" ht="15.75" customHeight="1">
      <c r="D620" s="10"/>
      <c r="T620" s="10"/>
      <c r="W620" s="10"/>
      <c r="X620" s="10"/>
    </row>
    <row r="621" ht="15.75" customHeight="1">
      <c r="D621" s="10"/>
      <c r="T621" s="10"/>
      <c r="W621" s="10"/>
      <c r="X621" s="10"/>
    </row>
    <row r="622" ht="15.75" customHeight="1">
      <c r="D622" s="10"/>
      <c r="T622" s="10"/>
      <c r="W622" s="10"/>
      <c r="X622" s="10"/>
    </row>
    <row r="623" ht="15.75" customHeight="1">
      <c r="D623" s="10"/>
      <c r="T623" s="10"/>
      <c r="W623" s="10"/>
      <c r="X623" s="10"/>
    </row>
    <row r="624" ht="15.75" customHeight="1">
      <c r="D624" s="10"/>
      <c r="T624" s="10"/>
      <c r="W624" s="10"/>
      <c r="X624" s="10"/>
    </row>
    <row r="625" ht="15.75" customHeight="1">
      <c r="D625" s="10"/>
      <c r="T625" s="10"/>
      <c r="W625" s="10"/>
      <c r="X625" s="10"/>
    </row>
    <row r="626" ht="15.75" customHeight="1">
      <c r="D626" s="10"/>
      <c r="T626" s="10"/>
      <c r="W626" s="10"/>
      <c r="X626" s="10"/>
    </row>
    <row r="627" ht="15.75" customHeight="1">
      <c r="D627" s="10"/>
      <c r="T627" s="10"/>
      <c r="W627" s="10"/>
      <c r="X627" s="10"/>
    </row>
    <row r="628" ht="15.75" customHeight="1">
      <c r="D628" s="10"/>
      <c r="T628" s="10"/>
      <c r="W628" s="10"/>
      <c r="X628" s="10"/>
    </row>
    <row r="629" ht="15.75" customHeight="1">
      <c r="D629" s="10"/>
      <c r="T629" s="10"/>
      <c r="W629" s="10"/>
      <c r="X629" s="10"/>
    </row>
    <row r="630" ht="15.75" customHeight="1">
      <c r="D630" s="10"/>
      <c r="T630" s="10"/>
      <c r="W630" s="10"/>
      <c r="X630" s="10"/>
    </row>
    <row r="631" ht="15.75" customHeight="1">
      <c r="D631" s="10"/>
      <c r="T631" s="10"/>
      <c r="W631" s="10"/>
      <c r="X631" s="10"/>
    </row>
    <row r="632" ht="15.75" customHeight="1">
      <c r="D632" s="10"/>
      <c r="T632" s="10"/>
      <c r="W632" s="10"/>
      <c r="X632" s="10"/>
    </row>
    <row r="633" ht="15.75" customHeight="1">
      <c r="D633" s="10"/>
      <c r="T633" s="10"/>
      <c r="W633" s="10"/>
      <c r="X633" s="10"/>
    </row>
    <row r="634" ht="15.75" customHeight="1">
      <c r="D634" s="10"/>
      <c r="T634" s="10"/>
      <c r="W634" s="10"/>
      <c r="X634" s="10"/>
    </row>
    <row r="635" ht="15.75" customHeight="1">
      <c r="D635" s="10"/>
      <c r="T635" s="10"/>
      <c r="W635" s="10"/>
      <c r="X635" s="10"/>
    </row>
    <row r="636" ht="15.75" customHeight="1">
      <c r="D636" s="10"/>
      <c r="T636" s="10"/>
      <c r="W636" s="10"/>
      <c r="X636" s="10"/>
    </row>
    <row r="637" ht="15.75" customHeight="1">
      <c r="D637" s="10"/>
      <c r="T637" s="10"/>
      <c r="W637" s="10"/>
      <c r="X637" s="10"/>
    </row>
    <row r="638" ht="15.75" customHeight="1">
      <c r="D638" s="10"/>
      <c r="T638" s="10"/>
      <c r="W638" s="10"/>
      <c r="X638" s="10"/>
    </row>
    <row r="639" ht="15.75" customHeight="1">
      <c r="D639" s="10"/>
      <c r="T639" s="10"/>
      <c r="W639" s="10"/>
      <c r="X639" s="10"/>
    </row>
    <row r="640" ht="15.75" customHeight="1">
      <c r="D640" s="10"/>
      <c r="T640" s="10"/>
      <c r="W640" s="10"/>
      <c r="X640" s="10"/>
    </row>
    <row r="641" ht="15.75" customHeight="1">
      <c r="D641" s="10"/>
      <c r="T641" s="10"/>
      <c r="W641" s="10"/>
      <c r="X641" s="10"/>
    </row>
    <row r="642" ht="15.75" customHeight="1">
      <c r="D642" s="10"/>
      <c r="T642" s="10"/>
      <c r="W642" s="10"/>
      <c r="X642" s="10"/>
    </row>
    <row r="643" ht="15.75" customHeight="1">
      <c r="D643" s="10"/>
      <c r="T643" s="10"/>
      <c r="W643" s="10"/>
      <c r="X643" s="10"/>
    </row>
    <row r="644" ht="15.75" customHeight="1">
      <c r="D644" s="10"/>
      <c r="T644" s="10"/>
      <c r="W644" s="10"/>
      <c r="X644" s="10"/>
    </row>
    <row r="645" ht="15.75" customHeight="1">
      <c r="D645" s="10"/>
      <c r="T645" s="10"/>
      <c r="W645" s="10"/>
      <c r="X645" s="10"/>
    </row>
    <row r="646" ht="15.75" customHeight="1">
      <c r="D646" s="10"/>
      <c r="T646" s="10"/>
      <c r="W646" s="10"/>
      <c r="X646" s="10"/>
    </row>
    <row r="647" ht="15.75" customHeight="1">
      <c r="D647" s="10"/>
      <c r="T647" s="10"/>
      <c r="W647" s="10"/>
      <c r="X647" s="10"/>
    </row>
    <row r="648" ht="15.75" customHeight="1">
      <c r="D648" s="10"/>
      <c r="T648" s="10"/>
      <c r="W648" s="10"/>
      <c r="X648" s="10"/>
    </row>
    <row r="649" ht="15.75" customHeight="1">
      <c r="D649" s="10"/>
      <c r="T649" s="10"/>
      <c r="W649" s="10"/>
      <c r="X649" s="10"/>
    </row>
    <row r="650" ht="15.75" customHeight="1">
      <c r="D650" s="10"/>
      <c r="T650" s="10"/>
      <c r="W650" s="10"/>
      <c r="X650" s="10"/>
    </row>
    <row r="651" ht="15.75" customHeight="1">
      <c r="D651" s="10"/>
      <c r="T651" s="10"/>
      <c r="W651" s="10"/>
      <c r="X651" s="10"/>
    </row>
    <row r="652" ht="15.75" customHeight="1">
      <c r="D652" s="10"/>
      <c r="T652" s="10"/>
      <c r="W652" s="10"/>
      <c r="X652" s="10"/>
    </row>
    <row r="653" ht="15.75" customHeight="1">
      <c r="D653" s="10"/>
      <c r="T653" s="10"/>
      <c r="W653" s="10"/>
      <c r="X653" s="10"/>
    </row>
    <row r="654" ht="15.75" customHeight="1">
      <c r="D654" s="10"/>
      <c r="T654" s="10"/>
      <c r="W654" s="10"/>
      <c r="X654" s="10"/>
    </row>
    <row r="655" ht="15.75" customHeight="1">
      <c r="D655" s="10"/>
      <c r="T655" s="10"/>
      <c r="W655" s="10"/>
      <c r="X655" s="10"/>
    </row>
    <row r="656" ht="15.75" customHeight="1">
      <c r="D656" s="10"/>
      <c r="T656" s="10"/>
      <c r="W656" s="10"/>
      <c r="X656" s="10"/>
    </row>
    <row r="657" ht="15.75" customHeight="1">
      <c r="D657" s="10"/>
      <c r="T657" s="10"/>
      <c r="W657" s="10"/>
      <c r="X657" s="10"/>
    </row>
    <row r="658" ht="15.75" customHeight="1">
      <c r="D658" s="10"/>
      <c r="T658" s="10"/>
      <c r="W658" s="10"/>
      <c r="X658" s="10"/>
    </row>
    <row r="659" ht="15.75" customHeight="1">
      <c r="D659" s="10"/>
      <c r="T659" s="10"/>
      <c r="W659" s="10"/>
      <c r="X659" s="10"/>
    </row>
    <row r="660" ht="15.75" customHeight="1">
      <c r="D660" s="10"/>
      <c r="T660" s="10"/>
      <c r="W660" s="10"/>
      <c r="X660" s="10"/>
    </row>
    <row r="661" ht="15.75" customHeight="1">
      <c r="D661" s="10"/>
      <c r="T661" s="10"/>
      <c r="W661" s="10"/>
      <c r="X661" s="10"/>
    </row>
    <row r="662" ht="15.75" customHeight="1">
      <c r="D662" s="10"/>
      <c r="T662" s="10"/>
      <c r="W662" s="10"/>
      <c r="X662" s="10"/>
    </row>
    <row r="663" ht="15.75" customHeight="1">
      <c r="D663" s="10"/>
      <c r="T663" s="10"/>
      <c r="W663" s="10"/>
      <c r="X663" s="10"/>
    </row>
    <row r="664" ht="15.75" customHeight="1">
      <c r="D664" s="10"/>
      <c r="T664" s="10"/>
      <c r="W664" s="10"/>
      <c r="X664" s="10"/>
    </row>
    <row r="665" ht="15.75" customHeight="1">
      <c r="D665" s="10"/>
      <c r="T665" s="10"/>
      <c r="W665" s="10"/>
      <c r="X665" s="10"/>
    </row>
    <row r="666" ht="15.75" customHeight="1">
      <c r="D666" s="10"/>
      <c r="T666" s="10"/>
      <c r="W666" s="10"/>
      <c r="X666" s="10"/>
    </row>
    <row r="667" ht="15.75" customHeight="1">
      <c r="D667" s="10"/>
      <c r="T667" s="10"/>
      <c r="W667" s="10"/>
      <c r="X667" s="10"/>
    </row>
    <row r="668" ht="15.75" customHeight="1">
      <c r="D668" s="10"/>
      <c r="T668" s="10"/>
      <c r="W668" s="10"/>
      <c r="X668" s="10"/>
    </row>
    <row r="669" ht="15.75" customHeight="1">
      <c r="D669" s="10"/>
      <c r="T669" s="10"/>
      <c r="W669" s="10"/>
      <c r="X669" s="10"/>
    </row>
    <row r="670" ht="15.75" customHeight="1">
      <c r="D670" s="10"/>
      <c r="T670" s="10"/>
      <c r="W670" s="10"/>
      <c r="X670" s="10"/>
    </row>
    <row r="671" ht="15.75" customHeight="1">
      <c r="D671" s="10"/>
      <c r="T671" s="10"/>
      <c r="W671" s="10"/>
      <c r="X671" s="10"/>
    </row>
    <row r="672" ht="15.75" customHeight="1">
      <c r="D672" s="10"/>
      <c r="T672" s="10"/>
      <c r="W672" s="10"/>
      <c r="X672" s="10"/>
    </row>
    <row r="673" ht="15.75" customHeight="1">
      <c r="D673" s="10"/>
      <c r="T673" s="10"/>
      <c r="W673" s="10"/>
      <c r="X673" s="10"/>
    </row>
    <row r="674" ht="15.75" customHeight="1">
      <c r="D674" s="10"/>
      <c r="T674" s="10"/>
      <c r="W674" s="10"/>
      <c r="X674" s="10"/>
    </row>
    <row r="675" ht="15.75" customHeight="1">
      <c r="D675" s="10"/>
      <c r="T675" s="10"/>
      <c r="W675" s="10"/>
      <c r="X675" s="10"/>
    </row>
    <row r="676" ht="15.75" customHeight="1">
      <c r="D676" s="10"/>
      <c r="T676" s="10"/>
      <c r="W676" s="10"/>
      <c r="X676" s="10"/>
    </row>
    <row r="677" ht="15.75" customHeight="1">
      <c r="D677" s="10"/>
      <c r="T677" s="10"/>
      <c r="W677" s="10"/>
      <c r="X677" s="10"/>
    </row>
    <row r="678" ht="15.75" customHeight="1">
      <c r="D678" s="10"/>
      <c r="T678" s="10"/>
      <c r="W678" s="10"/>
      <c r="X678" s="10"/>
    </row>
    <row r="679" ht="15.75" customHeight="1">
      <c r="D679" s="10"/>
      <c r="T679" s="10"/>
      <c r="W679" s="10"/>
      <c r="X679" s="10"/>
    </row>
    <row r="680" ht="15.75" customHeight="1">
      <c r="D680" s="10"/>
      <c r="T680" s="10"/>
      <c r="W680" s="10"/>
      <c r="X680" s="10"/>
    </row>
    <row r="681" ht="15.75" customHeight="1">
      <c r="D681" s="10"/>
      <c r="T681" s="10"/>
      <c r="W681" s="10"/>
      <c r="X681" s="10"/>
    </row>
    <row r="682" ht="15.75" customHeight="1">
      <c r="D682" s="10"/>
      <c r="T682" s="10"/>
      <c r="W682" s="10"/>
      <c r="X682" s="10"/>
    </row>
    <row r="683" ht="15.75" customHeight="1">
      <c r="D683" s="10"/>
      <c r="T683" s="10"/>
      <c r="W683" s="10"/>
      <c r="X683" s="10"/>
    </row>
    <row r="684" ht="15.75" customHeight="1">
      <c r="D684" s="10"/>
      <c r="T684" s="10"/>
      <c r="W684" s="10"/>
      <c r="X684" s="10"/>
    </row>
    <row r="685" ht="15.75" customHeight="1">
      <c r="D685" s="10"/>
      <c r="T685" s="10"/>
      <c r="W685" s="10"/>
      <c r="X685" s="10"/>
    </row>
    <row r="686" ht="15.75" customHeight="1">
      <c r="D686" s="10"/>
      <c r="T686" s="10"/>
      <c r="W686" s="10"/>
      <c r="X686" s="10"/>
    </row>
    <row r="687" ht="15.75" customHeight="1">
      <c r="D687" s="10"/>
      <c r="T687" s="10"/>
      <c r="W687" s="10"/>
      <c r="X687" s="10"/>
    </row>
    <row r="688" ht="15.75" customHeight="1">
      <c r="D688" s="10"/>
      <c r="T688" s="10"/>
      <c r="W688" s="10"/>
      <c r="X688" s="10"/>
    </row>
    <row r="689" ht="15.75" customHeight="1">
      <c r="D689" s="10"/>
      <c r="T689" s="10"/>
      <c r="W689" s="10"/>
      <c r="X689" s="10"/>
    </row>
    <row r="690" ht="15.75" customHeight="1">
      <c r="D690" s="10"/>
      <c r="T690" s="10"/>
      <c r="W690" s="10"/>
      <c r="X690" s="10"/>
    </row>
    <row r="691" ht="15.75" customHeight="1">
      <c r="D691" s="10"/>
      <c r="T691" s="10"/>
      <c r="W691" s="10"/>
      <c r="X691" s="10"/>
    </row>
    <row r="692" ht="15.75" customHeight="1">
      <c r="D692" s="10"/>
      <c r="T692" s="10"/>
      <c r="W692" s="10"/>
      <c r="X692" s="10"/>
    </row>
    <row r="693" ht="15.75" customHeight="1">
      <c r="D693" s="10"/>
      <c r="T693" s="10"/>
      <c r="W693" s="10"/>
      <c r="X693" s="10"/>
    </row>
    <row r="694" ht="15.75" customHeight="1">
      <c r="D694" s="10"/>
      <c r="T694" s="10"/>
      <c r="W694" s="10"/>
      <c r="X694" s="10"/>
    </row>
    <row r="695" ht="15.75" customHeight="1">
      <c r="D695" s="10"/>
      <c r="T695" s="10"/>
      <c r="W695" s="10"/>
      <c r="X695" s="10"/>
    </row>
    <row r="696" ht="15.75" customHeight="1">
      <c r="D696" s="10"/>
      <c r="T696" s="10"/>
      <c r="W696" s="10"/>
      <c r="X696" s="10"/>
    </row>
    <row r="697" ht="15.75" customHeight="1">
      <c r="D697" s="10"/>
      <c r="T697" s="10"/>
      <c r="W697" s="10"/>
      <c r="X697" s="10"/>
    </row>
    <row r="698" ht="15.75" customHeight="1">
      <c r="D698" s="10"/>
      <c r="T698" s="10"/>
      <c r="W698" s="10"/>
      <c r="X698" s="10"/>
    </row>
    <row r="699" ht="15.75" customHeight="1">
      <c r="D699" s="10"/>
      <c r="T699" s="10"/>
      <c r="W699" s="10"/>
      <c r="X699" s="10"/>
    </row>
    <row r="700" ht="15.75" customHeight="1">
      <c r="D700" s="10"/>
      <c r="T700" s="10"/>
      <c r="W700" s="10"/>
      <c r="X700" s="10"/>
    </row>
    <row r="701" ht="15.75" customHeight="1">
      <c r="D701" s="10"/>
      <c r="T701" s="10"/>
      <c r="W701" s="10"/>
      <c r="X701" s="10"/>
    </row>
    <row r="702" ht="15.75" customHeight="1">
      <c r="D702" s="10"/>
      <c r="T702" s="10"/>
      <c r="W702" s="10"/>
      <c r="X702" s="10"/>
    </row>
    <row r="703" ht="15.75" customHeight="1">
      <c r="D703" s="10"/>
      <c r="T703" s="10"/>
      <c r="W703" s="10"/>
      <c r="X703" s="10"/>
    </row>
    <row r="704" ht="15.75" customHeight="1">
      <c r="D704" s="10"/>
      <c r="T704" s="10"/>
      <c r="W704" s="10"/>
      <c r="X704" s="10"/>
    </row>
    <row r="705" ht="15.75" customHeight="1">
      <c r="D705" s="10"/>
      <c r="T705" s="10"/>
      <c r="W705" s="10"/>
      <c r="X705" s="10"/>
    </row>
    <row r="706" ht="15.75" customHeight="1">
      <c r="D706" s="10"/>
      <c r="T706" s="10"/>
      <c r="W706" s="10"/>
      <c r="X706" s="10"/>
    </row>
    <row r="707" ht="15.75" customHeight="1">
      <c r="D707" s="10"/>
      <c r="T707" s="10"/>
      <c r="W707" s="10"/>
      <c r="X707" s="10"/>
    </row>
    <row r="708" ht="15.75" customHeight="1">
      <c r="D708" s="10"/>
      <c r="T708" s="10"/>
      <c r="W708" s="10"/>
      <c r="X708" s="10"/>
    </row>
    <row r="709" ht="15.75" customHeight="1">
      <c r="D709" s="10"/>
      <c r="T709" s="10"/>
      <c r="W709" s="10"/>
      <c r="X709" s="10"/>
    </row>
    <row r="710" ht="15.75" customHeight="1">
      <c r="D710" s="10"/>
      <c r="T710" s="10"/>
      <c r="W710" s="10"/>
      <c r="X710" s="10"/>
    </row>
    <row r="711" ht="15.75" customHeight="1">
      <c r="D711" s="10"/>
      <c r="T711" s="10"/>
      <c r="W711" s="10"/>
      <c r="X711" s="10"/>
    </row>
    <row r="712" ht="15.75" customHeight="1">
      <c r="D712" s="10"/>
      <c r="T712" s="10"/>
      <c r="W712" s="10"/>
      <c r="X712" s="10"/>
    </row>
    <row r="713" ht="15.75" customHeight="1">
      <c r="D713" s="10"/>
      <c r="T713" s="10"/>
      <c r="W713" s="10"/>
      <c r="X713" s="10"/>
    </row>
    <row r="714" ht="15.75" customHeight="1">
      <c r="D714" s="10"/>
      <c r="T714" s="10"/>
      <c r="W714" s="10"/>
      <c r="X714" s="10"/>
    </row>
    <row r="715" ht="15.75" customHeight="1">
      <c r="D715" s="10"/>
      <c r="T715" s="10"/>
      <c r="W715" s="10"/>
      <c r="X715" s="10"/>
    </row>
    <row r="716" ht="15.75" customHeight="1">
      <c r="D716" s="10"/>
      <c r="T716" s="10"/>
      <c r="W716" s="10"/>
      <c r="X716" s="10"/>
    </row>
    <row r="717" ht="15.75" customHeight="1">
      <c r="D717" s="10"/>
      <c r="T717" s="10"/>
      <c r="W717" s="10"/>
      <c r="X717" s="10"/>
    </row>
    <row r="718" ht="15.75" customHeight="1">
      <c r="D718" s="10"/>
      <c r="T718" s="10"/>
      <c r="W718" s="10"/>
      <c r="X718" s="10"/>
    </row>
    <row r="719" ht="15.75" customHeight="1">
      <c r="D719" s="10"/>
      <c r="T719" s="10"/>
      <c r="W719" s="10"/>
      <c r="X719" s="10"/>
    </row>
    <row r="720" ht="15.75" customHeight="1">
      <c r="D720" s="10"/>
      <c r="T720" s="10"/>
      <c r="W720" s="10"/>
      <c r="X720" s="10"/>
    </row>
    <row r="721" ht="15.75" customHeight="1">
      <c r="D721" s="10"/>
      <c r="T721" s="10"/>
      <c r="W721" s="10"/>
      <c r="X721" s="10"/>
    </row>
    <row r="722" ht="15.75" customHeight="1">
      <c r="D722" s="10"/>
      <c r="T722" s="10"/>
      <c r="W722" s="10"/>
      <c r="X722" s="10"/>
    </row>
    <row r="723" ht="15.75" customHeight="1">
      <c r="D723" s="10"/>
      <c r="T723" s="10"/>
      <c r="W723" s="10"/>
      <c r="X723" s="10"/>
    </row>
    <row r="724" ht="15.75" customHeight="1">
      <c r="D724" s="10"/>
      <c r="T724" s="10"/>
      <c r="W724" s="10"/>
      <c r="X724" s="10"/>
    </row>
    <row r="725" ht="15.75" customHeight="1">
      <c r="D725" s="10"/>
      <c r="T725" s="10"/>
      <c r="W725" s="10"/>
      <c r="X725" s="10"/>
    </row>
    <row r="726" ht="15.75" customHeight="1">
      <c r="D726" s="10"/>
      <c r="T726" s="10"/>
      <c r="W726" s="10"/>
      <c r="X726" s="10"/>
    </row>
    <row r="727" ht="15.75" customHeight="1">
      <c r="D727" s="10"/>
      <c r="T727" s="10"/>
      <c r="W727" s="10"/>
      <c r="X727" s="10"/>
    </row>
    <row r="728" ht="15.75" customHeight="1">
      <c r="D728" s="10"/>
      <c r="T728" s="10"/>
      <c r="W728" s="10"/>
      <c r="X728" s="10"/>
    </row>
    <row r="729" ht="15.75" customHeight="1">
      <c r="D729" s="10"/>
      <c r="T729" s="10"/>
      <c r="W729" s="10"/>
      <c r="X729" s="10"/>
    </row>
    <row r="730" ht="15.75" customHeight="1">
      <c r="D730" s="10"/>
      <c r="T730" s="10"/>
      <c r="W730" s="10"/>
      <c r="X730" s="10"/>
    </row>
    <row r="731" ht="15.75" customHeight="1">
      <c r="D731" s="10"/>
      <c r="T731" s="10"/>
      <c r="W731" s="10"/>
      <c r="X731" s="10"/>
    </row>
    <row r="732" ht="15.75" customHeight="1">
      <c r="D732" s="10"/>
      <c r="T732" s="10"/>
      <c r="W732" s="10"/>
      <c r="X732" s="10"/>
    </row>
    <row r="733" ht="15.75" customHeight="1">
      <c r="D733" s="10"/>
      <c r="T733" s="10"/>
      <c r="W733" s="10"/>
      <c r="X733" s="10"/>
    </row>
    <row r="734" ht="15.75" customHeight="1">
      <c r="D734" s="10"/>
      <c r="T734" s="10"/>
      <c r="W734" s="10"/>
      <c r="X734" s="10"/>
    </row>
    <row r="735" ht="15.75" customHeight="1">
      <c r="D735" s="10"/>
      <c r="T735" s="10"/>
      <c r="W735" s="10"/>
      <c r="X735" s="10"/>
    </row>
    <row r="736" ht="15.75" customHeight="1">
      <c r="D736" s="10"/>
      <c r="T736" s="10"/>
      <c r="W736" s="10"/>
      <c r="X736" s="10"/>
    </row>
    <row r="737" ht="15.75" customHeight="1">
      <c r="D737" s="10"/>
      <c r="T737" s="10"/>
      <c r="W737" s="10"/>
      <c r="X737" s="10"/>
    </row>
    <row r="738" ht="15.75" customHeight="1">
      <c r="D738" s="10"/>
      <c r="T738" s="10"/>
      <c r="W738" s="10"/>
      <c r="X738" s="10"/>
    </row>
    <row r="739" ht="15.75" customHeight="1">
      <c r="D739" s="10"/>
      <c r="T739" s="10"/>
      <c r="W739" s="10"/>
      <c r="X739" s="10"/>
    </row>
    <row r="740" ht="15.75" customHeight="1">
      <c r="D740" s="10"/>
      <c r="T740" s="10"/>
      <c r="W740" s="10"/>
      <c r="X740" s="10"/>
    </row>
    <row r="741" ht="15.75" customHeight="1">
      <c r="D741" s="10"/>
      <c r="T741" s="10"/>
      <c r="W741" s="10"/>
      <c r="X741" s="10"/>
    </row>
    <row r="742" ht="15.75" customHeight="1">
      <c r="D742" s="10"/>
      <c r="T742" s="10"/>
      <c r="W742" s="10"/>
      <c r="X742" s="10"/>
    </row>
    <row r="743" ht="15.75" customHeight="1">
      <c r="D743" s="10"/>
      <c r="T743" s="10"/>
      <c r="W743" s="10"/>
      <c r="X743" s="10"/>
    </row>
    <row r="744" ht="15.75" customHeight="1">
      <c r="D744" s="10"/>
      <c r="T744" s="10"/>
      <c r="W744" s="10"/>
      <c r="X744" s="10"/>
    </row>
    <row r="745" ht="15.75" customHeight="1">
      <c r="D745" s="10"/>
      <c r="T745" s="10"/>
      <c r="W745" s="10"/>
      <c r="X745" s="10"/>
    </row>
    <row r="746" ht="15.75" customHeight="1">
      <c r="D746" s="10"/>
      <c r="T746" s="10"/>
      <c r="W746" s="10"/>
      <c r="X746" s="10"/>
    </row>
    <row r="747" ht="15.75" customHeight="1">
      <c r="D747" s="10"/>
      <c r="T747" s="10"/>
      <c r="W747" s="10"/>
      <c r="X747" s="10"/>
    </row>
    <row r="748" ht="15.75" customHeight="1">
      <c r="D748" s="10"/>
      <c r="T748" s="10"/>
      <c r="W748" s="10"/>
      <c r="X748" s="10"/>
    </row>
    <row r="749" ht="15.75" customHeight="1">
      <c r="D749" s="10"/>
      <c r="T749" s="10"/>
      <c r="W749" s="10"/>
      <c r="X749" s="10"/>
    </row>
    <row r="750" ht="15.75" customHeight="1">
      <c r="D750" s="10"/>
      <c r="T750" s="10"/>
      <c r="W750" s="10"/>
      <c r="X750" s="10"/>
    </row>
    <row r="751" ht="15.75" customHeight="1">
      <c r="D751" s="10"/>
      <c r="T751" s="10"/>
      <c r="W751" s="10"/>
      <c r="X751" s="10"/>
    </row>
    <row r="752" ht="15.75" customHeight="1">
      <c r="D752" s="10"/>
      <c r="T752" s="10"/>
      <c r="W752" s="10"/>
      <c r="X752" s="10"/>
    </row>
    <row r="753" ht="15.75" customHeight="1">
      <c r="D753" s="10"/>
      <c r="T753" s="10"/>
      <c r="W753" s="10"/>
      <c r="X753" s="10"/>
    </row>
    <row r="754" ht="15.75" customHeight="1">
      <c r="D754" s="10"/>
      <c r="T754" s="10"/>
      <c r="W754" s="10"/>
      <c r="X754" s="10"/>
    </row>
    <row r="755" ht="15.75" customHeight="1">
      <c r="D755" s="10"/>
      <c r="T755" s="10"/>
      <c r="W755" s="10"/>
      <c r="X755" s="10"/>
    </row>
    <row r="756" ht="15.75" customHeight="1">
      <c r="D756" s="10"/>
      <c r="T756" s="10"/>
      <c r="W756" s="10"/>
      <c r="X756" s="10"/>
    </row>
    <row r="757" ht="15.75" customHeight="1">
      <c r="D757" s="10"/>
      <c r="T757" s="10"/>
      <c r="W757" s="10"/>
      <c r="X757" s="10"/>
    </row>
    <row r="758" ht="15.75" customHeight="1">
      <c r="D758" s="10"/>
      <c r="T758" s="10"/>
      <c r="W758" s="10"/>
      <c r="X758" s="10"/>
    </row>
    <row r="759" ht="15.75" customHeight="1">
      <c r="D759" s="10"/>
      <c r="T759" s="10"/>
      <c r="W759" s="10"/>
      <c r="X759" s="10"/>
    </row>
    <row r="760" ht="15.75" customHeight="1">
      <c r="D760" s="10"/>
      <c r="T760" s="10"/>
      <c r="W760" s="10"/>
      <c r="X760" s="10"/>
    </row>
    <row r="761" ht="15.75" customHeight="1">
      <c r="D761" s="10"/>
      <c r="T761" s="10"/>
      <c r="W761" s="10"/>
      <c r="X761" s="10"/>
    </row>
    <row r="762" ht="15.75" customHeight="1">
      <c r="D762" s="10"/>
      <c r="T762" s="10"/>
      <c r="W762" s="10"/>
      <c r="X762" s="10"/>
    </row>
    <row r="763" ht="15.75" customHeight="1">
      <c r="D763" s="10"/>
      <c r="T763" s="10"/>
      <c r="W763" s="10"/>
      <c r="X763" s="10"/>
    </row>
    <row r="764" ht="15.75" customHeight="1">
      <c r="D764" s="10"/>
      <c r="T764" s="10"/>
      <c r="W764" s="10"/>
      <c r="X764" s="10"/>
    </row>
    <row r="765" ht="15.75" customHeight="1">
      <c r="D765" s="10"/>
      <c r="T765" s="10"/>
      <c r="W765" s="10"/>
      <c r="X765" s="10"/>
    </row>
    <row r="766" ht="15.75" customHeight="1">
      <c r="D766" s="10"/>
      <c r="T766" s="10"/>
      <c r="W766" s="10"/>
      <c r="X766" s="10"/>
    </row>
    <row r="767" ht="15.75" customHeight="1">
      <c r="D767" s="10"/>
      <c r="T767" s="10"/>
      <c r="W767" s="10"/>
      <c r="X767" s="10"/>
    </row>
    <row r="768" ht="15.75" customHeight="1">
      <c r="D768" s="10"/>
      <c r="T768" s="10"/>
      <c r="W768" s="10"/>
      <c r="X768" s="10"/>
    </row>
    <row r="769" ht="15.75" customHeight="1">
      <c r="D769" s="10"/>
      <c r="T769" s="10"/>
      <c r="W769" s="10"/>
      <c r="X769" s="10"/>
    </row>
    <row r="770" ht="15.75" customHeight="1">
      <c r="D770" s="10"/>
      <c r="T770" s="10"/>
      <c r="W770" s="10"/>
      <c r="X770" s="10"/>
    </row>
    <row r="771" ht="15.75" customHeight="1">
      <c r="D771" s="10"/>
      <c r="T771" s="10"/>
      <c r="W771" s="10"/>
      <c r="X771" s="10"/>
    </row>
    <row r="772" ht="15.75" customHeight="1">
      <c r="D772" s="10"/>
      <c r="T772" s="10"/>
      <c r="W772" s="10"/>
      <c r="X772" s="10"/>
    </row>
    <row r="773" ht="15.75" customHeight="1">
      <c r="D773" s="10"/>
      <c r="T773" s="10"/>
      <c r="W773" s="10"/>
      <c r="X773" s="10"/>
    </row>
    <row r="774" ht="15.75" customHeight="1">
      <c r="D774" s="10"/>
      <c r="T774" s="10"/>
      <c r="W774" s="10"/>
      <c r="X774" s="10"/>
    </row>
    <row r="775" ht="15.75" customHeight="1">
      <c r="D775" s="10"/>
      <c r="T775" s="10"/>
      <c r="W775" s="10"/>
      <c r="X775" s="10"/>
    </row>
    <row r="776" ht="15.75" customHeight="1">
      <c r="D776" s="10"/>
      <c r="T776" s="10"/>
      <c r="W776" s="10"/>
      <c r="X776" s="10"/>
    </row>
    <row r="777" ht="15.75" customHeight="1">
      <c r="D777" s="10"/>
      <c r="T777" s="10"/>
      <c r="W777" s="10"/>
      <c r="X777" s="10"/>
    </row>
    <row r="778" ht="15.75" customHeight="1">
      <c r="D778" s="10"/>
      <c r="T778" s="10"/>
      <c r="W778" s="10"/>
      <c r="X778" s="10"/>
    </row>
    <row r="779" ht="15.75" customHeight="1">
      <c r="D779" s="10"/>
      <c r="T779" s="10"/>
      <c r="W779" s="10"/>
      <c r="X779" s="10"/>
    </row>
    <row r="780" ht="15.75" customHeight="1">
      <c r="D780" s="10"/>
      <c r="T780" s="10"/>
      <c r="W780" s="10"/>
      <c r="X780" s="10"/>
    </row>
    <row r="781" ht="15.75" customHeight="1">
      <c r="D781" s="10"/>
      <c r="T781" s="10"/>
      <c r="W781" s="10"/>
      <c r="X781" s="10"/>
    </row>
    <row r="782" ht="15.75" customHeight="1">
      <c r="D782" s="10"/>
      <c r="T782" s="10"/>
      <c r="W782" s="10"/>
      <c r="X782" s="10"/>
    </row>
    <row r="783" ht="15.75" customHeight="1">
      <c r="D783" s="10"/>
      <c r="T783" s="10"/>
      <c r="W783" s="10"/>
      <c r="X783" s="10"/>
    </row>
    <row r="784" ht="15.75" customHeight="1">
      <c r="D784" s="10"/>
      <c r="T784" s="10"/>
      <c r="W784" s="10"/>
      <c r="X784" s="10"/>
    </row>
    <row r="785" ht="15.75" customHeight="1">
      <c r="D785" s="10"/>
      <c r="T785" s="10"/>
      <c r="W785" s="10"/>
      <c r="X785" s="10"/>
    </row>
    <row r="786" ht="15.75" customHeight="1">
      <c r="D786" s="10"/>
      <c r="T786" s="10"/>
      <c r="W786" s="10"/>
      <c r="X786" s="10"/>
    </row>
    <row r="787" ht="15.75" customHeight="1">
      <c r="D787" s="10"/>
      <c r="T787" s="10"/>
      <c r="W787" s="10"/>
      <c r="X787" s="10"/>
    </row>
    <row r="788" ht="15.75" customHeight="1">
      <c r="D788" s="10"/>
      <c r="T788" s="10"/>
      <c r="W788" s="10"/>
      <c r="X788" s="10"/>
    </row>
    <row r="789" ht="15.75" customHeight="1">
      <c r="D789" s="10"/>
      <c r="T789" s="10"/>
      <c r="W789" s="10"/>
      <c r="X789" s="10"/>
    </row>
    <row r="790" ht="15.75" customHeight="1">
      <c r="D790" s="10"/>
      <c r="T790" s="10"/>
      <c r="W790" s="10"/>
      <c r="X790" s="10"/>
    </row>
    <row r="791" ht="15.75" customHeight="1">
      <c r="D791" s="10"/>
      <c r="T791" s="10"/>
      <c r="W791" s="10"/>
      <c r="X791" s="10"/>
    </row>
    <row r="792" ht="15.75" customHeight="1">
      <c r="D792" s="10"/>
      <c r="T792" s="10"/>
      <c r="W792" s="10"/>
      <c r="X792" s="10"/>
    </row>
    <row r="793" ht="15.75" customHeight="1">
      <c r="D793" s="10"/>
      <c r="T793" s="10"/>
      <c r="W793" s="10"/>
      <c r="X793" s="10"/>
    </row>
    <row r="794" ht="15.75" customHeight="1">
      <c r="D794" s="10"/>
      <c r="T794" s="10"/>
      <c r="W794" s="10"/>
      <c r="X794" s="10"/>
    </row>
    <row r="795" ht="15.75" customHeight="1">
      <c r="D795" s="10"/>
      <c r="T795" s="10"/>
      <c r="W795" s="10"/>
      <c r="X795" s="10"/>
    </row>
    <row r="796" ht="15.75" customHeight="1">
      <c r="D796" s="10"/>
      <c r="T796" s="10"/>
      <c r="W796" s="10"/>
      <c r="X796" s="10"/>
    </row>
    <row r="797" ht="15.75" customHeight="1">
      <c r="D797" s="10"/>
      <c r="T797" s="10"/>
      <c r="W797" s="10"/>
      <c r="X797" s="10"/>
    </row>
    <row r="798" ht="15.75" customHeight="1">
      <c r="D798" s="10"/>
      <c r="T798" s="10"/>
      <c r="W798" s="10"/>
      <c r="X798" s="10"/>
    </row>
    <row r="799" ht="15.75" customHeight="1">
      <c r="D799" s="10"/>
      <c r="T799" s="10"/>
      <c r="W799" s="10"/>
      <c r="X799" s="10"/>
    </row>
    <row r="800" ht="15.75" customHeight="1">
      <c r="D800" s="10"/>
      <c r="T800" s="10"/>
      <c r="W800" s="10"/>
      <c r="X800" s="10"/>
    </row>
    <row r="801" ht="15.75" customHeight="1">
      <c r="D801" s="10"/>
      <c r="T801" s="10"/>
      <c r="W801" s="10"/>
      <c r="X801" s="10"/>
    </row>
    <row r="802" ht="15.75" customHeight="1">
      <c r="D802" s="10"/>
      <c r="T802" s="10"/>
      <c r="W802" s="10"/>
      <c r="X802" s="10"/>
    </row>
    <row r="803" ht="15.75" customHeight="1">
      <c r="D803" s="10"/>
      <c r="T803" s="10"/>
      <c r="W803" s="10"/>
      <c r="X803" s="10"/>
    </row>
    <row r="804" ht="15.75" customHeight="1">
      <c r="D804" s="10"/>
      <c r="T804" s="10"/>
      <c r="W804" s="10"/>
      <c r="X804" s="10"/>
    </row>
    <row r="805" ht="15.75" customHeight="1">
      <c r="D805" s="10"/>
      <c r="T805" s="10"/>
      <c r="W805" s="10"/>
      <c r="X805" s="10"/>
    </row>
    <row r="806" ht="15.75" customHeight="1">
      <c r="D806" s="10"/>
      <c r="T806" s="10"/>
      <c r="W806" s="10"/>
      <c r="X806" s="10"/>
    </row>
    <row r="807" ht="15.75" customHeight="1">
      <c r="D807" s="10"/>
      <c r="T807" s="10"/>
      <c r="W807" s="10"/>
      <c r="X807" s="10"/>
    </row>
    <row r="808" ht="15.75" customHeight="1">
      <c r="D808" s="10"/>
      <c r="T808" s="10"/>
      <c r="W808" s="10"/>
      <c r="X808" s="10"/>
    </row>
    <row r="809" ht="15.75" customHeight="1">
      <c r="D809" s="10"/>
      <c r="T809" s="10"/>
      <c r="W809" s="10"/>
      <c r="X809" s="10"/>
    </row>
    <row r="810" ht="15.75" customHeight="1">
      <c r="D810" s="10"/>
      <c r="T810" s="10"/>
      <c r="W810" s="10"/>
      <c r="X810" s="10"/>
    </row>
    <row r="811" ht="15.75" customHeight="1">
      <c r="D811" s="10"/>
      <c r="T811" s="10"/>
      <c r="W811" s="10"/>
      <c r="X811" s="10"/>
    </row>
    <row r="812" ht="15.75" customHeight="1">
      <c r="D812" s="10"/>
      <c r="T812" s="10"/>
      <c r="W812" s="10"/>
      <c r="X812" s="10"/>
    </row>
    <row r="813" ht="15.75" customHeight="1">
      <c r="D813" s="10"/>
      <c r="T813" s="10"/>
      <c r="W813" s="10"/>
      <c r="X813" s="10"/>
    </row>
    <row r="814" ht="15.75" customHeight="1">
      <c r="D814" s="10"/>
      <c r="T814" s="10"/>
      <c r="W814" s="10"/>
      <c r="X814" s="10"/>
    </row>
    <row r="815" ht="15.75" customHeight="1">
      <c r="D815" s="10"/>
      <c r="T815" s="10"/>
      <c r="W815" s="10"/>
      <c r="X815" s="10"/>
    </row>
    <row r="816" ht="15.75" customHeight="1">
      <c r="D816" s="10"/>
      <c r="T816" s="10"/>
      <c r="W816" s="10"/>
      <c r="X816" s="10"/>
    </row>
    <row r="817" ht="15.75" customHeight="1">
      <c r="D817" s="10"/>
      <c r="T817" s="10"/>
      <c r="W817" s="10"/>
      <c r="X817" s="10"/>
    </row>
    <row r="818" ht="15.75" customHeight="1">
      <c r="D818" s="10"/>
      <c r="T818" s="10"/>
      <c r="W818" s="10"/>
      <c r="X818" s="10"/>
    </row>
    <row r="819" ht="15.75" customHeight="1">
      <c r="D819" s="10"/>
      <c r="T819" s="10"/>
      <c r="W819" s="10"/>
      <c r="X819" s="10"/>
    </row>
    <row r="820" ht="15.75" customHeight="1">
      <c r="D820" s="10"/>
      <c r="T820" s="10"/>
      <c r="W820" s="10"/>
      <c r="X820" s="10"/>
    </row>
    <row r="821" ht="15.75" customHeight="1">
      <c r="D821" s="10"/>
      <c r="T821" s="10"/>
      <c r="W821" s="10"/>
      <c r="X821" s="10"/>
    </row>
    <row r="822" ht="15.75" customHeight="1">
      <c r="D822" s="10"/>
      <c r="T822" s="10"/>
      <c r="W822" s="10"/>
      <c r="X822" s="10"/>
    </row>
    <row r="823" ht="15.75" customHeight="1">
      <c r="D823" s="10"/>
      <c r="T823" s="10"/>
      <c r="W823" s="10"/>
      <c r="X823" s="10"/>
    </row>
    <row r="824" ht="15.75" customHeight="1">
      <c r="D824" s="10"/>
      <c r="T824" s="10"/>
      <c r="W824" s="10"/>
      <c r="X824" s="10"/>
    </row>
    <row r="825" ht="15.75" customHeight="1">
      <c r="D825" s="10"/>
      <c r="T825" s="10"/>
      <c r="W825" s="10"/>
      <c r="X825" s="10"/>
    </row>
    <row r="826" ht="15.75" customHeight="1">
      <c r="D826" s="10"/>
      <c r="T826" s="10"/>
      <c r="W826" s="10"/>
      <c r="X826" s="10"/>
    </row>
    <row r="827" ht="15.75" customHeight="1">
      <c r="D827" s="10"/>
      <c r="T827" s="10"/>
      <c r="W827" s="10"/>
      <c r="X827" s="10"/>
    </row>
    <row r="828" ht="15.75" customHeight="1">
      <c r="D828" s="10"/>
      <c r="T828" s="10"/>
      <c r="W828" s="10"/>
      <c r="X828" s="10"/>
    </row>
    <row r="829" ht="15.75" customHeight="1">
      <c r="D829" s="10"/>
      <c r="T829" s="10"/>
      <c r="W829" s="10"/>
      <c r="X829" s="10"/>
    </row>
    <row r="830" ht="15.75" customHeight="1">
      <c r="D830" s="10"/>
      <c r="T830" s="10"/>
      <c r="W830" s="10"/>
      <c r="X830" s="10"/>
    </row>
    <row r="831" ht="15.75" customHeight="1">
      <c r="D831" s="10"/>
      <c r="T831" s="10"/>
      <c r="W831" s="10"/>
      <c r="X831" s="10"/>
    </row>
    <row r="832" ht="15.75" customHeight="1">
      <c r="D832" s="10"/>
      <c r="T832" s="10"/>
      <c r="W832" s="10"/>
      <c r="X832" s="10"/>
    </row>
    <row r="833" ht="15.75" customHeight="1">
      <c r="D833" s="10"/>
      <c r="T833" s="10"/>
      <c r="W833" s="10"/>
      <c r="X833" s="10"/>
    </row>
    <row r="834" ht="15.75" customHeight="1">
      <c r="D834" s="10"/>
      <c r="T834" s="10"/>
      <c r="W834" s="10"/>
      <c r="X834" s="10"/>
    </row>
    <row r="835" ht="15.75" customHeight="1">
      <c r="D835" s="10"/>
      <c r="T835" s="10"/>
      <c r="W835" s="10"/>
      <c r="X835" s="10"/>
    </row>
    <row r="836" ht="15.75" customHeight="1">
      <c r="D836" s="10"/>
      <c r="T836" s="10"/>
      <c r="W836" s="10"/>
      <c r="X836" s="10"/>
    </row>
    <row r="837" ht="15.75" customHeight="1">
      <c r="D837" s="10"/>
      <c r="T837" s="10"/>
      <c r="W837" s="10"/>
      <c r="X837" s="10"/>
    </row>
    <row r="838" ht="15.75" customHeight="1">
      <c r="D838" s="10"/>
      <c r="T838" s="10"/>
      <c r="W838" s="10"/>
      <c r="X838" s="10"/>
    </row>
    <row r="839" ht="15.75" customHeight="1">
      <c r="D839" s="10"/>
      <c r="T839" s="10"/>
      <c r="W839" s="10"/>
      <c r="X839" s="10"/>
    </row>
    <row r="840" ht="15.75" customHeight="1">
      <c r="D840" s="10"/>
      <c r="T840" s="10"/>
      <c r="W840" s="10"/>
      <c r="X840" s="10"/>
    </row>
    <row r="841" ht="15.75" customHeight="1">
      <c r="D841" s="10"/>
      <c r="T841" s="10"/>
      <c r="W841" s="10"/>
      <c r="X841" s="10"/>
    </row>
    <row r="842" ht="15.75" customHeight="1">
      <c r="D842" s="10"/>
      <c r="T842" s="10"/>
      <c r="W842" s="10"/>
      <c r="X842" s="10"/>
    </row>
    <row r="843" ht="15.75" customHeight="1">
      <c r="D843" s="10"/>
      <c r="T843" s="10"/>
      <c r="W843" s="10"/>
      <c r="X843" s="10"/>
    </row>
    <row r="844" ht="15.75" customHeight="1">
      <c r="D844" s="10"/>
      <c r="T844" s="10"/>
      <c r="W844" s="10"/>
      <c r="X844" s="10"/>
    </row>
    <row r="845" ht="15.75" customHeight="1">
      <c r="D845" s="10"/>
      <c r="T845" s="10"/>
      <c r="W845" s="10"/>
      <c r="X845" s="10"/>
    </row>
    <row r="846" ht="15.75" customHeight="1">
      <c r="D846" s="10"/>
      <c r="T846" s="10"/>
      <c r="W846" s="10"/>
      <c r="X846" s="10"/>
    </row>
    <row r="847" ht="15.75" customHeight="1">
      <c r="D847" s="10"/>
      <c r="T847" s="10"/>
      <c r="W847" s="10"/>
      <c r="X847" s="10"/>
    </row>
    <row r="848" ht="15.75" customHeight="1">
      <c r="D848" s="10"/>
      <c r="T848" s="10"/>
      <c r="W848" s="10"/>
      <c r="X848" s="10"/>
    </row>
    <row r="849" ht="15.75" customHeight="1">
      <c r="D849" s="10"/>
      <c r="T849" s="10"/>
      <c r="W849" s="10"/>
      <c r="X849" s="10"/>
    </row>
    <row r="850" ht="15.75" customHeight="1">
      <c r="D850" s="10"/>
      <c r="T850" s="10"/>
      <c r="W850" s="10"/>
      <c r="X850" s="10"/>
    </row>
    <row r="851" ht="15.75" customHeight="1">
      <c r="D851" s="10"/>
      <c r="T851" s="10"/>
      <c r="W851" s="10"/>
      <c r="X851" s="10"/>
    </row>
    <row r="852" ht="15.75" customHeight="1">
      <c r="D852" s="10"/>
      <c r="T852" s="10"/>
      <c r="W852" s="10"/>
      <c r="X852" s="10"/>
    </row>
    <row r="853" ht="15.75" customHeight="1">
      <c r="D853" s="10"/>
      <c r="T853" s="10"/>
      <c r="W853" s="10"/>
      <c r="X853" s="10"/>
    </row>
    <row r="854" ht="15.75" customHeight="1">
      <c r="D854" s="10"/>
      <c r="T854" s="10"/>
      <c r="W854" s="10"/>
      <c r="X854" s="10"/>
    </row>
    <row r="855" ht="15.75" customHeight="1">
      <c r="D855" s="10"/>
      <c r="T855" s="10"/>
      <c r="W855" s="10"/>
      <c r="X855" s="10"/>
    </row>
    <row r="856" ht="15.75" customHeight="1">
      <c r="D856" s="10"/>
      <c r="T856" s="10"/>
      <c r="W856" s="10"/>
      <c r="X856" s="10"/>
    </row>
    <row r="857" ht="15.75" customHeight="1">
      <c r="D857" s="10"/>
      <c r="T857" s="10"/>
      <c r="W857" s="10"/>
      <c r="X857" s="10"/>
    </row>
    <row r="858" ht="15.75" customHeight="1">
      <c r="D858" s="10"/>
      <c r="T858" s="10"/>
      <c r="W858" s="10"/>
      <c r="X858" s="10"/>
    </row>
    <row r="859" ht="15.75" customHeight="1">
      <c r="D859" s="10"/>
      <c r="T859" s="10"/>
      <c r="W859" s="10"/>
      <c r="X859" s="10"/>
    </row>
    <row r="860" ht="15.75" customHeight="1">
      <c r="D860" s="10"/>
      <c r="T860" s="10"/>
      <c r="W860" s="10"/>
      <c r="X860" s="10"/>
    </row>
    <row r="861" ht="15.75" customHeight="1">
      <c r="D861" s="10"/>
      <c r="T861" s="10"/>
      <c r="W861" s="10"/>
      <c r="X861" s="10"/>
    </row>
    <row r="862" ht="15.75" customHeight="1">
      <c r="D862" s="10"/>
      <c r="T862" s="10"/>
      <c r="W862" s="10"/>
      <c r="X862" s="10"/>
    </row>
    <row r="863" ht="15.75" customHeight="1">
      <c r="D863" s="10"/>
      <c r="T863" s="10"/>
      <c r="W863" s="10"/>
      <c r="X863" s="10"/>
    </row>
    <row r="864" ht="15.75" customHeight="1">
      <c r="D864" s="10"/>
      <c r="T864" s="10"/>
      <c r="W864" s="10"/>
      <c r="X864" s="10"/>
    </row>
    <row r="865" ht="15.75" customHeight="1">
      <c r="D865" s="10"/>
      <c r="T865" s="10"/>
      <c r="W865" s="10"/>
      <c r="X865" s="10"/>
    </row>
    <row r="866" ht="15.75" customHeight="1">
      <c r="D866" s="10"/>
      <c r="T866" s="10"/>
      <c r="W866" s="10"/>
      <c r="X866" s="10"/>
    </row>
    <row r="867" ht="15.75" customHeight="1">
      <c r="D867" s="10"/>
      <c r="T867" s="10"/>
      <c r="W867" s="10"/>
      <c r="X867" s="10"/>
    </row>
    <row r="868" ht="15.75" customHeight="1">
      <c r="D868" s="10"/>
      <c r="T868" s="10"/>
      <c r="W868" s="10"/>
      <c r="X868" s="10"/>
    </row>
    <row r="869" ht="15.75" customHeight="1">
      <c r="D869" s="10"/>
      <c r="T869" s="10"/>
      <c r="W869" s="10"/>
      <c r="X869" s="10"/>
    </row>
    <row r="870" ht="15.75" customHeight="1">
      <c r="D870" s="10"/>
      <c r="T870" s="10"/>
      <c r="W870" s="10"/>
      <c r="X870" s="10"/>
    </row>
    <row r="871" ht="15.75" customHeight="1">
      <c r="D871" s="10"/>
      <c r="T871" s="10"/>
      <c r="W871" s="10"/>
      <c r="X871" s="10"/>
    </row>
    <row r="872" ht="15.75" customHeight="1">
      <c r="D872" s="10"/>
      <c r="T872" s="10"/>
      <c r="W872" s="10"/>
      <c r="X872" s="10"/>
    </row>
    <row r="873" ht="15.75" customHeight="1">
      <c r="D873" s="10"/>
      <c r="T873" s="10"/>
      <c r="W873" s="10"/>
      <c r="X873" s="10"/>
    </row>
    <row r="874" ht="15.75" customHeight="1">
      <c r="D874" s="10"/>
      <c r="T874" s="10"/>
      <c r="W874" s="10"/>
      <c r="X874" s="10"/>
    </row>
    <row r="875" ht="15.75" customHeight="1">
      <c r="D875" s="10"/>
      <c r="T875" s="10"/>
      <c r="W875" s="10"/>
      <c r="X875" s="10"/>
    </row>
    <row r="876" ht="15.75" customHeight="1">
      <c r="D876" s="10"/>
      <c r="T876" s="10"/>
      <c r="W876" s="10"/>
      <c r="X876" s="10"/>
    </row>
    <row r="877" ht="15.75" customHeight="1">
      <c r="D877" s="10"/>
      <c r="T877" s="10"/>
      <c r="W877" s="10"/>
      <c r="X877" s="10"/>
    </row>
    <row r="878" ht="15.75" customHeight="1">
      <c r="D878" s="10"/>
      <c r="T878" s="10"/>
      <c r="W878" s="10"/>
      <c r="X878" s="10"/>
    </row>
    <row r="879" ht="15.75" customHeight="1">
      <c r="D879" s="10"/>
      <c r="T879" s="10"/>
      <c r="W879" s="10"/>
      <c r="X879" s="10"/>
    </row>
    <row r="880" ht="15.75" customHeight="1">
      <c r="D880" s="10"/>
      <c r="T880" s="10"/>
      <c r="W880" s="10"/>
      <c r="X880" s="10"/>
    </row>
    <row r="881" ht="15.75" customHeight="1">
      <c r="D881" s="10"/>
      <c r="T881" s="10"/>
      <c r="W881" s="10"/>
      <c r="X881" s="10"/>
    </row>
    <row r="882" ht="15.75" customHeight="1">
      <c r="D882" s="10"/>
      <c r="T882" s="10"/>
      <c r="W882" s="10"/>
      <c r="X882" s="10"/>
    </row>
    <row r="883" ht="15.75" customHeight="1">
      <c r="D883" s="10"/>
      <c r="T883" s="10"/>
      <c r="W883" s="10"/>
      <c r="X883" s="10"/>
    </row>
    <row r="884" ht="15.75" customHeight="1">
      <c r="D884" s="10"/>
      <c r="T884" s="10"/>
      <c r="W884" s="10"/>
      <c r="X884" s="10"/>
    </row>
    <row r="885" ht="15.75" customHeight="1">
      <c r="D885" s="10"/>
      <c r="T885" s="10"/>
      <c r="W885" s="10"/>
      <c r="X885" s="10"/>
    </row>
    <row r="886" ht="15.75" customHeight="1">
      <c r="D886" s="10"/>
      <c r="T886" s="10"/>
      <c r="W886" s="10"/>
      <c r="X886" s="10"/>
    </row>
    <row r="887" ht="15.75" customHeight="1">
      <c r="D887" s="10"/>
      <c r="T887" s="10"/>
      <c r="W887" s="10"/>
      <c r="X887" s="10"/>
    </row>
    <row r="888" ht="15.75" customHeight="1">
      <c r="D888" s="10"/>
      <c r="T888" s="10"/>
      <c r="W888" s="10"/>
      <c r="X888" s="10"/>
    </row>
    <row r="889" ht="15.75" customHeight="1">
      <c r="D889" s="10"/>
      <c r="T889" s="10"/>
      <c r="W889" s="10"/>
      <c r="X889" s="10"/>
    </row>
    <row r="890" ht="15.75" customHeight="1">
      <c r="D890" s="10"/>
      <c r="T890" s="10"/>
      <c r="W890" s="10"/>
      <c r="X890" s="10"/>
    </row>
    <row r="891" ht="15.75" customHeight="1">
      <c r="D891" s="10"/>
      <c r="T891" s="10"/>
      <c r="W891" s="10"/>
      <c r="X891" s="10"/>
    </row>
    <row r="892" ht="15.75" customHeight="1">
      <c r="D892" s="10"/>
      <c r="T892" s="10"/>
      <c r="W892" s="10"/>
      <c r="X892" s="10"/>
    </row>
    <row r="893" ht="15.75" customHeight="1">
      <c r="D893" s="10"/>
      <c r="T893" s="10"/>
      <c r="W893" s="10"/>
      <c r="X893" s="10"/>
    </row>
    <row r="894" ht="15.75" customHeight="1">
      <c r="D894" s="10"/>
      <c r="T894" s="10"/>
      <c r="W894" s="10"/>
      <c r="X894" s="10"/>
    </row>
    <row r="895" ht="15.75" customHeight="1">
      <c r="D895" s="10"/>
      <c r="T895" s="10"/>
      <c r="W895" s="10"/>
      <c r="X895" s="10"/>
    </row>
    <row r="896" ht="15.75" customHeight="1">
      <c r="D896" s="10"/>
      <c r="T896" s="10"/>
      <c r="W896" s="10"/>
      <c r="X896" s="10"/>
    </row>
    <row r="897" ht="15.75" customHeight="1">
      <c r="D897" s="10"/>
      <c r="T897" s="10"/>
      <c r="W897" s="10"/>
      <c r="X897" s="10"/>
    </row>
    <row r="898" ht="15.75" customHeight="1">
      <c r="D898" s="10"/>
      <c r="T898" s="10"/>
      <c r="W898" s="10"/>
      <c r="X898" s="10"/>
    </row>
    <row r="899" ht="15.75" customHeight="1">
      <c r="D899" s="10"/>
      <c r="T899" s="10"/>
      <c r="W899" s="10"/>
      <c r="X899" s="10"/>
    </row>
    <row r="900" ht="15.75" customHeight="1">
      <c r="D900" s="10"/>
      <c r="T900" s="10"/>
      <c r="W900" s="10"/>
      <c r="X900" s="10"/>
    </row>
    <row r="901" ht="15.75" customHeight="1">
      <c r="D901" s="10"/>
      <c r="T901" s="10"/>
      <c r="W901" s="10"/>
      <c r="X901" s="10"/>
    </row>
    <row r="902" ht="15.75" customHeight="1">
      <c r="D902" s="10"/>
      <c r="T902" s="10"/>
      <c r="W902" s="10"/>
      <c r="X902" s="10"/>
    </row>
    <row r="903" ht="15.75" customHeight="1">
      <c r="D903" s="10"/>
      <c r="T903" s="10"/>
      <c r="W903" s="10"/>
      <c r="X903" s="10"/>
    </row>
    <row r="904" ht="15.75" customHeight="1">
      <c r="D904" s="10"/>
      <c r="T904" s="10"/>
      <c r="W904" s="10"/>
      <c r="X904" s="10"/>
    </row>
    <row r="905" ht="15.75" customHeight="1">
      <c r="D905" s="10"/>
      <c r="T905" s="10"/>
      <c r="W905" s="10"/>
      <c r="X905" s="10"/>
    </row>
    <row r="906" ht="15.75" customHeight="1">
      <c r="D906" s="10"/>
      <c r="T906" s="10"/>
      <c r="W906" s="10"/>
      <c r="X906" s="10"/>
    </row>
    <row r="907" ht="15.75" customHeight="1">
      <c r="D907" s="10"/>
      <c r="T907" s="10"/>
      <c r="W907" s="10"/>
      <c r="X907" s="10"/>
    </row>
    <row r="908" ht="15.75" customHeight="1">
      <c r="D908" s="10"/>
      <c r="T908" s="10"/>
      <c r="W908" s="10"/>
      <c r="X908" s="10"/>
    </row>
    <row r="909" ht="15.75" customHeight="1">
      <c r="D909" s="10"/>
      <c r="T909" s="10"/>
      <c r="W909" s="10"/>
      <c r="X909" s="10"/>
    </row>
    <row r="910" ht="15.75" customHeight="1">
      <c r="D910" s="10"/>
      <c r="T910" s="10"/>
      <c r="W910" s="10"/>
      <c r="X910" s="10"/>
    </row>
    <row r="911" ht="15.75" customHeight="1">
      <c r="D911" s="10"/>
      <c r="T911" s="10"/>
      <c r="W911" s="10"/>
      <c r="X911" s="10"/>
    </row>
    <row r="912" ht="15.75" customHeight="1">
      <c r="D912" s="10"/>
      <c r="T912" s="10"/>
      <c r="W912" s="10"/>
      <c r="X912" s="10"/>
    </row>
    <row r="913" ht="15.75" customHeight="1">
      <c r="D913" s="10"/>
      <c r="T913" s="10"/>
      <c r="W913" s="10"/>
      <c r="X913" s="10"/>
    </row>
    <row r="914" ht="15.75" customHeight="1">
      <c r="D914" s="10"/>
      <c r="T914" s="10"/>
      <c r="W914" s="10"/>
      <c r="X914" s="10"/>
    </row>
    <row r="915" ht="15.75" customHeight="1">
      <c r="D915" s="10"/>
      <c r="T915" s="10"/>
      <c r="W915" s="10"/>
      <c r="X915" s="10"/>
    </row>
    <row r="916" ht="15.75" customHeight="1">
      <c r="D916" s="10"/>
      <c r="T916" s="10"/>
      <c r="W916" s="10"/>
      <c r="X916" s="10"/>
    </row>
    <row r="917" ht="15.75" customHeight="1">
      <c r="D917" s="10"/>
      <c r="T917" s="10"/>
      <c r="W917" s="10"/>
      <c r="X917" s="10"/>
    </row>
    <row r="918" ht="15.75" customHeight="1">
      <c r="D918" s="10"/>
      <c r="T918" s="10"/>
      <c r="W918" s="10"/>
      <c r="X918" s="10"/>
    </row>
    <row r="919" ht="15.75" customHeight="1">
      <c r="D919" s="10"/>
      <c r="T919" s="10"/>
      <c r="W919" s="10"/>
      <c r="X919" s="10"/>
    </row>
    <row r="920" ht="15.75" customHeight="1">
      <c r="D920" s="10"/>
      <c r="T920" s="10"/>
      <c r="W920" s="10"/>
      <c r="X920" s="10"/>
    </row>
    <row r="921" ht="15.75" customHeight="1">
      <c r="D921" s="10"/>
      <c r="T921" s="10"/>
      <c r="W921" s="10"/>
      <c r="X921" s="10"/>
    </row>
    <row r="922" ht="15.75" customHeight="1">
      <c r="D922" s="10"/>
      <c r="T922" s="10"/>
      <c r="W922" s="10"/>
      <c r="X922" s="10"/>
    </row>
    <row r="923" ht="15.75" customHeight="1">
      <c r="D923" s="10"/>
      <c r="T923" s="10"/>
      <c r="W923" s="10"/>
      <c r="X923" s="10"/>
    </row>
    <row r="924" ht="15.75" customHeight="1">
      <c r="D924" s="10"/>
      <c r="T924" s="10"/>
      <c r="W924" s="10"/>
      <c r="X924" s="10"/>
    </row>
    <row r="925" ht="15.75" customHeight="1">
      <c r="D925" s="10"/>
      <c r="T925" s="10"/>
      <c r="W925" s="10"/>
      <c r="X925" s="10"/>
    </row>
    <row r="926" ht="15.75" customHeight="1">
      <c r="D926" s="10"/>
      <c r="T926" s="10"/>
      <c r="W926" s="10"/>
      <c r="X926" s="10"/>
    </row>
    <row r="927" ht="15.75" customHeight="1">
      <c r="D927" s="10"/>
      <c r="T927" s="10"/>
      <c r="W927" s="10"/>
      <c r="X927" s="10"/>
    </row>
    <row r="928" ht="15.75" customHeight="1">
      <c r="D928" s="10"/>
      <c r="T928" s="10"/>
      <c r="W928" s="10"/>
      <c r="X928" s="10"/>
    </row>
    <row r="929" ht="15.75" customHeight="1">
      <c r="D929" s="10"/>
      <c r="T929" s="10"/>
      <c r="W929" s="10"/>
      <c r="X929" s="10"/>
    </row>
    <row r="930" ht="15.75" customHeight="1">
      <c r="D930" s="10"/>
      <c r="T930" s="10"/>
      <c r="W930" s="10"/>
      <c r="X930" s="10"/>
    </row>
    <row r="931" ht="15.75" customHeight="1">
      <c r="D931" s="10"/>
      <c r="T931" s="10"/>
      <c r="W931" s="10"/>
      <c r="X931" s="10"/>
    </row>
    <row r="932" ht="15.75" customHeight="1">
      <c r="D932" s="10"/>
      <c r="T932" s="10"/>
      <c r="W932" s="10"/>
      <c r="X932" s="10"/>
    </row>
    <row r="933" ht="15.75" customHeight="1">
      <c r="D933" s="10"/>
      <c r="T933" s="10"/>
      <c r="W933" s="10"/>
      <c r="X933" s="10"/>
    </row>
    <row r="934" ht="15.75" customHeight="1">
      <c r="D934" s="10"/>
      <c r="T934" s="10"/>
      <c r="W934" s="10"/>
      <c r="X934" s="10"/>
    </row>
    <row r="935" ht="15.75" customHeight="1">
      <c r="D935" s="10"/>
      <c r="T935" s="10"/>
      <c r="W935" s="10"/>
      <c r="X935" s="10"/>
    </row>
    <row r="936" ht="15.75" customHeight="1">
      <c r="D936" s="10"/>
      <c r="T936" s="10"/>
      <c r="W936" s="10"/>
      <c r="X936" s="10"/>
    </row>
    <row r="937" ht="15.75" customHeight="1">
      <c r="D937" s="10"/>
      <c r="T937" s="10"/>
      <c r="W937" s="10"/>
      <c r="X937" s="10"/>
    </row>
    <row r="938" ht="15.75" customHeight="1">
      <c r="D938" s="10"/>
      <c r="T938" s="10"/>
      <c r="W938" s="10"/>
      <c r="X938" s="10"/>
    </row>
    <row r="939" ht="15.75" customHeight="1">
      <c r="D939" s="10"/>
      <c r="T939" s="10"/>
      <c r="W939" s="10"/>
      <c r="X939" s="10"/>
    </row>
    <row r="940" ht="15.75" customHeight="1">
      <c r="D940" s="10"/>
      <c r="T940" s="10"/>
      <c r="W940" s="10"/>
      <c r="X940" s="10"/>
    </row>
    <row r="941" ht="15.75" customHeight="1">
      <c r="D941" s="10"/>
      <c r="T941" s="10"/>
      <c r="W941" s="10"/>
      <c r="X941" s="10"/>
    </row>
    <row r="942" ht="15.75" customHeight="1">
      <c r="D942" s="10"/>
      <c r="T942" s="10"/>
      <c r="W942" s="10"/>
      <c r="X942" s="10"/>
    </row>
    <row r="943" ht="15.75" customHeight="1">
      <c r="D943" s="10"/>
      <c r="T943" s="10"/>
      <c r="W943" s="10"/>
      <c r="X943" s="10"/>
    </row>
    <row r="944" ht="15.75" customHeight="1">
      <c r="D944" s="10"/>
      <c r="T944" s="10"/>
      <c r="W944" s="10"/>
      <c r="X944" s="10"/>
    </row>
    <row r="945" ht="15.75" customHeight="1">
      <c r="D945" s="10"/>
      <c r="T945" s="10"/>
      <c r="W945" s="10"/>
      <c r="X945" s="10"/>
    </row>
    <row r="946" ht="15.75" customHeight="1">
      <c r="D946" s="10"/>
      <c r="T946" s="10"/>
      <c r="W946" s="10"/>
      <c r="X946" s="10"/>
    </row>
    <row r="947" ht="15.75" customHeight="1">
      <c r="D947" s="10"/>
      <c r="T947" s="10"/>
      <c r="W947" s="10"/>
      <c r="X947" s="10"/>
    </row>
    <row r="948" ht="15.75" customHeight="1">
      <c r="D948" s="10"/>
      <c r="T948" s="10"/>
      <c r="W948" s="10"/>
      <c r="X948" s="10"/>
    </row>
    <row r="949" ht="15.75" customHeight="1">
      <c r="D949" s="10"/>
      <c r="T949" s="10"/>
      <c r="W949" s="10"/>
      <c r="X949" s="10"/>
    </row>
    <row r="950" ht="15.75" customHeight="1">
      <c r="D950" s="10"/>
      <c r="T950" s="10"/>
      <c r="W950" s="10"/>
      <c r="X950" s="10"/>
    </row>
    <row r="951" ht="15.75" customHeight="1">
      <c r="D951" s="10"/>
      <c r="T951" s="10"/>
      <c r="W951" s="10"/>
      <c r="X951" s="10"/>
    </row>
    <row r="952" ht="15.75" customHeight="1">
      <c r="D952" s="10"/>
      <c r="T952" s="10"/>
      <c r="W952" s="10"/>
      <c r="X952" s="10"/>
    </row>
    <row r="953" ht="15.75" customHeight="1">
      <c r="D953" s="10"/>
      <c r="T953" s="10"/>
      <c r="W953" s="10"/>
      <c r="X953" s="10"/>
    </row>
    <row r="954" ht="15.75" customHeight="1">
      <c r="D954" s="10"/>
      <c r="T954" s="10"/>
      <c r="W954" s="10"/>
      <c r="X954" s="10"/>
    </row>
    <row r="955" ht="15.75" customHeight="1">
      <c r="D955" s="10"/>
      <c r="T955" s="10"/>
      <c r="W955" s="10"/>
      <c r="X955" s="10"/>
    </row>
    <row r="956" ht="15.75" customHeight="1">
      <c r="D956" s="10"/>
      <c r="T956" s="10"/>
      <c r="W956" s="10"/>
      <c r="X956" s="10"/>
    </row>
    <row r="957" ht="15.75" customHeight="1">
      <c r="D957" s="10"/>
      <c r="T957" s="10"/>
      <c r="W957" s="10"/>
      <c r="X957" s="10"/>
    </row>
    <row r="958" ht="15.75" customHeight="1">
      <c r="D958" s="10"/>
      <c r="T958" s="10"/>
      <c r="W958" s="10"/>
      <c r="X958" s="10"/>
    </row>
    <row r="959" ht="15.75" customHeight="1">
      <c r="D959" s="10"/>
      <c r="T959" s="10"/>
      <c r="W959" s="10"/>
      <c r="X959" s="10"/>
    </row>
    <row r="960" ht="15.75" customHeight="1">
      <c r="D960" s="10"/>
      <c r="T960" s="10"/>
      <c r="W960" s="10"/>
      <c r="X960" s="10"/>
    </row>
    <row r="961" ht="15.75" customHeight="1">
      <c r="D961" s="10"/>
      <c r="T961" s="10"/>
      <c r="W961" s="10"/>
      <c r="X961" s="10"/>
    </row>
    <row r="962" ht="15.75" customHeight="1">
      <c r="D962" s="10"/>
      <c r="T962" s="10"/>
      <c r="W962" s="10"/>
      <c r="X962" s="10"/>
    </row>
    <row r="963" ht="15.75" customHeight="1">
      <c r="D963" s="10"/>
      <c r="T963" s="10"/>
      <c r="W963" s="10"/>
      <c r="X963" s="10"/>
    </row>
    <row r="964" ht="15.75" customHeight="1">
      <c r="D964" s="10"/>
      <c r="T964" s="10"/>
      <c r="W964" s="10"/>
      <c r="X964" s="10"/>
    </row>
    <row r="965" ht="15.75" customHeight="1">
      <c r="D965" s="10"/>
      <c r="T965" s="10"/>
      <c r="W965" s="10"/>
      <c r="X965" s="10"/>
    </row>
    <row r="966" ht="15.75" customHeight="1">
      <c r="D966" s="10"/>
      <c r="T966" s="10"/>
      <c r="W966" s="10"/>
      <c r="X966" s="10"/>
    </row>
    <row r="967" ht="15.75" customHeight="1">
      <c r="D967" s="10"/>
      <c r="T967" s="10"/>
      <c r="W967" s="10"/>
      <c r="X967" s="10"/>
    </row>
    <row r="968" ht="15.75" customHeight="1">
      <c r="D968" s="10"/>
      <c r="T968" s="10"/>
      <c r="W968" s="10"/>
      <c r="X968" s="10"/>
    </row>
    <row r="969" ht="15.75" customHeight="1">
      <c r="D969" s="10"/>
      <c r="T969" s="10"/>
      <c r="W969" s="10"/>
      <c r="X969" s="10"/>
    </row>
    <row r="970" ht="15.75" customHeight="1">
      <c r="D970" s="10"/>
      <c r="T970" s="10"/>
      <c r="W970" s="10"/>
      <c r="X970" s="10"/>
    </row>
    <row r="971" ht="15.75" customHeight="1">
      <c r="D971" s="10"/>
      <c r="T971" s="10"/>
      <c r="W971" s="10"/>
      <c r="X971" s="10"/>
    </row>
    <row r="972" ht="15.75" customHeight="1">
      <c r="D972" s="10"/>
      <c r="T972" s="10"/>
      <c r="W972" s="10"/>
      <c r="X972" s="10"/>
    </row>
    <row r="973" ht="15.75" customHeight="1">
      <c r="D973" s="10"/>
      <c r="T973" s="10"/>
      <c r="W973" s="10"/>
      <c r="X973" s="10"/>
    </row>
    <row r="974" ht="15.75" customHeight="1">
      <c r="D974" s="10"/>
      <c r="T974" s="10"/>
      <c r="W974" s="10"/>
      <c r="X974" s="10"/>
    </row>
    <row r="975" ht="15.75" customHeight="1">
      <c r="D975" s="10"/>
      <c r="T975" s="10"/>
      <c r="W975" s="10"/>
      <c r="X975" s="10"/>
    </row>
    <row r="976" ht="15.75" customHeight="1">
      <c r="D976" s="10"/>
      <c r="T976" s="10"/>
      <c r="W976" s="10"/>
      <c r="X976" s="10"/>
    </row>
    <row r="977" ht="15.75" customHeight="1">
      <c r="D977" s="10"/>
      <c r="T977" s="10"/>
      <c r="W977" s="10"/>
      <c r="X977" s="10"/>
    </row>
    <row r="978" ht="15.75" customHeight="1">
      <c r="D978" s="10"/>
      <c r="T978" s="10"/>
      <c r="W978" s="10"/>
      <c r="X978" s="10"/>
    </row>
    <row r="979" ht="15.75" customHeight="1">
      <c r="D979" s="10"/>
      <c r="T979" s="10"/>
      <c r="W979" s="10"/>
      <c r="X979" s="10"/>
    </row>
    <row r="980" ht="15.75" customHeight="1">
      <c r="D980" s="10"/>
      <c r="T980" s="10"/>
      <c r="W980" s="10"/>
      <c r="X980" s="10"/>
    </row>
    <row r="981" ht="15.75" customHeight="1">
      <c r="D981" s="10"/>
      <c r="T981" s="10"/>
      <c r="W981" s="10"/>
      <c r="X981" s="10"/>
    </row>
    <row r="982" ht="15.75" customHeight="1">
      <c r="D982" s="10"/>
      <c r="T982" s="10"/>
      <c r="W982" s="10"/>
      <c r="X982" s="10"/>
    </row>
    <row r="983" ht="15.75" customHeight="1">
      <c r="D983" s="10"/>
      <c r="T983" s="10"/>
      <c r="W983" s="10"/>
      <c r="X983" s="10"/>
    </row>
    <row r="984" ht="15.75" customHeight="1">
      <c r="D984" s="10"/>
      <c r="T984" s="10"/>
      <c r="W984" s="10"/>
      <c r="X984" s="10"/>
    </row>
    <row r="985" ht="15.75" customHeight="1">
      <c r="D985" s="10"/>
      <c r="T985" s="10"/>
      <c r="W985" s="10"/>
      <c r="X985" s="10"/>
    </row>
    <row r="986" ht="15.75" customHeight="1">
      <c r="D986" s="10"/>
      <c r="T986" s="10"/>
      <c r="W986" s="10"/>
      <c r="X986" s="10"/>
    </row>
    <row r="987" ht="15.75" customHeight="1">
      <c r="D987" s="10"/>
      <c r="T987" s="10"/>
      <c r="W987" s="10"/>
      <c r="X987" s="10"/>
    </row>
    <row r="988" ht="15.75" customHeight="1">
      <c r="D988" s="10"/>
      <c r="T988" s="10"/>
      <c r="W988" s="10"/>
      <c r="X988" s="10"/>
    </row>
    <row r="989" ht="15.75" customHeight="1">
      <c r="D989" s="10"/>
      <c r="T989" s="10"/>
      <c r="W989" s="10"/>
      <c r="X989" s="10"/>
    </row>
    <row r="990" ht="15.75" customHeight="1">
      <c r="D990" s="10"/>
      <c r="T990" s="10"/>
      <c r="W990" s="10"/>
      <c r="X990" s="10"/>
    </row>
    <row r="991" ht="15.75" customHeight="1">
      <c r="D991" s="10"/>
      <c r="T991" s="10"/>
      <c r="W991" s="10"/>
      <c r="X991" s="10"/>
    </row>
    <row r="992" ht="15.75" customHeight="1">
      <c r="D992" s="10"/>
      <c r="T992" s="10"/>
      <c r="W992" s="10"/>
      <c r="X992" s="10"/>
    </row>
    <row r="993" ht="15.75" customHeight="1">
      <c r="D993" s="10"/>
      <c r="T993" s="10"/>
      <c r="W993" s="10"/>
      <c r="X993" s="10"/>
    </row>
    <row r="994" ht="15.75" customHeight="1">
      <c r="D994" s="10"/>
      <c r="T994" s="10"/>
      <c r="W994" s="10"/>
      <c r="X994" s="10"/>
    </row>
    <row r="995" ht="15.75" customHeight="1">
      <c r="D995" s="10"/>
      <c r="T995" s="10"/>
      <c r="W995" s="10"/>
      <c r="X995" s="10"/>
    </row>
    <row r="996" ht="15.75" customHeight="1">
      <c r="D996" s="10"/>
      <c r="T996" s="10"/>
      <c r="W996" s="10"/>
      <c r="X996" s="10"/>
    </row>
    <row r="997" ht="15.75" customHeight="1">
      <c r="D997" s="10"/>
      <c r="T997" s="10"/>
      <c r="W997" s="10"/>
      <c r="X997" s="10"/>
    </row>
    <row r="998" ht="15.75" customHeight="1">
      <c r="D998" s="10"/>
      <c r="T998" s="10"/>
      <c r="W998" s="10"/>
      <c r="X998" s="10"/>
    </row>
    <row r="999" ht="15.75" customHeight="1">
      <c r="D999" s="10"/>
      <c r="T999" s="10"/>
      <c r="W999" s="10"/>
      <c r="X999" s="10"/>
    </row>
    <row r="1000" ht="15.75" customHeight="1">
      <c r="D1000" s="10"/>
      <c r="T1000" s="10"/>
      <c r="W1000" s="10"/>
      <c r="X1000" s="10"/>
    </row>
  </sheetData>
  <mergeCells count="3">
    <mergeCell ref="Y55:AE55"/>
    <mergeCell ref="Y56:AE56"/>
    <mergeCell ref="W59:Y5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14.14"/>
    <col customWidth="1" min="3" max="3" width="11.0"/>
    <col customWidth="1" min="4" max="4" width="70.0"/>
    <col customWidth="1" min="5" max="5" width="10.14"/>
    <col customWidth="1" min="6" max="6" width="13.86"/>
    <col customWidth="1" min="7" max="7" width="29.0"/>
    <col customWidth="1" min="8" max="8" width="9.71"/>
    <col customWidth="1" min="9" max="9" width="16.43"/>
    <col customWidth="1" min="10" max="10" width="21.43"/>
    <col customWidth="1" min="11" max="11" width="19.71"/>
    <col customWidth="1" min="12" max="12" width="19.0"/>
    <col customWidth="1" min="13" max="13" width="7.43"/>
    <col customWidth="1" min="14" max="14" width="37.86"/>
    <col customWidth="1" min="15" max="16" width="12.14"/>
    <col customWidth="1" min="17" max="17" width="136.14"/>
    <col customWidth="1" min="18" max="32" width="12.14"/>
  </cols>
  <sheetData>
    <row r="1">
      <c r="A1" s="4" t="s">
        <v>0</v>
      </c>
      <c r="B1" s="1">
        <v>9.0</v>
      </c>
      <c r="E1" s="6"/>
      <c r="H1" s="8"/>
      <c r="L1" s="5"/>
      <c r="M1" s="9"/>
      <c r="N1" s="5"/>
      <c r="O1" s="11"/>
      <c r="P1" s="5"/>
      <c r="Q1" s="5"/>
      <c r="R1" s="5"/>
      <c r="S1" s="5"/>
      <c r="T1" s="5"/>
      <c r="U1" s="5"/>
      <c r="V1" s="5"/>
      <c r="W1" s="5"/>
      <c r="X1" s="5"/>
      <c r="Y1" s="5"/>
      <c r="Z1" s="5"/>
      <c r="AA1" s="5"/>
      <c r="AB1" s="5"/>
    </row>
    <row r="2">
      <c r="A2" s="4"/>
      <c r="C2" s="16" t="s">
        <v>13</v>
      </c>
      <c r="D2" s="16"/>
      <c r="E2" s="6"/>
      <c r="H2" s="8"/>
      <c r="L2" s="5"/>
      <c r="M2" s="9"/>
      <c r="N2" s="5"/>
      <c r="O2" s="11"/>
      <c r="P2" s="5"/>
      <c r="Q2" s="5"/>
      <c r="R2" s="5"/>
      <c r="S2" s="5"/>
      <c r="T2" s="5"/>
      <c r="U2" s="5"/>
      <c r="V2" s="5"/>
      <c r="W2" s="5"/>
      <c r="X2" s="5"/>
      <c r="Y2" s="5"/>
      <c r="Z2" s="5"/>
      <c r="AA2" s="5"/>
      <c r="AB2" s="5"/>
    </row>
    <row r="3" ht="15.0" customHeight="1">
      <c r="A3" s="4" t="s">
        <v>6</v>
      </c>
      <c r="B3" s="1" t="s">
        <v>21</v>
      </c>
      <c r="C3" s="1" t="s">
        <v>16</v>
      </c>
      <c r="D3" s="1" t="s">
        <v>8</v>
      </c>
      <c r="E3" s="6" t="s">
        <v>6</v>
      </c>
      <c r="F3" s="1" t="s">
        <v>7</v>
      </c>
      <c r="G3" s="1" t="s">
        <v>8</v>
      </c>
      <c r="H3" s="8" t="s">
        <v>2</v>
      </c>
      <c r="I3" s="1" t="s">
        <v>30</v>
      </c>
      <c r="L3" s="5"/>
      <c r="M3" s="9" t="s">
        <v>2</v>
      </c>
      <c r="N3" s="5" t="s">
        <v>32</v>
      </c>
      <c r="O3" s="11" t="s">
        <v>33</v>
      </c>
      <c r="P3" s="5" t="s">
        <v>34</v>
      </c>
      <c r="Q3" s="5" t="s">
        <v>11</v>
      </c>
      <c r="R3" s="5"/>
      <c r="S3" s="5"/>
      <c r="T3" s="1" t="s">
        <v>2</v>
      </c>
      <c r="U3" s="5" t="s">
        <v>10</v>
      </c>
      <c r="V3" s="5"/>
      <c r="W3" s="5"/>
      <c r="X3" s="5"/>
      <c r="Y3" s="5"/>
      <c r="Z3" s="5"/>
      <c r="AA3" s="5"/>
      <c r="AB3" s="5"/>
      <c r="AC3" s="5"/>
      <c r="AD3" s="5"/>
      <c r="AE3" s="5"/>
      <c r="AF3" s="5"/>
    </row>
    <row r="4" ht="75.75" customHeight="1">
      <c r="A4" s="28">
        <v>46268.0</v>
      </c>
      <c r="B4" s="1">
        <v>1.0</v>
      </c>
      <c r="C4" s="1">
        <v>5.0</v>
      </c>
      <c r="D4" s="1" t="s">
        <v>39</v>
      </c>
      <c r="E4" s="31">
        <v>46267.0</v>
      </c>
      <c r="F4" s="1">
        <v>4.0</v>
      </c>
      <c r="H4" s="34"/>
      <c r="K4" s="12"/>
      <c r="M4" s="35">
        <v>46267.0</v>
      </c>
      <c r="N4" s="33" t="s">
        <v>63</v>
      </c>
      <c r="O4" s="11"/>
      <c r="P4" s="33"/>
      <c r="Q4" s="3" t="s">
        <v>65</v>
      </c>
      <c r="R4" s="5"/>
      <c r="S4" s="5"/>
      <c r="T4" s="5"/>
      <c r="U4" s="5"/>
      <c r="V4" s="17" t="s">
        <v>2</v>
      </c>
      <c r="W4" s="17" t="s">
        <v>17</v>
      </c>
      <c r="X4" s="17" t="s">
        <v>18</v>
      </c>
      <c r="Y4" s="17" t="s">
        <v>19</v>
      </c>
      <c r="Z4" s="17" t="s">
        <v>22</v>
      </c>
      <c r="AA4" s="17" t="s">
        <v>23</v>
      </c>
      <c r="AB4" s="17" t="s">
        <v>24</v>
      </c>
      <c r="AC4" s="17" t="s">
        <v>26</v>
      </c>
      <c r="AD4" s="17" t="s">
        <v>28</v>
      </c>
      <c r="AE4" s="5"/>
      <c r="AF4" s="5"/>
    </row>
    <row r="5" ht="409.5" customHeight="1">
      <c r="A5" s="28">
        <v>46268.0</v>
      </c>
      <c r="B5" s="1">
        <v>4.0</v>
      </c>
      <c r="C5" s="1">
        <v>15.0</v>
      </c>
      <c r="D5" s="1" t="s">
        <v>73</v>
      </c>
      <c r="E5" s="46">
        <v>46268.0</v>
      </c>
      <c r="F5" s="3">
        <v>4.0</v>
      </c>
      <c r="H5" s="34"/>
      <c r="M5" s="35" t="s">
        <v>79</v>
      </c>
      <c r="N5" s="33" t="s">
        <v>63</v>
      </c>
      <c r="O5" s="11" t="s">
        <v>82</v>
      </c>
      <c r="P5" s="33"/>
      <c r="Q5" s="3" t="s">
        <v>93</v>
      </c>
      <c r="R5" s="5"/>
      <c r="S5" s="5"/>
      <c r="T5" s="5"/>
      <c r="U5" s="5"/>
      <c r="V5" s="21"/>
      <c r="W5" s="17"/>
      <c r="X5" s="17"/>
      <c r="Y5" s="17"/>
      <c r="Z5" s="17"/>
      <c r="AA5" s="17"/>
      <c r="AB5" s="24">
        <v>0.0</v>
      </c>
      <c r="AC5" s="17">
        <v>480.0</v>
      </c>
      <c r="AD5" s="26">
        <v>0.0</v>
      </c>
      <c r="AE5" s="5"/>
      <c r="AF5" s="5"/>
    </row>
    <row r="6" ht="30.75" customHeight="1">
      <c r="A6" s="53">
        <v>46273.0</v>
      </c>
      <c r="B6" s="5">
        <v>2.0</v>
      </c>
      <c r="C6" s="5">
        <v>10.0</v>
      </c>
      <c r="D6" s="5" t="s">
        <v>96</v>
      </c>
      <c r="E6" s="46">
        <v>46269.0</v>
      </c>
      <c r="F6" s="3">
        <v>9.0</v>
      </c>
      <c r="G6" s="1" t="s">
        <v>99</v>
      </c>
      <c r="H6" s="34"/>
      <c r="M6" s="35"/>
      <c r="N6" s="33"/>
      <c r="O6" s="11"/>
      <c r="P6" s="33"/>
      <c r="Q6" s="5"/>
      <c r="R6" s="5"/>
      <c r="S6" s="5"/>
      <c r="T6" s="5"/>
      <c r="U6" s="5"/>
      <c r="V6" s="21"/>
      <c r="W6" s="17"/>
      <c r="X6" s="17"/>
      <c r="Y6" s="17"/>
      <c r="Z6" s="17"/>
      <c r="AA6" s="17"/>
      <c r="AB6" s="24">
        <v>0.0</v>
      </c>
      <c r="AC6" s="17">
        <v>480.0</v>
      </c>
      <c r="AD6" s="26">
        <v>0.0</v>
      </c>
      <c r="AE6" s="5"/>
      <c r="AF6" s="5"/>
    </row>
    <row r="7" ht="15.0" customHeight="1">
      <c r="A7" s="28">
        <v>46273.0</v>
      </c>
      <c r="B7" s="1">
        <v>2.0</v>
      </c>
      <c r="C7" s="1">
        <v>10.0</v>
      </c>
      <c r="D7" s="1" t="s">
        <v>103</v>
      </c>
      <c r="E7" s="31">
        <v>46273.0</v>
      </c>
      <c r="F7" s="1">
        <v>10.0</v>
      </c>
      <c r="H7" s="34"/>
      <c r="M7" s="35"/>
      <c r="N7" s="33"/>
      <c r="O7" s="11"/>
      <c r="P7" s="33"/>
      <c r="Q7" s="5"/>
      <c r="R7" s="5"/>
      <c r="S7" s="5"/>
      <c r="T7" s="5"/>
      <c r="U7" s="5"/>
      <c r="V7" s="21"/>
      <c r="W7" s="17"/>
      <c r="X7" s="17"/>
      <c r="Y7" s="17"/>
      <c r="Z7" s="17"/>
      <c r="AA7" s="17"/>
      <c r="AB7" s="24">
        <v>0.0</v>
      </c>
      <c r="AC7" s="17">
        <v>480.0</v>
      </c>
      <c r="AD7" s="26">
        <v>0.0</v>
      </c>
      <c r="AE7" s="5"/>
      <c r="AF7" s="5"/>
    </row>
    <row r="8" ht="15.0" customHeight="1">
      <c r="A8" s="28">
        <v>46274.0</v>
      </c>
      <c r="B8" s="39">
        <v>1.0</v>
      </c>
      <c r="C8" s="39">
        <v>5.0</v>
      </c>
      <c r="D8" s="56" t="s">
        <v>107</v>
      </c>
      <c r="E8" s="57">
        <v>46280.0</v>
      </c>
      <c r="F8" s="58">
        <v>18.0</v>
      </c>
      <c r="H8" s="34"/>
      <c r="M8" s="35">
        <v>46268.0</v>
      </c>
      <c r="N8" s="33"/>
      <c r="O8" s="11" t="s">
        <v>112</v>
      </c>
      <c r="P8" s="33"/>
      <c r="Q8" s="5" t="s">
        <v>113</v>
      </c>
      <c r="R8" s="5"/>
      <c r="S8" s="5"/>
      <c r="T8" s="5"/>
      <c r="U8" s="5"/>
      <c r="V8" s="21"/>
      <c r="W8" s="17"/>
      <c r="X8" s="17"/>
      <c r="Y8" s="17"/>
      <c r="Z8" s="17"/>
      <c r="AA8" s="17"/>
      <c r="AB8" s="24">
        <v>0.0</v>
      </c>
      <c r="AC8" s="17">
        <v>480.0</v>
      </c>
      <c r="AD8" s="26">
        <v>0.0</v>
      </c>
      <c r="AE8" s="5"/>
      <c r="AF8" s="5"/>
    </row>
    <row r="9" ht="15.0" customHeight="1">
      <c r="A9" s="28">
        <v>46274.0</v>
      </c>
      <c r="B9" s="39">
        <v>2.0</v>
      </c>
      <c r="C9" s="39">
        <v>10.0</v>
      </c>
      <c r="D9" s="1" t="s">
        <v>119</v>
      </c>
      <c r="E9" s="62">
        <v>46286.0</v>
      </c>
      <c r="F9" s="10">
        <v>2.0</v>
      </c>
      <c r="H9" s="34"/>
      <c r="M9" s="35"/>
      <c r="N9" s="33"/>
      <c r="O9" s="11"/>
      <c r="P9" s="33"/>
      <c r="Q9" s="5"/>
      <c r="R9" s="5"/>
      <c r="S9" s="5"/>
      <c r="T9" s="5"/>
      <c r="U9" s="5"/>
      <c r="V9" s="21"/>
      <c r="W9" s="17"/>
      <c r="X9" s="17"/>
      <c r="Y9" s="17"/>
      <c r="Z9" s="17"/>
      <c r="AA9" s="17"/>
      <c r="AB9" s="24">
        <v>0.0</v>
      </c>
      <c r="AC9" s="17">
        <v>480.0</v>
      </c>
      <c r="AD9" s="26">
        <v>0.0</v>
      </c>
      <c r="AE9" s="5"/>
      <c r="AF9" s="5"/>
    </row>
    <row r="10" ht="15.0" customHeight="1">
      <c r="A10" s="28">
        <v>46274.0</v>
      </c>
      <c r="B10" s="39">
        <v>2.0</v>
      </c>
      <c r="C10" s="39">
        <v>10.0</v>
      </c>
      <c r="D10" s="1" t="s">
        <v>124</v>
      </c>
      <c r="E10" s="62">
        <v>46288.0</v>
      </c>
      <c r="F10" s="10">
        <v>2.0</v>
      </c>
      <c r="H10" s="8"/>
      <c r="M10" s="35"/>
      <c r="N10" s="33"/>
      <c r="O10" s="11"/>
      <c r="P10" s="33"/>
      <c r="Q10" s="5"/>
      <c r="R10" s="5"/>
      <c r="S10" s="5"/>
      <c r="T10" s="5"/>
      <c r="U10" s="5"/>
      <c r="V10" s="21"/>
      <c r="W10" s="17"/>
      <c r="X10" s="17"/>
      <c r="Y10" s="17"/>
      <c r="Z10" s="17"/>
      <c r="AA10" s="17"/>
      <c r="AB10" s="24">
        <v>0.0</v>
      </c>
      <c r="AC10" s="17">
        <v>480.0</v>
      </c>
      <c r="AD10" s="26">
        <v>0.0</v>
      </c>
      <c r="AE10" s="5"/>
      <c r="AF10" s="5"/>
    </row>
    <row r="11" ht="15.0" customHeight="1">
      <c r="A11" s="28">
        <v>46274.0</v>
      </c>
      <c r="B11" s="39">
        <v>4.0</v>
      </c>
      <c r="C11" s="39">
        <v>10.0</v>
      </c>
      <c r="D11" s="63" t="s">
        <v>126</v>
      </c>
      <c r="E11" s="64"/>
      <c r="F11" s="10"/>
      <c r="H11" s="8"/>
      <c r="M11" s="65">
        <v>46269.0</v>
      </c>
      <c r="N11" s="5"/>
      <c r="O11" s="11" t="s">
        <v>133</v>
      </c>
      <c r="P11" s="33"/>
      <c r="Q11" s="5" t="s">
        <v>134</v>
      </c>
      <c r="R11" s="5"/>
      <c r="S11" s="5"/>
      <c r="T11" s="5"/>
      <c r="U11" s="5"/>
      <c r="V11" s="21"/>
      <c r="W11" s="17"/>
      <c r="X11" s="17"/>
      <c r="Y11" s="17"/>
      <c r="Z11" s="17"/>
      <c r="AA11" s="17"/>
      <c r="AB11" s="24">
        <v>0.0</v>
      </c>
      <c r="AC11" s="17">
        <v>480.0</v>
      </c>
      <c r="AD11" s="26">
        <v>0.0</v>
      </c>
      <c r="AE11" s="5"/>
      <c r="AF11" s="5"/>
    </row>
    <row r="12" ht="15.0" customHeight="1">
      <c r="A12" s="28">
        <v>46275.0</v>
      </c>
      <c r="B12" s="39">
        <v>2.0</v>
      </c>
      <c r="C12" s="39">
        <v>5.0</v>
      </c>
      <c r="D12" s="1" t="s">
        <v>137</v>
      </c>
      <c r="E12" s="64"/>
      <c r="F12" s="10"/>
      <c r="H12" s="8"/>
      <c r="M12" s="35"/>
      <c r="N12" s="33"/>
      <c r="O12" s="11"/>
      <c r="P12" s="33"/>
      <c r="Q12" s="5"/>
      <c r="R12" s="5"/>
      <c r="S12" s="5"/>
      <c r="T12" s="5"/>
      <c r="U12" s="5"/>
      <c r="V12" s="21"/>
      <c r="W12" s="17"/>
      <c r="X12" s="17"/>
      <c r="Y12" s="17"/>
      <c r="Z12" s="17"/>
      <c r="AA12" s="17"/>
      <c r="AB12" s="24">
        <v>0.0</v>
      </c>
      <c r="AC12" s="17">
        <v>480.0</v>
      </c>
      <c r="AD12" s="26">
        <v>0.0</v>
      </c>
      <c r="AE12" s="5"/>
      <c r="AF12" s="5"/>
    </row>
    <row r="13" ht="189.75" customHeight="1">
      <c r="A13" s="28">
        <v>46275.0</v>
      </c>
      <c r="B13" s="39">
        <v>2.0</v>
      </c>
      <c r="C13" s="39">
        <v>10.0</v>
      </c>
      <c r="D13" s="1" t="s">
        <v>143</v>
      </c>
      <c r="E13" s="6"/>
      <c r="H13" s="8"/>
      <c r="M13" s="35" t="s">
        <v>146</v>
      </c>
      <c r="N13" s="33"/>
      <c r="O13" s="11" t="s">
        <v>82</v>
      </c>
      <c r="P13" s="33"/>
      <c r="Q13" s="3" t="s">
        <v>148</v>
      </c>
      <c r="R13" s="5"/>
      <c r="S13" s="5"/>
      <c r="T13" s="5"/>
      <c r="U13" s="5"/>
      <c r="V13" s="21"/>
      <c r="W13" s="17"/>
      <c r="X13" s="17"/>
      <c r="Y13" s="17"/>
      <c r="Z13" s="17"/>
      <c r="AA13" s="17"/>
      <c r="AB13" s="24">
        <v>0.0</v>
      </c>
      <c r="AC13" s="17">
        <v>480.0</v>
      </c>
      <c r="AD13" s="26">
        <v>0.0</v>
      </c>
      <c r="AE13" s="5"/>
      <c r="AF13" s="5"/>
    </row>
    <row r="14" ht="15.0" customHeight="1">
      <c r="A14" s="28">
        <v>46280.0</v>
      </c>
      <c r="B14" s="39">
        <v>1.0</v>
      </c>
      <c r="C14" s="39">
        <v>5.0</v>
      </c>
      <c r="D14" s="56" t="s">
        <v>153</v>
      </c>
      <c r="E14" s="70"/>
      <c r="F14" s="56"/>
      <c r="H14" s="8"/>
      <c r="M14" s="35"/>
      <c r="N14" s="33"/>
      <c r="O14" s="11"/>
      <c r="P14" s="33"/>
      <c r="Q14" s="3"/>
      <c r="R14" s="5"/>
      <c r="S14" s="5"/>
      <c r="T14" s="5"/>
      <c r="U14" s="5"/>
      <c r="V14" s="21"/>
      <c r="W14" s="17"/>
      <c r="X14" s="17"/>
      <c r="Y14" s="17"/>
      <c r="Z14" s="17"/>
      <c r="AA14" s="17"/>
      <c r="AB14" s="24">
        <v>0.0</v>
      </c>
      <c r="AC14" s="17">
        <v>480.0</v>
      </c>
      <c r="AD14" s="26">
        <v>0.0</v>
      </c>
      <c r="AE14" s="5"/>
      <c r="AF14" s="5"/>
    </row>
    <row r="15" ht="336.0" customHeight="1">
      <c r="A15" s="28">
        <v>46280.0</v>
      </c>
      <c r="B15" s="39">
        <v>26.0</v>
      </c>
      <c r="C15" s="39">
        <v>20.0</v>
      </c>
      <c r="D15" s="56" t="s">
        <v>161</v>
      </c>
      <c r="E15" s="70"/>
      <c r="F15" s="56"/>
      <c r="H15" s="8"/>
      <c r="M15" s="35" t="s">
        <v>162</v>
      </c>
      <c r="N15" s="33"/>
      <c r="O15" s="11" t="s">
        <v>82</v>
      </c>
      <c r="P15" s="33"/>
      <c r="Q15" s="3" t="s">
        <v>169</v>
      </c>
      <c r="R15" s="5"/>
      <c r="S15" s="5"/>
      <c r="T15" s="5"/>
      <c r="U15" s="5"/>
      <c r="V15" s="21"/>
      <c r="W15" s="17"/>
      <c r="X15" s="17"/>
      <c r="Y15" s="17"/>
      <c r="Z15" s="17"/>
      <c r="AA15" s="17"/>
      <c r="AB15" s="24">
        <v>0.0</v>
      </c>
      <c r="AC15" s="17">
        <v>480.0</v>
      </c>
      <c r="AD15" s="26">
        <v>0.0</v>
      </c>
      <c r="AE15" s="5"/>
      <c r="AF15" s="5"/>
    </row>
    <row r="16" ht="15.0" customHeight="1">
      <c r="A16" s="28">
        <v>46281.0</v>
      </c>
      <c r="B16" s="39">
        <v>1.0</v>
      </c>
      <c r="C16" s="39">
        <v>5.0</v>
      </c>
      <c r="D16" s="1" t="s">
        <v>173</v>
      </c>
      <c r="E16" s="6"/>
      <c r="H16" s="8"/>
      <c r="M16" s="35"/>
      <c r="N16" s="33"/>
      <c r="O16" s="11"/>
      <c r="P16" s="33"/>
      <c r="Q16" s="5"/>
      <c r="R16" s="5"/>
      <c r="S16" s="5"/>
      <c r="T16" s="5"/>
      <c r="U16" s="5"/>
      <c r="V16" s="21"/>
      <c r="W16" s="17"/>
      <c r="X16" s="17"/>
      <c r="Y16" s="17"/>
      <c r="Z16" s="17"/>
      <c r="AA16" s="17"/>
      <c r="AB16" s="24">
        <v>0.0</v>
      </c>
      <c r="AC16" s="17">
        <v>480.0</v>
      </c>
      <c r="AD16" s="26">
        <v>0.0</v>
      </c>
      <c r="AE16" s="5"/>
      <c r="AF16" s="5"/>
    </row>
    <row r="17" ht="15.0" customHeight="1">
      <c r="A17" s="28">
        <v>46281.0</v>
      </c>
      <c r="B17" s="39">
        <v>2.0</v>
      </c>
      <c r="C17" s="39">
        <v>10.0</v>
      </c>
      <c r="D17" s="1" t="s">
        <v>177</v>
      </c>
      <c r="E17" s="6"/>
      <c r="H17" s="8"/>
      <c r="M17" s="35"/>
      <c r="N17" s="33"/>
      <c r="O17" s="11"/>
      <c r="P17" s="33"/>
      <c r="Q17" s="3"/>
      <c r="R17" s="5"/>
      <c r="S17" s="5"/>
      <c r="T17" s="5"/>
      <c r="U17" s="5"/>
      <c r="V17" s="21"/>
      <c r="W17" s="17"/>
      <c r="X17" s="17"/>
      <c r="Y17" s="17"/>
      <c r="Z17" s="17"/>
      <c r="AA17" s="17"/>
      <c r="AB17" s="24">
        <v>0.0</v>
      </c>
      <c r="AC17" s="17">
        <v>480.0</v>
      </c>
      <c r="AD17" s="26">
        <v>0.0</v>
      </c>
      <c r="AE17" s="5"/>
      <c r="AF17" s="5"/>
    </row>
    <row r="18" ht="102.75" customHeight="1">
      <c r="A18" s="28">
        <v>46283.0</v>
      </c>
      <c r="B18" s="39">
        <v>1.0</v>
      </c>
      <c r="C18" s="39">
        <v>5.0</v>
      </c>
      <c r="D18" s="1" t="s">
        <v>178</v>
      </c>
      <c r="E18" s="6"/>
      <c r="H18" s="8"/>
      <c r="M18" s="35" t="s">
        <v>162</v>
      </c>
      <c r="N18" s="33"/>
      <c r="O18" s="11" t="s">
        <v>112</v>
      </c>
      <c r="P18" s="33"/>
      <c r="Q18" s="3" t="s">
        <v>179</v>
      </c>
      <c r="R18" s="5"/>
      <c r="S18" s="5"/>
      <c r="T18" s="5"/>
      <c r="U18" s="5"/>
      <c r="V18" s="21"/>
      <c r="W18" s="17"/>
      <c r="X18" s="17"/>
      <c r="Y18" s="17"/>
      <c r="Z18" s="17"/>
      <c r="AA18" s="17"/>
      <c r="AB18" s="24">
        <v>0.0</v>
      </c>
      <c r="AC18" s="17">
        <v>480.0</v>
      </c>
      <c r="AD18" s="26">
        <v>0.0</v>
      </c>
      <c r="AE18" s="5"/>
      <c r="AF18" s="5"/>
    </row>
    <row r="19" ht="15.0" customHeight="1">
      <c r="A19" s="28">
        <v>46287.0</v>
      </c>
      <c r="B19" s="1">
        <v>5.0</v>
      </c>
      <c r="D19" s="1" t="s">
        <v>180</v>
      </c>
      <c r="E19" s="6"/>
      <c r="H19" s="8"/>
      <c r="M19" s="35"/>
      <c r="N19" s="33"/>
      <c r="O19" s="11"/>
      <c r="P19" s="33"/>
      <c r="Q19" s="5"/>
      <c r="R19" s="5"/>
      <c r="S19" s="5"/>
      <c r="T19" s="5"/>
      <c r="U19" s="5"/>
      <c r="V19" s="21"/>
      <c r="W19" s="17"/>
      <c r="X19" s="17"/>
      <c r="Y19" s="17"/>
      <c r="Z19" s="17"/>
      <c r="AA19" s="17"/>
      <c r="AB19" s="24">
        <v>0.0</v>
      </c>
      <c r="AC19" s="17">
        <v>480.0</v>
      </c>
      <c r="AD19" s="26">
        <v>0.0</v>
      </c>
      <c r="AE19" s="5"/>
      <c r="AF19" s="5"/>
    </row>
    <row r="20" ht="15.0" customHeight="1">
      <c r="A20" s="28">
        <v>46287.0</v>
      </c>
      <c r="B20" s="1">
        <v>4.0</v>
      </c>
      <c r="D20" s="1" t="s">
        <v>182</v>
      </c>
      <c r="E20" s="6"/>
      <c r="H20" s="8"/>
      <c r="M20" s="35"/>
      <c r="N20" s="33"/>
      <c r="O20" s="11"/>
      <c r="P20" s="33"/>
      <c r="Q20" s="5"/>
      <c r="R20" s="5"/>
      <c r="S20" s="5"/>
      <c r="T20" s="5"/>
      <c r="U20" s="5"/>
      <c r="V20" s="21"/>
      <c r="W20" s="17"/>
      <c r="X20" s="17"/>
      <c r="Y20" s="5"/>
      <c r="Z20" s="5"/>
      <c r="AA20" s="5"/>
      <c r="AB20" s="24">
        <v>0.0</v>
      </c>
      <c r="AC20" s="17">
        <v>480.0</v>
      </c>
      <c r="AD20" s="26">
        <v>0.0</v>
      </c>
      <c r="AE20" s="5"/>
      <c r="AF20" s="5"/>
    </row>
    <row r="21" ht="407.25" customHeight="1">
      <c r="A21" s="28">
        <v>46287.0</v>
      </c>
      <c r="B21" s="1">
        <v>14.0</v>
      </c>
      <c r="C21" s="10"/>
      <c r="D21" s="1" t="s">
        <v>184</v>
      </c>
      <c r="E21" s="6"/>
      <c r="H21" s="8"/>
      <c r="M21" s="35" t="s">
        <v>162</v>
      </c>
      <c r="N21" s="33"/>
      <c r="O21" s="11" t="s">
        <v>185</v>
      </c>
      <c r="P21" s="5"/>
      <c r="Q21" s="3" t="s">
        <v>186</v>
      </c>
      <c r="R21" s="56"/>
      <c r="S21" s="5"/>
      <c r="T21" s="5"/>
      <c r="U21" s="5"/>
      <c r="V21" s="21"/>
      <c r="W21" s="5"/>
      <c r="X21" s="5"/>
      <c r="Y21" s="5"/>
      <c r="Z21" s="5"/>
      <c r="AA21" s="5"/>
      <c r="AB21" s="24">
        <v>0.0</v>
      </c>
      <c r="AC21" s="17">
        <v>480.0</v>
      </c>
      <c r="AD21" s="26">
        <v>0.0</v>
      </c>
      <c r="AE21" s="5"/>
      <c r="AF21" s="5"/>
    </row>
    <row r="22" ht="15.0" customHeight="1">
      <c r="A22" s="28">
        <v>46288.0</v>
      </c>
      <c r="B22" s="1">
        <v>4.0</v>
      </c>
      <c r="C22" s="10">
        <v>15.0</v>
      </c>
      <c r="D22" s="1" t="s">
        <v>187</v>
      </c>
      <c r="E22" s="6"/>
      <c r="H22" s="8"/>
      <c r="M22" s="35"/>
      <c r="N22" s="33"/>
      <c r="O22" s="11"/>
      <c r="P22" s="5"/>
      <c r="Q22" s="5" t="s">
        <v>188</v>
      </c>
      <c r="R22" s="5"/>
      <c r="S22" s="5"/>
      <c r="T22" s="5"/>
      <c r="U22" s="5"/>
      <c r="V22" s="21"/>
      <c r="W22" s="5"/>
      <c r="X22" s="5"/>
      <c r="Y22" s="5"/>
      <c r="Z22" s="5"/>
      <c r="AA22" s="5"/>
      <c r="AB22" s="24">
        <v>0.0</v>
      </c>
      <c r="AC22" s="17">
        <v>480.0</v>
      </c>
      <c r="AD22" s="26">
        <v>0.0</v>
      </c>
      <c r="AE22" s="5"/>
      <c r="AF22" s="5"/>
    </row>
    <row r="23" ht="15.0" customHeight="1">
      <c r="A23" s="28">
        <v>46288.0</v>
      </c>
      <c r="B23" s="39">
        <v>3.0</v>
      </c>
      <c r="C23" s="39"/>
      <c r="D23" s="1" t="s">
        <v>189</v>
      </c>
      <c r="E23" s="6"/>
      <c r="H23" s="8"/>
      <c r="M23" s="35"/>
      <c r="N23" s="33"/>
      <c r="O23" s="11"/>
      <c r="P23" s="5"/>
      <c r="Q23" s="71"/>
      <c r="R23" s="5"/>
      <c r="S23" s="5"/>
      <c r="T23" s="5"/>
      <c r="U23" s="5"/>
      <c r="V23" s="55"/>
      <c r="W23" s="5"/>
      <c r="X23" s="5"/>
      <c r="Y23" s="5"/>
      <c r="Z23" s="5"/>
      <c r="AA23" s="5"/>
      <c r="AB23" s="24">
        <v>0.0</v>
      </c>
      <c r="AC23" s="17">
        <v>480.0</v>
      </c>
      <c r="AD23" s="26">
        <v>0.0</v>
      </c>
      <c r="AE23" s="5"/>
      <c r="AF23" s="5"/>
    </row>
    <row r="24" ht="15.0" customHeight="1">
      <c r="A24" s="28">
        <v>46289.0</v>
      </c>
      <c r="B24" s="39">
        <v>4.0</v>
      </c>
      <c r="C24" s="39"/>
      <c r="D24" s="56" t="s">
        <v>190</v>
      </c>
      <c r="E24" s="70"/>
      <c r="F24" s="56"/>
      <c r="H24" s="8"/>
      <c r="M24" s="35"/>
      <c r="N24" s="33"/>
      <c r="O24" s="11"/>
      <c r="P24" s="5"/>
      <c r="Q24" s="3"/>
      <c r="R24" s="5"/>
      <c r="S24" s="5"/>
      <c r="T24" s="5"/>
      <c r="U24" s="5"/>
      <c r="V24" s="55"/>
      <c r="W24" s="5"/>
      <c r="X24" s="5"/>
      <c r="Y24" s="5"/>
      <c r="Z24" s="5"/>
      <c r="AA24" s="5"/>
      <c r="AB24" s="24">
        <v>0.0</v>
      </c>
      <c r="AC24" s="17">
        <v>480.0</v>
      </c>
      <c r="AD24" s="26">
        <v>0.0</v>
      </c>
      <c r="AE24" s="5"/>
      <c r="AF24" s="5"/>
    </row>
    <row r="25" ht="142.5" customHeight="1">
      <c r="A25" s="28">
        <v>46289.0</v>
      </c>
      <c r="B25" s="39">
        <v>2.0</v>
      </c>
      <c r="C25" s="39">
        <v>10.0</v>
      </c>
      <c r="D25" s="1" t="s">
        <v>191</v>
      </c>
      <c r="E25" s="6"/>
      <c r="H25" s="8"/>
      <c r="M25" s="35" t="s">
        <v>192</v>
      </c>
      <c r="N25" s="33"/>
      <c r="O25" s="11" t="s">
        <v>185</v>
      </c>
      <c r="P25" s="5"/>
      <c r="Q25" s="3" t="s">
        <v>193</v>
      </c>
      <c r="R25" s="5"/>
      <c r="S25" s="5"/>
      <c r="T25" s="5"/>
      <c r="U25" s="5"/>
      <c r="V25" s="55"/>
      <c r="W25" s="5"/>
      <c r="X25" s="5"/>
      <c r="Y25" s="5"/>
      <c r="Z25" s="5"/>
      <c r="AA25" s="5"/>
      <c r="AB25" s="24">
        <v>0.0</v>
      </c>
      <c r="AC25" s="17">
        <v>480.0</v>
      </c>
      <c r="AD25" s="26">
        <v>0.0</v>
      </c>
      <c r="AE25" s="5"/>
      <c r="AF25" s="5"/>
    </row>
    <row r="26" ht="143.25" customHeight="1">
      <c r="A26" s="28">
        <v>46289.0</v>
      </c>
      <c r="B26" s="39">
        <v>8.0</v>
      </c>
      <c r="C26" s="39">
        <v>20.0</v>
      </c>
      <c r="D26" s="1" t="s">
        <v>194</v>
      </c>
      <c r="E26" s="6"/>
      <c r="H26" s="8"/>
      <c r="M26" s="35" t="s">
        <v>192</v>
      </c>
      <c r="N26" s="72"/>
      <c r="O26" s="11" t="s">
        <v>112</v>
      </c>
      <c r="P26" s="5"/>
      <c r="Q26" s="3" t="s">
        <v>195</v>
      </c>
      <c r="R26" s="5"/>
      <c r="S26" s="5"/>
      <c r="T26" s="5"/>
      <c r="U26" s="5"/>
      <c r="V26" s="55"/>
      <c r="W26" s="5"/>
      <c r="X26" s="5"/>
      <c r="Y26" s="5"/>
      <c r="Z26" s="5"/>
      <c r="AA26" s="5"/>
      <c r="AB26" s="24">
        <v>0.0</v>
      </c>
      <c r="AC26" s="17">
        <v>480.0</v>
      </c>
      <c r="AD26" s="26">
        <v>0.0</v>
      </c>
      <c r="AE26" s="5"/>
      <c r="AF26" s="5"/>
    </row>
    <row r="27" ht="48.0" customHeight="1">
      <c r="A27" s="28">
        <v>46290.0</v>
      </c>
      <c r="B27" s="39">
        <v>3.0</v>
      </c>
      <c r="C27" s="39">
        <v>15.0</v>
      </c>
      <c r="D27" s="10" t="s">
        <v>196</v>
      </c>
      <c r="E27" s="6"/>
      <c r="H27" s="8"/>
      <c r="M27" s="35" t="s">
        <v>192</v>
      </c>
      <c r="N27" s="72"/>
      <c r="O27" s="11" t="s">
        <v>197</v>
      </c>
      <c r="P27" s="5"/>
      <c r="Q27" s="3" t="s">
        <v>198</v>
      </c>
      <c r="R27" s="5"/>
      <c r="S27" s="5"/>
      <c r="T27" s="5"/>
      <c r="U27" s="5"/>
      <c r="V27" s="55"/>
      <c r="W27" s="5"/>
      <c r="X27" s="5"/>
      <c r="Y27" s="5"/>
      <c r="Z27" s="5"/>
      <c r="AA27" s="5"/>
      <c r="AB27" s="24">
        <v>0.0</v>
      </c>
      <c r="AC27" s="17">
        <v>480.0</v>
      </c>
      <c r="AD27" s="26">
        <v>0.0</v>
      </c>
      <c r="AE27" s="5"/>
      <c r="AF27" s="5"/>
    </row>
    <row r="28" ht="15.0" customHeight="1">
      <c r="A28" s="28">
        <v>46294.0</v>
      </c>
      <c r="B28" s="39">
        <v>1.0</v>
      </c>
      <c r="C28" s="39">
        <v>8.0</v>
      </c>
      <c r="D28" s="10" t="s">
        <v>199</v>
      </c>
      <c r="E28" s="6"/>
      <c r="H28" s="8"/>
      <c r="M28" s="35" t="s">
        <v>192</v>
      </c>
      <c r="N28" s="72"/>
      <c r="O28" s="11"/>
      <c r="P28" s="5"/>
      <c r="Q28" s="5" t="s">
        <v>200</v>
      </c>
      <c r="R28" s="5"/>
      <c r="S28" s="5"/>
      <c r="T28" s="5"/>
      <c r="U28" s="5"/>
      <c r="V28" s="55"/>
      <c r="W28" s="5"/>
      <c r="X28" s="5"/>
      <c r="Y28" s="5"/>
      <c r="Z28" s="5"/>
      <c r="AA28" s="5"/>
      <c r="AB28" s="24">
        <v>0.0</v>
      </c>
      <c r="AC28" s="17">
        <v>480.0</v>
      </c>
      <c r="AD28" s="26">
        <v>0.0</v>
      </c>
      <c r="AE28" s="5"/>
      <c r="AF28" s="5"/>
    </row>
    <row r="29" ht="15.0" customHeight="1">
      <c r="A29" s="28">
        <v>46294.0</v>
      </c>
      <c r="B29" s="39">
        <v>5.0</v>
      </c>
      <c r="C29" s="39">
        <v>15.0</v>
      </c>
      <c r="D29" s="1" t="s">
        <v>201</v>
      </c>
      <c r="E29" s="6"/>
      <c r="H29" s="8"/>
      <c r="M29" s="35"/>
      <c r="N29" s="72"/>
      <c r="O29" s="11"/>
      <c r="P29" s="5"/>
      <c r="Q29" s="5"/>
      <c r="R29" s="5"/>
      <c r="S29" s="5"/>
      <c r="T29" s="5"/>
      <c r="U29" s="5"/>
      <c r="V29" s="55"/>
      <c r="W29" s="5"/>
      <c r="X29" s="5"/>
      <c r="Y29" s="5"/>
      <c r="Z29" s="5"/>
      <c r="AA29" s="5"/>
      <c r="AB29" s="24">
        <v>0.0</v>
      </c>
      <c r="AC29" s="17">
        <v>480.0</v>
      </c>
      <c r="AD29" s="26">
        <v>0.0</v>
      </c>
      <c r="AE29" s="5"/>
      <c r="AF29" s="5"/>
    </row>
    <row r="30" ht="15.0" customHeight="1">
      <c r="A30" s="28">
        <v>46295.0</v>
      </c>
      <c r="B30" s="39">
        <v>1.0</v>
      </c>
      <c r="C30" s="39">
        <v>5.0</v>
      </c>
      <c r="D30" s="1" t="s">
        <v>202</v>
      </c>
      <c r="E30" s="6"/>
      <c r="H30" s="8"/>
      <c r="M30" s="35">
        <v>46293.0</v>
      </c>
      <c r="N30" s="72"/>
      <c r="O30" s="11"/>
      <c r="P30" s="5"/>
      <c r="Q30" s="11" t="s">
        <v>203</v>
      </c>
      <c r="R30" s="5"/>
      <c r="S30" s="5"/>
      <c r="T30" s="5"/>
      <c r="U30" s="5"/>
      <c r="V30" s="55"/>
      <c r="W30" s="5"/>
      <c r="X30" s="5"/>
      <c r="Y30" s="5"/>
      <c r="Z30" s="5"/>
      <c r="AA30" s="5"/>
      <c r="AB30" s="24">
        <v>0.0</v>
      </c>
      <c r="AC30" s="17">
        <v>480.0</v>
      </c>
      <c r="AD30" s="26">
        <v>0.0</v>
      </c>
      <c r="AE30" s="5"/>
      <c r="AF30" s="5"/>
    </row>
    <row r="31" ht="15.0" customHeight="1">
      <c r="A31" s="28">
        <v>46295.0</v>
      </c>
      <c r="B31" s="39">
        <v>2.0</v>
      </c>
      <c r="C31" s="39">
        <v>10.0</v>
      </c>
      <c r="D31" s="1" t="s">
        <v>204</v>
      </c>
      <c r="E31" s="6"/>
      <c r="H31" s="8"/>
      <c r="M31" s="35">
        <v>46294.0</v>
      </c>
      <c r="N31" s="72"/>
      <c r="O31" s="11"/>
      <c r="P31" s="5"/>
      <c r="Q31" s="11" t="s">
        <v>205</v>
      </c>
      <c r="R31" s="5"/>
      <c r="S31" s="5"/>
      <c r="T31" s="5"/>
      <c r="U31" s="5"/>
      <c r="V31" s="55"/>
      <c r="W31" s="5"/>
      <c r="X31" s="5"/>
      <c r="Y31" s="5"/>
      <c r="Z31" s="5"/>
      <c r="AA31" s="5"/>
      <c r="AB31" s="24">
        <v>0.0</v>
      </c>
      <c r="AC31" s="17">
        <v>480.0</v>
      </c>
      <c r="AD31" s="26">
        <v>0.0</v>
      </c>
      <c r="AE31" s="5"/>
      <c r="AF31" s="5"/>
    </row>
    <row r="32" ht="15.0" customHeight="1">
      <c r="A32" s="28">
        <v>46295.0</v>
      </c>
      <c r="B32" s="39">
        <v>2.0</v>
      </c>
      <c r="C32" s="39">
        <v>10.0</v>
      </c>
      <c r="D32" s="1" t="s">
        <v>206</v>
      </c>
      <c r="E32" s="6"/>
      <c r="H32" s="8"/>
      <c r="M32" s="35">
        <v>46295.0</v>
      </c>
      <c r="N32" s="72"/>
      <c r="O32" s="11"/>
      <c r="P32" s="5"/>
      <c r="Q32" s="11" t="s">
        <v>207</v>
      </c>
      <c r="R32" s="5"/>
      <c r="S32" s="5"/>
      <c r="T32" s="5"/>
      <c r="U32" s="5"/>
      <c r="V32" s="55"/>
      <c r="W32" s="5"/>
      <c r="X32" s="5"/>
      <c r="Y32" s="5"/>
      <c r="Z32" s="5"/>
      <c r="AA32" s="5"/>
      <c r="AB32" s="24">
        <v>0.0</v>
      </c>
      <c r="AC32" s="17">
        <v>480.0</v>
      </c>
      <c r="AD32" s="26">
        <v>0.0</v>
      </c>
      <c r="AE32" s="5"/>
      <c r="AF32" s="5"/>
    </row>
    <row r="33" ht="15.0" customHeight="1">
      <c r="A33" s="4"/>
      <c r="B33" s="39"/>
      <c r="C33" s="39"/>
      <c r="E33" s="6"/>
      <c r="H33" s="8"/>
      <c r="M33" s="35"/>
      <c r="N33" s="72"/>
      <c r="O33" s="11"/>
      <c r="P33" s="5"/>
      <c r="Q33" s="5"/>
      <c r="R33" s="5"/>
      <c r="S33" s="5"/>
      <c r="T33" s="5"/>
      <c r="U33" s="5"/>
      <c r="V33" s="55"/>
      <c r="W33" s="5"/>
      <c r="X33" s="5"/>
      <c r="Y33" s="5"/>
      <c r="Z33" s="5"/>
      <c r="AA33" s="5"/>
      <c r="AB33" s="24">
        <v>0.0</v>
      </c>
      <c r="AC33" s="17">
        <v>480.0</v>
      </c>
      <c r="AD33" s="26">
        <v>0.0</v>
      </c>
      <c r="AE33" s="5"/>
      <c r="AF33" s="5"/>
    </row>
    <row r="34" ht="15.75" customHeight="1">
      <c r="A34" s="4"/>
      <c r="E34" s="6"/>
      <c r="H34" s="8"/>
      <c r="M34" s="35"/>
      <c r="N34" s="72"/>
      <c r="O34" s="11"/>
      <c r="P34" s="5"/>
      <c r="Q34" s="5"/>
      <c r="R34" s="5"/>
      <c r="S34" s="5"/>
      <c r="T34" s="5"/>
      <c r="U34" s="5"/>
      <c r="V34" s="55"/>
      <c r="W34" s="5"/>
      <c r="X34" s="5"/>
      <c r="Y34" s="5"/>
      <c r="Z34" s="5"/>
      <c r="AA34" s="5"/>
      <c r="AB34" s="24">
        <v>0.0</v>
      </c>
      <c r="AC34" s="17">
        <v>480.0</v>
      </c>
      <c r="AD34" s="26">
        <v>0.0</v>
      </c>
      <c r="AE34" s="5"/>
      <c r="AF34" s="5"/>
    </row>
    <row r="35" ht="15.75" customHeight="1">
      <c r="A35" s="28"/>
      <c r="E35" s="6"/>
      <c r="H35" s="8"/>
      <c r="M35" s="35"/>
      <c r="N35" s="72"/>
      <c r="O35" s="11"/>
      <c r="P35" s="5"/>
      <c r="Q35" s="5"/>
      <c r="R35" s="5"/>
      <c r="S35" s="5"/>
      <c r="T35" s="5"/>
      <c r="U35" s="5"/>
      <c r="V35" s="55"/>
      <c r="W35" s="5"/>
      <c r="X35" s="5"/>
      <c r="Y35" s="5"/>
      <c r="Z35" s="5"/>
      <c r="AA35" s="5"/>
      <c r="AB35" s="24">
        <v>0.0</v>
      </c>
      <c r="AC35" s="17">
        <v>480.0</v>
      </c>
      <c r="AD35" s="26">
        <v>0.0</v>
      </c>
      <c r="AE35" s="5"/>
      <c r="AF35" s="5"/>
    </row>
    <row r="36" ht="15.75" customHeight="1">
      <c r="A36" s="28"/>
      <c r="C36" s="10"/>
      <c r="E36" s="6"/>
      <c r="H36" s="8"/>
      <c r="M36" s="35"/>
      <c r="N36" s="72"/>
      <c r="O36" s="11"/>
      <c r="P36" s="5"/>
      <c r="Q36" s="5"/>
      <c r="R36" s="5"/>
      <c r="S36" s="5"/>
      <c r="T36" s="5"/>
      <c r="U36" s="5"/>
      <c r="V36" s="5"/>
      <c r="W36" s="5"/>
      <c r="X36" s="5"/>
      <c r="Y36" s="5"/>
      <c r="Z36" s="5"/>
      <c r="AA36" s="5"/>
      <c r="AB36" s="5"/>
      <c r="AC36" s="5"/>
      <c r="AD36" s="5"/>
      <c r="AE36" s="5"/>
      <c r="AF36" s="5"/>
    </row>
    <row r="37" ht="15.75" customHeight="1">
      <c r="A37" s="28"/>
      <c r="C37" s="10"/>
      <c r="E37" s="6"/>
      <c r="H37" s="8"/>
      <c r="M37" s="35"/>
      <c r="N37" s="72"/>
      <c r="O37" s="11"/>
      <c r="P37" s="5"/>
      <c r="Q37" s="5"/>
      <c r="R37" s="5"/>
      <c r="S37" s="5"/>
      <c r="T37" s="5"/>
      <c r="U37" s="5"/>
      <c r="V37" s="5"/>
      <c r="W37" s="5"/>
      <c r="X37" s="5"/>
      <c r="Y37" s="5"/>
      <c r="Z37" s="5"/>
      <c r="AA37" s="5"/>
      <c r="AB37" s="5"/>
      <c r="AC37" s="5"/>
      <c r="AD37" s="5"/>
      <c r="AE37" s="5"/>
      <c r="AF37" s="5"/>
    </row>
    <row r="38" ht="15.75" customHeight="1">
      <c r="A38" s="28"/>
      <c r="C38" s="10"/>
      <c r="E38" s="6"/>
      <c r="H38" s="8"/>
      <c r="M38" s="35"/>
      <c r="N38" s="72"/>
      <c r="O38" s="11"/>
      <c r="P38" s="5"/>
      <c r="Q38" s="5"/>
      <c r="R38" s="5"/>
      <c r="S38" s="5"/>
      <c r="T38" s="5"/>
      <c r="U38" s="5"/>
      <c r="V38" s="5"/>
      <c r="W38" s="66" t="s">
        <v>139</v>
      </c>
      <c r="X38" s="5" t="s">
        <v>141</v>
      </c>
      <c r="AD38" s="5"/>
      <c r="AE38" s="5"/>
      <c r="AF38" s="5"/>
    </row>
    <row r="39" ht="15.75" customHeight="1">
      <c r="A39" s="4"/>
      <c r="E39" s="6"/>
      <c r="H39" s="8"/>
      <c r="M39" s="35"/>
      <c r="N39" s="72"/>
      <c r="O39" s="11"/>
      <c r="P39" s="5"/>
      <c r="Q39" s="5"/>
      <c r="R39" s="5"/>
      <c r="S39" s="5"/>
      <c r="T39" s="5"/>
      <c r="U39" s="5"/>
      <c r="V39" s="5"/>
      <c r="W39" s="66" t="s">
        <v>142</v>
      </c>
      <c r="X39" s="5" t="s">
        <v>144</v>
      </c>
      <c r="AE39" s="5"/>
      <c r="AF39" s="5"/>
    </row>
    <row r="40" ht="15.75" customHeight="1">
      <c r="A40" s="4"/>
      <c r="E40" s="6"/>
      <c r="H40" s="8"/>
      <c r="M40" s="35"/>
      <c r="N40" s="72"/>
      <c r="O40" s="11"/>
      <c r="P40" s="5"/>
      <c r="Q40" s="5"/>
      <c r="R40" s="5"/>
      <c r="S40" s="5"/>
      <c r="T40" s="5"/>
      <c r="U40" s="5"/>
      <c r="V40" s="5"/>
      <c r="W40" s="5"/>
      <c r="X40" s="5"/>
      <c r="Y40" s="5"/>
      <c r="Z40" s="5"/>
      <c r="AA40" s="5"/>
      <c r="AB40" s="5"/>
      <c r="AC40" s="5"/>
      <c r="AD40" s="5"/>
      <c r="AE40" s="5"/>
      <c r="AF40" s="5"/>
    </row>
    <row r="41" ht="15.75" customHeight="1">
      <c r="A41" s="4"/>
      <c r="E41" s="6"/>
      <c r="H41" s="8"/>
      <c r="M41" s="35"/>
      <c r="N41" s="72"/>
      <c r="O41" s="11"/>
      <c r="P41" s="5"/>
      <c r="Q41" s="5"/>
      <c r="R41" s="5"/>
      <c r="S41" s="5"/>
      <c r="T41" s="5"/>
      <c r="U41" s="5"/>
      <c r="V41" s="5"/>
      <c r="W41" s="5"/>
      <c r="X41" s="5"/>
      <c r="Y41" s="5"/>
      <c r="Z41" s="5"/>
      <c r="AA41" s="5"/>
      <c r="AB41" s="5"/>
      <c r="AC41" s="5"/>
      <c r="AD41" s="5"/>
      <c r="AE41" s="5"/>
      <c r="AF41" s="5"/>
    </row>
    <row r="42" ht="15.75" customHeight="1">
      <c r="A42" s="4"/>
      <c r="E42" s="6"/>
      <c r="H42" s="8"/>
      <c r="M42" s="35"/>
      <c r="N42" s="72"/>
      <c r="O42" s="11"/>
      <c r="P42" s="5"/>
      <c r="Q42" s="5"/>
      <c r="R42" s="5"/>
      <c r="S42" s="5"/>
      <c r="T42" s="5"/>
      <c r="U42" s="5"/>
      <c r="V42" s="5"/>
      <c r="W42" s="69" t="s">
        <v>150</v>
      </c>
      <c r="Y42" s="5"/>
      <c r="Z42" s="5"/>
      <c r="AA42" s="5"/>
      <c r="AB42" s="5"/>
      <c r="AC42" s="5"/>
      <c r="AD42" s="5"/>
      <c r="AE42" s="5"/>
      <c r="AF42" s="5"/>
    </row>
    <row r="43" ht="15.75" customHeight="1">
      <c r="A43" s="4"/>
      <c r="E43" s="6"/>
      <c r="H43" s="8"/>
      <c r="M43" s="35"/>
      <c r="N43" s="72"/>
      <c r="O43" s="11"/>
      <c r="P43" s="5"/>
      <c r="Q43" s="5"/>
      <c r="R43" s="5"/>
      <c r="S43" s="5"/>
      <c r="T43" s="5"/>
      <c r="U43" s="5"/>
      <c r="V43" s="17" t="s">
        <v>2</v>
      </c>
      <c r="W43" s="5" t="s">
        <v>154</v>
      </c>
      <c r="X43" s="17" t="s">
        <v>155</v>
      </c>
      <c r="Y43" s="5"/>
      <c r="Z43" s="5"/>
      <c r="AA43" s="5"/>
      <c r="AB43" s="5"/>
      <c r="AC43" s="5"/>
      <c r="AD43" s="5"/>
      <c r="AE43" s="5"/>
      <c r="AF43" s="5"/>
    </row>
    <row r="44" ht="15.75" customHeight="1">
      <c r="A44" s="4"/>
      <c r="E44" s="6"/>
      <c r="H44" s="8"/>
      <c r="M44" s="35"/>
      <c r="N44" s="72"/>
      <c r="O44" s="11"/>
      <c r="P44" s="5"/>
      <c r="Q44" s="5"/>
      <c r="R44" s="5"/>
      <c r="S44" s="5"/>
      <c r="T44" s="5"/>
      <c r="U44" s="5"/>
      <c r="V44" s="5"/>
      <c r="W44" s="5"/>
      <c r="X44" s="5"/>
      <c r="Y44" s="5"/>
      <c r="Z44" s="5"/>
      <c r="AA44" s="5"/>
      <c r="AB44" s="5"/>
      <c r="AC44" s="5"/>
      <c r="AD44" s="5"/>
      <c r="AE44" s="5"/>
      <c r="AF44" s="5"/>
    </row>
    <row r="45" ht="15.75" customHeight="1">
      <c r="A45" s="4"/>
      <c r="E45" s="6"/>
      <c r="H45" s="8"/>
      <c r="M45" s="35"/>
      <c r="N45" s="72"/>
      <c r="O45" s="11"/>
      <c r="P45" s="5"/>
      <c r="Q45" s="5"/>
      <c r="R45" s="5"/>
      <c r="S45" s="5"/>
      <c r="T45" s="5"/>
      <c r="U45" s="5"/>
      <c r="V45" s="5"/>
      <c r="W45" s="5"/>
      <c r="X45" s="5"/>
      <c r="Y45" s="5"/>
      <c r="Z45" s="5"/>
      <c r="AA45" s="5"/>
      <c r="AB45" s="5"/>
      <c r="AC45" s="5"/>
      <c r="AD45" s="5"/>
      <c r="AE45" s="5"/>
      <c r="AF45" s="5"/>
    </row>
    <row r="46" ht="15.75" customHeight="1">
      <c r="A46" s="4"/>
      <c r="E46" s="6"/>
      <c r="H46" s="8"/>
      <c r="M46" s="35"/>
      <c r="N46" s="72"/>
      <c r="O46" s="11"/>
      <c r="P46" s="5"/>
      <c r="Q46" s="5"/>
      <c r="R46" s="5"/>
      <c r="S46" s="5"/>
      <c r="T46" s="5"/>
      <c r="U46" s="5"/>
      <c r="V46" s="5"/>
      <c r="W46" s="5"/>
      <c r="X46" s="5"/>
      <c r="Y46" s="5"/>
      <c r="Z46" s="5"/>
      <c r="AA46" s="5"/>
      <c r="AB46" s="5"/>
      <c r="AC46" s="5"/>
      <c r="AD46" s="5"/>
      <c r="AE46" s="5"/>
      <c r="AF46" s="5"/>
    </row>
    <row r="47" ht="15.75" customHeight="1">
      <c r="A47" s="4"/>
      <c r="E47" s="6"/>
      <c r="H47" s="8"/>
      <c r="M47" s="35"/>
      <c r="N47" s="72"/>
      <c r="O47" s="11"/>
      <c r="P47" s="5"/>
      <c r="Q47" s="5"/>
      <c r="R47" s="5"/>
      <c r="S47" s="5"/>
      <c r="T47" s="5"/>
      <c r="U47" s="5"/>
      <c r="V47" s="5"/>
      <c r="W47" s="5"/>
      <c r="X47" s="5"/>
      <c r="Y47" s="5"/>
      <c r="Z47" s="5"/>
      <c r="AA47" s="5"/>
      <c r="AB47" s="5"/>
      <c r="AC47" s="5"/>
      <c r="AD47" s="5"/>
      <c r="AE47" s="5"/>
      <c r="AF47" s="5"/>
    </row>
    <row r="48" ht="15.75" customHeight="1">
      <c r="A48" s="4"/>
      <c r="E48" s="6"/>
      <c r="H48" s="8"/>
      <c r="M48" s="35"/>
      <c r="N48" s="72"/>
      <c r="O48" s="11"/>
      <c r="P48" s="5"/>
      <c r="Q48" s="5"/>
      <c r="R48" s="5"/>
      <c r="S48" s="5"/>
      <c r="T48" s="5"/>
      <c r="U48" s="5"/>
      <c r="V48" s="5"/>
      <c r="W48" s="5"/>
      <c r="X48" s="5"/>
      <c r="Y48" s="5"/>
      <c r="Z48" s="5"/>
      <c r="AA48" s="5"/>
      <c r="AB48" s="5"/>
      <c r="AC48" s="5"/>
      <c r="AD48" s="5"/>
      <c r="AE48" s="5"/>
      <c r="AF48" s="5"/>
    </row>
    <row r="49" ht="15.75" customHeight="1">
      <c r="A49" s="4"/>
      <c r="E49" s="6"/>
      <c r="H49" s="8"/>
      <c r="M49" s="35"/>
      <c r="N49" s="72"/>
      <c r="O49" s="11"/>
      <c r="P49" s="5"/>
      <c r="Q49" s="5"/>
      <c r="R49" s="5"/>
      <c r="S49" s="5"/>
      <c r="T49" s="5"/>
      <c r="U49" s="5"/>
      <c r="V49" s="5"/>
      <c r="W49" s="5"/>
      <c r="X49" s="5"/>
      <c r="Y49" s="5"/>
      <c r="Z49" s="5"/>
      <c r="AA49" s="5"/>
      <c r="AB49" s="5"/>
      <c r="AC49" s="5"/>
      <c r="AD49" s="5"/>
      <c r="AE49" s="5"/>
      <c r="AF49" s="5"/>
    </row>
    <row r="50" ht="15.75" customHeight="1">
      <c r="A50" s="4"/>
      <c r="E50" s="6"/>
      <c r="H50" s="8"/>
      <c r="M50" s="35"/>
      <c r="N50" s="72"/>
      <c r="O50" s="11"/>
      <c r="P50" s="5"/>
      <c r="Q50" s="5"/>
      <c r="R50" s="5"/>
      <c r="S50" s="5"/>
      <c r="T50" s="5"/>
      <c r="U50" s="5"/>
      <c r="V50" s="5"/>
      <c r="W50" s="5"/>
      <c r="X50" s="5"/>
      <c r="Y50" s="5"/>
      <c r="Z50" s="5"/>
      <c r="AA50" s="5"/>
      <c r="AB50" s="5"/>
      <c r="AC50" s="5"/>
      <c r="AD50" s="5"/>
      <c r="AE50" s="5"/>
      <c r="AF50" s="5"/>
    </row>
    <row r="51" ht="15.75" customHeight="1">
      <c r="A51" s="4"/>
      <c r="E51" s="6"/>
      <c r="H51" s="8"/>
      <c r="M51" s="35"/>
      <c r="N51" s="72"/>
      <c r="O51" s="11"/>
      <c r="P51" s="5"/>
      <c r="Q51" s="5"/>
      <c r="R51" s="5"/>
      <c r="S51" s="5"/>
      <c r="T51" s="5"/>
      <c r="U51" s="5"/>
      <c r="V51" s="5"/>
      <c r="W51" s="5"/>
      <c r="X51" s="5"/>
      <c r="Y51" s="5"/>
      <c r="Z51" s="5"/>
      <c r="AA51" s="5"/>
      <c r="AB51" s="5"/>
      <c r="AC51" s="5"/>
      <c r="AD51" s="5"/>
      <c r="AE51" s="5"/>
      <c r="AF51" s="5"/>
    </row>
    <row r="52" ht="15.75" customHeight="1">
      <c r="A52" s="4"/>
      <c r="E52" s="6"/>
      <c r="H52" s="8"/>
      <c r="M52" s="35"/>
      <c r="N52" s="72"/>
      <c r="O52" s="11"/>
      <c r="P52" s="5"/>
      <c r="Q52" s="5"/>
      <c r="R52" s="5"/>
      <c r="S52" s="5"/>
      <c r="T52" s="5"/>
      <c r="U52" s="5"/>
      <c r="V52" s="5"/>
      <c r="W52" s="5"/>
      <c r="X52" s="5"/>
      <c r="Y52" s="5"/>
      <c r="Z52" s="5"/>
      <c r="AA52" s="5"/>
      <c r="AB52" s="5"/>
      <c r="AC52" s="5"/>
      <c r="AD52" s="5"/>
      <c r="AE52" s="5"/>
      <c r="AF52" s="5"/>
    </row>
    <row r="53" ht="15.75" customHeight="1">
      <c r="A53" s="4"/>
      <c r="E53" s="6"/>
      <c r="H53" s="8"/>
      <c r="M53" s="35"/>
      <c r="N53" s="72"/>
      <c r="O53" s="11"/>
      <c r="P53" s="5"/>
      <c r="Q53" s="5"/>
      <c r="R53" s="5"/>
      <c r="S53" s="5"/>
      <c r="T53" s="5"/>
      <c r="U53" s="5"/>
      <c r="V53" s="5"/>
      <c r="W53" s="5"/>
      <c r="X53" s="5"/>
      <c r="Y53" s="5"/>
      <c r="Z53" s="5"/>
      <c r="AA53" s="5"/>
      <c r="AB53" s="5"/>
      <c r="AC53" s="5"/>
      <c r="AD53" s="5"/>
      <c r="AE53" s="5"/>
      <c r="AF53" s="5"/>
    </row>
    <row r="54" ht="15.75" customHeight="1">
      <c r="A54" s="4"/>
      <c r="E54" s="6"/>
      <c r="H54" s="8"/>
      <c r="M54" s="35"/>
      <c r="N54" s="72"/>
      <c r="O54" s="11"/>
      <c r="P54" s="5"/>
      <c r="Q54" s="5"/>
      <c r="R54" s="5"/>
      <c r="S54" s="5"/>
      <c r="T54" s="5"/>
      <c r="U54" s="5"/>
      <c r="V54" s="5"/>
      <c r="W54" s="5"/>
      <c r="X54" s="5"/>
      <c r="Y54" s="5"/>
      <c r="Z54" s="5"/>
      <c r="AA54" s="5"/>
      <c r="AB54" s="5"/>
      <c r="AC54" s="5"/>
      <c r="AD54" s="5"/>
      <c r="AE54" s="5"/>
      <c r="AF54" s="5"/>
    </row>
    <row r="55" ht="15.75" customHeight="1">
      <c r="A55" s="4"/>
      <c r="E55" s="6"/>
      <c r="H55" s="8"/>
      <c r="M55" s="35"/>
      <c r="N55" s="72"/>
      <c r="O55" s="11"/>
      <c r="P55" s="5"/>
      <c r="Q55" s="5"/>
      <c r="R55" s="5"/>
      <c r="S55" s="5"/>
      <c r="T55" s="5"/>
      <c r="U55" s="5"/>
      <c r="V55" s="5"/>
      <c r="W55" s="5"/>
      <c r="X55" s="5"/>
      <c r="Y55" s="5"/>
      <c r="Z55" s="5"/>
      <c r="AA55" s="5"/>
      <c r="AB55" s="5"/>
      <c r="AC55" s="5"/>
      <c r="AD55" s="5"/>
      <c r="AE55" s="5"/>
      <c r="AF55" s="5"/>
    </row>
    <row r="56" ht="15.75" customHeight="1">
      <c r="A56" s="4"/>
      <c r="E56" s="6"/>
      <c r="H56" s="8"/>
      <c r="M56" s="35"/>
      <c r="N56" s="72"/>
      <c r="O56" s="11"/>
      <c r="P56" s="5"/>
      <c r="Q56" s="5"/>
      <c r="R56" s="5"/>
      <c r="S56" s="5"/>
      <c r="T56" s="5"/>
      <c r="U56" s="5"/>
      <c r="V56" s="5"/>
      <c r="W56" s="5"/>
      <c r="X56" s="5"/>
      <c r="Y56" s="5"/>
      <c r="Z56" s="5"/>
      <c r="AA56" s="5"/>
      <c r="AB56" s="5"/>
      <c r="AC56" s="5"/>
      <c r="AD56" s="5"/>
      <c r="AE56" s="5"/>
      <c r="AF56" s="5"/>
    </row>
    <row r="57" ht="15.75" customHeight="1">
      <c r="A57" s="4"/>
      <c r="E57" s="6"/>
      <c r="H57" s="8"/>
      <c r="M57" s="35"/>
      <c r="N57" s="72"/>
      <c r="O57" s="11"/>
      <c r="P57" s="5"/>
      <c r="Q57" s="5"/>
      <c r="R57" s="5"/>
      <c r="S57" s="5"/>
      <c r="T57" s="5"/>
      <c r="U57" s="5"/>
      <c r="V57" s="5"/>
      <c r="W57" s="5"/>
      <c r="X57" s="5"/>
      <c r="Y57" s="5"/>
      <c r="Z57" s="5"/>
      <c r="AA57" s="5"/>
      <c r="AB57" s="5"/>
      <c r="AC57" s="5"/>
      <c r="AD57" s="5"/>
      <c r="AE57" s="5"/>
      <c r="AF57" s="5"/>
    </row>
    <row r="58" ht="15.75" customHeight="1">
      <c r="A58" s="4"/>
      <c r="E58" s="6"/>
      <c r="H58" s="8"/>
      <c r="M58" s="35"/>
      <c r="N58" s="72"/>
      <c r="O58" s="11"/>
      <c r="P58" s="5"/>
      <c r="Q58" s="5"/>
      <c r="R58" s="5"/>
      <c r="S58" s="5"/>
      <c r="T58" s="5"/>
      <c r="U58" s="5"/>
      <c r="V58" s="5"/>
      <c r="W58" s="5"/>
      <c r="X58" s="5"/>
      <c r="Y58" s="5"/>
      <c r="Z58" s="5"/>
      <c r="AA58" s="5"/>
      <c r="AB58" s="5"/>
      <c r="AC58" s="5"/>
      <c r="AD58" s="5"/>
      <c r="AE58" s="5"/>
      <c r="AF58" s="5"/>
    </row>
    <row r="59" ht="15.75" customHeight="1">
      <c r="A59" s="4"/>
      <c r="E59" s="6"/>
      <c r="H59" s="8"/>
      <c r="M59" s="35"/>
      <c r="N59" s="72"/>
      <c r="O59" s="11"/>
      <c r="P59" s="5"/>
      <c r="Q59" s="5"/>
      <c r="R59" s="5"/>
      <c r="S59" s="5"/>
      <c r="T59" s="5"/>
      <c r="U59" s="5"/>
      <c r="V59" s="5"/>
      <c r="W59" s="5"/>
      <c r="X59" s="5"/>
      <c r="Y59" s="5"/>
      <c r="Z59" s="5"/>
      <c r="AA59" s="5"/>
      <c r="AB59" s="5"/>
      <c r="AC59" s="5"/>
      <c r="AD59" s="5"/>
      <c r="AE59" s="5"/>
      <c r="AF59" s="5"/>
    </row>
    <row r="60" ht="15.75" customHeight="1">
      <c r="A60" s="4"/>
      <c r="E60" s="6"/>
      <c r="H60" s="8"/>
      <c r="M60" s="35"/>
      <c r="N60" s="72"/>
      <c r="O60" s="11"/>
      <c r="P60" s="5"/>
      <c r="Q60" s="5"/>
      <c r="R60" s="5"/>
      <c r="S60" s="5"/>
      <c r="T60" s="5"/>
      <c r="U60" s="5"/>
      <c r="V60" s="5"/>
      <c r="W60" s="5"/>
      <c r="X60" s="5"/>
      <c r="Y60" s="5"/>
      <c r="Z60" s="5"/>
      <c r="AA60" s="5"/>
      <c r="AB60" s="5"/>
      <c r="AC60" s="5"/>
      <c r="AD60" s="5"/>
      <c r="AE60" s="5"/>
      <c r="AF60" s="5"/>
    </row>
    <row r="61" ht="15.75" customHeight="1">
      <c r="A61" s="4"/>
      <c r="E61" s="6"/>
      <c r="H61" s="8"/>
      <c r="M61" s="35"/>
      <c r="N61" s="72"/>
      <c r="O61" s="11"/>
      <c r="P61" s="5"/>
      <c r="Q61" s="5"/>
      <c r="R61" s="5"/>
      <c r="S61" s="5"/>
      <c r="T61" s="5"/>
      <c r="U61" s="5"/>
      <c r="V61" s="5"/>
      <c r="W61" s="5"/>
      <c r="X61" s="5"/>
      <c r="Y61" s="5"/>
      <c r="Z61" s="5"/>
      <c r="AA61" s="5"/>
      <c r="AB61" s="5"/>
      <c r="AC61" s="5"/>
      <c r="AD61" s="5"/>
      <c r="AE61" s="5"/>
      <c r="AF61" s="5"/>
    </row>
    <row r="62" ht="15.75" customHeight="1">
      <c r="A62" s="4"/>
      <c r="E62" s="6"/>
      <c r="H62" s="8"/>
      <c r="M62" s="35"/>
      <c r="N62" s="72"/>
      <c r="O62" s="11"/>
      <c r="P62" s="5"/>
      <c r="Q62" s="5"/>
      <c r="R62" s="5"/>
      <c r="S62" s="5"/>
      <c r="T62" s="5"/>
      <c r="U62" s="5"/>
      <c r="V62" s="5"/>
      <c r="W62" s="5"/>
      <c r="X62" s="5"/>
      <c r="Y62" s="5"/>
      <c r="Z62" s="5"/>
      <c r="AA62" s="5"/>
      <c r="AB62" s="5"/>
      <c r="AC62" s="5"/>
      <c r="AD62" s="5"/>
      <c r="AE62" s="5"/>
      <c r="AF62" s="5"/>
    </row>
    <row r="63" ht="15.75" customHeight="1">
      <c r="A63" s="4"/>
      <c r="E63" s="6"/>
      <c r="H63" s="8"/>
      <c r="M63" s="35"/>
      <c r="N63" s="72"/>
      <c r="O63" s="11"/>
      <c r="P63" s="5"/>
      <c r="Q63" s="5"/>
      <c r="R63" s="5"/>
      <c r="S63" s="5"/>
      <c r="T63" s="5"/>
      <c r="U63" s="5"/>
      <c r="V63" s="5"/>
      <c r="W63" s="5"/>
      <c r="X63" s="5"/>
      <c r="Y63" s="5"/>
      <c r="Z63" s="5"/>
      <c r="AA63" s="5"/>
      <c r="AB63" s="5"/>
      <c r="AC63" s="5"/>
      <c r="AD63" s="5"/>
      <c r="AE63" s="5"/>
      <c r="AF63" s="5"/>
    </row>
    <row r="64" ht="15.75" customHeight="1">
      <c r="A64" s="4"/>
      <c r="E64" s="6"/>
      <c r="H64" s="8"/>
      <c r="M64" s="35"/>
      <c r="N64" s="72"/>
      <c r="O64" s="11"/>
      <c r="P64" s="5"/>
      <c r="Q64" s="5"/>
      <c r="R64" s="5"/>
      <c r="S64" s="5"/>
      <c r="T64" s="5"/>
      <c r="U64" s="5"/>
      <c r="V64" s="5"/>
      <c r="W64" s="5"/>
      <c r="X64" s="5"/>
      <c r="Y64" s="5"/>
      <c r="Z64" s="5"/>
      <c r="AA64" s="5"/>
      <c r="AB64" s="5"/>
      <c r="AC64" s="5"/>
      <c r="AD64" s="5"/>
      <c r="AE64" s="5"/>
      <c r="AF64" s="5"/>
    </row>
    <row r="65" ht="15.75" customHeight="1">
      <c r="A65" s="4"/>
      <c r="E65" s="6"/>
      <c r="H65" s="8"/>
      <c r="M65" s="35"/>
      <c r="N65" s="72"/>
      <c r="O65" s="11"/>
      <c r="P65" s="5"/>
      <c r="Q65" s="5"/>
      <c r="R65" s="5"/>
      <c r="S65" s="5"/>
      <c r="T65" s="5"/>
      <c r="U65" s="5"/>
      <c r="V65" s="5"/>
      <c r="W65" s="5"/>
      <c r="X65" s="5"/>
      <c r="Y65" s="5"/>
      <c r="Z65" s="5"/>
      <c r="AA65" s="5"/>
      <c r="AB65" s="5"/>
      <c r="AC65" s="5"/>
      <c r="AD65" s="5"/>
      <c r="AE65" s="5"/>
      <c r="AF65" s="5"/>
    </row>
    <row r="66" ht="15.75" customHeight="1">
      <c r="A66" s="4"/>
      <c r="E66" s="6"/>
      <c r="H66" s="8"/>
      <c r="M66" s="35"/>
      <c r="N66" s="72"/>
      <c r="O66" s="11"/>
      <c r="P66" s="5"/>
      <c r="Q66" s="5"/>
      <c r="R66" s="5"/>
      <c r="S66" s="5"/>
      <c r="T66" s="5"/>
      <c r="U66" s="5"/>
      <c r="V66" s="5"/>
      <c r="W66" s="5"/>
      <c r="X66" s="5"/>
      <c r="Y66" s="5"/>
      <c r="Z66" s="5"/>
      <c r="AA66" s="5"/>
      <c r="AB66" s="5"/>
      <c r="AC66" s="5"/>
      <c r="AD66" s="5"/>
      <c r="AE66" s="5"/>
      <c r="AF66" s="5"/>
    </row>
    <row r="67" ht="15.75" customHeight="1">
      <c r="A67" s="4"/>
      <c r="E67" s="6"/>
      <c r="H67" s="8"/>
      <c r="M67" s="35"/>
      <c r="N67" s="72"/>
      <c r="O67" s="11"/>
      <c r="P67" s="5"/>
      <c r="Q67" s="5"/>
      <c r="R67" s="5"/>
      <c r="S67" s="5"/>
      <c r="T67" s="5"/>
      <c r="U67" s="5"/>
      <c r="V67" s="5"/>
      <c r="W67" s="5"/>
      <c r="X67" s="5"/>
      <c r="Y67" s="5"/>
      <c r="Z67" s="5"/>
      <c r="AA67" s="5"/>
      <c r="AB67" s="5"/>
      <c r="AC67" s="5"/>
      <c r="AD67" s="5"/>
      <c r="AE67" s="5"/>
      <c r="AF67" s="5"/>
    </row>
    <row r="68" ht="15.75" customHeight="1">
      <c r="A68" s="4"/>
      <c r="E68" s="6"/>
      <c r="H68" s="8"/>
      <c r="M68" s="35"/>
      <c r="N68" s="72"/>
      <c r="O68" s="11"/>
      <c r="P68" s="5"/>
      <c r="Q68" s="5"/>
      <c r="R68" s="5"/>
      <c r="S68" s="5"/>
      <c r="T68" s="5"/>
      <c r="U68" s="5"/>
      <c r="V68" s="5"/>
      <c r="W68" s="5"/>
      <c r="X68" s="5"/>
      <c r="Y68" s="5"/>
      <c r="Z68" s="5"/>
      <c r="AA68" s="5"/>
      <c r="AB68" s="5"/>
      <c r="AC68" s="5"/>
      <c r="AD68" s="5"/>
      <c r="AE68" s="5"/>
      <c r="AF68" s="5"/>
    </row>
    <row r="69" ht="15.75" customHeight="1">
      <c r="A69" s="4"/>
      <c r="E69" s="6"/>
      <c r="H69" s="8"/>
      <c r="M69" s="35"/>
      <c r="N69" s="72"/>
      <c r="O69" s="11"/>
      <c r="P69" s="5"/>
      <c r="Q69" s="5"/>
      <c r="R69" s="5"/>
      <c r="S69" s="5"/>
      <c r="T69" s="5"/>
      <c r="U69" s="5"/>
      <c r="V69" s="5"/>
      <c r="W69" s="5"/>
      <c r="X69" s="5"/>
      <c r="Y69" s="5"/>
      <c r="Z69" s="5"/>
      <c r="AA69" s="5"/>
      <c r="AB69" s="5"/>
      <c r="AC69" s="5"/>
      <c r="AD69" s="5"/>
      <c r="AE69" s="5"/>
      <c r="AF69" s="5"/>
    </row>
    <row r="70" ht="15.75" customHeight="1">
      <c r="A70" s="4"/>
      <c r="E70" s="6"/>
      <c r="H70" s="8"/>
      <c r="M70" s="35"/>
      <c r="N70" s="72"/>
      <c r="O70" s="11"/>
      <c r="P70" s="5"/>
      <c r="Q70" s="5"/>
      <c r="R70" s="5"/>
      <c r="S70" s="5"/>
      <c r="T70" s="5"/>
      <c r="U70" s="5"/>
      <c r="V70" s="5"/>
      <c r="W70" s="5"/>
      <c r="X70" s="5"/>
      <c r="Y70" s="5"/>
      <c r="Z70" s="5"/>
      <c r="AA70" s="5"/>
      <c r="AB70" s="5"/>
      <c r="AC70" s="5"/>
      <c r="AD70" s="5"/>
      <c r="AE70" s="5"/>
      <c r="AF70" s="5"/>
    </row>
    <row r="71" ht="15.75" customHeight="1">
      <c r="A71" s="4"/>
      <c r="E71" s="6"/>
      <c r="H71" s="8"/>
      <c r="M71" s="35"/>
      <c r="N71" s="72"/>
      <c r="O71" s="11"/>
      <c r="P71" s="5"/>
      <c r="Q71" s="5"/>
      <c r="R71" s="5"/>
      <c r="S71" s="5"/>
      <c r="T71" s="5"/>
      <c r="U71" s="5"/>
      <c r="V71" s="5"/>
      <c r="W71" s="5"/>
      <c r="X71" s="5"/>
      <c r="Y71" s="5"/>
      <c r="Z71" s="5"/>
      <c r="AA71" s="5"/>
      <c r="AB71" s="5"/>
      <c r="AC71" s="5"/>
      <c r="AD71" s="5"/>
      <c r="AE71" s="5"/>
      <c r="AF71" s="5"/>
    </row>
    <row r="72" ht="15.75" customHeight="1">
      <c r="A72" s="4"/>
      <c r="E72" s="6"/>
      <c r="H72" s="8"/>
      <c r="M72" s="9"/>
      <c r="N72" s="72"/>
      <c r="O72" s="11"/>
      <c r="P72" s="5"/>
      <c r="Q72" s="3"/>
      <c r="R72" s="5"/>
      <c r="S72" s="5"/>
      <c r="T72" s="5"/>
      <c r="U72" s="5"/>
      <c r="V72" s="5"/>
      <c r="W72" s="5"/>
      <c r="X72" s="5"/>
      <c r="Y72" s="5"/>
      <c r="Z72" s="5"/>
      <c r="AA72" s="5"/>
      <c r="AB72" s="5"/>
      <c r="AC72" s="5"/>
      <c r="AD72" s="5"/>
      <c r="AE72" s="5"/>
      <c r="AF72" s="5"/>
    </row>
    <row r="73" ht="15.75" customHeight="1">
      <c r="A73" s="4"/>
      <c r="E73" s="6"/>
      <c r="H73" s="8"/>
      <c r="M73" s="35"/>
      <c r="N73" s="72"/>
      <c r="O73" s="11"/>
      <c r="P73" s="5"/>
      <c r="Q73" s="5"/>
      <c r="R73" s="5"/>
      <c r="S73" s="5"/>
      <c r="T73" s="5"/>
      <c r="U73" s="5"/>
      <c r="V73" s="5"/>
      <c r="W73" s="5"/>
      <c r="X73" s="5"/>
      <c r="Y73" s="5"/>
      <c r="Z73" s="5"/>
      <c r="AA73" s="5"/>
      <c r="AB73" s="5"/>
      <c r="AC73" s="5"/>
      <c r="AD73" s="5"/>
      <c r="AE73" s="5"/>
      <c r="AF73" s="5"/>
    </row>
    <row r="74" ht="15.75" customHeight="1">
      <c r="A74" s="4"/>
      <c r="E74" s="6"/>
      <c r="H74" s="8"/>
      <c r="M74" s="35"/>
      <c r="N74" s="72"/>
      <c r="O74" s="11"/>
      <c r="P74" s="5"/>
      <c r="Q74" s="5"/>
      <c r="R74" s="5"/>
      <c r="S74" s="5"/>
      <c r="T74" s="5"/>
      <c r="U74" s="5"/>
      <c r="V74" s="5"/>
      <c r="W74" s="5"/>
      <c r="X74" s="5"/>
      <c r="Y74" s="5"/>
      <c r="Z74" s="5"/>
      <c r="AA74" s="5"/>
      <c r="AB74" s="5"/>
      <c r="AC74" s="5"/>
      <c r="AD74" s="5"/>
      <c r="AE74" s="5"/>
      <c r="AF74" s="5"/>
    </row>
    <row r="75" ht="15.75" customHeight="1">
      <c r="A75" s="4"/>
      <c r="E75" s="6"/>
      <c r="H75" s="8"/>
      <c r="M75" s="35"/>
      <c r="N75" s="72"/>
      <c r="O75" s="11"/>
      <c r="P75" s="5"/>
      <c r="Q75" s="5"/>
      <c r="R75" s="5"/>
      <c r="S75" s="5"/>
      <c r="T75" s="5"/>
      <c r="U75" s="5"/>
      <c r="V75" s="5"/>
      <c r="W75" s="5"/>
      <c r="X75" s="5"/>
      <c r="Y75" s="5"/>
      <c r="Z75" s="5"/>
      <c r="AA75" s="5"/>
      <c r="AB75" s="5"/>
      <c r="AC75" s="5"/>
      <c r="AD75" s="5"/>
      <c r="AE75" s="5"/>
      <c r="AF75" s="5"/>
    </row>
    <row r="76" ht="15.75" customHeight="1">
      <c r="A76" s="4"/>
      <c r="E76" s="6"/>
      <c r="H76" s="8"/>
      <c r="M76" s="35"/>
      <c r="N76" s="72"/>
      <c r="O76" s="11"/>
      <c r="P76" s="5"/>
      <c r="Q76" s="5"/>
      <c r="R76" s="5"/>
      <c r="S76" s="5"/>
      <c r="T76" s="5"/>
      <c r="U76" s="5"/>
      <c r="V76" s="5"/>
      <c r="W76" s="5"/>
      <c r="X76" s="5"/>
      <c r="Y76" s="5"/>
      <c r="Z76" s="5"/>
      <c r="AA76" s="5"/>
      <c r="AB76" s="5"/>
      <c r="AC76" s="5"/>
      <c r="AD76" s="5"/>
      <c r="AE76" s="5"/>
      <c r="AF76" s="5"/>
    </row>
    <row r="77" ht="15.75" customHeight="1">
      <c r="A77" s="4"/>
      <c r="E77" s="6"/>
      <c r="H77" s="8"/>
      <c r="M77" s="35"/>
      <c r="N77" s="72"/>
      <c r="O77" s="11"/>
      <c r="P77" s="5"/>
      <c r="Q77" s="5"/>
      <c r="R77" s="5"/>
      <c r="S77" s="5"/>
      <c r="T77" s="5"/>
      <c r="U77" s="5"/>
      <c r="V77" s="5"/>
      <c r="W77" s="5"/>
      <c r="X77" s="5"/>
      <c r="Y77" s="5"/>
      <c r="Z77" s="5"/>
      <c r="AA77" s="5"/>
      <c r="AB77" s="5"/>
      <c r="AC77" s="5"/>
      <c r="AD77" s="5"/>
      <c r="AE77" s="5"/>
      <c r="AF77" s="5"/>
    </row>
    <row r="78" ht="15.75" customHeight="1">
      <c r="A78" s="4"/>
      <c r="E78" s="6"/>
      <c r="H78" s="8"/>
      <c r="M78" s="35"/>
      <c r="N78" s="72"/>
      <c r="O78" s="11"/>
      <c r="P78" s="5"/>
      <c r="Q78" s="5"/>
      <c r="R78" s="5"/>
      <c r="S78" s="5"/>
      <c r="T78" s="5"/>
      <c r="U78" s="5"/>
      <c r="V78" s="5"/>
      <c r="W78" s="5"/>
      <c r="X78" s="5"/>
      <c r="Y78" s="5"/>
      <c r="Z78" s="5"/>
      <c r="AA78" s="5"/>
      <c r="AB78" s="5"/>
      <c r="AC78" s="5"/>
      <c r="AD78" s="5"/>
      <c r="AE78" s="5"/>
      <c r="AF78" s="5"/>
    </row>
    <row r="79" ht="15.75" customHeight="1">
      <c r="A79" s="4"/>
      <c r="B79" s="5"/>
      <c r="C79" s="5"/>
      <c r="D79" s="5"/>
      <c r="E79" s="74"/>
      <c r="F79" s="5"/>
      <c r="G79" s="5"/>
      <c r="H79" s="75"/>
      <c r="I79" s="5"/>
      <c r="J79" s="5"/>
      <c r="K79" s="5"/>
      <c r="L79" s="5"/>
      <c r="M79" s="9"/>
      <c r="N79" s="72"/>
      <c r="O79" s="11"/>
      <c r="P79" s="5"/>
      <c r="Q79" s="5"/>
      <c r="R79" s="5"/>
      <c r="S79" s="5"/>
      <c r="T79" s="5"/>
      <c r="U79" s="5"/>
      <c r="V79" s="5"/>
      <c r="W79" s="5"/>
      <c r="X79" s="5"/>
      <c r="Y79" s="5"/>
      <c r="Z79" s="5"/>
      <c r="AA79" s="5"/>
      <c r="AB79" s="5"/>
      <c r="AC79" s="5"/>
      <c r="AD79" s="5"/>
      <c r="AE79" s="5"/>
      <c r="AF79" s="5"/>
    </row>
    <row r="80" ht="15.75" customHeight="1">
      <c r="A80" s="4"/>
      <c r="B80" s="5"/>
      <c r="C80" s="5"/>
      <c r="D80" s="5"/>
      <c r="E80" s="74"/>
      <c r="F80" s="5"/>
      <c r="G80" s="5"/>
      <c r="H80" s="75"/>
      <c r="I80" s="5"/>
      <c r="J80" s="5"/>
      <c r="K80" s="5"/>
      <c r="L80" s="5"/>
      <c r="M80" s="9"/>
      <c r="N80" s="72"/>
      <c r="O80" s="11"/>
      <c r="P80" s="5"/>
      <c r="Q80" s="5"/>
      <c r="R80" s="5"/>
      <c r="S80" s="5"/>
      <c r="T80" s="5"/>
      <c r="U80" s="5"/>
      <c r="V80" s="5"/>
      <c r="W80" s="5"/>
      <c r="X80" s="5"/>
      <c r="Y80" s="5"/>
      <c r="Z80" s="5"/>
      <c r="AA80" s="5"/>
      <c r="AB80" s="5"/>
      <c r="AC80" s="5"/>
      <c r="AD80" s="5"/>
      <c r="AE80" s="5"/>
      <c r="AF80" s="5"/>
    </row>
    <row r="81" ht="15.75" customHeight="1">
      <c r="A81" s="4"/>
      <c r="B81" s="5"/>
      <c r="C81" s="5"/>
      <c r="D81" s="5"/>
      <c r="E81" s="74"/>
      <c r="F81" s="5"/>
      <c r="G81" s="5"/>
      <c r="H81" s="75"/>
      <c r="I81" s="5"/>
      <c r="J81" s="5"/>
      <c r="K81" s="5"/>
      <c r="L81" s="5"/>
      <c r="M81" s="9"/>
      <c r="N81" s="72"/>
      <c r="O81" s="11"/>
      <c r="P81" s="5"/>
      <c r="Q81" s="5"/>
      <c r="R81" s="5"/>
      <c r="S81" s="5"/>
      <c r="T81" s="5"/>
      <c r="U81" s="5"/>
      <c r="V81" s="5"/>
      <c r="W81" s="5"/>
      <c r="X81" s="5"/>
      <c r="Y81" s="5"/>
      <c r="Z81" s="5"/>
      <c r="AA81" s="5"/>
      <c r="AB81" s="5"/>
      <c r="AC81" s="5"/>
      <c r="AD81" s="5"/>
      <c r="AE81" s="5"/>
      <c r="AF81" s="5"/>
    </row>
    <row r="82" ht="15.75" customHeight="1">
      <c r="A82" s="4"/>
      <c r="B82" s="5"/>
      <c r="C82" s="5"/>
      <c r="D82" s="5"/>
      <c r="E82" s="74"/>
      <c r="F82" s="5"/>
      <c r="G82" s="5"/>
      <c r="H82" s="75"/>
      <c r="I82" s="5"/>
      <c r="J82" s="5"/>
      <c r="K82" s="5"/>
      <c r="L82" s="5"/>
      <c r="M82" s="9"/>
      <c r="N82" s="72"/>
      <c r="O82" s="11"/>
      <c r="P82" s="5"/>
      <c r="Q82" s="5"/>
      <c r="R82" s="5"/>
      <c r="S82" s="5"/>
      <c r="T82" s="5"/>
      <c r="U82" s="5"/>
      <c r="V82" s="5"/>
      <c r="W82" s="5"/>
      <c r="X82" s="5"/>
      <c r="Y82" s="5"/>
      <c r="Z82" s="5"/>
      <c r="AA82" s="5"/>
      <c r="AB82" s="5"/>
      <c r="AC82" s="5"/>
      <c r="AD82" s="5"/>
      <c r="AE82" s="5"/>
      <c r="AF82" s="5"/>
    </row>
    <row r="83" ht="15.75" customHeight="1">
      <c r="A83" s="4"/>
      <c r="B83" s="5"/>
      <c r="C83" s="5"/>
      <c r="D83" s="5"/>
      <c r="E83" s="74"/>
      <c r="F83" s="5"/>
      <c r="G83" s="5"/>
      <c r="H83" s="75"/>
      <c r="I83" s="5"/>
      <c r="J83" s="5"/>
      <c r="K83" s="5"/>
      <c r="L83" s="5"/>
      <c r="M83" s="9"/>
      <c r="N83" s="72"/>
      <c r="O83" s="11"/>
      <c r="P83" s="5"/>
      <c r="Q83" s="5"/>
      <c r="R83" s="5"/>
      <c r="S83" s="5"/>
      <c r="T83" s="5"/>
      <c r="U83" s="5"/>
      <c r="V83" s="5"/>
      <c r="W83" s="5"/>
      <c r="X83" s="5"/>
      <c r="Y83" s="5"/>
      <c r="Z83" s="5"/>
      <c r="AA83" s="5"/>
      <c r="AB83" s="5"/>
      <c r="AC83" s="5"/>
      <c r="AD83" s="5"/>
      <c r="AE83" s="5"/>
      <c r="AF83" s="5"/>
    </row>
    <row r="84" ht="15.75" customHeight="1">
      <c r="A84" s="4"/>
      <c r="B84" s="5"/>
      <c r="C84" s="5"/>
      <c r="D84" s="5"/>
      <c r="E84" s="74"/>
      <c r="F84" s="5"/>
      <c r="G84" s="5"/>
      <c r="H84" s="75"/>
      <c r="I84" s="5"/>
      <c r="J84" s="5"/>
      <c r="K84" s="5"/>
      <c r="L84" s="5"/>
      <c r="M84" s="9"/>
      <c r="N84" s="72"/>
      <c r="O84" s="11"/>
      <c r="P84" s="5"/>
      <c r="Q84" s="5"/>
      <c r="R84" s="5"/>
      <c r="S84" s="5"/>
      <c r="T84" s="5"/>
      <c r="U84" s="5"/>
      <c r="V84" s="5"/>
      <c r="W84" s="5"/>
      <c r="X84" s="5"/>
      <c r="Y84" s="5"/>
      <c r="Z84" s="5"/>
      <c r="AA84" s="5"/>
      <c r="AB84" s="5"/>
      <c r="AC84" s="5"/>
      <c r="AD84" s="5"/>
      <c r="AE84" s="5"/>
      <c r="AF84" s="5"/>
    </row>
    <row r="85" ht="15.75" customHeight="1">
      <c r="A85" s="4"/>
      <c r="B85" s="5"/>
      <c r="C85" s="5"/>
      <c r="D85" s="5"/>
      <c r="E85" s="74"/>
      <c r="F85" s="5"/>
      <c r="G85" s="5"/>
      <c r="H85" s="75"/>
      <c r="I85" s="5"/>
      <c r="J85" s="5"/>
      <c r="K85" s="5"/>
      <c r="L85" s="5"/>
      <c r="M85" s="9"/>
      <c r="N85" s="72"/>
      <c r="O85" s="11"/>
      <c r="P85" s="5"/>
      <c r="Q85" s="5"/>
      <c r="R85" s="5"/>
      <c r="S85" s="5"/>
      <c r="T85" s="5"/>
      <c r="U85" s="5"/>
      <c r="V85" s="5"/>
      <c r="W85" s="5"/>
      <c r="X85" s="5"/>
      <c r="Y85" s="5"/>
      <c r="Z85" s="5"/>
      <c r="AA85" s="5"/>
      <c r="AB85" s="5"/>
      <c r="AC85" s="5"/>
      <c r="AD85" s="5"/>
      <c r="AE85" s="5"/>
      <c r="AF85" s="5"/>
    </row>
    <row r="86" ht="15.75" customHeight="1">
      <c r="A86" s="4"/>
      <c r="B86" s="5"/>
      <c r="C86" s="5"/>
      <c r="D86" s="5"/>
      <c r="E86" s="74"/>
      <c r="F86" s="5"/>
      <c r="G86" s="5"/>
      <c r="H86" s="75"/>
      <c r="I86" s="5"/>
      <c r="J86" s="5"/>
      <c r="K86" s="5"/>
      <c r="L86" s="5"/>
      <c r="M86" s="9"/>
      <c r="N86" s="72"/>
      <c r="O86" s="11"/>
      <c r="P86" s="5"/>
      <c r="Q86" s="5"/>
      <c r="R86" s="5"/>
      <c r="S86" s="5"/>
      <c r="T86" s="5"/>
      <c r="U86" s="5"/>
      <c r="V86" s="5"/>
      <c r="W86" s="5"/>
      <c r="X86" s="5"/>
      <c r="Y86" s="5"/>
      <c r="Z86" s="5"/>
      <c r="AA86" s="5"/>
      <c r="AB86" s="5"/>
      <c r="AC86" s="5"/>
      <c r="AD86" s="5"/>
      <c r="AE86" s="5"/>
      <c r="AF86" s="5"/>
    </row>
    <row r="87" ht="15.75" customHeight="1">
      <c r="A87" s="4"/>
      <c r="B87" s="5"/>
      <c r="C87" s="5"/>
      <c r="D87" s="5"/>
      <c r="E87" s="74"/>
      <c r="F87" s="5"/>
      <c r="G87" s="5"/>
      <c r="H87" s="75"/>
      <c r="I87" s="5"/>
      <c r="J87" s="5"/>
      <c r="K87" s="5"/>
      <c r="L87" s="5"/>
      <c r="M87" s="9"/>
      <c r="N87" s="72"/>
      <c r="O87" s="11"/>
      <c r="P87" s="5"/>
      <c r="Q87" s="5"/>
      <c r="R87" s="5"/>
      <c r="S87" s="5"/>
      <c r="T87" s="5"/>
      <c r="U87" s="5"/>
      <c r="V87" s="5"/>
      <c r="W87" s="5"/>
      <c r="X87" s="5"/>
      <c r="Y87" s="5"/>
      <c r="Z87" s="5"/>
      <c r="AA87" s="5"/>
      <c r="AB87" s="5"/>
      <c r="AC87" s="5"/>
      <c r="AD87" s="5"/>
      <c r="AE87" s="5"/>
      <c r="AF87" s="5"/>
    </row>
    <row r="88" ht="15.75" customHeight="1">
      <c r="A88" s="4"/>
      <c r="B88" s="5"/>
      <c r="C88" s="5"/>
      <c r="D88" s="5"/>
      <c r="E88" s="74"/>
      <c r="F88" s="5"/>
      <c r="G88" s="5"/>
      <c r="H88" s="75"/>
      <c r="I88" s="5"/>
      <c r="J88" s="5"/>
      <c r="K88" s="5"/>
      <c r="L88" s="5"/>
      <c r="M88" s="9"/>
      <c r="N88" s="72"/>
      <c r="O88" s="11"/>
      <c r="P88" s="5"/>
      <c r="Q88" s="5"/>
      <c r="R88" s="5"/>
      <c r="S88" s="5"/>
      <c r="T88" s="5"/>
      <c r="U88" s="5"/>
      <c r="V88" s="5"/>
      <c r="W88" s="5"/>
      <c r="X88" s="5"/>
      <c r="Y88" s="5"/>
      <c r="Z88" s="5"/>
      <c r="AA88" s="5"/>
      <c r="AB88" s="5"/>
      <c r="AC88" s="5"/>
      <c r="AD88" s="5"/>
      <c r="AE88" s="5"/>
      <c r="AF88" s="5"/>
    </row>
    <row r="89" ht="15.75" customHeight="1">
      <c r="A89" s="4"/>
      <c r="B89" s="5"/>
      <c r="C89" s="5"/>
      <c r="D89" s="5"/>
      <c r="E89" s="74"/>
      <c r="F89" s="5"/>
      <c r="G89" s="5"/>
      <c r="H89" s="75"/>
      <c r="I89" s="5"/>
      <c r="J89" s="5"/>
      <c r="K89" s="5"/>
      <c r="L89" s="5"/>
      <c r="M89" s="9"/>
      <c r="N89" s="72"/>
      <c r="O89" s="11"/>
      <c r="P89" s="5"/>
      <c r="Q89" s="5"/>
      <c r="R89" s="5"/>
      <c r="S89" s="5"/>
      <c r="T89" s="5"/>
      <c r="U89" s="5"/>
      <c r="V89" s="5"/>
      <c r="W89" s="5"/>
      <c r="X89" s="5"/>
      <c r="Y89" s="5"/>
      <c r="Z89" s="5"/>
      <c r="AA89" s="5"/>
      <c r="AB89" s="5"/>
      <c r="AC89" s="5"/>
      <c r="AD89" s="5"/>
      <c r="AE89" s="5"/>
      <c r="AF89" s="5"/>
    </row>
    <row r="90" ht="15.75" customHeight="1">
      <c r="A90" s="4"/>
      <c r="B90" s="5"/>
      <c r="C90" s="5"/>
      <c r="D90" s="5"/>
      <c r="E90" s="74"/>
      <c r="F90" s="5"/>
      <c r="G90" s="5"/>
      <c r="H90" s="75"/>
      <c r="I90" s="5"/>
      <c r="J90" s="5"/>
      <c r="K90" s="5"/>
      <c r="L90" s="5"/>
      <c r="M90" s="9"/>
      <c r="N90" s="72"/>
      <c r="O90" s="11"/>
      <c r="P90" s="5"/>
      <c r="Q90" s="5"/>
      <c r="R90" s="5"/>
      <c r="S90" s="5"/>
      <c r="T90" s="5"/>
      <c r="U90" s="5"/>
      <c r="V90" s="5"/>
      <c r="W90" s="5"/>
      <c r="X90" s="5"/>
      <c r="Y90" s="5"/>
      <c r="Z90" s="5"/>
      <c r="AA90" s="5"/>
      <c r="AB90" s="5"/>
      <c r="AC90" s="5"/>
      <c r="AD90" s="5"/>
      <c r="AE90" s="5"/>
      <c r="AF90" s="5"/>
    </row>
    <row r="91" ht="15.75" customHeight="1">
      <c r="A91" s="4"/>
      <c r="B91" s="5"/>
      <c r="C91" s="5"/>
      <c r="D91" s="5"/>
      <c r="E91" s="74"/>
      <c r="F91" s="5"/>
      <c r="G91" s="5"/>
      <c r="H91" s="75"/>
      <c r="I91" s="5"/>
      <c r="J91" s="5"/>
      <c r="K91" s="5"/>
      <c r="L91" s="5"/>
      <c r="M91" s="9"/>
      <c r="N91" s="72"/>
      <c r="O91" s="11"/>
      <c r="P91" s="5"/>
      <c r="Q91" s="5"/>
      <c r="R91" s="5"/>
      <c r="S91" s="5"/>
      <c r="T91" s="5"/>
      <c r="U91" s="5"/>
      <c r="V91" s="5"/>
      <c r="W91" s="5"/>
      <c r="X91" s="5"/>
      <c r="Y91" s="5"/>
      <c r="Z91" s="5"/>
      <c r="AA91" s="5"/>
      <c r="AB91" s="5"/>
      <c r="AC91" s="5"/>
      <c r="AD91" s="5"/>
      <c r="AE91" s="5"/>
      <c r="AF91" s="5"/>
    </row>
    <row r="92" ht="15.75" customHeight="1">
      <c r="A92" s="4"/>
      <c r="B92" s="5"/>
      <c r="C92" s="5"/>
      <c r="D92" s="5"/>
      <c r="E92" s="74"/>
      <c r="F92" s="5"/>
      <c r="G92" s="5"/>
      <c r="H92" s="75"/>
      <c r="I92" s="5"/>
      <c r="J92" s="5"/>
      <c r="K92" s="5"/>
      <c r="L92" s="5"/>
      <c r="M92" s="9"/>
      <c r="N92" s="72"/>
      <c r="O92" s="11"/>
      <c r="P92" s="5"/>
      <c r="Q92" s="5"/>
      <c r="R92" s="5"/>
      <c r="S92" s="5"/>
      <c r="T92" s="5"/>
      <c r="U92" s="5"/>
      <c r="V92" s="5"/>
      <c r="W92" s="5"/>
      <c r="X92" s="5"/>
      <c r="Y92" s="5"/>
      <c r="Z92" s="5"/>
      <c r="AA92" s="5"/>
      <c r="AB92" s="5"/>
      <c r="AC92" s="5"/>
      <c r="AD92" s="5"/>
      <c r="AE92" s="5"/>
      <c r="AF92" s="5"/>
    </row>
    <row r="93" ht="15.75" customHeight="1">
      <c r="A93" s="4"/>
      <c r="B93" s="5"/>
      <c r="C93" s="5"/>
      <c r="D93" s="5"/>
      <c r="E93" s="74"/>
      <c r="F93" s="5"/>
      <c r="G93" s="5"/>
      <c r="H93" s="75"/>
      <c r="I93" s="5"/>
      <c r="J93" s="5"/>
      <c r="K93" s="5"/>
      <c r="L93" s="5"/>
      <c r="M93" s="9"/>
      <c r="N93" s="72"/>
      <c r="O93" s="11"/>
      <c r="P93" s="5"/>
      <c r="Q93" s="5"/>
      <c r="R93" s="5"/>
      <c r="S93" s="5"/>
      <c r="T93" s="5"/>
      <c r="U93" s="5"/>
      <c r="V93" s="5"/>
      <c r="W93" s="5"/>
      <c r="X93" s="5"/>
      <c r="Y93" s="5"/>
      <c r="Z93" s="5"/>
      <c r="AA93" s="5"/>
      <c r="AB93" s="5"/>
      <c r="AC93" s="5"/>
      <c r="AD93" s="5"/>
      <c r="AE93" s="5"/>
      <c r="AF93" s="5"/>
    </row>
    <row r="94" ht="15.75" customHeight="1">
      <c r="A94" s="4"/>
      <c r="B94" s="5"/>
      <c r="C94" s="5"/>
      <c r="D94" s="5"/>
      <c r="E94" s="74"/>
      <c r="F94" s="5"/>
      <c r="G94" s="5"/>
      <c r="H94" s="75"/>
      <c r="I94" s="5"/>
      <c r="J94" s="5"/>
      <c r="K94" s="5"/>
      <c r="L94" s="5"/>
      <c r="M94" s="9"/>
      <c r="N94" s="72"/>
      <c r="O94" s="11"/>
      <c r="P94" s="5"/>
      <c r="Q94" s="5"/>
      <c r="R94" s="5"/>
      <c r="S94" s="5"/>
      <c r="T94" s="5"/>
      <c r="U94" s="5"/>
      <c r="V94" s="5"/>
      <c r="W94" s="5"/>
      <c r="X94" s="5"/>
      <c r="Y94" s="5"/>
      <c r="Z94" s="5"/>
      <c r="AA94" s="5"/>
      <c r="AB94" s="5"/>
      <c r="AC94" s="5"/>
      <c r="AD94" s="5"/>
      <c r="AE94" s="5"/>
      <c r="AF94" s="5"/>
    </row>
    <row r="95" ht="15.75" customHeight="1">
      <c r="A95" s="4"/>
      <c r="B95" s="5"/>
      <c r="C95" s="5"/>
      <c r="D95" s="5"/>
      <c r="E95" s="74"/>
      <c r="F95" s="5"/>
      <c r="G95" s="5"/>
      <c r="H95" s="75"/>
      <c r="I95" s="5"/>
      <c r="J95" s="5"/>
      <c r="K95" s="5"/>
      <c r="L95" s="5"/>
      <c r="M95" s="9"/>
      <c r="N95" s="72"/>
      <c r="O95" s="11"/>
      <c r="P95" s="5"/>
      <c r="Q95" s="5"/>
      <c r="R95" s="5"/>
      <c r="S95" s="5"/>
      <c r="T95" s="5"/>
      <c r="U95" s="5"/>
      <c r="V95" s="5"/>
      <c r="W95" s="5"/>
      <c r="X95" s="5"/>
      <c r="Y95" s="5"/>
      <c r="Z95" s="5"/>
      <c r="AA95" s="5"/>
      <c r="AB95" s="5"/>
      <c r="AC95" s="5"/>
      <c r="AD95" s="5"/>
      <c r="AE95" s="5"/>
      <c r="AF95" s="5"/>
    </row>
    <row r="96" ht="15.75" customHeight="1">
      <c r="A96" s="4"/>
      <c r="B96" s="5"/>
      <c r="C96" s="5"/>
      <c r="D96" s="5"/>
      <c r="E96" s="74"/>
      <c r="F96" s="5"/>
      <c r="G96" s="5"/>
      <c r="H96" s="75"/>
      <c r="I96" s="5"/>
      <c r="J96" s="5"/>
      <c r="K96" s="5"/>
      <c r="L96" s="5"/>
      <c r="M96" s="9"/>
      <c r="N96" s="72"/>
      <c r="O96" s="11"/>
      <c r="P96" s="5"/>
      <c r="Q96" s="5"/>
      <c r="R96" s="5"/>
      <c r="S96" s="5"/>
      <c r="T96" s="5"/>
      <c r="U96" s="5"/>
      <c r="V96" s="5"/>
      <c r="W96" s="5"/>
      <c r="X96" s="5"/>
      <c r="Y96" s="5"/>
      <c r="Z96" s="5"/>
      <c r="AA96" s="5"/>
      <c r="AB96" s="5"/>
      <c r="AC96" s="5"/>
      <c r="AD96" s="5"/>
      <c r="AE96" s="5"/>
      <c r="AF96" s="5"/>
    </row>
    <row r="97" ht="15.75" customHeight="1">
      <c r="A97" s="4"/>
      <c r="B97" s="5"/>
      <c r="C97" s="5"/>
      <c r="D97" s="5"/>
      <c r="E97" s="74"/>
      <c r="F97" s="5"/>
      <c r="G97" s="5"/>
      <c r="H97" s="75"/>
      <c r="I97" s="5"/>
      <c r="J97" s="5"/>
      <c r="K97" s="5"/>
      <c r="L97" s="5"/>
      <c r="M97" s="9"/>
      <c r="N97" s="72"/>
      <c r="O97" s="11"/>
      <c r="P97" s="5"/>
      <c r="Q97" s="5"/>
      <c r="R97" s="5"/>
      <c r="S97" s="5"/>
      <c r="T97" s="5"/>
      <c r="U97" s="5"/>
      <c r="V97" s="5"/>
      <c r="W97" s="5"/>
      <c r="X97" s="5"/>
      <c r="Y97" s="5"/>
      <c r="Z97" s="5"/>
      <c r="AA97" s="5"/>
      <c r="AB97" s="5"/>
      <c r="AC97" s="5"/>
      <c r="AD97" s="5"/>
      <c r="AE97" s="5"/>
      <c r="AF97" s="5"/>
    </row>
    <row r="98" ht="15.75" customHeight="1">
      <c r="A98" s="4"/>
      <c r="B98" s="5"/>
      <c r="C98" s="5"/>
      <c r="D98" s="5"/>
      <c r="E98" s="74"/>
      <c r="F98" s="5"/>
      <c r="G98" s="5"/>
      <c r="H98" s="75"/>
      <c r="I98" s="5"/>
      <c r="J98" s="5"/>
      <c r="K98" s="5"/>
      <c r="L98" s="5"/>
      <c r="M98" s="9"/>
      <c r="N98" s="5"/>
      <c r="O98" s="11"/>
      <c r="P98" s="5"/>
      <c r="Q98" s="5"/>
      <c r="R98" s="5"/>
      <c r="S98" s="5"/>
      <c r="T98" s="5"/>
      <c r="U98" s="5"/>
      <c r="V98" s="5"/>
      <c r="W98" s="5"/>
      <c r="X98" s="5"/>
      <c r="Y98" s="5"/>
      <c r="Z98" s="5"/>
      <c r="AA98" s="5"/>
      <c r="AB98" s="5"/>
      <c r="AC98" s="5"/>
      <c r="AD98" s="5"/>
      <c r="AE98" s="5"/>
      <c r="AF98" s="5"/>
    </row>
    <row r="99" ht="15.75" customHeight="1">
      <c r="A99" s="4"/>
      <c r="B99" s="5"/>
      <c r="C99" s="5"/>
      <c r="D99" s="5"/>
      <c r="E99" s="74"/>
      <c r="F99" s="5"/>
      <c r="G99" s="5"/>
      <c r="H99" s="75"/>
      <c r="I99" s="5"/>
      <c r="J99" s="5"/>
      <c r="K99" s="5"/>
      <c r="L99" s="5"/>
      <c r="M99" s="9"/>
      <c r="N99" s="5"/>
      <c r="O99" s="11"/>
      <c r="P99" s="5"/>
      <c r="Q99" s="5"/>
      <c r="R99" s="5"/>
      <c r="S99" s="5"/>
      <c r="T99" s="5"/>
      <c r="U99" s="5"/>
      <c r="V99" s="5"/>
      <c r="W99" s="5"/>
      <c r="X99" s="5"/>
      <c r="Y99" s="5"/>
      <c r="Z99" s="5"/>
      <c r="AA99" s="5"/>
      <c r="AB99" s="5"/>
      <c r="AC99" s="5"/>
      <c r="AD99" s="5"/>
      <c r="AE99" s="5"/>
      <c r="AF99" s="5"/>
    </row>
    <row r="100" ht="15.75" customHeight="1">
      <c r="A100" s="4"/>
      <c r="B100" s="5"/>
      <c r="C100" s="5"/>
      <c r="D100" s="5"/>
      <c r="E100" s="74"/>
      <c r="F100" s="5"/>
      <c r="G100" s="5"/>
      <c r="H100" s="75"/>
      <c r="I100" s="5"/>
      <c r="J100" s="5"/>
      <c r="K100" s="5"/>
      <c r="L100" s="5"/>
      <c r="M100" s="9"/>
      <c r="N100" s="5"/>
      <c r="O100" s="11"/>
      <c r="P100" s="5"/>
      <c r="Q100" s="5"/>
      <c r="R100" s="5"/>
      <c r="S100" s="5"/>
      <c r="T100" s="5"/>
      <c r="U100" s="5"/>
      <c r="V100" s="5"/>
      <c r="W100" s="5"/>
      <c r="X100" s="5"/>
      <c r="Y100" s="5"/>
      <c r="Z100" s="5"/>
      <c r="AA100" s="5"/>
      <c r="AB100" s="5"/>
      <c r="AC100" s="5"/>
      <c r="AD100" s="5"/>
      <c r="AE100" s="5"/>
      <c r="AF100" s="5"/>
    </row>
    <row r="101" ht="15.75" customHeight="1">
      <c r="A101" s="4"/>
      <c r="B101" s="5"/>
      <c r="C101" s="5"/>
      <c r="D101" s="5"/>
      <c r="E101" s="74"/>
      <c r="F101" s="5"/>
      <c r="G101" s="5"/>
      <c r="H101" s="75"/>
      <c r="I101" s="5"/>
      <c r="J101" s="5"/>
      <c r="K101" s="5"/>
      <c r="L101" s="5"/>
      <c r="M101" s="9"/>
      <c r="N101" s="5"/>
      <c r="O101" s="11"/>
      <c r="P101" s="5"/>
      <c r="Q101" s="5"/>
      <c r="R101" s="5"/>
      <c r="S101" s="5"/>
      <c r="T101" s="5"/>
      <c r="U101" s="5"/>
      <c r="V101" s="5"/>
      <c r="W101" s="5"/>
      <c r="X101" s="5"/>
      <c r="Y101" s="5"/>
      <c r="Z101" s="5"/>
      <c r="AA101" s="5"/>
      <c r="AB101" s="5"/>
      <c r="AC101" s="5"/>
      <c r="AD101" s="5"/>
      <c r="AE101" s="5"/>
      <c r="AF101" s="5"/>
    </row>
    <row r="102" ht="15.75" customHeight="1">
      <c r="A102" s="4"/>
      <c r="B102" s="5"/>
      <c r="C102" s="5"/>
      <c r="D102" s="5"/>
      <c r="E102" s="74"/>
      <c r="F102" s="5"/>
      <c r="G102" s="5"/>
      <c r="H102" s="75"/>
      <c r="I102" s="5"/>
      <c r="J102" s="5"/>
      <c r="K102" s="5"/>
      <c r="L102" s="5"/>
      <c r="M102" s="9"/>
      <c r="N102" s="5"/>
      <c r="O102" s="11"/>
      <c r="P102" s="5"/>
      <c r="Q102" s="5"/>
      <c r="R102" s="5"/>
      <c r="S102" s="5"/>
      <c r="T102" s="5"/>
      <c r="U102" s="5"/>
      <c r="V102" s="5"/>
      <c r="W102" s="5"/>
      <c r="X102" s="5"/>
      <c r="Y102" s="5"/>
      <c r="Z102" s="5"/>
      <c r="AA102" s="5"/>
      <c r="AB102" s="5"/>
      <c r="AC102" s="5"/>
      <c r="AD102" s="5"/>
      <c r="AE102" s="5"/>
      <c r="AF102" s="5"/>
    </row>
    <row r="103" ht="15.75" customHeight="1">
      <c r="A103" s="4"/>
      <c r="B103" s="5"/>
      <c r="C103" s="5"/>
      <c r="D103" s="5"/>
      <c r="E103" s="74"/>
      <c r="F103" s="5"/>
      <c r="G103" s="5"/>
      <c r="H103" s="75"/>
      <c r="I103" s="5"/>
      <c r="J103" s="5"/>
      <c r="K103" s="5"/>
      <c r="L103" s="5"/>
      <c r="M103" s="9"/>
      <c r="N103" s="5"/>
      <c r="O103" s="11"/>
      <c r="P103" s="5"/>
      <c r="Q103" s="5"/>
      <c r="R103" s="5"/>
      <c r="S103" s="5"/>
      <c r="T103" s="5"/>
      <c r="U103" s="5"/>
      <c r="V103" s="5"/>
      <c r="W103" s="5"/>
      <c r="X103" s="5"/>
      <c r="Y103" s="5"/>
      <c r="Z103" s="5"/>
      <c r="AA103" s="5"/>
      <c r="AB103" s="5"/>
      <c r="AC103" s="5"/>
      <c r="AD103" s="5"/>
      <c r="AE103" s="5"/>
      <c r="AF103" s="5"/>
    </row>
    <row r="104" ht="15.75" customHeight="1">
      <c r="A104" s="4"/>
      <c r="B104" s="5"/>
      <c r="C104" s="5"/>
      <c r="D104" s="5"/>
      <c r="E104" s="74"/>
      <c r="F104" s="5"/>
      <c r="G104" s="5"/>
      <c r="H104" s="75"/>
      <c r="I104" s="5"/>
      <c r="J104" s="5"/>
      <c r="K104" s="5"/>
      <c r="L104" s="5"/>
      <c r="M104" s="9"/>
      <c r="N104" s="5"/>
      <c r="O104" s="11"/>
      <c r="P104" s="5"/>
      <c r="Q104" s="5"/>
      <c r="R104" s="5"/>
      <c r="S104" s="5"/>
      <c r="T104" s="5"/>
      <c r="U104" s="5"/>
      <c r="V104" s="5"/>
      <c r="W104" s="5"/>
      <c r="X104" s="5"/>
      <c r="Y104" s="5"/>
      <c r="Z104" s="5"/>
      <c r="AA104" s="5"/>
      <c r="AB104" s="5"/>
      <c r="AC104" s="5"/>
      <c r="AD104" s="5"/>
      <c r="AE104" s="5"/>
      <c r="AF104" s="5"/>
    </row>
    <row r="105" ht="15.75" customHeight="1">
      <c r="A105" s="4"/>
      <c r="B105" s="5"/>
      <c r="C105" s="5"/>
      <c r="D105" s="5"/>
      <c r="E105" s="74"/>
      <c r="F105" s="5"/>
      <c r="G105" s="5"/>
      <c r="H105" s="75"/>
      <c r="I105" s="5"/>
      <c r="J105" s="5"/>
      <c r="K105" s="5"/>
      <c r="L105" s="5"/>
      <c r="M105" s="9"/>
      <c r="N105" s="5"/>
      <c r="O105" s="11"/>
      <c r="P105" s="5"/>
      <c r="Q105" s="5"/>
      <c r="R105" s="5"/>
      <c r="S105" s="5"/>
      <c r="T105" s="5"/>
      <c r="U105" s="5"/>
      <c r="V105" s="5"/>
      <c r="W105" s="5"/>
      <c r="X105" s="5"/>
      <c r="Y105" s="5"/>
      <c r="Z105" s="5"/>
      <c r="AA105" s="5"/>
      <c r="AB105" s="5"/>
      <c r="AC105" s="5"/>
      <c r="AD105" s="5"/>
      <c r="AE105" s="5"/>
      <c r="AF105" s="5"/>
    </row>
    <row r="106" ht="15.75" customHeight="1">
      <c r="A106" s="4"/>
      <c r="B106" s="5"/>
      <c r="C106" s="5"/>
      <c r="D106" s="5"/>
      <c r="E106" s="74"/>
      <c r="F106" s="5"/>
      <c r="G106" s="5"/>
      <c r="H106" s="75"/>
      <c r="I106" s="5"/>
      <c r="J106" s="5"/>
      <c r="K106" s="5"/>
      <c r="L106" s="5"/>
      <c r="M106" s="9"/>
      <c r="N106" s="5"/>
      <c r="O106" s="11"/>
      <c r="P106" s="5"/>
      <c r="Q106" s="5"/>
      <c r="R106" s="5"/>
      <c r="S106" s="5"/>
      <c r="T106" s="5"/>
      <c r="U106" s="5"/>
      <c r="V106" s="5"/>
      <c r="W106" s="5"/>
      <c r="X106" s="5"/>
      <c r="Y106" s="5"/>
      <c r="Z106" s="5"/>
      <c r="AA106" s="5"/>
      <c r="AB106" s="5"/>
      <c r="AC106" s="5"/>
      <c r="AD106" s="5"/>
      <c r="AE106" s="5"/>
      <c r="AF106" s="5"/>
    </row>
    <row r="107" ht="15.75" customHeight="1">
      <c r="A107" s="4"/>
      <c r="B107" s="5"/>
      <c r="C107" s="5"/>
      <c r="D107" s="5"/>
      <c r="E107" s="74"/>
      <c r="F107" s="5"/>
      <c r="G107" s="5"/>
      <c r="H107" s="75"/>
      <c r="I107" s="5"/>
      <c r="J107" s="5"/>
      <c r="K107" s="5"/>
      <c r="L107" s="5"/>
      <c r="M107" s="9"/>
      <c r="N107" s="5"/>
      <c r="O107" s="11"/>
      <c r="P107" s="5"/>
      <c r="Q107" s="5"/>
      <c r="R107" s="5"/>
      <c r="S107" s="5"/>
      <c r="T107" s="5"/>
      <c r="U107" s="5"/>
      <c r="V107" s="5"/>
      <c r="W107" s="5"/>
      <c r="X107" s="5"/>
      <c r="Y107" s="5"/>
      <c r="Z107" s="5"/>
      <c r="AA107" s="5"/>
      <c r="AB107" s="5"/>
      <c r="AC107" s="5"/>
      <c r="AD107" s="5"/>
      <c r="AE107" s="5"/>
      <c r="AF107" s="5"/>
    </row>
    <row r="108" ht="15.75" customHeight="1">
      <c r="A108" s="4"/>
      <c r="B108" s="5"/>
      <c r="C108" s="5"/>
      <c r="D108" s="5"/>
      <c r="E108" s="74"/>
      <c r="F108" s="5"/>
      <c r="G108" s="5"/>
      <c r="H108" s="75"/>
      <c r="I108" s="5"/>
      <c r="J108" s="5"/>
      <c r="K108" s="5"/>
      <c r="L108" s="5"/>
      <c r="M108" s="9"/>
      <c r="N108" s="5"/>
      <c r="O108" s="11"/>
      <c r="P108" s="5"/>
      <c r="Q108" s="5"/>
      <c r="R108" s="5"/>
      <c r="S108" s="5"/>
      <c r="T108" s="5"/>
      <c r="U108" s="5"/>
      <c r="V108" s="5"/>
      <c r="W108" s="5"/>
      <c r="X108" s="5"/>
      <c r="Y108" s="5"/>
      <c r="Z108" s="5"/>
      <c r="AA108" s="5"/>
      <c r="AB108" s="5"/>
      <c r="AC108" s="5"/>
      <c r="AD108" s="5"/>
      <c r="AE108" s="5"/>
      <c r="AF108" s="5"/>
    </row>
    <row r="109" ht="15.75" customHeight="1">
      <c r="A109" s="4"/>
      <c r="B109" s="5"/>
      <c r="C109" s="5"/>
      <c r="D109" s="5"/>
      <c r="E109" s="74"/>
      <c r="F109" s="5"/>
      <c r="G109" s="5"/>
      <c r="H109" s="75"/>
      <c r="I109" s="5"/>
      <c r="J109" s="5"/>
      <c r="K109" s="5"/>
      <c r="L109" s="5"/>
      <c r="M109" s="9"/>
      <c r="N109" s="5"/>
      <c r="O109" s="11"/>
      <c r="P109" s="5"/>
      <c r="Q109" s="5"/>
      <c r="R109" s="5"/>
      <c r="S109" s="5"/>
      <c r="T109" s="5"/>
      <c r="U109" s="5"/>
      <c r="V109" s="5"/>
      <c r="W109" s="5"/>
      <c r="X109" s="5"/>
      <c r="Y109" s="5"/>
      <c r="Z109" s="5"/>
      <c r="AA109" s="5"/>
      <c r="AB109" s="5"/>
      <c r="AC109" s="5"/>
      <c r="AD109" s="5"/>
      <c r="AE109" s="5"/>
      <c r="AF109" s="5"/>
    </row>
    <row r="110" ht="15.75" customHeight="1">
      <c r="A110" s="4"/>
      <c r="B110" s="5"/>
      <c r="C110" s="5"/>
      <c r="D110" s="5"/>
      <c r="E110" s="74"/>
      <c r="F110" s="5"/>
      <c r="G110" s="5"/>
      <c r="H110" s="75"/>
      <c r="I110" s="5"/>
      <c r="J110" s="5"/>
      <c r="K110" s="5"/>
      <c r="L110" s="5"/>
      <c r="M110" s="9"/>
      <c r="N110" s="5"/>
      <c r="O110" s="11"/>
      <c r="P110" s="5"/>
      <c r="Q110" s="5"/>
      <c r="R110" s="5"/>
      <c r="S110" s="5"/>
      <c r="T110" s="5"/>
      <c r="U110" s="5"/>
      <c r="V110" s="5"/>
      <c r="W110" s="5"/>
      <c r="X110" s="5"/>
      <c r="Y110" s="5"/>
      <c r="Z110" s="5"/>
      <c r="AA110" s="5"/>
      <c r="AB110" s="5"/>
      <c r="AC110" s="5"/>
      <c r="AD110" s="5"/>
      <c r="AE110" s="5"/>
      <c r="AF110" s="5"/>
    </row>
    <row r="111" ht="15.75" customHeight="1">
      <c r="A111" s="4"/>
      <c r="B111" s="5"/>
      <c r="C111" s="5"/>
      <c r="D111" s="5"/>
      <c r="E111" s="74"/>
      <c r="F111" s="5"/>
      <c r="G111" s="5"/>
      <c r="H111" s="75"/>
      <c r="I111" s="5"/>
      <c r="J111" s="5"/>
      <c r="K111" s="5"/>
      <c r="L111" s="5"/>
      <c r="M111" s="9"/>
      <c r="N111" s="5"/>
      <c r="O111" s="11"/>
      <c r="P111" s="5"/>
      <c r="Q111" s="5"/>
      <c r="R111" s="5"/>
      <c r="S111" s="5"/>
      <c r="T111" s="5"/>
      <c r="U111" s="5"/>
      <c r="V111" s="5"/>
      <c r="W111" s="5"/>
      <c r="X111" s="5"/>
      <c r="Y111" s="5"/>
      <c r="Z111" s="5"/>
      <c r="AA111" s="5"/>
      <c r="AB111" s="5"/>
      <c r="AC111" s="5"/>
      <c r="AD111" s="5"/>
      <c r="AE111" s="5"/>
      <c r="AF111" s="5"/>
    </row>
    <row r="112" ht="15.75" customHeight="1">
      <c r="A112" s="4"/>
      <c r="B112" s="5"/>
      <c r="C112" s="5"/>
      <c r="D112" s="5"/>
      <c r="E112" s="74"/>
      <c r="F112" s="5"/>
      <c r="G112" s="5"/>
      <c r="H112" s="75"/>
      <c r="I112" s="5"/>
      <c r="J112" s="5"/>
      <c r="K112" s="5"/>
      <c r="L112" s="5"/>
      <c r="M112" s="9"/>
      <c r="N112" s="5"/>
      <c r="O112" s="11"/>
      <c r="P112" s="5"/>
      <c r="Q112" s="5"/>
      <c r="R112" s="5"/>
      <c r="S112" s="5"/>
      <c r="T112" s="5"/>
      <c r="U112" s="5"/>
      <c r="V112" s="5"/>
      <c r="W112" s="5"/>
      <c r="X112" s="5"/>
      <c r="Y112" s="5"/>
      <c r="Z112" s="5"/>
      <c r="AA112" s="5"/>
      <c r="AB112" s="5"/>
      <c r="AC112" s="5"/>
      <c r="AD112" s="5"/>
      <c r="AE112" s="5"/>
      <c r="AF112" s="5"/>
    </row>
    <row r="113" ht="15.75" customHeight="1">
      <c r="A113" s="4"/>
      <c r="B113" s="5"/>
      <c r="C113" s="5"/>
      <c r="D113" s="5"/>
      <c r="E113" s="74"/>
      <c r="F113" s="5"/>
      <c r="G113" s="5"/>
      <c r="H113" s="75"/>
      <c r="I113" s="5"/>
      <c r="J113" s="5"/>
      <c r="K113" s="5"/>
      <c r="L113" s="5"/>
      <c r="M113" s="9"/>
      <c r="N113" s="5"/>
      <c r="O113" s="11"/>
      <c r="P113" s="5"/>
      <c r="Q113" s="5"/>
      <c r="R113" s="5"/>
      <c r="S113" s="5"/>
      <c r="T113" s="5"/>
      <c r="U113" s="5"/>
      <c r="V113" s="5"/>
      <c r="W113" s="5"/>
      <c r="X113" s="5"/>
      <c r="Y113" s="5"/>
      <c r="Z113" s="5"/>
      <c r="AA113" s="5"/>
      <c r="AB113" s="5"/>
      <c r="AC113" s="5"/>
      <c r="AD113" s="5"/>
      <c r="AE113" s="5"/>
      <c r="AF113" s="5"/>
    </row>
    <row r="114" ht="15.75" customHeight="1">
      <c r="A114" s="4"/>
      <c r="B114" s="5"/>
      <c r="C114" s="5"/>
      <c r="D114" s="5"/>
      <c r="E114" s="74"/>
      <c r="F114" s="5"/>
      <c r="G114" s="5"/>
      <c r="H114" s="75"/>
      <c r="I114" s="5"/>
      <c r="J114" s="5"/>
      <c r="K114" s="5"/>
      <c r="L114" s="5"/>
      <c r="M114" s="9"/>
      <c r="N114" s="5"/>
      <c r="O114" s="11"/>
      <c r="P114" s="5"/>
      <c r="Q114" s="5"/>
      <c r="R114" s="5"/>
      <c r="S114" s="5"/>
      <c r="T114" s="5"/>
      <c r="U114" s="5"/>
      <c r="V114" s="5"/>
      <c r="W114" s="5"/>
      <c r="X114" s="5"/>
      <c r="Y114" s="5"/>
      <c r="Z114" s="5"/>
      <c r="AA114" s="5"/>
      <c r="AB114" s="5"/>
      <c r="AC114" s="5"/>
      <c r="AD114" s="5"/>
      <c r="AE114" s="5"/>
      <c r="AF114" s="5"/>
    </row>
    <row r="115" ht="15.75" customHeight="1">
      <c r="A115" s="4"/>
      <c r="B115" s="5"/>
      <c r="C115" s="5"/>
      <c r="D115" s="5"/>
      <c r="E115" s="74"/>
      <c r="F115" s="5"/>
      <c r="G115" s="5"/>
      <c r="H115" s="75"/>
      <c r="I115" s="5"/>
      <c r="J115" s="5"/>
      <c r="K115" s="5"/>
      <c r="L115" s="5"/>
      <c r="M115" s="9"/>
      <c r="N115" s="5"/>
      <c r="O115" s="11"/>
      <c r="P115" s="5"/>
      <c r="Q115" s="5"/>
      <c r="R115" s="5"/>
      <c r="S115" s="5"/>
      <c r="T115" s="5"/>
      <c r="U115" s="5"/>
      <c r="V115" s="5"/>
      <c r="W115" s="5"/>
      <c r="X115" s="5"/>
      <c r="Y115" s="5"/>
      <c r="Z115" s="5"/>
      <c r="AA115" s="5"/>
      <c r="AB115" s="5"/>
      <c r="AC115" s="5"/>
      <c r="AD115" s="5"/>
      <c r="AE115" s="5"/>
      <c r="AF115" s="5"/>
    </row>
    <row r="116" ht="15.75" customHeight="1">
      <c r="A116" s="4"/>
      <c r="B116" s="5"/>
      <c r="C116" s="5"/>
      <c r="D116" s="5"/>
      <c r="E116" s="74"/>
      <c r="F116" s="5"/>
      <c r="G116" s="5"/>
      <c r="H116" s="75"/>
      <c r="I116" s="5"/>
      <c r="J116" s="5"/>
      <c r="K116" s="5"/>
      <c r="L116" s="5"/>
      <c r="M116" s="9"/>
      <c r="N116" s="5"/>
      <c r="O116" s="11"/>
      <c r="P116" s="5"/>
      <c r="Q116" s="5"/>
      <c r="R116" s="5"/>
      <c r="S116" s="5"/>
      <c r="T116" s="5"/>
      <c r="U116" s="5"/>
      <c r="V116" s="5"/>
      <c r="W116" s="5"/>
      <c r="X116" s="5"/>
      <c r="Y116" s="5"/>
      <c r="Z116" s="5"/>
      <c r="AA116" s="5"/>
      <c r="AB116" s="5"/>
      <c r="AC116" s="5"/>
      <c r="AD116" s="5"/>
      <c r="AE116" s="5"/>
      <c r="AF116" s="5"/>
    </row>
    <row r="117" ht="15.75" customHeight="1">
      <c r="A117" s="4"/>
      <c r="B117" s="5"/>
      <c r="C117" s="5"/>
      <c r="D117" s="5"/>
      <c r="E117" s="74"/>
      <c r="F117" s="5"/>
      <c r="G117" s="5"/>
      <c r="H117" s="75"/>
      <c r="I117" s="5"/>
      <c r="J117" s="5"/>
      <c r="K117" s="5"/>
      <c r="L117" s="5"/>
      <c r="M117" s="9"/>
      <c r="N117" s="5"/>
      <c r="O117" s="11"/>
      <c r="P117" s="5"/>
      <c r="Q117" s="5"/>
      <c r="R117" s="5"/>
      <c r="S117" s="5"/>
      <c r="T117" s="5"/>
      <c r="U117" s="5"/>
      <c r="V117" s="5"/>
      <c r="W117" s="5"/>
      <c r="X117" s="5"/>
      <c r="Y117" s="5"/>
      <c r="Z117" s="5"/>
      <c r="AA117" s="5"/>
      <c r="AB117" s="5"/>
      <c r="AC117" s="5"/>
      <c r="AD117" s="5"/>
      <c r="AE117" s="5"/>
      <c r="AF117" s="5"/>
    </row>
    <row r="118" ht="15.75" customHeight="1">
      <c r="A118" s="4"/>
      <c r="B118" s="5"/>
      <c r="C118" s="5"/>
      <c r="D118" s="5"/>
      <c r="E118" s="74"/>
      <c r="F118" s="5"/>
      <c r="G118" s="5"/>
      <c r="H118" s="75"/>
      <c r="I118" s="5"/>
      <c r="J118" s="5"/>
      <c r="K118" s="5"/>
      <c r="L118" s="5"/>
      <c r="M118" s="9"/>
      <c r="N118" s="5"/>
      <c r="O118" s="11"/>
      <c r="P118" s="5"/>
      <c r="Q118" s="5"/>
      <c r="R118" s="5"/>
      <c r="S118" s="5"/>
      <c r="T118" s="5"/>
      <c r="U118" s="5"/>
      <c r="V118" s="5"/>
      <c r="W118" s="5"/>
      <c r="X118" s="5"/>
      <c r="Y118" s="5"/>
      <c r="Z118" s="5"/>
      <c r="AA118" s="5"/>
      <c r="AB118" s="5"/>
      <c r="AC118" s="5"/>
      <c r="AD118" s="5"/>
      <c r="AE118" s="5"/>
      <c r="AF118" s="5"/>
    </row>
    <row r="119" ht="15.75" customHeight="1">
      <c r="A119" s="4"/>
      <c r="B119" s="5"/>
      <c r="C119" s="5"/>
      <c r="D119" s="5"/>
      <c r="E119" s="74"/>
      <c r="F119" s="5"/>
      <c r="G119" s="5"/>
      <c r="H119" s="75"/>
      <c r="I119" s="5"/>
      <c r="J119" s="5"/>
      <c r="K119" s="5"/>
      <c r="L119" s="5"/>
      <c r="M119" s="9"/>
      <c r="N119" s="5"/>
      <c r="O119" s="11"/>
      <c r="P119" s="5"/>
      <c r="Q119" s="5"/>
      <c r="R119" s="5"/>
      <c r="S119" s="5"/>
      <c r="T119" s="5"/>
      <c r="U119" s="5"/>
      <c r="V119" s="5"/>
      <c r="W119" s="5"/>
      <c r="X119" s="5"/>
      <c r="Y119" s="5"/>
      <c r="Z119" s="5"/>
      <c r="AA119" s="5"/>
      <c r="AB119" s="5"/>
      <c r="AC119" s="5"/>
      <c r="AD119" s="5"/>
      <c r="AE119" s="5"/>
      <c r="AF119" s="5"/>
    </row>
    <row r="120" ht="15.75" customHeight="1">
      <c r="A120" s="4"/>
      <c r="B120" s="5"/>
      <c r="C120" s="5"/>
      <c r="D120" s="5"/>
      <c r="E120" s="74"/>
      <c r="F120" s="5"/>
      <c r="G120" s="5"/>
      <c r="H120" s="75"/>
      <c r="I120" s="5"/>
      <c r="J120" s="5"/>
      <c r="K120" s="5"/>
      <c r="L120" s="5"/>
      <c r="M120" s="9"/>
      <c r="N120" s="5"/>
      <c r="O120" s="11"/>
      <c r="P120" s="5"/>
      <c r="Q120" s="5"/>
      <c r="R120" s="5"/>
      <c r="S120" s="5"/>
      <c r="T120" s="5"/>
      <c r="U120" s="5"/>
      <c r="V120" s="5"/>
      <c r="W120" s="5"/>
      <c r="X120" s="5"/>
      <c r="Y120" s="5"/>
      <c r="Z120" s="5"/>
      <c r="AA120" s="5"/>
      <c r="AB120" s="5"/>
      <c r="AC120" s="5"/>
      <c r="AD120" s="5"/>
      <c r="AE120" s="5"/>
      <c r="AF120" s="5"/>
    </row>
    <row r="121" ht="15.75" customHeight="1">
      <c r="A121" s="4"/>
      <c r="B121" s="5"/>
      <c r="C121" s="5"/>
      <c r="D121" s="5"/>
      <c r="E121" s="74"/>
      <c r="F121" s="5"/>
      <c r="G121" s="5"/>
      <c r="H121" s="75"/>
      <c r="I121" s="5"/>
      <c r="J121" s="5"/>
      <c r="K121" s="5"/>
      <c r="L121" s="5"/>
      <c r="M121" s="9"/>
      <c r="N121" s="5"/>
      <c r="O121" s="11"/>
      <c r="P121" s="5"/>
      <c r="Q121" s="5"/>
      <c r="R121" s="5"/>
      <c r="S121" s="5"/>
      <c r="T121" s="5"/>
      <c r="U121" s="5"/>
      <c r="V121" s="5"/>
      <c r="W121" s="5"/>
      <c r="X121" s="5"/>
      <c r="Y121" s="5"/>
      <c r="Z121" s="5"/>
      <c r="AA121" s="5"/>
      <c r="AB121" s="5"/>
      <c r="AC121" s="5"/>
      <c r="AD121" s="5"/>
      <c r="AE121" s="5"/>
      <c r="AF121" s="5"/>
    </row>
    <row r="122" ht="15.75" customHeight="1">
      <c r="A122" s="4"/>
      <c r="B122" s="5"/>
      <c r="C122" s="5"/>
      <c r="D122" s="5"/>
      <c r="E122" s="74"/>
      <c r="F122" s="5"/>
      <c r="G122" s="5"/>
      <c r="H122" s="75"/>
      <c r="I122" s="5"/>
      <c r="J122" s="5"/>
      <c r="K122" s="5"/>
      <c r="L122" s="5"/>
      <c r="M122" s="9"/>
      <c r="N122" s="5"/>
      <c r="O122" s="11"/>
      <c r="P122" s="5"/>
      <c r="Q122" s="5"/>
      <c r="R122" s="5"/>
      <c r="S122" s="5"/>
      <c r="T122" s="5"/>
      <c r="U122" s="5"/>
      <c r="V122" s="5"/>
      <c r="W122" s="5"/>
      <c r="X122" s="5"/>
      <c r="Y122" s="5"/>
      <c r="Z122" s="5"/>
      <c r="AA122" s="5"/>
      <c r="AB122" s="5"/>
      <c r="AC122" s="5"/>
      <c r="AD122" s="5"/>
      <c r="AE122" s="5"/>
      <c r="AF122" s="5"/>
    </row>
    <row r="123" ht="15.75" customHeight="1">
      <c r="A123" s="4"/>
      <c r="B123" s="5"/>
      <c r="C123" s="5"/>
      <c r="D123" s="5"/>
      <c r="E123" s="74"/>
      <c r="F123" s="5"/>
      <c r="G123" s="5"/>
      <c r="H123" s="75"/>
      <c r="I123" s="5"/>
      <c r="J123" s="5"/>
      <c r="K123" s="5"/>
      <c r="L123" s="5"/>
      <c r="M123" s="9"/>
      <c r="N123" s="5"/>
      <c r="O123" s="11"/>
      <c r="P123" s="5"/>
      <c r="Q123" s="5"/>
      <c r="R123" s="5"/>
      <c r="S123" s="5"/>
      <c r="T123" s="5"/>
      <c r="U123" s="5"/>
      <c r="V123" s="5"/>
      <c r="W123" s="5"/>
      <c r="X123" s="5"/>
      <c r="Y123" s="5"/>
      <c r="Z123" s="5"/>
      <c r="AA123" s="5"/>
      <c r="AB123" s="5"/>
      <c r="AC123" s="5"/>
      <c r="AD123" s="5"/>
      <c r="AE123" s="5"/>
      <c r="AF123" s="5"/>
    </row>
    <row r="124" ht="15.75" customHeight="1">
      <c r="A124" s="4"/>
      <c r="B124" s="5"/>
      <c r="C124" s="5"/>
      <c r="D124" s="5"/>
      <c r="E124" s="74"/>
      <c r="F124" s="5"/>
      <c r="G124" s="5"/>
      <c r="H124" s="75"/>
      <c r="I124" s="5"/>
      <c r="J124" s="5"/>
      <c r="K124" s="5"/>
      <c r="L124" s="5"/>
      <c r="M124" s="9"/>
      <c r="N124" s="5"/>
      <c r="O124" s="11"/>
      <c r="P124" s="5"/>
      <c r="Q124" s="5"/>
      <c r="R124" s="5"/>
      <c r="S124" s="5"/>
      <c r="T124" s="5"/>
      <c r="U124" s="5"/>
      <c r="V124" s="5"/>
      <c r="W124" s="5"/>
      <c r="X124" s="5"/>
      <c r="Y124" s="5"/>
      <c r="Z124" s="5"/>
      <c r="AA124" s="5"/>
      <c r="AB124" s="5"/>
      <c r="AC124" s="5"/>
      <c r="AD124" s="5"/>
      <c r="AE124" s="5"/>
      <c r="AF124" s="5"/>
    </row>
    <row r="125" ht="15.75" customHeight="1">
      <c r="A125" s="4"/>
      <c r="B125" s="5"/>
      <c r="C125" s="5"/>
      <c r="D125" s="5"/>
      <c r="E125" s="74"/>
      <c r="F125" s="5"/>
      <c r="G125" s="5"/>
      <c r="H125" s="75"/>
      <c r="I125" s="5"/>
      <c r="J125" s="5"/>
      <c r="K125" s="5"/>
      <c r="L125" s="5"/>
      <c r="M125" s="9"/>
      <c r="N125" s="5"/>
      <c r="O125" s="11"/>
      <c r="P125" s="5"/>
      <c r="Q125" s="5"/>
      <c r="R125" s="5"/>
      <c r="S125" s="5"/>
      <c r="T125" s="5"/>
      <c r="U125" s="5"/>
      <c r="V125" s="5"/>
      <c r="W125" s="5"/>
      <c r="X125" s="5"/>
      <c r="Y125" s="5"/>
      <c r="Z125" s="5"/>
      <c r="AA125" s="5"/>
      <c r="AB125" s="5"/>
      <c r="AC125" s="5"/>
      <c r="AD125" s="5"/>
      <c r="AE125" s="5"/>
      <c r="AF125" s="5"/>
    </row>
    <row r="126" ht="15.75" customHeight="1">
      <c r="A126" s="4"/>
      <c r="B126" s="5"/>
      <c r="C126" s="5"/>
      <c r="D126" s="5"/>
      <c r="E126" s="74"/>
      <c r="F126" s="5"/>
      <c r="G126" s="5"/>
      <c r="H126" s="75"/>
      <c r="I126" s="5"/>
      <c r="J126" s="5"/>
      <c r="K126" s="5"/>
      <c r="L126" s="5"/>
      <c r="M126" s="9"/>
      <c r="N126" s="5"/>
      <c r="O126" s="11"/>
      <c r="P126" s="5"/>
      <c r="Q126" s="5"/>
      <c r="R126" s="5"/>
      <c r="S126" s="5"/>
      <c r="T126" s="5"/>
      <c r="U126" s="5"/>
      <c r="V126" s="5"/>
      <c r="W126" s="5"/>
      <c r="X126" s="5"/>
      <c r="Y126" s="5"/>
      <c r="Z126" s="5"/>
      <c r="AA126" s="5"/>
      <c r="AB126" s="5"/>
      <c r="AC126" s="5"/>
      <c r="AD126" s="5"/>
      <c r="AE126" s="5"/>
      <c r="AF126" s="5"/>
    </row>
    <row r="127" ht="15.75" customHeight="1">
      <c r="A127" s="4"/>
      <c r="B127" s="5"/>
      <c r="C127" s="5"/>
      <c r="D127" s="5"/>
      <c r="E127" s="74"/>
      <c r="F127" s="5"/>
      <c r="G127" s="5"/>
      <c r="H127" s="75"/>
      <c r="I127" s="5"/>
      <c r="J127" s="5"/>
      <c r="K127" s="5"/>
      <c r="L127" s="5"/>
      <c r="M127" s="9"/>
      <c r="N127" s="5"/>
      <c r="O127" s="11"/>
      <c r="P127" s="5"/>
      <c r="Q127" s="5"/>
      <c r="R127" s="5"/>
      <c r="S127" s="5"/>
      <c r="T127" s="5"/>
      <c r="U127" s="5"/>
      <c r="V127" s="5"/>
      <c r="W127" s="5"/>
      <c r="X127" s="5"/>
      <c r="Y127" s="5"/>
      <c r="Z127" s="5"/>
      <c r="AA127" s="5"/>
      <c r="AB127" s="5"/>
      <c r="AC127" s="5"/>
      <c r="AD127" s="5"/>
      <c r="AE127" s="5"/>
      <c r="AF127" s="5"/>
    </row>
    <row r="128" ht="15.75" customHeight="1">
      <c r="A128" s="4"/>
      <c r="B128" s="5"/>
      <c r="C128" s="5"/>
      <c r="D128" s="5"/>
      <c r="E128" s="74"/>
      <c r="F128" s="5"/>
      <c r="G128" s="5"/>
      <c r="H128" s="75"/>
      <c r="I128" s="5"/>
      <c r="J128" s="5"/>
      <c r="K128" s="5"/>
      <c r="L128" s="5"/>
      <c r="M128" s="9"/>
      <c r="N128" s="5"/>
      <c r="O128" s="11"/>
      <c r="P128" s="5"/>
      <c r="Q128" s="5"/>
      <c r="R128" s="5"/>
      <c r="S128" s="5"/>
      <c r="T128" s="5"/>
      <c r="U128" s="5"/>
      <c r="V128" s="5"/>
      <c r="W128" s="5"/>
      <c r="X128" s="5"/>
      <c r="Y128" s="5"/>
      <c r="Z128" s="5"/>
      <c r="AA128" s="5"/>
      <c r="AB128" s="5"/>
      <c r="AC128" s="5"/>
      <c r="AD128" s="5"/>
      <c r="AE128" s="5"/>
      <c r="AF128" s="5"/>
    </row>
    <row r="129" ht="15.75" customHeight="1">
      <c r="A129" s="4"/>
      <c r="B129" s="5"/>
      <c r="C129" s="5"/>
      <c r="D129" s="5"/>
      <c r="E129" s="74"/>
      <c r="F129" s="5"/>
      <c r="G129" s="5"/>
      <c r="H129" s="75"/>
      <c r="I129" s="5"/>
      <c r="J129" s="5"/>
      <c r="K129" s="5"/>
      <c r="L129" s="5"/>
      <c r="M129" s="9"/>
      <c r="N129" s="5"/>
      <c r="O129" s="11"/>
      <c r="P129" s="5"/>
      <c r="Q129" s="5"/>
      <c r="R129" s="5"/>
      <c r="S129" s="5"/>
      <c r="T129" s="5"/>
      <c r="U129" s="5"/>
      <c r="V129" s="5"/>
      <c r="W129" s="5"/>
      <c r="X129" s="5"/>
      <c r="Y129" s="5"/>
      <c r="Z129" s="5"/>
      <c r="AA129" s="5"/>
      <c r="AB129" s="5"/>
      <c r="AC129" s="5"/>
      <c r="AD129" s="5"/>
      <c r="AE129" s="5"/>
      <c r="AF129" s="5"/>
    </row>
    <row r="130" ht="15.75" customHeight="1">
      <c r="A130" s="4"/>
      <c r="B130" s="5"/>
      <c r="C130" s="5"/>
      <c r="D130" s="5"/>
      <c r="E130" s="74"/>
      <c r="F130" s="5"/>
      <c r="G130" s="5"/>
      <c r="H130" s="75"/>
      <c r="I130" s="5"/>
      <c r="J130" s="5"/>
      <c r="K130" s="5"/>
      <c r="L130" s="5"/>
      <c r="M130" s="9"/>
      <c r="N130" s="5"/>
      <c r="O130" s="11"/>
      <c r="P130" s="5"/>
      <c r="Q130" s="5"/>
      <c r="R130" s="5"/>
      <c r="S130" s="5"/>
      <c r="T130" s="5"/>
      <c r="U130" s="5"/>
      <c r="V130" s="5"/>
      <c r="W130" s="5"/>
      <c r="X130" s="5"/>
      <c r="Y130" s="5"/>
      <c r="Z130" s="5"/>
      <c r="AA130" s="5"/>
      <c r="AB130" s="5"/>
      <c r="AC130" s="5"/>
      <c r="AD130" s="5"/>
      <c r="AE130" s="5"/>
      <c r="AF130" s="5"/>
    </row>
    <row r="131" ht="15.75" customHeight="1">
      <c r="A131" s="4"/>
      <c r="B131" s="5"/>
      <c r="C131" s="5"/>
      <c r="D131" s="5"/>
      <c r="E131" s="74"/>
      <c r="F131" s="5"/>
      <c r="G131" s="5"/>
      <c r="H131" s="75"/>
      <c r="I131" s="5"/>
      <c r="J131" s="5"/>
      <c r="K131" s="5"/>
      <c r="L131" s="5"/>
      <c r="M131" s="9"/>
      <c r="N131" s="5"/>
      <c r="O131" s="11"/>
      <c r="P131" s="5"/>
      <c r="Q131" s="5"/>
      <c r="R131" s="5"/>
      <c r="S131" s="5"/>
      <c r="T131" s="5"/>
      <c r="U131" s="5"/>
      <c r="V131" s="5"/>
      <c r="W131" s="5"/>
      <c r="X131" s="5"/>
      <c r="Y131" s="5"/>
      <c r="Z131" s="5"/>
      <c r="AA131" s="5"/>
      <c r="AB131" s="5"/>
      <c r="AC131" s="5"/>
      <c r="AD131" s="5"/>
      <c r="AE131" s="5"/>
      <c r="AF131" s="5"/>
    </row>
    <row r="132" ht="15.75" customHeight="1">
      <c r="A132" s="4"/>
      <c r="B132" s="5"/>
      <c r="C132" s="5"/>
      <c r="D132" s="5"/>
      <c r="E132" s="74"/>
      <c r="F132" s="5"/>
      <c r="G132" s="5"/>
      <c r="H132" s="75"/>
      <c r="I132" s="5"/>
      <c r="J132" s="5"/>
      <c r="K132" s="5"/>
      <c r="L132" s="5"/>
      <c r="M132" s="9"/>
      <c r="N132" s="5"/>
      <c r="O132" s="11"/>
      <c r="P132" s="5"/>
      <c r="Q132" s="5"/>
      <c r="R132" s="5"/>
      <c r="S132" s="5"/>
      <c r="T132" s="5"/>
      <c r="U132" s="5"/>
      <c r="V132" s="5"/>
      <c r="W132" s="5"/>
      <c r="X132" s="5"/>
      <c r="Y132" s="5"/>
      <c r="Z132" s="5"/>
      <c r="AA132" s="5"/>
      <c r="AB132" s="5"/>
      <c r="AC132" s="5"/>
      <c r="AD132" s="5"/>
      <c r="AE132" s="5"/>
      <c r="AF132" s="5"/>
    </row>
    <row r="133" ht="15.75" customHeight="1">
      <c r="A133" s="4"/>
      <c r="B133" s="5"/>
      <c r="C133" s="5"/>
      <c r="D133" s="5"/>
      <c r="E133" s="74"/>
      <c r="F133" s="5"/>
      <c r="G133" s="5"/>
      <c r="H133" s="75"/>
      <c r="I133" s="5"/>
      <c r="J133" s="5"/>
      <c r="K133" s="5"/>
      <c r="L133" s="5"/>
      <c r="M133" s="9"/>
      <c r="N133" s="5"/>
      <c r="O133" s="11"/>
      <c r="P133" s="5"/>
      <c r="Q133" s="5"/>
      <c r="R133" s="5"/>
      <c r="S133" s="5"/>
      <c r="T133" s="5"/>
      <c r="U133" s="5"/>
      <c r="V133" s="5"/>
      <c r="W133" s="5"/>
      <c r="X133" s="5"/>
      <c r="Y133" s="5"/>
      <c r="Z133" s="5"/>
      <c r="AA133" s="5"/>
      <c r="AB133" s="5"/>
      <c r="AC133" s="5"/>
      <c r="AD133" s="5"/>
      <c r="AE133" s="5"/>
      <c r="AF133" s="5"/>
    </row>
    <row r="134" ht="15.75" customHeight="1">
      <c r="A134" s="4"/>
      <c r="B134" s="5"/>
      <c r="C134" s="5"/>
      <c r="D134" s="5"/>
      <c r="E134" s="74"/>
      <c r="F134" s="5"/>
      <c r="G134" s="5"/>
      <c r="H134" s="75"/>
      <c r="I134" s="5"/>
      <c r="J134" s="5"/>
      <c r="K134" s="5"/>
      <c r="L134" s="5"/>
      <c r="M134" s="9"/>
      <c r="N134" s="5"/>
      <c r="O134" s="11"/>
      <c r="P134" s="5"/>
      <c r="Q134" s="5"/>
      <c r="R134" s="5"/>
      <c r="S134" s="5"/>
      <c r="T134" s="5"/>
      <c r="U134" s="5"/>
      <c r="V134" s="5"/>
      <c r="W134" s="5"/>
      <c r="X134" s="5"/>
      <c r="Y134" s="5"/>
      <c r="Z134" s="5"/>
      <c r="AA134" s="5"/>
      <c r="AB134" s="5"/>
      <c r="AC134" s="5"/>
      <c r="AD134" s="5"/>
      <c r="AE134" s="5"/>
      <c r="AF134" s="5"/>
    </row>
    <row r="135" ht="15.75" customHeight="1">
      <c r="A135" s="4"/>
      <c r="B135" s="5"/>
      <c r="C135" s="5"/>
      <c r="D135" s="5"/>
      <c r="E135" s="74"/>
      <c r="F135" s="5"/>
      <c r="G135" s="5"/>
      <c r="H135" s="75"/>
      <c r="I135" s="5"/>
      <c r="J135" s="5"/>
      <c r="K135" s="5"/>
      <c r="L135" s="5"/>
      <c r="M135" s="9"/>
      <c r="N135" s="5"/>
      <c r="O135" s="11"/>
      <c r="P135" s="5"/>
      <c r="Q135" s="5"/>
      <c r="R135" s="5"/>
      <c r="S135" s="5"/>
      <c r="T135" s="5"/>
      <c r="U135" s="5"/>
      <c r="V135" s="5"/>
      <c r="W135" s="5"/>
      <c r="X135" s="5"/>
      <c r="Y135" s="5"/>
      <c r="Z135" s="5"/>
      <c r="AA135" s="5"/>
      <c r="AB135" s="5"/>
      <c r="AC135" s="5"/>
      <c r="AD135" s="5"/>
      <c r="AE135" s="5"/>
      <c r="AF135" s="5"/>
    </row>
    <row r="136" ht="15.75" customHeight="1">
      <c r="A136" s="4"/>
      <c r="B136" s="5"/>
      <c r="C136" s="5"/>
      <c r="D136" s="5"/>
      <c r="E136" s="74"/>
      <c r="F136" s="5"/>
      <c r="G136" s="5"/>
      <c r="H136" s="75"/>
      <c r="I136" s="5"/>
      <c r="J136" s="5"/>
      <c r="K136" s="5"/>
      <c r="L136" s="5"/>
      <c r="M136" s="9"/>
      <c r="N136" s="5"/>
      <c r="O136" s="11"/>
      <c r="P136" s="5"/>
      <c r="Q136" s="5"/>
      <c r="R136" s="5"/>
      <c r="S136" s="5"/>
      <c r="T136" s="5"/>
      <c r="U136" s="5"/>
      <c r="V136" s="5"/>
      <c r="W136" s="5"/>
      <c r="X136" s="5"/>
      <c r="Y136" s="5"/>
      <c r="Z136" s="5"/>
      <c r="AA136" s="5"/>
      <c r="AB136" s="5"/>
      <c r="AC136" s="5"/>
      <c r="AD136" s="5"/>
      <c r="AE136" s="5"/>
      <c r="AF136" s="5"/>
    </row>
    <row r="137" ht="15.75" customHeight="1">
      <c r="A137" s="4"/>
      <c r="B137" s="5"/>
      <c r="C137" s="5"/>
      <c r="D137" s="5"/>
      <c r="E137" s="74"/>
      <c r="F137" s="5"/>
      <c r="G137" s="5"/>
      <c r="H137" s="75"/>
      <c r="I137" s="5"/>
      <c r="J137" s="5"/>
      <c r="K137" s="5"/>
      <c r="L137" s="5"/>
      <c r="M137" s="9"/>
      <c r="N137" s="5"/>
      <c r="O137" s="11"/>
      <c r="P137" s="5"/>
      <c r="Q137" s="5"/>
      <c r="R137" s="5"/>
      <c r="S137" s="5"/>
      <c r="T137" s="5"/>
      <c r="U137" s="5"/>
      <c r="V137" s="5"/>
      <c r="W137" s="5"/>
      <c r="X137" s="5"/>
      <c r="Y137" s="5"/>
      <c r="Z137" s="5"/>
      <c r="AA137" s="5"/>
      <c r="AB137" s="5"/>
      <c r="AC137" s="5"/>
      <c r="AD137" s="5"/>
      <c r="AE137" s="5"/>
      <c r="AF137" s="5"/>
    </row>
    <row r="138" ht="15.75" customHeight="1">
      <c r="A138" s="4"/>
      <c r="B138" s="5"/>
      <c r="C138" s="5"/>
      <c r="D138" s="5"/>
      <c r="E138" s="74"/>
      <c r="F138" s="5"/>
      <c r="G138" s="5"/>
      <c r="H138" s="75"/>
      <c r="I138" s="5"/>
      <c r="J138" s="5"/>
      <c r="K138" s="5"/>
      <c r="L138" s="5"/>
      <c r="M138" s="9"/>
      <c r="N138" s="5"/>
      <c r="O138" s="11"/>
      <c r="P138" s="5"/>
      <c r="Q138" s="5"/>
      <c r="R138" s="5"/>
      <c r="S138" s="5"/>
      <c r="T138" s="5"/>
      <c r="U138" s="5"/>
      <c r="V138" s="5"/>
      <c r="W138" s="5"/>
      <c r="X138" s="5"/>
      <c r="Y138" s="5"/>
      <c r="Z138" s="5"/>
      <c r="AA138" s="5"/>
      <c r="AB138" s="5"/>
      <c r="AC138" s="5"/>
      <c r="AD138" s="5"/>
      <c r="AE138" s="5"/>
      <c r="AF138" s="5"/>
    </row>
    <row r="139" ht="15.75" customHeight="1">
      <c r="A139" s="4"/>
      <c r="B139" s="5"/>
      <c r="C139" s="5"/>
      <c r="D139" s="5"/>
      <c r="E139" s="74"/>
      <c r="F139" s="5"/>
      <c r="G139" s="5"/>
      <c r="H139" s="75"/>
      <c r="I139" s="5"/>
      <c r="J139" s="5"/>
      <c r="K139" s="5"/>
      <c r="L139" s="5"/>
      <c r="M139" s="9"/>
      <c r="N139" s="5"/>
      <c r="O139" s="11"/>
      <c r="P139" s="5"/>
      <c r="Q139" s="5"/>
      <c r="R139" s="5"/>
      <c r="S139" s="5"/>
      <c r="T139" s="5"/>
      <c r="U139" s="5"/>
      <c r="V139" s="5"/>
      <c r="W139" s="5"/>
      <c r="X139" s="5"/>
      <c r="Y139" s="5"/>
      <c r="Z139" s="5"/>
      <c r="AA139" s="5"/>
      <c r="AB139" s="5"/>
      <c r="AC139" s="5"/>
      <c r="AD139" s="5"/>
      <c r="AE139" s="5"/>
      <c r="AF139" s="5"/>
    </row>
    <row r="140" ht="15.75" customHeight="1">
      <c r="A140" s="4"/>
      <c r="B140" s="5"/>
      <c r="C140" s="5"/>
      <c r="D140" s="5"/>
      <c r="E140" s="74"/>
      <c r="F140" s="5"/>
      <c r="G140" s="5"/>
      <c r="H140" s="75"/>
      <c r="I140" s="5"/>
      <c r="J140" s="5"/>
      <c r="K140" s="5"/>
      <c r="L140" s="5"/>
      <c r="M140" s="9"/>
      <c r="N140" s="5"/>
      <c r="O140" s="11"/>
      <c r="P140" s="5"/>
      <c r="Q140" s="5"/>
      <c r="R140" s="5"/>
      <c r="S140" s="5"/>
      <c r="T140" s="5"/>
      <c r="U140" s="5"/>
      <c r="V140" s="5"/>
      <c r="W140" s="5"/>
      <c r="X140" s="5"/>
      <c r="Y140" s="5"/>
      <c r="Z140" s="5"/>
      <c r="AA140" s="5"/>
      <c r="AB140" s="5"/>
      <c r="AC140" s="5"/>
      <c r="AD140" s="5"/>
      <c r="AE140" s="5"/>
      <c r="AF140" s="5"/>
    </row>
    <row r="141" ht="15.75" customHeight="1">
      <c r="A141" s="4"/>
      <c r="B141" s="5"/>
      <c r="C141" s="5"/>
      <c r="D141" s="5"/>
      <c r="E141" s="74"/>
      <c r="F141" s="5"/>
      <c r="G141" s="5"/>
      <c r="H141" s="75"/>
      <c r="I141" s="5"/>
      <c r="J141" s="5"/>
      <c r="K141" s="5"/>
      <c r="L141" s="5"/>
      <c r="M141" s="9"/>
      <c r="N141" s="5"/>
      <c r="O141" s="11"/>
      <c r="P141" s="5"/>
      <c r="Q141" s="5"/>
      <c r="R141" s="5"/>
      <c r="S141" s="5"/>
      <c r="T141" s="5"/>
      <c r="U141" s="5"/>
      <c r="V141" s="5"/>
      <c r="W141" s="5"/>
      <c r="X141" s="5"/>
      <c r="Y141" s="5"/>
      <c r="Z141" s="5"/>
      <c r="AA141" s="5"/>
      <c r="AB141" s="5"/>
      <c r="AC141" s="5"/>
      <c r="AD141" s="5"/>
      <c r="AE141" s="5"/>
      <c r="AF141" s="5"/>
    </row>
    <row r="142" ht="15.75" customHeight="1">
      <c r="A142" s="4"/>
      <c r="B142" s="5"/>
      <c r="C142" s="5"/>
      <c r="D142" s="5"/>
      <c r="E142" s="74"/>
      <c r="F142" s="5"/>
      <c r="G142" s="5"/>
      <c r="H142" s="75"/>
      <c r="I142" s="5"/>
      <c r="J142" s="5"/>
      <c r="K142" s="5"/>
      <c r="L142" s="5"/>
      <c r="M142" s="9"/>
      <c r="N142" s="5"/>
      <c r="O142" s="11"/>
      <c r="P142" s="5"/>
      <c r="Q142" s="5"/>
      <c r="R142" s="5"/>
      <c r="S142" s="5"/>
      <c r="T142" s="5"/>
      <c r="U142" s="5"/>
      <c r="V142" s="5"/>
      <c r="W142" s="5"/>
      <c r="X142" s="5"/>
      <c r="Y142" s="5"/>
      <c r="Z142" s="5"/>
      <c r="AA142" s="5"/>
      <c r="AB142" s="5"/>
      <c r="AC142" s="5"/>
      <c r="AD142" s="5"/>
      <c r="AE142" s="5"/>
      <c r="AF142" s="5"/>
    </row>
    <row r="143" ht="15.75" customHeight="1">
      <c r="A143" s="4"/>
      <c r="B143" s="5"/>
      <c r="C143" s="5"/>
      <c r="D143" s="5"/>
      <c r="E143" s="74"/>
      <c r="F143" s="5"/>
      <c r="G143" s="5"/>
      <c r="H143" s="75"/>
      <c r="I143" s="5"/>
      <c r="J143" s="5"/>
      <c r="K143" s="5"/>
      <c r="L143" s="5"/>
      <c r="M143" s="9"/>
      <c r="N143" s="5"/>
      <c r="O143" s="11"/>
      <c r="P143" s="5"/>
      <c r="Q143" s="5"/>
      <c r="R143" s="5"/>
      <c r="S143" s="5"/>
      <c r="T143" s="5"/>
      <c r="U143" s="5"/>
      <c r="V143" s="5"/>
      <c r="W143" s="5"/>
      <c r="X143" s="5"/>
      <c r="Y143" s="5"/>
      <c r="Z143" s="5"/>
      <c r="AA143" s="5"/>
      <c r="AB143" s="5"/>
      <c r="AC143" s="5"/>
      <c r="AD143" s="5"/>
      <c r="AE143" s="5"/>
      <c r="AF143" s="5"/>
    </row>
    <row r="144" ht="15.75" customHeight="1">
      <c r="A144" s="4"/>
      <c r="B144" s="5"/>
      <c r="C144" s="5"/>
      <c r="D144" s="5"/>
      <c r="E144" s="74"/>
      <c r="F144" s="5"/>
      <c r="G144" s="5"/>
      <c r="H144" s="75"/>
      <c r="I144" s="5"/>
      <c r="J144" s="5"/>
      <c r="K144" s="5"/>
      <c r="L144" s="5"/>
      <c r="M144" s="9"/>
      <c r="N144" s="5"/>
      <c r="O144" s="11"/>
      <c r="P144" s="5"/>
      <c r="Q144" s="5"/>
      <c r="R144" s="5"/>
      <c r="S144" s="5"/>
      <c r="T144" s="5"/>
      <c r="U144" s="5"/>
      <c r="V144" s="5"/>
      <c r="W144" s="5"/>
      <c r="X144" s="5"/>
      <c r="Y144" s="5"/>
      <c r="Z144" s="5"/>
      <c r="AA144" s="5"/>
      <c r="AB144" s="5"/>
      <c r="AC144" s="5"/>
      <c r="AD144" s="5"/>
      <c r="AE144" s="5"/>
      <c r="AF144" s="5"/>
    </row>
    <row r="145" ht="15.75" customHeight="1">
      <c r="A145" s="4"/>
      <c r="B145" s="5"/>
      <c r="C145" s="5"/>
      <c r="D145" s="5"/>
      <c r="E145" s="74"/>
      <c r="F145" s="5"/>
      <c r="G145" s="5"/>
      <c r="H145" s="75"/>
      <c r="I145" s="5"/>
      <c r="J145" s="5"/>
      <c r="K145" s="5"/>
      <c r="L145" s="5"/>
      <c r="M145" s="9"/>
      <c r="N145" s="5"/>
      <c r="O145" s="11"/>
      <c r="P145" s="5"/>
      <c r="Q145" s="5"/>
      <c r="R145" s="5"/>
      <c r="S145" s="5"/>
      <c r="T145" s="5"/>
      <c r="U145" s="5"/>
      <c r="V145" s="5"/>
      <c r="W145" s="5"/>
      <c r="X145" s="5"/>
      <c r="Y145" s="5"/>
      <c r="Z145" s="5"/>
      <c r="AA145" s="5"/>
      <c r="AB145" s="5"/>
      <c r="AC145" s="5"/>
      <c r="AD145" s="5"/>
      <c r="AE145" s="5"/>
      <c r="AF145" s="5"/>
    </row>
    <row r="146" ht="15.75" customHeight="1">
      <c r="A146" s="4"/>
      <c r="B146" s="5"/>
      <c r="C146" s="5"/>
      <c r="D146" s="5"/>
      <c r="E146" s="74"/>
      <c r="F146" s="5"/>
      <c r="G146" s="5"/>
      <c r="H146" s="75"/>
      <c r="I146" s="5"/>
      <c r="J146" s="5"/>
      <c r="K146" s="5"/>
      <c r="L146" s="5"/>
      <c r="M146" s="9"/>
      <c r="N146" s="5"/>
      <c r="O146" s="11"/>
      <c r="P146" s="5"/>
      <c r="Q146" s="5"/>
      <c r="R146" s="5"/>
      <c r="S146" s="5"/>
      <c r="T146" s="5"/>
      <c r="U146" s="5"/>
      <c r="V146" s="5"/>
      <c r="W146" s="5"/>
      <c r="X146" s="5"/>
      <c r="Y146" s="5"/>
      <c r="Z146" s="5"/>
      <c r="AA146" s="5"/>
      <c r="AB146" s="5"/>
      <c r="AC146" s="5"/>
      <c r="AD146" s="5"/>
      <c r="AE146" s="5"/>
      <c r="AF146" s="5"/>
    </row>
    <row r="147" ht="15.75" customHeight="1">
      <c r="A147" s="4"/>
      <c r="B147" s="5"/>
      <c r="C147" s="5"/>
      <c r="D147" s="5"/>
      <c r="E147" s="74"/>
      <c r="F147" s="5"/>
      <c r="G147" s="5"/>
      <c r="H147" s="75"/>
      <c r="I147" s="5"/>
      <c r="J147" s="5"/>
      <c r="K147" s="5"/>
      <c r="L147" s="5"/>
      <c r="M147" s="9"/>
      <c r="N147" s="5"/>
      <c r="O147" s="11"/>
      <c r="P147" s="5"/>
      <c r="Q147" s="5"/>
      <c r="R147" s="5"/>
      <c r="S147" s="5"/>
      <c r="T147" s="5"/>
      <c r="U147" s="5"/>
      <c r="V147" s="5"/>
      <c r="W147" s="5"/>
      <c r="X147" s="5"/>
      <c r="Y147" s="5"/>
      <c r="Z147" s="5"/>
      <c r="AA147" s="5"/>
      <c r="AB147" s="5"/>
      <c r="AC147" s="5"/>
      <c r="AD147" s="5"/>
      <c r="AE147" s="5"/>
      <c r="AF147" s="5"/>
    </row>
    <row r="148" ht="15.75" customHeight="1">
      <c r="A148" s="4"/>
      <c r="B148" s="5"/>
      <c r="C148" s="5"/>
      <c r="D148" s="5"/>
      <c r="E148" s="74"/>
      <c r="F148" s="5"/>
      <c r="G148" s="5"/>
      <c r="H148" s="75"/>
      <c r="I148" s="5"/>
      <c r="J148" s="5"/>
      <c r="K148" s="5"/>
      <c r="L148" s="5"/>
      <c r="M148" s="9"/>
      <c r="N148" s="5"/>
      <c r="O148" s="11"/>
      <c r="P148" s="5"/>
      <c r="Q148" s="5"/>
      <c r="R148" s="5"/>
      <c r="S148" s="5"/>
      <c r="T148" s="5"/>
      <c r="U148" s="5"/>
      <c r="V148" s="5"/>
      <c r="W148" s="5"/>
      <c r="X148" s="5"/>
      <c r="Y148" s="5"/>
      <c r="Z148" s="5"/>
      <c r="AA148" s="5"/>
      <c r="AB148" s="5"/>
      <c r="AC148" s="5"/>
      <c r="AD148" s="5"/>
      <c r="AE148" s="5"/>
      <c r="AF148" s="5"/>
    </row>
    <row r="149" ht="15.75" customHeight="1">
      <c r="A149" s="4"/>
      <c r="B149" s="5"/>
      <c r="C149" s="5"/>
      <c r="D149" s="5"/>
      <c r="E149" s="74"/>
      <c r="F149" s="5"/>
      <c r="G149" s="5"/>
      <c r="H149" s="75"/>
      <c r="I149" s="5"/>
      <c r="J149" s="5"/>
      <c r="K149" s="5"/>
      <c r="L149" s="5"/>
      <c r="M149" s="9"/>
      <c r="N149" s="5"/>
      <c r="O149" s="11"/>
      <c r="P149" s="5"/>
      <c r="Q149" s="5"/>
      <c r="R149" s="5"/>
      <c r="S149" s="5"/>
      <c r="T149" s="5"/>
      <c r="U149" s="5"/>
      <c r="V149" s="5"/>
      <c r="W149" s="5"/>
      <c r="X149" s="5"/>
      <c r="Y149" s="5"/>
      <c r="Z149" s="5"/>
      <c r="AA149" s="5"/>
      <c r="AB149" s="5"/>
      <c r="AC149" s="5"/>
      <c r="AD149" s="5"/>
      <c r="AE149" s="5"/>
      <c r="AF149" s="5"/>
    </row>
    <row r="150" ht="15.75" customHeight="1">
      <c r="A150" s="4"/>
      <c r="B150" s="5"/>
      <c r="C150" s="5"/>
      <c r="D150" s="5"/>
      <c r="E150" s="74"/>
      <c r="F150" s="5"/>
      <c r="G150" s="5"/>
      <c r="H150" s="75"/>
      <c r="I150" s="5"/>
      <c r="J150" s="5"/>
      <c r="K150" s="5"/>
      <c r="L150" s="5"/>
      <c r="M150" s="9"/>
      <c r="N150" s="5"/>
      <c r="O150" s="11"/>
      <c r="P150" s="5"/>
      <c r="Q150" s="5"/>
      <c r="R150" s="5"/>
      <c r="S150" s="5"/>
      <c r="T150" s="5"/>
      <c r="U150" s="5"/>
      <c r="V150" s="5"/>
      <c r="W150" s="5"/>
      <c r="X150" s="5"/>
      <c r="Y150" s="5"/>
      <c r="Z150" s="5"/>
      <c r="AA150" s="5"/>
      <c r="AB150" s="5"/>
      <c r="AC150" s="5"/>
      <c r="AD150" s="5"/>
      <c r="AE150" s="5"/>
      <c r="AF150" s="5"/>
    </row>
    <row r="151" ht="15.75" customHeight="1">
      <c r="A151" s="4"/>
      <c r="B151" s="5"/>
      <c r="C151" s="5"/>
      <c r="D151" s="5"/>
      <c r="E151" s="74"/>
      <c r="F151" s="5"/>
      <c r="G151" s="5"/>
      <c r="H151" s="75"/>
      <c r="I151" s="5"/>
      <c r="J151" s="5"/>
      <c r="K151" s="5"/>
      <c r="L151" s="5"/>
      <c r="M151" s="9"/>
      <c r="N151" s="5"/>
      <c r="O151" s="11"/>
      <c r="P151" s="5"/>
      <c r="Q151" s="5"/>
      <c r="R151" s="5"/>
      <c r="S151" s="5"/>
      <c r="T151" s="5"/>
      <c r="U151" s="5"/>
      <c r="V151" s="5"/>
      <c r="W151" s="5"/>
      <c r="X151" s="5"/>
      <c r="Y151" s="5"/>
      <c r="Z151" s="5"/>
      <c r="AA151" s="5"/>
      <c r="AB151" s="5"/>
      <c r="AC151" s="5"/>
      <c r="AD151" s="5"/>
      <c r="AE151" s="5"/>
      <c r="AF151" s="5"/>
    </row>
    <row r="152" ht="15.75" customHeight="1">
      <c r="A152" s="4"/>
      <c r="B152" s="5"/>
      <c r="C152" s="5"/>
      <c r="D152" s="5"/>
      <c r="E152" s="74"/>
      <c r="F152" s="5"/>
      <c r="G152" s="5"/>
      <c r="H152" s="75"/>
      <c r="I152" s="5"/>
      <c r="J152" s="5"/>
      <c r="K152" s="5"/>
      <c r="L152" s="5"/>
      <c r="M152" s="9"/>
      <c r="N152" s="5"/>
      <c r="O152" s="11"/>
      <c r="P152" s="5"/>
      <c r="Q152" s="5"/>
      <c r="R152" s="5"/>
      <c r="S152" s="5"/>
      <c r="T152" s="5"/>
      <c r="U152" s="5"/>
      <c r="V152" s="5"/>
      <c r="W152" s="5"/>
      <c r="X152" s="5"/>
      <c r="Y152" s="5"/>
      <c r="Z152" s="5"/>
      <c r="AA152" s="5"/>
      <c r="AB152" s="5"/>
      <c r="AC152" s="5"/>
      <c r="AD152" s="5"/>
      <c r="AE152" s="5"/>
      <c r="AF152" s="5"/>
    </row>
    <row r="153" ht="15.75" customHeight="1">
      <c r="A153" s="4"/>
      <c r="B153" s="5"/>
      <c r="C153" s="5"/>
      <c r="D153" s="5"/>
      <c r="E153" s="74"/>
      <c r="F153" s="5"/>
      <c r="G153" s="5"/>
      <c r="H153" s="75"/>
      <c r="I153" s="5"/>
      <c r="J153" s="5"/>
      <c r="K153" s="5"/>
      <c r="L153" s="5"/>
      <c r="M153" s="9"/>
      <c r="N153" s="5"/>
      <c r="O153" s="11"/>
      <c r="P153" s="5"/>
      <c r="Q153" s="5"/>
      <c r="R153" s="5"/>
      <c r="S153" s="5"/>
      <c r="T153" s="5"/>
      <c r="U153" s="5"/>
      <c r="V153" s="5"/>
      <c r="W153" s="5"/>
      <c r="X153" s="5"/>
      <c r="Y153" s="5"/>
      <c r="Z153" s="5"/>
      <c r="AA153" s="5"/>
      <c r="AB153" s="5"/>
      <c r="AC153" s="5"/>
      <c r="AD153" s="5"/>
      <c r="AE153" s="5"/>
      <c r="AF153" s="5"/>
    </row>
    <row r="154" ht="15.75" customHeight="1">
      <c r="A154" s="4"/>
      <c r="B154" s="5"/>
      <c r="C154" s="5"/>
      <c r="D154" s="5"/>
      <c r="E154" s="74"/>
      <c r="F154" s="5"/>
      <c r="G154" s="5"/>
      <c r="H154" s="75"/>
      <c r="I154" s="5"/>
      <c r="J154" s="5"/>
      <c r="K154" s="5"/>
      <c r="L154" s="5"/>
      <c r="M154" s="9"/>
      <c r="N154" s="5"/>
      <c r="O154" s="11"/>
      <c r="P154" s="5"/>
      <c r="Q154" s="5"/>
      <c r="R154" s="5"/>
      <c r="S154" s="5"/>
      <c r="T154" s="5"/>
      <c r="U154" s="5"/>
      <c r="V154" s="5"/>
      <c r="W154" s="5"/>
      <c r="X154" s="5"/>
      <c r="Y154" s="5"/>
      <c r="Z154" s="5"/>
      <c r="AA154" s="5"/>
      <c r="AB154" s="5"/>
      <c r="AC154" s="5"/>
      <c r="AD154" s="5"/>
      <c r="AE154" s="5"/>
      <c r="AF154" s="5"/>
    </row>
    <row r="155" ht="15.75" customHeight="1">
      <c r="A155" s="4"/>
      <c r="B155" s="5"/>
      <c r="C155" s="5"/>
      <c r="D155" s="5"/>
      <c r="E155" s="74"/>
      <c r="F155" s="5"/>
      <c r="G155" s="5"/>
      <c r="H155" s="75"/>
      <c r="I155" s="5"/>
      <c r="J155" s="5"/>
      <c r="K155" s="5"/>
      <c r="L155" s="5"/>
      <c r="M155" s="9"/>
      <c r="N155" s="5"/>
      <c r="O155" s="11"/>
      <c r="P155" s="5"/>
      <c r="Q155" s="5"/>
      <c r="R155" s="5"/>
      <c r="S155" s="5"/>
      <c r="T155" s="5"/>
      <c r="U155" s="5"/>
      <c r="V155" s="5"/>
      <c r="W155" s="5"/>
      <c r="X155" s="5"/>
      <c r="Y155" s="5"/>
      <c r="Z155" s="5"/>
      <c r="AA155" s="5"/>
      <c r="AB155" s="5"/>
      <c r="AC155" s="5"/>
      <c r="AD155" s="5"/>
      <c r="AE155" s="5"/>
      <c r="AF155" s="5"/>
    </row>
    <row r="156" ht="15.75" customHeight="1">
      <c r="A156" s="4"/>
      <c r="B156" s="5"/>
      <c r="C156" s="5"/>
      <c r="D156" s="5"/>
      <c r="E156" s="74"/>
      <c r="F156" s="5"/>
      <c r="G156" s="5"/>
      <c r="H156" s="75"/>
      <c r="I156" s="5"/>
      <c r="J156" s="5"/>
      <c r="K156" s="5"/>
      <c r="L156" s="5"/>
      <c r="M156" s="9"/>
      <c r="N156" s="5"/>
      <c r="O156" s="11"/>
      <c r="P156" s="5"/>
      <c r="Q156" s="5"/>
      <c r="R156" s="5"/>
      <c r="S156" s="5"/>
      <c r="T156" s="5"/>
      <c r="U156" s="5"/>
      <c r="V156" s="5"/>
      <c r="W156" s="5"/>
      <c r="X156" s="5"/>
      <c r="Y156" s="5"/>
      <c r="Z156" s="5"/>
      <c r="AA156" s="5"/>
      <c r="AB156" s="5"/>
      <c r="AC156" s="5"/>
      <c r="AD156" s="5"/>
      <c r="AE156" s="5"/>
      <c r="AF156" s="5"/>
    </row>
    <row r="157" ht="15.75" customHeight="1">
      <c r="A157" s="4"/>
      <c r="B157" s="5"/>
      <c r="C157" s="5"/>
      <c r="D157" s="5"/>
      <c r="E157" s="74"/>
      <c r="F157" s="5"/>
      <c r="G157" s="5"/>
      <c r="H157" s="75"/>
      <c r="I157" s="5"/>
      <c r="J157" s="5"/>
      <c r="K157" s="5"/>
      <c r="L157" s="5"/>
      <c r="M157" s="9"/>
      <c r="N157" s="5"/>
      <c r="O157" s="11"/>
      <c r="P157" s="5"/>
      <c r="Q157" s="5"/>
      <c r="R157" s="5"/>
      <c r="S157" s="5"/>
      <c r="T157" s="5"/>
      <c r="U157" s="5"/>
      <c r="V157" s="5"/>
      <c r="W157" s="5"/>
      <c r="X157" s="5"/>
      <c r="Y157" s="5"/>
      <c r="Z157" s="5"/>
      <c r="AA157" s="5"/>
      <c r="AB157" s="5"/>
      <c r="AC157" s="5"/>
      <c r="AD157" s="5"/>
      <c r="AE157" s="5"/>
      <c r="AF157" s="5"/>
    </row>
    <row r="158" ht="15.75" customHeight="1">
      <c r="A158" s="4"/>
      <c r="B158" s="5"/>
      <c r="C158" s="5"/>
      <c r="D158" s="5"/>
      <c r="E158" s="74"/>
      <c r="F158" s="5"/>
      <c r="G158" s="5"/>
      <c r="H158" s="75"/>
      <c r="I158" s="5"/>
      <c r="J158" s="5"/>
      <c r="K158" s="5"/>
      <c r="L158" s="5"/>
      <c r="M158" s="9"/>
      <c r="N158" s="5"/>
      <c r="O158" s="11"/>
      <c r="P158" s="5"/>
      <c r="Q158" s="5"/>
      <c r="R158" s="5"/>
      <c r="S158" s="5"/>
      <c r="T158" s="5"/>
      <c r="U158" s="5"/>
      <c r="V158" s="5"/>
      <c r="W158" s="5"/>
      <c r="X158" s="5"/>
      <c r="Y158" s="5"/>
      <c r="Z158" s="5"/>
      <c r="AA158" s="5"/>
      <c r="AB158" s="5"/>
      <c r="AC158" s="5"/>
      <c r="AD158" s="5"/>
      <c r="AE158" s="5"/>
      <c r="AF158" s="5"/>
    </row>
    <row r="159" ht="15.75" customHeight="1">
      <c r="A159" s="4"/>
      <c r="B159" s="5"/>
      <c r="C159" s="5"/>
      <c r="D159" s="5"/>
      <c r="E159" s="74"/>
      <c r="F159" s="5"/>
      <c r="G159" s="5"/>
      <c r="H159" s="75"/>
      <c r="I159" s="5"/>
      <c r="J159" s="5"/>
      <c r="K159" s="5"/>
      <c r="L159" s="5"/>
      <c r="M159" s="9"/>
      <c r="N159" s="5"/>
      <c r="O159" s="11"/>
      <c r="P159" s="5"/>
      <c r="Q159" s="5"/>
      <c r="R159" s="5"/>
      <c r="S159" s="5"/>
      <c r="T159" s="5"/>
      <c r="U159" s="5"/>
      <c r="V159" s="5"/>
      <c r="W159" s="5"/>
      <c r="X159" s="5"/>
      <c r="Y159" s="5"/>
      <c r="Z159" s="5"/>
      <c r="AA159" s="5"/>
      <c r="AB159" s="5"/>
      <c r="AC159" s="5"/>
      <c r="AD159" s="5"/>
      <c r="AE159" s="5"/>
      <c r="AF159" s="5"/>
    </row>
    <row r="160" ht="15.75" customHeight="1">
      <c r="A160" s="4"/>
      <c r="B160" s="5"/>
      <c r="C160" s="5"/>
      <c r="D160" s="5"/>
      <c r="E160" s="74"/>
      <c r="F160" s="5"/>
      <c r="G160" s="5"/>
      <c r="H160" s="75"/>
      <c r="I160" s="5"/>
      <c r="J160" s="5"/>
      <c r="K160" s="5"/>
      <c r="L160" s="5"/>
      <c r="M160" s="9"/>
      <c r="N160" s="5"/>
      <c r="O160" s="11"/>
      <c r="P160" s="5"/>
      <c r="Q160" s="5"/>
      <c r="R160" s="5"/>
      <c r="S160" s="5"/>
      <c r="T160" s="5"/>
      <c r="U160" s="5"/>
      <c r="V160" s="5"/>
      <c r="W160" s="5"/>
      <c r="X160" s="5"/>
      <c r="Y160" s="5"/>
      <c r="Z160" s="5"/>
      <c r="AA160" s="5"/>
      <c r="AB160" s="5"/>
      <c r="AC160" s="5"/>
      <c r="AD160" s="5"/>
      <c r="AE160" s="5"/>
      <c r="AF160" s="5"/>
    </row>
    <row r="161" ht="15.75" customHeight="1">
      <c r="A161" s="4"/>
      <c r="B161" s="5"/>
      <c r="C161" s="5"/>
      <c r="D161" s="5"/>
      <c r="E161" s="74"/>
      <c r="F161" s="5"/>
      <c r="G161" s="5"/>
      <c r="H161" s="75"/>
      <c r="I161" s="5"/>
      <c r="J161" s="5"/>
      <c r="K161" s="5"/>
      <c r="L161" s="5"/>
      <c r="M161" s="9"/>
      <c r="N161" s="5"/>
      <c r="O161" s="11"/>
      <c r="P161" s="5"/>
      <c r="Q161" s="5"/>
      <c r="R161" s="5"/>
      <c r="S161" s="5"/>
      <c r="T161" s="5"/>
      <c r="U161" s="5"/>
      <c r="V161" s="5"/>
      <c r="W161" s="5"/>
      <c r="X161" s="5"/>
      <c r="Y161" s="5"/>
      <c r="Z161" s="5"/>
      <c r="AA161" s="5"/>
      <c r="AB161" s="5"/>
      <c r="AC161" s="5"/>
      <c r="AD161" s="5"/>
      <c r="AE161" s="5"/>
      <c r="AF161" s="5"/>
    </row>
    <row r="162" ht="15.75" customHeight="1">
      <c r="A162" s="4"/>
      <c r="B162" s="5"/>
      <c r="C162" s="5"/>
      <c r="D162" s="5"/>
      <c r="E162" s="74"/>
      <c r="F162" s="5"/>
      <c r="G162" s="5"/>
      <c r="H162" s="75"/>
      <c r="I162" s="5"/>
      <c r="J162" s="5"/>
      <c r="K162" s="5"/>
      <c r="L162" s="5"/>
      <c r="M162" s="9"/>
      <c r="N162" s="5"/>
      <c r="O162" s="11"/>
      <c r="P162" s="5"/>
      <c r="Q162" s="5"/>
      <c r="R162" s="5"/>
      <c r="S162" s="5"/>
      <c r="T162" s="5"/>
      <c r="U162" s="5"/>
      <c r="V162" s="5"/>
      <c r="W162" s="5"/>
      <c r="X162" s="5"/>
      <c r="Y162" s="5"/>
      <c r="Z162" s="5"/>
      <c r="AA162" s="5"/>
      <c r="AB162" s="5"/>
      <c r="AC162" s="5"/>
      <c r="AD162" s="5"/>
      <c r="AE162" s="5"/>
      <c r="AF162" s="5"/>
    </row>
    <row r="163" ht="15.75" customHeight="1">
      <c r="A163" s="4"/>
      <c r="B163" s="5"/>
      <c r="C163" s="5"/>
      <c r="D163" s="5"/>
      <c r="E163" s="74"/>
      <c r="F163" s="5"/>
      <c r="G163" s="5"/>
      <c r="H163" s="75"/>
      <c r="I163" s="5"/>
      <c r="J163" s="5"/>
      <c r="K163" s="5"/>
      <c r="L163" s="5"/>
      <c r="M163" s="9"/>
      <c r="N163" s="5"/>
      <c r="O163" s="11"/>
      <c r="P163" s="5"/>
      <c r="Q163" s="5"/>
      <c r="R163" s="5"/>
      <c r="S163" s="5"/>
      <c r="T163" s="5"/>
      <c r="U163" s="5"/>
      <c r="V163" s="5"/>
      <c r="W163" s="5"/>
      <c r="X163" s="5"/>
      <c r="Y163" s="5"/>
      <c r="Z163" s="5"/>
      <c r="AA163" s="5"/>
      <c r="AB163" s="5"/>
      <c r="AC163" s="5"/>
      <c r="AD163" s="5"/>
      <c r="AE163" s="5"/>
      <c r="AF163" s="5"/>
    </row>
    <row r="164" ht="15.75" customHeight="1">
      <c r="A164" s="4"/>
      <c r="B164" s="5"/>
      <c r="C164" s="5"/>
      <c r="D164" s="5"/>
      <c r="E164" s="74"/>
      <c r="F164" s="5"/>
      <c r="G164" s="5"/>
      <c r="H164" s="75"/>
      <c r="I164" s="5"/>
      <c r="J164" s="5"/>
      <c r="K164" s="5"/>
      <c r="L164" s="5"/>
      <c r="M164" s="9"/>
      <c r="N164" s="5"/>
      <c r="O164" s="11"/>
      <c r="P164" s="5"/>
      <c r="Q164" s="5"/>
      <c r="R164" s="5"/>
      <c r="S164" s="5"/>
      <c r="T164" s="5"/>
      <c r="U164" s="5"/>
      <c r="V164" s="5"/>
      <c r="W164" s="5"/>
      <c r="X164" s="5"/>
      <c r="Y164" s="5"/>
      <c r="Z164" s="5"/>
      <c r="AA164" s="5"/>
      <c r="AB164" s="5"/>
      <c r="AC164" s="5"/>
      <c r="AD164" s="5"/>
      <c r="AE164" s="5"/>
      <c r="AF164" s="5"/>
    </row>
    <row r="165" ht="15.75" customHeight="1">
      <c r="A165" s="4"/>
      <c r="B165" s="5"/>
      <c r="C165" s="5"/>
      <c r="D165" s="5"/>
      <c r="E165" s="74"/>
      <c r="F165" s="5"/>
      <c r="G165" s="5"/>
      <c r="H165" s="75"/>
      <c r="I165" s="5"/>
      <c r="J165" s="5"/>
      <c r="K165" s="5"/>
      <c r="L165" s="5"/>
      <c r="M165" s="9"/>
      <c r="N165" s="5"/>
      <c r="O165" s="11"/>
      <c r="P165" s="5"/>
      <c r="Q165" s="5"/>
      <c r="R165" s="5"/>
      <c r="S165" s="5"/>
      <c r="T165" s="5"/>
      <c r="U165" s="5"/>
      <c r="V165" s="5"/>
      <c r="W165" s="5"/>
      <c r="X165" s="5"/>
      <c r="Y165" s="5"/>
      <c r="Z165" s="5"/>
      <c r="AA165" s="5"/>
      <c r="AB165" s="5"/>
      <c r="AC165" s="5"/>
      <c r="AD165" s="5"/>
      <c r="AE165" s="5"/>
      <c r="AF165" s="5"/>
    </row>
    <row r="166" ht="15.75" customHeight="1">
      <c r="A166" s="4"/>
      <c r="B166" s="5"/>
      <c r="C166" s="5"/>
      <c r="D166" s="5"/>
      <c r="E166" s="74"/>
      <c r="F166" s="5"/>
      <c r="G166" s="5"/>
      <c r="H166" s="75"/>
      <c r="I166" s="5"/>
      <c r="J166" s="5"/>
      <c r="K166" s="5"/>
      <c r="L166" s="5"/>
      <c r="M166" s="9"/>
      <c r="N166" s="5"/>
      <c r="O166" s="11"/>
      <c r="P166" s="5"/>
      <c r="Q166" s="5"/>
      <c r="R166" s="5"/>
      <c r="S166" s="5"/>
      <c r="T166" s="5"/>
      <c r="U166" s="5"/>
      <c r="V166" s="5"/>
      <c r="W166" s="5"/>
      <c r="X166" s="5"/>
      <c r="Y166" s="5"/>
      <c r="Z166" s="5"/>
      <c r="AA166" s="5"/>
      <c r="AB166" s="5"/>
      <c r="AC166" s="5"/>
      <c r="AD166" s="5"/>
      <c r="AE166" s="5"/>
      <c r="AF166" s="5"/>
    </row>
    <row r="167" ht="15.75" customHeight="1">
      <c r="A167" s="4"/>
      <c r="B167" s="5"/>
      <c r="C167" s="5"/>
      <c r="D167" s="5"/>
      <c r="E167" s="74"/>
      <c r="F167" s="5"/>
      <c r="G167" s="5"/>
      <c r="H167" s="75"/>
      <c r="I167" s="5"/>
      <c r="J167" s="5"/>
      <c r="K167" s="5"/>
      <c r="L167" s="5"/>
      <c r="M167" s="9"/>
      <c r="N167" s="5"/>
      <c r="O167" s="11"/>
      <c r="P167" s="5"/>
      <c r="Q167" s="5"/>
      <c r="R167" s="5"/>
      <c r="S167" s="5"/>
      <c r="T167" s="5"/>
      <c r="U167" s="5"/>
      <c r="V167" s="5"/>
      <c r="W167" s="5"/>
      <c r="X167" s="5"/>
      <c r="Y167" s="5"/>
      <c r="Z167" s="5"/>
      <c r="AA167" s="5"/>
      <c r="AB167" s="5"/>
      <c r="AC167" s="5"/>
      <c r="AD167" s="5"/>
      <c r="AE167" s="5"/>
      <c r="AF167" s="5"/>
    </row>
    <row r="168" ht="15.75" customHeight="1">
      <c r="A168" s="4"/>
      <c r="B168" s="5"/>
      <c r="C168" s="5"/>
      <c r="D168" s="5"/>
      <c r="E168" s="74"/>
      <c r="F168" s="5"/>
      <c r="G168" s="5"/>
      <c r="H168" s="75"/>
      <c r="I168" s="5"/>
      <c r="J168" s="5"/>
      <c r="K168" s="5"/>
      <c r="L168" s="5"/>
      <c r="M168" s="9"/>
      <c r="N168" s="5"/>
      <c r="O168" s="11"/>
      <c r="P168" s="5"/>
      <c r="Q168" s="5"/>
      <c r="R168" s="5"/>
      <c r="S168" s="5"/>
      <c r="T168" s="5"/>
      <c r="U168" s="5"/>
      <c r="V168" s="5"/>
      <c r="W168" s="5"/>
      <c r="X168" s="5"/>
      <c r="Y168" s="5"/>
      <c r="Z168" s="5"/>
      <c r="AA168" s="5"/>
      <c r="AB168" s="5"/>
      <c r="AC168" s="5"/>
      <c r="AD168" s="5"/>
      <c r="AE168" s="5"/>
      <c r="AF168" s="5"/>
    </row>
    <row r="169" ht="15.75" customHeight="1">
      <c r="A169" s="4"/>
      <c r="B169" s="5"/>
      <c r="C169" s="5"/>
      <c r="D169" s="5"/>
      <c r="E169" s="74"/>
      <c r="F169" s="5"/>
      <c r="G169" s="5"/>
      <c r="H169" s="75"/>
      <c r="I169" s="5"/>
      <c r="J169" s="5"/>
      <c r="K169" s="5"/>
      <c r="L169" s="5"/>
      <c r="M169" s="9"/>
      <c r="N169" s="5"/>
      <c r="O169" s="11"/>
      <c r="P169" s="5"/>
      <c r="Q169" s="5"/>
      <c r="R169" s="5"/>
      <c r="S169" s="5"/>
      <c r="T169" s="5"/>
      <c r="U169" s="5"/>
      <c r="V169" s="5"/>
      <c r="W169" s="5"/>
      <c r="X169" s="5"/>
      <c r="Y169" s="5"/>
      <c r="Z169" s="5"/>
      <c r="AA169" s="5"/>
      <c r="AB169" s="5"/>
      <c r="AC169" s="5"/>
      <c r="AD169" s="5"/>
      <c r="AE169" s="5"/>
      <c r="AF169" s="5"/>
    </row>
    <row r="170" ht="15.75" customHeight="1">
      <c r="A170" s="4"/>
      <c r="B170" s="5"/>
      <c r="C170" s="5"/>
      <c r="D170" s="5"/>
      <c r="E170" s="74"/>
      <c r="F170" s="5"/>
      <c r="G170" s="5"/>
      <c r="H170" s="75"/>
      <c r="I170" s="5"/>
      <c r="J170" s="5"/>
      <c r="K170" s="5"/>
      <c r="L170" s="5"/>
      <c r="M170" s="9"/>
      <c r="N170" s="5"/>
      <c r="O170" s="11"/>
      <c r="P170" s="5"/>
      <c r="Q170" s="5"/>
      <c r="R170" s="5"/>
      <c r="S170" s="5"/>
      <c r="T170" s="5"/>
      <c r="U170" s="5"/>
      <c r="V170" s="5"/>
      <c r="W170" s="5"/>
      <c r="X170" s="5"/>
      <c r="Y170" s="5"/>
      <c r="Z170" s="5"/>
      <c r="AA170" s="5"/>
      <c r="AB170" s="5"/>
      <c r="AC170" s="5"/>
      <c r="AD170" s="5"/>
      <c r="AE170" s="5"/>
      <c r="AF170" s="5"/>
    </row>
    <row r="171" ht="15.75" customHeight="1">
      <c r="A171" s="4"/>
      <c r="B171" s="5"/>
      <c r="C171" s="5"/>
      <c r="D171" s="5"/>
      <c r="E171" s="74"/>
      <c r="F171" s="5"/>
      <c r="G171" s="5"/>
      <c r="H171" s="75"/>
      <c r="I171" s="5"/>
      <c r="J171" s="5"/>
      <c r="K171" s="5"/>
      <c r="L171" s="5"/>
      <c r="M171" s="9"/>
      <c r="N171" s="5"/>
      <c r="O171" s="11"/>
      <c r="P171" s="5"/>
      <c r="Q171" s="5"/>
      <c r="R171" s="5"/>
      <c r="S171" s="5"/>
      <c r="T171" s="5"/>
      <c r="U171" s="5"/>
      <c r="V171" s="5"/>
      <c r="W171" s="5"/>
      <c r="X171" s="5"/>
      <c r="Y171" s="5"/>
      <c r="Z171" s="5"/>
      <c r="AA171" s="5"/>
      <c r="AB171" s="5"/>
      <c r="AC171" s="5"/>
      <c r="AD171" s="5"/>
      <c r="AE171" s="5"/>
      <c r="AF171" s="5"/>
    </row>
    <row r="172" ht="15.75" customHeight="1">
      <c r="A172" s="4"/>
      <c r="B172" s="5"/>
      <c r="C172" s="5"/>
      <c r="D172" s="5"/>
      <c r="E172" s="74"/>
      <c r="F172" s="5"/>
      <c r="G172" s="5"/>
      <c r="H172" s="75"/>
      <c r="I172" s="5"/>
      <c r="J172" s="5"/>
      <c r="K172" s="5"/>
      <c r="L172" s="5"/>
      <c r="M172" s="9"/>
      <c r="N172" s="5"/>
      <c r="O172" s="11"/>
      <c r="P172" s="5"/>
      <c r="Q172" s="5"/>
      <c r="R172" s="5"/>
      <c r="S172" s="5"/>
      <c r="T172" s="5"/>
      <c r="U172" s="5"/>
      <c r="V172" s="5"/>
      <c r="W172" s="5"/>
      <c r="X172" s="5"/>
      <c r="Y172" s="5"/>
      <c r="Z172" s="5"/>
      <c r="AA172" s="5"/>
      <c r="AB172" s="5"/>
      <c r="AC172" s="5"/>
      <c r="AD172" s="5"/>
      <c r="AE172" s="5"/>
      <c r="AF172" s="5"/>
    </row>
    <row r="173" ht="15.75" customHeight="1">
      <c r="A173" s="4"/>
      <c r="B173" s="5"/>
      <c r="C173" s="5"/>
      <c r="D173" s="5"/>
      <c r="E173" s="74"/>
      <c r="F173" s="5"/>
      <c r="G173" s="5"/>
      <c r="H173" s="75"/>
      <c r="I173" s="5"/>
      <c r="J173" s="5"/>
      <c r="K173" s="5"/>
      <c r="L173" s="5"/>
      <c r="M173" s="9"/>
      <c r="N173" s="5"/>
      <c r="O173" s="11"/>
      <c r="P173" s="5"/>
      <c r="Q173" s="5"/>
      <c r="R173" s="5"/>
      <c r="S173" s="5"/>
      <c r="T173" s="5"/>
      <c r="U173" s="5"/>
      <c r="V173" s="5"/>
      <c r="W173" s="5"/>
      <c r="X173" s="5"/>
      <c r="Y173" s="5"/>
      <c r="Z173" s="5"/>
      <c r="AA173" s="5"/>
      <c r="AB173" s="5"/>
      <c r="AC173" s="5"/>
      <c r="AD173" s="5"/>
      <c r="AE173" s="5"/>
      <c r="AF173" s="5"/>
    </row>
    <row r="174" ht="15.75" customHeight="1">
      <c r="A174" s="4"/>
      <c r="B174" s="5"/>
      <c r="C174" s="5"/>
      <c r="D174" s="5"/>
      <c r="E174" s="74"/>
      <c r="F174" s="5"/>
      <c r="G174" s="5"/>
      <c r="H174" s="75"/>
      <c r="I174" s="5"/>
      <c r="J174" s="5"/>
      <c r="K174" s="5"/>
      <c r="L174" s="5"/>
      <c r="M174" s="9"/>
      <c r="N174" s="5"/>
      <c r="O174" s="11"/>
      <c r="P174" s="5"/>
      <c r="Q174" s="5"/>
      <c r="R174" s="5"/>
      <c r="S174" s="5"/>
      <c r="T174" s="5"/>
      <c r="U174" s="5"/>
      <c r="V174" s="5"/>
      <c r="W174" s="5"/>
      <c r="X174" s="5"/>
      <c r="Y174" s="5"/>
      <c r="Z174" s="5"/>
      <c r="AA174" s="5"/>
      <c r="AB174" s="5"/>
      <c r="AC174" s="5"/>
      <c r="AD174" s="5"/>
      <c r="AE174" s="5"/>
      <c r="AF174" s="5"/>
    </row>
    <row r="175" ht="15.75" customHeight="1">
      <c r="A175" s="4"/>
      <c r="B175" s="5"/>
      <c r="C175" s="5"/>
      <c r="D175" s="5"/>
      <c r="E175" s="74"/>
      <c r="F175" s="5"/>
      <c r="G175" s="5"/>
      <c r="H175" s="75"/>
      <c r="I175" s="5"/>
      <c r="J175" s="5"/>
      <c r="K175" s="5"/>
      <c r="L175" s="5"/>
      <c r="M175" s="9"/>
      <c r="N175" s="5"/>
      <c r="O175" s="11"/>
      <c r="P175" s="5"/>
      <c r="Q175" s="5"/>
      <c r="R175" s="5"/>
      <c r="S175" s="5"/>
      <c r="T175" s="5"/>
      <c r="U175" s="5"/>
      <c r="V175" s="5"/>
      <c r="W175" s="5"/>
      <c r="X175" s="5"/>
      <c r="Y175" s="5"/>
      <c r="Z175" s="5"/>
      <c r="AA175" s="5"/>
      <c r="AB175" s="5"/>
      <c r="AC175" s="5"/>
      <c r="AD175" s="5"/>
      <c r="AE175" s="5"/>
      <c r="AF175" s="5"/>
    </row>
    <row r="176" ht="15.75" customHeight="1">
      <c r="A176" s="4"/>
      <c r="B176" s="5"/>
      <c r="C176" s="5"/>
      <c r="D176" s="5"/>
      <c r="E176" s="74"/>
      <c r="F176" s="5"/>
      <c r="G176" s="5"/>
      <c r="H176" s="75"/>
      <c r="I176" s="5"/>
      <c r="J176" s="5"/>
      <c r="K176" s="5"/>
      <c r="L176" s="5"/>
      <c r="M176" s="9"/>
      <c r="N176" s="5"/>
      <c r="O176" s="11"/>
      <c r="P176" s="5"/>
      <c r="Q176" s="5"/>
      <c r="R176" s="5"/>
      <c r="S176" s="5"/>
      <c r="T176" s="5"/>
      <c r="U176" s="5"/>
      <c r="V176" s="5"/>
      <c r="W176" s="5"/>
      <c r="X176" s="5"/>
      <c r="Y176" s="5"/>
      <c r="Z176" s="5"/>
      <c r="AA176" s="5"/>
      <c r="AB176" s="5"/>
      <c r="AC176" s="5"/>
      <c r="AD176" s="5"/>
      <c r="AE176" s="5"/>
      <c r="AF176" s="5"/>
    </row>
    <row r="177" ht="15.75" customHeight="1">
      <c r="A177" s="4"/>
      <c r="B177" s="5"/>
      <c r="C177" s="5"/>
      <c r="D177" s="5"/>
      <c r="E177" s="74"/>
      <c r="F177" s="5"/>
      <c r="G177" s="5"/>
      <c r="H177" s="75"/>
      <c r="I177" s="5"/>
      <c r="J177" s="5"/>
      <c r="K177" s="5"/>
      <c r="L177" s="5"/>
      <c r="M177" s="9"/>
      <c r="N177" s="5"/>
      <c r="O177" s="11"/>
      <c r="P177" s="5"/>
      <c r="Q177" s="5"/>
      <c r="R177" s="5"/>
      <c r="S177" s="5"/>
      <c r="T177" s="5"/>
      <c r="U177" s="5"/>
      <c r="V177" s="5"/>
      <c r="W177" s="5"/>
      <c r="X177" s="5"/>
      <c r="Y177" s="5"/>
      <c r="Z177" s="5"/>
      <c r="AA177" s="5"/>
      <c r="AB177" s="5"/>
      <c r="AC177" s="5"/>
      <c r="AD177" s="5"/>
      <c r="AE177" s="5"/>
      <c r="AF177" s="5"/>
    </row>
    <row r="178" ht="15.75" customHeight="1">
      <c r="A178" s="4"/>
      <c r="B178" s="5"/>
      <c r="C178" s="5"/>
      <c r="D178" s="5"/>
      <c r="E178" s="74"/>
      <c r="F178" s="5"/>
      <c r="G178" s="5"/>
      <c r="H178" s="75"/>
      <c r="I178" s="5"/>
      <c r="J178" s="5"/>
      <c r="K178" s="5"/>
      <c r="L178" s="5"/>
      <c r="M178" s="9"/>
      <c r="N178" s="5"/>
      <c r="O178" s="11"/>
      <c r="P178" s="5"/>
      <c r="Q178" s="5"/>
      <c r="R178" s="5"/>
      <c r="S178" s="5"/>
      <c r="T178" s="5"/>
      <c r="U178" s="5"/>
      <c r="V178" s="5"/>
      <c r="W178" s="5"/>
      <c r="X178" s="5"/>
      <c r="Y178" s="5"/>
      <c r="Z178" s="5"/>
      <c r="AA178" s="5"/>
      <c r="AB178" s="5"/>
      <c r="AC178" s="5"/>
      <c r="AD178" s="5"/>
      <c r="AE178" s="5"/>
      <c r="AF178" s="5"/>
    </row>
    <row r="179" ht="15.75" customHeight="1">
      <c r="A179" s="4"/>
      <c r="B179" s="5"/>
      <c r="C179" s="5"/>
      <c r="D179" s="5"/>
      <c r="E179" s="74"/>
      <c r="F179" s="5"/>
      <c r="G179" s="5"/>
      <c r="H179" s="75"/>
      <c r="I179" s="5"/>
      <c r="J179" s="5"/>
      <c r="K179" s="5"/>
      <c r="L179" s="5"/>
      <c r="M179" s="9"/>
      <c r="N179" s="5"/>
      <c r="O179" s="11"/>
      <c r="P179" s="5"/>
      <c r="Q179" s="5"/>
      <c r="R179" s="5"/>
      <c r="S179" s="5"/>
      <c r="T179" s="5"/>
      <c r="U179" s="5"/>
      <c r="V179" s="5"/>
      <c r="W179" s="5"/>
      <c r="X179" s="5"/>
      <c r="Y179" s="5"/>
      <c r="Z179" s="5"/>
      <c r="AA179" s="5"/>
      <c r="AB179" s="5"/>
      <c r="AC179" s="5"/>
      <c r="AD179" s="5"/>
      <c r="AE179" s="5"/>
      <c r="AF179" s="5"/>
    </row>
    <row r="180" ht="15.75" customHeight="1">
      <c r="A180" s="4"/>
      <c r="B180" s="5"/>
      <c r="C180" s="5"/>
      <c r="D180" s="5"/>
      <c r="E180" s="74"/>
      <c r="F180" s="5"/>
      <c r="G180" s="5"/>
      <c r="H180" s="75"/>
      <c r="I180" s="5"/>
      <c r="J180" s="5"/>
      <c r="K180" s="5"/>
      <c r="L180" s="5"/>
      <c r="M180" s="9"/>
      <c r="N180" s="5"/>
      <c r="O180" s="11"/>
      <c r="P180" s="5"/>
      <c r="Q180" s="5"/>
      <c r="R180" s="5"/>
      <c r="S180" s="5"/>
      <c r="T180" s="5"/>
      <c r="U180" s="5"/>
      <c r="V180" s="5"/>
      <c r="W180" s="5"/>
      <c r="X180" s="5"/>
      <c r="Y180" s="5"/>
      <c r="Z180" s="5"/>
      <c r="AA180" s="5"/>
      <c r="AB180" s="5"/>
      <c r="AC180" s="5"/>
      <c r="AD180" s="5"/>
      <c r="AE180" s="5"/>
      <c r="AF180" s="5"/>
    </row>
    <row r="181" ht="15.75" customHeight="1">
      <c r="A181" s="4"/>
      <c r="B181" s="5"/>
      <c r="C181" s="5"/>
      <c r="D181" s="5"/>
      <c r="E181" s="74"/>
      <c r="F181" s="5"/>
      <c r="G181" s="5"/>
      <c r="H181" s="75"/>
      <c r="I181" s="5"/>
      <c r="J181" s="5"/>
      <c r="K181" s="5"/>
      <c r="L181" s="5"/>
      <c r="M181" s="9"/>
      <c r="N181" s="5"/>
      <c r="O181" s="11"/>
      <c r="P181" s="5"/>
      <c r="Q181" s="5"/>
      <c r="R181" s="5"/>
      <c r="S181" s="5"/>
      <c r="T181" s="5"/>
      <c r="U181" s="5"/>
      <c r="V181" s="5"/>
      <c r="W181" s="5"/>
      <c r="X181" s="5"/>
      <c r="Y181" s="5"/>
      <c r="Z181" s="5"/>
      <c r="AA181" s="5"/>
      <c r="AB181" s="5"/>
      <c r="AC181" s="5"/>
      <c r="AD181" s="5"/>
      <c r="AE181" s="5"/>
      <c r="AF181" s="5"/>
    </row>
    <row r="182" ht="15.75" customHeight="1">
      <c r="A182" s="4"/>
      <c r="B182" s="5"/>
      <c r="C182" s="5"/>
      <c r="D182" s="5"/>
      <c r="E182" s="74"/>
      <c r="F182" s="5"/>
      <c r="G182" s="5"/>
      <c r="H182" s="75"/>
      <c r="I182" s="5"/>
      <c r="J182" s="5"/>
      <c r="K182" s="5"/>
      <c r="L182" s="5"/>
      <c r="M182" s="9"/>
      <c r="N182" s="5"/>
      <c r="O182" s="11"/>
      <c r="P182" s="5"/>
      <c r="Q182" s="5"/>
      <c r="R182" s="5"/>
      <c r="S182" s="5"/>
      <c r="T182" s="5"/>
      <c r="U182" s="5"/>
      <c r="V182" s="5"/>
      <c r="W182" s="5"/>
      <c r="X182" s="5"/>
      <c r="Y182" s="5"/>
      <c r="Z182" s="5"/>
      <c r="AA182" s="5"/>
      <c r="AB182" s="5"/>
      <c r="AC182" s="5"/>
      <c r="AD182" s="5"/>
      <c r="AE182" s="5"/>
      <c r="AF182" s="5"/>
    </row>
    <row r="183" ht="15.75" customHeight="1">
      <c r="A183" s="4"/>
      <c r="B183" s="5"/>
      <c r="C183" s="5"/>
      <c r="D183" s="5"/>
      <c r="E183" s="74"/>
      <c r="F183" s="5"/>
      <c r="G183" s="5"/>
      <c r="H183" s="75"/>
      <c r="I183" s="5"/>
      <c r="J183" s="5"/>
      <c r="K183" s="5"/>
      <c r="L183" s="5"/>
      <c r="M183" s="9"/>
      <c r="N183" s="5"/>
      <c r="O183" s="11"/>
      <c r="P183" s="5"/>
      <c r="Q183" s="5"/>
      <c r="R183" s="5"/>
      <c r="S183" s="5"/>
      <c r="T183" s="5"/>
      <c r="U183" s="5"/>
      <c r="V183" s="5"/>
      <c r="W183" s="5"/>
      <c r="X183" s="5"/>
      <c r="Y183" s="5"/>
      <c r="Z183" s="5"/>
      <c r="AA183" s="5"/>
      <c r="AB183" s="5"/>
      <c r="AC183" s="5"/>
      <c r="AD183" s="5"/>
      <c r="AE183" s="5"/>
      <c r="AF183" s="5"/>
    </row>
    <row r="184" ht="15.75" customHeight="1">
      <c r="A184" s="4"/>
      <c r="B184" s="5"/>
      <c r="C184" s="5"/>
      <c r="D184" s="5"/>
      <c r="E184" s="74"/>
      <c r="F184" s="5"/>
      <c r="G184" s="5"/>
      <c r="H184" s="75"/>
      <c r="I184" s="5"/>
      <c r="J184" s="5"/>
      <c r="K184" s="5"/>
      <c r="L184" s="5"/>
      <c r="M184" s="9"/>
      <c r="N184" s="5"/>
      <c r="O184" s="11"/>
      <c r="P184" s="5"/>
      <c r="Q184" s="5"/>
      <c r="R184" s="5"/>
      <c r="S184" s="5"/>
      <c r="T184" s="5"/>
      <c r="U184" s="5"/>
      <c r="V184" s="5"/>
      <c r="W184" s="5"/>
      <c r="X184" s="5"/>
      <c r="Y184" s="5"/>
      <c r="Z184" s="5"/>
      <c r="AA184" s="5"/>
      <c r="AB184" s="5"/>
      <c r="AC184" s="5"/>
      <c r="AD184" s="5"/>
      <c r="AE184" s="5"/>
      <c r="AF184" s="5"/>
    </row>
    <row r="185" ht="15.75" customHeight="1">
      <c r="A185" s="4"/>
      <c r="B185" s="5"/>
      <c r="C185" s="5"/>
      <c r="D185" s="5"/>
      <c r="E185" s="74"/>
      <c r="F185" s="5"/>
      <c r="G185" s="5"/>
      <c r="H185" s="75"/>
      <c r="I185" s="5"/>
      <c r="J185" s="5"/>
      <c r="K185" s="5"/>
      <c r="L185" s="5"/>
      <c r="M185" s="9"/>
      <c r="N185" s="5"/>
      <c r="O185" s="11"/>
      <c r="P185" s="5"/>
      <c r="Q185" s="5"/>
      <c r="R185" s="5"/>
      <c r="S185" s="5"/>
      <c r="T185" s="5"/>
      <c r="U185" s="5"/>
      <c r="V185" s="5"/>
      <c r="W185" s="5"/>
      <c r="X185" s="5"/>
      <c r="Y185" s="5"/>
      <c r="Z185" s="5"/>
      <c r="AA185" s="5"/>
      <c r="AB185" s="5"/>
      <c r="AC185" s="5"/>
      <c r="AD185" s="5"/>
      <c r="AE185" s="5"/>
      <c r="AF185" s="5"/>
    </row>
    <row r="186" ht="15.75" customHeight="1">
      <c r="A186" s="4"/>
      <c r="B186" s="5"/>
      <c r="C186" s="5"/>
      <c r="D186" s="5"/>
      <c r="E186" s="74"/>
      <c r="F186" s="5"/>
      <c r="G186" s="5"/>
      <c r="H186" s="75"/>
      <c r="I186" s="5"/>
      <c r="J186" s="5"/>
      <c r="K186" s="5"/>
      <c r="L186" s="5"/>
      <c r="M186" s="9"/>
      <c r="N186" s="5"/>
      <c r="O186" s="11"/>
      <c r="P186" s="5"/>
      <c r="Q186" s="5"/>
      <c r="R186" s="5"/>
      <c r="S186" s="5"/>
      <c r="T186" s="5"/>
      <c r="U186" s="5"/>
      <c r="V186" s="5"/>
      <c r="W186" s="5"/>
      <c r="X186" s="5"/>
      <c r="Y186" s="5"/>
      <c r="Z186" s="5"/>
      <c r="AA186" s="5"/>
      <c r="AB186" s="5"/>
      <c r="AC186" s="5"/>
      <c r="AD186" s="5"/>
      <c r="AE186" s="5"/>
      <c r="AF186" s="5"/>
    </row>
    <row r="187" ht="15.75" customHeight="1">
      <c r="A187" s="4"/>
      <c r="B187" s="5"/>
      <c r="C187" s="5"/>
      <c r="D187" s="5"/>
      <c r="E187" s="74"/>
      <c r="F187" s="5"/>
      <c r="G187" s="5"/>
      <c r="H187" s="75"/>
      <c r="I187" s="5"/>
      <c r="J187" s="5"/>
      <c r="K187" s="5"/>
      <c r="L187" s="5"/>
      <c r="M187" s="9"/>
      <c r="N187" s="5"/>
      <c r="O187" s="11"/>
      <c r="P187" s="5"/>
      <c r="Q187" s="5"/>
      <c r="R187" s="5"/>
      <c r="S187" s="5"/>
      <c r="T187" s="5"/>
      <c r="U187" s="5"/>
      <c r="V187" s="5"/>
      <c r="W187" s="5"/>
      <c r="X187" s="5"/>
      <c r="Y187" s="5"/>
      <c r="Z187" s="5"/>
      <c r="AA187" s="5"/>
      <c r="AB187" s="5"/>
      <c r="AC187" s="5"/>
      <c r="AD187" s="5"/>
      <c r="AE187" s="5"/>
      <c r="AF187" s="5"/>
    </row>
    <row r="188" ht="15.75" customHeight="1">
      <c r="A188" s="4"/>
      <c r="B188" s="5"/>
      <c r="C188" s="5"/>
      <c r="D188" s="5"/>
      <c r="E188" s="74"/>
      <c r="F188" s="5"/>
      <c r="G188" s="5"/>
      <c r="H188" s="75"/>
      <c r="I188" s="5"/>
      <c r="J188" s="5"/>
      <c r="K188" s="5"/>
      <c r="L188" s="5"/>
      <c r="M188" s="9"/>
      <c r="N188" s="5"/>
      <c r="O188" s="11"/>
      <c r="P188" s="5"/>
      <c r="Q188" s="5"/>
      <c r="R188" s="5"/>
      <c r="S188" s="5"/>
      <c r="T188" s="5"/>
      <c r="U188" s="5"/>
      <c r="V188" s="5"/>
      <c r="W188" s="5"/>
      <c r="X188" s="5"/>
      <c r="Y188" s="5"/>
      <c r="Z188" s="5"/>
      <c r="AA188" s="5"/>
      <c r="AB188" s="5"/>
      <c r="AC188" s="5"/>
      <c r="AD188" s="5"/>
      <c r="AE188" s="5"/>
      <c r="AF188" s="5"/>
    </row>
    <row r="189" ht="15.75" customHeight="1">
      <c r="A189" s="4"/>
      <c r="B189" s="5"/>
      <c r="C189" s="5"/>
      <c r="D189" s="5"/>
      <c r="E189" s="74"/>
      <c r="F189" s="5"/>
      <c r="G189" s="5"/>
      <c r="H189" s="75"/>
      <c r="I189" s="5"/>
      <c r="J189" s="5"/>
      <c r="K189" s="5"/>
      <c r="L189" s="5"/>
      <c r="M189" s="9"/>
      <c r="N189" s="5"/>
      <c r="O189" s="11"/>
      <c r="P189" s="5"/>
      <c r="Q189" s="5"/>
      <c r="R189" s="5"/>
      <c r="S189" s="5"/>
      <c r="T189" s="5"/>
      <c r="U189" s="5"/>
      <c r="V189" s="5"/>
      <c r="W189" s="5"/>
      <c r="X189" s="5"/>
      <c r="Y189" s="5"/>
      <c r="Z189" s="5"/>
      <c r="AA189" s="5"/>
      <c r="AB189" s="5"/>
      <c r="AC189" s="5"/>
      <c r="AD189" s="5"/>
      <c r="AE189" s="5"/>
      <c r="AF189" s="5"/>
    </row>
    <row r="190" ht="15.75" customHeight="1">
      <c r="A190" s="4"/>
      <c r="B190" s="5"/>
      <c r="C190" s="5"/>
      <c r="D190" s="5"/>
      <c r="E190" s="74"/>
      <c r="F190" s="5"/>
      <c r="G190" s="5"/>
      <c r="H190" s="75"/>
      <c r="I190" s="5"/>
      <c r="J190" s="5"/>
      <c r="K190" s="5"/>
      <c r="L190" s="5"/>
      <c r="M190" s="9"/>
      <c r="N190" s="5"/>
      <c r="O190" s="11"/>
      <c r="P190" s="5"/>
      <c r="Q190" s="5"/>
      <c r="R190" s="5"/>
      <c r="S190" s="5"/>
      <c r="T190" s="5"/>
      <c r="U190" s="5"/>
      <c r="V190" s="5"/>
      <c r="W190" s="5"/>
      <c r="X190" s="5"/>
      <c r="Y190" s="5"/>
      <c r="Z190" s="5"/>
      <c r="AA190" s="5"/>
      <c r="AB190" s="5"/>
      <c r="AC190" s="5"/>
      <c r="AD190" s="5"/>
      <c r="AE190" s="5"/>
      <c r="AF190" s="5"/>
    </row>
    <row r="191" ht="15.75" customHeight="1">
      <c r="A191" s="4"/>
      <c r="B191" s="5"/>
      <c r="C191" s="5"/>
      <c r="D191" s="5"/>
      <c r="E191" s="74"/>
      <c r="F191" s="5"/>
      <c r="G191" s="5"/>
      <c r="H191" s="75"/>
      <c r="I191" s="5"/>
      <c r="J191" s="5"/>
      <c r="K191" s="5"/>
      <c r="L191" s="5"/>
      <c r="M191" s="9"/>
      <c r="N191" s="5"/>
      <c r="O191" s="11"/>
      <c r="P191" s="5"/>
      <c r="Q191" s="5"/>
      <c r="R191" s="5"/>
      <c r="S191" s="5"/>
      <c r="T191" s="5"/>
      <c r="U191" s="5"/>
      <c r="V191" s="5"/>
      <c r="W191" s="5"/>
      <c r="X191" s="5"/>
      <c r="Y191" s="5"/>
      <c r="Z191" s="5"/>
      <c r="AA191" s="5"/>
      <c r="AB191" s="5"/>
      <c r="AC191" s="5"/>
      <c r="AD191" s="5"/>
      <c r="AE191" s="5"/>
      <c r="AF191" s="5"/>
    </row>
    <row r="192" ht="15.75" customHeight="1">
      <c r="A192" s="4"/>
      <c r="B192" s="5"/>
      <c r="C192" s="5"/>
      <c r="D192" s="5"/>
      <c r="E192" s="74"/>
      <c r="F192" s="5"/>
      <c r="G192" s="5"/>
      <c r="H192" s="75"/>
      <c r="I192" s="5"/>
      <c r="J192" s="5"/>
      <c r="K192" s="5"/>
      <c r="L192" s="5"/>
      <c r="M192" s="9"/>
      <c r="N192" s="5"/>
      <c r="O192" s="11"/>
      <c r="P192" s="5"/>
      <c r="Q192" s="5"/>
      <c r="R192" s="5"/>
      <c r="S192" s="5"/>
      <c r="T192" s="5"/>
      <c r="U192" s="5"/>
      <c r="V192" s="5"/>
      <c r="W192" s="5"/>
      <c r="X192" s="5"/>
      <c r="Y192" s="5"/>
      <c r="Z192" s="5"/>
      <c r="AA192" s="5"/>
      <c r="AB192" s="5"/>
      <c r="AC192" s="5"/>
      <c r="AD192" s="5"/>
      <c r="AE192" s="5"/>
      <c r="AF192" s="5"/>
    </row>
    <row r="193" ht="15.75" customHeight="1">
      <c r="A193" s="4"/>
      <c r="B193" s="5"/>
      <c r="C193" s="5"/>
      <c r="D193" s="5"/>
      <c r="E193" s="74"/>
      <c r="F193" s="5"/>
      <c r="G193" s="5"/>
      <c r="H193" s="75"/>
      <c r="I193" s="5"/>
      <c r="J193" s="5"/>
      <c r="K193" s="5"/>
      <c r="L193" s="5"/>
      <c r="M193" s="9"/>
      <c r="N193" s="5"/>
      <c r="O193" s="11"/>
      <c r="P193" s="5"/>
      <c r="Q193" s="5"/>
      <c r="R193" s="5"/>
      <c r="S193" s="5"/>
      <c r="T193" s="5"/>
      <c r="U193" s="5"/>
      <c r="V193" s="5"/>
      <c r="W193" s="5"/>
      <c r="X193" s="5"/>
      <c r="Y193" s="5"/>
      <c r="Z193" s="5"/>
      <c r="AA193" s="5"/>
      <c r="AB193" s="5"/>
      <c r="AC193" s="5"/>
      <c r="AD193" s="5"/>
      <c r="AE193" s="5"/>
      <c r="AF193" s="5"/>
    </row>
    <row r="194" ht="15.75" customHeight="1">
      <c r="A194" s="4"/>
      <c r="B194" s="5"/>
      <c r="C194" s="5"/>
      <c r="D194" s="5"/>
      <c r="E194" s="74"/>
      <c r="F194" s="5"/>
      <c r="G194" s="5"/>
      <c r="H194" s="75"/>
      <c r="I194" s="5"/>
      <c r="J194" s="5"/>
      <c r="K194" s="5"/>
      <c r="L194" s="5"/>
      <c r="M194" s="9"/>
      <c r="N194" s="5"/>
      <c r="O194" s="11"/>
      <c r="P194" s="5"/>
      <c r="Q194" s="5"/>
      <c r="R194" s="5"/>
      <c r="S194" s="5"/>
      <c r="T194" s="5"/>
      <c r="U194" s="5"/>
      <c r="V194" s="5"/>
      <c r="W194" s="5"/>
      <c r="X194" s="5"/>
      <c r="Y194" s="5"/>
      <c r="Z194" s="5"/>
      <c r="AA194" s="5"/>
      <c r="AB194" s="5"/>
      <c r="AC194" s="5"/>
      <c r="AD194" s="5"/>
      <c r="AE194" s="5"/>
      <c r="AF194" s="5"/>
    </row>
    <row r="195" ht="15.75" customHeight="1">
      <c r="A195" s="4"/>
      <c r="B195" s="5"/>
      <c r="C195" s="5"/>
      <c r="D195" s="5"/>
      <c r="E195" s="74"/>
      <c r="F195" s="5"/>
      <c r="G195" s="5"/>
      <c r="H195" s="75"/>
      <c r="I195" s="5"/>
      <c r="J195" s="5"/>
      <c r="K195" s="5"/>
      <c r="L195" s="5"/>
      <c r="M195" s="9"/>
      <c r="N195" s="5"/>
      <c r="O195" s="11"/>
      <c r="P195" s="5"/>
      <c r="Q195" s="5"/>
      <c r="R195" s="5"/>
      <c r="S195" s="5"/>
      <c r="T195" s="5"/>
      <c r="U195" s="5"/>
      <c r="V195" s="5"/>
      <c r="W195" s="5"/>
      <c r="X195" s="5"/>
      <c r="Y195" s="5"/>
      <c r="Z195" s="5"/>
      <c r="AA195" s="5"/>
      <c r="AB195" s="5"/>
      <c r="AC195" s="5"/>
      <c r="AD195" s="5"/>
      <c r="AE195" s="5"/>
      <c r="AF195" s="5"/>
    </row>
    <row r="196" ht="15.75" customHeight="1">
      <c r="A196" s="4"/>
      <c r="B196" s="5"/>
      <c r="C196" s="5"/>
      <c r="D196" s="5"/>
      <c r="E196" s="74"/>
      <c r="F196" s="5"/>
      <c r="G196" s="5"/>
      <c r="H196" s="75"/>
      <c r="I196" s="5"/>
      <c r="J196" s="5"/>
      <c r="K196" s="5"/>
      <c r="L196" s="5"/>
      <c r="M196" s="9"/>
      <c r="N196" s="5"/>
      <c r="O196" s="11"/>
      <c r="P196" s="5"/>
      <c r="Q196" s="5"/>
      <c r="R196" s="5"/>
      <c r="S196" s="5"/>
      <c r="T196" s="5"/>
      <c r="U196" s="5"/>
      <c r="V196" s="5"/>
      <c r="W196" s="5"/>
      <c r="X196" s="5"/>
      <c r="Y196" s="5"/>
      <c r="Z196" s="5"/>
      <c r="AA196" s="5"/>
      <c r="AB196" s="5"/>
      <c r="AC196" s="5"/>
      <c r="AD196" s="5"/>
      <c r="AE196" s="5"/>
      <c r="AF196" s="5"/>
    </row>
    <row r="197" ht="15.75" customHeight="1">
      <c r="A197" s="4"/>
      <c r="B197" s="5"/>
      <c r="C197" s="5"/>
      <c r="D197" s="5"/>
      <c r="E197" s="74"/>
      <c r="F197" s="5"/>
      <c r="G197" s="5"/>
      <c r="H197" s="75"/>
      <c r="I197" s="5"/>
      <c r="J197" s="5"/>
      <c r="K197" s="5"/>
      <c r="L197" s="5"/>
      <c r="M197" s="9"/>
      <c r="N197" s="5"/>
      <c r="O197" s="11"/>
      <c r="P197" s="5"/>
      <c r="Q197" s="5"/>
      <c r="R197" s="5"/>
      <c r="S197" s="5"/>
      <c r="T197" s="5"/>
      <c r="U197" s="5"/>
      <c r="V197" s="5"/>
      <c r="W197" s="5"/>
      <c r="X197" s="5"/>
      <c r="Y197" s="5"/>
      <c r="Z197" s="5"/>
      <c r="AA197" s="5"/>
      <c r="AB197" s="5"/>
      <c r="AC197" s="5"/>
      <c r="AD197" s="5"/>
      <c r="AE197" s="5"/>
      <c r="AF197" s="5"/>
    </row>
    <row r="198" ht="15.75" customHeight="1">
      <c r="A198" s="4"/>
      <c r="B198" s="5"/>
      <c r="C198" s="5"/>
      <c r="D198" s="5"/>
      <c r="E198" s="74"/>
      <c r="F198" s="5"/>
      <c r="G198" s="5"/>
      <c r="H198" s="75"/>
      <c r="I198" s="5"/>
      <c r="J198" s="5"/>
      <c r="K198" s="5"/>
      <c r="L198" s="5"/>
      <c r="M198" s="9"/>
      <c r="N198" s="5"/>
      <c r="O198" s="11"/>
      <c r="P198" s="5"/>
      <c r="Q198" s="5"/>
      <c r="R198" s="5"/>
      <c r="S198" s="5"/>
      <c r="T198" s="5"/>
      <c r="U198" s="5"/>
      <c r="V198" s="5"/>
      <c r="W198" s="5"/>
      <c r="X198" s="5"/>
      <c r="Y198" s="5"/>
      <c r="Z198" s="5"/>
      <c r="AA198" s="5"/>
      <c r="AB198" s="5"/>
      <c r="AC198" s="5"/>
      <c r="AD198" s="5"/>
      <c r="AE198" s="5"/>
      <c r="AF198" s="5"/>
    </row>
    <row r="199" ht="15.75" customHeight="1">
      <c r="A199" s="4"/>
      <c r="B199" s="5"/>
      <c r="C199" s="5"/>
      <c r="D199" s="5"/>
      <c r="E199" s="74"/>
      <c r="F199" s="5"/>
      <c r="G199" s="5"/>
      <c r="H199" s="75"/>
      <c r="I199" s="5"/>
      <c r="J199" s="5"/>
      <c r="K199" s="5"/>
      <c r="L199" s="5"/>
      <c r="M199" s="9"/>
      <c r="N199" s="5"/>
      <c r="O199" s="11"/>
      <c r="P199" s="5"/>
      <c r="Q199" s="5"/>
      <c r="R199" s="5"/>
      <c r="S199" s="5"/>
      <c r="T199" s="5"/>
      <c r="U199" s="5"/>
      <c r="V199" s="5"/>
      <c r="W199" s="5"/>
      <c r="X199" s="5"/>
      <c r="Y199" s="5"/>
      <c r="Z199" s="5"/>
      <c r="AA199" s="5"/>
      <c r="AB199" s="5"/>
      <c r="AC199" s="5"/>
      <c r="AD199" s="5"/>
      <c r="AE199" s="5"/>
      <c r="AF199" s="5"/>
    </row>
    <row r="200" ht="15.75" customHeight="1">
      <c r="A200" s="4"/>
      <c r="B200" s="5"/>
      <c r="C200" s="5"/>
      <c r="D200" s="5"/>
      <c r="E200" s="74"/>
      <c r="F200" s="5"/>
      <c r="G200" s="5"/>
      <c r="H200" s="75"/>
      <c r="I200" s="5"/>
      <c r="J200" s="5"/>
      <c r="K200" s="5"/>
      <c r="L200" s="5"/>
      <c r="M200" s="9"/>
      <c r="N200" s="5"/>
      <c r="O200" s="11"/>
      <c r="P200" s="5"/>
      <c r="Q200" s="5"/>
      <c r="R200" s="5"/>
      <c r="S200" s="5"/>
      <c r="T200" s="5"/>
      <c r="U200" s="5"/>
      <c r="V200" s="5"/>
      <c r="W200" s="5"/>
      <c r="X200" s="5"/>
      <c r="Y200" s="5"/>
      <c r="Z200" s="5"/>
      <c r="AA200" s="5"/>
      <c r="AB200" s="5"/>
      <c r="AC200" s="5"/>
      <c r="AD200" s="5"/>
      <c r="AE200" s="5"/>
      <c r="AF200" s="5"/>
    </row>
    <row r="201" ht="15.75" customHeight="1">
      <c r="A201" s="4"/>
      <c r="B201" s="5"/>
      <c r="C201" s="5"/>
      <c r="D201" s="5"/>
      <c r="E201" s="74"/>
      <c r="F201" s="5"/>
      <c r="G201" s="5"/>
      <c r="H201" s="75"/>
      <c r="I201" s="5"/>
      <c r="J201" s="5"/>
      <c r="K201" s="5"/>
      <c r="L201" s="5"/>
      <c r="M201" s="9"/>
      <c r="N201" s="5"/>
      <c r="O201" s="11"/>
      <c r="P201" s="5"/>
      <c r="Q201" s="5"/>
      <c r="R201" s="5"/>
      <c r="S201" s="5"/>
      <c r="T201" s="5"/>
      <c r="U201" s="5"/>
      <c r="V201" s="5"/>
      <c r="W201" s="5"/>
      <c r="X201" s="5"/>
      <c r="Y201" s="5"/>
      <c r="Z201" s="5"/>
      <c r="AA201" s="5"/>
      <c r="AB201" s="5"/>
      <c r="AC201" s="5"/>
      <c r="AD201" s="5"/>
      <c r="AE201" s="5"/>
      <c r="AF201" s="5"/>
    </row>
    <row r="202" ht="15.75" customHeight="1">
      <c r="A202" s="4"/>
      <c r="B202" s="5"/>
      <c r="C202" s="5"/>
      <c r="D202" s="5"/>
      <c r="E202" s="74"/>
      <c r="F202" s="5"/>
      <c r="G202" s="5"/>
      <c r="H202" s="75"/>
      <c r="I202" s="5"/>
      <c r="J202" s="5"/>
      <c r="K202" s="5"/>
      <c r="L202" s="5"/>
      <c r="M202" s="9"/>
      <c r="N202" s="5"/>
      <c r="O202" s="11"/>
      <c r="P202" s="5"/>
      <c r="Q202" s="5"/>
      <c r="R202" s="5"/>
      <c r="S202" s="5"/>
      <c r="T202" s="5"/>
      <c r="U202" s="5"/>
      <c r="V202" s="5"/>
      <c r="W202" s="5"/>
      <c r="X202" s="5"/>
      <c r="Y202" s="5"/>
      <c r="Z202" s="5"/>
      <c r="AA202" s="5"/>
      <c r="AB202" s="5"/>
      <c r="AC202" s="5"/>
      <c r="AD202" s="5"/>
      <c r="AE202" s="5"/>
      <c r="AF202" s="5"/>
    </row>
    <row r="203" ht="15.75" customHeight="1">
      <c r="A203" s="4"/>
      <c r="B203" s="5"/>
      <c r="C203" s="5"/>
      <c r="D203" s="5"/>
      <c r="E203" s="74"/>
      <c r="F203" s="5"/>
      <c r="G203" s="5"/>
      <c r="H203" s="75"/>
      <c r="I203" s="5"/>
      <c r="J203" s="5"/>
      <c r="K203" s="5"/>
      <c r="L203" s="5"/>
      <c r="M203" s="9"/>
      <c r="N203" s="5"/>
      <c r="O203" s="11"/>
      <c r="P203" s="5"/>
      <c r="Q203" s="5"/>
      <c r="R203" s="5"/>
      <c r="S203" s="5"/>
      <c r="T203" s="5"/>
      <c r="U203" s="5"/>
      <c r="V203" s="5"/>
      <c r="W203" s="5"/>
      <c r="X203" s="5"/>
      <c r="Y203" s="5"/>
      <c r="Z203" s="5"/>
      <c r="AA203" s="5"/>
      <c r="AB203" s="5"/>
      <c r="AC203" s="5"/>
      <c r="AD203" s="5"/>
      <c r="AE203" s="5"/>
      <c r="AF203" s="5"/>
    </row>
    <row r="204" ht="15.75" customHeight="1">
      <c r="A204" s="4"/>
      <c r="B204" s="5"/>
      <c r="C204" s="5"/>
      <c r="D204" s="5"/>
      <c r="E204" s="74"/>
      <c r="F204" s="5"/>
      <c r="G204" s="5"/>
      <c r="H204" s="75"/>
      <c r="I204" s="5"/>
      <c r="J204" s="5"/>
      <c r="K204" s="5"/>
      <c r="L204" s="5"/>
      <c r="M204" s="9"/>
      <c r="N204" s="5"/>
      <c r="O204" s="11"/>
      <c r="P204" s="5"/>
      <c r="Q204" s="5"/>
      <c r="R204" s="5"/>
      <c r="S204" s="5"/>
      <c r="T204" s="5"/>
      <c r="U204" s="5"/>
      <c r="V204" s="5"/>
      <c r="W204" s="5"/>
      <c r="X204" s="5"/>
      <c r="Y204" s="5"/>
      <c r="Z204" s="5"/>
      <c r="AA204" s="5"/>
      <c r="AB204" s="5"/>
      <c r="AC204" s="5"/>
      <c r="AD204" s="5"/>
      <c r="AE204" s="5"/>
      <c r="AF204" s="5"/>
    </row>
    <row r="205" ht="15.75" customHeight="1">
      <c r="A205" s="4"/>
      <c r="B205" s="5"/>
      <c r="C205" s="5"/>
      <c r="D205" s="5"/>
      <c r="E205" s="74"/>
      <c r="F205" s="5"/>
      <c r="G205" s="5"/>
      <c r="H205" s="75"/>
      <c r="I205" s="5"/>
      <c r="J205" s="5"/>
      <c r="K205" s="5"/>
      <c r="L205" s="5"/>
      <c r="M205" s="9"/>
      <c r="N205" s="5"/>
      <c r="O205" s="11"/>
      <c r="P205" s="5"/>
      <c r="Q205" s="5"/>
      <c r="R205" s="5"/>
      <c r="S205" s="5"/>
      <c r="T205" s="5"/>
      <c r="U205" s="5"/>
      <c r="V205" s="5"/>
      <c r="W205" s="5"/>
      <c r="X205" s="5"/>
      <c r="Y205" s="5"/>
      <c r="Z205" s="5"/>
      <c r="AA205" s="5"/>
      <c r="AB205" s="5"/>
      <c r="AC205" s="5"/>
      <c r="AD205" s="5"/>
      <c r="AE205" s="5"/>
      <c r="AF205" s="5"/>
    </row>
    <row r="206" ht="15.75" customHeight="1">
      <c r="A206" s="4"/>
      <c r="B206" s="5"/>
      <c r="C206" s="5"/>
      <c r="D206" s="5"/>
      <c r="E206" s="74"/>
      <c r="F206" s="5"/>
      <c r="G206" s="5"/>
      <c r="H206" s="75"/>
      <c r="I206" s="5"/>
      <c r="J206" s="5"/>
      <c r="K206" s="5"/>
      <c r="L206" s="5"/>
      <c r="M206" s="9"/>
      <c r="N206" s="5"/>
      <c r="O206" s="11"/>
      <c r="P206" s="5"/>
      <c r="Q206" s="5"/>
      <c r="R206" s="5"/>
      <c r="S206" s="5"/>
      <c r="T206" s="5"/>
      <c r="U206" s="5"/>
      <c r="V206" s="5"/>
      <c r="W206" s="5"/>
      <c r="X206" s="5"/>
      <c r="Y206" s="5"/>
      <c r="Z206" s="5"/>
      <c r="AA206" s="5"/>
      <c r="AB206" s="5"/>
      <c r="AC206" s="5"/>
      <c r="AD206" s="5"/>
      <c r="AE206" s="5"/>
      <c r="AF206" s="5"/>
    </row>
    <row r="207" ht="15.75" customHeight="1">
      <c r="A207" s="4"/>
      <c r="B207" s="5"/>
      <c r="C207" s="5"/>
      <c r="D207" s="5"/>
      <c r="E207" s="74"/>
      <c r="F207" s="5"/>
      <c r="G207" s="5"/>
      <c r="H207" s="75"/>
      <c r="I207" s="5"/>
      <c r="J207" s="5"/>
      <c r="K207" s="5"/>
      <c r="L207" s="5"/>
      <c r="M207" s="9"/>
      <c r="N207" s="5"/>
      <c r="O207" s="11"/>
      <c r="P207" s="5"/>
      <c r="Q207" s="5"/>
      <c r="R207" s="5"/>
      <c r="S207" s="5"/>
      <c r="T207" s="5"/>
      <c r="U207" s="5"/>
      <c r="V207" s="5"/>
      <c r="W207" s="5"/>
      <c r="X207" s="5"/>
      <c r="Y207" s="5"/>
      <c r="Z207" s="5"/>
      <c r="AA207" s="5"/>
      <c r="AB207" s="5"/>
      <c r="AC207" s="5"/>
      <c r="AD207" s="5"/>
      <c r="AE207" s="5"/>
      <c r="AF207" s="5"/>
    </row>
    <row r="208" ht="15.75" customHeight="1">
      <c r="A208" s="4"/>
      <c r="B208" s="5"/>
      <c r="C208" s="5"/>
      <c r="D208" s="5"/>
      <c r="E208" s="74"/>
      <c r="F208" s="5"/>
      <c r="G208" s="5"/>
      <c r="H208" s="75"/>
      <c r="I208" s="5"/>
      <c r="J208" s="5"/>
      <c r="K208" s="5"/>
      <c r="L208" s="5"/>
      <c r="M208" s="9"/>
      <c r="N208" s="5"/>
      <c r="O208" s="11"/>
      <c r="P208" s="5"/>
      <c r="Q208" s="5"/>
      <c r="R208" s="5"/>
      <c r="S208" s="5"/>
      <c r="T208" s="5"/>
      <c r="U208" s="5"/>
      <c r="V208" s="5"/>
      <c r="W208" s="5"/>
      <c r="X208" s="5"/>
      <c r="Y208" s="5"/>
      <c r="Z208" s="5"/>
      <c r="AA208" s="5"/>
      <c r="AB208" s="5"/>
      <c r="AC208" s="5"/>
      <c r="AD208" s="5"/>
      <c r="AE208" s="5"/>
      <c r="AF208" s="5"/>
    </row>
    <row r="209" ht="15.75" customHeight="1">
      <c r="A209" s="4"/>
      <c r="B209" s="5"/>
      <c r="C209" s="5"/>
      <c r="D209" s="5"/>
      <c r="E209" s="74"/>
      <c r="F209" s="5"/>
      <c r="G209" s="5"/>
      <c r="H209" s="75"/>
      <c r="I209" s="5"/>
      <c r="J209" s="5"/>
      <c r="K209" s="5"/>
      <c r="L209" s="5"/>
      <c r="M209" s="9"/>
      <c r="N209" s="5"/>
      <c r="O209" s="11"/>
      <c r="P209" s="5"/>
      <c r="Q209" s="5"/>
      <c r="R209" s="5"/>
      <c r="S209" s="5"/>
      <c r="T209" s="5"/>
      <c r="U209" s="5"/>
      <c r="V209" s="5"/>
      <c r="W209" s="5"/>
      <c r="X209" s="5"/>
      <c r="Y209" s="5"/>
      <c r="Z209" s="5"/>
      <c r="AA209" s="5"/>
      <c r="AB209" s="5"/>
      <c r="AC209" s="5"/>
      <c r="AD209" s="5"/>
      <c r="AE209" s="5"/>
      <c r="AF209" s="5"/>
    </row>
    <row r="210" ht="15.75" customHeight="1">
      <c r="A210" s="4"/>
      <c r="B210" s="5"/>
      <c r="C210" s="5"/>
      <c r="D210" s="5"/>
      <c r="E210" s="74"/>
      <c r="F210" s="5"/>
      <c r="G210" s="5"/>
      <c r="H210" s="75"/>
      <c r="I210" s="5"/>
      <c r="J210" s="5"/>
      <c r="K210" s="5"/>
      <c r="L210" s="5"/>
      <c r="M210" s="9"/>
      <c r="N210" s="5"/>
      <c r="O210" s="11"/>
      <c r="P210" s="5"/>
      <c r="Q210" s="5"/>
      <c r="R210" s="5"/>
      <c r="S210" s="5"/>
      <c r="T210" s="5"/>
      <c r="U210" s="5"/>
      <c r="V210" s="5"/>
      <c r="W210" s="5"/>
      <c r="X210" s="5"/>
      <c r="Y210" s="5"/>
      <c r="Z210" s="5"/>
      <c r="AA210" s="5"/>
      <c r="AB210" s="5"/>
      <c r="AC210" s="5"/>
      <c r="AD210" s="5"/>
      <c r="AE210" s="5"/>
      <c r="AF210" s="5"/>
    </row>
    <row r="211" ht="15.75" customHeight="1">
      <c r="A211" s="4"/>
      <c r="B211" s="5"/>
      <c r="C211" s="5"/>
      <c r="D211" s="5"/>
      <c r="E211" s="74"/>
      <c r="F211" s="5"/>
      <c r="G211" s="5"/>
      <c r="H211" s="75"/>
      <c r="I211" s="5"/>
      <c r="J211" s="5"/>
      <c r="K211" s="5"/>
      <c r="L211" s="5"/>
      <c r="M211" s="9"/>
      <c r="N211" s="5"/>
      <c r="O211" s="11"/>
      <c r="P211" s="5"/>
      <c r="Q211" s="5"/>
      <c r="R211" s="5"/>
      <c r="S211" s="5"/>
      <c r="T211" s="5"/>
      <c r="U211" s="5"/>
      <c r="V211" s="5"/>
      <c r="W211" s="5"/>
      <c r="X211" s="5"/>
      <c r="Y211" s="5"/>
      <c r="Z211" s="5"/>
      <c r="AA211" s="5"/>
      <c r="AB211" s="5"/>
      <c r="AC211" s="5"/>
      <c r="AD211" s="5"/>
      <c r="AE211" s="5"/>
      <c r="AF211" s="5"/>
    </row>
    <row r="212" ht="15.75" customHeight="1">
      <c r="A212" s="4"/>
      <c r="B212" s="5"/>
      <c r="C212" s="5"/>
      <c r="D212" s="5"/>
      <c r="E212" s="74"/>
      <c r="F212" s="5"/>
      <c r="G212" s="5"/>
      <c r="H212" s="75"/>
      <c r="I212" s="5"/>
      <c r="J212" s="5"/>
      <c r="K212" s="5"/>
      <c r="L212" s="5"/>
      <c r="M212" s="9"/>
      <c r="N212" s="5"/>
      <c r="O212" s="11"/>
      <c r="P212" s="5"/>
      <c r="Q212" s="5"/>
      <c r="R212" s="5"/>
      <c r="S212" s="5"/>
      <c r="T212" s="5"/>
      <c r="U212" s="5"/>
      <c r="V212" s="5"/>
      <c r="W212" s="5"/>
      <c r="X212" s="5"/>
      <c r="Y212" s="5"/>
      <c r="Z212" s="5"/>
      <c r="AA212" s="5"/>
      <c r="AB212" s="5"/>
      <c r="AC212" s="5"/>
      <c r="AD212" s="5"/>
      <c r="AE212" s="5"/>
      <c r="AF212" s="5"/>
    </row>
    <row r="213" ht="15.75" customHeight="1">
      <c r="A213" s="4"/>
      <c r="B213" s="5"/>
      <c r="C213" s="5"/>
      <c r="D213" s="5"/>
      <c r="E213" s="74"/>
      <c r="F213" s="5"/>
      <c r="G213" s="5"/>
      <c r="H213" s="75"/>
      <c r="I213" s="5"/>
      <c r="J213" s="5"/>
      <c r="K213" s="5"/>
      <c r="L213" s="5"/>
      <c r="M213" s="9"/>
      <c r="N213" s="5"/>
      <c r="O213" s="11"/>
      <c r="P213" s="5"/>
      <c r="Q213" s="5"/>
      <c r="R213" s="5"/>
      <c r="S213" s="5"/>
      <c r="T213" s="5"/>
      <c r="U213" s="5"/>
      <c r="V213" s="5"/>
      <c r="W213" s="5"/>
      <c r="X213" s="5"/>
      <c r="Y213" s="5"/>
      <c r="Z213" s="5"/>
      <c r="AA213" s="5"/>
      <c r="AB213" s="5"/>
      <c r="AC213" s="5"/>
      <c r="AD213" s="5"/>
      <c r="AE213" s="5"/>
      <c r="AF213" s="5"/>
    </row>
    <row r="214" ht="15.75" customHeight="1">
      <c r="A214" s="4"/>
      <c r="B214" s="5"/>
      <c r="C214" s="5"/>
      <c r="D214" s="5"/>
      <c r="E214" s="74"/>
      <c r="F214" s="5"/>
      <c r="G214" s="5"/>
      <c r="H214" s="75"/>
      <c r="I214" s="5"/>
      <c r="J214" s="5"/>
      <c r="K214" s="5"/>
      <c r="L214" s="5"/>
      <c r="M214" s="9"/>
      <c r="N214" s="5"/>
      <c r="O214" s="11"/>
      <c r="P214" s="5"/>
      <c r="Q214" s="5"/>
      <c r="R214" s="5"/>
      <c r="S214" s="5"/>
      <c r="T214" s="5"/>
      <c r="U214" s="5"/>
      <c r="V214" s="5"/>
      <c r="W214" s="5"/>
      <c r="X214" s="5"/>
      <c r="Y214" s="5"/>
      <c r="Z214" s="5"/>
      <c r="AA214" s="5"/>
      <c r="AB214" s="5"/>
      <c r="AC214" s="5"/>
      <c r="AD214" s="5"/>
      <c r="AE214" s="5"/>
      <c r="AF214" s="5"/>
    </row>
    <row r="215" ht="15.75" customHeight="1">
      <c r="A215" s="4"/>
      <c r="B215" s="5"/>
      <c r="C215" s="5"/>
      <c r="D215" s="5"/>
      <c r="E215" s="74"/>
      <c r="F215" s="5"/>
      <c r="G215" s="5"/>
      <c r="H215" s="75"/>
      <c r="I215" s="5"/>
      <c r="J215" s="5"/>
      <c r="K215" s="5"/>
      <c r="L215" s="5"/>
      <c r="M215" s="9"/>
      <c r="N215" s="5"/>
      <c r="O215" s="11"/>
      <c r="P215" s="5"/>
      <c r="Q215" s="5"/>
      <c r="R215" s="5"/>
      <c r="S215" s="5"/>
      <c r="T215" s="5"/>
      <c r="U215" s="5"/>
      <c r="V215" s="5"/>
      <c r="W215" s="5"/>
      <c r="X215" s="5"/>
      <c r="Y215" s="5"/>
      <c r="Z215" s="5"/>
      <c r="AA215" s="5"/>
      <c r="AB215" s="5"/>
      <c r="AC215" s="5"/>
      <c r="AD215" s="5"/>
      <c r="AE215" s="5"/>
      <c r="AF215" s="5"/>
    </row>
    <row r="216" ht="15.75" customHeight="1">
      <c r="A216" s="4"/>
      <c r="B216" s="5"/>
      <c r="C216" s="5"/>
      <c r="D216" s="5"/>
      <c r="E216" s="74"/>
      <c r="F216" s="5"/>
      <c r="G216" s="5"/>
      <c r="H216" s="75"/>
      <c r="I216" s="5"/>
      <c r="J216" s="5"/>
      <c r="K216" s="5"/>
      <c r="L216" s="5"/>
      <c r="M216" s="9"/>
      <c r="N216" s="5"/>
      <c r="O216" s="11"/>
      <c r="P216" s="5"/>
      <c r="Q216" s="5"/>
      <c r="R216" s="5"/>
      <c r="S216" s="5"/>
      <c r="T216" s="5"/>
      <c r="U216" s="5"/>
      <c r="V216" s="5"/>
      <c r="W216" s="5"/>
      <c r="X216" s="5"/>
      <c r="Y216" s="5"/>
      <c r="Z216" s="5"/>
      <c r="AA216" s="5"/>
      <c r="AB216" s="5"/>
      <c r="AC216" s="5"/>
      <c r="AD216" s="5"/>
      <c r="AE216" s="5"/>
      <c r="AF216" s="5"/>
    </row>
    <row r="217" ht="15.75" customHeight="1">
      <c r="A217" s="4"/>
      <c r="B217" s="5"/>
      <c r="C217" s="5"/>
      <c r="D217" s="5"/>
      <c r="E217" s="74"/>
      <c r="F217" s="5"/>
      <c r="G217" s="5"/>
      <c r="H217" s="75"/>
      <c r="I217" s="5"/>
      <c r="J217" s="5"/>
      <c r="K217" s="5"/>
      <c r="L217" s="5"/>
      <c r="M217" s="9"/>
      <c r="N217" s="5"/>
      <c r="O217" s="11"/>
      <c r="P217" s="5"/>
      <c r="Q217" s="5"/>
      <c r="R217" s="5"/>
      <c r="S217" s="5"/>
      <c r="T217" s="5"/>
      <c r="U217" s="5"/>
      <c r="V217" s="5"/>
      <c r="W217" s="5"/>
      <c r="X217" s="5"/>
      <c r="Y217" s="5"/>
      <c r="Z217" s="5"/>
      <c r="AA217" s="5"/>
      <c r="AB217" s="5"/>
      <c r="AC217" s="5"/>
      <c r="AD217" s="5"/>
      <c r="AE217" s="5"/>
      <c r="AF217" s="5"/>
    </row>
    <row r="218" ht="15.75" customHeight="1">
      <c r="A218" s="4"/>
      <c r="B218" s="5"/>
      <c r="C218" s="5"/>
      <c r="D218" s="5"/>
      <c r="E218" s="74"/>
      <c r="F218" s="5"/>
      <c r="G218" s="5"/>
      <c r="H218" s="75"/>
      <c r="I218" s="5"/>
      <c r="J218" s="5"/>
      <c r="K218" s="5"/>
      <c r="L218" s="5"/>
      <c r="M218" s="9"/>
      <c r="N218" s="5"/>
      <c r="O218" s="11"/>
      <c r="P218" s="5"/>
      <c r="Q218" s="5"/>
      <c r="R218" s="5"/>
      <c r="S218" s="5"/>
      <c r="T218" s="5"/>
      <c r="U218" s="5"/>
      <c r="V218" s="5"/>
      <c r="W218" s="5"/>
      <c r="X218" s="5"/>
      <c r="Y218" s="5"/>
      <c r="Z218" s="5"/>
      <c r="AA218" s="5"/>
      <c r="AB218" s="5"/>
      <c r="AC218" s="5"/>
      <c r="AD218" s="5"/>
      <c r="AE218" s="5"/>
      <c r="AF218" s="5"/>
    </row>
    <row r="219" ht="15.75" customHeight="1">
      <c r="A219" s="4"/>
      <c r="B219" s="5"/>
      <c r="C219" s="5"/>
      <c r="D219" s="5"/>
      <c r="E219" s="74"/>
      <c r="F219" s="5"/>
      <c r="G219" s="5"/>
      <c r="H219" s="75"/>
      <c r="I219" s="5"/>
      <c r="J219" s="5"/>
      <c r="K219" s="5"/>
      <c r="L219" s="5"/>
      <c r="M219" s="9"/>
      <c r="N219" s="5"/>
      <c r="O219" s="11"/>
      <c r="P219" s="5"/>
      <c r="Q219" s="5"/>
      <c r="R219" s="5"/>
      <c r="S219" s="5"/>
      <c r="T219" s="5"/>
      <c r="U219" s="5"/>
      <c r="V219" s="5"/>
      <c r="W219" s="5"/>
      <c r="X219" s="5"/>
      <c r="Y219" s="5"/>
      <c r="Z219" s="5"/>
      <c r="AA219" s="5"/>
      <c r="AB219" s="5"/>
      <c r="AC219" s="5"/>
      <c r="AD219" s="5"/>
      <c r="AE219" s="5"/>
      <c r="AF219" s="5"/>
    </row>
    <row r="220" ht="15.75" customHeight="1">
      <c r="A220" s="4"/>
      <c r="B220" s="5"/>
      <c r="C220" s="5"/>
      <c r="D220" s="5"/>
      <c r="E220" s="74"/>
      <c r="F220" s="5"/>
      <c r="G220" s="5"/>
      <c r="H220" s="75"/>
      <c r="I220" s="5"/>
      <c r="J220" s="5"/>
      <c r="K220" s="5"/>
      <c r="L220" s="5"/>
      <c r="M220" s="9"/>
      <c r="N220" s="5"/>
      <c r="O220" s="11"/>
      <c r="P220" s="5"/>
      <c r="Q220" s="5"/>
      <c r="R220" s="5"/>
      <c r="S220" s="5"/>
      <c r="T220" s="5"/>
      <c r="U220" s="5"/>
      <c r="V220" s="5"/>
      <c r="W220" s="5"/>
      <c r="X220" s="5"/>
      <c r="Y220" s="5"/>
      <c r="Z220" s="5"/>
      <c r="AA220" s="5"/>
      <c r="AB220" s="5"/>
      <c r="AC220" s="5"/>
      <c r="AD220" s="5"/>
      <c r="AE220" s="5"/>
      <c r="AF220" s="5"/>
    </row>
    <row r="221" ht="15.75" customHeight="1">
      <c r="A221" s="4"/>
      <c r="B221" s="5"/>
      <c r="C221" s="5"/>
      <c r="D221" s="5"/>
      <c r="E221" s="74"/>
      <c r="F221" s="5"/>
      <c r="G221" s="5"/>
      <c r="H221" s="75"/>
      <c r="I221" s="5"/>
      <c r="J221" s="5"/>
      <c r="K221" s="5"/>
      <c r="L221" s="5"/>
      <c r="M221" s="9"/>
      <c r="N221" s="5"/>
      <c r="O221" s="11"/>
      <c r="P221" s="5"/>
      <c r="Q221" s="5"/>
      <c r="R221" s="5"/>
      <c r="S221" s="5"/>
      <c r="T221" s="5"/>
      <c r="U221" s="5"/>
      <c r="V221" s="5"/>
      <c r="W221" s="5"/>
      <c r="X221" s="5"/>
      <c r="Y221" s="5"/>
      <c r="Z221" s="5"/>
      <c r="AA221" s="5"/>
      <c r="AB221" s="5"/>
      <c r="AC221" s="5"/>
      <c r="AD221" s="5"/>
      <c r="AE221" s="5"/>
      <c r="AF221" s="5"/>
    </row>
    <row r="222" ht="15.75" customHeight="1">
      <c r="A222" s="4"/>
      <c r="B222" s="5"/>
      <c r="C222" s="5"/>
      <c r="D222" s="5"/>
      <c r="E222" s="74"/>
      <c r="F222" s="5"/>
      <c r="G222" s="5"/>
      <c r="H222" s="75"/>
      <c r="I222" s="5"/>
      <c r="J222" s="5"/>
      <c r="K222" s="5"/>
      <c r="L222" s="5"/>
      <c r="M222" s="9"/>
      <c r="N222" s="5"/>
      <c r="O222" s="11"/>
      <c r="P222" s="5"/>
      <c r="Q222" s="5"/>
      <c r="R222" s="5"/>
      <c r="S222" s="5"/>
      <c r="T222" s="5"/>
      <c r="U222" s="5"/>
      <c r="V222" s="5"/>
      <c r="W222" s="5"/>
      <c r="X222" s="5"/>
      <c r="Y222" s="5"/>
      <c r="Z222" s="5"/>
      <c r="AA222" s="5"/>
      <c r="AB222" s="5"/>
      <c r="AC222" s="5"/>
      <c r="AD222" s="5"/>
      <c r="AE222" s="5"/>
      <c r="AF222" s="5"/>
    </row>
    <row r="223" ht="15.75" customHeight="1">
      <c r="A223" s="4"/>
      <c r="B223" s="5"/>
      <c r="C223" s="5"/>
      <c r="D223" s="5"/>
      <c r="E223" s="74"/>
      <c r="F223" s="5"/>
      <c r="G223" s="5"/>
      <c r="H223" s="75"/>
      <c r="I223" s="5"/>
      <c r="J223" s="5"/>
      <c r="K223" s="5"/>
      <c r="L223" s="5"/>
      <c r="M223" s="9"/>
      <c r="N223" s="5"/>
      <c r="O223" s="11"/>
      <c r="P223" s="5"/>
      <c r="Q223" s="5"/>
      <c r="R223" s="5"/>
      <c r="S223" s="5"/>
      <c r="T223" s="5"/>
      <c r="U223" s="5"/>
      <c r="V223" s="5"/>
      <c r="W223" s="5"/>
      <c r="X223" s="5"/>
      <c r="Y223" s="5"/>
      <c r="Z223" s="5"/>
      <c r="AA223" s="5"/>
      <c r="AB223" s="5"/>
      <c r="AC223" s="5"/>
      <c r="AD223" s="5"/>
      <c r="AE223" s="5"/>
      <c r="AF223" s="5"/>
    </row>
    <row r="224" ht="15.75" customHeight="1">
      <c r="A224" s="4"/>
      <c r="B224" s="5"/>
      <c r="C224" s="5"/>
      <c r="D224" s="5"/>
      <c r="E224" s="74"/>
      <c r="F224" s="5"/>
      <c r="G224" s="5"/>
      <c r="H224" s="75"/>
      <c r="I224" s="5"/>
      <c r="J224" s="5"/>
      <c r="K224" s="5"/>
      <c r="L224" s="5"/>
      <c r="M224" s="9"/>
      <c r="N224" s="5"/>
      <c r="O224" s="11"/>
      <c r="P224" s="5"/>
      <c r="Q224" s="5"/>
      <c r="R224" s="5"/>
      <c r="S224" s="5"/>
      <c r="T224" s="5"/>
      <c r="U224" s="5"/>
      <c r="V224" s="5"/>
      <c r="W224" s="5"/>
      <c r="X224" s="5"/>
      <c r="Y224" s="5"/>
      <c r="Z224" s="5"/>
      <c r="AA224" s="5"/>
      <c r="AB224" s="5"/>
      <c r="AC224" s="5"/>
      <c r="AD224" s="5"/>
      <c r="AE224" s="5"/>
      <c r="AF224" s="5"/>
    </row>
    <row r="225" ht="15.75" customHeight="1">
      <c r="A225" s="4"/>
      <c r="B225" s="5"/>
      <c r="C225" s="5"/>
      <c r="D225" s="5"/>
      <c r="E225" s="74"/>
      <c r="F225" s="5"/>
      <c r="G225" s="5"/>
      <c r="H225" s="75"/>
      <c r="I225" s="5"/>
      <c r="J225" s="5"/>
      <c r="K225" s="5"/>
      <c r="L225" s="5"/>
      <c r="M225" s="9"/>
      <c r="N225" s="5"/>
      <c r="O225" s="11"/>
      <c r="P225" s="5"/>
      <c r="Q225" s="5"/>
      <c r="R225" s="5"/>
      <c r="S225" s="5"/>
      <c r="T225" s="5"/>
      <c r="U225" s="5"/>
      <c r="V225" s="5"/>
      <c r="W225" s="5"/>
      <c r="X225" s="5"/>
      <c r="Y225" s="5"/>
      <c r="Z225" s="5"/>
      <c r="AA225" s="5"/>
      <c r="AB225" s="5"/>
      <c r="AC225" s="5"/>
      <c r="AD225" s="5"/>
      <c r="AE225" s="5"/>
      <c r="AF225" s="5"/>
    </row>
    <row r="226" ht="15.75" customHeight="1">
      <c r="A226" s="4"/>
      <c r="B226" s="5"/>
      <c r="C226" s="5"/>
      <c r="D226" s="5"/>
      <c r="E226" s="74"/>
      <c r="F226" s="5"/>
      <c r="G226" s="5"/>
      <c r="H226" s="75"/>
      <c r="I226" s="5"/>
      <c r="J226" s="5"/>
      <c r="K226" s="5"/>
      <c r="L226" s="5"/>
      <c r="M226" s="9"/>
      <c r="N226" s="5"/>
      <c r="O226" s="11"/>
      <c r="P226" s="5"/>
      <c r="Q226" s="5"/>
      <c r="R226" s="5"/>
      <c r="S226" s="5"/>
      <c r="T226" s="5"/>
      <c r="U226" s="5"/>
      <c r="V226" s="5"/>
      <c r="W226" s="5"/>
      <c r="X226" s="5"/>
      <c r="Y226" s="5"/>
      <c r="Z226" s="5"/>
      <c r="AA226" s="5"/>
      <c r="AB226" s="5"/>
      <c r="AC226" s="5"/>
      <c r="AD226" s="5"/>
      <c r="AE226" s="5"/>
      <c r="AF226" s="5"/>
    </row>
    <row r="227" ht="15.75" customHeight="1">
      <c r="A227" s="4"/>
      <c r="B227" s="5"/>
      <c r="C227" s="5"/>
      <c r="D227" s="5"/>
      <c r="E227" s="74"/>
      <c r="F227" s="5"/>
      <c r="G227" s="5"/>
      <c r="H227" s="75"/>
      <c r="I227" s="5"/>
      <c r="J227" s="5"/>
      <c r="K227" s="5"/>
      <c r="L227" s="5"/>
      <c r="M227" s="9"/>
      <c r="N227" s="5"/>
      <c r="O227" s="11"/>
      <c r="P227" s="5"/>
      <c r="Q227" s="5"/>
      <c r="R227" s="5"/>
      <c r="S227" s="5"/>
      <c r="T227" s="5"/>
      <c r="U227" s="5"/>
      <c r="V227" s="5"/>
      <c r="W227" s="5"/>
      <c r="X227" s="5"/>
      <c r="Y227" s="5"/>
      <c r="Z227" s="5"/>
      <c r="AA227" s="5"/>
      <c r="AB227" s="5"/>
      <c r="AC227" s="5"/>
      <c r="AD227" s="5"/>
      <c r="AE227" s="5"/>
      <c r="AF227" s="5"/>
    </row>
    <row r="228" ht="15.75" customHeight="1">
      <c r="A228" s="4"/>
      <c r="B228" s="5"/>
      <c r="C228" s="5"/>
      <c r="D228" s="5"/>
      <c r="E228" s="74"/>
      <c r="F228" s="5"/>
      <c r="G228" s="5"/>
      <c r="H228" s="75"/>
      <c r="I228" s="5"/>
      <c r="J228" s="5"/>
      <c r="K228" s="5"/>
      <c r="L228" s="5"/>
      <c r="M228" s="9"/>
      <c r="N228" s="5"/>
      <c r="O228" s="11"/>
      <c r="P228" s="5"/>
      <c r="Q228" s="5"/>
      <c r="R228" s="5"/>
      <c r="S228" s="5"/>
      <c r="T228" s="5"/>
      <c r="U228" s="5"/>
      <c r="V228" s="5"/>
      <c r="W228" s="5"/>
      <c r="X228" s="5"/>
      <c r="Y228" s="5"/>
      <c r="Z228" s="5"/>
      <c r="AA228" s="5"/>
      <c r="AB228" s="5"/>
      <c r="AC228" s="5"/>
      <c r="AD228" s="5"/>
      <c r="AE228" s="5"/>
      <c r="AF228" s="5"/>
    </row>
    <row r="229" ht="15.75" customHeight="1">
      <c r="A229" s="4"/>
      <c r="B229" s="5"/>
      <c r="C229" s="5"/>
      <c r="D229" s="5"/>
      <c r="E229" s="74"/>
      <c r="F229" s="5"/>
      <c r="G229" s="5"/>
      <c r="H229" s="75"/>
      <c r="I229" s="5"/>
      <c r="J229" s="5"/>
      <c r="K229" s="5"/>
      <c r="L229" s="5"/>
      <c r="M229" s="9"/>
      <c r="N229" s="5"/>
      <c r="O229" s="11"/>
      <c r="P229" s="5"/>
      <c r="Q229" s="5"/>
      <c r="R229" s="5"/>
      <c r="S229" s="5"/>
      <c r="T229" s="5"/>
      <c r="U229" s="5"/>
      <c r="V229" s="5"/>
      <c r="W229" s="5"/>
      <c r="X229" s="5"/>
      <c r="Y229" s="5"/>
      <c r="Z229" s="5"/>
      <c r="AA229" s="5"/>
      <c r="AB229" s="5"/>
      <c r="AC229" s="5"/>
      <c r="AD229" s="5"/>
      <c r="AE229" s="5"/>
      <c r="AF229" s="5"/>
    </row>
    <row r="230" ht="15.75" customHeight="1">
      <c r="A230" s="4"/>
      <c r="B230" s="5"/>
      <c r="C230" s="5"/>
      <c r="D230" s="5"/>
      <c r="E230" s="74"/>
      <c r="F230" s="5"/>
      <c r="G230" s="5"/>
      <c r="H230" s="75"/>
      <c r="I230" s="5"/>
      <c r="J230" s="5"/>
      <c r="K230" s="5"/>
      <c r="L230" s="5"/>
      <c r="M230" s="9"/>
      <c r="N230" s="5"/>
      <c r="O230" s="11"/>
      <c r="P230" s="5"/>
      <c r="Q230" s="5"/>
      <c r="R230" s="5"/>
      <c r="S230" s="5"/>
      <c r="T230" s="5"/>
      <c r="U230" s="5"/>
      <c r="V230" s="5"/>
      <c r="W230" s="5"/>
      <c r="X230" s="5"/>
      <c r="Y230" s="5"/>
      <c r="Z230" s="5"/>
      <c r="AA230" s="5"/>
      <c r="AB230" s="5"/>
      <c r="AC230" s="5"/>
      <c r="AD230" s="5"/>
      <c r="AE230" s="5"/>
      <c r="AF230" s="5"/>
    </row>
    <row r="231" ht="15.75" customHeight="1">
      <c r="A231" s="4"/>
      <c r="B231" s="5"/>
      <c r="C231" s="5"/>
      <c r="D231" s="5"/>
      <c r="E231" s="74"/>
      <c r="F231" s="5"/>
      <c r="G231" s="5"/>
      <c r="H231" s="75"/>
      <c r="I231" s="5"/>
      <c r="J231" s="5"/>
      <c r="K231" s="5"/>
      <c r="L231" s="5"/>
      <c r="M231" s="9"/>
      <c r="N231" s="5"/>
      <c r="O231" s="11"/>
      <c r="P231" s="5"/>
      <c r="Q231" s="5"/>
      <c r="R231" s="5"/>
      <c r="S231" s="5"/>
      <c r="T231" s="5"/>
      <c r="U231" s="5"/>
      <c r="V231" s="5"/>
      <c r="W231" s="5"/>
      <c r="X231" s="5"/>
      <c r="Y231" s="5"/>
      <c r="Z231" s="5"/>
      <c r="AA231" s="5"/>
      <c r="AB231" s="5"/>
      <c r="AC231" s="5"/>
      <c r="AD231" s="5"/>
      <c r="AE231" s="5"/>
      <c r="AF231" s="5"/>
    </row>
    <row r="232" ht="15.75" customHeight="1">
      <c r="A232" s="4"/>
      <c r="B232" s="5"/>
      <c r="C232" s="5"/>
      <c r="D232" s="5"/>
      <c r="E232" s="74"/>
      <c r="F232" s="5"/>
      <c r="G232" s="5"/>
      <c r="H232" s="75"/>
      <c r="I232" s="5"/>
      <c r="J232" s="5"/>
      <c r="K232" s="5"/>
      <c r="L232" s="5"/>
      <c r="M232" s="9"/>
      <c r="N232" s="5"/>
      <c r="O232" s="11"/>
      <c r="P232" s="5"/>
      <c r="Q232" s="5"/>
      <c r="R232" s="5"/>
      <c r="S232" s="5"/>
      <c r="T232" s="5"/>
      <c r="U232" s="5"/>
      <c r="V232" s="5"/>
      <c r="W232" s="5"/>
      <c r="X232" s="5"/>
      <c r="Y232" s="5"/>
      <c r="Z232" s="5"/>
      <c r="AA232" s="5"/>
      <c r="AB232" s="5"/>
      <c r="AC232" s="5"/>
      <c r="AD232" s="5"/>
      <c r="AE232" s="5"/>
      <c r="AF232" s="5"/>
    </row>
    <row r="233" ht="15.75" customHeight="1">
      <c r="A233" s="4"/>
      <c r="B233" s="5"/>
      <c r="C233" s="5"/>
      <c r="D233" s="5"/>
      <c r="E233" s="74"/>
      <c r="F233" s="5"/>
      <c r="G233" s="5"/>
      <c r="H233" s="75"/>
      <c r="I233" s="5"/>
      <c r="J233" s="5"/>
      <c r="K233" s="5"/>
      <c r="L233" s="5"/>
      <c r="M233" s="9"/>
      <c r="N233" s="5"/>
      <c r="O233" s="11"/>
      <c r="P233" s="5"/>
      <c r="Q233" s="5"/>
      <c r="R233" s="5"/>
      <c r="S233" s="5"/>
      <c r="T233" s="5"/>
      <c r="U233" s="5"/>
      <c r="V233" s="5"/>
      <c r="W233" s="5"/>
      <c r="X233" s="5"/>
      <c r="Y233" s="5"/>
      <c r="Z233" s="5"/>
      <c r="AA233" s="5"/>
      <c r="AB233" s="5"/>
      <c r="AC233" s="5"/>
      <c r="AD233" s="5"/>
      <c r="AE233" s="5"/>
      <c r="AF233" s="5"/>
    </row>
    <row r="234" ht="15.75" customHeight="1">
      <c r="A234" s="4"/>
      <c r="B234" s="5"/>
      <c r="C234" s="5"/>
      <c r="D234" s="5"/>
      <c r="E234" s="74"/>
      <c r="F234" s="5"/>
      <c r="G234" s="5"/>
      <c r="H234" s="75"/>
      <c r="I234" s="5"/>
      <c r="J234" s="5"/>
      <c r="K234" s="5"/>
      <c r="L234" s="5"/>
      <c r="M234" s="9"/>
      <c r="N234" s="5"/>
      <c r="O234" s="11"/>
      <c r="P234" s="5"/>
      <c r="Q234" s="5"/>
      <c r="R234" s="5"/>
      <c r="S234" s="5"/>
      <c r="T234" s="5"/>
      <c r="U234" s="5"/>
      <c r="V234" s="5"/>
      <c r="W234" s="5"/>
      <c r="X234" s="5"/>
      <c r="Y234" s="5"/>
      <c r="Z234" s="5"/>
      <c r="AA234" s="5"/>
      <c r="AB234" s="5"/>
      <c r="AC234" s="5"/>
      <c r="AD234" s="5"/>
      <c r="AE234" s="5"/>
      <c r="AF234" s="5"/>
    </row>
    <row r="235" ht="15.75" customHeight="1">
      <c r="A235" s="4"/>
      <c r="B235" s="5"/>
      <c r="C235" s="5"/>
      <c r="D235" s="5"/>
      <c r="E235" s="74"/>
      <c r="F235" s="5"/>
      <c r="G235" s="5"/>
      <c r="H235" s="75"/>
      <c r="I235" s="5"/>
      <c r="J235" s="5"/>
      <c r="K235" s="5"/>
      <c r="L235" s="5"/>
      <c r="M235" s="9"/>
      <c r="N235" s="5"/>
      <c r="O235" s="11"/>
      <c r="P235" s="5"/>
      <c r="Q235" s="5"/>
      <c r="R235" s="5"/>
      <c r="S235" s="5"/>
      <c r="T235" s="5"/>
      <c r="U235" s="5"/>
      <c r="V235" s="5"/>
      <c r="W235" s="5"/>
      <c r="X235" s="5"/>
      <c r="Y235" s="5"/>
      <c r="Z235" s="5"/>
      <c r="AA235" s="5"/>
      <c r="AB235" s="5"/>
      <c r="AC235" s="5"/>
      <c r="AD235" s="5"/>
      <c r="AE235" s="5"/>
      <c r="AF235" s="5"/>
    </row>
    <row r="236" ht="15.75" customHeight="1">
      <c r="A236" s="4"/>
      <c r="B236" s="5"/>
      <c r="C236" s="5"/>
      <c r="D236" s="5"/>
      <c r="E236" s="74"/>
      <c r="F236" s="5"/>
      <c r="G236" s="5"/>
      <c r="H236" s="75"/>
      <c r="I236" s="5"/>
      <c r="J236" s="5"/>
      <c r="K236" s="5"/>
      <c r="L236" s="5"/>
      <c r="M236" s="9"/>
      <c r="N236" s="5"/>
      <c r="O236" s="11"/>
      <c r="P236" s="5"/>
      <c r="Q236" s="5"/>
      <c r="R236" s="5"/>
      <c r="S236" s="5"/>
      <c r="T236" s="5"/>
      <c r="U236" s="5"/>
      <c r="V236" s="5"/>
      <c r="W236" s="5"/>
      <c r="X236" s="5"/>
      <c r="Y236" s="5"/>
      <c r="Z236" s="5"/>
      <c r="AA236" s="5"/>
      <c r="AB236" s="5"/>
      <c r="AC236" s="5"/>
      <c r="AD236" s="5"/>
      <c r="AE236" s="5"/>
      <c r="AF236" s="5"/>
    </row>
    <row r="237" ht="15.75" customHeight="1">
      <c r="A237" s="4"/>
      <c r="B237" s="5"/>
      <c r="C237" s="5"/>
      <c r="D237" s="5"/>
      <c r="E237" s="74"/>
      <c r="F237" s="5"/>
      <c r="G237" s="5"/>
      <c r="H237" s="75"/>
      <c r="I237" s="5"/>
      <c r="J237" s="5"/>
      <c r="K237" s="5"/>
      <c r="L237" s="5"/>
      <c r="M237" s="9"/>
      <c r="N237" s="5"/>
      <c r="O237" s="11"/>
      <c r="P237" s="5"/>
      <c r="Q237" s="5"/>
      <c r="R237" s="5"/>
      <c r="S237" s="5"/>
      <c r="T237" s="5"/>
      <c r="U237" s="5"/>
      <c r="V237" s="5"/>
      <c r="W237" s="5"/>
      <c r="X237" s="5"/>
      <c r="Y237" s="5"/>
      <c r="Z237" s="5"/>
      <c r="AA237" s="5"/>
      <c r="AB237" s="5"/>
      <c r="AC237" s="5"/>
      <c r="AD237" s="5"/>
      <c r="AE237" s="5"/>
      <c r="AF237" s="5"/>
    </row>
    <row r="238" ht="15.75" customHeight="1">
      <c r="A238" s="4"/>
      <c r="B238" s="5"/>
      <c r="C238" s="5"/>
      <c r="D238" s="5"/>
      <c r="E238" s="74"/>
      <c r="F238" s="5"/>
      <c r="G238" s="5"/>
      <c r="H238" s="75"/>
      <c r="I238" s="5"/>
      <c r="J238" s="5"/>
      <c r="K238" s="5"/>
      <c r="L238" s="5"/>
      <c r="M238" s="9"/>
      <c r="N238" s="5"/>
      <c r="O238" s="11"/>
      <c r="P238" s="5"/>
      <c r="Q238" s="5"/>
      <c r="R238" s="5"/>
      <c r="S238" s="5"/>
      <c r="T238" s="5"/>
      <c r="U238" s="5"/>
      <c r="V238" s="5"/>
      <c r="W238" s="5"/>
      <c r="X238" s="5"/>
      <c r="Y238" s="5"/>
      <c r="Z238" s="5"/>
      <c r="AA238" s="5"/>
      <c r="AB238" s="5"/>
      <c r="AC238" s="5"/>
      <c r="AD238" s="5"/>
      <c r="AE238" s="5"/>
      <c r="AF238" s="5"/>
    </row>
    <row r="239" ht="15.75" customHeight="1">
      <c r="A239" s="4"/>
      <c r="B239" s="5"/>
      <c r="C239" s="5"/>
      <c r="D239" s="5"/>
      <c r="E239" s="74"/>
      <c r="F239" s="5"/>
      <c r="G239" s="5"/>
      <c r="H239" s="75"/>
      <c r="I239" s="5"/>
      <c r="J239" s="5"/>
      <c r="K239" s="5"/>
      <c r="L239" s="5"/>
      <c r="M239" s="9"/>
      <c r="N239" s="5"/>
      <c r="O239" s="11"/>
      <c r="P239" s="5"/>
      <c r="Q239" s="5"/>
      <c r="R239" s="5"/>
      <c r="S239" s="5"/>
      <c r="T239" s="5"/>
      <c r="U239" s="5"/>
      <c r="V239" s="5"/>
      <c r="W239" s="5"/>
      <c r="X239" s="5"/>
      <c r="Y239" s="5"/>
      <c r="Z239" s="5"/>
      <c r="AA239" s="5"/>
      <c r="AB239" s="5"/>
      <c r="AC239" s="5"/>
      <c r="AD239" s="5"/>
      <c r="AE239" s="5"/>
      <c r="AF239" s="5"/>
    </row>
    <row r="240" ht="15.75" customHeight="1">
      <c r="A240" s="4"/>
      <c r="B240" s="5"/>
      <c r="C240" s="5"/>
      <c r="D240" s="5"/>
      <c r="E240" s="74"/>
      <c r="F240" s="5"/>
      <c r="G240" s="5"/>
      <c r="H240" s="75"/>
      <c r="I240" s="5"/>
      <c r="J240" s="5"/>
      <c r="K240" s="5"/>
      <c r="L240" s="5"/>
      <c r="M240" s="9"/>
      <c r="N240" s="5"/>
      <c r="O240" s="11"/>
      <c r="P240" s="5"/>
      <c r="Q240" s="5"/>
      <c r="R240" s="5"/>
      <c r="S240" s="5"/>
      <c r="T240" s="5"/>
      <c r="U240" s="5"/>
      <c r="V240" s="5"/>
      <c r="W240" s="5"/>
      <c r="X240" s="5"/>
      <c r="Y240" s="5"/>
      <c r="Z240" s="5"/>
      <c r="AA240" s="5"/>
      <c r="AB240" s="5"/>
      <c r="AC240" s="5"/>
      <c r="AD240" s="5"/>
      <c r="AE240" s="5"/>
      <c r="AF240" s="5"/>
    </row>
    <row r="241" ht="15.75" customHeight="1">
      <c r="A241" s="4"/>
      <c r="B241" s="5"/>
      <c r="C241" s="5"/>
      <c r="D241" s="5"/>
      <c r="E241" s="74"/>
      <c r="F241" s="5"/>
      <c r="G241" s="5"/>
      <c r="H241" s="75"/>
      <c r="I241" s="5"/>
      <c r="J241" s="5"/>
      <c r="K241" s="5"/>
      <c r="L241" s="5"/>
      <c r="M241" s="9"/>
      <c r="N241" s="5"/>
      <c r="O241" s="11"/>
      <c r="P241" s="5"/>
      <c r="Q241" s="5"/>
      <c r="R241" s="5"/>
      <c r="S241" s="5"/>
      <c r="T241" s="5"/>
      <c r="U241" s="5"/>
      <c r="V241" s="5"/>
      <c r="W241" s="5"/>
      <c r="X241" s="5"/>
      <c r="Y241" s="5"/>
      <c r="Z241" s="5"/>
      <c r="AA241" s="5"/>
      <c r="AB241" s="5"/>
      <c r="AC241" s="5"/>
      <c r="AD241" s="5"/>
      <c r="AE241" s="5"/>
      <c r="AF241" s="5"/>
    </row>
    <row r="242" ht="15.75" customHeight="1">
      <c r="A242" s="4"/>
      <c r="B242" s="5"/>
      <c r="C242" s="5"/>
      <c r="D242" s="5"/>
      <c r="E242" s="74"/>
      <c r="F242" s="5"/>
      <c r="G242" s="5"/>
      <c r="H242" s="75"/>
      <c r="I242" s="5"/>
      <c r="J242" s="5"/>
      <c r="K242" s="5"/>
      <c r="L242" s="5"/>
      <c r="M242" s="9"/>
      <c r="N242" s="5"/>
      <c r="O242" s="11"/>
      <c r="P242" s="5"/>
      <c r="Q242" s="5"/>
      <c r="R242" s="5"/>
      <c r="S242" s="5"/>
      <c r="T242" s="5"/>
      <c r="U242" s="5"/>
      <c r="V242" s="5"/>
      <c r="W242" s="5"/>
      <c r="X242" s="5"/>
      <c r="Y242" s="5"/>
      <c r="Z242" s="5"/>
      <c r="AA242" s="5"/>
      <c r="AB242" s="5"/>
      <c r="AC242" s="5"/>
      <c r="AD242" s="5"/>
      <c r="AE242" s="5"/>
      <c r="AF242" s="5"/>
    </row>
    <row r="243" ht="15.75" customHeight="1">
      <c r="A243" s="4"/>
      <c r="B243" s="5"/>
      <c r="C243" s="5"/>
      <c r="D243" s="5"/>
      <c r="E243" s="74"/>
      <c r="F243" s="5"/>
      <c r="G243" s="5"/>
      <c r="H243" s="75"/>
      <c r="I243" s="5"/>
      <c r="J243" s="5"/>
      <c r="K243" s="5"/>
      <c r="L243" s="5"/>
      <c r="M243" s="9"/>
      <c r="N243" s="5"/>
      <c r="O243" s="11"/>
      <c r="P243" s="5"/>
      <c r="Q243" s="5"/>
      <c r="R243" s="5"/>
      <c r="S243" s="5"/>
      <c r="T243" s="5"/>
      <c r="U243" s="5"/>
      <c r="V243" s="5"/>
      <c r="W243" s="5"/>
      <c r="X243" s="5"/>
      <c r="Y243" s="5"/>
      <c r="Z243" s="5"/>
      <c r="AA243" s="5"/>
      <c r="AB243" s="5"/>
      <c r="AC243" s="5"/>
      <c r="AD243" s="5"/>
      <c r="AE243" s="5"/>
      <c r="AF243" s="5"/>
    </row>
    <row r="244" ht="15.75" customHeight="1">
      <c r="A244" s="4"/>
      <c r="E244" s="6"/>
      <c r="H244" s="8"/>
      <c r="L244" s="5"/>
      <c r="M244" s="9"/>
      <c r="N244" s="5"/>
      <c r="O244" s="11"/>
      <c r="P244" s="5"/>
      <c r="Q244" s="5"/>
      <c r="R244" s="5"/>
      <c r="S244" s="5"/>
      <c r="T244" s="5"/>
      <c r="U244" s="5"/>
      <c r="V244" s="5"/>
      <c r="W244" s="5"/>
      <c r="X244" s="5"/>
      <c r="Y244" s="5"/>
      <c r="Z244" s="5"/>
      <c r="AA244" s="5"/>
      <c r="AB244" s="5"/>
    </row>
    <row r="245" ht="15.75" customHeight="1">
      <c r="A245" s="4"/>
      <c r="E245" s="6"/>
      <c r="H245" s="8"/>
      <c r="L245" s="5"/>
      <c r="M245" s="9"/>
      <c r="N245" s="5"/>
      <c r="O245" s="11"/>
      <c r="P245" s="5"/>
      <c r="Q245" s="5"/>
      <c r="R245" s="5"/>
      <c r="S245" s="5"/>
      <c r="T245" s="5"/>
      <c r="U245" s="5"/>
      <c r="V245" s="5"/>
      <c r="W245" s="5"/>
      <c r="X245" s="5"/>
      <c r="Y245" s="5"/>
      <c r="Z245" s="5"/>
      <c r="AA245" s="5"/>
      <c r="AB245" s="5"/>
    </row>
    <row r="246" ht="15.75" customHeight="1">
      <c r="A246" s="4"/>
      <c r="E246" s="6"/>
      <c r="H246" s="8"/>
      <c r="L246" s="5"/>
      <c r="M246" s="9"/>
      <c r="N246" s="5"/>
      <c r="O246" s="11"/>
      <c r="P246" s="5"/>
      <c r="Q246" s="5"/>
      <c r="R246" s="5"/>
      <c r="S246" s="5"/>
      <c r="T246" s="5"/>
      <c r="U246" s="5"/>
      <c r="V246" s="5"/>
      <c r="W246" s="5"/>
      <c r="X246" s="5"/>
      <c r="Y246" s="5"/>
      <c r="Z246" s="5"/>
      <c r="AA246" s="5"/>
      <c r="AB246" s="5"/>
    </row>
    <row r="247" ht="15.75" customHeight="1">
      <c r="A247" s="4"/>
      <c r="E247" s="6"/>
      <c r="H247" s="8"/>
      <c r="L247" s="5"/>
      <c r="M247" s="9"/>
      <c r="N247" s="5"/>
      <c r="O247" s="11"/>
      <c r="P247" s="5"/>
      <c r="Q247" s="5"/>
      <c r="R247" s="5"/>
      <c r="S247" s="5"/>
      <c r="T247" s="5"/>
      <c r="U247" s="5"/>
      <c r="V247" s="5"/>
      <c r="W247" s="5"/>
      <c r="X247" s="5"/>
      <c r="Y247" s="5"/>
      <c r="Z247" s="5"/>
      <c r="AA247" s="5"/>
      <c r="AB247" s="5"/>
    </row>
    <row r="248" ht="15.75" customHeight="1">
      <c r="A248" s="4"/>
      <c r="E248" s="6"/>
      <c r="H248" s="8"/>
      <c r="L248" s="5"/>
      <c r="M248" s="9"/>
      <c r="N248" s="5"/>
      <c r="O248" s="11"/>
      <c r="P248" s="5"/>
      <c r="Q248" s="5"/>
      <c r="R248" s="5"/>
      <c r="S248" s="5"/>
      <c r="T248" s="5"/>
      <c r="U248" s="5"/>
      <c r="V248" s="5"/>
      <c r="W248" s="5"/>
      <c r="X248" s="5"/>
      <c r="Y248" s="5"/>
      <c r="Z248" s="5"/>
      <c r="AA248" s="5"/>
      <c r="AB248" s="5"/>
    </row>
    <row r="249" ht="15.75" customHeight="1">
      <c r="A249" s="4"/>
      <c r="E249" s="6"/>
      <c r="H249" s="8"/>
      <c r="L249" s="5"/>
      <c r="M249" s="9"/>
      <c r="N249" s="5"/>
      <c r="O249" s="11"/>
      <c r="P249" s="5"/>
      <c r="Q249" s="5"/>
      <c r="R249" s="5"/>
      <c r="S249" s="5"/>
      <c r="T249" s="5"/>
      <c r="U249" s="5"/>
      <c r="V249" s="5"/>
      <c r="W249" s="5"/>
      <c r="X249" s="5"/>
      <c r="Y249" s="5"/>
      <c r="Z249" s="5"/>
      <c r="AA249" s="5"/>
      <c r="AB249" s="5"/>
    </row>
    <row r="250" ht="15.75" customHeight="1">
      <c r="A250" s="4"/>
      <c r="E250" s="6"/>
      <c r="H250" s="8"/>
      <c r="L250" s="5"/>
      <c r="M250" s="9"/>
      <c r="N250" s="5"/>
      <c r="O250" s="11"/>
      <c r="P250" s="5"/>
      <c r="Q250" s="5"/>
      <c r="R250" s="5"/>
      <c r="S250" s="5"/>
      <c r="T250" s="5"/>
      <c r="U250" s="5"/>
      <c r="V250" s="5"/>
      <c r="W250" s="5"/>
      <c r="X250" s="5"/>
      <c r="Y250" s="5"/>
      <c r="Z250" s="5"/>
      <c r="AA250" s="5"/>
      <c r="AB250" s="5"/>
    </row>
    <row r="251" ht="15.75" customHeight="1">
      <c r="A251" s="4"/>
      <c r="E251" s="6"/>
      <c r="H251" s="8"/>
      <c r="L251" s="5"/>
      <c r="M251" s="9"/>
      <c r="N251" s="5"/>
      <c r="O251" s="11"/>
      <c r="P251" s="5"/>
      <c r="Q251" s="5"/>
      <c r="R251" s="5"/>
      <c r="S251" s="5"/>
      <c r="T251" s="5"/>
      <c r="U251" s="5"/>
      <c r="V251" s="5"/>
      <c r="W251" s="5"/>
      <c r="X251" s="5"/>
      <c r="Y251" s="5"/>
      <c r="Z251" s="5"/>
      <c r="AA251" s="5"/>
      <c r="AB251" s="5"/>
    </row>
    <row r="252" ht="15.75" customHeight="1">
      <c r="A252" s="4"/>
      <c r="E252" s="6"/>
      <c r="H252" s="8"/>
      <c r="L252" s="5"/>
      <c r="M252" s="9"/>
      <c r="N252" s="5"/>
      <c r="O252" s="11"/>
      <c r="P252" s="5"/>
      <c r="Q252" s="5"/>
      <c r="R252" s="5"/>
      <c r="S252" s="5"/>
      <c r="T252" s="5"/>
      <c r="U252" s="5"/>
      <c r="V252" s="5"/>
      <c r="W252" s="5"/>
      <c r="X252" s="5"/>
      <c r="Y252" s="5"/>
      <c r="Z252" s="5"/>
      <c r="AA252" s="5"/>
      <c r="AB252" s="5"/>
    </row>
    <row r="253" ht="15.75" customHeight="1">
      <c r="A253" s="4"/>
      <c r="E253" s="6"/>
      <c r="H253" s="8"/>
      <c r="L253" s="5"/>
      <c r="M253" s="9"/>
      <c r="N253" s="5"/>
      <c r="O253" s="11"/>
      <c r="P253" s="5"/>
      <c r="Q253" s="5"/>
      <c r="R253" s="5"/>
      <c r="S253" s="5"/>
      <c r="T253" s="5"/>
      <c r="U253" s="5"/>
      <c r="V253" s="5"/>
      <c r="W253" s="5"/>
      <c r="X253" s="5"/>
      <c r="Y253" s="5"/>
      <c r="Z253" s="5"/>
      <c r="AA253" s="5"/>
      <c r="AB253" s="5"/>
    </row>
    <row r="254" ht="15.75" customHeight="1">
      <c r="A254" s="4"/>
      <c r="E254" s="6"/>
      <c r="H254" s="8"/>
      <c r="L254" s="5"/>
      <c r="M254" s="9"/>
      <c r="N254" s="5"/>
      <c r="O254" s="11"/>
      <c r="P254" s="5"/>
      <c r="Q254" s="5"/>
      <c r="R254" s="5"/>
      <c r="S254" s="5"/>
      <c r="T254" s="5"/>
      <c r="U254" s="5"/>
      <c r="V254" s="5"/>
      <c r="W254" s="5"/>
      <c r="X254" s="5"/>
      <c r="Y254" s="5"/>
      <c r="Z254" s="5"/>
      <c r="AA254" s="5"/>
      <c r="AB254" s="5"/>
    </row>
    <row r="255" ht="15.75" customHeight="1">
      <c r="A255" s="4"/>
      <c r="E255" s="6"/>
      <c r="H255" s="8"/>
      <c r="L255" s="5"/>
      <c r="M255" s="9"/>
      <c r="N255" s="5"/>
      <c r="O255" s="11"/>
      <c r="P255" s="5"/>
      <c r="Q255" s="5"/>
      <c r="R255" s="5"/>
      <c r="S255" s="5"/>
      <c r="T255" s="5"/>
      <c r="U255" s="5"/>
      <c r="V255" s="5"/>
      <c r="W255" s="5"/>
      <c r="X255" s="5"/>
      <c r="Y255" s="5"/>
      <c r="Z255" s="5"/>
      <c r="AA255" s="5"/>
      <c r="AB255" s="5"/>
    </row>
    <row r="256" ht="15.75" customHeight="1">
      <c r="A256" s="4"/>
      <c r="E256" s="6"/>
      <c r="H256" s="8"/>
      <c r="L256" s="5"/>
      <c r="M256" s="9"/>
      <c r="N256" s="5"/>
      <c r="O256" s="11"/>
      <c r="P256" s="5"/>
      <c r="Q256" s="5"/>
      <c r="R256" s="5"/>
      <c r="S256" s="5"/>
      <c r="T256" s="5"/>
      <c r="U256" s="5"/>
      <c r="V256" s="5"/>
      <c r="W256" s="5"/>
      <c r="X256" s="5"/>
      <c r="Y256" s="5"/>
      <c r="Z256" s="5"/>
      <c r="AA256" s="5"/>
      <c r="AB256" s="5"/>
    </row>
    <row r="257" ht="15.75" customHeight="1">
      <c r="A257" s="4"/>
      <c r="E257" s="6"/>
      <c r="H257" s="8"/>
      <c r="L257" s="5"/>
      <c r="M257" s="9"/>
      <c r="N257" s="5"/>
      <c r="O257" s="11"/>
      <c r="P257" s="5"/>
      <c r="Q257" s="5"/>
      <c r="R257" s="5"/>
      <c r="S257" s="5"/>
      <c r="T257" s="5"/>
      <c r="U257" s="5"/>
      <c r="V257" s="5"/>
      <c r="W257" s="5"/>
      <c r="X257" s="5"/>
      <c r="Y257" s="5"/>
      <c r="Z257" s="5"/>
      <c r="AA257" s="5"/>
      <c r="AB257" s="5"/>
    </row>
    <row r="258" ht="15.75" customHeight="1">
      <c r="A258" s="4"/>
      <c r="E258" s="6"/>
      <c r="H258" s="8"/>
      <c r="L258" s="5"/>
      <c r="M258" s="9"/>
      <c r="N258" s="5"/>
      <c r="O258" s="11"/>
      <c r="P258" s="5"/>
      <c r="Q258" s="5"/>
      <c r="R258" s="5"/>
      <c r="S258" s="5"/>
      <c r="T258" s="5"/>
      <c r="U258" s="5"/>
      <c r="V258" s="5"/>
      <c r="W258" s="5"/>
      <c r="X258" s="5"/>
      <c r="Y258" s="5"/>
      <c r="Z258" s="5"/>
      <c r="AA258" s="5"/>
      <c r="AB258" s="5"/>
    </row>
    <row r="259" ht="15.75" customHeight="1">
      <c r="A259" s="4"/>
      <c r="E259" s="6"/>
      <c r="H259" s="8"/>
      <c r="L259" s="5"/>
      <c r="M259" s="9"/>
      <c r="N259" s="5"/>
      <c r="O259" s="11"/>
      <c r="P259" s="5"/>
      <c r="Q259" s="5"/>
      <c r="R259" s="5"/>
      <c r="S259" s="5"/>
      <c r="T259" s="5"/>
      <c r="U259" s="5"/>
      <c r="V259" s="5"/>
      <c r="W259" s="5"/>
      <c r="X259" s="5"/>
      <c r="Y259" s="5"/>
      <c r="Z259" s="5"/>
      <c r="AA259" s="5"/>
      <c r="AB259" s="5"/>
    </row>
    <row r="260" ht="15.75" customHeight="1">
      <c r="A260" s="4"/>
      <c r="E260" s="6"/>
      <c r="H260" s="8"/>
      <c r="L260" s="5"/>
      <c r="M260" s="9"/>
      <c r="N260" s="5"/>
      <c r="O260" s="11"/>
      <c r="P260" s="5"/>
      <c r="Q260" s="5"/>
      <c r="R260" s="5"/>
      <c r="S260" s="5"/>
      <c r="T260" s="5"/>
      <c r="U260" s="5"/>
      <c r="V260" s="5"/>
      <c r="W260" s="5"/>
      <c r="X260" s="5"/>
      <c r="Y260" s="5"/>
      <c r="Z260" s="5"/>
      <c r="AA260" s="5"/>
      <c r="AB260" s="5"/>
    </row>
    <row r="261" ht="15.75" customHeight="1">
      <c r="A261" s="4"/>
      <c r="E261" s="6"/>
      <c r="H261" s="8"/>
      <c r="L261" s="5"/>
      <c r="M261" s="9"/>
      <c r="N261" s="5"/>
      <c r="O261" s="11"/>
      <c r="P261" s="5"/>
      <c r="Q261" s="5"/>
      <c r="R261" s="5"/>
      <c r="S261" s="5"/>
      <c r="T261" s="5"/>
      <c r="U261" s="5"/>
      <c r="V261" s="5"/>
      <c r="W261" s="5"/>
      <c r="X261" s="5"/>
      <c r="Y261" s="5"/>
      <c r="Z261" s="5"/>
      <c r="AA261" s="5"/>
      <c r="AB261" s="5"/>
    </row>
    <row r="262" ht="15.75" customHeight="1">
      <c r="A262" s="4"/>
      <c r="E262" s="6"/>
      <c r="H262" s="8"/>
      <c r="L262" s="5"/>
      <c r="M262" s="9"/>
      <c r="N262" s="5"/>
      <c r="O262" s="11"/>
      <c r="P262" s="5"/>
      <c r="Q262" s="5"/>
      <c r="R262" s="5"/>
      <c r="S262" s="5"/>
      <c r="T262" s="5"/>
      <c r="U262" s="5"/>
      <c r="V262" s="5"/>
      <c r="W262" s="5"/>
      <c r="X262" s="5"/>
      <c r="Y262" s="5"/>
      <c r="Z262" s="5"/>
      <c r="AA262" s="5"/>
      <c r="AB262" s="5"/>
    </row>
    <row r="263" ht="15.75" customHeight="1">
      <c r="A263" s="4"/>
      <c r="E263" s="6"/>
      <c r="H263" s="8"/>
      <c r="L263" s="5"/>
      <c r="M263" s="9"/>
      <c r="N263" s="5"/>
      <c r="O263" s="11"/>
      <c r="P263" s="5"/>
      <c r="Q263" s="5"/>
      <c r="R263" s="5"/>
      <c r="S263" s="5"/>
      <c r="T263" s="5"/>
      <c r="U263" s="5"/>
      <c r="V263" s="5"/>
      <c r="W263" s="5"/>
      <c r="X263" s="5"/>
      <c r="Y263" s="5"/>
      <c r="Z263" s="5"/>
      <c r="AA263" s="5"/>
      <c r="AB263" s="5"/>
    </row>
    <row r="264" ht="15.75" customHeight="1">
      <c r="A264" s="4"/>
      <c r="E264" s="6"/>
      <c r="H264" s="8"/>
      <c r="L264" s="5"/>
      <c r="M264" s="9"/>
      <c r="N264" s="5"/>
      <c r="O264" s="11"/>
      <c r="P264" s="5"/>
      <c r="Q264" s="5"/>
      <c r="R264" s="5"/>
      <c r="S264" s="5"/>
      <c r="T264" s="5"/>
      <c r="U264" s="5"/>
      <c r="V264" s="5"/>
      <c r="W264" s="5"/>
      <c r="X264" s="5"/>
      <c r="Y264" s="5"/>
      <c r="Z264" s="5"/>
      <c r="AA264" s="5"/>
      <c r="AB264" s="5"/>
    </row>
    <row r="265" ht="15.75" customHeight="1">
      <c r="A265" s="4"/>
      <c r="E265" s="6"/>
      <c r="H265" s="8"/>
      <c r="L265" s="5"/>
      <c r="M265" s="9"/>
      <c r="N265" s="5"/>
      <c r="O265" s="11"/>
      <c r="P265" s="5"/>
      <c r="Q265" s="5"/>
      <c r="R265" s="5"/>
      <c r="S265" s="5"/>
      <c r="T265" s="5"/>
      <c r="U265" s="5"/>
      <c r="V265" s="5"/>
      <c r="W265" s="5"/>
      <c r="X265" s="5"/>
      <c r="Y265" s="5"/>
      <c r="Z265" s="5"/>
      <c r="AA265" s="5"/>
      <c r="AB265" s="5"/>
    </row>
    <row r="266" ht="15.75" customHeight="1">
      <c r="A266" s="4"/>
      <c r="E266" s="6"/>
      <c r="H266" s="8"/>
      <c r="L266" s="5"/>
      <c r="M266" s="9"/>
      <c r="N266" s="5"/>
      <c r="O266" s="11"/>
      <c r="P266" s="5"/>
      <c r="Q266" s="5"/>
      <c r="R266" s="5"/>
      <c r="S266" s="5"/>
      <c r="T266" s="5"/>
      <c r="U266" s="5"/>
      <c r="V266" s="5"/>
      <c r="W266" s="5"/>
      <c r="X266" s="5"/>
      <c r="Y266" s="5"/>
      <c r="Z266" s="5"/>
      <c r="AA266" s="5"/>
      <c r="AB266" s="5"/>
    </row>
    <row r="267" ht="15.75" customHeight="1">
      <c r="A267" s="4"/>
      <c r="E267" s="6"/>
      <c r="H267" s="8"/>
      <c r="L267" s="5"/>
      <c r="M267" s="9"/>
      <c r="N267" s="5"/>
      <c r="O267" s="11"/>
      <c r="P267" s="5"/>
      <c r="Q267" s="5"/>
      <c r="R267" s="5"/>
      <c r="S267" s="5"/>
      <c r="T267" s="5"/>
      <c r="U267" s="5"/>
      <c r="V267" s="5"/>
      <c r="W267" s="5"/>
      <c r="X267" s="5"/>
      <c r="Y267" s="5"/>
      <c r="Z267" s="5"/>
      <c r="AA267" s="5"/>
      <c r="AB267" s="5"/>
    </row>
    <row r="268" ht="15.75" customHeight="1">
      <c r="A268" s="4"/>
      <c r="E268" s="6"/>
      <c r="H268" s="8"/>
      <c r="L268" s="5"/>
      <c r="M268" s="9"/>
      <c r="N268" s="5"/>
      <c r="O268" s="11"/>
      <c r="P268" s="5"/>
      <c r="Q268" s="5"/>
      <c r="R268" s="5"/>
      <c r="S268" s="5"/>
      <c r="T268" s="5"/>
      <c r="U268" s="5"/>
      <c r="V268" s="5"/>
      <c r="W268" s="5"/>
      <c r="X268" s="5"/>
      <c r="Y268" s="5"/>
      <c r="Z268" s="5"/>
      <c r="AA268" s="5"/>
      <c r="AB268" s="5"/>
    </row>
    <row r="269" ht="15.75" customHeight="1">
      <c r="A269" s="4"/>
      <c r="E269" s="6"/>
      <c r="H269" s="8"/>
      <c r="L269" s="5"/>
      <c r="M269" s="9"/>
      <c r="N269" s="5"/>
      <c r="O269" s="11"/>
      <c r="P269" s="5"/>
      <c r="Q269" s="5"/>
      <c r="R269" s="5"/>
      <c r="S269" s="5"/>
      <c r="T269" s="5"/>
      <c r="U269" s="5"/>
      <c r="V269" s="5"/>
      <c r="W269" s="5"/>
      <c r="X269" s="5"/>
      <c r="Y269" s="5"/>
      <c r="Z269" s="5"/>
      <c r="AA269" s="5"/>
      <c r="AB269" s="5"/>
    </row>
    <row r="270" ht="15.75" customHeight="1">
      <c r="A270" s="4"/>
      <c r="E270" s="6"/>
      <c r="H270" s="8"/>
      <c r="L270" s="5"/>
      <c r="M270" s="9"/>
      <c r="N270" s="5"/>
      <c r="O270" s="11"/>
      <c r="P270" s="5"/>
      <c r="Q270" s="5"/>
      <c r="R270" s="5"/>
      <c r="S270" s="5"/>
      <c r="T270" s="5"/>
      <c r="U270" s="5"/>
      <c r="V270" s="5"/>
      <c r="W270" s="5"/>
      <c r="X270" s="5"/>
      <c r="Y270" s="5"/>
      <c r="Z270" s="5"/>
      <c r="AA270" s="5"/>
      <c r="AB270" s="5"/>
    </row>
    <row r="271" ht="15.75" customHeight="1">
      <c r="A271" s="4"/>
      <c r="E271" s="6"/>
      <c r="H271" s="8"/>
      <c r="L271" s="5"/>
      <c r="M271" s="9"/>
      <c r="N271" s="5"/>
      <c r="O271" s="11"/>
      <c r="P271" s="5"/>
      <c r="Q271" s="5"/>
      <c r="R271" s="5"/>
      <c r="S271" s="5"/>
      <c r="T271" s="5"/>
      <c r="U271" s="5"/>
      <c r="V271" s="5"/>
      <c r="W271" s="5"/>
      <c r="X271" s="5"/>
      <c r="Y271" s="5"/>
      <c r="Z271" s="5"/>
      <c r="AA271" s="5"/>
      <c r="AB271" s="5"/>
    </row>
    <row r="272" ht="15.75" customHeight="1">
      <c r="A272" s="4"/>
      <c r="E272" s="6"/>
      <c r="H272" s="8"/>
      <c r="L272" s="5"/>
      <c r="M272" s="9"/>
      <c r="N272" s="5"/>
      <c r="O272" s="11"/>
      <c r="P272" s="5"/>
      <c r="Q272" s="5"/>
      <c r="R272" s="5"/>
      <c r="S272" s="5"/>
      <c r="T272" s="5"/>
      <c r="U272" s="5"/>
      <c r="V272" s="5"/>
      <c r="W272" s="5"/>
      <c r="X272" s="5"/>
      <c r="Y272" s="5"/>
      <c r="Z272" s="5"/>
      <c r="AA272" s="5"/>
      <c r="AB272" s="5"/>
    </row>
    <row r="273" ht="15.75" customHeight="1">
      <c r="A273" s="4"/>
      <c r="E273" s="6"/>
      <c r="H273" s="8"/>
      <c r="L273" s="5"/>
      <c r="M273" s="9"/>
      <c r="N273" s="5"/>
      <c r="O273" s="11"/>
      <c r="P273" s="5"/>
      <c r="Q273" s="5"/>
      <c r="R273" s="5"/>
      <c r="S273" s="5"/>
      <c r="T273" s="5"/>
      <c r="U273" s="5"/>
      <c r="V273" s="5"/>
      <c r="W273" s="5"/>
      <c r="X273" s="5"/>
      <c r="Y273" s="5"/>
      <c r="Z273" s="5"/>
      <c r="AA273" s="5"/>
      <c r="AB273" s="5"/>
    </row>
    <row r="274" ht="15.75" customHeight="1">
      <c r="A274" s="4"/>
      <c r="E274" s="6"/>
      <c r="H274" s="8"/>
      <c r="L274" s="5"/>
      <c r="M274" s="9"/>
      <c r="N274" s="5"/>
      <c r="O274" s="11"/>
      <c r="P274" s="5"/>
      <c r="Q274" s="5"/>
      <c r="R274" s="5"/>
      <c r="S274" s="5"/>
      <c r="T274" s="5"/>
      <c r="U274" s="5"/>
      <c r="V274" s="5"/>
      <c r="W274" s="5"/>
      <c r="X274" s="5"/>
      <c r="Y274" s="5"/>
      <c r="Z274" s="5"/>
      <c r="AA274" s="5"/>
      <c r="AB274" s="5"/>
    </row>
    <row r="275" ht="15.75" customHeight="1">
      <c r="A275" s="4"/>
      <c r="E275" s="6"/>
      <c r="H275" s="8"/>
      <c r="L275" s="5"/>
      <c r="M275" s="9"/>
      <c r="N275" s="5"/>
      <c r="O275" s="11"/>
      <c r="P275" s="5"/>
      <c r="Q275" s="5"/>
      <c r="R275" s="5"/>
      <c r="S275" s="5"/>
      <c r="T275" s="5"/>
      <c r="U275" s="5"/>
      <c r="V275" s="5"/>
      <c r="W275" s="5"/>
      <c r="X275" s="5"/>
      <c r="Y275" s="5"/>
      <c r="Z275" s="5"/>
      <c r="AA275" s="5"/>
      <c r="AB275" s="5"/>
    </row>
    <row r="276" ht="15.75" customHeight="1">
      <c r="A276" s="4"/>
      <c r="E276" s="6"/>
      <c r="H276" s="8"/>
      <c r="L276" s="5"/>
      <c r="M276" s="9"/>
      <c r="N276" s="5"/>
      <c r="O276" s="11"/>
      <c r="P276" s="5"/>
      <c r="Q276" s="5"/>
      <c r="R276" s="5"/>
      <c r="S276" s="5"/>
      <c r="T276" s="5"/>
      <c r="U276" s="5"/>
      <c r="V276" s="5"/>
      <c r="W276" s="5"/>
      <c r="X276" s="5"/>
      <c r="Y276" s="5"/>
      <c r="Z276" s="5"/>
      <c r="AA276" s="5"/>
      <c r="AB276" s="5"/>
    </row>
    <row r="277" ht="15.75" customHeight="1">
      <c r="A277" s="4"/>
      <c r="E277" s="6"/>
      <c r="H277" s="8"/>
      <c r="L277" s="5"/>
      <c r="M277" s="9"/>
      <c r="N277" s="5"/>
      <c r="O277" s="11"/>
      <c r="P277" s="5"/>
      <c r="Q277" s="5"/>
      <c r="R277" s="5"/>
      <c r="S277" s="5"/>
      <c r="T277" s="5"/>
      <c r="U277" s="5"/>
      <c r="V277" s="5"/>
      <c r="W277" s="5"/>
      <c r="X277" s="5"/>
      <c r="Y277" s="5"/>
      <c r="Z277" s="5"/>
      <c r="AA277" s="5"/>
      <c r="AB277" s="5"/>
    </row>
    <row r="278" ht="15.75" customHeight="1">
      <c r="A278" s="4"/>
      <c r="E278" s="6"/>
      <c r="H278" s="8"/>
      <c r="L278" s="5"/>
      <c r="M278" s="9"/>
      <c r="N278" s="5"/>
      <c r="O278" s="11"/>
      <c r="P278" s="5"/>
      <c r="Q278" s="5"/>
      <c r="R278" s="5"/>
      <c r="S278" s="5"/>
      <c r="T278" s="5"/>
      <c r="U278" s="5"/>
      <c r="V278" s="5"/>
      <c r="W278" s="5"/>
      <c r="X278" s="5"/>
      <c r="Y278" s="5"/>
      <c r="Z278" s="5"/>
      <c r="AA278" s="5"/>
      <c r="AB278" s="5"/>
    </row>
    <row r="279" ht="15.75" customHeight="1">
      <c r="A279" s="4"/>
      <c r="E279" s="6"/>
      <c r="H279" s="8"/>
      <c r="L279" s="5"/>
      <c r="M279" s="9"/>
      <c r="N279" s="5"/>
      <c r="O279" s="11"/>
      <c r="P279" s="5"/>
      <c r="Q279" s="5"/>
      <c r="R279" s="5"/>
      <c r="S279" s="5"/>
      <c r="T279" s="5"/>
      <c r="U279" s="5"/>
      <c r="V279" s="5"/>
      <c r="W279" s="5"/>
      <c r="X279" s="5"/>
      <c r="Y279" s="5"/>
      <c r="Z279" s="5"/>
      <c r="AA279" s="5"/>
      <c r="AB279" s="5"/>
    </row>
    <row r="280" ht="15.75" customHeight="1">
      <c r="A280" s="4"/>
      <c r="E280" s="6"/>
      <c r="H280" s="8"/>
      <c r="L280" s="5"/>
      <c r="M280" s="9"/>
      <c r="N280" s="5"/>
      <c r="O280" s="11"/>
      <c r="P280" s="5"/>
      <c r="Q280" s="5"/>
      <c r="R280" s="5"/>
      <c r="S280" s="5"/>
      <c r="T280" s="5"/>
      <c r="U280" s="5"/>
      <c r="V280" s="5"/>
      <c r="W280" s="5"/>
      <c r="X280" s="5"/>
      <c r="Y280" s="5"/>
      <c r="Z280" s="5"/>
      <c r="AA280" s="5"/>
      <c r="AB280" s="5"/>
    </row>
    <row r="281" ht="15.75" customHeight="1">
      <c r="A281" s="4"/>
      <c r="E281" s="6"/>
      <c r="H281" s="8"/>
      <c r="L281" s="5"/>
      <c r="M281" s="9"/>
      <c r="N281" s="5"/>
      <c r="O281" s="11"/>
      <c r="P281" s="5"/>
      <c r="Q281" s="5"/>
      <c r="R281" s="5"/>
      <c r="S281" s="5"/>
      <c r="T281" s="5"/>
      <c r="U281" s="5"/>
      <c r="V281" s="5"/>
      <c r="W281" s="5"/>
      <c r="X281" s="5"/>
      <c r="Y281" s="5"/>
      <c r="Z281" s="5"/>
      <c r="AA281" s="5"/>
      <c r="AB281" s="5"/>
    </row>
    <row r="282" ht="15.75" customHeight="1">
      <c r="A282" s="4"/>
      <c r="E282" s="6"/>
      <c r="H282" s="8"/>
      <c r="L282" s="5"/>
      <c r="M282" s="9"/>
      <c r="N282" s="5"/>
      <c r="O282" s="11"/>
      <c r="P282" s="5"/>
      <c r="Q282" s="5"/>
      <c r="R282" s="5"/>
      <c r="S282" s="5"/>
      <c r="T282" s="5"/>
      <c r="U282" s="5"/>
      <c r="V282" s="5"/>
      <c r="W282" s="5"/>
      <c r="X282" s="5"/>
      <c r="Y282" s="5"/>
      <c r="Z282" s="5"/>
      <c r="AA282" s="5"/>
      <c r="AB282" s="5"/>
    </row>
    <row r="283" ht="15.75" customHeight="1">
      <c r="A283" s="4"/>
      <c r="E283" s="6"/>
      <c r="H283" s="8"/>
      <c r="L283" s="5"/>
      <c r="M283" s="9"/>
      <c r="N283" s="5"/>
      <c r="O283" s="11"/>
      <c r="P283" s="5"/>
      <c r="Q283" s="5"/>
      <c r="R283" s="5"/>
      <c r="S283" s="5"/>
      <c r="T283" s="5"/>
      <c r="U283" s="5"/>
      <c r="V283" s="5"/>
      <c r="W283" s="5"/>
      <c r="X283" s="5"/>
      <c r="Y283" s="5"/>
      <c r="Z283" s="5"/>
      <c r="AA283" s="5"/>
      <c r="AB283" s="5"/>
    </row>
    <row r="284" ht="15.75" customHeight="1">
      <c r="A284" s="4"/>
      <c r="E284" s="6"/>
      <c r="H284" s="8"/>
      <c r="L284" s="5"/>
      <c r="M284" s="9"/>
      <c r="N284" s="5"/>
      <c r="O284" s="11"/>
      <c r="P284" s="5"/>
      <c r="Q284" s="5"/>
      <c r="R284" s="5"/>
      <c r="S284" s="5"/>
      <c r="T284" s="5"/>
      <c r="U284" s="5"/>
      <c r="V284" s="5"/>
      <c r="W284" s="5"/>
      <c r="X284" s="5"/>
      <c r="Y284" s="5"/>
      <c r="Z284" s="5"/>
      <c r="AA284" s="5"/>
      <c r="AB284" s="5"/>
    </row>
    <row r="285" ht="15.75" customHeight="1">
      <c r="A285" s="4"/>
      <c r="E285" s="6"/>
      <c r="H285" s="8"/>
      <c r="L285" s="5"/>
      <c r="M285" s="9"/>
      <c r="N285" s="5"/>
      <c r="O285" s="11"/>
      <c r="P285" s="5"/>
      <c r="Q285" s="5"/>
      <c r="R285" s="5"/>
      <c r="S285" s="5"/>
      <c r="T285" s="5"/>
      <c r="U285" s="5"/>
      <c r="V285" s="5"/>
      <c r="W285" s="5"/>
      <c r="X285" s="5"/>
      <c r="Y285" s="5"/>
      <c r="Z285" s="5"/>
      <c r="AA285" s="5"/>
      <c r="AB285" s="5"/>
    </row>
    <row r="286" ht="15.75" customHeight="1">
      <c r="A286" s="4"/>
      <c r="E286" s="6"/>
      <c r="H286" s="8"/>
      <c r="L286" s="5"/>
      <c r="M286" s="9"/>
      <c r="N286" s="5"/>
      <c r="O286" s="11"/>
      <c r="P286" s="5"/>
      <c r="Q286" s="5"/>
      <c r="R286" s="5"/>
      <c r="S286" s="5"/>
      <c r="T286" s="5"/>
      <c r="U286" s="5"/>
      <c r="V286" s="5"/>
      <c r="W286" s="5"/>
      <c r="X286" s="5"/>
      <c r="Y286" s="5"/>
      <c r="Z286" s="5"/>
      <c r="AA286" s="5"/>
      <c r="AB286" s="5"/>
    </row>
    <row r="287" ht="15.75" customHeight="1">
      <c r="A287" s="4"/>
      <c r="E287" s="6"/>
      <c r="H287" s="8"/>
      <c r="L287" s="5"/>
      <c r="M287" s="9"/>
      <c r="N287" s="5"/>
      <c r="O287" s="11"/>
      <c r="P287" s="5"/>
      <c r="Q287" s="5"/>
      <c r="R287" s="5"/>
      <c r="S287" s="5"/>
      <c r="T287" s="5"/>
      <c r="U287" s="5"/>
      <c r="V287" s="5"/>
      <c r="W287" s="5"/>
      <c r="X287" s="5"/>
      <c r="Y287" s="5"/>
      <c r="Z287" s="5"/>
      <c r="AA287" s="5"/>
      <c r="AB287" s="5"/>
    </row>
    <row r="288" ht="15.75" customHeight="1">
      <c r="A288" s="4"/>
      <c r="E288" s="6"/>
      <c r="H288" s="8"/>
      <c r="L288" s="5"/>
      <c r="M288" s="9"/>
      <c r="N288" s="5"/>
      <c r="O288" s="11"/>
      <c r="P288" s="5"/>
      <c r="Q288" s="5"/>
      <c r="R288" s="5"/>
      <c r="S288" s="5"/>
      <c r="T288" s="5"/>
      <c r="U288" s="5"/>
      <c r="V288" s="5"/>
      <c r="W288" s="5"/>
      <c r="X288" s="5"/>
      <c r="Y288" s="5"/>
      <c r="Z288" s="5"/>
      <c r="AA288" s="5"/>
      <c r="AB288" s="5"/>
    </row>
    <row r="289" ht="15.75" customHeight="1">
      <c r="A289" s="4"/>
      <c r="E289" s="6"/>
      <c r="H289" s="8"/>
      <c r="L289" s="5"/>
      <c r="M289" s="9"/>
      <c r="N289" s="5"/>
      <c r="O289" s="11"/>
      <c r="P289" s="5"/>
      <c r="Q289" s="5"/>
      <c r="R289" s="5"/>
      <c r="S289" s="5"/>
      <c r="T289" s="5"/>
      <c r="U289" s="5"/>
      <c r="V289" s="5"/>
      <c r="W289" s="5"/>
      <c r="X289" s="5"/>
      <c r="Y289" s="5"/>
      <c r="Z289" s="5"/>
      <c r="AA289" s="5"/>
      <c r="AB289" s="5"/>
    </row>
    <row r="290" ht="15.75" customHeight="1">
      <c r="A290" s="4"/>
      <c r="E290" s="6"/>
      <c r="H290" s="8"/>
      <c r="L290" s="5"/>
      <c r="M290" s="9"/>
      <c r="N290" s="5"/>
      <c r="O290" s="11"/>
      <c r="P290" s="5"/>
      <c r="Q290" s="5"/>
      <c r="R290" s="5"/>
      <c r="S290" s="5"/>
      <c r="T290" s="5"/>
      <c r="U290" s="5"/>
      <c r="V290" s="5"/>
      <c r="W290" s="5"/>
      <c r="X290" s="5"/>
      <c r="Y290" s="5"/>
      <c r="Z290" s="5"/>
      <c r="AA290" s="5"/>
      <c r="AB290" s="5"/>
    </row>
    <row r="291" ht="15.75" customHeight="1">
      <c r="A291" s="4"/>
      <c r="E291" s="6"/>
      <c r="H291" s="8"/>
      <c r="L291" s="5"/>
      <c r="M291" s="9"/>
      <c r="N291" s="5"/>
      <c r="O291" s="11"/>
      <c r="P291" s="5"/>
      <c r="Q291" s="5"/>
      <c r="R291" s="5"/>
      <c r="S291" s="5"/>
      <c r="T291" s="5"/>
      <c r="U291" s="5"/>
      <c r="V291" s="5"/>
      <c r="W291" s="5"/>
      <c r="X291" s="5"/>
      <c r="Y291" s="5"/>
      <c r="Z291" s="5"/>
      <c r="AA291" s="5"/>
      <c r="AB291" s="5"/>
    </row>
    <row r="292" ht="15.75" customHeight="1">
      <c r="A292" s="4"/>
      <c r="E292" s="6"/>
      <c r="H292" s="8"/>
      <c r="L292" s="5"/>
      <c r="M292" s="9"/>
      <c r="N292" s="5"/>
      <c r="O292" s="11"/>
      <c r="P292" s="5"/>
      <c r="Q292" s="5"/>
      <c r="R292" s="5"/>
      <c r="S292" s="5"/>
      <c r="T292" s="5"/>
      <c r="U292" s="5"/>
      <c r="V292" s="5"/>
      <c r="W292" s="5"/>
      <c r="X292" s="5"/>
      <c r="Y292" s="5"/>
      <c r="Z292" s="5"/>
      <c r="AA292" s="5"/>
      <c r="AB292" s="5"/>
    </row>
    <row r="293" ht="15.75" customHeight="1">
      <c r="A293" s="4"/>
      <c r="E293" s="6"/>
      <c r="H293" s="8"/>
      <c r="L293" s="5"/>
      <c r="M293" s="9"/>
      <c r="N293" s="5"/>
      <c r="O293" s="11"/>
      <c r="P293" s="5"/>
      <c r="Q293" s="5"/>
      <c r="R293" s="5"/>
      <c r="S293" s="5"/>
      <c r="T293" s="5"/>
      <c r="U293" s="5"/>
      <c r="V293" s="5"/>
      <c r="W293" s="5"/>
      <c r="X293" s="5"/>
      <c r="Y293" s="5"/>
      <c r="Z293" s="5"/>
      <c r="AA293" s="5"/>
      <c r="AB293" s="5"/>
    </row>
    <row r="294" ht="15.75" customHeight="1">
      <c r="A294" s="4"/>
      <c r="E294" s="6"/>
      <c r="H294" s="8"/>
      <c r="L294" s="5"/>
      <c r="M294" s="9"/>
      <c r="N294" s="5"/>
      <c r="O294" s="11"/>
      <c r="P294" s="5"/>
      <c r="Q294" s="5"/>
      <c r="R294" s="5"/>
      <c r="S294" s="5"/>
      <c r="T294" s="5"/>
      <c r="U294" s="5"/>
      <c r="V294" s="5"/>
      <c r="W294" s="5"/>
      <c r="X294" s="5"/>
      <c r="Y294" s="5"/>
      <c r="Z294" s="5"/>
      <c r="AA294" s="5"/>
      <c r="AB294" s="5"/>
    </row>
    <row r="295" ht="15.75" customHeight="1">
      <c r="A295" s="4"/>
      <c r="E295" s="6"/>
      <c r="H295" s="8"/>
      <c r="L295" s="5"/>
      <c r="M295" s="9"/>
      <c r="N295" s="5"/>
      <c r="O295" s="11"/>
      <c r="P295" s="5"/>
      <c r="Q295" s="5"/>
      <c r="R295" s="5"/>
      <c r="S295" s="5"/>
      <c r="T295" s="5"/>
      <c r="U295" s="5"/>
      <c r="V295" s="5"/>
      <c r="W295" s="5"/>
      <c r="X295" s="5"/>
      <c r="Y295" s="5"/>
      <c r="Z295" s="5"/>
      <c r="AA295" s="5"/>
      <c r="AB295" s="5"/>
    </row>
    <row r="296" ht="15.75" customHeight="1">
      <c r="A296" s="4"/>
      <c r="E296" s="6"/>
      <c r="H296" s="8"/>
      <c r="L296" s="5"/>
      <c r="M296" s="9"/>
      <c r="N296" s="5"/>
      <c r="O296" s="11"/>
      <c r="P296" s="5"/>
      <c r="Q296" s="5"/>
      <c r="R296" s="5"/>
      <c r="S296" s="5"/>
      <c r="T296" s="5"/>
      <c r="U296" s="5"/>
      <c r="V296" s="5"/>
      <c r="W296" s="5"/>
      <c r="X296" s="5"/>
      <c r="Y296" s="5"/>
      <c r="Z296" s="5"/>
      <c r="AA296" s="5"/>
      <c r="AB296" s="5"/>
    </row>
    <row r="297" ht="15.75" customHeight="1">
      <c r="A297" s="4"/>
      <c r="E297" s="6"/>
      <c r="H297" s="8"/>
      <c r="L297" s="5"/>
      <c r="M297" s="9"/>
      <c r="N297" s="5"/>
      <c r="O297" s="11"/>
      <c r="P297" s="5"/>
      <c r="Q297" s="5"/>
      <c r="R297" s="5"/>
      <c r="S297" s="5"/>
      <c r="T297" s="5"/>
      <c r="U297" s="5"/>
      <c r="V297" s="5"/>
      <c r="W297" s="5"/>
      <c r="X297" s="5"/>
      <c r="Y297" s="5"/>
      <c r="Z297" s="5"/>
      <c r="AA297" s="5"/>
      <c r="AB297" s="5"/>
    </row>
    <row r="298" ht="15.75" customHeight="1">
      <c r="A298" s="4"/>
      <c r="E298" s="6"/>
      <c r="H298" s="8"/>
      <c r="L298" s="5"/>
      <c r="M298" s="9"/>
      <c r="N298" s="5"/>
      <c r="O298" s="11"/>
      <c r="P298" s="5"/>
      <c r="Q298" s="5"/>
      <c r="R298" s="5"/>
      <c r="S298" s="5"/>
      <c r="T298" s="5"/>
      <c r="U298" s="5"/>
      <c r="V298" s="5"/>
      <c r="W298" s="5"/>
      <c r="X298" s="5"/>
      <c r="Y298" s="5"/>
      <c r="Z298" s="5"/>
      <c r="AA298" s="5"/>
      <c r="AB298" s="5"/>
    </row>
    <row r="299" ht="15.75" customHeight="1">
      <c r="A299" s="4"/>
      <c r="E299" s="6"/>
      <c r="H299" s="8"/>
      <c r="L299" s="5"/>
      <c r="M299" s="9"/>
      <c r="N299" s="5"/>
      <c r="O299" s="11"/>
      <c r="P299" s="5"/>
      <c r="Q299" s="5"/>
      <c r="R299" s="5"/>
      <c r="S299" s="5"/>
      <c r="T299" s="5"/>
      <c r="U299" s="5"/>
      <c r="V299" s="5"/>
      <c r="W299" s="5"/>
      <c r="X299" s="5"/>
      <c r="Y299" s="5"/>
      <c r="Z299" s="5"/>
      <c r="AA299" s="5"/>
      <c r="AB299" s="5"/>
    </row>
    <row r="300" ht="15.75" customHeight="1">
      <c r="A300" s="4"/>
      <c r="E300" s="6"/>
      <c r="H300" s="8"/>
      <c r="L300" s="5"/>
      <c r="M300" s="9"/>
      <c r="N300" s="5"/>
      <c r="O300" s="11"/>
      <c r="P300" s="5"/>
      <c r="Q300" s="5"/>
      <c r="R300" s="5"/>
      <c r="S300" s="5"/>
      <c r="T300" s="5"/>
      <c r="U300" s="5"/>
      <c r="V300" s="5"/>
      <c r="W300" s="5"/>
      <c r="X300" s="5"/>
      <c r="Y300" s="5"/>
      <c r="Z300" s="5"/>
      <c r="AA300" s="5"/>
      <c r="AB300" s="5"/>
    </row>
    <row r="301" ht="15.75" customHeight="1">
      <c r="A301" s="4"/>
      <c r="E301" s="6"/>
      <c r="H301" s="8"/>
      <c r="L301" s="5"/>
      <c r="M301" s="9"/>
      <c r="N301" s="5"/>
      <c r="O301" s="11"/>
      <c r="P301" s="5"/>
      <c r="Q301" s="5"/>
      <c r="R301" s="5"/>
      <c r="S301" s="5"/>
      <c r="T301" s="5"/>
      <c r="U301" s="5"/>
      <c r="V301" s="5"/>
      <c r="W301" s="5"/>
      <c r="X301" s="5"/>
      <c r="Y301" s="5"/>
      <c r="Z301" s="5"/>
      <c r="AA301" s="5"/>
      <c r="AB301" s="5"/>
    </row>
    <row r="302" ht="15.75" customHeight="1">
      <c r="A302" s="4"/>
      <c r="E302" s="6"/>
      <c r="H302" s="8"/>
      <c r="L302" s="5"/>
      <c r="M302" s="9"/>
      <c r="N302" s="5"/>
      <c r="O302" s="11"/>
      <c r="P302" s="5"/>
      <c r="Q302" s="5"/>
      <c r="R302" s="5"/>
      <c r="S302" s="5"/>
      <c r="T302" s="5"/>
      <c r="U302" s="5"/>
      <c r="V302" s="5"/>
      <c r="W302" s="5"/>
      <c r="X302" s="5"/>
      <c r="Y302" s="5"/>
      <c r="Z302" s="5"/>
      <c r="AA302" s="5"/>
      <c r="AB302" s="5"/>
    </row>
    <row r="303" ht="15.75" customHeight="1">
      <c r="A303" s="4"/>
      <c r="E303" s="6"/>
      <c r="H303" s="8"/>
      <c r="L303" s="5"/>
      <c r="M303" s="9"/>
      <c r="N303" s="5"/>
      <c r="O303" s="11"/>
      <c r="P303" s="5"/>
      <c r="Q303" s="5"/>
      <c r="R303" s="5"/>
      <c r="S303" s="5"/>
      <c r="T303" s="5"/>
      <c r="U303" s="5"/>
      <c r="V303" s="5"/>
      <c r="W303" s="5"/>
      <c r="X303" s="5"/>
      <c r="Y303" s="5"/>
      <c r="Z303" s="5"/>
      <c r="AA303" s="5"/>
      <c r="AB303" s="5"/>
    </row>
    <row r="304" ht="15.75" customHeight="1">
      <c r="A304" s="4"/>
      <c r="E304" s="6"/>
      <c r="H304" s="8"/>
      <c r="L304" s="5"/>
      <c r="M304" s="9"/>
      <c r="N304" s="5"/>
      <c r="O304" s="11"/>
      <c r="P304" s="5"/>
      <c r="Q304" s="5"/>
      <c r="R304" s="5"/>
      <c r="S304" s="5"/>
      <c r="T304" s="5"/>
      <c r="U304" s="5"/>
      <c r="V304" s="5"/>
      <c r="W304" s="5"/>
      <c r="X304" s="5"/>
      <c r="Y304" s="5"/>
      <c r="Z304" s="5"/>
      <c r="AA304" s="5"/>
      <c r="AB304" s="5"/>
    </row>
    <row r="305" ht="15.75" customHeight="1">
      <c r="A305" s="4"/>
      <c r="E305" s="6"/>
      <c r="H305" s="8"/>
      <c r="L305" s="5"/>
      <c r="M305" s="9"/>
      <c r="N305" s="5"/>
      <c r="O305" s="11"/>
      <c r="P305" s="5"/>
      <c r="Q305" s="5"/>
      <c r="R305" s="5"/>
      <c r="S305" s="5"/>
      <c r="T305" s="5"/>
      <c r="U305" s="5"/>
      <c r="V305" s="5"/>
      <c r="W305" s="5"/>
      <c r="X305" s="5"/>
      <c r="Y305" s="5"/>
      <c r="Z305" s="5"/>
      <c r="AA305" s="5"/>
      <c r="AB305" s="5"/>
    </row>
    <row r="306" ht="15.75" customHeight="1">
      <c r="A306" s="4"/>
      <c r="E306" s="6"/>
      <c r="H306" s="8"/>
      <c r="L306" s="5"/>
      <c r="M306" s="9"/>
      <c r="N306" s="5"/>
      <c r="O306" s="11"/>
      <c r="P306" s="5"/>
      <c r="Q306" s="5"/>
      <c r="R306" s="5"/>
      <c r="S306" s="5"/>
      <c r="T306" s="5"/>
      <c r="U306" s="5"/>
      <c r="V306" s="5"/>
      <c r="W306" s="5"/>
      <c r="X306" s="5"/>
      <c r="Y306" s="5"/>
      <c r="Z306" s="5"/>
      <c r="AA306" s="5"/>
      <c r="AB306" s="5"/>
    </row>
    <row r="307" ht="15.75" customHeight="1">
      <c r="A307" s="4"/>
      <c r="E307" s="6"/>
      <c r="H307" s="8"/>
      <c r="L307" s="5"/>
      <c r="M307" s="9"/>
      <c r="N307" s="5"/>
      <c r="O307" s="11"/>
      <c r="P307" s="5"/>
      <c r="Q307" s="5"/>
      <c r="R307" s="5"/>
      <c r="S307" s="5"/>
      <c r="T307" s="5"/>
      <c r="U307" s="5"/>
      <c r="V307" s="5"/>
      <c r="W307" s="5"/>
      <c r="X307" s="5"/>
      <c r="Y307" s="5"/>
      <c r="Z307" s="5"/>
      <c r="AA307" s="5"/>
      <c r="AB307" s="5"/>
    </row>
    <row r="308" ht="15.75" customHeight="1">
      <c r="A308" s="4"/>
      <c r="E308" s="6"/>
      <c r="H308" s="8"/>
      <c r="L308" s="5"/>
      <c r="M308" s="9"/>
      <c r="N308" s="5"/>
      <c r="O308" s="11"/>
      <c r="P308" s="5"/>
      <c r="Q308" s="5"/>
      <c r="R308" s="5"/>
      <c r="S308" s="5"/>
      <c r="T308" s="5"/>
      <c r="U308" s="5"/>
      <c r="V308" s="5"/>
      <c r="W308" s="5"/>
      <c r="X308" s="5"/>
      <c r="Y308" s="5"/>
      <c r="Z308" s="5"/>
      <c r="AA308" s="5"/>
      <c r="AB308" s="5"/>
    </row>
    <row r="309" ht="15.75" customHeight="1">
      <c r="A309" s="4"/>
      <c r="E309" s="6"/>
      <c r="H309" s="8"/>
      <c r="L309" s="5"/>
      <c r="M309" s="9"/>
      <c r="N309" s="5"/>
      <c r="O309" s="11"/>
      <c r="P309" s="5"/>
      <c r="Q309" s="5"/>
      <c r="R309" s="5"/>
      <c r="S309" s="5"/>
      <c r="T309" s="5"/>
      <c r="U309" s="5"/>
      <c r="V309" s="5"/>
      <c r="W309" s="5"/>
      <c r="X309" s="5"/>
      <c r="Y309" s="5"/>
      <c r="Z309" s="5"/>
      <c r="AA309" s="5"/>
      <c r="AB309" s="5"/>
    </row>
    <row r="310" ht="15.75" customHeight="1">
      <c r="A310" s="4"/>
      <c r="E310" s="6"/>
      <c r="H310" s="8"/>
      <c r="L310" s="5"/>
      <c r="M310" s="9"/>
      <c r="N310" s="5"/>
      <c r="O310" s="11"/>
      <c r="P310" s="5"/>
      <c r="Q310" s="5"/>
      <c r="R310" s="5"/>
      <c r="S310" s="5"/>
      <c r="T310" s="5"/>
      <c r="U310" s="5"/>
      <c r="V310" s="5"/>
      <c r="W310" s="5"/>
      <c r="X310" s="5"/>
      <c r="Y310" s="5"/>
      <c r="Z310" s="5"/>
      <c r="AA310" s="5"/>
      <c r="AB310" s="5"/>
    </row>
    <row r="311" ht="15.75" customHeight="1">
      <c r="A311" s="4"/>
      <c r="E311" s="6"/>
      <c r="H311" s="8"/>
      <c r="L311" s="5"/>
      <c r="M311" s="9"/>
      <c r="N311" s="5"/>
      <c r="O311" s="11"/>
      <c r="P311" s="5"/>
      <c r="Q311" s="5"/>
      <c r="R311" s="5"/>
      <c r="S311" s="5"/>
      <c r="T311" s="5"/>
      <c r="U311" s="5"/>
      <c r="V311" s="5"/>
      <c r="W311" s="5"/>
      <c r="X311" s="5"/>
      <c r="Y311" s="5"/>
      <c r="Z311" s="5"/>
      <c r="AA311" s="5"/>
      <c r="AB311" s="5"/>
    </row>
    <row r="312" ht="15.75" customHeight="1">
      <c r="A312" s="4"/>
      <c r="E312" s="6"/>
      <c r="H312" s="8"/>
      <c r="L312" s="5"/>
      <c r="M312" s="9"/>
      <c r="N312" s="5"/>
      <c r="O312" s="11"/>
      <c r="P312" s="5"/>
      <c r="Q312" s="5"/>
      <c r="R312" s="5"/>
      <c r="S312" s="5"/>
      <c r="T312" s="5"/>
      <c r="U312" s="5"/>
      <c r="V312" s="5"/>
      <c r="W312" s="5"/>
      <c r="X312" s="5"/>
      <c r="Y312" s="5"/>
      <c r="Z312" s="5"/>
      <c r="AA312" s="5"/>
      <c r="AB312" s="5"/>
    </row>
    <row r="313" ht="15.75" customHeight="1">
      <c r="A313" s="4"/>
      <c r="E313" s="6"/>
      <c r="H313" s="8"/>
      <c r="L313" s="5"/>
      <c r="M313" s="9"/>
      <c r="N313" s="5"/>
      <c r="O313" s="11"/>
      <c r="P313" s="5"/>
      <c r="Q313" s="5"/>
      <c r="R313" s="5"/>
      <c r="S313" s="5"/>
      <c r="T313" s="5"/>
      <c r="U313" s="5"/>
      <c r="V313" s="5"/>
      <c r="W313" s="5"/>
      <c r="X313" s="5"/>
      <c r="Y313" s="5"/>
      <c r="Z313" s="5"/>
      <c r="AA313" s="5"/>
      <c r="AB313" s="5"/>
    </row>
    <row r="314" ht="15.75" customHeight="1">
      <c r="A314" s="4"/>
      <c r="E314" s="6"/>
      <c r="H314" s="8"/>
      <c r="L314" s="5"/>
      <c r="M314" s="9"/>
      <c r="N314" s="5"/>
      <c r="O314" s="11"/>
      <c r="P314" s="5"/>
      <c r="Q314" s="5"/>
      <c r="R314" s="5"/>
      <c r="S314" s="5"/>
      <c r="T314" s="5"/>
      <c r="U314" s="5"/>
      <c r="V314" s="5"/>
      <c r="W314" s="5"/>
      <c r="X314" s="5"/>
      <c r="Y314" s="5"/>
      <c r="Z314" s="5"/>
      <c r="AA314" s="5"/>
      <c r="AB314" s="5"/>
    </row>
    <row r="315" ht="15.75" customHeight="1">
      <c r="A315" s="4"/>
      <c r="E315" s="6"/>
      <c r="H315" s="8"/>
      <c r="L315" s="5"/>
      <c r="M315" s="9"/>
      <c r="N315" s="5"/>
      <c r="O315" s="11"/>
      <c r="P315" s="5"/>
      <c r="Q315" s="5"/>
      <c r="R315" s="5"/>
      <c r="S315" s="5"/>
      <c r="T315" s="5"/>
      <c r="U315" s="5"/>
      <c r="V315" s="5"/>
      <c r="W315" s="5"/>
      <c r="X315" s="5"/>
      <c r="Y315" s="5"/>
      <c r="Z315" s="5"/>
      <c r="AA315" s="5"/>
      <c r="AB315" s="5"/>
    </row>
    <row r="316" ht="15.75" customHeight="1">
      <c r="A316" s="4"/>
      <c r="E316" s="6"/>
      <c r="H316" s="8"/>
      <c r="L316" s="5"/>
      <c r="M316" s="9"/>
      <c r="N316" s="5"/>
      <c r="O316" s="11"/>
      <c r="P316" s="5"/>
      <c r="Q316" s="5"/>
      <c r="R316" s="5"/>
      <c r="S316" s="5"/>
      <c r="T316" s="5"/>
      <c r="U316" s="5"/>
      <c r="V316" s="5"/>
      <c r="W316" s="5"/>
      <c r="X316" s="5"/>
      <c r="Y316" s="5"/>
      <c r="Z316" s="5"/>
      <c r="AA316" s="5"/>
      <c r="AB316" s="5"/>
    </row>
    <row r="317" ht="15.75" customHeight="1">
      <c r="A317" s="4"/>
      <c r="E317" s="6"/>
      <c r="H317" s="8"/>
      <c r="L317" s="5"/>
      <c r="M317" s="9"/>
      <c r="N317" s="5"/>
      <c r="O317" s="11"/>
      <c r="P317" s="5"/>
      <c r="Q317" s="5"/>
      <c r="R317" s="5"/>
      <c r="S317" s="5"/>
      <c r="T317" s="5"/>
      <c r="U317" s="5"/>
      <c r="V317" s="5"/>
      <c r="W317" s="5"/>
      <c r="X317" s="5"/>
      <c r="Y317" s="5"/>
      <c r="Z317" s="5"/>
      <c r="AA317" s="5"/>
      <c r="AB317" s="5"/>
    </row>
    <row r="318" ht="15.75" customHeight="1">
      <c r="A318" s="4"/>
      <c r="E318" s="6"/>
      <c r="H318" s="8"/>
      <c r="L318" s="5"/>
      <c r="M318" s="9"/>
      <c r="N318" s="5"/>
      <c r="O318" s="11"/>
      <c r="P318" s="5"/>
      <c r="Q318" s="5"/>
      <c r="R318" s="5"/>
      <c r="S318" s="5"/>
      <c r="T318" s="5"/>
      <c r="U318" s="5"/>
      <c r="V318" s="5"/>
      <c r="W318" s="5"/>
      <c r="X318" s="5"/>
      <c r="Y318" s="5"/>
      <c r="Z318" s="5"/>
      <c r="AA318" s="5"/>
      <c r="AB318" s="5"/>
    </row>
    <row r="319" ht="15.75" customHeight="1">
      <c r="A319" s="4"/>
      <c r="E319" s="6"/>
      <c r="H319" s="8"/>
      <c r="L319" s="5"/>
      <c r="M319" s="9"/>
      <c r="N319" s="5"/>
      <c r="O319" s="11"/>
      <c r="P319" s="5"/>
      <c r="Q319" s="5"/>
      <c r="R319" s="5"/>
      <c r="S319" s="5"/>
      <c r="T319" s="5"/>
      <c r="U319" s="5"/>
      <c r="V319" s="5"/>
      <c r="W319" s="5"/>
      <c r="X319" s="5"/>
      <c r="Y319" s="5"/>
      <c r="Z319" s="5"/>
      <c r="AA319" s="5"/>
      <c r="AB319" s="5"/>
    </row>
    <row r="320" ht="15.75" customHeight="1">
      <c r="A320" s="4"/>
      <c r="E320" s="6"/>
      <c r="H320" s="8"/>
      <c r="L320" s="5"/>
      <c r="M320" s="9"/>
      <c r="N320" s="5"/>
      <c r="O320" s="11"/>
      <c r="P320" s="5"/>
      <c r="Q320" s="5"/>
      <c r="R320" s="5"/>
      <c r="S320" s="5"/>
      <c r="T320" s="5"/>
      <c r="U320" s="5"/>
      <c r="V320" s="5"/>
      <c r="W320" s="5"/>
      <c r="X320" s="5"/>
      <c r="Y320" s="5"/>
      <c r="Z320" s="5"/>
      <c r="AA320" s="5"/>
      <c r="AB320" s="5"/>
    </row>
    <row r="321" ht="15.75" customHeight="1">
      <c r="A321" s="4"/>
      <c r="E321" s="6"/>
      <c r="H321" s="8"/>
      <c r="L321" s="5"/>
      <c r="M321" s="9"/>
      <c r="N321" s="5"/>
      <c r="O321" s="11"/>
      <c r="P321" s="5"/>
      <c r="Q321" s="5"/>
      <c r="R321" s="5"/>
      <c r="S321" s="5"/>
      <c r="T321" s="5"/>
      <c r="U321" s="5"/>
      <c r="V321" s="5"/>
      <c r="W321" s="5"/>
      <c r="X321" s="5"/>
      <c r="Y321" s="5"/>
      <c r="Z321" s="5"/>
      <c r="AA321" s="5"/>
      <c r="AB321" s="5"/>
    </row>
    <row r="322" ht="15.75" customHeight="1">
      <c r="A322" s="4"/>
      <c r="E322" s="6"/>
      <c r="H322" s="8"/>
      <c r="L322" s="5"/>
      <c r="M322" s="9"/>
      <c r="N322" s="5"/>
      <c r="O322" s="11"/>
      <c r="P322" s="5"/>
      <c r="Q322" s="5"/>
      <c r="R322" s="5"/>
      <c r="S322" s="5"/>
      <c r="T322" s="5"/>
      <c r="U322" s="5"/>
      <c r="V322" s="5"/>
      <c r="W322" s="5"/>
      <c r="X322" s="5"/>
      <c r="Y322" s="5"/>
      <c r="Z322" s="5"/>
      <c r="AA322" s="5"/>
      <c r="AB322" s="5"/>
    </row>
    <row r="323" ht="15.75" customHeight="1">
      <c r="A323" s="4"/>
      <c r="E323" s="6"/>
      <c r="H323" s="8"/>
      <c r="L323" s="5"/>
      <c r="M323" s="9"/>
      <c r="N323" s="5"/>
      <c r="O323" s="11"/>
      <c r="P323" s="5"/>
      <c r="Q323" s="5"/>
      <c r="R323" s="5"/>
      <c r="S323" s="5"/>
      <c r="T323" s="5"/>
      <c r="U323" s="5"/>
      <c r="V323" s="5"/>
      <c r="W323" s="5"/>
      <c r="X323" s="5"/>
      <c r="Y323" s="5"/>
      <c r="Z323" s="5"/>
      <c r="AA323" s="5"/>
      <c r="AB323" s="5"/>
    </row>
    <row r="324" ht="15.75" customHeight="1">
      <c r="A324" s="4"/>
      <c r="E324" s="6"/>
      <c r="H324" s="8"/>
      <c r="L324" s="5"/>
      <c r="M324" s="9"/>
      <c r="N324" s="5"/>
      <c r="O324" s="11"/>
      <c r="P324" s="5"/>
      <c r="Q324" s="5"/>
      <c r="R324" s="5"/>
      <c r="S324" s="5"/>
      <c r="T324" s="5"/>
      <c r="U324" s="5"/>
      <c r="V324" s="5"/>
      <c r="W324" s="5"/>
      <c r="X324" s="5"/>
      <c r="Y324" s="5"/>
      <c r="Z324" s="5"/>
      <c r="AA324" s="5"/>
      <c r="AB324" s="5"/>
    </row>
    <row r="325" ht="15.75" customHeight="1">
      <c r="A325" s="4"/>
      <c r="E325" s="6"/>
      <c r="H325" s="8"/>
      <c r="L325" s="5"/>
      <c r="M325" s="9"/>
      <c r="N325" s="5"/>
      <c r="O325" s="11"/>
      <c r="P325" s="5"/>
      <c r="Q325" s="5"/>
      <c r="R325" s="5"/>
      <c r="S325" s="5"/>
      <c r="T325" s="5"/>
      <c r="U325" s="5"/>
      <c r="V325" s="5"/>
      <c r="W325" s="5"/>
      <c r="X325" s="5"/>
      <c r="Y325" s="5"/>
      <c r="Z325" s="5"/>
      <c r="AA325" s="5"/>
      <c r="AB325" s="5"/>
    </row>
    <row r="326" ht="15.75" customHeight="1">
      <c r="A326" s="4"/>
      <c r="E326" s="6"/>
      <c r="H326" s="8"/>
      <c r="L326" s="5"/>
      <c r="M326" s="9"/>
      <c r="N326" s="5"/>
      <c r="O326" s="11"/>
      <c r="P326" s="5"/>
      <c r="Q326" s="5"/>
      <c r="R326" s="5"/>
      <c r="S326" s="5"/>
      <c r="T326" s="5"/>
      <c r="U326" s="5"/>
      <c r="V326" s="5"/>
      <c r="W326" s="5"/>
      <c r="X326" s="5"/>
      <c r="Y326" s="5"/>
      <c r="Z326" s="5"/>
      <c r="AA326" s="5"/>
      <c r="AB326" s="5"/>
    </row>
    <row r="327" ht="15.75" customHeight="1">
      <c r="A327" s="4"/>
      <c r="E327" s="6"/>
      <c r="H327" s="8"/>
      <c r="L327" s="5"/>
      <c r="M327" s="9"/>
      <c r="N327" s="5"/>
      <c r="O327" s="11"/>
      <c r="P327" s="5"/>
      <c r="Q327" s="5"/>
      <c r="R327" s="5"/>
      <c r="S327" s="5"/>
      <c r="T327" s="5"/>
      <c r="U327" s="5"/>
      <c r="V327" s="5"/>
      <c r="W327" s="5"/>
      <c r="X327" s="5"/>
      <c r="Y327" s="5"/>
      <c r="Z327" s="5"/>
      <c r="AA327" s="5"/>
      <c r="AB327" s="5"/>
    </row>
    <row r="328" ht="15.75" customHeight="1">
      <c r="A328" s="4"/>
      <c r="E328" s="6"/>
      <c r="H328" s="8"/>
      <c r="L328" s="5"/>
      <c r="M328" s="9"/>
      <c r="N328" s="5"/>
      <c r="O328" s="11"/>
      <c r="P328" s="5"/>
      <c r="Q328" s="5"/>
      <c r="R328" s="5"/>
      <c r="S328" s="5"/>
      <c r="T328" s="5"/>
      <c r="U328" s="5"/>
      <c r="V328" s="5"/>
      <c r="W328" s="5"/>
      <c r="X328" s="5"/>
      <c r="Y328" s="5"/>
      <c r="Z328" s="5"/>
      <c r="AA328" s="5"/>
      <c r="AB328" s="5"/>
    </row>
    <row r="329" ht="15.75" customHeight="1">
      <c r="A329" s="4"/>
      <c r="E329" s="6"/>
      <c r="H329" s="8"/>
      <c r="L329" s="5"/>
      <c r="M329" s="9"/>
      <c r="N329" s="5"/>
      <c r="O329" s="11"/>
      <c r="P329" s="5"/>
      <c r="Q329" s="5"/>
      <c r="R329" s="5"/>
      <c r="S329" s="5"/>
      <c r="T329" s="5"/>
      <c r="U329" s="5"/>
      <c r="V329" s="5"/>
      <c r="W329" s="5"/>
      <c r="X329" s="5"/>
      <c r="Y329" s="5"/>
      <c r="Z329" s="5"/>
      <c r="AA329" s="5"/>
      <c r="AB329" s="5"/>
    </row>
    <row r="330" ht="15.75" customHeight="1">
      <c r="A330" s="4"/>
      <c r="E330" s="6"/>
      <c r="H330" s="8"/>
      <c r="L330" s="5"/>
      <c r="M330" s="9"/>
      <c r="N330" s="5"/>
      <c r="O330" s="11"/>
      <c r="P330" s="5"/>
      <c r="Q330" s="5"/>
      <c r="R330" s="5"/>
      <c r="S330" s="5"/>
      <c r="T330" s="5"/>
      <c r="U330" s="5"/>
      <c r="V330" s="5"/>
      <c r="W330" s="5"/>
      <c r="X330" s="5"/>
      <c r="Y330" s="5"/>
      <c r="Z330" s="5"/>
      <c r="AA330" s="5"/>
      <c r="AB330" s="5"/>
    </row>
    <row r="331" ht="15.75" customHeight="1">
      <c r="A331" s="4"/>
      <c r="E331" s="6"/>
      <c r="H331" s="8"/>
      <c r="L331" s="5"/>
      <c r="M331" s="9"/>
      <c r="N331" s="5"/>
      <c r="O331" s="11"/>
      <c r="P331" s="5"/>
      <c r="Q331" s="5"/>
      <c r="R331" s="5"/>
      <c r="S331" s="5"/>
      <c r="T331" s="5"/>
      <c r="U331" s="5"/>
      <c r="V331" s="5"/>
      <c r="W331" s="5"/>
      <c r="X331" s="5"/>
      <c r="Y331" s="5"/>
      <c r="Z331" s="5"/>
      <c r="AA331" s="5"/>
      <c r="AB331" s="5"/>
    </row>
    <row r="332" ht="15.75" customHeight="1">
      <c r="A332" s="4"/>
      <c r="E332" s="6"/>
      <c r="H332" s="8"/>
      <c r="L332" s="5"/>
      <c r="M332" s="9"/>
      <c r="N332" s="5"/>
      <c r="O332" s="11"/>
      <c r="P332" s="5"/>
      <c r="Q332" s="5"/>
      <c r="R332" s="5"/>
      <c r="S332" s="5"/>
      <c r="T332" s="5"/>
      <c r="U332" s="5"/>
      <c r="V332" s="5"/>
      <c r="W332" s="5"/>
      <c r="X332" s="5"/>
      <c r="Y332" s="5"/>
      <c r="Z332" s="5"/>
      <c r="AA332" s="5"/>
      <c r="AB332" s="5"/>
    </row>
    <row r="333" ht="15.75" customHeight="1">
      <c r="A333" s="4"/>
      <c r="E333" s="6"/>
      <c r="H333" s="8"/>
      <c r="L333" s="5"/>
      <c r="M333" s="9"/>
      <c r="N333" s="5"/>
      <c r="O333" s="11"/>
      <c r="P333" s="5"/>
      <c r="Q333" s="5"/>
      <c r="R333" s="5"/>
      <c r="S333" s="5"/>
      <c r="T333" s="5"/>
      <c r="U333" s="5"/>
      <c r="V333" s="5"/>
      <c r="W333" s="5"/>
      <c r="X333" s="5"/>
      <c r="Y333" s="5"/>
      <c r="Z333" s="5"/>
      <c r="AA333" s="5"/>
      <c r="AB333" s="5"/>
    </row>
    <row r="334" ht="15.75" customHeight="1">
      <c r="A334" s="4"/>
      <c r="E334" s="6"/>
      <c r="H334" s="8"/>
      <c r="L334" s="5"/>
      <c r="M334" s="9"/>
      <c r="N334" s="5"/>
      <c r="O334" s="11"/>
      <c r="P334" s="5"/>
      <c r="Q334" s="5"/>
      <c r="R334" s="5"/>
      <c r="S334" s="5"/>
      <c r="T334" s="5"/>
      <c r="U334" s="5"/>
      <c r="V334" s="5"/>
      <c r="W334" s="5"/>
      <c r="X334" s="5"/>
      <c r="Y334" s="5"/>
      <c r="Z334" s="5"/>
      <c r="AA334" s="5"/>
      <c r="AB334" s="5"/>
    </row>
    <row r="335" ht="15.75" customHeight="1">
      <c r="A335" s="4"/>
      <c r="E335" s="6"/>
      <c r="H335" s="8"/>
      <c r="L335" s="5"/>
      <c r="M335" s="9"/>
      <c r="N335" s="5"/>
      <c r="O335" s="11"/>
      <c r="P335" s="5"/>
      <c r="Q335" s="5"/>
      <c r="R335" s="5"/>
      <c r="S335" s="5"/>
      <c r="T335" s="5"/>
      <c r="U335" s="5"/>
      <c r="V335" s="5"/>
      <c r="W335" s="5"/>
      <c r="X335" s="5"/>
      <c r="Y335" s="5"/>
      <c r="Z335" s="5"/>
      <c r="AA335" s="5"/>
      <c r="AB335" s="5"/>
    </row>
    <row r="336" ht="15.75" customHeight="1">
      <c r="A336" s="4"/>
      <c r="E336" s="6"/>
      <c r="H336" s="8"/>
      <c r="L336" s="5"/>
      <c r="M336" s="9"/>
      <c r="N336" s="5"/>
      <c r="O336" s="11"/>
      <c r="P336" s="5"/>
      <c r="Q336" s="5"/>
      <c r="R336" s="5"/>
      <c r="S336" s="5"/>
      <c r="T336" s="5"/>
      <c r="U336" s="5"/>
      <c r="V336" s="5"/>
      <c r="W336" s="5"/>
      <c r="X336" s="5"/>
      <c r="Y336" s="5"/>
      <c r="Z336" s="5"/>
      <c r="AA336" s="5"/>
      <c r="AB336" s="5"/>
    </row>
    <row r="337" ht="15.75" customHeight="1">
      <c r="A337" s="4"/>
      <c r="E337" s="6"/>
      <c r="H337" s="8"/>
      <c r="L337" s="5"/>
      <c r="M337" s="9"/>
      <c r="N337" s="5"/>
      <c r="O337" s="11"/>
      <c r="P337" s="5"/>
      <c r="Q337" s="5"/>
      <c r="R337" s="5"/>
      <c r="S337" s="5"/>
      <c r="T337" s="5"/>
      <c r="U337" s="5"/>
      <c r="V337" s="5"/>
      <c r="W337" s="5"/>
      <c r="X337" s="5"/>
      <c r="Y337" s="5"/>
      <c r="Z337" s="5"/>
      <c r="AA337" s="5"/>
      <c r="AB337" s="5"/>
    </row>
    <row r="338" ht="15.75" customHeight="1">
      <c r="A338" s="4"/>
      <c r="E338" s="6"/>
      <c r="H338" s="8"/>
      <c r="L338" s="5"/>
      <c r="M338" s="9"/>
      <c r="N338" s="5"/>
      <c r="O338" s="11"/>
      <c r="P338" s="5"/>
      <c r="Q338" s="5"/>
      <c r="R338" s="5"/>
      <c r="S338" s="5"/>
      <c r="T338" s="5"/>
      <c r="U338" s="5"/>
      <c r="V338" s="5"/>
      <c r="W338" s="5"/>
      <c r="X338" s="5"/>
      <c r="Y338" s="5"/>
      <c r="Z338" s="5"/>
      <c r="AA338" s="5"/>
      <c r="AB338" s="5"/>
    </row>
    <row r="339" ht="15.75" customHeight="1">
      <c r="A339" s="4"/>
      <c r="E339" s="6"/>
      <c r="H339" s="8"/>
      <c r="L339" s="5"/>
      <c r="M339" s="9"/>
      <c r="N339" s="5"/>
      <c r="O339" s="11"/>
      <c r="P339" s="5"/>
      <c r="Q339" s="5"/>
      <c r="R339" s="5"/>
      <c r="S339" s="5"/>
      <c r="T339" s="5"/>
      <c r="U339" s="5"/>
      <c r="V339" s="5"/>
      <c r="W339" s="5"/>
      <c r="X339" s="5"/>
      <c r="Y339" s="5"/>
      <c r="Z339" s="5"/>
      <c r="AA339" s="5"/>
      <c r="AB339" s="5"/>
    </row>
    <row r="340" ht="15.75" customHeight="1">
      <c r="A340" s="4"/>
      <c r="E340" s="6"/>
      <c r="H340" s="8"/>
      <c r="L340" s="5"/>
      <c r="M340" s="9"/>
      <c r="N340" s="5"/>
      <c r="O340" s="11"/>
      <c r="P340" s="5"/>
      <c r="Q340" s="5"/>
      <c r="R340" s="5"/>
      <c r="S340" s="5"/>
      <c r="T340" s="5"/>
      <c r="U340" s="5"/>
      <c r="V340" s="5"/>
      <c r="W340" s="5"/>
      <c r="X340" s="5"/>
      <c r="Y340" s="5"/>
      <c r="Z340" s="5"/>
      <c r="AA340" s="5"/>
      <c r="AB340" s="5"/>
    </row>
    <row r="341" ht="15.75" customHeight="1">
      <c r="A341" s="4"/>
      <c r="E341" s="6"/>
      <c r="H341" s="8"/>
      <c r="L341" s="5"/>
      <c r="M341" s="9"/>
      <c r="N341" s="5"/>
      <c r="O341" s="11"/>
      <c r="P341" s="5"/>
      <c r="Q341" s="5"/>
      <c r="R341" s="5"/>
      <c r="S341" s="5"/>
      <c r="T341" s="5"/>
      <c r="U341" s="5"/>
      <c r="V341" s="5"/>
      <c r="W341" s="5"/>
      <c r="X341" s="5"/>
      <c r="Y341" s="5"/>
      <c r="Z341" s="5"/>
      <c r="AA341" s="5"/>
      <c r="AB341" s="5"/>
    </row>
    <row r="342" ht="15.75" customHeight="1">
      <c r="A342" s="4"/>
      <c r="E342" s="6"/>
      <c r="H342" s="8"/>
      <c r="L342" s="5"/>
      <c r="M342" s="9"/>
      <c r="N342" s="5"/>
      <c r="O342" s="11"/>
      <c r="P342" s="5"/>
      <c r="Q342" s="5"/>
      <c r="R342" s="5"/>
      <c r="S342" s="5"/>
      <c r="T342" s="5"/>
      <c r="U342" s="5"/>
      <c r="V342" s="5"/>
      <c r="W342" s="5"/>
      <c r="X342" s="5"/>
      <c r="Y342" s="5"/>
      <c r="Z342" s="5"/>
      <c r="AA342" s="5"/>
      <c r="AB342" s="5"/>
    </row>
    <row r="343" ht="15.75" customHeight="1">
      <c r="A343" s="4"/>
      <c r="E343" s="6"/>
      <c r="H343" s="8"/>
      <c r="L343" s="5"/>
      <c r="M343" s="9"/>
      <c r="N343" s="5"/>
      <c r="O343" s="11"/>
      <c r="P343" s="5"/>
      <c r="Q343" s="5"/>
      <c r="R343" s="5"/>
      <c r="S343" s="5"/>
      <c r="T343" s="5"/>
      <c r="U343" s="5"/>
      <c r="V343" s="5"/>
      <c r="W343" s="5"/>
      <c r="X343" s="5"/>
      <c r="Y343" s="5"/>
      <c r="Z343" s="5"/>
      <c r="AA343" s="5"/>
      <c r="AB343" s="5"/>
    </row>
    <row r="344" ht="15.75" customHeight="1">
      <c r="A344" s="4"/>
      <c r="E344" s="6"/>
      <c r="H344" s="8"/>
      <c r="L344" s="5"/>
      <c r="M344" s="9"/>
      <c r="N344" s="5"/>
      <c r="O344" s="11"/>
      <c r="P344" s="5"/>
      <c r="Q344" s="5"/>
      <c r="R344" s="5"/>
      <c r="S344" s="5"/>
      <c r="T344" s="5"/>
      <c r="U344" s="5"/>
      <c r="V344" s="5"/>
      <c r="W344" s="5"/>
      <c r="X344" s="5"/>
      <c r="Y344" s="5"/>
      <c r="Z344" s="5"/>
      <c r="AA344" s="5"/>
      <c r="AB344" s="5"/>
    </row>
    <row r="345" ht="15.75" customHeight="1">
      <c r="A345" s="4"/>
      <c r="E345" s="6"/>
      <c r="H345" s="8"/>
      <c r="L345" s="5"/>
      <c r="M345" s="9"/>
      <c r="N345" s="5"/>
      <c r="O345" s="11"/>
      <c r="P345" s="5"/>
      <c r="Q345" s="5"/>
      <c r="R345" s="5"/>
      <c r="S345" s="5"/>
      <c r="T345" s="5"/>
      <c r="U345" s="5"/>
      <c r="V345" s="5"/>
      <c r="W345" s="5"/>
      <c r="X345" s="5"/>
      <c r="Y345" s="5"/>
      <c r="Z345" s="5"/>
      <c r="AA345" s="5"/>
      <c r="AB345" s="5"/>
    </row>
    <row r="346" ht="15.75" customHeight="1">
      <c r="A346" s="4"/>
      <c r="E346" s="6"/>
      <c r="H346" s="8"/>
      <c r="L346" s="5"/>
      <c r="M346" s="9"/>
      <c r="N346" s="5"/>
      <c r="O346" s="11"/>
      <c r="P346" s="5"/>
      <c r="Q346" s="5"/>
      <c r="R346" s="5"/>
      <c r="S346" s="5"/>
      <c r="T346" s="5"/>
      <c r="U346" s="5"/>
      <c r="V346" s="5"/>
      <c r="W346" s="5"/>
      <c r="X346" s="5"/>
      <c r="Y346" s="5"/>
      <c r="Z346" s="5"/>
      <c r="AA346" s="5"/>
      <c r="AB346" s="5"/>
    </row>
    <row r="347" ht="15.75" customHeight="1">
      <c r="A347" s="4"/>
      <c r="E347" s="6"/>
      <c r="H347" s="8"/>
      <c r="L347" s="5"/>
      <c r="M347" s="9"/>
      <c r="N347" s="5"/>
      <c r="O347" s="11"/>
      <c r="P347" s="5"/>
      <c r="Q347" s="5"/>
      <c r="R347" s="5"/>
      <c r="S347" s="5"/>
      <c r="T347" s="5"/>
      <c r="U347" s="5"/>
      <c r="V347" s="5"/>
      <c r="W347" s="5"/>
      <c r="X347" s="5"/>
      <c r="Y347" s="5"/>
      <c r="Z347" s="5"/>
      <c r="AA347" s="5"/>
      <c r="AB347" s="5"/>
    </row>
    <row r="348" ht="15.75" customHeight="1">
      <c r="A348" s="4"/>
      <c r="E348" s="6"/>
      <c r="H348" s="8"/>
      <c r="L348" s="5"/>
      <c r="M348" s="9"/>
      <c r="N348" s="5"/>
      <c r="O348" s="11"/>
      <c r="P348" s="5"/>
      <c r="Q348" s="5"/>
      <c r="R348" s="5"/>
      <c r="S348" s="5"/>
      <c r="T348" s="5"/>
      <c r="U348" s="5"/>
      <c r="V348" s="5"/>
      <c r="W348" s="5"/>
      <c r="X348" s="5"/>
      <c r="Y348" s="5"/>
      <c r="Z348" s="5"/>
      <c r="AA348" s="5"/>
      <c r="AB348" s="5"/>
    </row>
    <row r="349" ht="15.75" customHeight="1">
      <c r="A349" s="4"/>
      <c r="E349" s="6"/>
      <c r="H349" s="8"/>
      <c r="L349" s="5"/>
      <c r="M349" s="9"/>
      <c r="N349" s="5"/>
      <c r="O349" s="11"/>
      <c r="P349" s="5"/>
      <c r="Q349" s="5"/>
      <c r="R349" s="5"/>
      <c r="S349" s="5"/>
      <c r="T349" s="5"/>
      <c r="U349" s="5"/>
      <c r="V349" s="5"/>
      <c r="W349" s="5"/>
      <c r="X349" s="5"/>
      <c r="Y349" s="5"/>
      <c r="Z349" s="5"/>
      <c r="AA349" s="5"/>
      <c r="AB349" s="5"/>
    </row>
    <row r="350" ht="15.75" customHeight="1">
      <c r="A350" s="4"/>
      <c r="E350" s="6"/>
      <c r="H350" s="8"/>
      <c r="L350" s="5"/>
      <c r="M350" s="9"/>
      <c r="N350" s="5"/>
      <c r="O350" s="11"/>
      <c r="P350" s="5"/>
      <c r="Q350" s="5"/>
      <c r="R350" s="5"/>
      <c r="S350" s="5"/>
      <c r="T350" s="5"/>
      <c r="U350" s="5"/>
      <c r="V350" s="5"/>
      <c r="W350" s="5"/>
      <c r="X350" s="5"/>
      <c r="Y350" s="5"/>
      <c r="Z350" s="5"/>
      <c r="AA350" s="5"/>
      <c r="AB350" s="5"/>
    </row>
    <row r="351" ht="15.75" customHeight="1">
      <c r="A351" s="4"/>
      <c r="E351" s="6"/>
      <c r="H351" s="8"/>
      <c r="L351" s="5"/>
      <c r="M351" s="9"/>
      <c r="N351" s="5"/>
      <c r="O351" s="11"/>
      <c r="P351" s="5"/>
      <c r="Q351" s="5"/>
      <c r="R351" s="5"/>
      <c r="S351" s="5"/>
      <c r="T351" s="5"/>
      <c r="U351" s="5"/>
      <c r="V351" s="5"/>
      <c r="W351" s="5"/>
      <c r="X351" s="5"/>
      <c r="Y351" s="5"/>
      <c r="Z351" s="5"/>
      <c r="AA351" s="5"/>
      <c r="AB351" s="5"/>
    </row>
    <row r="352" ht="15.75" customHeight="1">
      <c r="A352" s="4"/>
      <c r="E352" s="6"/>
      <c r="H352" s="8"/>
      <c r="L352" s="5"/>
      <c r="M352" s="9"/>
      <c r="N352" s="5"/>
      <c r="O352" s="11"/>
      <c r="P352" s="5"/>
      <c r="Q352" s="5"/>
      <c r="R352" s="5"/>
      <c r="S352" s="5"/>
      <c r="T352" s="5"/>
      <c r="U352" s="5"/>
      <c r="V352" s="5"/>
      <c r="W352" s="5"/>
      <c r="X352" s="5"/>
      <c r="Y352" s="5"/>
      <c r="Z352" s="5"/>
      <c r="AA352" s="5"/>
      <c r="AB352" s="5"/>
    </row>
    <row r="353" ht="15.75" customHeight="1">
      <c r="A353" s="4"/>
      <c r="E353" s="6"/>
      <c r="H353" s="8"/>
      <c r="L353" s="5"/>
      <c r="M353" s="9"/>
      <c r="N353" s="5"/>
      <c r="O353" s="11"/>
      <c r="P353" s="5"/>
      <c r="Q353" s="5"/>
      <c r="R353" s="5"/>
      <c r="S353" s="5"/>
      <c r="T353" s="5"/>
      <c r="U353" s="5"/>
      <c r="V353" s="5"/>
      <c r="W353" s="5"/>
      <c r="X353" s="5"/>
      <c r="Y353" s="5"/>
      <c r="Z353" s="5"/>
      <c r="AA353" s="5"/>
      <c r="AB353" s="5"/>
    </row>
    <row r="354" ht="15.75" customHeight="1">
      <c r="A354" s="4"/>
      <c r="E354" s="6"/>
      <c r="H354" s="8"/>
      <c r="L354" s="5"/>
      <c r="M354" s="9"/>
      <c r="N354" s="5"/>
      <c r="O354" s="11"/>
      <c r="P354" s="5"/>
      <c r="Q354" s="5"/>
      <c r="R354" s="5"/>
      <c r="S354" s="5"/>
      <c r="T354" s="5"/>
      <c r="U354" s="5"/>
      <c r="V354" s="5"/>
      <c r="W354" s="5"/>
      <c r="X354" s="5"/>
      <c r="Y354" s="5"/>
      <c r="Z354" s="5"/>
      <c r="AA354" s="5"/>
      <c r="AB354" s="5"/>
    </row>
    <row r="355" ht="15.75" customHeight="1">
      <c r="A355" s="4"/>
      <c r="E355" s="6"/>
      <c r="H355" s="8"/>
      <c r="L355" s="5"/>
      <c r="M355" s="9"/>
      <c r="N355" s="5"/>
      <c r="O355" s="11"/>
      <c r="P355" s="5"/>
      <c r="Q355" s="5"/>
      <c r="R355" s="5"/>
      <c r="S355" s="5"/>
      <c r="T355" s="5"/>
      <c r="U355" s="5"/>
      <c r="V355" s="5"/>
      <c r="W355" s="5"/>
      <c r="X355" s="5"/>
      <c r="Y355" s="5"/>
      <c r="Z355" s="5"/>
      <c r="AA355" s="5"/>
      <c r="AB355" s="5"/>
    </row>
    <row r="356" ht="15.75" customHeight="1">
      <c r="A356" s="4"/>
      <c r="E356" s="6"/>
      <c r="H356" s="8"/>
      <c r="L356" s="5"/>
      <c r="M356" s="9"/>
      <c r="N356" s="5"/>
      <c r="O356" s="11"/>
      <c r="P356" s="5"/>
      <c r="Q356" s="5"/>
      <c r="R356" s="5"/>
      <c r="S356" s="5"/>
      <c r="T356" s="5"/>
      <c r="U356" s="5"/>
      <c r="V356" s="5"/>
      <c r="W356" s="5"/>
      <c r="X356" s="5"/>
      <c r="Y356" s="5"/>
      <c r="Z356" s="5"/>
      <c r="AA356" s="5"/>
      <c r="AB356" s="5"/>
    </row>
    <row r="357" ht="15.75" customHeight="1">
      <c r="A357" s="4"/>
      <c r="E357" s="6"/>
      <c r="H357" s="8"/>
      <c r="L357" s="5"/>
      <c r="M357" s="9"/>
      <c r="N357" s="5"/>
      <c r="O357" s="11"/>
      <c r="P357" s="5"/>
      <c r="Q357" s="5"/>
      <c r="R357" s="5"/>
      <c r="S357" s="5"/>
      <c r="T357" s="5"/>
      <c r="U357" s="5"/>
      <c r="V357" s="5"/>
      <c r="W357" s="5"/>
      <c r="X357" s="5"/>
      <c r="Y357" s="5"/>
      <c r="Z357" s="5"/>
      <c r="AA357" s="5"/>
      <c r="AB357" s="5"/>
    </row>
    <row r="358" ht="15.75" customHeight="1">
      <c r="A358" s="4"/>
      <c r="E358" s="6"/>
      <c r="H358" s="8"/>
      <c r="L358" s="5"/>
      <c r="M358" s="9"/>
      <c r="N358" s="5"/>
      <c r="O358" s="11"/>
      <c r="P358" s="5"/>
      <c r="Q358" s="5"/>
      <c r="R358" s="5"/>
      <c r="S358" s="5"/>
      <c r="T358" s="5"/>
      <c r="U358" s="5"/>
      <c r="V358" s="5"/>
      <c r="W358" s="5"/>
      <c r="X358" s="5"/>
      <c r="Y358" s="5"/>
      <c r="Z358" s="5"/>
      <c r="AA358" s="5"/>
      <c r="AB358" s="5"/>
    </row>
    <row r="359" ht="15.75" customHeight="1">
      <c r="A359" s="4"/>
      <c r="E359" s="6"/>
      <c r="H359" s="8"/>
      <c r="L359" s="5"/>
      <c r="M359" s="9"/>
      <c r="N359" s="5"/>
      <c r="O359" s="11"/>
      <c r="P359" s="5"/>
      <c r="Q359" s="5"/>
      <c r="R359" s="5"/>
      <c r="S359" s="5"/>
      <c r="T359" s="5"/>
      <c r="U359" s="5"/>
      <c r="V359" s="5"/>
      <c r="W359" s="5"/>
      <c r="X359" s="5"/>
      <c r="Y359" s="5"/>
      <c r="Z359" s="5"/>
      <c r="AA359" s="5"/>
      <c r="AB359" s="5"/>
    </row>
    <row r="360" ht="15.75" customHeight="1">
      <c r="A360" s="4"/>
      <c r="E360" s="6"/>
      <c r="H360" s="8"/>
      <c r="L360" s="5"/>
      <c r="M360" s="9"/>
      <c r="N360" s="5"/>
      <c r="O360" s="11"/>
      <c r="P360" s="5"/>
      <c r="Q360" s="5"/>
      <c r="R360" s="5"/>
      <c r="S360" s="5"/>
      <c r="T360" s="5"/>
      <c r="U360" s="5"/>
      <c r="V360" s="5"/>
      <c r="W360" s="5"/>
      <c r="X360" s="5"/>
      <c r="Y360" s="5"/>
      <c r="Z360" s="5"/>
      <c r="AA360" s="5"/>
      <c r="AB360" s="5"/>
    </row>
    <row r="361" ht="15.75" customHeight="1">
      <c r="A361" s="4"/>
      <c r="E361" s="6"/>
      <c r="H361" s="8"/>
      <c r="L361" s="5"/>
      <c r="M361" s="9"/>
      <c r="N361" s="5"/>
      <c r="O361" s="11"/>
      <c r="P361" s="5"/>
      <c r="Q361" s="5"/>
      <c r="R361" s="5"/>
      <c r="S361" s="5"/>
      <c r="T361" s="5"/>
      <c r="U361" s="5"/>
      <c r="V361" s="5"/>
      <c r="W361" s="5"/>
      <c r="X361" s="5"/>
      <c r="Y361" s="5"/>
      <c r="Z361" s="5"/>
      <c r="AA361" s="5"/>
      <c r="AB361" s="5"/>
    </row>
    <row r="362" ht="15.75" customHeight="1">
      <c r="A362" s="4"/>
      <c r="E362" s="6"/>
      <c r="H362" s="8"/>
      <c r="L362" s="5"/>
      <c r="M362" s="9"/>
      <c r="N362" s="5"/>
      <c r="O362" s="11"/>
      <c r="P362" s="5"/>
      <c r="Q362" s="5"/>
      <c r="R362" s="5"/>
      <c r="S362" s="5"/>
      <c r="T362" s="5"/>
      <c r="U362" s="5"/>
      <c r="V362" s="5"/>
      <c r="W362" s="5"/>
      <c r="X362" s="5"/>
      <c r="Y362" s="5"/>
      <c r="Z362" s="5"/>
      <c r="AA362" s="5"/>
      <c r="AB362" s="5"/>
    </row>
    <row r="363" ht="15.75" customHeight="1">
      <c r="A363" s="4"/>
      <c r="E363" s="6"/>
      <c r="H363" s="8"/>
      <c r="L363" s="5"/>
      <c r="M363" s="9"/>
      <c r="N363" s="5"/>
      <c r="O363" s="11"/>
      <c r="P363" s="5"/>
      <c r="Q363" s="5"/>
      <c r="R363" s="5"/>
      <c r="S363" s="5"/>
      <c r="T363" s="5"/>
      <c r="U363" s="5"/>
      <c r="V363" s="5"/>
      <c r="W363" s="5"/>
      <c r="X363" s="5"/>
      <c r="Y363" s="5"/>
      <c r="Z363" s="5"/>
      <c r="AA363" s="5"/>
      <c r="AB363" s="5"/>
    </row>
    <row r="364" ht="15.75" customHeight="1">
      <c r="A364" s="4"/>
      <c r="E364" s="6"/>
      <c r="H364" s="8"/>
      <c r="L364" s="5"/>
      <c r="M364" s="9"/>
      <c r="N364" s="5"/>
      <c r="O364" s="11"/>
      <c r="P364" s="5"/>
      <c r="Q364" s="5"/>
      <c r="R364" s="5"/>
      <c r="S364" s="5"/>
      <c r="T364" s="5"/>
      <c r="U364" s="5"/>
      <c r="V364" s="5"/>
      <c r="W364" s="5"/>
      <c r="X364" s="5"/>
      <c r="Y364" s="5"/>
      <c r="Z364" s="5"/>
      <c r="AA364" s="5"/>
      <c r="AB364" s="5"/>
    </row>
    <row r="365" ht="15.75" customHeight="1">
      <c r="A365" s="4"/>
      <c r="E365" s="6"/>
      <c r="H365" s="8"/>
      <c r="L365" s="5"/>
      <c r="M365" s="9"/>
      <c r="N365" s="5"/>
      <c r="O365" s="11"/>
      <c r="P365" s="5"/>
      <c r="Q365" s="5"/>
      <c r="R365" s="5"/>
      <c r="S365" s="5"/>
      <c r="T365" s="5"/>
      <c r="U365" s="5"/>
      <c r="V365" s="5"/>
      <c r="W365" s="5"/>
      <c r="X365" s="5"/>
      <c r="Y365" s="5"/>
      <c r="Z365" s="5"/>
      <c r="AA365" s="5"/>
      <c r="AB365" s="5"/>
    </row>
    <row r="366" ht="15.75" customHeight="1">
      <c r="A366" s="4"/>
      <c r="E366" s="6"/>
      <c r="H366" s="8"/>
      <c r="L366" s="5"/>
      <c r="M366" s="9"/>
      <c r="N366" s="5"/>
      <c r="O366" s="11"/>
      <c r="P366" s="5"/>
      <c r="Q366" s="5"/>
      <c r="R366" s="5"/>
      <c r="S366" s="5"/>
      <c r="T366" s="5"/>
      <c r="U366" s="5"/>
      <c r="V366" s="5"/>
      <c r="W366" s="5"/>
      <c r="X366" s="5"/>
      <c r="Y366" s="5"/>
      <c r="Z366" s="5"/>
      <c r="AA366" s="5"/>
      <c r="AB366" s="5"/>
    </row>
    <row r="367" ht="15.75" customHeight="1">
      <c r="A367" s="4"/>
      <c r="E367" s="6"/>
      <c r="H367" s="8"/>
      <c r="L367" s="5"/>
      <c r="M367" s="9"/>
      <c r="N367" s="5"/>
      <c r="O367" s="11"/>
      <c r="P367" s="5"/>
      <c r="Q367" s="5"/>
      <c r="R367" s="5"/>
      <c r="S367" s="5"/>
      <c r="T367" s="5"/>
      <c r="U367" s="5"/>
      <c r="V367" s="5"/>
      <c r="W367" s="5"/>
      <c r="X367" s="5"/>
      <c r="Y367" s="5"/>
      <c r="Z367" s="5"/>
      <c r="AA367" s="5"/>
      <c r="AB367" s="5"/>
    </row>
    <row r="368" ht="15.75" customHeight="1">
      <c r="A368" s="4"/>
      <c r="E368" s="6"/>
      <c r="H368" s="8"/>
      <c r="L368" s="5"/>
      <c r="M368" s="9"/>
      <c r="N368" s="5"/>
      <c r="O368" s="11"/>
      <c r="P368" s="5"/>
      <c r="Q368" s="5"/>
      <c r="R368" s="5"/>
      <c r="S368" s="5"/>
      <c r="T368" s="5"/>
      <c r="U368" s="5"/>
      <c r="V368" s="5"/>
      <c r="W368" s="5"/>
      <c r="X368" s="5"/>
      <c r="Y368" s="5"/>
      <c r="Z368" s="5"/>
      <c r="AA368" s="5"/>
      <c r="AB368" s="5"/>
    </row>
    <row r="369" ht="15.75" customHeight="1">
      <c r="A369" s="4"/>
      <c r="E369" s="6"/>
      <c r="H369" s="8"/>
      <c r="L369" s="5"/>
      <c r="M369" s="9"/>
      <c r="N369" s="5"/>
      <c r="O369" s="11"/>
      <c r="P369" s="5"/>
      <c r="Q369" s="5"/>
      <c r="R369" s="5"/>
      <c r="S369" s="5"/>
      <c r="T369" s="5"/>
      <c r="U369" s="5"/>
      <c r="V369" s="5"/>
      <c r="W369" s="5"/>
      <c r="X369" s="5"/>
      <c r="Y369" s="5"/>
      <c r="Z369" s="5"/>
      <c r="AA369" s="5"/>
      <c r="AB369" s="5"/>
    </row>
    <row r="370" ht="15.75" customHeight="1">
      <c r="A370" s="4"/>
      <c r="E370" s="6"/>
      <c r="H370" s="8"/>
      <c r="L370" s="5"/>
      <c r="M370" s="9"/>
      <c r="N370" s="5"/>
      <c r="O370" s="11"/>
      <c r="P370" s="5"/>
      <c r="Q370" s="5"/>
      <c r="R370" s="5"/>
      <c r="S370" s="5"/>
      <c r="T370" s="5"/>
      <c r="U370" s="5"/>
      <c r="V370" s="5"/>
      <c r="W370" s="5"/>
      <c r="X370" s="5"/>
      <c r="Y370" s="5"/>
      <c r="Z370" s="5"/>
      <c r="AA370" s="5"/>
      <c r="AB370" s="5"/>
    </row>
    <row r="371" ht="15.75" customHeight="1">
      <c r="A371" s="4"/>
      <c r="E371" s="6"/>
      <c r="H371" s="8"/>
      <c r="L371" s="5"/>
      <c r="M371" s="9"/>
      <c r="N371" s="5"/>
      <c r="O371" s="11"/>
      <c r="P371" s="5"/>
      <c r="Q371" s="5"/>
      <c r="R371" s="5"/>
      <c r="S371" s="5"/>
      <c r="T371" s="5"/>
      <c r="U371" s="5"/>
      <c r="V371" s="5"/>
      <c r="W371" s="5"/>
      <c r="X371" s="5"/>
      <c r="Y371" s="5"/>
      <c r="Z371" s="5"/>
      <c r="AA371" s="5"/>
      <c r="AB371" s="5"/>
    </row>
    <row r="372" ht="15.75" customHeight="1">
      <c r="A372" s="4"/>
      <c r="E372" s="6"/>
      <c r="H372" s="8"/>
      <c r="L372" s="5"/>
      <c r="M372" s="9"/>
      <c r="N372" s="5"/>
      <c r="O372" s="11"/>
      <c r="P372" s="5"/>
      <c r="Q372" s="5"/>
      <c r="R372" s="5"/>
      <c r="S372" s="5"/>
      <c r="T372" s="5"/>
      <c r="U372" s="5"/>
      <c r="V372" s="5"/>
      <c r="W372" s="5"/>
      <c r="X372" s="5"/>
      <c r="Y372" s="5"/>
      <c r="Z372" s="5"/>
      <c r="AA372" s="5"/>
      <c r="AB372" s="5"/>
    </row>
    <row r="373" ht="15.75" customHeight="1">
      <c r="A373" s="4"/>
      <c r="E373" s="6"/>
      <c r="H373" s="8"/>
      <c r="L373" s="5"/>
      <c r="M373" s="9"/>
      <c r="N373" s="5"/>
      <c r="O373" s="11"/>
      <c r="P373" s="5"/>
      <c r="Q373" s="5"/>
      <c r="R373" s="5"/>
      <c r="S373" s="5"/>
      <c r="T373" s="5"/>
      <c r="U373" s="5"/>
      <c r="V373" s="5"/>
      <c r="W373" s="5"/>
      <c r="X373" s="5"/>
      <c r="Y373" s="5"/>
      <c r="Z373" s="5"/>
      <c r="AA373" s="5"/>
      <c r="AB373" s="5"/>
    </row>
    <row r="374" ht="15.75" customHeight="1">
      <c r="A374" s="4"/>
      <c r="E374" s="6"/>
      <c r="H374" s="8"/>
      <c r="L374" s="5"/>
      <c r="M374" s="9"/>
      <c r="N374" s="5"/>
      <c r="O374" s="11"/>
      <c r="P374" s="5"/>
      <c r="Q374" s="5"/>
      <c r="R374" s="5"/>
      <c r="S374" s="5"/>
      <c r="T374" s="5"/>
      <c r="U374" s="5"/>
      <c r="V374" s="5"/>
      <c r="W374" s="5"/>
      <c r="X374" s="5"/>
      <c r="Y374" s="5"/>
      <c r="Z374" s="5"/>
      <c r="AA374" s="5"/>
      <c r="AB374" s="5"/>
    </row>
    <row r="375" ht="15.75" customHeight="1">
      <c r="A375" s="4"/>
      <c r="E375" s="6"/>
      <c r="H375" s="8"/>
      <c r="L375" s="5"/>
      <c r="M375" s="9"/>
      <c r="N375" s="5"/>
      <c r="O375" s="11"/>
      <c r="P375" s="5"/>
      <c r="Q375" s="5"/>
      <c r="R375" s="5"/>
      <c r="S375" s="5"/>
      <c r="T375" s="5"/>
      <c r="U375" s="5"/>
      <c r="V375" s="5"/>
      <c r="W375" s="5"/>
      <c r="X375" s="5"/>
      <c r="Y375" s="5"/>
      <c r="Z375" s="5"/>
      <c r="AA375" s="5"/>
      <c r="AB375" s="5"/>
    </row>
    <row r="376" ht="15.75" customHeight="1">
      <c r="A376" s="4"/>
      <c r="E376" s="6"/>
      <c r="H376" s="8"/>
      <c r="L376" s="5"/>
      <c r="M376" s="9"/>
      <c r="N376" s="5"/>
      <c r="O376" s="11"/>
      <c r="P376" s="5"/>
      <c r="Q376" s="5"/>
      <c r="R376" s="5"/>
      <c r="S376" s="5"/>
      <c r="T376" s="5"/>
      <c r="U376" s="5"/>
      <c r="V376" s="5"/>
      <c r="W376" s="5"/>
      <c r="X376" s="5"/>
      <c r="Y376" s="5"/>
      <c r="Z376" s="5"/>
      <c r="AA376" s="5"/>
      <c r="AB376" s="5"/>
    </row>
    <row r="377" ht="15.75" customHeight="1">
      <c r="A377" s="4"/>
      <c r="E377" s="6"/>
      <c r="H377" s="8"/>
      <c r="L377" s="5"/>
      <c r="M377" s="9"/>
      <c r="N377" s="5"/>
      <c r="O377" s="11"/>
      <c r="P377" s="5"/>
      <c r="Q377" s="5"/>
      <c r="R377" s="5"/>
      <c r="S377" s="5"/>
      <c r="T377" s="5"/>
      <c r="U377" s="5"/>
      <c r="V377" s="5"/>
      <c r="W377" s="5"/>
      <c r="X377" s="5"/>
      <c r="Y377" s="5"/>
      <c r="Z377" s="5"/>
      <c r="AA377" s="5"/>
      <c r="AB377" s="5"/>
    </row>
    <row r="378" ht="15.75" customHeight="1">
      <c r="A378" s="4"/>
      <c r="E378" s="6"/>
      <c r="H378" s="8"/>
      <c r="L378" s="5"/>
      <c r="M378" s="9"/>
      <c r="N378" s="5"/>
      <c r="O378" s="11"/>
      <c r="P378" s="5"/>
      <c r="Q378" s="5"/>
      <c r="R378" s="5"/>
      <c r="S378" s="5"/>
      <c r="T378" s="5"/>
      <c r="U378" s="5"/>
      <c r="V378" s="5"/>
      <c r="W378" s="5"/>
      <c r="X378" s="5"/>
      <c r="Y378" s="5"/>
      <c r="Z378" s="5"/>
      <c r="AA378" s="5"/>
      <c r="AB378" s="5"/>
    </row>
    <row r="379" ht="15.75" customHeight="1">
      <c r="A379" s="4"/>
      <c r="E379" s="6"/>
      <c r="H379" s="8"/>
      <c r="L379" s="5"/>
      <c r="M379" s="9"/>
      <c r="N379" s="5"/>
      <c r="O379" s="11"/>
      <c r="P379" s="5"/>
      <c r="Q379" s="5"/>
      <c r="R379" s="5"/>
      <c r="S379" s="5"/>
      <c r="T379" s="5"/>
      <c r="U379" s="5"/>
      <c r="V379" s="5"/>
      <c r="W379" s="5"/>
      <c r="X379" s="5"/>
      <c r="Y379" s="5"/>
      <c r="Z379" s="5"/>
      <c r="AA379" s="5"/>
      <c r="AB379" s="5"/>
    </row>
    <row r="380" ht="15.75" customHeight="1">
      <c r="A380" s="4"/>
      <c r="E380" s="6"/>
      <c r="H380" s="8"/>
      <c r="L380" s="5"/>
      <c r="M380" s="9"/>
      <c r="N380" s="5"/>
      <c r="O380" s="11"/>
      <c r="P380" s="5"/>
      <c r="Q380" s="5"/>
      <c r="R380" s="5"/>
      <c r="S380" s="5"/>
      <c r="T380" s="5"/>
      <c r="U380" s="5"/>
      <c r="V380" s="5"/>
      <c r="W380" s="5"/>
      <c r="X380" s="5"/>
      <c r="Y380" s="5"/>
      <c r="Z380" s="5"/>
      <c r="AA380" s="5"/>
      <c r="AB380" s="5"/>
    </row>
    <row r="381" ht="15.75" customHeight="1">
      <c r="A381" s="4"/>
      <c r="E381" s="6"/>
      <c r="H381" s="8"/>
      <c r="L381" s="5"/>
      <c r="M381" s="9"/>
      <c r="N381" s="5"/>
      <c r="O381" s="11"/>
      <c r="P381" s="5"/>
      <c r="Q381" s="5"/>
      <c r="R381" s="5"/>
      <c r="S381" s="5"/>
      <c r="T381" s="5"/>
      <c r="U381" s="5"/>
      <c r="V381" s="5"/>
      <c r="W381" s="5"/>
      <c r="X381" s="5"/>
      <c r="Y381" s="5"/>
      <c r="Z381" s="5"/>
      <c r="AA381" s="5"/>
      <c r="AB381" s="5"/>
    </row>
    <row r="382" ht="15.75" customHeight="1">
      <c r="A382" s="4"/>
      <c r="E382" s="6"/>
      <c r="H382" s="8"/>
      <c r="L382" s="5"/>
      <c r="M382" s="9"/>
      <c r="N382" s="5"/>
      <c r="O382" s="11"/>
      <c r="P382" s="5"/>
      <c r="Q382" s="5"/>
      <c r="R382" s="5"/>
      <c r="S382" s="5"/>
      <c r="T382" s="5"/>
      <c r="U382" s="5"/>
      <c r="V382" s="5"/>
      <c r="W382" s="5"/>
      <c r="X382" s="5"/>
      <c r="Y382" s="5"/>
      <c r="Z382" s="5"/>
      <c r="AA382" s="5"/>
      <c r="AB382" s="5"/>
    </row>
    <row r="383" ht="15.75" customHeight="1">
      <c r="A383" s="4"/>
      <c r="E383" s="6"/>
      <c r="H383" s="8"/>
      <c r="L383" s="5"/>
      <c r="M383" s="9"/>
      <c r="N383" s="5"/>
      <c r="O383" s="11"/>
      <c r="P383" s="5"/>
      <c r="Q383" s="5"/>
      <c r="R383" s="5"/>
      <c r="S383" s="5"/>
      <c r="T383" s="5"/>
      <c r="U383" s="5"/>
      <c r="V383" s="5"/>
      <c r="W383" s="5"/>
      <c r="X383" s="5"/>
      <c r="Y383" s="5"/>
      <c r="Z383" s="5"/>
      <c r="AA383" s="5"/>
      <c r="AB383" s="5"/>
    </row>
    <row r="384" ht="15.75" customHeight="1">
      <c r="A384" s="4"/>
      <c r="E384" s="6"/>
      <c r="H384" s="8"/>
      <c r="L384" s="5"/>
      <c r="M384" s="9"/>
      <c r="N384" s="5"/>
      <c r="O384" s="11"/>
      <c r="P384" s="5"/>
      <c r="Q384" s="5"/>
      <c r="R384" s="5"/>
      <c r="S384" s="5"/>
      <c r="T384" s="5"/>
      <c r="U384" s="5"/>
      <c r="V384" s="5"/>
      <c r="W384" s="5"/>
      <c r="X384" s="5"/>
      <c r="Y384" s="5"/>
      <c r="Z384" s="5"/>
      <c r="AA384" s="5"/>
      <c r="AB384" s="5"/>
    </row>
    <row r="385" ht="15.75" customHeight="1">
      <c r="A385" s="4"/>
      <c r="E385" s="6"/>
      <c r="H385" s="8"/>
      <c r="L385" s="5"/>
      <c r="M385" s="9"/>
      <c r="N385" s="5"/>
      <c r="O385" s="11"/>
      <c r="P385" s="5"/>
      <c r="Q385" s="5"/>
      <c r="R385" s="5"/>
      <c r="S385" s="5"/>
      <c r="T385" s="5"/>
      <c r="U385" s="5"/>
      <c r="V385" s="5"/>
      <c r="W385" s="5"/>
      <c r="X385" s="5"/>
      <c r="Y385" s="5"/>
      <c r="Z385" s="5"/>
      <c r="AA385" s="5"/>
      <c r="AB385" s="5"/>
    </row>
    <row r="386" ht="15.75" customHeight="1">
      <c r="A386" s="4"/>
      <c r="E386" s="6"/>
      <c r="H386" s="8"/>
      <c r="L386" s="5"/>
      <c r="M386" s="9"/>
      <c r="N386" s="5"/>
      <c r="O386" s="11"/>
      <c r="P386" s="5"/>
      <c r="Q386" s="5"/>
      <c r="R386" s="5"/>
      <c r="S386" s="5"/>
      <c r="T386" s="5"/>
      <c r="U386" s="5"/>
      <c r="V386" s="5"/>
      <c r="W386" s="5"/>
      <c r="X386" s="5"/>
      <c r="Y386" s="5"/>
      <c r="Z386" s="5"/>
      <c r="AA386" s="5"/>
      <c r="AB386" s="5"/>
    </row>
    <row r="387" ht="15.75" customHeight="1">
      <c r="A387" s="4"/>
      <c r="E387" s="6"/>
      <c r="H387" s="8"/>
      <c r="L387" s="5"/>
      <c r="M387" s="9"/>
      <c r="N387" s="5"/>
      <c r="O387" s="11"/>
      <c r="P387" s="5"/>
      <c r="Q387" s="5"/>
      <c r="R387" s="5"/>
      <c r="S387" s="5"/>
      <c r="T387" s="5"/>
      <c r="U387" s="5"/>
      <c r="V387" s="5"/>
      <c r="W387" s="5"/>
      <c r="X387" s="5"/>
      <c r="Y387" s="5"/>
      <c r="Z387" s="5"/>
      <c r="AA387" s="5"/>
      <c r="AB387" s="5"/>
    </row>
    <row r="388" ht="15.75" customHeight="1">
      <c r="A388" s="4"/>
      <c r="E388" s="6"/>
      <c r="H388" s="8"/>
      <c r="L388" s="5"/>
      <c r="M388" s="9"/>
      <c r="N388" s="5"/>
      <c r="O388" s="11"/>
      <c r="P388" s="5"/>
      <c r="Q388" s="5"/>
      <c r="R388" s="5"/>
      <c r="S388" s="5"/>
      <c r="T388" s="5"/>
      <c r="U388" s="5"/>
      <c r="V388" s="5"/>
      <c r="W388" s="5"/>
      <c r="X388" s="5"/>
      <c r="Y388" s="5"/>
      <c r="Z388" s="5"/>
      <c r="AA388" s="5"/>
      <c r="AB388" s="5"/>
    </row>
    <row r="389" ht="15.75" customHeight="1">
      <c r="A389" s="4"/>
      <c r="E389" s="6"/>
      <c r="H389" s="8"/>
      <c r="L389" s="5"/>
      <c r="M389" s="9"/>
      <c r="N389" s="5"/>
      <c r="O389" s="11"/>
      <c r="P389" s="5"/>
      <c r="Q389" s="5"/>
      <c r="R389" s="5"/>
      <c r="S389" s="5"/>
      <c r="T389" s="5"/>
      <c r="U389" s="5"/>
      <c r="V389" s="5"/>
      <c r="W389" s="5"/>
      <c r="X389" s="5"/>
      <c r="Y389" s="5"/>
      <c r="Z389" s="5"/>
      <c r="AA389" s="5"/>
      <c r="AB389" s="5"/>
    </row>
    <row r="390" ht="15.75" customHeight="1">
      <c r="A390" s="4"/>
      <c r="E390" s="6"/>
      <c r="H390" s="8"/>
      <c r="L390" s="5"/>
      <c r="M390" s="9"/>
      <c r="N390" s="5"/>
      <c r="O390" s="11"/>
      <c r="P390" s="5"/>
      <c r="Q390" s="5"/>
      <c r="R390" s="5"/>
      <c r="S390" s="5"/>
      <c r="T390" s="5"/>
      <c r="U390" s="5"/>
      <c r="V390" s="5"/>
      <c r="W390" s="5"/>
      <c r="X390" s="5"/>
      <c r="Y390" s="5"/>
      <c r="Z390" s="5"/>
      <c r="AA390" s="5"/>
      <c r="AB390" s="5"/>
    </row>
    <row r="391" ht="15.75" customHeight="1">
      <c r="A391" s="4"/>
      <c r="E391" s="6"/>
      <c r="H391" s="8"/>
      <c r="L391" s="5"/>
      <c r="M391" s="9"/>
      <c r="N391" s="5"/>
      <c r="O391" s="11"/>
      <c r="P391" s="5"/>
      <c r="Q391" s="5"/>
      <c r="R391" s="5"/>
      <c r="S391" s="5"/>
      <c r="T391" s="5"/>
      <c r="U391" s="5"/>
      <c r="V391" s="5"/>
      <c r="W391" s="5"/>
      <c r="X391" s="5"/>
      <c r="Y391" s="5"/>
      <c r="Z391" s="5"/>
      <c r="AA391" s="5"/>
      <c r="AB391" s="5"/>
    </row>
    <row r="392" ht="15.75" customHeight="1">
      <c r="A392" s="4"/>
      <c r="E392" s="6"/>
      <c r="H392" s="8"/>
      <c r="L392" s="5"/>
      <c r="M392" s="9"/>
      <c r="N392" s="5"/>
      <c r="O392" s="11"/>
      <c r="P392" s="5"/>
      <c r="Q392" s="5"/>
      <c r="R392" s="5"/>
      <c r="S392" s="5"/>
      <c r="T392" s="5"/>
      <c r="U392" s="5"/>
      <c r="V392" s="5"/>
      <c r="W392" s="5"/>
      <c r="X392" s="5"/>
      <c r="Y392" s="5"/>
      <c r="Z392" s="5"/>
      <c r="AA392" s="5"/>
      <c r="AB392" s="5"/>
    </row>
    <row r="393" ht="15.75" customHeight="1">
      <c r="A393" s="4"/>
      <c r="E393" s="6"/>
      <c r="H393" s="8"/>
      <c r="L393" s="5"/>
      <c r="M393" s="9"/>
      <c r="N393" s="5"/>
      <c r="O393" s="11"/>
      <c r="P393" s="5"/>
      <c r="Q393" s="5"/>
      <c r="R393" s="5"/>
      <c r="S393" s="5"/>
      <c r="T393" s="5"/>
      <c r="U393" s="5"/>
      <c r="V393" s="5"/>
      <c r="W393" s="5"/>
      <c r="X393" s="5"/>
      <c r="Y393" s="5"/>
      <c r="Z393" s="5"/>
      <c r="AA393" s="5"/>
      <c r="AB393" s="5"/>
    </row>
    <row r="394" ht="15.75" customHeight="1">
      <c r="A394" s="4"/>
      <c r="E394" s="6"/>
      <c r="H394" s="8"/>
      <c r="L394" s="5"/>
      <c r="M394" s="9"/>
      <c r="N394" s="5"/>
      <c r="O394" s="11"/>
      <c r="P394" s="5"/>
      <c r="Q394" s="5"/>
      <c r="R394" s="5"/>
      <c r="S394" s="5"/>
      <c r="T394" s="5"/>
      <c r="U394" s="5"/>
      <c r="V394" s="5"/>
      <c r="W394" s="5"/>
      <c r="X394" s="5"/>
      <c r="Y394" s="5"/>
      <c r="Z394" s="5"/>
      <c r="AA394" s="5"/>
      <c r="AB394" s="5"/>
    </row>
    <row r="395" ht="15.75" customHeight="1">
      <c r="A395" s="4"/>
      <c r="E395" s="6"/>
      <c r="H395" s="8"/>
      <c r="L395" s="5"/>
      <c r="M395" s="9"/>
      <c r="N395" s="5"/>
      <c r="O395" s="11"/>
      <c r="P395" s="5"/>
      <c r="Q395" s="5"/>
      <c r="R395" s="5"/>
      <c r="S395" s="5"/>
      <c r="T395" s="5"/>
      <c r="U395" s="5"/>
      <c r="V395" s="5"/>
      <c r="W395" s="5"/>
      <c r="X395" s="5"/>
      <c r="Y395" s="5"/>
      <c r="Z395" s="5"/>
      <c r="AA395" s="5"/>
      <c r="AB395" s="5"/>
    </row>
    <row r="396" ht="15.75" customHeight="1">
      <c r="A396" s="4"/>
      <c r="E396" s="6"/>
      <c r="H396" s="8"/>
      <c r="L396" s="5"/>
      <c r="M396" s="9"/>
      <c r="N396" s="5"/>
      <c r="O396" s="11"/>
      <c r="P396" s="5"/>
      <c r="Q396" s="5"/>
      <c r="R396" s="5"/>
      <c r="S396" s="5"/>
      <c r="T396" s="5"/>
      <c r="U396" s="5"/>
      <c r="V396" s="5"/>
      <c r="W396" s="5"/>
      <c r="X396" s="5"/>
      <c r="Y396" s="5"/>
      <c r="Z396" s="5"/>
      <c r="AA396" s="5"/>
      <c r="AB396" s="5"/>
    </row>
    <row r="397" ht="15.75" customHeight="1">
      <c r="A397" s="4"/>
      <c r="E397" s="6"/>
      <c r="H397" s="8"/>
      <c r="L397" s="5"/>
      <c r="M397" s="9"/>
      <c r="N397" s="5"/>
      <c r="O397" s="11"/>
      <c r="P397" s="5"/>
      <c r="Q397" s="5"/>
      <c r="R397" s="5"/>
      <c r="S397" s="5"/>
      <c r="T397" s="5"/>
      <c r="U397" s="5"/>
      <c r="V397" s="5"/>
      <c r="W397" s="5"/>
      <c r="X397" s="5"/>
      <c r="Y397" s="5"/>
      <c r="Z397" s="5"/>
      <c r="AA397" s="5"/>
      <c r="AB397" s="5"/>
    </row>
    <row r="398" ht="15.75" customHeight="1">
      <c r="A398" s="4"/>
      <c r="E398" s="6"/>
      <c r="H398" s="8"/>
      <c r="L398" s="5"/>
      <c r="M398" s="9"/>
      <c r="N398" s="5"/>
      <c r="O398" s="11"/>
      <c r="P398" s="5"/>
      <c r="Q398" s="5"/>
      <c r="R398" s="5"/>
      <c r="S398" s="5"/>
      <c r="T398" s="5"/>
      <c r="U398" s="5"/>
      <c r="V398" s="5"/>
      <c r="W398" s="5"/>
      <c r="X398" s="5"/>
      <c r="Y398" s="5"/>
      <c r="Z398" s="5"/>
      <c r="AA398" s="5"/>
      <c r="AB398" s="5"/>
    </row>
    <row r="399" ht="15.75" customHeight="1">
      <c r="A399" s="4"/>
      <c r="E399" s="6"/>
      <c r="H399" s="8"/>
      <c r="L399" s="5"/>
      <c r="M399" s="9"/>
      <c r="N399" s="5"/>
      <c r="O399" s="11"/>
      <c r="P399" s="5"/>
      <c r="Q399" s="5"/>
      <c r="R399" s="5"/>
      <c r="S399" s="5"/>
      <c r="T399" s="5"/>
      <c r="U399" s="5"/>
      <c r="V399" s="5"/>
      <c r="W399" s="5"/>
      <c r="X399" s="5"/>
      <c r="Y399" s="5"/>
      <c r="Z399" s="5"/>
      <c r="AA399" s="5"/>
      <c r="AB399" s="5"/>
    </row>
    <row r="400" ht="15.75" customHeight="1">
      <c r="A400" s="4"/>
      <c r="E400" s="6"/>
      <c r="H400" s="8"/>
      <c r="L400" s="5"/>
      <c r="M400" s="9"/>
      <c r="N400" s="5"/>
      <c r="O400" s="11"/>
      <c r="P400" s="5"/>
      <c r="Q400" s="5"/>
      <c r="R400" s="5"/>
      <c r="S400" s="5"/>
      <c r="T400" s="5"/>
      <c r="U400" s="5"/>
      <c r="V400" s="5"/>
      <c r="W400" s="5"/>
      <c r="X400" s="5"/>
      <c r="Y400" s="5"/>
      <c r="Z400" s="5"/>
      <c r="AA400" s="5"/>
      <c r="AB400" s="5"/>
    </row>
    <row r="401" ht="15.75" customHeight="1">
      <c r="A401" s="4"/>
      <c r="E401" s="6"/>
      <c r="H401" s="8"/>
      <c r="L401" s="5"/>
      <c r="M401" s="9"/>
      <c r="N401" s="5"/>
      <c r="O401" s="11"/>
      <c r="P401" s="5"/>
      <c r="Q401" s="5"/>
      <c r="R401" s="5"/>
      <c r="S401" s="5"/>
      <c r="T401" s="5"/>
      <c r="U401" s="5"/>
      <c r="V401" s="5"/>
      <c r="W401" s="5"/>
      <c r="X401" s="5"/>
      <c r="Y401" s="5"/>
      <c r="Z401" s="5"/>
      <c r="AA401" s="5"/>
      <c r="AB401" s="5"/>
    </row>
    <row r="402" ht="15.75" customHeight="1">
      <c r="A402" s="4"/>
      <c r="E402" s="6"/>
      <c r="H402" s="8"/>
      <c r="L402" s="5"/>
      <c r="M402" s="9"/>
      <c r="N402" s="5"/>
      <c r="O402" s="11"/>
      <c r="P402" s="5"/>
      <c r="Q402" s="5"/>
      <c r="R402" s="5"/>
      <c r="S402" s="5"/>
      <c r="T402" s="5"/>
      <c r="U402" s="5"/>
      <c r="V402" s="5"/>
      <c r="W402" s="5"/>
      <c r="X402" s="5"/>
      <c r="Y402" s="5"/>
      <c r="Z402" s="5"/>
      <c r="AA402" s="5"/>
      <c r="AB402" s="5"/>
    </row>
    <row r="403" ht="15.75" customHeight="1">
      <c r="A403" s="4"/>
      <c r="E403" s="6"/>
      <c r="H403" s="8"/>
      <c r="L403" s="5"/>
      <c r="M403" s="9"/>
      <c r="N403" s="5"/>
      <c r="O403" s="11"/>
      <c r="P403" s="5"/>
      <c r="Q403" s="5"/>
      <c r="R403" s="5"/>
      <c r="S403" s="5"/>
      <c r="T403" s="5"/>
      <c r="U403" s="5"/>
      <c r="V403" s="5"/>
      <c r="W403" s="5"/>
      <c r="X403" s="5"/>
      <c r="Y403" s="5"/>
      <c r="Z403" s="5"/>
      <c r="AA403" s="5"/>
      <c r="AB403" s="5"/>
    </row>
    <row r="404" ht="15.75" customHeight="1">
      <c r="A404" s="4"/>
      <c r="E404" s="6"/>
      <c r="H404" s="8"/>
      <c r="L404" s="5"/>
      <c r="M404" s="9"/>
      <c r="N404" s="5"/>
      <c r="O404" s="11"/>
      <c r="P404" s="5"/>
      <c r="Q404" s="5"/>
      <c r="R404" s="5"/>
      <c r="S404" s="5"/>
      <c r="T404" s="5"/>
      <c r="U404" s="5"/>
      <c r="V404" s="5"/>
      <c r="W404" s="5"/>
      <c r="X404" s="5"/>
      <c r="Y404" s="5"/>
      <c r="Z404" s="5"/>
      <c r="AA404" s="5"/>
      <c r="AB404" s="5"/>
    </row>
    <row r="405" ht="15.75" customHeight="1">
      <c r="A405" s="4"/>
      <c r="E405" s="6"/>
      <c r="H405" s="8"/>
      <c r="L405" s="5"/>
      <c r="M405" s="9"/>
      <c r="N405" s="5"/>
      <c r="O405" s="11"/>
      <c r="P405" s="5"/>
      <c r="Q405" s="5"/>
      <c r="R405" s="5"/>
      <c r="S405" s="5"/>
      <c r="T405" s="5"/>
      <c r="U405" s="5"/>
      <c r="V405" s="5"/>
      <c r="W405" s="5"/>
      <c r="X405" s="5"/>
      <c r="Y405" s="5"/>
      <c r="Z405" s="5"/>
      <c r="AA405" s="5"/>
      <c r="AB405" s="5"/>
    </row>
    <row r="406" ht="15.75" customHeight="1">
      <c r="A406" s="4"/>
      <c r="E406" s="6"/>
      <c r="H406" s="8"/>
      <c r="L406" s="5"/>
      <c r="M406" s="9"/>
      <c r="N406" s="5"/>
      <c r="O406" s="11"/>
      <c r="P406" s="5"/>
      <c r="Q406" s="5"/>
      <c r="R406" s="5"/>
      <c r="S406" s="5"/>
      <c r="T406" s="5"/>
      <c r="U406" s="5"/>
      <c r="V406" s="5"/>
      <c r="W406" s="5"/>
      <c r="X406" s="5"/>
      <c r="Y406" s="5"/>
      <c r="Z406" s="5"/>
      <c r="AA406" s="5"/>
      <c r="AB406" s="5"/>
    </row>
    <row r="407" ht="15.75" customHeight="1">
      <c r="A407" s="4"/>
      <c r="E407" s="6"/>
      <c r="H407" s="8"/>
      <c r="L407" s="5"/>
      <c r="M407" s="9"/>
      <c r="N407" s="5"/>
      <c r="O407" s="11"/>
      <c r="P407" s="5"/>
      <c r="Q407" s="5"/>
      <c r="R407" s="5"/>
      <c r="S407" s="5"/>
      <c r="T407" s="5"/>
      <c r="U407" s="5"/>
      <c r="V407" s="5"/>
      <c r="W407" s="5"/>
      <c r="X407" s="5"/>
      <c r="Y407" s="5"/>
      <c r="Z407" s="5"/>
      <c r="AA407" s="5"/>
      <c r="AB407" s="5"/>
    </row>
    <row r="408" ht="15.75" customHeight="1">
      <c r="A408" s="4"/>
      <c r="E408" s="6"/>
      <c r="H408" s="8"/>
      <c r="L408" s="5"/>
      <c r="M408" s="9"/>
      <c r="N408" s="5"/>
      <c r="O408" s="11"/>
      <c r="P408" s="5"/>
      <c r="Q408" s="5"/>
      <c r="R408" s="5"/>
      <c r="S408" s="5"/>
      <c r="T408" s="5"/>
      <c r="U408" s="5"/>
      <c r="V408" s="5"/>
      <c r="W408" s="5"/>
      <c r="X408" s="5"/>
      <c r="Y408" s="5"/>
      <c r="Z408" s="5"/>
      <c r="AA408" s="5"/>
      <c r="AB408" s="5"/>
    </row>
    <row r="409" ht="15.75" customHeight="1">
      <c r="A409" s="4"/>
      <c r="E409" s="6"/>
      <c r="H409" s="8"/>
      <c r="L409" s="5"/>
      <c r="M409" s="9"/>
      <c r="N409" s="5"/>
      <c r="O409" s="11"/>
      <c r="P409" s="5"/>
      <c r="Q409" s="5"/>
      <c r="R409" s="5"/>
      <c r="S409" s="5"/>
      <c r="T409" s="5"/>
      <c r="U409" s="5"/>
      <c r="V409" s="5"/>
      <c r="W409" s="5"/>
      <c r="X409" s="5"/>
      <c r="Y409" s="5"/>
      <c r="Z409" s="5"/>
      <c r="AA409" s="5"/>
      <c r="AB409" s="5"/>
    </row>
    <row r="410" ht="15.75" customHeight="1">
      <c r="A410" s="4"/>
      <c r="E410" s="6"/>
      <c r="H410" s="8"/>
      <c r="L410" s="5"/>
      <c r="M410" s="9"/>
      <c r="N410" s="5"/>
      <c r="O410" s="11"/>
      <c r="P410" s="5"/>
      <c r="Q410" s="5"/>
      <c r="R410" s="5"/>
      <c r="S410" s="5"/>
      <c r="T410" s="5"/>
      <c r="U410" s="5"/>
      <c r="V410" s="5"/>
      <c r="W410" s="5"/>
      <c r="X410" s="5"/>
      <c r="Y410" s="5"/>
      <c r="Z410" s="5"/>
      <c r="AA410" s="5"/>
      <c r="AB410" s="5"/>
    </row>
    <row r="411" ht="15.75" customHeight="1">
      <c r="A411" s="4"/>
      <c r="E411" s="6"/>
      <c r="H411" s="8"/>
      <c r="L411" s="5"/>
      <c r="M411" s="9"/>
      <c r="N411" s="5"/>
      <c r="O411" s="11"/>
      <c r="P411" s="5"/>
      <c r="Q411" s="5"/>
      <c r="R411" s="5"/>
      <c r="S411" s="5"/>
      <c r="T411" s="5"/>
      <c r="U411" s="5"/>
      <c r="V411" s="5"/>
      <c r="W411" s="5"/>
      <c r="X411" s="5"/>
      <c r="Y411" s="5"/>
      <c r="Z411" s="5"/>
      <c r="AA411" s="5"/>
      <c r="AB411" s="5"/>
    </row>
    <row r="412" ht="15.75" customHeight="1">
      <c r="A412" s="4"/>
      <c r="E412" s="6"/>
      <c r="H412" s="8"/>
      <c r="L412" s="5"/>
      <c r="M412" s="9"/>
      <c r="N412" s="5"/>
      <c r="O412" s="11"/>
      <c r="P412" s="5"/>
      <c r="Q412" s="5"/>
      <c r="R412" s="5"/>
      <c r="S412" s="5"/>
      <c r="T412" s="5"/>
      <c r="U412" s="5"/>
      <c r="V412" s="5"/>
      <c r="W412" s="5"/>
      <c r="X412" s="5"/>
      <c r="Y412" s="5"/>
      <c r="Z412" s="5"/>
      <c r="AA412" s="5"/>
      <c r="AB412" s="5"/>
    </row>
    <row r="413" ht="15.75" customHeight="1">
      <c r="A413" s="4"/>
      <c r="E413" s="6"/>
      <c r="H413" s="8"/>
      <c r="L413" s="5"/>
      <c r="M413" s="9"/>
      <c r="N413" s="5"/>
      <c r="O413" s="11"/>
      <c r="P413" s="5"/>
      <c r="Q413" s="5"/>
      <c r="R413" s="5"/>
      <c r="S413" s="5"/>
      <c r="T413" s="5"/>
      <c r="U413" s="5"/>
      <c r="V413" s="5"/>
      <c r="W413" s="5"/>
      <c r="X413" s="5"/>
      <c r="Y413" s="5"/>
      <c r="Z413" s="5"/>
      <c r="AA413" s="5"/>
      <c r="AB413" s="5"/>
    </row>
    <row r="414" ht="15.75" customHeight="1">
      <c r="A414" s="4"/>
      <c r="E414" s="6"/>
      <c r="H414" s="8"/>
      <c r="L414" s="5"/>
      <c r="M414" s="9"/>
      <c r="N414" s="5"/>
      <c r="O414" s="11"/>
      <c r="P414" s="5"/>
      <c r="Q414" s="5"/>
      <c r="R414" s="5"/>
      <c r="S414" s="5"/>
      <c r="T414" s="5"/>
      <c r="U414" s="5"/>
      <c r="V414" s="5"/>
      <c r="W414" s="5"/>
      <c r="X414" s="5"/>
      <c r="Y414" s="5"/>
      <c r="Z414" s="5"/>
      <c r="AA414" s="5"/>
      <c r="AB414" s="5"/>
    </row>
    <row r="415" ht="15.75" customHeight="1">
      <c r="A415" s="4"/>
      <c r="E415" s="6"/>
      <c r="H415" s="8"/>
      <c r="L415" s="5"/>
      <c r="M415" s="9"/>
      <c r="N415" s="5"/>
      <c r="O415" s="11"/>
      <c r="P415" s="5"/>
      <c r="Q415" s="5"/>
      <c r="R415" s="5"/>
      <c r="S415" s="5"/>
      <c r="T415" s="5"/>
      <c r="U415" s="5"/>
      <c r="V415" s="5"/>
      <c r="W415" s="5"/>
      <c r="X415" s="5"/>
      <c r="Y415" s="5"/>
      <c r="Z415" s="5"/>
      <c r="AA415" s="5"/>
      <c r="AB415" s="5"/>
    </row>
    <row r="416" ht="15.75" customHeight="1">
      <c r="A416" s="4"/>
      <c r="E416" s="6"/>
      <c r="H416" s="8"/>
      <c r="L416" s="5"/>
      <c r="M416" s="9"/>
      <c r="N416" s="5"/>
      <c r="O416" s="11"/>
      <c r="P416" s="5"/>
      <c r="Q416" s="5"/>
      <c r="R416" s="5"/>
      <c r="S416" s="5"/>
      <c r="T416" s="5"/>
      <c r="U416" s="5"/>
      <c r="V416" s="5"/>
      <c r="W416" s="5"/>
      <c r="X416" s="5"/>
      <c r="Y416" s="5"/>
      <c r="Z416" s="5"/>
      <c r="AA416" s="5"/>
      <c r="AB416" s="5"/>
    </row>
    <row r="417" ht="15.75" customHeight="1">
      <c r="A417" s="4"/>
      <c r="E417" s="6"/>
      <c r="H417" s="8"/>
      <c r="L417" s="5"/>
      <c r="M417" s="9"/>
      <c r="N417" s="5"/>
      <c r="O417" s="11"/>
      <c r="P417" s="5"/>
      <c r="Q417" s="5"/>
      <c r="R417" s="5"/>
      <c r="S417" s="5"/>
      <c r="T417" s="5"/>
      <c r="U417" s="5"/>
      <c r="V417" s="5"/>
      <c r="W417" s="5"/>
      <c r="X417" s="5"/>
      <c r="Y417" s="5"/>
      <c r="Z417" s="5"/>
      <c r="AA417" s="5"/>
      <c r="AB417" s="5"/>
    </row>
    <row r="418" ht="15.75" customHeight="1">
      <c r="A418" s="4"/>
      <c r="E418" s="6"/>
      <c r="H418" s="8"/>
      <c r="L418" s="5"/>
      <c r="M418" s="9"/>
      <c r="N418" s="5"/>
      <c r="O418" s="11"/>
      <c r="P418" s="5"/>
      <c r="Q418" s="5"/>
      <c r="R418" s="5"/>
      <c r="S418" s="5"/>
      <c r="T418" s="5"/>
      <c r="U418" s="5"/>
      <c r="V418" s="5"/>
      <c r="W418" s="5"/>
      <c r="X418" s="5"/>
      <c r="Y418" s="5"/>
      <c r="Z418" s="5"/>
      <c r="AA418" s="5"/>
      <c r="AB418" s="5"/>
    </row>
    <row r="419" ht="15.75" customHeight="1">
      <c r="A419" s="4"/>
      <c r="E419" s="6"/>
      <c r="H419" s="8"/>
      <c r="L419" s="5"/>
      <c r="M419" s="9"/>
      <c r="N419" s="5"/>
      <c r="O419" s="11"/>
      <c r="P419" s="5"/>
      <c r="Q419" s="5"/>
      <c r="R419" s="5"/>
      <c r="S419" s="5"/>
      <c r="T419" s="5"/>
      <c r="U419" s="5"/>
      <c r="V419" s="5"/>
      <c r="W419" s="5"/>
      <c r="X419" s="5"/>
      <c r="Y419" s="5"/>
      <c r="Z419" s="5"/>
      <c r="AA419" s="5"/>
      <c r="AB419" s="5"/>
    </row>
    <row r="420" ht="15.75" customHeight="1">
      <c r="A420" s="4"/>
      <c r="E420" s="6"/>
      <c r="H420" s="8"/>
      <c r="L420" s="5"/>
      <c r="M420" s="9"/>
      <c r="N420" s="5"/>
      <c r="O420" s="11"/>
      <c r="P420" s="5"/>
      <c r="Q420" s="5"/>
      <c r="R420" s="5"/>
      <c r="S420" s="5"/>
      <c r="T420" s="5"/>
      <c r="U420" s="5"/>
      <c r="V420" s="5"/>
      <c r="W420" s="5"/>
      <c r="X420" s="5"/>
      <c r="Y420" s="5"/>
      <c r="Z420" s="5"/>
      <c r="AA420" s="5"/>
      <c r="AB420" s="5"/>
    </row>
    <row r="421" ht="15.75" customHeight="1">
      <c r="A421" s="4"/>
      <c r="E421" s="6"/>
      <c r="H421" s="8"/>
      <c r="L421" s="5"/>
      <c r="M421" s="9"/>
      <c r="N421" s="5"/>
      <c r="O421" s="11"/>
      <c r="P421" s="5"/>
      <c r="Q421" s="5"/>
      <c r="R421" s="5"/>
      <c r="S421" s="5"/>
      <c r="T421" s="5"/>
      <c r="U421" s="5"/>
      <c r="V421" s="5"/>
      <c r="W421" s="5"/>
      <c r="X421" s="5"/>
      <c r="Y421" s="5"/>
      <c r="Z421" s="5"/>
      <c r="AA421" s="5"/>
      <c r="AB421" s="5"/>
    </row>
    <row r="422" ht="15.75" customHeight="1">
      <c r="A422" s="4"/>
      <c r="E422" s="6"/>
      <c r="H422" s="8"/>
      <c r="L422" s="5"/>
      <c r="M422" s="9"/>
      <c r="N422" s="5"/>
      <c r="O422" s="11"/>
      <c r="P422" s="5"/>
      <c r="Q422" s="5"/>
      <c r="R422" s="5"/>
      <c r="S422" s="5"/>
      <c r="T422" s="5"/>
      <c r="U422" s="5"/>
      <c r="V422" s="5"/>
      <c r="W422" s="5"/>
      <c r="X422" s="5"/>
      <c r="Y422" s="5"/>
      <c r="Z422" s="5"/>
      <c r="AA422" s="5"/>
      <c r="AB422" s="5"/>
    </row>
    <row r="423" ht="15.75" customHeight="1">
      <c r="A423" s="4"/>
      <c r="E423" s="6"/>
      <c r="H423" s="8"/>
      <c r="L423" s="5"/>
      <c r="M423" s="9"/>
      <c r="N423" s="5"/>
      <c r="O423" s="11"/>
      <c r="P423" s="5"/>
      <c r="Q423" s="5"/>
      <c r="R423" s="5"/>
      <c r="S423" s="5"/>
      <c r="T423" s="5"/>
      <c r="U423" s="5"/>
      <c r="V423" s="5"/>
      <c r="W423" s="5"/>
      <c r="X423" s="5"/>
      <c r="Y423" s="5"/>
      <c r="Z423" s="5"/>
      <c r="AA423" s="5"/>
      <c r="AB423" s="5"/>
    </row>
    <row r="424" ht="15.75" customHeight="1">
      <c r="A424" s="4"/>
      <c r="E424" s="6"/>
      <c r="H424" s="8"/>
      <c r="L424" s="5"/>
      <c r="M424" s="9"/>
      <c r="N424" s="5"/>
      <c r="O424" s="11"/>
      <c r="P424" s="5"/>
      <c r="Q424" s="5"/>
      <c r="R424" s="5"/>
      <c r="S424" s="5"/>
      <c r="T424" s="5"/>
      <c r="U424" s="5"/>
      <c r="V424" s="5"/>
      <c r="W424" s="5"/>
      <c r="X424" s="5"/>
      <c r="Y424" s="5"/>
      <c r="Z424" s="5"/>
      <c r="AA424" s="5"/>
      <c r="AB424" s="5"/>
    </row>
    <row r="425" ht="15.75" customHeight="1">
      <c r="A425" s="4"/>
      <c r="E425" s="6"/>
      <c r="H425" s="8"/>
      <c r="L425" s="5"/>
      <c r="M425" s="9"/>
      <c r="N425" s="5"/>
      <c r="O425" s="11"/>
      <c r="P425" s="5"/>
      <c r="Q425" s="5"/>
      <c r="R425" s="5"/>
      <c r="S425" s="5"/>
      <c r="T425" s="5"/>
      <c r="U425" s="5"/>
      <c r="V425" s="5"/>
      <c r="W425" s="5"/>
      <c r="X425" s="5"/>
      <c r="Y425" s="5"/>
      <c r="Z425" s="5"/>
      <c r="AA425" s="5"/>
      <c r="AB425" s="5"/>
    </row>
    <row r="426" ht="15.75" customHeight="1">
      <c r="A426" s="4"/>
      <c r="E426" s="6"/>
      <c r="H426" s="8"/>
      <c r="L426" s="5"/>
      <c r="M426" s="9"/>
      <c r="N426" s="5"/>
      <c r="O426" s="11"/>
      <c r="P426" s="5"/>
      <c r="Q426" s="5"/>
      <c r="R426" s="5"/>
      <c r="S426" s="5"/>
      <c r="T426" s="5"/>
      <c r="U426" s="5"/>
      <c r="V426" s="5"/>
      <c r="W426" s="5"/>
      <c r="X426" s="5"/>
      <c r="Y426" s="5"/>
      <c r="Z426" s="5"/>
      <c r="AA426" s="5"/>
      <c r="AB426" s="5"/>
    </row>
    <row r="427" ht="15.75" customHeight="1">
      <c r="A427" s="4"/>
      <c r="E427" s="6"/>
      <c r="H427" s="8"/>
      <c r="L427" s="5"/>
      <c r="M427" s="9"/>
      <c r="N427" s="5"/>
      <c r="O427" s="11"/>
      <c r="P427" s="5"/>
      <c r="Q427" s="5"/>
      <c r="R427" s="5"/>
      <c r="S427" s="5"/>
      <c r="T427" s="5"/>
      <c r="U427" s="5"/>
      <c r="V427" s="5"/>
      <c r="W427" s="5"/>
      <c r="X427" s="5"/>
      <c r="Y427" s="5"/>
      <c r="Z427" s="5"/>
      <c r="AA427" s="5"/>
      <c r="AB427" s="5"/>
    </row>
    <row r="428" ht="15.75" customHeight="1">
      <c r="A428" s="4"/>
      <c r="E428" s="6"/>
      <c r="H428" s="8"/>
      <c r="L428" s="5"/>
      <c r="M428" s="9"/>
      <c r="N428" s="5"/>
      <c r="O428" s="11"/>
      <c r="P428" s="5"/>
      <c r="Q428" s="5"/>
      <c r="R428" s="5"/>
      <c r="S428" s="5"/>
      <c r="T428" s="5"/>
      <c r="U428" s="5"/>
      <c r="V428" s="5"/>
      <c r="W428" s="5"/>
      <c r="X428" s="5"/>
      <c r="Y428" s="5"/>
      <c r="Z428" s="5"/>
      <c r="AA428" s="5"/>
      <c r="AB428" s="5"/>
    </row>
    <row r="429" ht="15.75" customHeight="1">
      <c r="A429" s="4"/>
      <c r="E429" s="6"/>
      <c r="H429" s="8"/>
      <c r="L429" s="5"/>
      <c r="M429" s="9"/>
      <c r="N429" s="5"/>
      <c r="O429" s="11"/>
      <c r="P429" s="5"/>
      <c r="Q429" s="5"/>
      <c r="R429" s="5"/>
      <c r="S429" s="5"/>
      <c r="T429" s="5"/>
      <c r="U429" s="5"/>
      <c r="V429" s="5"/>
      <c r="W429" s="5"/>
      <c r="X429" s="5"/>
      <c r="Y429" s="5"/>
      <c r="Z429" s="5"/>
      <c r="AA429" s="5"/>
      <c r="AB429" s="5"/>
    </row>
    <row r="430" ht="15.75" customHeight="1">
      <c r="A430" s="4"/>
      <c r="E430" s="6"/>
      <c r="H430" s="8"/>
      <c r="L430" s="5"/>
      <c r="M430" s="9"/>
      <c r="N430" s="5"/>
      <c r="O430" s="11"/>
      <c r="P430" s="5"/>
      <c r="Q430" s="5"/>
      <c r="R430" s="5"/>
      <c r="S430" s="5"/>
      <c r="T430" s="5"/>
      <c r="U430" s="5"/>
      <c r="V430" s="5"/>
      <c r="W430" s="5"/>
      <c r="X430" s="5"/>
      <c r="Y430" s="5"/>
      <c r="Z430" s="5"/>
      <c r="AA430" s="5"/>
      <c r="AB430" s="5"/>
    </row>
    <row r="431" ht="15.75" customHeight="1">
      <c r="A431" s="4"/>
      <c r="E431" s="6"/>
      <c r="H431" s="8"/>
      <c r="L431" s="5"/>
      <c r="M431" s="9"/>
      <c r="N431" s="5"/>
      <c r="O431" s="11"/>
      <c r="P431" s="5"/>
      <c r="Q431" s="5"/>
      <c r="R431" s="5"/>
      <c r="S431" s="5"/>
      <c r="T431" s="5"/>
      <c r="U431" s="5"/>
      <c r="V431" s="5"/>
      <c r="W431" s="5"/>
      <c r="X431" s="5"/>
      <c r="Y431" s="5"/>
      <c r="Z431" s="5"/>
      <c r="AA431" s="5"/>
      <c r="AB431" s="5"/>
    </row>
    <row r="432" ht="15.75" customHeight="1">
      <c r="A432" s="4"/>
      <c r="E432" s="6"/>
      <c r="H432" s="8"/>
      <c r="L432" s="5"/>
      <c r="M432" s="9"/>
      <c r="N432" s="5"/>
      <c r="O432" s="11"/>
      <c r="P432" s="5"/>
      <c r="Q432" s="5"/>
      <c r="R432" s="5"/>
      <c r="S432" s="5"/>
      <c r="T432" s="5"/>
      <c r="U432" s="5"/>
      <c r="V432" s="5"/>
      <c r="W432" s="5"/>
      <c r="X432" s="5"/>
      <c r="Y432" s="5"/>
      <c r="Z432" s="5"/>
      <c r="AA432" s="5"/>
      <c r="AB432" s="5"/>
    </row>
    <row r="433" ht="15.75" customHeight="1">
      <c r="A433" s="4"/>
      <c r="E433" s="6"/>
      <c r="H433" s="8"/>
      <c r="L433" s="5"/>
      <c r="M433" s="9"/>
      <c r="N433" s="5"/>
      <c r="O433" s="11"/>
      <c r="P433" s="5"/>
      <c r="Q433" s="5"/>
      <c r="R433" s="5"/>
      <c r="S433" s="5"/>
      <c r="T433" s="5"/>
      <c r="U433" s="5"/>
      <c r="V433" s="5"/>
      <c r="W433" s="5"/>
      <c r="X433" s="5"/>
      <c r="Y433" s="5"/>
      <c r="Z433" s="5"/>
      <c r="AA433" s="5"/>
      <c r="AB433" s="5"/>
    </row>
    <row r="434" ht="15.75" customHeight="1">
      <c r="A434" s="4"/>
      <c r="E434" s="6"/>
      <c r="H434" s="8"/>
      <c r="L434" s="5"/>
      <c r="M434" s="9"/>
      <c r="N434" s="5"/>
      <c r="O434" s="11"/>
      <c r="P434" s="5"/>
      <c r="Q434" s="5"/>
      <c r="R434" s="5"/>
      <c r="S434" s="5"/>
      <c r="T434" s="5"/>
      <c r="U434" s="5"/>
      <c r="V434" s="5"/>
      <c r="W434" s="5"/>
      <c r="X434" s="5"/>
      <c r="Y434" s="5"/>
      <c r="Z434" s="5"/>
      <c r="AA434" s="5"/>
      <c r="AB434" s="5"/>
    </row>
    <row r="435" ht="15.75" customHeight="1">
      <c r="A435" s="4"/>
      <c r="E435" s="6"/>
      <c r="H435" s="8"/>
      <c r="L435" s="5"/>
      <c r="M435" s="9"/>
      <c r="N435" s="5"/>
      <c r="O435" s="11"/>
      <c r="P435" s="5"/>
      <c r="Q435" s="5"/>
      <c r="R435" s="5"/>
      <c r="S435" s="5"/>
      <c r="T435" s="5"/>
      <c r="U435" s="5"/>
      <c r="V435" s="5"/>
      <c r="W435" s="5"/>
      <c r="X435" s="5"/>
      <c r="Y435" s="5"/>
      <c r="Z435" s="5"/>
      <c r="AA435" s="5"/>
      <c r="AB435" s="5"/>
    </row>
    <row r="436" ht="15.75" customHeight="1">
      <c r="A436" s="4"/>
      <c r="E436" s="6"/>
      <c r="H436" s="8"/>
      <c r="L436" s="5"/>
      <c r="M436" s="9"/>
      <c r="N436" s="5"/>
      <c r="O436" s="11"/>
      <c r="P436" s="5"/>
      <c r="Q436" s="5"/>
      <c r="R436" s="5"/>
      <c r="S436" s="5"/>
      <c r="T436" s="5"/>
      <c r="U436" s="5"/>
      <c r="V436" s="5"/>
      <c r="W436" s="5"/>
      <c r="X436" s="5"/>
      <c r="Y436" s="5"/>
      <c r="Z436" s="5"/>
      <c r="AA436" s="5"/>
      <c r="AB436" s="5"/>
    </row>
    <row r="437" ht="15.75" customHeight="1">
      <c r="A437" s="4"/>
      <c r="E437" s="6"/>
      <c r="H437" s="8"/>
      <c r="L437" s="5"/>
      <c r="M437" s="9"/>
      <c r="N437" s="5"/>
      <c r="O437" s="11"/>
      <c r="P437" s="5"/>
      <c r="Q437" s="5"/>
      <c r="R437" s="5"/>
      <c r="S437" s="5"/>
      <c r="T437" s="5"/>
      <c r="U437" s="5"/>
      <c r="V437" s="5"/>
      <c r="W437" s="5"/>
      <c r="X437" s="5"/>
      <c r="Y437" s="5"/>
      <c r="Z437" s="5"/>
      <c r="AA437" s="5"/>
      <c r="AB437" s="5"/>
    </row>
    <row r="438" ht="15.75" customHeight="1">
      <c r="A438" s="4"/>
      <c r="E438" s="6"/>
      <c r="H438" s="8"/>
      <c r="L438" s="5"/>
      <c r="M438" s="9"/>
      <c r="N438" s="5"/>
      <c r="O438" s="11"/>
      <c r="P438" s="5"/>
      <c r="Q438" s="5"/>
      <c r="R438" s="5"/>
      <c r="S438" s="5"/>
      <c r="T438" s="5"/>
      <c r="U438" s="5"/>
      <c r="V438" s="5"/>
      <c r="W438" s="5"/>
      <c r="X438" s="5"/>
      <c r="Y438" s="5"/>
      <c r="Z438" s="5"/>
      <c r="AA438" s="5"/>
      <c r="AB438" s="5"/>
    </row>
    <row r="439" ht="15.75" customHeight="1">
      <c r="A439" s="4"/>
      <c r="E439" s="6"/>
      <c r="H439" s="8"/>
      <c r="L439" s="5"/>
      <c r="M439" s="9"/>
      <c r="N439" s="5"/>
      <c r="O439" s="11"/>
      <c r="P439" s="5"/>
      <c r="Q439" s="5"/>
      <c r="R439" s="5"/>
      <c r="S439" s="5"/>
      <c r="T439" s="5"/>
      <c r="U439" s="5"/>
      <c r="V439" s="5"/>
      <c r="W439" s="5"/>
      <c r="X439" s="5"/>
      <c r="Y439" s="5"/>
      <c r="Z439" s="5"/>
      <c r="AA439" s="5"/>
      <c r="AB439" s="5"/>
    </row>
    <row r="440" ht="15.75" customHeight="1">
      <c r="A440" s="4"/>
      <c r="E440" s="6"/>
      <c r="H440" s="8"/>
      <c r="L440" s="5"/>
      <c r="M440" s="9"/>
      <c r="N440" s="5"/>
      <c r="O440" s="11"/>
      <c r="P440" s="5"/>
      <c r="Q440" s="5"/>
      <c r="R440" s="5"/>
      <c r="S440" s="5"/>
      <c r="T440" s="5"/>
      <c r="U440" s="5"/>
      <c r="V440" s="5"/>
      <c r="W440" s="5"/>
      <c r="X440" s="5"/>
      <c r="Y440" s="5"/>
      <c r="Z440" s="5"/>
      <c r="AA440" s="5"/>
      <c r="AB440" s="5"/>
    </row>
    <row r="441" ht="15.75" customHeight="1">
      <c r="A441" s="4"/>
      <c r="E441" s="6"/>
      <c r="H441" s="8"/>
      <c r="L441" s="5"/>
      <c r="M441" s="9"/>
      <c r="N441" s="5"/>
      <c r="O441" s="11"/>
      <c r="P441" s="5"/>
      <c r="Q441" s="5"/>
      <c r="R441" s="5"/>
      <c r="S441" s="5"/>
      <c r="T441" s="5"/>
      <c r="U441" s="5"/>
      <c r="V441" s="5"/>
      <c r="W441" s="5"/>
      <c r="X441" s="5"/>
      <c r="Y441" s="5"/>
      <c r="Z441" s="5"/>
      <c r="AA441" s="5"/>
      <c r="AB441" s="5"/>
    </row>
    <row r="442" ht="15.75" customHeight="1">
      <c r="A442" s="4"/>
      <c r="E442" s="6"/>
      <c r="H442" s="8"/>
      <c r="L442" s="5"/>
      <c r="M442" s="9"/>
      <c r="N442" s="5"/>
      <c r="O442" s="11"/>
      <c r="P442" s="5"/>
      <c r="Q442" s="5"/>
      <c r="R442" s="5"/>
      <c r="S442" s="5"/>
      <c r="T442" s="5"/>
      <c r="U442" s="5"/>
      <c r="V442" s="5"/>
      <c r="W442" s="5"/>
      <c r="X442" s="5"/>
      <c r="Y442" s="5"/>
      <c r="Z442" s="5"/>
      <c r="AA442" s="5"/>
      <c r="AB442" s="5"/>
    </row>
    <row r="443" ht="15.75" customHeight="1">
      <c r="A443" s="4"/>
      <c r="E443" s="6"/>
      <c r="H443" s="8"/>
      <c r="L443" s="5"/>
      <c r="M443" s="9"/>
      <c r="N443" s="5"/>
      <c r="O443" s="11"/>
      <c r="P443" s="5"/>
      <c r="Q443" s="5"/>
      <c r="R443" s="5"/>
      <c r="S443" s="5"/>
      <c r="T443" s="5"/>
      <c r="U443" s="5"/>
      <c r="V443" s="5"/>
      <c r="W443" s="5"/>
      <c r="X443" s="5"/>
      <c r="Y443" s="5"/>
      <c r="Z443" s="5"/>
      <c r="AA443" s="5"/>
      <c r="AB443" s="5"/>
    </row>
    <row r="444" ht="15.75" customHeight="1">
      <c r="A444" s="4"/>
      <c r="E444" s="6"/>
      <c r="H444" s="8"/>
      <c r="L444" s="5"/>
      <c r="M444" s="9"/>
      <c r="N444" s="5"/>
      <c r="O444" s="11"/>
      <c r="P444" s="5"/>
      <c r="Q444" s="5"/>
      <c r="R444" s="5"/>
      <c r="S444" s="5"/>
      <c r="T444" s="5"/>
      <c r="U444" s="5"/>
      <c r="V444" s="5"/>
      <c r="W444" s="5"/>
      <c r="X444" s="5"/>
      <c r="Y444" s="5"/>
      <c r="Z444" s="5"/>
      <c r="AA444" s="5"/>
      <c r="AB444" s="5"/>
    </row>
    <row r="445" ht="15.75" customHeight="1">
      <c r="A445" s="4"/>
      <c r="E445" s="6"/>
      <c r="H445" s="8"/>
      <c r="L445" s="5"/>
      <c r="M445" s="9"/>
      <c r="N445" s="5"/>
      <c r="O445" s="11"/>
      <c r="P445" s="5"/>
      <c r="Q445" s="5"/>
      <c r="R445" s="5"/>
      <c r="S445" s="5"/>
      <c r="T445" s="5"/>
      <c r="U445" s="5"/>
      <c r="V445" s="5"/>
      <c r="W445" s="5"/>
      <c r="X445" s="5"/>
      <c r="Y445" s="5"/>
      <c r="Z445" s="5"/>
      <c r="AA445" s="5"/>
      <c r="AB445" s="5"/>
    </row>
    <row r="446" ht="15.75" customHeight="1">
      <c r="A446" s="4"/>
      <c r="E446" s="6"/>
      <c r="H446" s="8"/>
      <c r="L446" s="5"/>
      <c r="M446" s="9"/>
      <c r="N446" s="5"/>
      <c r="O446" s="11"/>
      <c r="P446" s="5"/>
      <c r="Q446" s="5"/>
      <c r="R446" s="5"/>
      <c r="S446" s="5"/>
      <c r="T446" s="5"/>
      <c r="U446" s="5"/>
      <c r="V446" s="5"/>
      <c r="W446" s="5"/>
      <c r="X446" s="5"/>
      <c r="Y446" s="5"/>
      <c r="Z446" s="5"/>
      <c r="AA446" s="5"/>
      <c r="AB446" s="5"/>
    </row>
    <row r="447" ht="15.75" customHeight="1">
      <c r="A447" s="4"/>
      <c r="E447" s="6"/>
      <c r="H447" s="8"/>
      <c r="L447" s="5"/>
      <c r="M447" s="9"/>
      <c r="N447" s="5"/>
      <c r="O447" s="11"/>
      <c r="P447" s="5"/>
      <c r="Q447" s="5"/>
      <c r="R447" s="5"/>
      <c r="S447" s="5"/>
      <c r="T447" s="5"/>
      <c r="U447" s="5"/>
      <c r="V447" s="5"/>
      <c r="W447" s="5"/>
      <c r="X447" s="5"/>
      <c r="Y447" s="5"/>
      <c r="Z447" s="5"/>
      <c r="AA447" s="5"/>
      <c r="AB447" s="5"/>
    </row>
    <row r="448" ht="15.75" customHeight="1">
      <c r="A448" s="4"/>
      <c r="E448" s="6"/>
      <c r="H448" s="8"/>
      <c r="L448" s="5"/>
      <c r="M448" s="9"/>
      <c r="N448" s="5"/>
      <c r="O448" s="11"/>
      <c r="P448" s="5"/>
      <c r="Q448" s="5"/>
      <c r="R448" s="5"/>
      <c r="S448" s="5"/>
      <c r="T448" s="5"/>
      <c r="U448" s="5"/>
      <c r="V448" s="5"/>
      <c r="W448" s="5"/>
      <c r="X448" s="5"/>
      <c r="Y448" s="5"/>
      <c r="Z448" s="5"/>
      <c r="AA448" s="5"/>
      <c r="AB448" s="5"/>
    </row>
    <row r="449" ht="15.75" customHeight="1">
      <c r="A449" s="4"/>
      <c r="E449" s="6"/>
      <c r="H449" s="8"/>
      <c r="L449" s="5"/>
      <c r="M449" s="9"/>
      <c r="N449" s="5"/>
      <c r="O449" s="11"/>
      <c r="P449" s="5"/>
      <c r="Q449" s="5"/>
      <c r="R449" s="5"/>
      <c r="S449" s="5"/>
      <c r="T449" s="5"/>
      <c r="U449" s="5"/>
      <c r="V449" s="5"/>
      <c r="W449" s="5"/>
      <c r="X449" s="5"/>
      <c r="Y449" s="5"/>
      <c r="Z449" s="5"/>
      <c r="AA449" s="5"/>
      <c r="AB449" s="5"/>
    </row>
    <row r="450" ht="15.75" customHeight="1">
      <c r="A450" s="4"/>
      <c r="E450" s="6"/>
      <c r="H450" s="8"/>
      <c r="L450" s="5"/>
      <c r="M450" s="9"/>
      <c r="N450" s="5"/>
      <c r="O450" s="11"/>
      <c r="P450" s="5"/>
      <c r="Q450" s="5"/>
      <c r="R450" s="5"/>
      <c r="S450" s="5"/>
      <c r="T450" s="5"/>
      <c r="U450" s="5"/>
      <c r="V450" s="5"/>
      <c r="W450" s="5"/>
      <c r="X450" s="5"/>
      <c r="Y450" s="5"/>
      <c r="Z450" s="5"/>
      <c r="AA450" s="5"/>
      <c r="AB450" s="5"/>
    </row>
    <row r="451" ht="15.75" customHeight="1">
      <c r="A451" s="4"/>
      <c r="E451" s="6"/>
      <c r="H451" s="8"/>
      <c r="L451" s="5"/>
      <c r="M451" s="9"/>
      <c r="N451" s="5"/>
      <c r="O451" s="11"/>
      <c r="P451" s="5"/>
      <c r="Q451" s="5"/>
      <c r="R451" s="5"/>
      <c r="S451" s="5"/>
      <c r="T451" s="5"/>
      <c r="U451" s="5"/>
      <c r="V451" s="5"/>
      <c r="W451" s="5"/>
      <c r="X451" s="5"/>
      <c r="Y451" s="5"/>
      <c r="Z451" s="5"/>
      <c r="AA451" s="5"/>
      <c r="AB451" s="5"/>
    </row>
    <row r="452" ht="15.75" customHeight="1">
      <c r="A452" s="4"/>
      <c r="E452" s="6"/>
      <c r="H452" s="8"/>
      <c r="L452" s="5"/>
      <c r="M452" s="9"/>
      <c r="N452" s="5"/>
      <c r="O452" s="11"/>
      <c r="P452" s="5"/>
      <c r="Q452" s="5"/>
      <c r="R452" s="5"/>
      <c r="S452" s="5"/>
      <c r="T452" s="5"/>
      <c r="U452" s="5"/>
      <c r="V452" s="5"/>
      <c r="W452" s="5"/>
      <c r="X452" s="5"/>
      <c r="Y452" s="5"/>
      <c r="Z452" s="5"/>
      <c r="AA452" s="5"/>
      <c r="AB452" s="5"/>
    </row>
    <row r="453" ht="15.75" customHeight="1">
      <c r="A453" s="4"/>
      <c r="E453" s="6"/>
      <c r="H453" s="8"/>
      <c r="L453" s="5"/>
      <c r="M453" s="9"/>
      <c r="N453" s="5"/>
      <c r="O453" s="11"/>
      <c r="P453" s="5"/>
      <c r="Q453" s="5"/>
      <c r="R453" s="5"/>
      <c r="S453" s="5"/>
      <c r="T453" s="5"/>
      <c r="U453" s="5"/>
      <c r="V453" s="5"/>
      <c r="W453" s="5"/>
      <c r="X453" s="5"/>
      <c r="Y453" s="5"/>
      <c r="Z453" s="5"/>
      <c r="AA453" s="5"/>
      <c r="AB453" s="5"/>
    </row>
    <row r="454" ht="15.75" customHeight="1">
      <c r="A454" s="4"/>
      <c r="E454" s="6"/>
      <c r="H454" s="8"/>
      <c r="L454" s="5"/>
      <c r="M454" s="9"/>
      <c r="N454" s="5"/>
      <c r="O454" s="11"/>
      <c r="P454" s="5"/>
      <c r="Q454" s="5"/>
      <c r="R454" s="5"/>
      <c r="S454" s="5"/>
      <c r="T454" s="5"/>
      <c r="U454" s="5"/>
      <c r="V454" s="5"/>
      <c r="W454" s="5"/>
      <c r="X454" s="5"/>
      <c r="Y454" s="5"/>
      <c r="Z454" s="5"/>
      <c r="AA454" s="5"/>
      <c r="AB454" s="5"/>
    </row>
    <row r="455" ht="15.75" customHeight="1">
      <c r="A455" s="4"/>
      <c r="E455" s="6"/>
      <c r="H455" s="8"/>
      <c r="L455" s="5"/>
      <c r="M455" s="9"/>
      <c r="N455" s="5"/>
      <c r="O455" s="11"/>
      <c r="P455" s="5"/>
      <c r="Q455" s="5"/>
      <c r="R455" s="5"/>
      <c r="S455" s="5"/>
      <c r="T455" s="5"/>
      <c r="U455" s="5"/>
      <c r="V455" s="5"/>
      <c r="W455" s="5"/>
      <c r="X455" s="5"/>
      <c r="Y455" s="5"/>
      <c r="Z455" s="5"/>
      <c r="AA455" s="5"/>
      <c r="AB455" s="5"/>
    </row>
    <row r="456" ht="15.75" customHeight="1">
      <c r="A456" s="4"/>
      <c r="E456" s="6"/>
      <c r="H456" s="8"/>
      <c r="L456" s="5"/>
      <c r="M456" s="9"/>
      <c r="N456" s="5"/>
      <c r="O456" s="11"/>
      <c r="P456" s="5"/>
      <c r="Q456" s="5"/>
      <c r="R456" s="5"/>
      <c r="S456" s="5"/>
      <c r="T456" s="5"/>
      <c r="U456" s="5"/>
      <c r="V456" s="5"/>
      <c r="W456" s="5"/>
      <c r="X456" s="5"/>
      <c r="Y456" s="5"/>
      <c r="Z456" s="5"/>
      <c r="AA456" s="5"/>
      <c r="AB456" s="5"/>
    </row>
    <row r="457" ht="15.75" customHeight="1">
      <c r="A457" s="4"/>
      <c r="E457" s="6"/>
      <c r="H457" s="8"/>
      <c r="L457" s="5"/>
      <c r="M457" s="9"/>
      <c r="N457" s="5"/>
      <c r="O457" s="11"/>
      <c r="P457" s="5"/>
      <c r="Q457" s="5"/>
      <c r="R457" s="5"/>
      <c r="S457" s="5"/>
      <c r="T457" s="5"/>
      <c r="U457" s="5"/>
      <c r="V457" s="5"/>
      <c r="W457" s="5"/>
      <c r="X457" s="5"/>
      <c r="Y457" s="5"/>
      <c r="Z457" s="5"/>
      <c r="AA457" s="5"/>
      <c r="AB457" s="5"/>
    </row>
    <row r="458" ht="15.75" customHeight="1">
      <c r="A458" s="4"/>
      <c r="E458" s="6"/>
      <c r="H458" s="8"/>
      <c r="L458" s="5"/>
      <c r="M458" s="9"/>
      <c r="N458" s="5"/>
      <c r="O458" s="11"/>
      <c r="P458" s="5"/>
      <c r="Q458" s="5"/>
      <c r="R458" s="5"/>
      <c r="S458" s="5"/>
      <c r="T458" s="5"/>
      <c r="U458" s="5"/>
      <c r="V458" s="5"/>
      <c r="W458" s="5"/>
      <c r="X458" s="5"/>
      <c r="Y458" s="5"/>
      <c r="Z458" s="5"/>
      <c r="AA458" s="5"/>
      <c r="AB458" s="5"/>
    </row>
    <row r="459" ht="15.75" customHeight="1">
      <c r="A459" s="4"/>
      <c r="E459" s="6"/>
      <c r="H459" s="8"/>
      <c r="L459" s="5"/>
      <c r="M459" s="9"/>
      <c r="N459" s="5"/>
      <c r="O459" s="11"/>
      <c r="P459" s="5"/>
      <c r="Q459" s="5"/>
      <c r="R459" s="5"/>
      <c r="S459" s="5"/>
      <c r="T459" s="5"/>
      <c r="U459" s="5"/>
      <c r="V459" s="5"/>
      <c r="W459" s="5"/>
      <c r="X459" s="5"/>
      <c r="Y459" s="5"/>
      <c r="Z459" s="5"/>
      <c r="AA459" s="5"/>
      <c r="AB459" s="5"/>
    </row>
    <row r="460" ht="15.75" customHeight="1">
      <c r="A460" s="4"/>
      <c r="E460" s="6"/>
      <c r="H460" s="8"/>
      <c r="L460" s="5"/>
      <c r="M460" s="9"/>
      <c r="N460" s="5"/>
      <c r="O460" s="11"/>
      <c r="P460" s="5"/>
      <c r="Q460" s="5"/>
      <c r="R460" s="5"/>
      <c r="S460" s="5"/>
      <c r="T460" s="5"/>
      <c r="U460" s="5"/>
      <c r="V460" s="5"/>
      <c r="W460" s="5"/>
      <c r="X460" s="5"/>
      <c r="Y460" s="5"/>
      <c r="Z460" s="5"/>
      <c r="AA460" s="5"/>
      <c r="AB460" s="5"/>
    </row>
    <row r="461" ht="15.75" customHeight="1">
      <c r="A461" s="4"/>
      <c r="E461" s="6"/>
      <c r="H461" s="8"/>
      <c r="L461" s="5"/>
      <c r="M461" s="9"/>
      <c r="N461" s="5"/>
      <c r="O461" s="11"/>
      <c r="P461" s="5"/>
      <c r="Q461" s="5"/>
      <c r="R461" s="5"/>
      <c r="S461" s="5"/>
      <c r="T461" s="5"/>
      <c r="U461" s="5"/>
      <c r="V461" s="5"/>
      <c r="W461" s="5"/>
      <c r="X461" s="5"/>
      <c r="Y461" s="5"/>
      <c r="Z461" s="5"/>
      <c r="AA461" s="5"/>
      <c r="AB461" s="5"/>
    </row>
    <row r="462" ht="15.75" customHeight="1">
      <c r="A462" s="4"/>
      <c r="E462" s="6"/>
      <c r="H462" s="8"/>
      <c r="L462" s="5"/>
      <c r="M462" s="9"/>
      <c r="N462" s="5"/>
      <c r="O462" s="11"/>
      <c r="P462" s="5"/>
      <c r="Q462" s="5"/>
      <c r="R462" s="5"/>
      <c r="S462" s="5"/>
      <c r="T462" s="5"/>
      <c r="U462" s="5"/>
      <c r="V462" s="5"/>
      <c r="W462" s="5"/>
      <c r="X462" s="5"/>
      <c r="Y462" s="5"/>
      <c r="Z462" s="5"/>
      <c r="AA462" s="5"/>
      <c r="AB462" s="5"/>
    </row>
    <row r="463" ht="15.75" customHeight="1">
      <c r="A463" s="4"/>
      <c r="E463" s="6"/>
      <c r="H463" s="8"/>
      <c r="L463" s="5"/>
      <c r="M463" s="9"/>
      <c r="N463" s="5"/>
      <c r="O463" s="11"/>
      <c r="P463" s="5"/>
      <c r="Q463" s="5"/>
      <c r="R463" s="5"/>
      <c r="S463" s="5"/>
      <c r="T463" s="5"/>
      <c r="U463" s="5"/>
      <c r="V463" s="5"/>
      <c r="W463" s="5"/>
      <c r="X463" s="5"/>
      <c r="Y463" s="5"/>
      <c r="Z463" s="5"/>
      <c r="AA463" s="5"/>
      <c r="AB463" s="5"/>
    </row>
    <row r="464" ht="15.75" customHeight="1">
      <c r="A464" s="4"/>
      <c r="E464" s="6"/>
      <c r="H464" s="8"/>
      <c r="L464" s="5"/>
      <c r="M464" s="9"/>
      <c r="N464" s="5"/>
      <c r="O464" s="11"/>
      <c r="P464" s="5"/>
      <c r="Q464" s="5"/>
      <c r="R464" s="5"/>
      <c r="S464" s="5"/>
      <c r="T464" s="5"/>
      <c r="U464" s="5"/>
      <c r="V464" s="5"/>
      <c r="W464" s="5"/>
      <c r="X464" s="5"/>
      <c r="Y464" s="5"/>
      <c r="Z464" s="5"/>
      <c r="AA464" s="5"/>
      <c r="AB464" s="5"/>
    </row>
    <row r="465" ht="15.75" customHeight="1">
      <c r="A465" s="4"/>
      <c r="E465" s="6"/>
      <c r="H465" s="8"/>
      <c r="L465" s="5"/>
      <c r="M465" s="9"/>
      <c r="N465" s="5"/>
      <c r="O465" s="11"/>
      <c r="P465" s="5"/>
      <c r="Q465" s="5"/>
      <c r="R465" s="5"/>
      <c r="S465" s="5"/>
      <c r="T465" s="5"/>
      <c r="U465" s="5"/>
      <c r="V465" s="5"/>
      <c r="W465" s="5"/>
      <c r="X465" s="5"/>
      <c r="Y465" s="5"/>
      <c r="Z465" s="5"/>
      <c r="AA465" s="5"/>
      <c r="AB465" s="5"/>
    </row>
    <row r="466" ht="15.75" customHeight="1">
      <c r="A466" s="4"/>
      <c r="E466" s="6"/>
      <c r="H466" s="8"/>
      <c r="L466" s="5"/>
      <c r="M466" s="9"/>
      <c r="N466" s="5"/>
      <c r="O466" s="11"/>
      <c r="P466" s="5"/>
      <c r="Q466" s="5"/>
      <c r="R466" s="5"/>
      <c r="S466" s="5"/>
      <c r="T466" s="5"/>
      <c r="U466" s="5"/>
      <c r="V466" s="5"/>
      <c r="W466" s="5"/>
      <c r="X466" s="5"/>
      <c r="Y466" s="5"/>
      <c r="Z466" s="5"/>
      <c r="AA466" s="5"/>
      <c r="AB466" s="5"/>
    </row>
    <row r="467" ht="15.75" customHeight="1">
      <c r="A467" s="4"/>
      <c r="E467" s="6"/>
      <c r="H467" s="8"/>
      <c r="L467" s="5"/>
      <c r="M467" s="9"/>
      <c r="N467" s="5"/>
      <c r="O467" s="11"/>
      <c r="P467" s="5"/>
      <c r="Q467" s="5"/>
      <c r="R467" s="5"/>
      <c r="S467" s="5"/>
      <c r="T467" s="5"/>
      <c r="U467" s="5"/>
      <c r="V467" s="5"/>
      <c r="W467" s="5"/>
      <c r="X467" s="5"/>
      <c r="Y467" s="5"/>
      <c r="Z467" s="5"/>
      <c r="AA467" s="5"/>
      <c r="AB467" s="5"/>
    </row>
    <row r="468" ht="15.75" customHeight="1">
      <c r="A468" s="4"/>
      <c r="E468" s="6"/>
      <c r="H468" s="8"/>
      <c r="L468" s="5"/>
      <c r="M468" s="9"/>
      <c r="N468" s="5"/>
      <c r="O468" s="11"/>
      <c r="P468" s="5"/>
      <c r="Q468" s="5"/>
      <c r="R468" s="5"/>
      <c r="S468" s="5"/>
      <c r="T468" s="5"/>
      <c r="U468" s="5"/>
      <c r="V468" s="5"/>
      <c r="W468" s="5"/>
      <c r="X468" s="5"/>
      <c r="Y468" s="5"/>
      <c r="Z468" s="5"/>
      <c r="AA468" s="5"/>
      <c r="AB468" s="5"/>
    </row>
    <row r="469" ht="15.75" customHeight="1">
      <c r="A469" s="4"/>
      <c r="E469" s="6"/>
      <c r="H469" s="8"/>
      <c r="L469" s="5"/>
      <c r="M469" s="9"/>
      <c r="N469" s="5"/>
      <c r="O469" s="11"/>
      <c r="P469" s="5"/>
      <c r="Q469" s="5"/>
      <c r="R469" s="5"/>
      <c r="S469" s="5"/>
      <c r="T469" s="5"/>
      <c r="U469" s="5"/>
      <c r="V469" s="5"/>
      <c r="W469" s="5"/>
      <c r="X469" s="5"/>
      <c r="Y469" s="5"/>
      <c r="Z469" s="5"/>
      <c r="AA469" s="5"/>
      <c r="AB469" s="5"/>
    </row>
    <row r="470" ht="15.75" customHeight="1">
      <c r="A470" s="4"/>
      <c r="E470" s="6"/>
      <c r="H470" s="8"/>
      <c r="L470" s="5"/>
      <c r="M470" s="9"/>
      <c r="N470" s="5"/>
      <c r="O470" s="11"/>
      <c r="P470" s="5"/>
      <c r="Q470" s="5"/>
      <c r="R470" s="5"/>
      <c r="S470" s="5"/>
      <c r="T470" s="5"/>
      <c r="U470" s="5"/>
      <c r="V470" s="5"/>
      <c r="W470" s="5"/>
      <c r="X470" s="5"/>
      <c r="Y470" s="5"/>
      <c r="Z470" s="5"/>
      <c r="AA470" s="5"/>
      <c r="AB470" s="5"/>
    </row>
    <row r="471" ht="15.75" customHeight="1">
      <c r="A471" s="4"/>
      <c r="E471" s="6"/>
      <c r="H471" s="8"/>
      <c r="L471" s="5"/>
      <c r="M471" s="9"/>
      <c r="N471" s="5"/>
      <c r="O471" s="11"/>
      <c r="P471" s="5"/>
      <c r="Q471" s="5"/>
      <c r="R471" s="5"/>
      <c r="S471" s="5"/>
      <c r="T471" s="5"/>
      <c r="U471" s="5"/>
      <c r="V471" s="5"/>
      <c r="W471" s="5"/>
      <c r="X471" s="5"/>
      <c r="Y471" s="5"/>
      <c r="Z471" s="5"/>
      <c r="AA471" s="5"/>
      <c r="AB471" s="5"/>
    </row>
    <row r="472" ht="15.75" customHeight="1">
      <c r="A472" s="4"/>
      <c r="E472" s="6"/>
      <c r="H472" s="8"/>
      <c r="L472" s="5"/>
      <c r="M472" s="9"/>
      <c r="N472" s="5"/>
      <c r="O472" s="11"/>
      <c r="P472" s="5"/>
      <c r="Q472" s="5"/>
      <c r="R472" s="5"/>
      <c r="S472" s="5"/>
      <c r="T472" s="5"/>
      <c r="U472" s="5"/>
      <c r="V472" s="5"/>
      <c r="W472" s="5"/>
      <c r="X472" s="5"/>
      <c r="Y472" s="5"/>
      <c r="Z472" s="5"/>
      <c r="AA472" s="5"/>
      <c r="AB472" s="5"/>
    </row>
    <row r="473" ht="15.75" customHeight="1">
      <c r="A473" s="4"/>
      <c r="E473" s="6"/>
      <c r="H473" s="8"/>
      <c r="L473" s="5"/>
      <c r="M473" s="9"/>
      <c r="N473" s="5"/>
      <c r="O473" s="11"/>
      <c r="P473" s="5"/>
      <c r="Q473" s="5"/>
      <c r="R473" s="5"/>
      <c r="S473" s="5"/>
      <c r="T473" s="5"/>
      <c r="U473" s="5"/>
      <c r="V473" s="5"/>
      <c r="W473" s="5"/>
      <c r="X473" s="5"/>
      <c r="Y473" s="5"/>
      <c r="Z473" s="5"/>
      <c r="AA473" s="5"/>
      <c r="AB473" s="5"/>
    </row>
    <row r="474" ht="15.75" customHeight="1">
      <c r="A474" s="4"/>
      <c r="E474" s="6"/>
      <c r="H474" s="8"/>
      <c r="L474" s="5"/>
      <c r="M474" s="9"/>
      <c r="N474" s="5"/>
      <c r="O474" s="11"/>
      <c r="P474" s="5"/>
      <c r="Q474" s="5"/>
      <c r="R474" s="5"/>
      <c r="S474" s="5"/>
      <c r="T474" s="5"/>
      <c r="U474" s="5"/>
      <c r="V474" s="5"/>
      <c r="W474" s="5"/>
      <c r="X474" s="5"/>
      <c r="Y474" s="5"/>
      <c r="Z474" s="5"/>
      <c r="AA474" s="5"/>
      <c r="AB474" s="5"/>
    </row>
    <row r="475" ht="15.75" customHeight="1">
      <c r="A475" s="4"/>
      <c r="E475" s="6"/>
      <c r="H475" s="8"/>
      <c r="L475" s="5"/>
      <c r="M475" s="9"/>
      <c r="N475" s="5"/>
      <c r="O475" s="11"/>
      <c r="P475" s="5"/>
      <c r="Q475" s="5"/>
      <c r="R475" s="5"/>
      <c r="S475" s="5"/>
      <c r="T475" s="5"/>
      <c r="U475" s="5"/>
      <c r="V475" s="5"/>
      <c r="W475" s="5"/>
      <c r="X475" s="5"/>
      <c r="Y475" s="5"/>
      <c r="Z475" s="5"/>
      <c r="AA475" s="5"/>
      <c r="AB475" s="5"/>
    </row>
    <row r="476" ht="15.75" customHeight="1">
      <c r="A476" s="4"/>
      <c r="E476" s="6"/>
      <c r="H476" s="8"/>
      <c r="L476" s="5"/>
      <c r="M476" s="9"/>
      <c r="N476" s="5"/>
      <c r="O476" s="11"/>
      <c r="P476" s="5"/>
      <c r="Q476" s="5"/>
      <c r="R476" s="5"/>
      <c r="S476" s="5"/>
      <c r="T476" s="5"/>
      <c r="U476" s="5"/>
      <c r="V476" s="5"/>
      <c r="W476" s="5"/>
      <c r="X476" s="5"/>
      <c r="Y476" s="5"/>
      <c r="Z476" s="5"/>
      <c r="AA476" s="5"/>
      <c r="AB476" s="5"/>
    </row>
    <row r="477" ht="15.75" customHeight="1">
      <c r="A477" s="4"/>
      <c r="E477" s="6"/>
      <c r="H477" s="8"/>
      <c r="L477" s="5"/>
      <c r="M477" s="9"/>
      <c r="N477" s="5"/>
      <c r="O477" s="11"/>
      <c r="P477" s="5"/>
      <c r="Q477" s="5"/>
      <c r="R477" s="5"/>
      <c r="S477" s="5"/>
      <c r="T477" s="5"/>
      <c r="U477" s="5"/>
      <c r="V477" s="5"/>
      <c r="W477" s="5"/>
      <c r="X477" s="5"/>
      <c r="Y477" s="5"/>
      <c r="Z477" s="5"/>
      <c r="AA477" s="5"/>
      <c r="AB477" s="5"/>
    </row>
    <row r="478" ht="15.75" customHeight="1">
      <c r="A478" s="4"/>
      <c r="E478" s="6"/>
      <c r="H478" s="8"/>
      <c r="L478" s="5"/>
      <c r="M478" s="9"/>
      <c r="N478" s="5"/>
      <c r="O478" s="11"/>
      <c r="P478" s="5"/>
      <c r="Q478" s="5"/>
      <c r="R478" s="5"/>
      <c r="S478" s="5"/>
      <c r="T478" s="5"/>
      <c r="U478" s="5"/>
      <c r="V478" s="5"/>
      <c r="W478" s="5"/>
      <c r="X478" s="5"/>
      <c r="Y478" s="5"/>
      <c r="Z478" s="5"/>
      <c r="AA478" s="5"/>
      <c r="AB478" s="5"/>
    </row>
    <row r="479" ht="15.75" customHeight="1">
      <c r="A479" s="4"/>
      <c r="E479" s="6"/>
      <c r="H479" s="8"/>
      <c r="L479" s="5"/>
      <c r="M479" s="9"/>
      <c r="N479" s="5"/>
      <c r="O479" s="11"/>
      <c r="P479" s="5"/>
      <c r="Q479" s="5"/>
      <c r="R479" s="5"/>
      <c r="S479" s="5"/>
      <c r="T479" s="5"/>
      <c r="U479" s="5"/>
      <c r="V479" s="5"/>
      <c r="W479" s="5"/>
      <c r="X479" s="5"/>
      <c r="Y479" s="5"/>
      <c r="Z479" s="5"/>
      <c r="AA479" s="5"/>
      <c r="AB479" s="5"/>
    </row>
    <row r="480" ht="15.75" customHeight="1">
      <c r="A480" s="4"/>
      <c r="E480" s="6"/>
      <c r="H480" s="8"/>
      <c r="L480" s="5"/>
      <c r="M480" s="9"/>
      <c r="N480" s="5"/>
      <c r="O480" s="11"/>
      <c r="P480" s="5"/>
      <c r="Q480" s="5"/>
      <c r="R480" s="5"/>
      <c r="S480" s="5"/>
      <c r="T480" s="5"/>
      <c r="U480" s="5"/>
      <c r="V480" s="5"/>
      <c r="W480" s="5"/>
      <c r="X480" s="5"/>
      <c r="Y480" s="5"/>
      <c r="Z480" s="5"/>
      <c r="AA480" s="5"/>
      <c r="AB480" s="5"/>
    </row>
    <row r="481" ht="15.75" customHeight="1">
      <c r="A481" s="4"/>
      <c r="E481" s="6"/>
      <c r="H481" s="8"/>
      <c r="L481" s="5"/>
      <c r="M481" s="9"/>
      <c r="N481" s="5"/>
      <c r="O481" s="11"/>
      <c r="P481" s="5"/>
      <c r="Q481" s="5"/>
      <c r="R481" s="5"/>
      <c r="S481" s="5"/>
      <c r="T481" s="5"/>
      <c r="U481" s="5"/>
      <c r="V481" s="5"/>
      <c r="W481" s="5"/>
      <c r="X481" s="5"/>
      <c r="Y481" s="5"/>
      <c r="Z481" s="5"/>
      <c r="AA481" s="5"/>
      <c r="AB481" s="5"/>
    </row>
    <row r="482" ht="15.75" customHeight="1">
      <c r="A482" s="4"/>
      <c r="E482" s="6"/>
      <c r="H482" s="8"/>
      <c r="L482" s="5"/>
      <c r="M482" s="9"/>
      <c r="N482" s="5"/>
      <c r="O482" s="11"/>
      <c r="P482" s="5"/>
      <c r="Q482" s="5"/>
      <c r="R482" s="5"/>
      <c r="S482" s="5"/>
      <c r="T482" s="5"/>
      <c r="U482" s="5"/>
      <c r="V482" s="5"/>
      <c r="W482" s="5"/>
      <c r="X482" s="5"/>
      <c r="Y482" s="5"/>
      <c r="Z482" s="5"/>
      <c r="AA482" s="5"/>
      <c r="AB482" s="5"/>
    </row>
    <row r="483" ht="15.75" customHeight="1">
      <c r="A483" s="4"/>
      <c r="E483" s="6"/>
      <c r="H483" s="8"/>
      <c r="L483" s="5"/>
      <c r="M483" s="9"/>
      <c r="N483" s="5"/>
      <c r="O483" s="11"/>
      <c r="P483" s="5"/>
      <c r="Q483" s="5"/>
      <c r="R483" s="5"/>
      <c r="S483" s="5"/>
      <c r="T483" s="5"/>
      <c r="U483" s="5"/>
      <c r="V483" s="5"/>
      <c r="W483" s="5"/>
      <c r="X483" s="5"/>
      <c r="Y483" s="5"/>
      <c r="Z483" s="5"/>
      <c r="AA483" s="5"/>
      <c r="AB483" s="5"/>
    </row>
    <row r="484" ht="15.75" customHeight="1">
      <c r="A484" s="4"/>
      <c r="E484" s="6"/>
      <c r="H484" s="8"/>
      <c r="L484" s="5"/>
      <c r="M484" s="9"/>
      <c r="N484" s="5"/>
      <c r="O484" s="11"/>
      <c r="P484" s="5"/>
      <c r="Q484" s="5"/>
      <c r="R484" s="5"/>
      <c r="S484" s="5"/>
      <c r="T484" s="5"/>
      <c r="U484" s="5"/>
      <c r="V484" s="5"/>
      <c r="W484" s="5"/>
      <c r="X484" s="5"/>
      <c r="Y484" s="5"/>
      <c r="Z484" s="5"/>
      <c r="AA484" s="5"/>
      <c r="AB484" s="5"/>
    </row>
    <row r="485" ht="15.75" customHeight="1">
      <c r="A485" s="4"/>
      <c r="E485" s="6"/>
      <c r="H485" s="8"/>
      <c r="L485" s="5"/>
      <c r="M485" s="9"/>
      <c r="N485" s="5"/>
      <c r="O485" s="11"/>
      <c r="P485" s="5"/>
      <c r="Q485" s="5"/>
      <c r="R485" s="5"/>
      <c r="S485" s="5"/>
      <c r="T485" s="5"/>
      <c r="U485" s="5"/>
      <c r="V485" s="5"/>
      <c r="W485" s="5"/>
      <c r="X485" s="5"/>
      <c r="Y485" s="5"/>
      <c r="Z485" s="5"/>
      <c r="AA485" s="5"/>
      <c r="AB485" s="5"/>
    </row>
    <row r="486" ht="15.75" customHeight="1">
      <c r="A486" s="4"/>
      <c r="E486" s="6"/>
      <c r="H486" s="8"/>
      <c r="L486" s="5"/>
      <c r="M486" s="9"/>
      <c r="N486" s="5"/>
      <c r="O486" s="11"/>
      <c r="P486" s="5"/>
      <c r="Q486" s="5"/>
      <c r="R486" s="5"/>
      <c r="S486" s="5"/>
      <c r="T486" s="5"/>
      <c r="U486" s="5"/>
      <c r="V486" s="5"/>
      <c r="W486" s="5"/>
      <c r="X486" s="5"/>
      <c r="Y486" s="5"/>
      <c r="Z486" s="5"/>
      <c r="AA486" s="5"/>
      <c r="AB486" s="5"/>
    </row>
    <row r="487" ht="15.75" customHeight="1">
      <c r="A487" s="4"/>
      <c r="E487" s="6"/>
      <c r="H487" s="8"/>
      <c r="L487" s="5"/>
      <c r="M487" s="9"/>
      <c r="N487" s="5"/>
      <c r="O487" s="11"/>
      <c r="P487" s="5"/>
      <c r="Q487" s="5"/>
      <c r="R487" s="5"/>
      <c r="S487" s="5"/>
      <c r="T487" s="5"/>
      <c r="U487" s="5"/>
      <c r="V487" s="5"/>
      <c r="W487" s="5"/>
      <c r="X487" s="5"/>
      <c r="Y487" s="5"/>
      <c r="Z487" s="5"/>
      <c r="AA487" s="5"/>
      <c r="AB487" s="5"/>
    </row>
    <row r="488" ht="15.75" customHeight="1">
      <c r="A488" s="4"/>
      <c r="E488" s="6"/>
      <c r="H488" s="8"/>
      <c r="L488" s="5"/>
      <c r="M488" s="9"/>
      <c r="N488" s="5"/>
      <c r="O488" s="11"/>
      <c r="P488" s="5"/>
      <c r="Q488" s="5"/>
      <c r="R488" s="5"/>
      <c r="S488" s="5"/>
      <c r="T488" s="5"/>
      <c r="U488" s="5"/>
      <c r="V488" s="5"/>
      <c r="W488" s="5"/>
      <c r="X488" s="5"/>
      <c r="Y488" s="5"/>
      <c r="Z488" s="5"/>
      <c r="AA488" s="5"/>
      <c r="AB488" s="5"/>
    </row>
    <row r="489" ht="15.75" customHeight="1">
      <c r="A489" s="4"/>
      <c r="E489" s="6"/>
      <c r="H489" s="8"/>
      <c r="L489" s="5"/>
      <c r="M489" s="9"/>
      <c r="N489" s="5"/>
      <c r="O489" s="11"/>
      <c r="P489" s="5"/>
      <c r="Q489" s="5"/>
      <c r="R489" s="5"/>
      <c r="S489" s="5"/>
      <c r="T489" s="5"/>
      <c r="U489" s="5"/>
      <c r="V489" s="5"/>
      <c r="W489" s="5"/>
      <c r="X489" s="5"/>
      <c r="Y489" s="5"/>
      <c r="Z489" s="5"/>
      <c r="AA489" s="5"/>
      <c r="AB489" s="5"/>
    </row>
    <row r="490" ht="15.75" customHeight="1">
      <c r="A490" s="4"/>
      <c r="E490" s="6"/>
      <c r="H490" s="8"/>
      <c r="L490" s="5"/>
      <c r="M490" s="9"/>
      <c r="N490" s="5"/>
      <c r="O490" s="11"/>
      <c r="P490" s="5"/>
      <c r="Q490" s="5"/>
      <c r="R490" s="5"/>
      <c r="S490" s="5"/>
      <c r="T490" s="5"/>
      <c r="U490" s="5"/>
      <c r="V490" s="5"/>
      <c r="W490" s="5"/>
      <c r="X490" s="5"/>
      <c r="Y490" s="5"/>
      <c r="Z490" s="5"/>
      <c r="AA490" s="5"/>
      <c r="AB490" s="5"/>
    </row>
    <row r="491" ht="15.75" customHeight="1">
      <c r="A491" s="4"/>
      <c r="E491" s="6"/>
      <c r="H491" s="8"/>
      <c r="L491" s="5"/>
      <c r="M491" s="9"/>
      <c r="N491" s="5"/>
      <c r="O491" s="11"/>
      <c r="P491" s="5"/>
      <c r="Q491" s="5"/>
      <c r="R491" s="5"/>
      <c r="S491" s="5"/>
      <c r="T491" s="5"/>
      <c r="U491" s="5"/>
      <c r="V491" s="5"/>
      <c r="W491" s="5"/>
      <c r="X491" s="5"/>
      <c r="Y491" s="5"/>
      <c r="Z491" s="5"/>
      <c r="AA491" s="5"/>
      <c r="AB491" s="5"/>
    </row>
    <row r="492" ht="15.75" customHeight="1">
      <c r="A492" s="4"/>
      <c r="E492" s="6"/>
      <c r="H492" s="8"/>
      <c r="L492" s="5"/>
      <c r="M492" s="9"/>
      <c r="N492" s="5"/>
      <c r="O492" s="11"/>
      <c r="P492" s="5"/>
      <c r="Q492" s="5"/>
      <c r="R492" s="5"/>
      <c r="S492" s="5"/>
      <c r="T492" s="5"/>
      <c r="U492" s="5"/>
      <c r="V492" s="5"/>
      <c r="W492" s="5"/>
      <c r="X492" s="5"/>
      <c r="Y492" s="5"/>
      <c r="Z492" s="5"/>
      <c r="AA492" s="5"/>
      <c r="AB492" s="5"/>
    </row>
    <row r="493" ht="15.75" customHeight="1">
      <c r="A493" s="4"/>
      <c r="E493" s="6"/>
      <c r="H493" s="8"/>
      <c r="L493" s="5"/>
      <c r="M493" s="9"/>
      <c r="N493" s="5"/>
      <c r="O493" s="11"/>
      <c r="P493" s="5"/>
      <c r="Q493" s="5"/>
      <c r="R493" s="5"/>
      <c r="S493" s="5"/>
      <c r="T493" s="5"/>
      <c r="U493" s="5"/>
      <c r="V493" s="5"/>
      <c r="W493" s="5"/>
      <c r="X493" s="5"/>
      <c r="Y493" s="5"/>
      <c r="Z493" s="5"/>
      <c r="AA493" s="5"/>
      <c r="AB493" s="5"/>
    </row>
    <row r="494" ht="15.75" customHeight="1">
      <c r="A494" s="4"/>
      <c r="E494" s="6"/>
      <c r="H494" s="8"/>
      <c r="L494" s="5"/>
      <c r="M494" s="9"/>
      <c r="N494" s="5"/>
      <c r="O494" s="11"/>
      <c r="P494" s="5"/>
      <c r="Q494" s="5"/>
      <c r="R494" s="5"/>
      <c r="S494" s="5"/>
      <c r="T494" s="5"/>
      <c r="U494" s="5"/>
      <c r="V494" s="5"/>
      <c r="W494" s="5"/>
      <c r="X494" s="5"/>
      <c r="Y494" s="5"/>
      <c r="Z494" s="5"/>
      <c r="AA494" s="5"/>
      <c r="AB494" s="5"/>
    </row>
    <row r="495" ht="15.75" customHeight="1">
      <c r="A495" s="4"/>
      <c r="E495" s="6"/>
      <c r="H495" s="8"/>
      <c r="L495" s="5"/>
      <c r="M495" s="9"/>
      <c r="N495" s="5"/>
      <c r="O495" s="11"/>
      <c r="P495" s="5"/>
      <c r="Q495" s="5"/>
      <c r="R495" s="5"/>
      <c r="S495" s="5"/>
      <c r="T495" s="5"/>
      <c r="U495" s="5"/>
      <c r="V495" s="5"/>
      <c r="W495" s="5"/>
      <c r="X495" s="5"/>
      <c r="Y495" s="5"/>
      <c r="Z495" s="5"/>
      <c r="AA495" s="5"/>
      <c r="AB495" s="5"/>
    </row>
    <row r="496" ht="15.75" customHeight="1">
      <c r="A496" s="4"/>
      <c r="E496" s="6"/>
      <c r="H496" s="8"/>
      <c r="L496" s="5"/>
      <c r="M496" s="9"/>
      <c r="N496" s="5"/>
      <c r="O496" s="11"/>
      <c r="P496" s="5"/>
      <c r="Q496" s="5"/>
      <c r="R496" s="5"/>
      <c r="S496" s="5"/>
      <c r="T496" s="5"/>
      <c r="U496" s="5"/>
      <c r="V496" s="5"/>
      <c r="W496" s="5"/>
      <c r="X496" s="5"/>
      <c r="Y496" s="5"/>
      <c r="Z496" s="5"/>
      <c r="AA496" s="5"/>
      <c r="AB496" s="5"/>
    </row>
    <row r="497" ht="15.75" customHeight="1">
      <c r="A497" s="4"/>
      <c r="E497" s="6"/>
      <c r="H497" s="8"/>
      <c r="L497" s="5"/>
      <c r="M497" s="9"/>
      <c r="N497" s="5"/>
      <c r="O497" s="11"/>
      <c r="P497" s="5"/>
      <c r="Q497" s="5"/>
      <c r="R497" s="5"/>
      <c r="S497" s="5"/>
      <c r="T497" s="5"/>
      <c r="U497" s="5"/>
      <c r="V497" s="5"/>
      <c r="W497" s="5"/>
      <c r="X497" s="5"/>
      <c r="Y497" s="5"/>
      <c r="Z497" s="5"/>
      <c r="AA497" s="5"/>
      <c r="AB497" s="5"/>
    </row>
    <row r="498" ht="15.75" customHeight="1">
      <c r="A498" s="4"/>
      <c r="E498" s="6"/>
      <c r="H498" s="8"/>
      <c r="L498" s="5"/>
      <c r="M498" s="9"/>
      <c r="N498" s="5"/>
      <c r="O498" s="11"/>
      <c r="P498" s="5"/>
      <c r="Q498" s="5"/>
      <c r="R498" s="5"/>
      <c r="S498" s="5"/>
      <c r="T498" s="5"/>
      <c r="U498" s="5"/>
      <c r="V498" s="5"/>
      <c r="W498" s="5"/>
      <c r="X498" s="5"/>
      <c r="Y498" s="5"/>
      <c r="Z498" s="5"/>
      <c r="AA498" s="5"/>
      <c r="AB498" s="5"/>
    </row>
    <row r="499" ht="15.75" customHeight="1">
      <c r="A499" s="4"/>
      <c r="E499" s="6"/>
      <c r="H499" s="8"/>
      <c r="L499" s="5"/>
      <c r="M499" s="9"/>
      <c r="N499" s="5"/>
      <c r="O499" s="11"/>
      <c r="P499" s="5"/>
      <c r="Q499" s="5"/>
      <c r="R499" s="5"/>
      <c r="S499" s="5"/>
      <c r="T499" s="5"/>
      <c r="U499" s="5"/>
      <c r="V499" s="5"/>
      <c r="W499" s="5"/>
      <c r="X499" s="5"/>
      <c r="Y499" s="5"/>
      <c r="Z499" s="5"/>
      <c r="AA499" s="5"/>
      <c r="AB499" s="5"/>
    </row>
    <row r="500" ht="15.75" customHeight="1">
      <c r="A500" s="4"/>
      <c r="E500" s="6"/>
      <c r="H500" s="8"/>
      <c r="L500" s="5"/>
      <c r="M500" s="9"/>
      <c r="N500" s="5"/>
      <c r="O500" s="11"/>
      <c r="P500" s="5"/>
      <c r="Q500" s="5"/>
      <c r="R500" s="5"/>
      <c r="S500" s="5"/>
      <c r="T500" s="5"/>
      <c r="U500" s="5"/>
      <c r="V500" s="5"/>
      <c r="W500" s="5"/>
      <c r="X500" s="5"/>
      <c r="Y500" s="5"/>
      <c r="Z500" s="5"/>
      <c r="AA500" s="5"/>
      <c r="AB500" s="5"/>
    </row>
    <row r="501" ht="15.75" customHeight="1">
      <c r="A501" s="4"/>
      <c r="E501" s="6"/>
      <c r="H501" s="8"/>
      <c r="L501" s="5"/>
      <c r="M501" s="9"/>
      <c r="N501" s="5"/>
      <c r="O501" s="11"/>
      <c r="P501" s="5"/>
      <c r="Q501" s="5"/>
      <c r="R501" s="5"/>
      <c r="S501" s="5"/>
      <c r="T501" s="5"/>
      <c r="U501" s="5"/>
      <c r="V501" s="5"/>
      <c r="W501" s="5"/>
      <c r="X501" s="5"/>
      <c r="Y501" s="5"/>
      <c r="Z501" s="5"/>
      <c r="AA501" s="5"/>
      <c r="AB501" s="5"/>
    </row>
    <row r="502" ht="15.75" customHeight="1">
      <c r="A502" s="4"/>
      <c r="E502" s="6"/>
      <c r="H502" s="8"/>
      <c r="L502" s="5"/>
      <c r="M502" s="9"/>
      <c r="N502" s="5"/>
      <c r="O502" s="11"/>
      <c r="P502" s="5"/>
      <c r="Q502" s="5"/>
      <c r="R502" s="5"/>
      <c r="S502" s="5"/>
      <c r="T502" s="5"/>
      <c r="U502" s="5"/>
      <c r="V502" s="5"/>
      <c r="W502" s="5"/>
      <c r="X502" s="5"/>
      <c r="Y502" s="5"/>
      <c r="Z502" s="5"/>
      <c r="AA502" s="5"/>
      <c r="AB502" s="5"/>
    </row>
    <row r="503" ht="15.75" customHeight="1">
      <c r="A503" s="4"/>
      <c r="E503" s="6"/>
      <c r="H503" s="8"/>
      <c r="L503" s="5"/>
      <c r="M503" s="9"/>
      <c r="N503" s="5"/>
      <c r="O503" s="11"/>
      <c r="P503" s="5"/>
      <c r="Q503" s="5"/>
      <c r="R503" s="5"/>
      <c r="S503" s="5"/>
      <c r="T503" s="5"/>
      <c r="U503" s="5"/>
      <c r="V503" s="5"/>
      <c r="W503" s="5"/>
      <c r="X503" s="5"/>
      <c r="Y503" s="5"/>
      <c r="Z503" s="5"/>
      <c r="AA503" s="5"/>
      <c r="AB503" s="5"/>
    </row>
    <row r="504" ht="15.75" customHeight="1">
      <c r="A504" s="4"/>
      <c r="E504" s="6"/>
      <c r="H504" s="8"/>
      <c r="L504" s="5"/>
      <c r="M504" s="9"/>
      <c r="N504" s="5"/>
      <c r="O504" s="11"/>
      <c r="P504" s="5"/>
      <c r="Q504" s="5"/>
      <c r="R504" s="5"/>
      <c r="S504" s="5"/>
      <c r="T504" s="5"/>
      <c r="U504" s="5"/>
      <c r="V504" s="5"/>
      <c r="W504" s="5"/>
      <c r="X504" s="5"/>
      <c r="Y504" s="5"/>
      <c r="Z504" s="5"/>
      <c r="AA504" s="5"/>
      <c r="AB504" s="5"/>
    </row>
    <row r="505" ht="15.75" customHeight="1">
      <c r="A505" s="4"/>
      <c r="E505" s="6"/>
      <c r="H505" s="8"/>
      <c r="L505" s="5"/>
      <c r="M505" s="9"/>
      <c r="N505" s="5"/>
      <c r="O505" s="11"/>
      <c r="P505" s="5"/>
      <c r="Q505" s="5"/>
      <c r="R505" s="5"/>
      <c r="S505" s="5"/>
      <c r="T505" s="5"/>
      <c r="U505" s="5"/>
      <c r="V505" s="5"/>
      <c r="W505" s="5"/>
      <c r="X505" s="5"/>
      <c r="Y505" s="5"/>
      <c r="Z505" s="5"/>
      <c r="AA505" s="5"/>
      <c r="AB505" s="5"/>
    </row>
    <row r="506" ht="15.75" customHeight="1">
      <c r="A506" s="4"/>
      <c r="E506" s="6"/>
      <c r="H506" s="8"/>
      <c r="L506" s="5"/>
      <c r="M506" s="9"/>
      <c r="N506" s="5"/>
      <c r="O506" s="11"/>
      <c r="P506" s="5"/>
      <c r="Q506" s="5"/>
      <c r="R506" s="5"/>
      <c r="S506" s="5"/>
      <c r="T506" s="5"/>
      <c r="U506" s="5"/>
      <c r="V506" s="5"/>
      <c r="W506" s="5"/>
      <c r="X506" s="5"/>
      <c r="Y506" s="5"/>
      <c r="Z506" s="5"/>
      <c r="AA506" s="5"/>
      <c r="AB506" s="5"/>
    </row>
    <row r="507" ht="15.75" customHeight="1">
      <c r="A507" s="4"/>
      <c r="E507" s="6"/>
      <c r="H507" s="8"/>
      <c r="L507" s="5"/>
      <c r="M507" s="9"/>
      <c r="N507" s="5"/>
      <c r="O507" s="11"/>
      <c r="P507" s="5"/>
      <c r="Q507" s="5"/>
      <c r="R507" s="5"/>
      <c r="S507" s="5"/>
      <c r="T507" s="5"/>
      <c r="U507" s="5"/>
      <c r="V507" s="5"/>
      <c r="W507" s="5"/>
      <c r="X507" s="5"/>
      <c r="Y507" s="5"/>
      <c r="Z507" s="5"/>
      <c r="AA507" s="5"/>
      <c r="AB507" s="5"/>
    </row>
    <row r="508" ht="15.75" customHeight="1">
      <c r="A508" s="4"/>
      <c r="E508" s="6"/>
      <c r="H508" s="8"/>
      <c r="L508" s="5"/>
      <c r="M508" s="9"/>
      <c r="N508" s="5"/>
      <c r="O508" s="11"/>
      <c r="P508" s="5"/>
      <c r="Q508" s="5"/>
      <c r="R508" s="5"/>
      <c r="S508" s="5"/>
      <c r="T508" s="5"/>
      <c r="U508" s="5"/>
      <c r="V508" s="5"/>
      <c r="W508" s="5"/>
      <c r="X508" s="5"/>
      <c r="Y508" s="5"/>
      <c r="Z508" s="5"/>
      <c r="AA508" s="5"/>
      <c r="AB508" s="5"/>
    </row>
    <row r="509" ht="15.75" customHeight="1">
      <c r="A509" s="4"/>
      <c r="E509" s="6"/>
      <c r="H509" s="8"/>
      <c r="L509" s="5"/>
      <c r="M509" s="9"/>
      <c r="N509" s="5"/>
      <c r="O509" s="11"/>
      <c r="P509" s="5"/>
      <c r="Q509" s="5"/>
      <c r="R509" s="5"/>
      <c r="S509" s="5"/>
      <c r="T509" s="5"/>
      <c r="U509" s="5"/>
      <c r="V509" s="5"/>
      <c r="W509" s="5"/>
      <c r="X509" s="5"/>
      <c r="Y509" s="5"/>
      <c r="Z509" s="5"/>
      <c r="AA509" s="5"/>
      <c r="AB509" s="5"/>
    </row>
    <row r="510" ht="15.75" customHeight="1">
      <c r="A510" s="4"/>
      <c r="E510" s="6"/>
      <c r="H510" s="8"/>
      <c r="L510" s="5"/>
      <c r="M510" s="9"/>
      <c r="N510" s="5"/>
      <c r="O510" s="11"/>
      <c r="P510" s="5"/>
      <c r="Q510" s="5"/>
      <c r="R510" s="5"/>
      <c r="S510" s="5"/>
      <c r="T510" s="5"/>
      <c r="U510" s="5"/>
      <c r="V510" s="5"/>
      <c r="W510" s="5"/>
      <c r="X510" s="5"/>
      <c r="Y510" s="5"/>
      <c r="Z510" s="5"/>
      <c r="AA510" s="5"/>
      <c r="AB510" s="5"/>
    </row>
    <row r="511" ht="15.75" customHeight="1">
      <c r="A511" s="4"/>
      <c r="E511" s="6"/>
      <c r="H511" s="8"/>
      <c r="L511" s="5"/>
      <c r="M511" s="9"/>
      <c r="N511" s="5"/>
      <c r="O511" s="11"/>
      <c r="P511" s="5"/>
      <c r="Q511" s="5"/>
      <c r="R511" s="5"/>
      <c r="S511" s="5"/>
      <c r="T511" s="5"/>
      <c r="U511" s="5"/>
      <c r="V511" s="5"/>
      <c r="W511" s="5"/>
      <c r="X511" s="5"/>
      <c r="Y511" s="5"/>
      <c r="Z511" s="5"/>
      <c r="AA511" s="5"/>
      <c r="AB511" s="5"/>
    </row>
    <row r="512" ht="15.75" customHeight="1">
      <c r="A512" s="4"/>
      <c r="E512" s="6"/>
      <c r="H512" s="8"/>
      <c r="L512" s="5"/>
      <c r="M512" s="9"/>
      <c r="N512" s="5"/>
      <c r="O512" s="11"/>
      <c r="P512" s="5"/>
      <c r="Q512" s="5"/>
      <c r="R512" s="5"/>
      <c r="S512" s="5"/>
      <c r="T512" s="5"/>
      <c r="U512" s="5"/>
      <c r="V512" s="5"/>
      <c r="W512" s="5"/>
      <c r="X512" s="5"/>
      <c r="Y512" s="5"/>
      <c r="Z512" s="5"/>
      <c r="AA512" s="5"/>
      <c r="AB512" s="5"/>
    </row>
    <row r="513" ht="15.75" customHeight="1">
      <c r="A513" s="4"/>
      <c r="E513" s="6"/>
      <c r="H513" s="8"/>
      <c r="L513" s="5"/>
      <c r="M513" s="9"/>
      <c r="N513" s="5"/>
      <c r="O513" s="11"/>
      <c r="P513" s="5"/>
      <c r="Q513" s="5"/>
      <c r="R513" s="5"/>
      <c r="S513" s="5"/>
      <c r="T513" s="5"/>
      <c r="U513" s="5"/>
      <c r="V513" s="5"/>
      <c r="W513" s="5"/>
      <c r="X513" s="5"/>
      <c r="Y513" s="5"/>
      <c r="Z513" s="5"/>
      <c r="AA513" s="5"/>
      <c r="AB513" s="5"/>
    </row>
    <row r="514" ht="15.75" customHeight="1">
      <c r="A514" s="4"/>
      <c r="E514" s="6"/>
      <c r="H514" s="8"/>
      <c r="L514" s="5"/>
      <c r="M514" s="9"/>
      <c r="N514" s="5"/>
      <c r="O514" s="11"/>
      <c r="P514" s="5"/>
      <c r="Q514" s="5"/>
      <c r="R514" s="5"/>
      <c r="S514" s="5"/>
      <c r="T514" s="5"/>
      <c r="U514" s="5"/>
      <c r="V514" s="5"/>
      <c r="W514" s="5"/>
      <c r="X514" s="5"/>
      <c r="Y514" s="5"/>
      <c r="Z514" s="5"/>
      <c r="AA514" s="5"/>
      <c r="AB514" s="5"/>
    </row>
    <row r="515" ht="15.75" customHeight="1">
      <c r="A515" s="4"/>
      <c r="E515" s="6"/>
      <c r="H515" s="8"/>
      <c r="L515" s="5"/>
      <c r="M515" s="9"/>
      <c r="N515" s="5"/>
      <c r="O515" s="11"/>
      <c r="P515" s="5"/>
      <c r="Q515" s="5"/>
      <c r="R515" s="5"/>
      <c r="S515" s="5"/>
      <c r="T515" s="5"/>
      <c r="U515" s="5"/>
      <c r="V515" s="5"/>
      <c r="W515" s="5"/>
      <c r="X515" s="5"/>
      <c r="Y515" s="5"/>
      <c r="Z515" s="5"/>
      <c r="AA515" s="5"/>
      <c r="AB515" s="5"/>
    </row>
    <row r="516" ht="15.75" customHeight="1">
      <c r="A516" s="4"/>
      <c r="E516" s="6"/>
      <c r="H516" s="8"/>
      <c r="L516" s="5"/>
      <c r="M516" s="9"/>
      <c r="N516" s="5"/>
      <c r="O516" s="11"/>
      <c r="P516" s="5"/>
      <c r="Q516" s="5"/>
      <c r="R516" s="5"/>
      <c r="S516" s="5"/>
      <c r="T516" s="5"/>
      <c r="U516" s="5"/>
      <c r="V516" s="5"/>
      <c r="W516" s="5"/>
      <c r="X516" s="5"/>
      <c r="Y516" s="5"/>
      <c r="Z516" s="5"/>
      <c r="AA516" s="5"/>
      <c r="AB516" s="5"/>
    </row>
    <row r="517" ht="15.75" customHeight="1">
      <c r="A517" s="4"/>
      <c r="E517" s="6"/>
      <c r="H517" s="8"/>
      <c r="L517" s="5"/>
      <c r="M517" s="9"/>
      <c r="N517" s="5"/>
      <c r="O517" s="11"/>
      <c r="P517" s="5"/>
      <c r="Q517" s="5"/>
      <c r="R517" s="5"/>
      <c r="S517" s="5"/>
      <c r="T517" s="5"/>
      <c r="U517" s="5"/>
      <c r="V517" s="5"/>
      <c r="W517" s="5"/>
      <c r="X517" s="5"/>
      <c r="Y517" s="5"/>
      <c r="Z517" s="5"/>
      <c r="AA517" s="5"/>
      <c r="AB517" s="5"/>
    </row>
    <row r="518" ht="15.75" customHeight="1">
      <c r="A518" s="4"/>
      <c r="E518" s="6"/>
      <c r="H518" s="8"/>
      <c r="L518" s="5"/>
      <c r="M518" s="9"/>
      <c r="N518" s="5"/>
      <c r="O518" s="11"/>
      <c r="P518" s="5"/>
      <c r="Q518" s="5"/>
      <c r="R518" s="5"/>
      <c r="S518" s="5"/>
      <c r="T518" s="5"/>
      <c r="U518" s="5"/>
      <c r="V518" s="5"/>
      <c r="W518" s="5"/>
      <c r="X518" s="5"/>
      <c r="Y518" s="5"/>
      <c r="Z518" s="5"/>
      <c r="AA518" s="5"/>
      <c r="AB518" s="5"/>
    </row>
    <row r="519" ht="15.75" customHeight="1">
      <c r="A519" s="4"/>
      <c r="E519" s="6"/>
      <c r="H519" s="8"/>
      <c r="L519" s="5"/>
      <c r="M519" s="9"/>
      <c r="N519" s="5"/>
      <c r="O519" s="11"/>
      <c r="P519" s="5"/>
      <c r="Q519" s="5"/>
      <c r="R519" s="5"/>
      <c r="S519" s="5"/>
      <c r="T519" s="5"/>
      <c r="U519" s="5"/>
      <c r="V519" s="5"/>
      <c r="W519" s="5"/>
      <c r="X519" s="5"/>
      <c r="Y519" s="5"/>
      <c r="Z519" s="5"/>
      <c r="AA519" s="5"/>
      <c r="AB519" s="5"/>
    </row>
    <row r="520" ht="15.75" customHeight="1">
      <c r="A520" s="4"/>
      <c r="E520" s="6"/>
      <c r="H520" s="8"/>
      <c r="L520" s="5"/>
      <c r="M520" s="9"/>
      <c r="N520" s="5"/>
      <c r="O520" s="11"/>
      <c r="P520" s="5"/>
      <c r="Q520" s="5"/>
      <c r="R520" s="5"/>
      <c r="S520" s="5"/>
      <c r="T520" s="5"/>
      <c r="U520" s="5"/>
      <c r="V520" s="5"/>
      <c r="W520" s="5"/>
      <c r="X520" s="5"/>
      <c r="Y520" s="5"/>
      <c r="Z520" s="5"/>
      <c r="AA520" s="5"/>
      <c r="AB520" s="5"/>
    </row>
    <row r="521" ht="15.75" customHeight="1">
      <c r="A521" s="4"/>
      <c r="E521" s="6"/>
      <c r="H521" s="8"/>
      <c r="L521" s="5"/>
      <c r="M521" s="9"/>
      <c r="N521" s="5"/>
      <c r="O521" s="11"/>
      <c r="P521" s="5"/>
      <c r="Q521" s="5"/>
      <c r="R521" s="5"/>
      <c r="S521" s="5"/>
      <c r="T521" s="5"/>
      <c r="U521" s="5"/>
      <c r="V521" s="5"/>
      <c r="W521" s="5"/>
      <c r="X521" s="5"/>
      <c r="Y521" s="5"/>
      <c r="Z521" s="5"/>
      <c r="AA521" s="5"/>
      <c r="AB521" s="5"/>
    </row>
    <row r="522" ht="15.75" customHeight="1">
      <c r="A522" s="4"/>
      <c r="E522" s="6"/>
      <c r="H522" s="8"/>
      <c r="L522" s="5"/>
      <c r="M522" s="9"/>
      <c r="N522" s="5"/>
      <c r="O522" s="11"/>
      <c r="P522" s="5"/>
      <c r="Q522" s="5"/>
      <c r="R522" s="5"/>
      <c r="S522" s="5"/>
      <c r="T522" s="5"/>
      <c r="U522" s="5"/>
      <c r="V522" s="5"/>
      <c r="W522" s="5"/>
      <c r="X522" s="5"/>
      <c r="Y522" s="5"/>
      <c r="Z522" s="5"/>
      <c r="AA522" s="5"/>
      <c r="AB522" s="5"/>
    </row>
    <row r="523" ht="15.75" customHeight="1">
      <c r="A523" s="4"/>
      <c r="E523" s="6"/>
      <c r="H523" s="8"/>
      <c r="L523" s="5"/>
      <c r="M523" s="9"/>
      <c r="N523" s="5"/>
      <c r="O523" s="11"/>
      <c r="P523" s="5"/>
      <c r="Q523" s="5"/>
      <c r="R523" s="5"/>
      <c r="S523" s="5"/>
      <c r="T523" s="5"/>
      <c r="U523" s="5"/>
      <c r="V523" s="5"/>
      <c r="W523" s="5"/>
      <c r="X523" s="5"/>
      <c r="Y523" s="5"/>
      <c r="Z523" s="5"/>
      <c r="AA523" s="5"/>
      <c r="AB523" s="5"/>
    </row>
    <row r="524" ht="15.75" customHeight="1">
      <c r="A524" s="4"/>
      <c r="E524" s="6"/>
      <c r="H524" s="8"/>
      <c r="L524" s="5"/>
      <c r="M524" s="9"/>
      <c r="N524" s="5"/>
      <c r="O524" s="11"/>
      <c r="P524" s="5"/>
      <c r="Q524" s="5"/>
      <c r="R524" s="5"/>
      <c r="S524" s="5"/>
      <c r="T524" s="5"/>
      <c r="U524" s="5"/>
      <c r="V524" s="5"/>
      <c r="W524" s="5"/>
      <c r="X524" s="5"/>
      <c r="Y524" s="5"/>
      <c r="Z524" s="5"/>
      <c r="AA524" s="5"/>
      <c r="AB524" s="5"/>
    </row>
    <row r="525" ht="15.75" customHeight="1">
      <c r="A525" s="4"/>
      <c r="E525" s="6"/>
      <c r="H525" s="8"/>
      <c r="L525" s="5"/>
      <c r="M525" s="9"/>
      <c r="N525" s="5"/>
      <c r="O525" s="11"/>
      <c r="P525" s="5"/>
      <c r="Q525" s="5"/>
      <c r="R525" s="5"/>
      <c r="S525" s="5"/>
      <c r="T525" s="5"/>
      <c r="U525" s="5"/>
      <c r="V525" s="5"/>
      <c r="W525" s="5"/>
      <c r="X525" s="5"/>
      <c r="Y525" s="5"/>
      <c r="Z525" s="5"/>
      <c r="AA525" s="5"/>
      <c r="AB525" s="5"/>
    </row>
    <row r="526" ht="15.75" customHeight="1">
      <c r="A526" s="4"/>
      <c r="E526" s="6"/>
      <c r="H526" s="8"/>
      <c r="L526" s="5"/>
      <c r="M526" s="9"/>
      <c r="N526" s="5"/>
      <c r="O526" s="11"/>
      <c r="P526" s="5"/>
      <c r="Q526" s="5"/>
      <c r="R526" s="5"/>
      <c r="S526" s="5"/>
      <c r="T526" s="5"/>
      <c r="U526" s="5"/>
      <c r="V526" s="5"/>
      <c r="W526" s="5"/>
      <c r="X526" s="5"/>
      <c r="Y526" s="5"/>
      <c r="Z526" s="5"/>
      <c r="AA526" s="5"/>
      <c r="AB526" s="5"/>
    </row>
    <row r="527" ht="15.75" customHeight="1">
      <c r="A527" s="4"/>
      <c r="E527" s="6"/>
      <c r="H527" s="8"/>
      <c r="L527" s="5"/>
      <c r="M527" s="9"/>
      <c r="N527" s="5"/>
      <c r="O527" s="11"/>
      <c r="P527" s="5"/>
      <c r="Q527" s="5"/>
      <c r="R527" s="5"/>
      <c r="S527" s="5"/>
      <c r="T527" s="5"/>
      <c r="U527" s="5"/>
      <c r="V527" s="5"/>
      <c r="W527" s="5"/>
      <c r="X527" s="5"/>
      <c r="Y527" s="5"/>
      <c r="Z527" s="5"/>
      <c r="AA527" s="5"/>
      <c r="AB527" s="5"/>
    </row>
    <row r="528" ht="15.75" customHeight="1">
      <c r="A528" s="4"/>
      <c r="E528" s="6"/>
      <c r="H528" s="8"/>
      <c r="L528" s="5"/>
      <c r="M528" s="9"/>
      <c r="N528" s="5"/>
      <c r="O528" s="11"/>
      <c r="P528" s="5"/>
      <c r="Q528" s="5"/>
      <c r="R528" s="5"/>
      <c r="S528" s="5"/>
      <c r="T528" s="5"/>
      <c r="U528" s="5"/>
      <c r="V528" s="5"/>
      <c r="W528" s="5"/>
      <c r="X528" s="5"/>
      <c r="Y528" s="5"/>
      <c r="Z528" s="5"/>
      <c r="AA528" s="5"/>
      <c r="AB528" s="5"/>
    </row>
    <row r="529" ht="15.75" customHeight="1">
      <c r="A529" s="4"/>
      <c r="E529" s="6"/>
      <c r="H529" s="8"/>
      <c r="L529" s="5"/>
      <c r="M529" s="9"/>
      <c r="N529" s="5"/>
      <c r="O529" s="11"/>
      <c r="P529" s="5"/>
      <c r="Q529" s="5"/>
      <c r="R529" s="5"/>
      <c r="S529" s="5"/>
      <c r="T529" s="5"/>
      <c r="U529" s="5"/>
      <c r="V529" s="5"/>
      <c r="W529" s="5"/>
      <c r="X529" s="5"/>
      <c r="Y529" s="5"/>
      <c r="Z529" s="5"/>
      <c r="AA529" s="5"/>
      <c r="AB529" s="5"/>
    </row>
    <row r="530" ht="15.75" customHeight="1">
      <c r="A530" s="4"/>
      <c r="E530" s="6"/>
      <c r="H530" s="8"/>
      <c r="L530" s="5"/>
      <c r="M530" s="9"/>
      <c r="N530" s="5"/>
      <c r="O530" s="11"/>
      <c r="P530" s="5"/>
      <c r="Q530" s="5"/>
      <c r="R530" s="5"/>
      <c r="S530" s="5"/>
      <c r="T530" s="5"/>
      <c r="U530" s="5"/>
      <c r="V530" s="5"/>
      <c r="W530" s="5"/>
      <c r="X530" s="5"/>
      <c r="Y530" s="5"/>
      <c r="Z530" s="5"/>
      <c r="AA530" s="5"/>
      <c r="AB530" s="5"/>
    </row>
    <row r="531" ht="15.75" customHeight="1">
      <c r="A531" s="4"/>
      <c r="E531" s="6"/>
      <c r="H531" s="8"/>
      <c r="L531" s="5"/>
      <c r="M531" s="9"/>
      <c r="N531" s="5"/>
      <c r="O531" s="11"/>
      <c r="P531" s="5"/>
      <c r="Q531" s="5"/>
      <c r="R531" s="5"/>
      <c r="S531" s="5"/>
      <c r="T531" s="5"/>
      <c r="U531" s="5"/>
      <c r="V531" s="5"/>
      <c r="W531" s="5"/>
      <c r="X531" s="5"/>
      <c r="Y531" s="5"/>
      <c r="Z531" s="5"/>
      <c r="AA531" s="5"/>
      <c r="AB531" s="5"/>
    </row>
    <row r="532" ht="15.75" customHeight="1">
      <c r="A532" s="4"/>
      <c r="E532" s="6"/>
      <c r="H532" s="8"/>
      <c r="L532" s="5"/>
      <c r="M532" s="9"/>
      <c r="N532" s="5"/>
      <c r="O532" s="11"/>
      <c r="P532" s="5"/>
      <c r="Q532" s="5"/>
      <c r="R532" s="5"/>
      <c r="S532" s="5"/>
      <c r="T532" s="5"/>
      <c r="U532" s="5"/>
      <c r="V532" s="5"/>
      <c r="W532" s="5"/>
      <c r="X532" s="5"/>
      <c r="Y532" s="5"/>
      <c r="Z532" s="5"/>
      <c r="AA532" s="5"/>
      <c r="AB532" s="5"/>
    </row>
    <row r="533" ht="15.75" customHeight="1">
      <c r="A533" s="4"/>
      <c r="E533" s="6"/>
      <c r="H533" s="8"/>
      <c r="L533" s="5"/>
      <c r="M533" s="9"/>
      <c r="N533" s="5"/>
      <c r="O533" s="11"/>
      <c r="P533" s="5"/>
      <c r="Q533" s="5"/>
      <c r="R533" s="5"/>
      <c r="S533" s="5"/>
      <c r="T533" s="5"/>
      <c r="U533" s="5"/>
      <c r="V533" s="5"/>
      <c r="W533" s="5"/>
      <c r="X533" s="5"/>
      <c r="Y533" s="5"/>
      <c r="Z533" s="5"/>
      <c r="AA533" s="5"/>
      <c r="AB533" s="5"/>
    </row>
    <row r="534" ht="15.75" customHeight="1">
      <c r="A534" s="4"/>
      <c r="E534" s="6"/>
      <c r="H534" s="8"/>
      <c r="L534" s="5"/>
      <c r="M534" s="9"/>
      <c r="N534" s="5"/>
      <c r="O534" s="11"/>
      <c r="P534" s="5"/>
      <c r="Q534" s="5"/>
      <c r="R534" s="5"/>
      <c r="S534" s="5"/>
      <c r="T534" s="5"/>
      <c r="U534" s="5"/>
      <c r="V534" s="5"/>
      <c r="W534" s="5"/>
      <c r="X534" s="5"/>
      <c r="Y534" s="5"/>
      <c r="Z534" s="5"/>
      <c r="AA534" s="5"/>
      <c r="AB534" s="5"/>
    </row>
    <row r="535" ht="15.75" customHeight="1">
      <c r="A535" s="4"/>
      <c r="E535" s="6"/>
      <c r="H535" s="8"/>
      <c r="L535" s="5"/>
      <c r="M535" s="9"/>
      <c r="N535" s="5"/>
      <c r="O535" s="11"/>
      <c r="P535" s="5"/>
      <c r="Q535" s="5"/>
      <c r="R535" s="5"/>
      <c r="S535" s="5"/>
      <c r="T535" s="5"/>
      <c r="U535" s="5"/>
      <c r="V535" s="5"/>
      <c r="W535" s="5"/>
      <c r="X535" s="5"/>
      <c r="Y535" s="5"/>
      <c r="Z535" s="5"/>
      <c r="AA535" s="5"/>
      <c r="AB535" s="5"/>
    </row>
    <row r="536" ht="15.75" customHeight="1">
      <c r="A536" s="4"/>
      <c r="E536" s="6"/>
      <c r="H536" s="8"/>
      <c r="L536" s="5"/>
      <c r="M536" s="9"/>
      <c r="N536" s="5"/>
      <c r="O536" s="11"/>
      <c r="P536" s="5"/>
      <c r="Q536" s="5"/>
      <c r="R536" s="5"/>
      <c r="S536" s="5"/>
      <c r="T536" s="5"/>
      <c r="U536" s="5"/>
      <c r="V536" s="5"/>
      <c r="W536" s="5"/>
      <c r="X536" s="5"/>
      <c r="Y536" s="5"/>
      <c r="Z536" s="5"/>
      <c r="AA536" s="5"/>
      <c r="AB536" s="5"/>
    </row>
    <row r="537" ht="15.75" customHeight="1">
      <c r="A537" s="4"/>
      <c r="E537" s="6"/>
      <c r="H537" s="8"/>
      <c r="L537" s="5"/>
      <c r="M537" s="9"/>
      <c r="N537" s="5"/>
      <c r="O537" s="11"/>
      <c r="P537" s="5"/>
      <c r="Q537" s="5"/>
      <c r="R537" s="5"/>
      <c r="S537" s="5"/>
      <c r="T537" s="5"/>
      <c r="U537" s="5"/>
      <c r="V537" s="5"/>
      <c r="W537" s="5"/>
      <c r="X537" s="5"/>
      <c r="Y537" s="5"/>
      <c r="Z537" s="5"/>
      <c r="AA537" s="5"/>
      <c r="AB537" s="5"/>
    </row>
    <row r="538" ht="15.75" customHeight="1">
      <c r="A538" s="4"/>
      <c r="E538" s="6"/>
      <c r="H538" s="8"/>
      <c r="L538" s="5"/>
      <c r="M538" s="9"/>
      <c r="N538" s="5"/>
      <c r="O538" s="11"/>
      <c r="P538" s="5"/>
      <c r="Q538" s="5"/>
      <c r="R538" s="5"/>
      <c r="S538" s="5"/>
      <c r="T538" s="5"/>
      <c r="U538" s="5"/>
      <c r="V538" s="5"/>
      <c r="W538" s="5"/>
      <c r="X538" s="5"/>
      <c r="Y538" s="5"/>
      <c r="Z538" s="5"/>
      <c r="AA538" s="5"/>
      <c r="AB538" s="5"/>
    </row>
    <row r="539" ht="15.75" customHeight="1">
      <c r="A539" s="4"/>
      <c r="E539" s="6"/>
      <c r="H539" s="8"/>
      <c r="L539" s="5"/>
      <c r="M539" s="9"/>
      <c r="N539" s="5"/>
      <c r="O539" s="11"/>
      <c r="P539" s="5"/>
      <c r="Q539" s="5"/>
      <c r="R539" s="5"/>
      <c r="S539" s="5"/>
      <c r="T539" s="5"/>
      <c r="U539" s="5"/>
      <c r="V539" s="5"/>
      <c r="W539" s="5"/>
      <c r="X539" s="5"/>
      <c r="Y539" s="5"/>
      <c r="Z539" s="5"/>
      <c r="AA539" s="5"/>
      <c r="AB539" s="5"/>
    </row>
    <row r="540" ht="15.75" customHeight="1">
      <c r="A540" s="4"/>
      <c r="E540" s="6"/>
      <c r="H540" s="8"/>
      <c r="L540" s="5"/>
      <c r="M540" s="9"/>
      <c r="N540" s="5"/>
      <c r="O540" s="11"/>
      <c r="P540" s="5"/>
      <c r="Q540" s="5"/>
      <c r="R540" s="5"/>
      <c r="S540" s="5"/>
      <c r="T540" s="5"/>
      <c r="U540" s="5"/>
      <c r="V540" s="5"/>
      <c r="W540" s="5"/>
      <c r="X540" s="5"/>
      <c r="Y540" s="5"/>
      <c r="Z540" s="5"/>
      <c r="AA540" s="5"/>
      <c r="AB540" s="5"/>
    </row>
    <row r="541" ht="15.75" customHeight="1">
      <c r="A541" s="4"/>
      <c r="E541" s="6"/>
      <c r="H541" s="8"/>
      <c r="L541" s="5"/>
      <c r="M541" s="9"/>
      <c r="N541" s="5"/>
      <c r="O541" s="11"/>
      <c r="P541" s="5"/>
      <c r="Q541" s="5"/>
      <c r="R541" s="5"/>
      <c r="S541" s="5"/>
      <c r="T541" s="5"/>
      <c r="U541" s="5"/>
      <c r="V541" s="5"/>
      <c r="W541" s="5"/>
      <c r="X541" s="5"/>
      <c r="Y541" s="5"/>
      <c r="Z541" s="5"/>
      <c r="AA541" s="5"/>
      <c r="AB541" s="5"/>
    </row>
    <row r="542" ht="15.75" customHeight="1">
      <c r="A542" s="4"/>
      <c r="E542" s="6"/>
      <c r="H542" s="8"/>
      <c r="L542" s="5"/>
      <c r="M542" s="9"/>
      <c r="N542" s="5"/>
      <c r="O542" s="11"/>
      <c r="P542" s="5"/>
      <c r="Q542" s="5"/>
      <c r="R542" s="5"/>
      <c r="S542" s="5"/>
      <c r="T542" s="5"/>
      <c r="U542" s="5"/>
      <c r="V542" s="5"/>
      <c r="W542" s="5"/>
      <c r="X542" s="5"/>
      <c r="Y542" s="5"/>
      <c r="Z542" s="5"/>
      <c r="AA542" s="5"/>
      <c r="AB542" s="5"/>
    </row>
    <row r="543" ht="15.75" customHeight="1">
      <c r="A543" s="4"/>
      <c r="E543" s="6"/>
      <c r="H543" s="8"/>
      <c r="L543" s="5"/>
      <c r="M543" s="9"/>
      <c r="N543" s="5"/>
      <c r="O543" s="11"/>
      <c r="P543" s="5"/>
      <c r="Q543" s="5"/>
      <c r="R543" s="5"/>
      <c r="S543" s="5"/>
      <c r="T543" s="5"/>
      <c r="U543" s="5"/>
      <c r="V543" s="5"/>
      <c r="W543" s="5"/>
      <c r="X543" s="5"/>
      <c r="Y543" s="5"/>
      <c r="Z543" s="5"/>
      <c r="AA543" s="5"/>
      <c r="AB543" s="5"/>
    </row>
    <row r="544" ht="15.75" customHeight="1">
      <c r="A544" s="4"/>
      <c r="E544" s="6"/>
      <c r="H544" s="8"/>
      <c r="L544" s="5"/>
      <c r="M544" s="9"/>
      <c r="N544" s="5"/>
      <c r="O544" s="11"/>
      <c r="P544" s="5"/>
      <c r="Q544" s="5"/>
      <c r="R544" s="5"/>
      <c r="S544" s="5"/>
      <c r="T544" s="5"/>
      <c r="U544" s="5"/>
      <c r="V544" s="5"/>
      <c r="W544" s="5"/>
      <c r="X544" s="5"/>
      <c r="Y544" s="5"/>
      <c r="Z544" s="5"/>
      <c r="AA544" s="5"/>
      <c r="AB544" s="5"/>
    </row>
    <row r="545" ht="15.75" customHeight="1">
      <c r="A545" s="4"/>
      <c r="E545" s="6"/>
      <c r="H545" s="8"/>
      <c r="L545" s="5"/>
      <c r="M545" s="9"/>
      <c r="N545" s="5"/>
      <c r="O545" s="11"/>
      <c r="P545" s="5"/>
      <c r="Q545" s="5"/>
      <c r="R545" s="5"/>
      <c r="S545" s="5"/>
      <c r="T545" s="5"/>
      <c r="U545" s="5"/>
      <c r="V545" s="5"/>
      <c r="W545" s="5"/>
      <c r="X545" s="5"/>
      <c r="Y545" s="5"/>
      <c r="Z545" s="5"/>
      <c r="AA545" s="5"/>
      <c r="AB545" s="5"/>
    </row>
    <row r="546" ht="15.75" customHeight="1">
      <c r="A546" s="4"/>
      <c r="E546" s="6"/>
      <c r="H546" s="8"/>
      <c r="L546" s="5"/>
      <c r="M546" s="9"/>
      <c r="N546" s="5"/>
      <c r="O546" s="11"/>
      <c r="P546" s="5"/>
      <c r="Q546" s="5"/>
      <c r="R546" s="5"/>
      <c r="S546" s="5"/>
      <c r="T546" s="5"/>
      <c r="U546" s="5"/>
      <c r="V546" s="5"/>
      <c r="W546" s="5"/>
      <c r="X546" s="5"/>
      <c r="Y546" s="5"/>
      <c r="Z546" s="5"/>
      <c r="AA546" s="5"/>
      <c r="AB546" s="5"/>
    </row>
    <row r="547" ht="15.75" customHeight="1">
      <c r="A547" s="4"/>
      <c r="E547" s="6"/>
      <c r="H547" s="8"/>
      <c r="L547" s="5"/>
      <c r="M547" s="9"/>
      <c r="N547" s="5"/>
      <c r="O547" s="11"/>
      <c r="P547" s="5"/>
      <c r="Q547" s="5"/>
      <c r="R547" s="5"/>
      <c r="S547" s="5"/>
      <c r="T547" s="5"/>
      <c r="U547" s="5"/>
      <c r="V547" s="5"/>
      <c r="W547" s="5"/>
      <c r="X547" s="5"/>
      <c r="Y547" s="5"/>
      <c r="Z547" s="5"/>
      <c r="AA547" s="5"/>
      <c r="AB547" s="5"/>
    </row>
    <row r="548" ht="15.75" customHeight="1">
      <c r="A548" s="4"/>
      <c r="E548" s="6"/>
      <c r="H548" s="8"/>
      <c r="L548" s="5"/>
      <c r="M548" s="9"/>
      <c r="N548" s="5"/>
      <c r="O548" s="11"/>
      <c r="P548" s="5"/>
      <c r="Q548" s="5"/>
      <c r="R548" s="5"/>
      <c r="S548" s="5"/>
      <c r="T548" s="5"/>
      <c r="U548" s="5"/>
      <c r="V548" s="5"/>
      <c r="W548" s="5"/>
      <c r="X548" s="5"/>
      <c r="Y548" s="5"/>
      <c r="Z548" s="5"/>
      <c r="AA548" s="5"/>
      <c r="AB548" s="5"/>
    </row>
    <row r="549" ht="15.75" customHeight="1">
      <c r="A549" s="4"/>
      <c r="E549" s="6"/>
      <c r="H549" s="8"/>
      <c r="L549" s="5"/>
      <c r="M549" s="9"/>
      <c r="N549" s="5"/>
      <c r="O549" s="11"/>
      <c r="P549" s="5"/>
      <c r="Q549" s="5"/>
      <c r="R549" s="5"/>
      <c r="S549" s="5"/>
      <c r="T549" s="5"/>
      <c r="U549" s="5"/>
      <c r="V549" s="5"/>
      <c r="W549" s="5"/>
      <c r="X549" s="5"/>
      <c r="Y549" s="5"/>
      <c r="Z549" s="5"/>
      <c r="AA549" s="5"/>
      <c r="AB549" s="5"/>
    </row>
    <row r="550" ht="15.75" customHeight="1">
      <c r="A550" s="4"/>
      <c r="E550" s="6"/>
      <c r="H550" s="8"/>
      <c r="L550" s="5"/>
      <c r="M550" s="9"/>
      <c r="N550" s="5"/>
      <c r="O550" s="11"/>
      <c r="P550" s="5"/>
      <c r="Q550" s="5"/>
      <c r="R550" s="5"/>
      <c r="S550" s="5"/>
      <c r="T550" s="5"/>
      <c r="U550" s="5"/>
      <c r="V550" s="5"/>
      <c r="W550" s="5"/>
      <c r="X550" s="5"/>
      <c r="Y550" s="5"/>
      <c r="Z550" s="5"/>
      <c r="AA550" s="5"/>
      <c r="AB550" s="5"/>
    </row>
    <row r="551" ht="15.75" customHeight="1">
      <c r="A551" s="4"/>
      <c r="E551" s="6"/>
      <c r="H551" s="8"/>
      <c r="L551" s="5"/>
      <c r="M551" s="9"/>
      <c r="N551" s="5"/>
      <c r="O551" s="11"/>
      <c r="P551" s="5"/>
      <c r="Q551" s="5"/>
      <c r="R551" s="5"/>
      <c r="S551" s="5"/>
      <c r="T551" s="5"/>
      <c r="U551" s="5"/>
      <c r="V551" s="5"/>
      <c r="W551" s="5"/>
      <c r="X551" s="5"/>
      <c r="Y551" s="5"/>
      <c r="Z551" s="5"/>
      <c r="AA551" s="5"/>
      <c r="AB551" s="5"/>
    </row>
    <row r="552" ht="15.75" customHeight="1">
      <c r="A552" s="4"/>
      <c r="E552" s="6"/>
      <c r="H552" s="8"/>
      <c r="L552" s="5"/>
      <c r="M552" s="9"/>
      <c r="N552" s="5"/>
      <c r="O552" s="11"/>
      <c r="P552" s="5"/>
      <c r="Q552" s="5"/>
      <c r="R552" s="5"/>
      <c r="S552" s="5"/>
      <c r="T552" s="5"/>
      <c r="U552" s="5"/>
      <c r="V552" s="5"/>
      <c r="W552" s="5"/>
      <c r="X552" s="5"/>
      <c r="Y552" s="5"/>
      <c r="Z552" s="5"/>
      <c r="AA552" s="5"/>
      <c r="AB552" s="5"/>
    </row>
    <row r="553" ht="15.75" customHeight="1">
      <c r="A553" s="4"/>
      <c r="E553" s="6"/>
      <c r="H553" s="8"/>
      <c r="L553" s="5"/>
      <c r="M553" s="9"/>
      <c r="N553" s="5"/>
      <c r="O553" s="11"/>
      <c r="P553" s="5"/>
      <c r="Q553" s="5"/>
      <c r="R553" s="5"/>
      <c r="S553" s="5"/>
      <c r="T553" s="5"/>
      <c r="U553" s="5"/>
      <c r="V553" s="5"/>
      <c r="W553" s="5"/>
      <c r="X553" s="5"/>
      <c r="Y553" s="5"/>
      <c r="Z553" s="5"/>
      <c r="AA553" s="5"/>
      <c r="AB553" s="5"/>
    </row>
    <row r="554" ht="15.75" customHeight="1">
      <c r="A554" s="4"/>
      <c r="E554" s="6"/>
      <c r="H554" s="8"/>
      <c r="L554" s="5"/>
      <c r="M554" s="9"/>
      <c r="N554" s="5"/>
      <c r="O554" s="11"/>
      <c r="P554" s="5"/>
      <c r="Q554" s="5"/>
      <c r="R554" s="5"/>
      <c r="S554" s="5"/>
      <c r="T554" s="5"/>
      <c r="U554" s="5"/>
      <c r="V554" s="5"/>
      <c r="W554" s="5"/>
      <c r="X554" s="5"/>
      <c r="Y554" s="5"/>
      <c r="Z554" s="5"/>
      <c r="AA554" s="5"/>
      <c r="AB554" s="5"/>
    </row>
    <row r="555" ht="15.75" customHeight="1">
      <c r="A555" s="4"/>
      <c r="E555" s="6"/>
      <c r="H555" s="8"/>
      <c r="L555" s="5"/>
      <c r="M555" s="9"/>
      <c r="N555" s="5"/>
      <c r="O555" s="11"/>
      <c r="P555" s="5"/>
      <c r="Q555" s="5"/>
      <c r="R555" s="5"/>
      <c r="S555" s="5"/>
      <c r="T555" s="5"/>
      <c r="U555" s="5"/>
      <c r="V555" s="5"/>
      <c r="W555" s="5"/>
      <c r="X555" s="5"/>
      <c r="Y555" s="5"/>
      <c r="Z555" s="5"/>
      <c r="AA555" s="5"/>
      <c r="AB555" s="5"/>
    </row>
    <row r="556" ht="15.75" customHeight="1">
      <c r="A556" s="4"/>
      <c r="E556" s="6"/>
      <c r="H556" s="8"/>
      <c r="L556" s="5"/>
      <c r="M556" s="9"/>
      <c r="N556" s="5"/>
      <c r="O556" s="11"/>
      <c r="P556" s="5"/>
      <c r="Q556" s="5"/>
      <c r="R556" s="5"/>
      <c r="S556" s="5"/>
      <c r="T556" s="5"/>
      <c r="U556" s="5"/>
      <c r="V556" s="5"/>
      <c r="W556" s="5"/>
      <c r="X556" s="5"/>
      <c r="Y556" s="5"/>
      <c r="Z556" s="5"/>
      <c r="AA556" s="5"/>
      <c r="AB556" s="5"/>
    </row>
    <row r="557" ht="15.75" customHeight="1">
      <c r="A557" s="4"/>
      <c r="E557" s="6"/>
      <c r="H557" s="8"/>
      <c r="L557" s="5"/>
      <c r="M557" s="9"/>
      <c r="N557" s="5"/>
      <c r="O557" s="11"/>
      <c r="P557" s="5"/>
      <c r="Q557" s="5"/>
      <c r="R557" s="5"/>
      <c r="S557" s="5"/>
      <c r="T557" s="5"/>
      <c r="U557" s="5"/>
      <c r="V557" s="5"/>
      <c r="W557" s="5"/>
      <c r="X557" s="5"/>
      <c r="Y557" s="5"/>
      <c r="Z557" s="5"/>
      <c r="AA557" s="5"/>
      <c r="AB557" s="5"/>
    </row>
    <row r="558" ht="15.75" customHeight="1">
      <c r="A558" s="4"/>
      <c r="E558" s="6"/>
      <c r="H558" s="8"/>
      <c r="L558" s="5"/>
      <c r="M558" s="9"/>
      <c r="N558" s="5"/>
      <c r="O558" s="11"/>
      <c r="P558" s="5"/>
      <c r="Q558" s="5"/>
      <c r="R558" s="5"/>
      <c r="S558" s="5"/>
      <c r="T558" s="5"/>
      <c r="U558" s="5"/>
      <c r="V558" s="5"/>
      <c r="W558" s="5"/>
      <c r="X558" s="5"/>
      <c r="Y558" s="5"/>
      <c r="Z558" s="5"/>
      <c r="AA558" s="5"/>
      <c r="AB558" s="5"/>
    </row>
    <row r="559" ht="15.75" customHeight="1">
      <c r="A559" s="4"/>
      <c r="E559" s="6"/>
      <c r="H559" s="8"/>
      <c r="L559" s="5"/>
      <c r="M559" s="9"/>
      <c r="N559" s="5"/>
      <c r="O559" s="11"/>
      <c r="P559" s="5"/>
      <c r="Q559" s="5"/>
      <c r="R559" s="5"/>
      <c r="S559" s="5"/>
      <c r="T559" s="5"/>
      <c r="U559" s="5"/>
      <c r="V559" s="5"/>
      <c r="W559" s="5"/>
      <c r="X559" s="5"/>
      <c r="Y559" s="5"/>
      <c r="Z559" s="5"/>
      <c r="AA559" s="5"/>
      <c r="AB559" s="5"/>
    </row>
    <row r="560" ht="15.75" customHeight="1">
      <c r="A560" s="4"/>
      <c r="E560" s="6"/>
      <c r="H560" s="8"/>
      <c r="L560" s="5"/>
      <c r="M560" s="9"/>
      <c r="N560" s="5"/>
      <c r="O560" s="11"/>
      <c r="P560" s="5"/>
      <c r="Q560" s="5"/>
      <c r="R560" s="5"/>
      <c r="S560" s="5"/>
      <c r="T560" s="5"/>
      <c r="U560" s="5"/>
      <c r="V560" s="5"/>
      <c r="W560" s="5"/>
      <c r="X560" s="5"/>
      <c r="Y560" s="5"/>
      <c r="Z560" s="5"/>
      <c r="AA560" s="5"/>
      <c r="AB560" s="5"/>
    </row>
    <row r="561" ht="15.75" customHeight="1">
      <c r="A561" s="4"/>
      <c r="E561" s="6"/>
      <c r="H561" s="8"/>
      <c r="L561" s="5"/>
      <c r="M561" s="9"/>
      <c r="N561" s="5"/>
      <c r="O561" s="11"/>
      <c r="P561" s="5"/>
      <c r="Q561" s="5"/>
      <c r="R561" s="5"/>
      <c r="S561" s="5"/>
      <c r="T561" s="5"/>
      <c r="U561" s="5"/>
      <c r="V561" s="5"/>
      <c r="W561" s="5"/>
      <c r="X561" s="5"/>
      <c r="Y561" s="5"/>
      <c r="Z561" s="5"/>
      <c r="AA561" s="5"/>
      <c r="AB561" s="5"/>
    </row>
    <row r="562" ht="15.75" customHeight="1">
      <c r="A562" s="4"/>
      <c r="E562" s="6"/>
      <c r="H562" s="8"/>
      <c r="L562" s="5"/>
      <c r="M562" s="9"/>
      <c r="N562" s="5"/>
      <c r="O562" s="11"/>
      <c r="P562" s="5"/>
      <c r="Q562" s="5"/>
      <c r="R562" s="5"/>
      <c r="S562" s="5"/>
      <c r="T562" s="5"/>
      <c r="U562" s="5"/>
      <c r="V562" s="5"/>
      <c r="W562" s="5"/>
      <c r="X562" s="5"/>
      <c r="Y562" s="5"/>
      <c r="Z562" s="5"/>
      <c r="AA562" s="5"/>
      <c r="AB562" s="5"/>
    </row>
    <row r="563" ht="15.75" customHeight="1">
      <c r="A563" s="4"/>
      <c r="E563" s="6"/>
      <c r="H563" s="8"/>
      <c r="L563" s="5"/>
      <c r="M563" s="9"/>
      <c r="N563" s="5"/>
      <c r="O563" s="11"/>
      <c r="P563" s="5"/>
      <c r="Q563" s="5"/>
      <c r="R563" s="5"/>
      <c r="S563" s="5"/>
      <c r="T563" s="5"/>
      <c r="U563" s="5"/>
      <c r="V563" s="5"/>
      <c r="W563" s="5"/>
      <c r="X563" s="5"/>
      <c r="Y563" s="5"/>
      <c r="Z563" s="5"/>
      <c r="AA563" s="5"/>
      <c r="AB563" s="5"/>
    </row>
    <row r="564" ht="15.75" customHeight="1">
      <c r="A564" s="4"/>
      <c r="E564" s="6"/>
      <c r="H564" s="8"/>
      <c r="L564" s="5"/>
      <c r="M564" s="9"/>
      <c r="N564" s="5"/>
      <c r="O564" s="11"/>
      <c r="P564" s="5"/>
      <c r="Q564" s="5"/>
      <c r="R564" s="5"/>
      <c r="S564" s="5"/>
      <c r="T564" s="5"/>
      <c r="U564" s="5"/>
      <c r="V564" s="5"/>
      <c r="W564" s="5"/>
      <c r="X564" s="5"/>
      <c r="Y564" s="5"/>
      <c r="Z564" s="5"/>
      <c r="AA564" s="5"/>
      <c r="AB564" s="5"/>
    </row>
    <row r="565" ht="15.75" customHeight="1">
      <c r="A565" s="4"/>
      <c r="E565" s="6"/>
      <c r="H565" s="8"/>
      <c r="L565" s="5"/>
      <c r="M565" s="9"/>
      <c r="N565" s="5"/>
      <c r="O565" s="11"/>
      <c r="P565" s="5"/>
      <c r="Q565" s="5"/>
      <c r="R565" s="5"/>
      <c r="S565" s="5"/>
      <c r="T565" s="5"/>
      <c r="U565" s="5"/>
      <c r="V565" s="5"/>
      <c r="W565" s="5"/>
      <c r="X565" s="5"/>
      <c r="Y565" s="5"/>
      <c r="Z565" s="5"/>
      <c r="AA565" s="5"/>
      <c r="AB565" s="5"/>
    </row>
    <row r="566" ht="15.75" customHeight="1">
      <c r="A566" s="4"/>
      <c r="E566" s="6"/>
      <c r="H566" s="8"/>
      <c r="L566" s="5"/>
      <c r="M566" s="9"/>
      <c r="N566" s="5"/>
      <c r="O566" s="11"/>
      <c r="P566" s="5"/>
      <c r="Q566" s="5"/>
      <c r="R566" s="5"/>
      <c r="S566" s="5"/>
      <c r="T566" s="5"/>
      <c r="U566" s="5"/>
      <c r="V566" s="5"/>
      <c r="W566" s="5"/>
      <c r="X566" s="5"/>
      <c r="Y566" s="5"/>
      <c r="Z566" s="5"/>
      <c r="AA566" s="5"/>
      <c r="AB566" s="5"/>
    </row>
    <row r="567" ht="15.75" customHeight="1">
      <c r="A567" s="4"/>
      <c r="E567" s="6"/>
      <c r="H567" s="8"/>
      <c r="L567" s="5"/>
      <c r="M567" s="9"/>
      <c r="N567" s="5"/>
      <c r="O567" s="11"/>
      <c r="P567" s="5"/>
      <c r="Q567" s="5"/>
      <c r="R567" s="5"/>
      <c r="S567" s="5"/>
      <c r="T567" s="5"/>
      <c r="U567" s="5"/>
      <c r="V567" s="5"/>
      <c r="W567" s="5"/>
      <c r="X567" s="5"/>
      <c r="Y567" s="5"/>
      <c r="Z567" s="5"/>
      <c r="AA567" s="5"/>
      <c r="AB567" s="5"/>
    </row>
    <row r="568" ht="15.75" customHeight="1">
      <c r="A568" s="4"/>
      <c r="E568" s="6"/>
      <c r="H568" s="8"/>
      <c r="L568" s="5"/>
      <c r="M568" s="9"/>
      <c r="N568" s="5"/>
      <c r="O568" s="11"/>
      <c r="P568" s="5"/>
      <c r="Q568" s="5"/>
      <c r="R568" s="5"/>
      <c r="S568" s="5"/>
      <c r="T568" s="5"/>
      <c r="U568" s="5"/>
      <c r="V568" s="5"/>
      <c r="W568" s="5"/>
      <c r="X568" s="5"/>
      <c r="Y568" s="5"/>
      <c r="Z568" s="5"/>
      <c r="AA568" s="5"/>
      <c r="AB568" s="5"/>
    </row>
    <row r="569" ht="15.75" customHeight="1">
      <c r="A569" s="4"/>
      <c r="E569" s="6"/>
      <c r="H569" s="8"/>
      <c r="L569" s="5"/>
      <c r="M569" s="9"/>
      <c r="N569" s="5"/>
      <c r="O569" s="11"/>
      <c r="P569" s="5"/>
      <c r="Q569" s="5"/>
      <c r="R569" s="5"/>
      <c r="S569" s="5"/>
      <c r="T569" s="5"/>
      <c r="U569" s="5"/>
      <c r="V569" s="5"/>
      <c r="W569" s="5"/>
      <c r="X569" s="5"/>
      <c r="Y569" s="5"/>
      <c r="Z569" s="5"/>
      <c r="AA569" s="5"/>
      <c r="AB569" s="5"/>
    </row>
    <row r="570" ht="15.75" customHeight="1">
      <c r="A570" s="4"/>
      <c r="E570" s="6"/>
      <c r="H570" s="8"/>
      <c r="L570" s="5"/>
      <c r="M570" s="9"/>
      <c r="N570" s="5"/>
      <c r="O570" s="11"/>
      <c r="P570" s="5"/>
      <c r="Q570" s="5"/>
      <c r="R570" s="5"/>
      <c r="S570" s="5"/>
      <c r="T570" s="5"/>
      <c r="U570" s="5"/>
      <c r="V570" s="5"/>
      <c r="W570" s="5"/>
      <c r="X570" s="5"/>
      <c r="Y570" s="5"/>
      <c r="Z570" s="5"/>
      <c r="AA570" s="5"/>
      <c r="AB570" s="5"/>
    </row>
    <row r="571" ht="15.75" customHeight="1">
      <c r="A571" s="4"/>
      <c r="E571" s="6"/>
      <c r="H571" s="8"/>
      <c r="L571" s="5"/>
      <c r="M571" s="9"/>
      <c r="N571" s="5"/>
      <c r="O571" s="11"/>
      <c r="P571" s="5"/>
      <c r="Q571" s="5"/>
      <c r="R571" s="5"/>
      <c r="S571" s="5"/>
      <c r="T571" s="5"/>
      <c r="U571" s="5"/>
      <c r="V571" s="5"/>
      <c r="W571" s="5"/>
      <c r="X571" s="5"/>
      <c r="Y571" s="5"/>
      <c r="Z571" s="5"/>
      <c r="AA571" s="5"/>
      <c r="AB571" s="5"/>
    </row>
    <row r="572" ht="15.75" customHeight="1">
      <c r="A572" s="4"/>
      <c r="E572" s="6"/>
      <c r="H572" s="8"/>
      <c r="L572" s="5"/>
      <c r="M572" s="9"/>
      <c r="N572" s="5"/>
      <c r="O572" s="11"/>
      <c r="P572" s="5"/>
      <c r="Q572" s="5"/>
      <c r="R572" s="5"/>
      <c r="S572" s="5"/>
      <c r="T572" s="5"/>
      <c r="U572" s="5"/>
      <c r="V572" s="5"/>
      <c r="W572" s="5"/>
      <c r="X572" s="5"/>
      <c r="Y572" s="5"/>
      <c r="Z572" s="5"/>
      <c r="AA572" s="5"/>
      <c r="AB572" s="5"/>
    </row>
    <row r="573" ht="15.75" customHeight="1">
      <c r="A573" s="4"/>
      <c r="E573" s="6"/>
      <c r="H573" s="8"/>
      <c r="L573" s="5"/>
      <c r="M573" s="9"/>
      <c r="N573" s="5"/>
      <c r="O573" s="11"/>
      <c r="P573" s="5"/>
      <c r="Q573" s="5"/>
      <c r="R573" s="5"/>
      <c r="S573" s="5"/>
      <c r="T573" s="5"/>
      <c r="U573" s="5"/>
      <c r="V573" s="5"/>
      <c r="W573" s="5"/>
      <c r="X573" s="5"/>
      <c r="Y573" s="5"/>
      <c r="Z573" s="5"/>
      <c r="AA573" s="5"/>
      <c r="AB573" s="5"/>
    </row>
    <row r="574" ht="15.75" customHeight="1">
      <c r="A574" s="4"/>
      <c r="E574" s="6"/>
      <c r="H574" s="8"/>
      <c r="L574" s="5"/>
      <c r="M574" s="9"/>
      <c r="N574" s="5"/>
      <c r="O574" s="11"/>
      <c r="P574" s="5"/>
      <c r="Q574" s="5"/>
      <c r="R574" s="5"/>
      <c r="S574" s="5"/>
      <c r="T574" s="5"/>
      <c r="U574" s="5"/>
      <c r="V574" s="5"/>
      <c r="W574" s="5"/>
      <c r="X574" s="5"/>
      <c r="Y574" s="5"/>
      <c r="Z574" s="5"/>
      <c r="AA574" s="5"/>
      <c r="AB574" s="5"/>
    </row>
    <row r="575" ht="15.75" customHeight="1">
      <c r="A575" s="4"/>
      <c r="E575" s="6"/>
      <c r="H575" s="8"/>
      <c r="L575" s="5"/>
      <c r="M575" s="9"/>
      <c r="N575" s="5"/>
      <c r="O575" s="11"/>
      <c r="P575" s="5"/>
      <c r="Q575" s="5"/>
      <c r="R575" s="5"/>
      <c r="S575" s="5"/>
      <c r="T575" s="5"/>
      <c r="U575" s="5"/>
      <c r="V575" s="5"/>
      <c r="W575" s="5"/>
      <c r="X575" s="5"/>
      <c r="Y575" s="5"/>
      <c r="Z575" s="5"/>
      <c r="AA575" s="5"/>
      <c r="AB575" s="5"/>
    </row>
    <row r="576" ht="15.75" customHeight="1">
      <c r="A576" s="4"/>
      <c r="E576" s="6"/>
      <c r="H576" s="8"/>
      <c r="L576" s="5"/>
      <c r="M576" s="9"/>
      <c r="N576" s="5"/>
      <c r="O576" s="11"/>
      <c r="P576" s="5"/>
      <c r="Q576" s="5"/>
      <c r="R576" s="5"/>
      <c r="S576" s="5"/>
      <c r="T576" s="5"/>
      <c r="U576" s="5"/>
      <c r="V576" s="5"/>
      <c r="W576" s="5"/>
      <c r="X576" s="5"/>
      <c r="Y576" s="5"/>
      <c r="Z576" s="5"/>
      <c r="AA576" s="5"/>
      <c r="AB576" s="5"/>
    </row>
    <row r="577" ht="15.75" customHeight="1">
      <c r="A577" s="4"/>
      <c r="E577" s="6"/>
      <c r="H577" s="8"/>
      <c r="L577" s="5"/>
      <c r="M577" s="9"/>
      <c r="N577" s="5"/>
      <c r="O577" s="11"/>
      <c r="P577" s="5"/>
      <c r="Q577" s="5"/>
      <c r="R577" s="5"/>
      <c r="S577" s="5"/>
      <c r="T577" s="5"/>
      <c r="U577" s="5"/>
      <c r="V577" s="5"/>
      <c r="W577" s="5"/>
      <c r="X577" s="5"/>
      <c r="Y577" s="5"/>
      <c r="Z577" s="5"/>
      <c r="AA577" s="5"/>
      <c r="AB577" s="5"/>
    </row>
    <row r="578" ht="15.75" customHeight="1">
      <c r="A578" s="4"/>
      <c r="E578" s="6"/>
      <c r="H578" s="8"/>
      <c r="L578" s="5"/>
      <c r="M578" s="9"/>
      <c r="N578" s="5"/>
      <c r="O578" s="11"/>
      <c r="P578" s="5"/>
      <c r="Q578" s="5"/>
      <c r="R578" s="5"/>
      <c r="S578" s="5"/>
      <c r="T578" s="5"/>
      <c r="U578" s="5"/>
      <c r="V578" s="5"/>
      <c r="W578" s="5"/>
      <c r="X578" s="5"/>
      <c r="Y578" s="5"/>
      <c r="Z578" s="5"/>
      <c r="AA578" s="5"/>
      <c r="AB578" s="5"/>
    </row>
    <row r="579" ht="15.75" customHeight="1">
      <c r="A579" s="4"/>
      <c r="E579" s="6"/>
      <c r="H579" s="8"/>
      <c r="L579" s="5"/>
      <c r="M579" s="9"/>
      <c r="N579" s="5"/>
      <c r="O579" s="11"/>
      <c r="P579" s="5"/>
      <c r="Q579" s="5"/>
      <c r="R579" s="5"/>
      <c r="S579" s="5"/>
      <c r="T579" s="5"/>
      <c r="U579" s="5"/>
      <c r="V579" s="5"/>
      <c r="W579" s="5"/>
      <c r="X579" s="5"/>
      <c r="Y579" s="5"/>
      <c r="Z579" s="5"/>
      <c r="AA579" s="5"/>
      <c r="AB579" s="5"/>
    </row>
    <row r="580" ht="15.75" customHeight="1">
      <c r="A580" s="4"/>
      <c r="E580" s="6"/>
      <c r="H580" s="8"/>
      <c r="L580" s="5"/>
      <c r="M580" s="9"/>
      <c r="N580" s="5"/>
      <c r="O580" s="11"/>
      <c r="P580" s="5"/>
      <c r="Q580" s="5"/>
      <c r="R580" s="5"/>
      <c r="S580" s="5"/>
      <c r="T580" s="5"/>
      <c r="U580" s="5"/>
      <c r="V580" s="5"/>
      <c r="W580" s="5"/>
      <c r="X580" s="5"/>
      <c r="Y580" s="5"/>
      <c r="Z580" s="5"/>
      <c r="AA580" s="5"/>
      <c r="AB580" s="5"/>
    </row>
    <row r="581" ht="15.75" customHeight="1">
      <c r="A581" s="4"/>
      <c r="E581" s="6"/>
      <c r="H581" s="8"/>
      <c r="L581" s="5"/>
      <c r="M581" s="9"/>
      <c r="N581" s="5"/>
      <c r="O581" s="11"/>
      <c r="P581" s="5"/>
      <c r="Q581" s="5"/>
      <c r="R581" s="5"/>
      <c r="S581" s="5"/>
      <c r="T581" s="5"/>
      <c r="U581" s="5"/>
      <c r="V581" s="5"/>
      <c r="W581" s="5"/>
      <c r="X581" s="5"/>
      <c r="Y581" s="5"/>
      <c r="Z581" s="5"/>
      <c r="AA581" s="5"/>
      <c r="AB581" s="5"/>
    </row>
    <row r="582" ht="15.75" customHeight="1">
      <c r="A582" s="4"/>
      <c r="E582" s="6"/>
      <c r="H582" s="8"/>
      <c r="L582" s="5"/>
      <c r="M582" s="9"/>
      <c r="N582" s="5"/>
      <c r="O582" s="11"/>
      <c r="P582" s="5"/>
      <c r="Q582" s="5"/>
      <c r="R582" s="5"/>
      <c r="S582" s="5"/>
      <c r="T582" s="5"/>
      <c r="U582" s="5"/>
      <c r="V582" s="5"/>
      <c r="W582" s="5"/>
      <c r="X582" s="5"/>
      <c r="Y582" s="5"/>
      <c r="Z582" s="5"/>
      <c r="AA582" s="5"/>
      <c r="AB582" s="5"/>
    </row>
    <row r="583" ht="15.75" customHeight="1">
      <c r="A583" s="4"/>
      <c r="E583" s="6"/>
      <c r="H583" s="8"/>
      <c r="L583" s="5"/>
      <c r="M583" s="9"/>
      <c r="N583" s="5"/>
      <c r="O583" s="11"/>
      <c r="P583" s="5"/>
      <c r="Q583" s="5"/>
      <c r="R583" s="5"/>
      <c r="S583" s="5"/>
      <c r="T583" s="5"/>
      <c r="U583" s="5"/>
      <c r="V583" s="5"/>
      <c r="W583" s="5"/>
      <c r="X583" s="5"/>
      <c r="Y583" s="5"/>
      <c r="Z583" s="5"/>
      <c r="AA583" s="5"/>
      <c r="AB583" s="5"/>
    </row>
    <row r="584" ht="15.75" customHeight="1">
      <c r="A584" s="4"/>
      <c r="E584" s="6"/>
      <c r="H584" s="8"/>
      <c r="L584" s="5"/>
      <c r="M584" s="9"/>
      <c r="N584" s="5"/>
      <c r="O584" s="11"/>
      <c r="P584" s="5"/>
      <c r="Q584" s="5"/>
      <c r="R584" s="5"/>
      <c r="S584" s="5"/>
      <c r="T584" s="5"/>
      <c r="U584" s="5"/>
      <c r="V584" s="5"/>
      <c r="W584" s="5"/>
      <c r="X584" s="5"/>
      <c r="Y584" s="5"/>
      <c r="Z584" s="5"/>
      <c r="AA584" s="5"/>
      <c r="AB584" s="5"/>
    </row>
    <row r="585" ht="15.75" customHeight="1">
      <c r="A585" s="4"/>
      <c r="E585" s="6"/>
      <c r="H585" s="8"/>
      <c r="L585" s="5"/>
      <c r="M585" s="9"/>
      <c r="N585" s="5"/>
      <c r="O585" s="11"/>
      <c r="P585" s="5"/>
      <c r="Q585" s="5"/>
      <c r="R585" s="5"/>
      <c r="S585" s="5"/>
      <c r="T585" s="5"/>
      <c r="U585" s="5"/>
      <c r="V585" s="5"/>
      <c r="W585" s="5"/>
      <c r="X585" s="5"/>
      <c r="Y585" s="5"/>
      <c r="Z585" s="5"/>
      <c r="AA585" s="5"/>
      <c r="AB585" s="5"/>
    </row>
    <row r="586" ht="15.75" customHeight="1">
      <c r="A586" s="4"/>
      <c r="E586" s="6"/>
      <c r="H586" s="8"/>
      <c r="L586" s="5"/>
      <c r="M586" s="9"/>
      <c r="N586" s="5"/>
      <c r="O586" s="11"/>
      <c r="P586" s="5"/>
      <c r="Q586" s="5"/>
      <c r="R586" s="5"/>
      <c r="S586" s="5"/>
      <c r="T586" s="5"/>
      <c r="U586" s="5"/>
      <c r="V586" s="5"/>
      <c r="W586" s="5"/>
      <c r="X586" s="5"/>
      <c r="Y586" s="5"/>
      <c r="Z586" s="5"/>
      <c r="AA586" s="5"/>
      <c r="AB586" s="5"/>
    </row>
    <row r="587" ht="15.75" customHeight="1">
      <c r="A587" s="4"/>
      <c r="E587" s="6"/>
      <c r="H587" s="8"/>
      <c r="L587" s="5"/>
      <c r="M587" s="9"/>
      <c r="N587" s="5"/>
      <c r="O587" s="11"/>
      <c r="P587" s="5"/>
      <c r="Q587" s="5"/>
      <c r="R587" s="5"/>
      <c r="S587" s="5"/>
      <c r="T587" s="5"/>
      <c r="U587" s="5"/>
      <c r="V587" s="5"/>
      <c r="W587" s="5"/>
      <c r="X587" s="5"/>
      <c r="Y587" s="5"/>
      <c r="Z587" s="5"/>
      <c r="AA587" s="5"/>
      <c r="AB587" s="5"/>
    </row>
    <row r="588" ht="15.75" customHeight="1">
      <c r="A588" s="4"/>
      <c r="E588" s="6"/>
      <c r="H588" s="8"/>
      <c r="L588" s="5"/>
      <c r="M588" s="9"/>
      <c r="N588" s="5"/>
      <c r="O588" s="11"/>
      <c r="P588" s="5"/>
      <c r="Q588" s="5"/>
      <c r="R588" s="5"/>
      <c r="S588" s="5"/>
      <c r="T588" s="5"/>
      <c r="U588" s="5"/>
      <c r="V588" s="5"/>
      <c r="W588" s="5"/>
      <c r="X588" s="5"/>
      <c r="Y588" s="5"/>
      <c r="Z588" s="5"/>
      <c r="AA588" s="5"/>
      <c r="AB588" s="5"/>
    </row>
    <row r="589" ht="15.75" customHeight="1">
      <c r="A589" s="4"/>
      <c r="E589" s="6"/>
      <c r="H589" s="8"/>
      <c r="L589" s="5"/>
      <c r="M589" s="9"/>
      <c r="N589" s="5"/>
      <c r="O589" s="11"/>
      <c r="P589" s="5"/>
      <c r="Q589" s="5"/>
      <c r="R589" s="5"/>
      <c r="S589" s="5"/>
      <c r="T589" s="5"/>
      <c r="U589" s="5"/>
      <c r="V589" s="5"/>
      <c r="W589" s="5"/>
      <c r="X589" s="5"/>
      <c r="Y589" s="5"/>
      <c r="Z589" s="5"/>
      <c r="AA589" s="5"/>
      <c r="AB589" s="5"/>
    </row>
    <row r="590" ht="15.75" customHeight="1">
      <c r="A590" s="4"/>
      <c r="E590" s="6"/>
      <c r="H590" s="8"/>
      <c r="L590" s="5"/>
      <c r="M590" s="9"/>
      <c r="N590" s="5"/>
      <c r="O590" s="11"/>
      <c r="P590" s="5"/>
      <c r="Q590" s="5"/>
      <c r="R590" s="5"/>
      <c r="S590" s="5"/>
      <c r="T590" s="5"/>
      <c r="U590" s="5"/>
      <c r="V590" s="5"/>
      <c r="W590" s="5"/>
      <c r="X590" s="5"/>
      <c r="Y590" s="5"/>
      <c r="Z590" s="5"/>
      <c r="AA590" s="5"/>
      <c r="AB590" s="5"/>
    </row>
    <row r="591" ht="15.75" customHeight="1">
      <c r="A591" s="4"/>
      <c r="E591" s="6"/>
      <c r="H591" s="8"/>
      <c r="L591" s="5"/>
      <c r="M591" s="9"/>
      <c r="N591" s="5"/>
      <c r="O591" s="11"/>
      <c r="P591" s="5"/>
      <c r="Q591" s="5"/>
      <c r="R591" s="5"/>
      <c r="S591" s="5"/>
      <c r="T591" s="5"/>
      <c r="U591" s="5"/>
      <c r="V591" s="5"/>
      <c r="W591" s="5"/>
      <c r="X591" s="5"/>
      <c r="Y591" s="5"/>
      <c r="Z591" s="5"/>
      <c r="AA591" s="5"/>
      <c r="AB591" s="5"/>
    </row>
    <row r="592" ht="15.75" customHeight="1">
      <c r="A592" s="4"/>
      <c r="E592" s="6"/>
      <c r="H592" s="8"/>
      <c r="L592" s="5"/>
      <c r="M592" s="9"/>
      <c r="N592" s="5"/>
      <c r="O592" s="11"/>
      <c r="P592" s="5"/>
      <c r="Q592" s="5"/>
      <c r="R592" s="5"/>
      <c r="S592" s="5"/>
      <c r="T592" s="5"/>
      <c r="U592" s="5"/>
      <c r="V592" s="5"/>
      <c r="W592" s="5"/>
      <c r="X592" s="5"/>
      <c r="Y592" s="5"/>
      <c r="Z592" s="5"/>
      <c r="AA592" s="5"/>
      <c r="AB592" s="5"/>
    </row>
    <row r="593" ht="15.75" customHeight="1">
      <c r="A593" s="4"/>
      <c r="E593" s="6"/>
      <c r="H593" s="8"/>
      <c r="L593" s="5"/>
      <c r="M593" s="9"/>
      <c r="N593" s="5"/>
      <c r="O593" s="11"/>
      <c r="P593" s="5"/>
      <c r="Q593" s="5"/>
      <c r="R593" s="5"/>
      <c r="S593" s="5"/>
      <c r="T593" s="5"/>
      <c r="U593" s="5"/>
      <c r="V593" s="5"/>
      <c r="W593" s="5"/>
      <c r="X593" s="5"/>
      <c r="Y593" s="5"/>
      <c r="Z593" s="5"/>
      <c r="AA593" s="5"/>
      <c r="AB593" s="5"/>
    </row>
    <row r="594" ht="15.75" customHeight="1">
      <c r="A594" s="4"/>
      <c r="E594" s="6"/>
      <c r="H594" s="8"/>
      <c r="L594" s="5"/>
      <c r="M594" s="9"/>
      <c r="N594" s="5"/>
      <c r="O594" s="11"/>
      <c r="P594" s="5"/>
      <c r="Q594" s="5"/>
      <c r="R594" s="5"/>
      <c r="S594" s="5"/>
      <c r="T594" s="5"/>
      <c r="U594" s="5"/>
      <c r="V594" s="5"/>
      <c r="W594" s="5"/>
      <c r="X594" s="5"/>
      <c r="Y594" s="5"/>
      <c r="Z594" s="5"/>
      <c r="AA594" s="5"/>
      <c r="AB594" s="5"/>
    </row>
    <row r="595" ht="15.75" customHeight="1">
      <c r="A595" s="4"/>
      <c r="E595" s="6"/>
      <c r="H595" s="8"/>
      <c r="L595" s="5"/>
      <c r="M595" s="9"/>
      <c r="N595" s="5"/>
      <c r="O595" s="11"/>
      <c r="P595" s="5"/>
      <c r="Q595" s="5"/>
      <c r="R595" s="5"/>
      <c r="S595" s="5"/>
      <c r="T595" s="5"/>
      <c r="U595" s="5"/>
      <c r="V595" s="5"/>
      <c r="W595" s="5"/>
      <c r="X595" s="5"/>
      <c r="Y595" s="5"/>
      <c r="Z595" s="5"/>
      <c r="AA595" s="5"/>
      <c r="AB595" s="5"/>
    </row>
    <row r="596" ht="15.75" customHeight="1">
      <c r="A596" s="4"/>
      <c r="E596" s="6"/>
      <c r="H596" s="8"/>
      <c r="L596" s="5"/>
      <c r="M596" s="9"/>
      <c r="N596" s="5"/>
      <c r="O596" s="11"/>
      <c r="P596" s="5"/>
      <c r="Q596" s="5"/>
      <c r="R596" s="5"/>
      <c r="S596" s="5"/>
      <c r="T596" s="5"/>
      <c r="U596" s="5"/>
      <c r="V596" s="5"/>
      <c r="W596" s="5"/>
      <c r="X596" s="5"/>
      <c r="Y596" s="5"/>
      <c r="Z596" s="5"/>
      <c r="AA596" s="5"/>
      <c r="AB596" s="5"/>
    </row>
    <row r="597" ht="15.75" customHeight="1">
      <c r="A597" s="4"/>
      <c r="E597" s="6"/>
      <c r="H597" s="8"/>
      <c r="L597" s="5"/>
      <c r="M597" s="9"/>
      <c r="N597" s="5"/>
      <c r="O597" s="11"/>
      <c r="P597" s="5"/>
      <c r="Q597" s="5"/>
      <c r="R597" s="5"/>
      <c r="S597" s="5"/>
      <c r="T597" s="5"/>
      <c r="U597" s="5"/>
      <c r="V597" s="5"/>
      <c r="W597" s="5"/>
      <c r="X597" s="5"/>
      <c r="Y597" s="5"/>
      <c r="Z597" s="5"/>
      <c r="AA597" s="5"/>
      <c r="AB597" s="5"/>
    </row>
    <row r="598" ht="15.75" customHeight="1">
      <c r="A598" s="4"/>
      <c r="E598" s="6"/>
      <c r="H598" s="8"/>
      <c r="L598" s="5"/>
      <c r="M598" s="9"/>
      <c r="N598" s="5"/>
      <c r="O598" s="11"/>
      <c r="P598" s="5"/>
      <c r="Q598" s="5"/>
      <c r="R598" s="5"/>
      <c r="S598" s="5"/>
      <c r="T598" s="5"/>
      <c r="U598" s="5"/>
      <c r="V598" s="5"/>
      <c r="W598" s="5"/>
      <c r="X598" s="5"/>
      <c r="Y598" s="5"/>
      <c r="Z598" s="5"/>
      <c r="AA598" s="5"/>
      <c r="AB598" s="5"/>
    </row>
    <row r="599" ht="15.75" customHeight="1">
      <c r="A599" s="4"/>
      <c r="E599" s="6"/>
      <c r="H599" s="8"/>
      <c r="L599" s="5"/>
      <c r="M599" s="9"/>
      <c r="N599" s="5"/>
      <c r="O599" s="11"/>
      <c r="P599" s="5"/>
      <c r="Q599" s="5"/>
      <c r="R599" s="5"/>
      <c r="S599" s="5"/>
      <c r="T599" s="5"/>
      <c r="U599" s="5"/>
      <c r="V599" s="5"/>
      <c r="W599" s="5"/>
      <c r="X599" s="5"/>
      <c r="Y599" s="5"/>
      <c r="Z599" s="5"/>
      <c r="AA599" s="5"/>
      <c r="AB599" s="5"/>
    </row>
    <row r="600" ht="15.75" customHeight="1">
      <c r="A600" s="4"/>
      <c r="E600" s="6"/>
      <c r="H600" s="8"/>
      <c r="L600" s="5"/>
      <c r="M600" s="9"/>
      <c r="N600" s="5"/>
      <c r="O600" s="11"/>
      <c r="P600" s="5"/>
      <c r="Q600" s="5"/>
      <c r="R600" s="5"/>
      <c r="S600" s="5"/>
      <c r="T600" s="5"/>
      <c r="U600" s="5"/>
      <c r="V600" s="5"/>
      <c r="W600" s="5"/>
      <c r="X600" s="5"/>
      <c r="Y600" s="5"/>
      <c r="Z600" s="5"/>
      <c r="AA600" s="5"/>
      <c r="AB600" s="5"/>
    </row>
    <row r="601" ht="15.75" customHeight="1">
      <c r="A601" s="4"/>
      <c r="E601" s="6"/>
      <c r="H601" s="8"/>
      <c r="L601" s="5"/>
      <c r="M601" s="9"/>
      <c r="N601" s="5"/>
      <c r="O601" s="11"/>
      <c r="P601" s="5"/>
      <c r="Q601" s="5"/>
      <c r="R601" s="5"/>
      <c r="S601" s="5"/>
      <c r="T601" s="5"/>
      <c r="U601" s="5"/>
      <c r="V601" s="5"/>
      <c r="W601" s="5"/>
      <c r="X601" s="5"/>
      <c r="Y601" s="5"/>
      <c r="Z601" s="5"/>
      <c r="AA601" s="5"/>
      <c r="AB601" s="5"/>
    </row>
    <row r="602" ht="15.75" customHeight="1">
      <c r="A602" s="4"/>
      <c r="E602" s="6"/>
      <c r="H602" s="8"/>
      <c r="L602" s="5"/>
      <c r="M602" s="9"/>
      <c r="N602" s="5"/>
      <c r="O602" s="11"/>
      <c r="P602" s="5"/>
      <c r="Q602" s="5"/>
      <c r="R602" s="5"/>
      <c r="S602" s="5"/>
      <c r="T602" s="5"/>
      <c r="U602" s="5"/>
      <c r="V602" s="5"/>
      <c r="W602" s="5"/>
      <c r="X602" s="5"/>
      <c r="Y602" s="5"/>
      <c r="Z602" s="5"/>
      <c r="AA602" s="5"/>
      <c r="AB602" s="5"/>
    </row>
    <row r="603" ht="15.75" customHeight="1">
      <c r="A603" s="4"/>
      <c r="E603" s="6"/>
      <c r="H603" s="8"/>
      <c r="L603" s="5"/>
      <c r="M603" s="9"/>
      <c r="N603" s="5"/>
      <c r="O603" s="11"/>
      <c r="P603" s="5"/>
      <c r="Q603" s="5"/>
      <c r="R603" s="5"/>
      <c r="S603" s="5"/>
      <c r="T603" s="5"/>
      <c r="U603" s="5"/>
      <c r="V603" s="5"/>
      <c r="W603" s="5"/>
      <c r="X603" s="5"/>
      <c r="Y603" s="5"/>
      <c r="Z603" s="5"/>
      <c r="AA603" s="5"/>
      <c r="AB603" s="5"/>
    </row>
    <row r="604" ht="15.75" customHeight="1">
      <c r="A604" s="4"/>
      <c r="E604" s="6"/>
      <c r="H604" s="8"/>
      <c r="L604" s="5"/>
      <c r="M604" s="9"/>
      <c r="N604" s="5"/>
      <c r="O604" s="11"/>
      <c r="P604" s="5"/>
      <c r="Q604" s="5"/>
      <c r="R604" s="5"/>
      <c r="S604" s="5"/>
      <c r="T604" s="5"/>
      <c r="U604" s="5"/>
      <c r="V604" s="5"/>
      <c r="W604" s="5"/>
      <c r="X604" s="5"/>
      <c r="Y604" s="5"/>
      <c r="Z604" s="5"/>
      <c r="AA604" s="5"/>
      <c r="AB604" s="5"/>
    </row>
    <row r="605" ht="15.75" customHeight="1">
      <c r="A605" s="4"/>
      <c r="E605" s="6"/>
      <c r="H605" s="8"/>
      <c r="L605" s="5"/>
      <c r="M605" s="9"/>
      <c r="N605" s="5"/>
      <c r="O605" s="11"/>
      <c r="P605" s="5"/>
      <c r="Q605" s="5"/>
      <c r="R605" s="5"/>
      <c r="S605" s="5"/>
      <c r="T605" s="5"/>
      <c r="U605" s="5"/>
      <c r="V605" s="5"/>
      <c r="W605" s="5"/>
      <c r="X605" s="5"/>
      <c r="Y605" s="5"/>
      <c r="Z605" s="5"/>
      <c r="AA605" s="5"/>
      <c r="AB605" s="5"/>
    </row>
    <row r="606" ht="15.75" customHeight="1">
      <c r="A606" s="4"/>
      <c r="E606" s="6"/>
      <c r="H606" s="8"/>
      <c r="L606" s="5"/>
      <c r="M606" s="9"/>
      <c r="N606" s="5"/>
      <c r="O606" s="11"/>
      <c r="P606" s="5"/>
      <c r="Q606" s="5"/>
      <c r="R606" s="5"/>
      <c r="S606" s="5"/>
      <c r="T606" s="5"/>
      <c r="U606" s="5"/>
      <c r="V606" s="5"/>
      <c r="W606" s="5"/>
      <c r="X606" s="5"/>
      <c r="Y606" s="5"/>
      <c r="Z606" s="5"/>
      <c r="AA606" s="5"/>
      <c r="AB606" s="5"/>
    </row>
    <row r="607" ht="15.75" customHeight="1">
      <c r="A607" s="4"/>
      <c r="E607" s="6"/>
      <c r="H607" s="8"/>
      <c r="L607" s="5"/>
      <c r="M607" s="9"/>
      <c r="N607" s="5"/>
      <c r="O607" s="11"/>
      <c r="P607" s="5"/>
      <c r="Q607" s="5"/>
      <c r="R607" s="5"/>
      <c r="S607" s="5"/>
      <c r="T607" s="5"/>
      <c r="U607" s="5"/>
      <c r="V607" s="5"/>
      <c r="W607" s="5"/>
      <c r="X607" s="5"/>
      <c r="Y607" s="5"/>
      <c r="Z607" s="5"/>
      <c r="AA607" s="5"/>
      <c r="AB607" s="5"/>
    </row>
    <row r="608" ht="15.75" customHeight="1">
      <c r="A608" s="4"/>
      <c r="E608" s="6"/>
      <c r="H608" s="8"/>
      <c r="L608" s="5"/>
      <c r="M608" s="9"/>
      <c r="N608" s="5"/>
      <c r="O608" s="11"/>
      <c r="P608" s="5"/>
      <c r="Q608" s="5"/>
      <c r="R608" s="5"/>
      <c r="S608" s="5"/>
      <c r="T608" s="5"/>
      <c r="U608" s="5"/>
      <c r="V608" s="5"/>
      <c r="W608" s="5"/>
      <c r="X608" s="5"/>
      <c r="Y608" s="5"/>
      <c r="Z608" s="5"/>
      <c r="AA608" s="5"/>
      <c r="AB608" s="5"/>
    </row>
    <row r="609" ht="15.75" customHeight="1">
      <c r="A609" s="4"/>
      <c r="E609" s="6"/>
      <c r="H609" s="8"/>
      <c r="L609" s="5"/>
      <c r="M609" s="9"/>
      <c r="N609" s="5"/>
      <c r="O609" s="11"/>
      <c r="P609" s="5"/>
      <c r="Q609" s="5"/>
      <c r="R609" s="5"/>
      <c r="S609" s="5"/>
      <c r="T609" s="5"/>
      <c r="U609" s="5"/>
      <c r="V609" s="5"/>
      <c r="W609" s="5"/>
      <c r="X609" s="5"/>
      <c r="Y609" s="5"/>
      <c r="Z609" s="5"/>
      <c r="AA609" s="5"/>
      <c r="AB609" s="5"/>
    </row>
    <row r="610" ht="15.75" customHeight="1">
      <c r="A610" s="4"/>
      <c r="E610" s="6"/>
      <c r="H610" s="8"/>
      <c r="L610" s="5"/>
      <c r="M610" s="9"/>
      <c r="N610" s="5"/>
      <c r="O610" s="11"/>
      <c r="P610" s="5"/>
      <c r="Q610" s="5"/>
      <c r="R610" s="5"/>
      <c r="S610" s="5"/>
      <c r="T610" s="5"/>
      <c r="U610" s="5"/>
      <c r="V610" s="5"/>
      <c r="W610" s="5"/>
      <c r="X610" s="5"/>
      <c r="Y610" s="5"/>
      <c r="Z610" s="5"/>
      <c r="AA610" s="5"/>
      <c r="AB610" s="5"/>
    </row>
    <row r="611" ht="15.75" customHeight="1">
      <c r="A611" s="4"/>
      <c r="E611" s="6"/>
      <c r="H611" s="8"/>
      <c r="L611" s="5"/>
      <c r="M611" s="9"/>
      <c r="N611" s="5"/>
      <c r="O611" s="11"/>
      <c r="P611" s="5"/>
      <c r="Q611" s="5"/>
      <c r="R611" s="5"/>
      <c r="S611" s="5"/>
      <c r="T611" s="5"/>
      <c r="U611" s="5"/>
      <c r="V611" s="5"/>
      <c r="W611" s="5"/>
      <c r="X611" s="5"/>
      <c r="Y611" s="5"/>
      <c r="Z611" s="5"/>
      <c r="AA611" s="5"/>
      <c r="AB611" s="5"/>
    </row>
    <row r="612" ht="15.75" customHeight="1">
      <c r="A612" s="4"/>
      <c r="E612" s="6"/>
      <c r="H612" s="8"/>
      <c r="L612" s="5"/>
      <c r="M612" s="9"/>
      <c r="N612" s="5"/>
      <c r="O612" s="11"/>
      <c r="P612" s="5"/>
      <c r="Q612" s="5"/>
      <c r="R612" s="5"/>
      <c r="S612" s="5"/>
      <c r="T612" s="5"/>
      <c r="U612" s="5"/>
      <c r="V612" s="5"/>
      <c r="W612" s="5"/>
      <c r="X612" s="5"/>
      <c r="Y612" s="5"/>
      <c r="Z612" s="5"/>
      <c r="AA612" s="5"/>
      <c r="AB612" s="5"/>
    </row>
    <row r="613" ht="15.75" customHeight="1">
      <c r="A613" s="4"/>
      <c r="E613" s="6"/>
      <c r="H613" s="8"/>
      <c r="L613" s="5"/>
      <c r="M613" s="9"/>
      <c r="N613" s="5"/>
      <c r="O613" s="11"/>
      <c r="P613" s="5"/>
      <c r="Q613" s="5"/>
      <c r="R613" s="5"/>
      <c r="S613" s="5"/>
      <c r="T613" s="5"/>
      <c r="U613" s="5"/>
      <c r="V613" s="5"/>
      <c r="W613" s="5"/>
      <c r="X613" s="5"/>
      <c r="Y613" s="5"/>
      <c r="Z613" s="5"/>
      <c r="AA613" s="5"/>
      <c r="AB613" s="5"/>
    </row>
    <row r="614" ht="15.75" customHeight="1">
      <c r="A614" s="4"/>
      <c r="E614" s="6"/>
      <c r="H614" s="8"/>
      <c r="L614" s="5"/>
      <c r="M614" s="9"/>
      <c r="N614" s="5"/>
      <c r="O614" s="11"/>
      <c r="P614" s="5"/>
      <c r="Q614" s="5"/>
      <c r="R614" s="5"/>
      <c r="S614" s="5"/>
      <c r="T614" s="5"/>
      <c r="U614" s="5"/>
      <c r="V614" s="5"/>
      <c r="W614" s="5"/>
      <c r="X614" s="5"/>
      <c r="Y614" s="5"/>
      <c r="Z614" s="5"/>
      <c r="AA614" s="5"/>
      <c r="AB614" s="5"/>
    </row>
    <row r="615" ht="15.75" customHeight="1">
      <c r="A615" s="4"/>
      <c r="E615" s="6"/>
      <c r="H615" s="8"/>
      <c r="L615" s="5"/>
      <c r="M615" s="9"/>
      <c r="N615" s="5"/>
      <c r="O615" s="11"/>
      <c r="P615" s="5"/>
      <c r="Q615" s="5"/>
      <c r="R615" s="5"/>
      <c r="S615" s="5"/>
      <c r="T615" s="5"/>
      <c r="U615" s="5"/>
      <c r="V615" s="5"/>
      <c r="W615" s="5"/>
      <c r="X615" s="5"/>
      <c r="Y615" s="5"/>
      <c r="Z615" s="5"/>
      <c r="AA615" s="5"/>
      <c r="AB615" s="5"/>
    </row>
    <row r="616" ht="15.75" customHeight="1">
      <c r="A616" s="4"/>
      <c r="E616" s="6"/>
      <c r="H616" s="8"/>
      <c r="L616" s="5"/>
      <c r="M616" s="9"/>
      <c r="N616" s="5"/>
      <c r="O616" s="11"/>
      <c r="P616" s="5"/>
      <c r="Q616" s="5"/>
      <c r="R616" s="5"/>
      <c r="S616" s="5"/>
      <c r="T616" s="5"/>
      <c r="U616" s="5"/>
      <c r="V616" s="5"/>
      <c r="W616" s="5"/>
      <c r="X616" s="5"/>
      <c r="Y616" s="5"/>
      <c r="Z616" s="5"/>
      <c r="AA616" s="5"/>
      <c r="AB616" s="5"/>
    </row>
    <row r="617" ht="15.75" customHeight="1">
      <c r="A617" s="4"/>
      <c r="E617" s="6"/>
      <c r="H617" s="8"/>
      <c r="L617" s="5"/>
      <c r="M617" s="9"/>
      <c r="N617" s="5"/>
      <c r="O617" s="11"/>
      <c r="P617" s="5"/>
      <c r="Q617" s="5"/>
      <c r="R617" s="5"/>
      <c r="S617" s="5"/>
      <c r="T617" s="5"/>
      <c r="U617" s="5"/>
      <c r="V617" s="5"/>
      <c r="W617" s="5"/>
      <c r="X617" s="5"/>
      <c r="Y617" s="5"/>
      <c r="Z617" s="5"/>
      <c r="AA617" s="5"/>
      <c r="AB617" s="5"/>
    </row>
    <row r="618" ht="15.75" customHeight="1">
      <c r="A618" s="4"/>
      <c r="E618" s="6"/>
      <c r="H618" s="8"/>
      <c r="L618" s="5"/>
      <c r="M618" s="9"/>
      <c r="N618" s="5"/>
      <c r="O618" s="11"/>
      <c r="P618" s="5"/>
      <c r="Q618" s="5"/>
      <c r="R618" s="5"/>
      <c r="S618" s="5"/>
      <c r="T618" s="5"/>
      <c r="U618" s="5"/>
      <c r="V618" s="5"/>
      <c r="W618" s="5"/>
      <c r="X618" s="5"/>
      <c r="Y618" s="5"/>
      <c r="Z618" s="5"/>
      <c r="AA618" s="5"/>
      <c r="AB618" s="5"/>
    </row>
    <row r="619" ht="15.75" customHeight="1">
      <c r="A619" s="4"/>
      <c r="E619" s="6"/>
      <c r="H619" s="8"/>
      <c r="L619" s="5"/>
      <c r="M619" s="9"/>
      <c r="N619" s="5"/>
      <c r="O619" s="11"/>
      <c r="P619" s="5"/>
      <c r="Q619" s="5"/>
      <c r="R619" s="5"/>
      <c r="S619" s="5"/>
      <c r="T619" s="5"/>
      <c r="U619" s="5"/>
      <c r="V619" s="5"/>
      <c r="W619" s="5"/>
      <c r="X619" s="5"/>
      <c r="Y619" s="5"/>
      <c r="Z619" s="5"/>
      <c r="AA619" s="5"/>
      <c r="AB619" s="5"/>
    </row>
    <row r="620" ht="15.75" customHeight="1">
      <c r="A620" s="4"/>
      <c r="E620" s="6"/>
      <c r="H620" s="8"/>
      <c r="L620" s="5"/>
      <c r="M620" s="9"/>
      <c r="N620" s="5"/>
      <c r="O620" s="11"/>
      <c r="P620" s="5"/>
      <c r="Q620" s="5"/>
      <c r="R620" s="5"/>
      <c r="S620" s="5"/>
      <c r="T620" s="5"/>
      <c r="U620" s="5"/>
      <c r="V620" s="5"/>
      <c r="W620" s="5"/>
      <c r="X620" s="5"/>
      <c r="Y620" s="5"/>
      <c r="Z620" s="5"/>
      <c r="AA620" s="5"/>
      <c r="AB620" s="5"/>
    </row>
    <row r="621" ht="15.75" customHeight="1">
      <c r="A621" s="4"/>
      <c r="E621" s="6"/>
      <c r="H621" s="8"/>
      <c r="L621" s="5"/>
      <c r="M621" s="9"/>
      <c r="N621" s="5"/>
      <c r="O621" s="11"/>
      <c r="P621" s="5"/>
      <c r="Q621" s="5"/>
      <c r="R621" s="5"/>
      <c r="S621" s="5"/>
      <c r="T621" s="5"/>
      <c r="U621" s="5"/>
      <c r="V621" s="5"/>
      <c r="W621" s="5"/>
      <c r="X621" s="5"/>
      <c r="Y621" s="5"/>
      <c r="Z621" s="5"/>
      <c r="AA621" s="5"/>
      <c r="AB621" s="5"/>
    </row>
    <row r="622" ht="15.75" customHeight="1">
      <c r="A622" s="4"/>
      <c r="E622" s="6"/>
      <c r="H622" s="8"/>
      <c r="L622" s="5"/>
      <c r="M622" s="9"/>
      <c r="N622" s="5"/>
      <c r="O622" s="11"/>
      <c r="P622" s="5"/>
      <c r="Q622" s="5"/>
      <c r="R622" s="5"/>
      <c r="S622" s="5"/>
      <c r="T622" s="5"/>
      <c r="U622" s="5"/>
      <c r="V622" s="5"/>
      <c r="W622" s="5"/>
      <c r="X622" s="5"/>
      <c r="Y622" s="5"/>
      <c r="Z622" s="5"/>
      <c r="AA622" s="5"/>
      <c r="AB622" s="5"/>
    </row>
    <row r="623" ht="15.75" customHeight="1">
      <c r="A623" s="4"/>
      <c r="E623" s="6"/>
      <c r="H623" s="8"/>
      <c r="L623" s="5"/>
      <c r="M623" s="9"/>
      <c r="N623" s="5"/>
      <c r="O623" s="11"/>
      <c r="P623" s="5"/>
      <c r="Q623" s="5"/>
      <c r="R623" s="5"/>
      <c r="S623" s="5"/>
      <c r="T623" s="5"/>
      <c r="U623" s="5"/>
      <c r="V623" s="5"/>
      <c r="W623" s="5"/>
      <c r="X623" s="5"/>
      <c r="Y623" s="5"/>
      <c r="Z623" s="5"/>
      <c r="AA623" s="5"/>
      <c r="AB623" s="5"/>
    </row>
    <row r="624" ht="15.75" customHeight="1">
      <c r="A624" s="4"/>
      <c r="E624" s="6"/>
      <c r="H624" s="8"/>
      <c r="L624" s="5"/>
      <c r="M624" s="9"/>
      <c r="N624" s="5"/>
      <c r="O624" s="11"/>
      <c r="P624" s="5"/>
      <c r="Q624" s="5"/>
      <c r="R624" s="5"/>
      <c r="S624" s="5"/>
      <c r="T624" s="5"/>
      <c r="U624" s="5"/>
      <c r="V624" s="5"/>
      <c r="W624" s="5"/>
      <c r="X624" s="5"/>
      <c r="Y624" s="5"/>
      <c r="Z624" s="5"/>
      <c r="AA624" s="5"/>
      <c r="AB624" s="5"/>
    </row>
    <row r="625" ht="15.75" customHeight="1">
      <c r="A625" s="4"/>
      <c r="E625" s="6"/>
      <c r="H625" s="8"/>
      <c r="L625" s="5"/>
      <c r="M625" s="9"/>
      <c r="N625" s="5"/>
      <c r="O625" s="11"/>
      <c r="P625" s="5"/>
      <c r="Q625" s="5"/>
      <c r="R625" s="5"/>
      <c r="S625" s="5"/>
      <c r="T625" s="5"/>
      <c r="U625" s="5"/>
      <c r="V625" s="5"/>
      <c r="W625" s="5"/>
      <c r="X625" s="5"/>
      <c r="Y625" s="5"/>
      <c r="Z625" s="5"/>
      <c r="AA625" s="5"/>
      <c r="AB625" s="5"/>
    </row>
    <row r="626" ht="15.75" customHeight="1">
      <c r="A626" s="4"/>
      <c r="E626" s="6"/>
      <c r="H626" s="8"/>
      <c r="L626" s="5"/>
      <c r="M626" s="9"/>
      <c r="N626" s="5"/>
      <c r="O626" s="11"/>
      <c r="P626" s="5"/>
      <c r="Q626" s="5"/>
      <c r="R626" s="5"/>
      <c r="S626" s="5"/>
      <c r="T626" s="5"/>
      <c r="U626" s="5"/>
      <c r="V626" s="5"/>
      <c r="W626" s="5"/>
      <c r="X626" s="5"/>
      <c r="Y626" s="5"/>
      <c r="Z626" s="5"/>
      <c r="AA626" s="5"/>
      <c r="AB626" s="5"/>
    </row>
    <row r="627" ht="15.75" customHeight="1">
      <c r="A627" s="4"/>
      <c r="E627" s="6"/>
      <c r="H627" s="8"/>
      <c r="L627" s="5"/>
      <c r="M627" s="9"/>
      <c r="N627" s="5"/>
      <c r="O627" s="11"/>
      <c r="P627" s="5"/>
      <c r="Q627" s="5"/>
      <c r="R627" s="5"/>
      <c r="S627" s="5"/>
      <c r="T627" s="5"/>
      <c r="U627" s="5"/>
      <c r="V627" s="5"/>
      <c r="W627" s="5"/>
      <c r="X627" s="5"/>
      <c r="Y627" s="5"/>
      <c r="Z627" s="5"/>
      <c r="AA627" s="5"/>
      <c r="AB627" s="5"/>
    </row>
    <row r="628" ht="15.75" customHeight="1">
      <c r="A628" s="4"/>
      <c r="E628" s="6"/>
      <c r="H628" s="8"/>
      <c r="L628" s="5"/>
      <c r="M628" s="9"/>
      <c r="N628" s="5"/>
      <c r="O628" s="11"/>
      <c r="P628" s="5"/>
      <c r="Q628" s="5"/>
      <c r="R628" s="5"/>
      <c r="S628" s="5"/>
      <c r="T628" s="5"/>
      <c r="U628" s="5"/>
      <c r="V628" s="5"/>
      <c r="W628" s="5"/>
      <c r="X628" s="5"/>
      <c r="Y628" s="5"/>
      <c r="Z628" s="5"/>
      <c r="AA628" s="5"/>
      <c r="AB628" s="5"/>
    </row>
    <row r="629" ht="15.75" customHeight="1">
      <c r="A629" s="4"/>
      <c r="E629" s="6"/>
      <c r="H629" s="8"/>
      <c r="L629" s="5"/>
      <c r="M629" s="9"/>
      <c r="N629" s="5"/>
      <c r="O629" s="11"/>
      <c r="P629" s="5"/>
      <c r="Q629" s="5"/>
      <c r="R629" s="5"/>
      <c r="S629" s="5"/>
      <c r="T629" s="5"/>
      <c r="U629" s="5"/>
      <c r="V629" s="5"/>
      <c r="W629" s="5"/>
      <c r="X629" s="5"/>
      <c r="Y629" s="5"/>
      <c r="Z629" s="5"/>
      <c r="AA629" s="5"/>
      <c r="AB629" s="5"/>
    </row>
    <row r="630" ht="15.75" customHeight="1">
      <c r="A630" s="4"/>
      <c r="E630" s="6"/>
      <c r="H630" s="8"/>
      <c r="L630" s="5"/>
      <c r="M630" s="9"/>
      <c r="N630" s="5"/>
      <c r="O630" s="11"/>
      <c r="P630" s="5"/>
      <c r="Q630" s="5"/>
      <c r="R630" s="5"/>
      <c r="S630" s="5"/>
      <c r="T630" s="5"/>
      <c r="U630" s="5"/>
      <c r="V630" s="5"/>
      <c r="W630" s="5"/>
      <c r="X630" s="5"/>
      <c r="Y630" s="5"/>
      <c r="Z630" s="5"/>
      <c r="AA630" s="5"/>
      <c r="AB630" s="5"/>
    </row>
    <row r="631" ht="15.75" customHeight="1">
      <c r="A631" s="4"/>
      <c r="E631" s="6"/>
      <c r="H631" s="8"/>
      <c r="L631" s="5"/>
      <c r="M631" s="9"/>
      <c r="N631" s="5"/>
      <c r="O631" s="11"/>
      <c r="P631" s="5"/>
      <c r="Q631" s="5"/>
      <c r="R631" s="5"/>
      <c r="S631" s="5"/>
      <c r="T631" s="5"/>
      <c r="U631" s="5"/>
      <c r="V631" s="5"/>
      <c r="W631" s="5"/>
      <c r="X631" s="5"/>
      <c r="Y631" s="5"/>
      <c r="Z631" s="5"/>
      <c r="AA631" s="5"/>
      <c r="AB631" s="5"/>
    </row>
    <row r="632" ht="15.75" customHeight="1">
      <c r="A632" s="4"/>
      <c r="E632" s="6"/>
      <c r="H632" s="8"/>
      <c r="L632" s="5"/>
      <c r="M632" s="9"/>
      <c r="N632" s="5"/>
      <c r="O632" s="11"/>
      <c r="P632" s="5"/>
      <c r="Q632" s="5"/>
      <c r="R632" s="5"/>
      <c r="S632" s="5"/>
      <c r="T632" s="5"/>
      <c r="U632" s="5"/>
      <c r="V632" s="5"/>
      <c r="W632" s="5"/>
      <c r="X632" s="5"/>
      <c r="Y632" s="5"/>
      <c r="Z632" s="5"/>
      <c r="AA632" s="5"/>
      <c r="AB632" s="5"/>
    </row>
    <row r="633" ht="15.75" customHeight="1">
      <c r="A633" s="4"/>
      <c r="E633" s="6"/>
      <c r="H633" s="8"/>
      <c r="L633" s="5"/>
      <c r="M633" s="9"/>
      <c r="N633" s="5"/>
      <c r="O633" s="11"/>
      <c r="P633" s="5"/>
      <c r="Q633" s="5"/>
      <c r="R633" s="5"/>
      <c r="S633" s="5"/>
      <c r="T633" s="5"/>
      <c r="U633" s="5"/>
      <c r="V633" s="5"/>
      <c r="W633" s="5"/>
      <c r="X633" s="5"/>
      <c r="Y633" s="5"/>
      <c r="Z633" s="5"/>
      <c r="AA633" s="5"/>
      <c r="AB633" s="5"/>
    </row>
    <row r="634" ht="15.75" customHeight="1">
      <c r="A634" s="4"/>
      <c r="E634" s="6"/>
      <c r="H634" s="8"/>
      <c r="L634" s="5"/>
      <c r="M634" s="9"/>
      <c r="N634" s="5"/>
      <c r="O634" s="11"/>
      <c r="P634" s="5"/>
      <c r="Q634" s="5"/>
      <c r="R634" s="5"/>
      <c r="S634" s="5"/>
      <c r="T634" s="5"/>
      <c r="U634" s="5"/>
      <c r="V634" s="5"/>
      <c r="W634" s="5"/>
      <c r="X634" s="5"/>
      <c r="Y634" s="5"/>
      <c r="Z634" s="5"/>
      <c r="AA634" s="5"/>
      <c r="AB634" s="5"/>
    </row>
    <row r="635" ht="15.75" customHeight="1">
      <c r="A635" s="4"/>
      <c r="E635" s="6"/>
      <c r="H635" s="8"/>
      <c r="L635" s="5"/>
      <c r="M635" s="9"/>
      <c r="N635" s="5"/>
      <c r="O635" s="11"/>
      <c r="P635" s="5"/>
      <c r="Q635" s="5"/>
      <c r="R635" s="5"/>
      <c r="S635" s="5"/>
      <c r="T635" s="5"/>
      <c r="U635" s="5"/>
      <c r="V635" s="5"/>
      <c r="W635" s="5"/>
      <c r="X635" s="5"/>
      <c r="Y635" s="5"/>
      <c r="Z635" s="5"/>
      <c r="AA635" s="5"/>
      <c r="AB635" s="5"/>
    </row>
    <row r="636" ht="15.75" customHeight="1">
      <c r="A636" s="4"/>
      <c r="E636" s="6"/>
      <c r="H636" s="8"/>
      <c r="L636" s="5"/>
      <c r="M636" s="9"/>
      <c r="N636" s="5"/>
      <c r="O636" s="11"/>
      <c r="P636" s="5"/>
      <c r="Q636" s="5"/>
      <c r="R636" s="5"/>
      <c r="S636" s="5"/>
      <c r="T636" s="5"/>
      <c r="U636" s="5"/>
      <c r="V636" s="5"/>
      <c r="W636" s="5"/>
      <c r="X636" s="5"/>
      <c r="Y636" s="5"/>
      <c r="Z636" s="5"/>
      <c r="AA636" s="5"/>
      <c r="AB636" s="5"/>
    </row>
    <row r="637" ht="15.75" customHeight="1">
      <c r="A637" s="4"/>
      <c r="E637" s="6"/>
      <c r="H637" s="8"/>
      <c r="L637" s="5"/>
      <c r="M637" s="9"/>
      <c r="N637" s="5"/>
      <c r="O637" s="11"/>
      <c r="P637" s="5"/>
      <c r="Q637" s="5"/>
      <c r="R637" s="5"/>
      <c r="S637" s="5"/>
      <c r="T637" s="5"/>
      <c r="U637" s="5"/>
      <c r="V637" s="5"/>
      <c r="W637" s="5"/>
      <c r="X637" s="5"/>
      <c r="Y637" s="5"/>
      <c r="Z637" s="5"/>
      <c r="AA637" s="5"/>
      <c r="AB637" s="5"/>
    </row>
    <row r="638" ht="15.75" customHeight="1">
      <c r="A638" s="4"/>
      <c r="E638" s="6"/>
      <c r="H638" s="8"/>
      <c r="L638" s="5"/>
      <c r="M638" s="9"/>
      <c r="N638" s="5"/>
      <c r="O638" s="11"/>
      <c r="P638" s="5"/>
      <c r="Q638" s="5"/>
      <c r="R638" s="5"/>
      <c r="S638" s="5"/>
      <c r="T638" s="5"/>
      <c r="U638" s="5"/>
      <c r="V638" s="5"/>
      <c r="W638" s="5"/>
      <c r="X638" s="5"/>
      <c r="Y638" s="5"/>
      <c r="Z638" s="5"/>
      <c r="AA638" s="5"/>
      <c r="AB638" s="5"/>
    </row>
    <row r="639" ht="15.75" customHeight="1">
      <c r="A639" s="4"/>
      <c r="E639" s="6"/>
      <c r="H639" s="8"/>
      <c r="L639" s="5"/>
      <c r="M639" s="9"/>
      <c r="N639" s="5"/>
      <c r="O639" s="11"/>
      <c r="P639" s="5"/>
      <c r="Q639" s="5"/>
      <c r="R639" s="5"/>
      <c r="S639" s="5"/>
      <c r="T639" s="5"/>
      <c r="U639" s="5"/>
      <c r="V639" s="5"/>
      <c r="W639" s="5"/>
      <c r="X639" s="5"/>
      <c r="Y639" s="5"/>
      <c r="Z639" s="5"/>
      <c r="AA639" s="5"/>
      <c r="AB639" s="5"/>
    </row>
    <row r="640" ht="15.75" customHeight="1">
      <c r="A640" s="4"/>
      <c r="E640" s="6"/>
      <c r="H640" s="8"/>
      <c r="L640" s="5"/>
      <c r="M640" s="9"/>
      <c r="N640" s="5"/>
      <c r="O640" s="11"/>
      <c r="P640" s="5"/>
      <c r="Q640" s="5"/>
      <c r="R640" s="5"/>
      <c r="S640" s="5"/>
      <c r="T640" s="5"/>
      <c r="U640" s="5"/>
      <c r="V640" s="5"/>
      <c r="W640" s="5"/>
      <c r="X640" s="5"/>
      <c r="Y640" s="5"/>
      <c r="Z640" s="5"/>
      <c r="AA640" s="5"/>
      <c r="AB640" s="5"/>
    </row>
    <row r="641" ht="15.75" customHeight="1">
      <c r="A641" s="4"/>
      <c r="E641" s="6"/>
      <c r="H641" s="8"/>
      <c r="L641" s="5"/>
      <c r="M641" s="9"/>
      <c r="N641" s="5"/>
      <c r="O641" s="11"/>
      <c r="P641" s="5"/>
      <c r="Q641" s="5"/>
      <c r="R641" s="5"/>
      <c r="S641" s="5"/>
      <c r="T641" s="5"/>
      <c r="U641" s="5"/>
      <c r="V641" s="5"/>
      <c r="W641" s="5"/>
      <c r="X641" s="5"/>
      <c r="Y641" s="5"/>
      <c r="Z641" s="5"/>
      <c r="AA641" s="5"/>
      <c r="AB641" s="5"/>
    </row>
    <row r="642" ht="15.75" customHeight="1">
      <c r="A642" s="4"/>
      <c r="E642" s="6"/>
      <c r="H642" s="8"/>
      <c r="L642" s="5"/>
      <c r="M642" s="9"/>
      <c r="N642" s="5"/>
      <c r="O642" s="11"/>
      <c r="P642" s="5"/>
      <c r="Q642" s="5"/>
      <c r="R642" s="5"/>
      <c r="S642" s="5"/>
      <c r="T642" s="5"/>
      <c r="U642" s="5"/>
      <c r="V642" s="5"/>
      <c r="W642" s="5"/>
      <c r="X642" s="5"/>
      <c r="Y642" s="5"/>
      <c r="Z642" s="5"/>
      <c r="AA642" s="5"/>
      <c r="AB642" s="5"/>
    </row>
    <row r="643" ht="15.75" customHeight="1">
      <c r="A643" s="4"/>
      <c r="E643" s="6"/>
      <c r="H643" s="8"/>
      <c r="L643" s="5"/>
      <c r="M643" s="9"/>
      <c r="N643" s="5"/>
      <c r="O643" s="11"/>
      <c r="P643" s="5"/>
      <c r="Q643" s="5"/>
      <c r="R643" s="5"/>
      <c r="S643" s="5"/>
      <c r="T643" s="5"/>
      <c r="U643" s="5"/>
      <c r="V643" s="5"/>
      <c r="W643" s="5"/>
      <c r="X643" s="5"/>
      <c r="Y643" s="5"/>
      <c r="Z643" s="5"/>
      <c r="AA643" s="5"/>
      <c r="AB643" s="5"/>
    </row>
    <row r="644" ht="15.75" customHeight="1">
      <c r="A644" s="4"/>
      <c r="E644" s="6"/>
      <c r="H644" s="8"/>
      <c r="L644" s="5"/>
      <c r="M644" s="9"/>
      <c r="N644" s="5"/>
      <c r="O644" s="11"/>
      <c r="P644" s="5"/>
      <c r="Q644" s="5"/>
      <c r="R644" s="5"/>
      <c r="S644" s="5"/>
      <c r="T644" s="5"/>
      <c r="U644" s="5"/>
      <c r="V644" s="5"/>
      <c r="W644" s="5"/>
      <c r="X644" s="5"/>
      <c r="Y644" s="5"/>
      <c r="Z644" s="5"/>
      <c r="AA644" s="5"/>
      <c r="AB644" s="5"/>
    </row>
    <row r="645" ht="15.75" customHeight="1">
      <c r="A645" s="4"/>
      <c r="E645" s="6"/>
      <c r="H645" s="8"/>
      <c r="L645" s="5"/>
      <c r="M645" s="9"/>
      <c r="N645" s="5"/>
      <c r="O645" s="11"/>
      <c r="P645" s="5"/>
      <c r="Q645" s="5"/>
      <c r="R645" s="5"/>
      <c r="S645" s="5"/>
      <c r="T645" s="5"/>
      <c r="U645" s="5"/>
      <c r="V645" s="5"/>
      <c r="W645" s="5"/>
      <c r="X645" s="5"/>
      <c r="Y645" s="5"/>
      <c r="Z645" s="5"/>
      <c r="AA645" s="5"/>
      <c r="AB645" s="5"/>
    </row>
    <row r="646" ht="15.75" customHeight="1">
      <c r="A646" s="4"/>
      <c r="E646" s="6"/>
      <c r="H646" s="8"/>
      <c r="L646" s="5"/>
      <c r="M646" s="9"/>
      <c r="N646" s="5"/>
      <c r="O646" s="11"/>
      <c r="P646" s="5"/>
      <c r="Q646" s="5"/>
      <c r="R646" s="5"/>
      <c r="S646" s="5"/>
      <c r="T646" s="5"/>
      <c r="U646" s="5"/>
      <c r="V646" s="5"/>
      <c r="W646" s="5"/>
      <c r="X646" s="5"/>
      <c r="Y646" s="5"/>
      <c r="Z646" s="5"/>
      <c r="AA646" s="5"/>
      <c r="AB646" s="5"/>
    </row>
    <row r="647" ht="15.75" customHeight="1">
      <c r="A647" s="4"/>
      <c r="E647" s="6"/>
      <c r="H647" s="8"/>
      <c r="L647" s="5"/>
      <c r="M647" s="9"/>
      <c r="N647" s="5"/>
      <c r="O647" s="11"/>
      <c r="P647" s="5"/>
      <c r="Q647" s="5"/>
      <c r="R647" s="5"/>
      <c r="S647" s="5"/>
      <c r="T647" s="5"/>
      <c r="U647" s="5"/>
      <c r="V647" s="5"/>
      <c r="W647" s="5"/>
      <c r="X647" s="5"/>
      <c r="Y647" s="5"/>
      <c r="Z647" s="5"/>
      <c r="AA647" s="5"/>
      <c r="AB647" s="5"/>
    </row>
    <row r="648" ht="15.75" customHeight="1">
      <c r="A648" s="4"/>
      <c r="E648" s="6"/>
      <c r="H648" s="8"/>
      <c r="L648" s="5"/>
      <c r="M648" s="9"/>
      <c r="N648" s="5"/>
      <c r="O648" s="11"/>
      <c r="P648" s="5"/>
      <c r="Q648" s="5"/>
      <c r="R648" s="5"/>
      <c r="S648" s="5"/>
      <c r="T648" s="5"/>
      <c r="U648" s="5"/>
      <c r="V648" s="5"/>
      <c r="W648" s="5"/>
      <c r="X648" s="5"/>
      <c r="Y648" s="5"/>
      <c r="Z648" s="5"/>
      <c r="AA648" s="5"/>
      <c r="AB648" s="5"/>
    </row>
    <row r="649" ht="15.75" customHeight="1">
      <c r="A649" s="4"/>
      <c r="E649" s="6"/>
      <c r="H649" s="8"/>
      <c r="L649" s="5"/>
      <c r="M649" s="9"/>
      <c r="N649" s="5"/>
      <c r="O649" s="11"/>
      <c r="P649" s="5"/>
      <c r="Q649" s="5"/>
      <c r="R649" s="5"/>
      <c r="S649" s="5"/>
      <c r="T649" s="5"/>
      <c r="U649" s="5"/>
      <c r="V649" s="5"/>
      <c r="W649" s="5"/>
      <c r="X649" s="5"/>
      <c r="Y649" s="5"/>
      <c r="Z649" s="5"/>
      <c r="AA649" s="5"/>
      <c r="AB649" s="5"/>
    </row>
    <row r="650" ht="15.75" customHeight="1">
      <c r="A650" s="4"/>
      <c r="E650" s="6"/>
      <c r="H650" s="8"/>
      <c r="L650" s="5"/>
      <c r="M650" s="9"/>
      <c r="N650" s="5"/>
      <c r="O650" s="11"/>
      <c r="P650" s="5"/>
      <c r="Q650" s="5"/>
      <c r="R650" s="5"/>
      <c r="S650" s="5"/>
      <c r="T650" s="5"/>
      <c r="U650" s="5"/>
      <c r="V650" s="5"/>
      <c r="W650" s="5"/>
      <c r="X650" s="5"/>
      <c r="Y650" s="5"/>
      <c r="Z650" s="5"/>
      <c r="AA650" s="5"/>
      <c r="AB650" s="5"/>
    </row>
    <row r="651" ht="15.75" customHeight="1">
      <c r="A651" s="4"/>
      <c r="E651" s="6"/>
      <c r="H651" s="8"/>
      <c r="L651" s="5"/>
      <c r="M651" s="9"/>
      <c r="N651" s="5"/>
      <c r="O651" s="11"/>
      <c r="P651" s="5"/>
      <c r="Q651" s="5"/>
      <c r="R651" s="5"/>
      <c r="S651" s="5"/>
      <c r="T651" s="5"/>
      <c r="U651" s="5"/>
      <c r="V651" s="5"/>
      <c r="W651" s="5"/>
      <c r="X651" s="5"/>
      <c r="Y651" s="5"/>
      <c r="Z651" s="5"/>
      <c r="AA651" s="5"/>
      <c r="AB651" s="5"/>
    </row>
    <row r="652" ht="15.75" customHeight="1">
      <c r="A652" s="4"/>
      <c r="E652" s="6"/>
      <c r="H652" s="8"/>
      <c r="L652" s="5"/>
      <c r="M652" s="9"/>
      <c r="N652" s="5"/>
      <c r="O652" s="11"/>
      <c r="P652" s="5"/>
      <c r="Q652" s="5"/>
      <c r="R652" s="5"/>
      <c r="S652" s="5"/>
      <c r="T652" s="5"/>
      <c r="U652" s="5"/>
      <c r="V652" s="5"/>
      <c r="W652" s="5"/>
      <c r="X652" s="5"/>
      <c r="Y652" s="5"/>
      <c r="Z652" s="5"/>
      <c r="AA652" s="5"/>
      <c r="AB652" s="5"/>
    </row>
    <row r="653" ht="15.75" customHeight="1">
      <c r="A653" s="4"/>
      <c r="E653" s="6"/>
      <c r="H653" s="8"/>
      <c r="L653" s="5"/>
      <c r="M653" s="9"/>
      <c r="N653" s="5"/>
      <c r="O653" s="11"/>
      <c r="P653" s="5"/>
      <c r="Q653" s="5"/>
      <c r="R653" s="5"/>
      <c r="S653" s="5"/>
      <c r="T653" s="5"/>
      <c r="U653" s="5"/>
      <c r="V653" s="5"/>
      <c r="W653" s="5"/>
      <c r="X653" s="5"/>
      <c r="Y653" s="5"/>
      <c r="Z653" s="5"/>
      <c r="AA653" s="5"/>
      <c r="AB653" s="5"/>
    </row>
    <row r="654" ht="15.75" customHeight="1">
      <c r="A654" s="4"/>
      <c r="E654" s="6"/>
      <c r="H654" s="8"/>
      <c r="L654" s="5"/>
      <c r="M654" s="9"/>
      <c r="N654" s="5"/>
      <c r="O654" s="11"/>
      <c r="P654" s="5"/>
      <c r="Q654" s="5"/>
      <c r="R654" s="5"/>
      <c r="S654" s="5"/>
      <c r="T654" s="5"/>
      <c r="U654" s="5"/>
      <c r="V654" s="5"/>
      <c r="W654" s="5"/>
      <c r="X654" s="5"/>
      <c r="Y654" s="5"/>
      <c r="Z654" s="5"/>
      <c r="AA654" s="5"/>
      <c r="AB654" s="5"/>
    </row>
    <row r="655" ht="15.75" customHeight="1">
      <c r="A655" s="4"/>
      <c r="E655" s="6"/>
      <c r="H655" s="8"/>
      <c r="L655" s="5"/>
      <c r="M655" s="9"/>
      <c r="N655" s="5"/>
      <c r="O655" s="11"/>
      <c r="P655" s="5"/>
      <c r="Q655" s="5"/>
      <c r="R655" s="5"/>
      <c r="S655" s="5"/>
      <c r="T655" s="5"/>
      <c r="U655" s="5"/>
      <c r="V655" s="5"/>
      <c r="W655" s="5"/>
      <c r="X655" s="5"/>
      <c r="Y655" s="5"/>
      <c r="Z655" s="5"/>
      <c r="AA655" s="5"/>
      <c r="AB655" s="5"/>
    </row>
    <row r="656" ht="15.75" customHeight="1">
      <c r="A656" s="4"/>
      <c r="E656" s="6"/>
      <c r="H656" s="8"/>
      <c r="L656" s="5"/>
      <c r="M656" s="9"/>
      <c r="N656" s="5"/>
      <c r="O656" s="11"/>
      <c r="P656" s="5"/>
      <c r="Q656" s="5"/>
      <c r="R656" s="5"/>
      <c r="S656" s="5"/>
      <c r="T656" s="5"/>
      <c r="U656" s="5"/>
      <c r="V656" s="5"/>
      <c r="W656" s="5"/>
      <c r="X656" s="5"/>
      <c r="Y656" s="5"/>
      <c r="Z656" s="5"/>
      <c r="AA656" s="5"/>
      <c r="AB656" s="5"/>
    </row>
    <row r="657" ht="15.75" customHeight="1">
      <c r="A657" s="4"/>
      <c r="E657" s="6"/>
      <c r="H657" s="8"/>
      <c r="L657" s="5"/>
      <c r="M657" s="9"/>
      <c r="N657" s="5"/>
      <c r="O657" s="11"/>
      <c r="P657" s="5"/>
      <c r="Q657" s="5"/>
      <c r="R657" s="5"/>
      <c r="S657" s="5"/>
      <c r="T657" s="5"/>
      <c r="U657" s="5"/>
      <c r="V657" s="5"/>
      <c r="W657" s="5"/>
      <c r="X657" s="5"/>
      <c r="Y657" s="5"/>
      <c r="Z657" s="5"/>
      <c r="AA657" s="5"/>
      <c r="AB657" s="5"/>
    </row>
    <row r="658" ht="15.75" customHeight="1">
      <c r="A658" s="4"/>
      <c r="E658" s="6"/>
      <c r="H658" s="8"/>
      <c r="L658" s="5"/>
      <c r="M658" s="9"/>
      <c r="N658" s="5"/>
      <c r="O658" s="11"/>
      <c r="P658" s="5"/>
      <c r="Q658" s="5"/>
      <c r="R658" s="5"/>
      <c r="S658" s="5"/>
      <c r="T658" s="5"/>
      <c r="U658" s="5"/>
      <c r="V658" s="5"/>
      <c r="W658" s="5"/>
      <c r="X658" s="5"/>
      <c r="Y658" s="5"/>
      <c r="Z658" s="5"/>
      <c r="AA658" s="5"/>
      <c r="AB658" s="5"/>
    </row>
    <row r="659" ht="15.75" customHeight="1">
      <c r="A659" s="4"/>
      <c r="E659" s="6"/>
      <c r="H659" s="8"/>
      <c r="L659" s="5"/>
      <c r="M659" s="9"/>
      <c r="N659" s="5"/>
      <c r="O659" s="11"/>
      <c r="P659" s="5"/>
      <c r="Q659" s="5"/>
      <c r="R659" s="5"/>
      <c r="S659" s="5"/>
      <c r="T659" s="5"/>
      <c r="U659" s="5"/>
      <c r="V659" s="5"/>
      <c r="W659" s="5"/>
      <c r="X659" s="5"/>
      <c r="Y659" s="5"/>
      <c r="Z659" s="5"/>
      <c r="AA659" s="5"/>
      <c r="AB659" s="5"/>
    </row>
    <row r="660" ht="15.75" customHeight="1">
      <c r="A660" s="4"/>
      <c r="E660" s="6"/>
      <c r="H660" s="8"/>
      <c r="L660" s="5"/>
      <c r="M660" s="9"/>
      <c r="N660" s="5"/>
      <c r="O660" s="11"/>
      <c r="P660" s="5"/>
      <c r="Q660" s="5"/>
      <c r="R660" s="5"/>
      <c r="S660" s="5"/>
      <c r="T660" s="5"/>
      <c r="U660" s="5"/>
      <c r="V660" s="5"/>
      <c r="W660" s="5"/>
      <c r="X660" s="5"/>
      <c r="Y660" s="5"/>
      <c r="Z660" s="5"/>
      <c r="AA660" s="5"/>
      <c r="AB660" s="5"/>
    </row>
    <row r="661" ht="15.75" customHeight="1">
      <c r="A661" s="4"/>
      <c r="E661" s="6"/>
      <c r="H661" s="8"/>
      <c r="L661" s="5"/>
      <c r="M661" s="9"/>
      <c r="N661" s="5"/>
      <c r="O661" s="11"/>
      <c r="P661" s="5"/>
      <c r="Q661" s="5"/>
      <c r="R661" s="5"/>
      <c r="S661" s="5"/>
      <c r="T661" s="5"/>
      <c r="U661" s="5"/>
      <c r="V661" s="5"/>
      <c r="W661" s="5"/>
      <c r="X661" s="5"/>
      <c r="Y661" s="5"/>
      <c r="Z661" s="5"/>
      <c r="AA661" s="5"/>
      <c r="AB661" s="5"/>
    </row>
    <row r="662" ht="15.75" customHeight="1">
      <c r="A662" s="4"/>
      <c r="E662" s="6"/>
      <c r="H662" s="8"/>
      <c r="L662" s="5"/>
      <c r="M662" s="9"/>
      <c r="N662" s="5"/>
      <c r="O662" s="11"/>
      <c r="P662" s="5"/>
      <c r="Q662" s="5"/>
      <c r="R662" s="5"/>
      <c r="S662" s="5"/>
      <c r="T662" s="5"/>
      <c r="U662" s="5"/>
      <c r="V662" s="5"/>
      <c r="W662" s="5"/>
      <c r="X662" s="5"/>
      <c r="Y662" s="5"/>
      <c r="Z662" s="5"/>
      <c r="AA662" s="5"/>
      <c r="AB662" s="5"/>
    </row>
    <row r="663" ht="15.75" customHeight="1">
      <c r="A663" s="4"/>
      <c r="E663" s="6"/>
      <c r="H663" s="8"/>
      <c r="L663" s="5"/>
      <c r="M663" s="9"/>
      <c r="N663" s="5"/>
      <c r="O663" s="11"/>
      <c r="P663" s="5"/>
      <c r="Q663" s="5"/>
      <c r="R663" s="5"/>
      <c r="S663" s="5"/>
      <c r="T663" s="5"/>
      <c r="U663" s="5"/>
      <c r="V663" s="5"/>
      <c r="W663" s="5"/>
      <c r="X663" s="5"/>
      <c r="Y663" s="5"/>
      <c r="Z663" s="5"/>
      <c r="AA663" s="5"/>
      <c r="AB663" s="5"/>
    </row>
    <row r="664" ht="15.75" customHeight="1">
      <c r="A664" s="4"/>
      <c r="E664" s="6"/>
      <c r="H664" s="8"/>
      <c r="L664" s="5"/>
      <c r="M664" s="9"/>
      <c r="N664" s="5"/>
      <c r="O664" s="11"/>
      <c r="P664" s="5"/>
      <c r="Q664" s="5"/>
      <c r="R664" s="5"/>
      <c r="S664" s="5"/>
      <c r="T664" s="5"/>
      <c r="U664" s="5"/>
      <c r="V664" s="5"/>
      <c r="W664" s="5"/>
      <c r="X664" s="5"/>
      <c r="Y664" s="5"/>
      <c r="Z664" s="5"/>
      <c r="AA664" s="5"/>
      <c r="AB664" s="5"/>
    </row>
    <row r="665" ht="15.75" customHeight="1">
      <c r="A665" s="4"/>
      <c r="E665" s="6"/>
      <c r="H665" s="8"/>
      <c r="L665" s="5"/>
      <c r="M665" s="9"/>
      <c r="N665" s="5"/>
      <c r="O665" s="11"/>
      <c r="P665" s="5"/>
      <c r="Q665" s="5"/>
      <c r="R665" s="5"/>
      <c r="S665" s="5"/>
      <c r="T665" s="5"/>
      <c r="U665" s="5"/>
      <c r="V665" s="5"/>
      <c r="W665" s="5"/>
      <c r="X665" s="5"/>
      <c r="Y665" s="5"/>
      <c r="Z665" s="5"/>
      <c r="AA665" s="5"/>
      <c r="AB665" s="5"/>
    </row>
    <row r="666" ht="15.75" customHeight="1">
      <c r="A666" s="4"/>
      <c r="E666" s="6"/>
      <c r="H666" s="8"/>
      <c r="L666" s="5"/>
      <c r="M666" s="9"/>
      <c r="N666" s="5"/>
      <c r="O666" s="11"/>
      <c r="P666" s="5"/>
      <c r="Q666" s="5"/>
      <c r="R666" s="5"/>
      <c r="S666" s="5"/>
      <c r="T666" s="5"/>
      <c r="U666" s="5"/>
      <c r="V666" s="5"/>
      <c r="W666" s="5"/>
      <c r="X666" s="5"/>
      <c r="Y666" s="5"/>
      <c r="Z666" s="5"/>
      <c r="AA666" s="5"/>
      <c r="AB666" s="5"/>
    </row>
    <row r="667" ht="15.75" customHeight="1">
      <c r="A667" s="4"/>
      <c r="E667" s="6"/>
      <c r="H667" s="8"/>
      <c r="L667" s="5"/>
      <c r="M667" s="9"/>
      <c r="N667" s="5"/>
      <c r="O667" s="11"/>
      <c r="P667" s="5"/>
      <c r="Q667" s="5"/>
      <c r="R667" s="5"/>
      <c r="S667" s="5"/>
      <c r="T667" s="5"/>
      <c r="U667" s="5"/>
      <c r="V667" s="5"/>
      <c r="W667" s="5"/>
      <c r="X667" s="5"/>
      <c r="Y667" s="5"/>
      <c r="Z667" s="5"/>
      <c r="AA667" s="5"/>
      <c r="AB667" s="5"/>
    </row>
    <row r="668" ht="15.75" customHeight="1">
      <c r="A668" s="4"/>
      <c r="E668" s="6"/>
      <c r="H668" s="8"/>
      <c r="L668" s="5"/>
      <c r="M668" s="9"/>
      <c r="N668" s="5"/>
      <c r="O668" s="11"/>
      <c r="P668" s="5"/>
      <c r="Q668" s="5"/>
      <c r="R668" s="5"/>
      <c r="S668" s="5"/>
      <c r="T668" s="5"/>
      <c r="U668" s="5"/>
      <c r="V668" s="5"/>
      <c r="W668" s="5"/>
      <c r="X668" s="5"/>
      <c r="Y668" s="5"/>
      <c r="Z668" s="5"/>
      <c r="AA668" s="5"/>
      <c r="AB668" s="5"/>
    </row>
    <row r="669" ht="15.75" customHeight="1">
      <c r="A669" s="4"/>
      <c r="E669" s="6"/>
      <c r="H669" s="8"/>
      <c r="L669" s="5"/>
      <c r="M669" s="9"/>
      <c r="N669" s="5"/>
      <c r="O669" s="11"/>
      <c r="P669" s="5"/>
      <c r="Q669" s="5"/>
      <c r="R669" s="5"/>
      <c r="S669" s="5"/>
      <c r="T669" s="5"/>
      <c r="U669" s="5"/>
      <c r="V669" s="5"/>
      <c r="W669" s="5"/>
      <c r="X669" s="5"/>
      <c r="Y669" s="5"/>
      <c r="Z669" s="5"/>
      <c r="AA669" s="5"/>
      <c r="AB669" s="5"/>
    </row>
    <row r="670" ht="15.75" customHeight="1">
      <c r="A670" s="4"/>
      <c r="E670" s="6"/>
      <c r="H670" s="8"/>
      <c r="L670" s="5"/>
      <c r="M670" s="9"/>
      <c r="N670" s="5"/>
      <c r="O670" s="11"/>
      <c r="P670" s="5"/>
      <c r="Q670" s="5"/>
      <c r="R670" s="5"/>
      <c r="S670" s="5"/>
      <c r="T670" s="5"/>
      <c r="U670" s="5"/>
      <c r="V670" s="5"/>
      <c r="W670" s="5"/>
      <c r="X670" s="5"/>
      <c r="Y670" s="5"/>
      <c r="Z670" s="5"/>
      <c r="AA670" s="5"/>
      <c r="AB670" s="5"/>
    </row>
    <row r="671" ht="15.75" customHeight="1">
      <c r="A671" s="4"/>
      <c r="E671" s="6"/>
      <c r="H671" s="8"/>
      <c r="L671" s="5"/>
      <c r="M671" s="9"/>
      <c r="N671" s="5"/>
      <c r="O671" s="11"/>
      <c r="P671" s="5"/>
      <c r="Q671" s="5"/>
      <c r="R671" s="5"/>
      <c r="S671" s="5"/>
      <c r="T671" s="5"/>
      <c r="U671" s="5"/>
      <c r="V671" s="5"/>
      <c r="W671" s="5"/>
      <c r="X671" s="5"/>
      <c r="Y671" s="5"/>
      <c r="Z671" s="5"/>
      <c r="AA671" s="5"/>
      <c r="AB671" s="5"/>
    </row>
    <row r="672" ht="15.75" customHeight="1">
      <c r="A672" s="4"/>
      <c r="E672" s="6"/>
      <c r="H672" s="8"/>
      <c r="L672" s="5"/>
      <c r="M672" s="9"/>
      <c r="N672" s="5"/>
      <c r="O672" s="11"/>
      <c r="P672" s="5"/>
      <c r="Q672" s="5"/>
      <c r="R672" s="5"/>
      <c r="S672" s="5"/>
      <c r="T672" s="5"/>
      <c r="U672" s="5"/>
      <c r="V672" s="5"/>
      <c r="W672" s="5"/>
      <c r="X672" s="5"/>
      <c r="Y672" s="5"/>
      <c r="Z672" s="5"/>
      <c r="AA672" s="5"/>
      <c r="AB672" s="5"/>
    </row>
    <row r="673" ht="15.75" customHeight="1">
      <c r="A673" s="4"/>
      <c r="E673" s="6"/>
      <c r="H673" s="8"/>
      <c r="L673" s="5"/>
      <c r="M673" s="9"/>
      <c r="N673" s="5"/>
      <c r="O673" s="11"/>
      <c r="P673" s="5"/>
      <c r="Q673" s="5"/>
      <c r="R673" s="5"/>
      <c r="S673" s="5"/>
      <c r="T673" s="5"/>
      <c r="U673" s="5"/>
      <c r="V673" s="5"/>
      <c r="W673" s="5"/>
      <c r="X673" s="5"/>
      <c r="Y673" s="5"/>
      <c r="Z673" s="5"/>
      <c r="AA673" s="5"/>
      <c r="AB673" s="5"/>
    </row>
    <row r="674" ht="15.75" customHeight="1">
      <c r="A674" s="4"/>
      <c r="E674" s="6"/>
      <c r="H674" s="8"/>
      <c r="L674" s="5"/>
      <c r="M674" s="9"/>
      <c r="N674" s="5"/>
      <c r="O674" s="11"/>
      <c r="P674" s="5"/>
      <c r="Q674" s="5"/>
      <c r="R674" s="5"/>
      <c r="S674" s="5"/>
      <c r="T674" s="5"/>
      <c r="U674" s="5"/>
      <c r="V674" s="5"/>
      <c r="W674" s="5"/>
      <c r="X674" s="5"/>
      <c r="Y674" s="5"/>
      <c r="Z674" s="5"/>
      <c r="AA674" s="5"/>
      <c r="AB674" s="5"/>
    </row>
    <row r="675" ht="15.75" customHeight="1">
      <c r="A675" s="4"/>
      <c r="E675" s="6"/>
      <c r="H675" s="8"/>
      <c r="L675" s="5"/>
      <c r="M675" s="9"/>
      <c r="N675" s="5"/>
      <c r="O675" s="11"/>
      <c r="P675" s="5"/>
      <c r="Q675" s="5"/>
      <c r="R675" s="5"/>
      <c r="S675" s="5"/>
      <c r="T675" s="5"/>
      <c r="U675" s="5"/>
      <c r="V675" s="5"/>
      <c r="W675" s="5"/>
      <c r="X675" s="5"/>
      <c r="Y675" s="5"/>
      <c r="Z675" s="5"/>
      <c r="AA675" s="5"/>
      <c r="AB675" s="5"/>
    </row>
    <row r="676" ht="15.75" customHeight="1">
      <c r="A676" s="4"/>
      <c r="E676" s="6"/>
      <c r="H676" s="8"/>
      <c r="L676" s="5"/>
      <c r="M676" s="9"/>
      <c r="N676" s="5"/>
      <c r="O676" s="11"/>
      <c r="P676" s="5"/>
      <c r="Q676" s="5"/>
      <c r="R676" s="5"/>
      <c r="S676" s="5"/>
      <c r="T676" s="5"/>
      <c r="U676" s="5"/>
      <c r="V676" s="5"/>
      <c r="W676" s="5"/>
      <c r="X676" s="5"/>
      <c r="Y676" s="5"/>
      <c r="Z676" s="5"/>
      <c r="AA676" s="5"/>
      <c r="AB676" s="5"/>
    </row>
    <row r="677" ht="15.75" customHeight="1">
      <c r="A677" s="4"/>
      <c r="E677" s="6"/>
      <c r="H677" s="8"/>
      <c r="L677" s="5"/>
      <c r="M677" s="9"/>
      <c r="N677" s="5"/>
      <c r="O677" s="11"/>
      <c r="P677" s="5"/>
      <c r="Q677" s="5"/>
      <c r="R677" s="5"/>
      <c r="S677" s="5"/>
      <c r="T677" s="5"/>
      <c r="U677" s="5"/>
      <c r="V677" s="5"/>
      <c r="W677" s="5"/>
      <c r="X677" s="5"/>
      <c r="Y677" s="5"/>
      <c r="Z677" s="5"/>
      <c r="AA677" s="5"/>
      <c r="AB677" s="5"/>
    </row>
    <row r="678" ht="15.75" customHeight="1">
      <c r="A678" s="4"/>
      <c r="E678" s="6"/>
      <c r="H678" s="8"/>
      <c r="L678" s="5"/>
      <c r="M678" s="9"/>
      <c r="N678" s="5"/>
      <c r="O678" s="11"/>
      <c r="P678" s="5"/>
      <c r="Q678" s="5"/>
      <c r="R678" s="5"/>
      <c r="S678" s="5"/>
      <c r="T678" s="5"/>
      <c r="U678" s="5"/>
      <c r="V678" s="5"/>
      <c r="W678" s="5"/>
      <c r="X678" s="5"/>
      <c r="Y678" s="5"/>
      <c r="Z678" s="5"/>
      <c r="AA678" s="5"/>
      <c r="AB678" s="5"/>
    </row>
    <row r="679" ht="15.75" customHeight="1">
      <c r="A679" s="4"/>
      <c r="E679" s="6"/>
      <c r="H679" s="8"/>
      <c r="L679" s="5"/>
      <c r="M679" s="9"/>
      <c r="N679" s="5"/>
      <c r="O679" s="11"/>
      <c r="P679" s="5"/>
      <c r="Q679" s="5"/>
      <c r="R679" s="5"/>
      <c r="S679" s="5"/>
      <c r="T679" s="5"/>
      <c r="U679" s="5"/>
      <c r="V679" s="5"/>
      <c r="W679" s="5"/>
      <c r="X679" s="5"/>
      <c r="Y679" s="5"/>
      <c r="Z679" s="5"/>
      <c r="AA679" s="5"/>
      <c r="AB679" s="5"/>
    </row>
    <row r="680" ht="15.75" customHeight="1">
      <c r="A680" s="4"/>
      <c r="E680" s="6"/>
      <c r="H680" s="8"/>
      <c r="L680" s="5"/>
      <c r="M680" s="9"/>
      <c r="N680" s="5"/>
      <c r="O680" s="11"/>
      <c r="P680" s="5"/>
      <c r="Q680" s="5"/>
      <c r="R680" s="5"/>
      <c r="S680" s="5"/>
      <c r="T680" s="5"/>
      <c r="U680" s="5"/>
      <c r="V680" s="5"/>
      <c r="W680" s="5"/>
      <c r="X680" s="5"/>
      <c r="Y680" s="5"/>
      <c r="Z680" s="5"/>
      <c r="AA680" s="5"/>
      <c r="AB680" s="5"/>
    </row>
    <row r="681" ht="15.75" customHeight="1">
      <c r="A681" s="4"/>
      <c r="E681" s="6"/>
      <c r="H681" s="8"/>
      <c r="L681" s="5"/>
      <c r="M681" s="9"/>
      <c r="N681" s="5"/>
      <c r="O681" s="11"/>
      <c r="P681" s="5"/>
      <c r="Q681" s="5"/>
      <c r="R681" s="5"/>
      <c r="S681" s="5"/>
      <c r="T681" s="5"/>
      <c r="U681" s="5"/>
      <c r="V681" s="5"/>
      <c r="W681" s="5"/>
      <c r="X681" s="5"/>
      <c r="Y681" s="5"/>
      <c r="Z681" s="5"/>
      <c r="AA681" s="5"/>
      <c r="AB681" s="5"/>
    </row>
    <row r="682" ht="15.75" customHeight="1">
      <c r="A682" s="4"/>
      <c r="E682" s="6"/>
      <c r="H682" s="8"/>
      <c r="L682" s="5"/>
      <c r="M682" s="9"/>
      <c r="N682" s="5"/>
      <c r="O682" s="11"/>
      <c r="P682" s="5"/>
      <c r="Q682" s="5"/>
      <c r="R682" s="5"/>
      <c r="S682" s="5"/>
      <c r="T682" s="5"/>
      <c r="U682" s="5"/>
      <c r="V682" s="5"/>
      <c r="W682" s="5"/>
      <c r="X682" s="5"/>
      <c r="Y682" s="5"/>
      <c r="Z682" s="5"/>
      <c r="AA682" s="5"/>
      <c r="AB682" s="5"/>
    </row>
    <row r="683" ht="15.75" customHeight="1">
      <c r="A683" s="4"/>
      <c r="E683" s="6"/>
      <c r="H683" s="8"/>
      <c r="L683" s="5"/>
      <c r="M683" s="9"/>
      <c r="N683" s="5"/>
      <c r="O683" s="11"/>
      <c r="P683" s="5"/>
      <c r="Q683" s="5"/>
      <c r="R683" s="5"/>
      <c r="S683" s="5"/>
      <c r="T683" s="5"/>
      <c r="U683" s="5"/>
      <c r="V683" s="5"/>
      <c r="W683" s="5"/>
      <c r="X683" s="5"/>
      <c r="Y683" s="5"/>
      <c r="Z683" s="5"/>
      <c r="AA683" s="5"/>
      <c r="AB683" s="5"/>
    </row>
    <row r="684" ht="15.75" customHeight="1">
      <c r="A684" s="4"/>
      <c r="E684" s="6"/>
      <c r="H684" s="8"/>
      <c r="L684" s="5"/>
      <c r="M684" s="9"/>
      <c r="N684" s="5"/>
      <c r="O684" s="11"/>
      <c r="P684" s="5"/>
      <c r="Q684" s="5"/>
      <c r="R684" s="5"/>
      <c r="S684" s="5"/>
      <c r="T684" s="5"/>
      <c r="U684" s="5"/>
      <c r="V684" s="5"/>
      <c r="W684" s="5"/>
      <c r="X684" s="5"/>
      <c r="Y684" s="5"/>
      <c r="Z684" s="5"/>
      <c r="AA684" s="5"/>
      <c r="AB684" s="5"/>
    </row>
    <row r="685" ht="15.75" customHeight="1">
      <c r="A685" s="4"/>
      <c r="E685" s="6"/>
      <c r="H685" s="8"/>
      <c r="L685" s="5"/>
      <c r="M685" s="9"/>
      <c r="N685" s="5"/>
      <c r="O685" s="11"/>
      <c r="P685" s="5"/>
      <c r="Q685" s="5"/>
      <c r="R685" s="5"/>
      <c r="S685" s="5"/>
      <c r="T685" s="5"/>
      <c r="U685" s="5"/>
      <c r="V685" s="5"/>
      <c r="W685" s="5"/>
      <c r="X685" s="5"/>
      <c r="Y685" s="5"/>
      <c r="Z685" s="5"/>
      <c r="AA685" s="5"/>
      <c r="AB685" s="5"/>
    </row>
    <row r="686" ht="15.75" customHeight="1">
      <c r="A686" s="4"/>
      <c r="E686" s="6"/>
      <c r="H686" s="8"/>
      <c r="L686" s="5"/>
      <c r="M686" s="9"/>
      <c r="N686" s="5"/>
      <c r="O686" s="11"/>
      <c r="P686" s="5"/>
      <c r="Q686" s="5"/>
      <c r="R686" s="5"/>
      <c r="S686" s="5"/>
      <c r="T686" s="5"/>
      <c r="U686" s="5"/>
      <c r="V686" s="5"/>
      <c r="W686" s="5"/>
      <c r="X686" s="5"/>
      <c r="Y686" s="5"/>
      <c r="Z686" s="5"/>
      <c r="AA686" s="5"/>
      <c r="AB686" s="5"/>
    </row>
    <row r="687" ht="15.75" customHeight="1">
      <c r="A687" s="4"/>
      <c r="E687" s="6"/>
      <c r="H687" s="8"/>
      <c r="L687" s="5"/>
      <c r="M687" s="9"/>
      <c r="N687" s="5"/>
      <c r="O687" s="11"/>
      <c r="P687" s="5"/>
      <c r="Q687" s="5"/>
      <c r="R687" s="5"/>
      <c r="S687" s="5"/>
      <c r="T687" s="5"/>
      <c r="U687" s="5"/>
      <c r="V687" s="5"/>
      <c r="W687" s="5"/>
      <c r="X687" s="5"/>
      <c r="Y687" s="5"/>
      <c r="Z687" s="5"/>
      <c r="AA687" s="5"/>
      <c r="AB687" s="5"/>
    </row>
    <row r="688" ht="15.75" customHeight="1">
      <c r="A688" s="4"/>
      <c r="E688" s="6"/>
      <c r="H688" s="8"/>
      <c r="L688" s="5"/>
      <c r="M688" s="9"/>
      <c r="N688" s="5"/>
      <c r="O688" s="11"/>
      <c r="P688" s="5"/>
      <c r="Q688" s="5"/>
      <c r="R688" s="5"/>
      <c r="S688" s="5"/>
      <c r="T688" s="5"/>
      <c r="U688" s="5"/>
      <c r="V688" s="5"/>
      <c r="W688" s="5"/>
      <c r="X688" s="5"/>
      <c r="Y688" s="5"/>
      <c r="Z688" s="5"/>
      <c r="AA688" s="5"/>
      <c r="AB688" s="5"/>
    </row>
    <row r="689" ht="15.75" customHeight="1">
      <c r="A689" s="4"/>
      <c r="E689" s="6"/>
      <c r="H689" s="8"/>
      <c r="L689" s="5"/>
      <c r="M689" s="9"/>
      <c r="N689" s="5"/>
      <c r="O689" s="11"/>
      <c r="P689" s="5"/>
      <c r="Q689" s="5"/>
      <c r="R689" s="5"/>
      <c r="S689" s="5"/>
      <c r="T689" s="5"/>
      <c r="U689" s="5"/>
      <c r="V689" s="5"/>
      <c r="W689" s="5"/>
      <c r="X689" s="5"/>
      <c r="Y689" s="5"/>
      <c r="Z689" s="5"/>
      <c r="AA689" s="5"/>
      <c r="AB689" s="5"/>
    </row>
    <row r="690" ht="15.75" customHeight="1">
      <c r="A690" s="4"/>
      <c r="E690" s="6"/>
      <c r="H690" s="8"/>
      <c r="L690" s="5"/>
      <c r="M690" s="9"/>
      <c r="N690" s="5"/>
      <c r="O690" s="11"/>
      <c r="P690" s="5"/>
      <c r="Q690" s="5"/>
      <c r="R690" s="5"/>
      <c r="S690" s="5"/>
      <c r="T690" s="5"/>
      <c r="U690" s="5"/>
      <c r="V690" s="5"/>
      <c r="W690" s="5"/>
      <c r="X690" s="5"/>
      <c r="Y690" s="5"/>
      <c r="Z690" s="5"/>
      <c r="AA690" s="5"/>
      <c r="AB690" s="5"/>
    </row>
    <row r="691" ht="15.75" customHeight="1">
      <c r="A691" s="4"/>
      <c r="E691" s="6"/>
      <c r="H691" s="8"/>
      <c r="L691" s="5"/>
      <c r="M691" s="9"/>
      <c r="N691" s="5"/>
      <c r="O691" s="11"/>
      <c r="P691" s="5"/>
      <c r="Q691" s="5"/>
      <c r="R691" s="5"/>
      <c r="S691" s="5"/>
      <c r="T691" s="5"/>
      <c r="U691" s="5"/>
      <c r="V691" s="5"/>
      <c r="W691" s="5"/>
      <c r="X691" s="5"/>
      <c r="Y691" s="5"/>
      <c r="Z691" s="5"/>
      <c r="AA691" s="5"/>
      <c r="AB691" s="5"/>
    </row>
    <row r="692" ht="15.75" customHeight="1">
      <c r="A692" s="4"/>
      <c r="E692" s="6"/>
      <c r="H692" s="8"/>
      <c r="L692" s="5"/>
      <c r="M692" s="9"/>
      <c r="N692" s="5"/>
      <c r="O692" s="11"/>
      <c r="P692" s="5"/>
      <c r="Q692" s="5"/>
      <c r="R692" s="5"/>
      <c r="S692" s="5"/>
      <c r="T692" s="5"/>
      <c r="U692" s="5"/>
      <c r="V692" s="5"/>
      <c r="W692" s="5"/>
      <c r="X692" s="5"/>
      <c r="Y692" s="5"/>
      <c r="Z692" s="5"/>
      <c r="AA692" s="5"/>
      <c r="AB692" s="5"/>
    </row>
    <row r="693" ht="15.75" customHeight="1">
      <c r="A693" s="4"/>
      <c r="E693" s="6"/>
      <c r="H693" s="8"/>
      <c r="L693" s="5"/>
      <c r="M693" s="9"/>
      <c r="N693" s="5"/>
      <c r="O693" s="11"/>
      <c r="P693" s="5"/>
      <c r="Q693" s="5"/>
      <c r="R693" s="5"/>
      <c r="S693" s="5"/>
      <c r="T693" s="5"/>
      <c r="U693" s="5"/>
      <c r="V693" s="5"/>
      <c r="W693" s="5"/>
      <c r="X693" s="5"/>
      <c r="Y693" s="5"/>
      <c r="Z693" s="5"/>
      <c r="AA693" s="5"/>
      <c r="AB693" s="5"/>
    </row>
    <row r="694" ht="15.75" customHeight="1">
      <c r="A694" s="4"/>
      <c r="E694" s="6"/>
      <c r="H694" s="8"/>
      <c r="L694" s="5"/>
      <c r="M694" s="9"/>
      <c r="N694" s="5"/>
      <c r="O694" s="11"/>
      <c r="P694" s="5"/>
      <c r="Q694" s="5"/>
      <c r="R694" s="5"/>
      <c r="S694" s="5"/>
      <c r="T694" s="5"/>
      <c r="U694" s="5"/>
      <c r="V694" s="5"/>
      <c r="W694" s="5"/>
      <c r="X694" s="5"/>
      <c r="Y694" s="5"/>
      <c r="Z694" s="5"/>
      <c r="AA694" s="5"/>
      <c r="AB694" s="5"/>
    </row>
    <row r="695" ht="15.75" customHeight="1">
      <c r="A695" s="4"/>
      <c r="E695" s="6"/>
      <c r="H695" s="8"/>
      <c r="L695" s="5"/>
      <c r="M695" s="9"/>
      <c r="N695" s="5"/>
      <c r="O695" s="11"/>
      <c r="P695" s="5"/>
      <c r="Q695" s="5"/>
      <c r="R695" s="5"/>
      <c r="S695" s="5"/>
      <c r="T695" s="5"/>
      <c r="U695" s="5"/>
      <c r="V695" s="5"/>
      <c r="W695" s="5"/>
      <c r="X695" s="5"/>
      <c r="Y695" s="5"/>
      <c r="Z695" s="5"/>
      <c r="AA695" s="5"/>
      <c r="AB695" s="5"/>
    </row>
    <row r="696" ht="15.75" customHeight="1">
      <c r="A696" s="4"/>
      <c r="E696" s="6"/>
      <c r="H696" s="8"/>
      <c r="L696" s="5"/>
      <c r="M696" s="9"/>
      <c r="N696" s="5"/>
      <c r="O696" s="11"/>
      <c r="P696" s="5"/>
      <c r="Q696" s="5"/>
      <c r="R696" s="5"/>
      <c r="S696" s="5"/>
      <c r="T696" s="5"/>
      <c r="U696" s="5"/>
      <c r="V696" s="5"/>
      <c r="W696" s="5"/>
      <c r="X696" s="5"/>
      <c r="Y696" s="5"/>
      <c r="Z696" s="5"/>
      <c r="AA696" s="5"/>
      <c r="AB696" s="5"/>
    </row>
    <row r="697" ht="15.75" customHeight="1">
      <c r="A697" s="4"/>
      <c r="E697" s="6"/>
      <c r="H697" s="8"/>
      <c r="L697" s="5"/>
      <c r="M697" s="9"/>
      <c r="N697" s="5"/>
      <c r="O697" s="11"/>
      <c r="P697" s="5"/>
      <c r="Q697" s="5"/>
      <c r="R697" s="5"/>
      <c r="S697" s="5"/>
      <c r="T697" s="5"/>
      <c r="U697" s="5"/>
      <c r="V697" s="5"/>
      <c r="W697" s="5"/>
      <c r="X697" s="5"/>
      <c r="Y697" s="5"/>
      <c r="Z697" s="5"/>
      <c r="AA697" s="5"/>
      <c r="AB697" s="5"/>
    </row>
    <row r="698" ht="15.75" customHeight="1">
      <c r="A698" s="4"/>
      <c r="E698" s="6"/>
      <c r="H698" s="8"/>
      <c r="L698" s="5"/>
      <c r="M698" s="9"/>
      <c r="N698" s="5"/>
      <c r="O698" s="11"/>
      <c r="P698" s="5"/>
      <c r="Q698" s="5"/>
      <c r="R698" s="5"/>
      <c r="S698" s="5"/>
      <c r="T698" s="5"/>
      <c r="U698" s="5"/>
      <c r="V698" s="5"/>
      <c r="W698" s="5"/>
      <c r="X698" s="5"/>
      <c r="Y698" s="5"/>
      <c r="Z698" s="5"/>
      <c r="AA698" s="5"/>
      <c r="AB698" s="5"/>
    </row>
    <row r="699" ht="15.75" customHeight="1">
      <c r="A699" s="4"/>
      <c r="E699" s="6"/>
      <c r="H699" s="8"/>
      <c r="L699" s="5"/>
      <c r="M699" s="9"/>
      <c r="N699" s="5"/>
      <c r="O699" s="11"/>
      <c r="P699" s="5"/>
      <c r="Q699" s="5"/>
      <c r="R699" s="5"/>
      <c r="S699" s="5"/>
      <c r="T699" s="5"/>
      <c r="U699" s="5"/>
      <c r="V699" s="5"/>
      <c r="W699" s="5"/>
      <c r="X699" s="5"/>
      <c r="Y699" s="5"/>
      <c r="Z699" s="5"/>
      <c r="AA699" s="5"/>
      <c r="AB699" s="5"/>
    </row>
    <row r="700" ht="15.75" customHeight="1">
      <c r="A700" s="4"/>
      <c r="E700" s="6"/>
      <c r="H700" s="8"/>
      <c r="L700" s="5"/>
      <c r="M700" s="9"/>
      <c r="N700" s="5"/>
      <c r="O700" s="11"/>
      <c r="P700" s="5"/>
      <c r="Q700" s="5"/>
      <c r="R700" s="5"/>
      <c r="S700" s="5"/>
      <c r="T700" s="5"/>
      <c r="U700" s="5"/>
      <c r="V700" s="5"/>
      <c r="W700" s="5"/>
      <c r="X700" s="5"/>
      <c r="Y700" s="5"/>
      <c r="Z700" s="5"/>
      <c r="AA700" s="5"/>
      <c r="AB700" s="5"/>
    </row>
    <row r="701" ht="15.75" customHeight="1">
      <c r="A701" s="4"/>
      <c r="E701" s="6"/>
      <c r="H701" s="8"/>
      <c r="L701" s="5"/>
      <c r="M701" s="9"/>
      <c r="N701" s="5"/>
      <c r="O701" s="11"/>
      <c r="P701" s="5"/>
      <c r="Q701" s="5"/>
      <c r="R701" s="5"/>
      <c r="S701" s="5"/>
      <c r="T701" s="5"/>
      <c r="U701" s="5"/>
      <c r="V701" s="5"/>
      <c r="W701" s="5"/>
      <c r="X701" s="5"/>
      <c r="Y701" s="5"/>
      <c r="Z701" s="5"/>
      <c r="AA701" s="5"/>
      <c r="AB701" s="5"/>
    </row>
    <row r="702" ht="15.75" customHeight="1">
      <c r="A702" s="4"/>
      <c r="E702" s="6"/>
      <c r="H702" s="8"/>
      <c r="L702" s="5"/>
      <c r="M702" s="9"/>
      <c r="N702" s="5"/>
      <c r="O702" s="11"/>
      <c r="P702" s="5"/>
      <c r="Q702" s="5"/>
      <c r="R702" s="5"/>
      <c r="S702" s="5"/>
      <c r="T702" s="5"/>
      <c r="U702" s="5"/>
      <c r="V702" s="5"/>
      <c r="W702" s="5"/>
      <c r="X702" s="5"/>
      <c r="Y702" s="5"/>
      <c r="Z702" s="5"/>
      <c r="AA702" s="5"/>
      <c r="AB702" s="5"/>
    </row>
    <row r="703" ht="15.75" customHeight="1">
      <c r="A703" s="4"/>
      <c r="E703" s="6"/>
      <c r="H703" s="8"/>
      <c r="L703" s="5"/>
      <c r="M703" s="9"/>
      <c r="N703" s="5"/>
      <c r="O703" s="11"/>
      <c r="P703" s="5"/>
      <c r="Q703" s="5"/>
      <c r="R703" s="5"/>
      <c r="S703" s="5"/>
      <c r="T703" s="5"/>
      <c r="U703" s="5"/>
      <c r="V703" s="5"/>
      <c r="W703" s="5"/>
      <c r="X703" s="5"/>
      <c r="Y703" s="5"/>
      <c r="Z703" s="5"/>
      <c r="AA703" s="5"/>
      <c r="AB703" s="5"/>
    </row>
    <row r="704" ht="15.75" customHeight="1">
      <c r="A704" s="4"/>
      <c r="E704" s="6"/>
      <c r="H704" s="8"/>
      <c r="L704" s="5"/>
      <c r="M704" s="9"/>
      <c r="N704" s="5"/>
      <c r="O704" s="11"/>
      <c r="P704" s="5"/>
      <c r="Q704" s="5"/>
      <c r="R704" s="5"/>
      <c r="S704" s="5"/>
      <c r="T704" s="5"/>
      <c r="U704" s="5"/>
      <c r="V704" s="5"/>
      <c r="W704" s="5"/>
      <c r="X704" s="5"/>
      <c r="Y704" s="5"/>
      <c r="Z704" s="5"/>
      <c r="AA704" s="5"/>
      <c r="AB704" s="5"/>
    </row>
    <row r="705" ht="15.75" customHeight="1">
      <c r="A705" s="4"/>
      <c r="E705" s="6"/>
      <c r="H705" s="8"/>
      <c r="L705" s="5"/>
      <c r="M705" s="9"/>
      <c r="N705" s="5"/>
      <c r="O705" s="11"/>
      <c r="P705" s="5"/>
      <c r="Q705" s="5"/>
      <c r="R705" s="5"/>
      <c r="S705" s="5"/>
      <c r="T705" s="5"/>
      <c r="U705" s="5"/>
      <c r="V705" s="5"/>
      <c r="W705" s="5"/>
      <c r="X705" s="5"/>
      <c r="Y705" s="5"/>
      <c r="Z705" s="5"/>
      <c r="AA705" s="5"/>
      <c r="AB705" s="5"/>
    </row>
    <row r="706" ht="15.75" customHeight="1">
      <c r="A706" s="4"/>
      <c r="E706" s="6"/>
      <c r="H706" s="8"/>
      <c r="L706" s="5"/>
      <c r="M706" s="9"/>
      <c r="N706" s="5"/>
      <c r="O706" s="11"/>
      <c r="P706" s="5"/>
      <c r="Q706" s="5"/>
      <c r="R706" s="5"/>
      <c r="S706" s="5"/>
      <c r="T706" s="5"/>
      <c r="U706" s="5"/>
      <c r="V706" s="5"/>
      <c r="W706" s="5"/>
      <c r="X706" s="5"/>
      <c r="Y706" s="5"/>
      <c r="Z706" s="5"/>
      <c r="AA706" s="5"/>
      <c r="AB706" s="5"/>
    </row>
    <row r="707" ht="15.75" customHeight="1">
      <c r="A707" s="4"/>
      <c r="E707" s="6"/>
      <c r="H707" s="8"/>
      <c r="L707" s="5"/>
      <c r="M707" s="9"/>
      <c r="N707" s="5"/>
      <c r="O707" s="11"/>
      <c r="P707" s="5"/>
      <c r="Q707" s="5"/>
      <c r="R707" s="5"/>
      <c r="S707" s="5"/>
      <c r="T707" s="5"/>
      <c r="U707" s="5"/>
      <c r="V707" s="5"/>
      <c r="W707" s="5"/>
      <c r="X707" s="5"/>
      <c r="Y707" s="5"/>
      <c r="Z707" s="5"/>
      <c r="AA707" s="5"/>
      <c r="AB707" s="5"/>
    </row>
    <row r="708" ht="15.75" customHeight="1">
      <c r="A708" s="4"/>
      <c r="E708" s="6"/>
      <c r="H708" s="8"/>
      <c r="L708" s="5"/>
      <c r="M708" s="9"/>
      <c r="N708" s="5"/>
      <c r="O708" s="11"/>
      <c r="P708" s="5"/>
      <c r="Q708" s="5"/>
      <c r="R708" s="5"/>
      <c r="S708" s="5"/>
      <c r="T708" s="5"/>
      <c r="U708" s="5"/>
      <c r="V708" s="5"/>
      <c r="W708" s="5"/>
      <c r="X708" s="5"/>
      <c r="Y708" s="5"/>
      <c r="Z708" s="5"/>
      <c r="AA708" s="5"/>
      <c r="AB708" s="5"/>
    </row>
    <row r="709" ht="15.75" customHeight="1">
      <c r="A709" s="4"/>
      <c r="E709" s="6"/>
      <c r="H709" s="8"/>
      <c r="L709" s="5"/>
      <c r="M709" s="9"/>
      <c r="N709" s="5"/>
      <c r="O709" s="11"/>
      <c r="P709" s="5"/>
      <c r="Q709" s="5"/>
      <c r="R709" s="5"/>
      <c r="S709" s="5"/>
      <c r="T709" s="5"/>
      <c r="U709" s="5"/>
      <c r="V709" s="5"/>
      <c r="W709" s="5"/>
      <c r="X709" s="5"/>
      <c r="Y709" s="5"/>
      <c r="Z709" s="5"/>
      <c r="AA709" s="5"/>
      <c r="AB709" s="5"/>
    </row>
    <row r="710" ht="15.75" customHeight="1">
      <c r="A710" s="4"/>
      <c r="E710" s="6"/>
      <c r="H710" s="8"/>
      <c r="L710" s="5"/>
      <c r="M710" s="9"/>
      <c r="N710" s="5"/>
      <c r="O710" s="11"/>
      <c r="P710" s="5"/>
      <c r="Q710" s="5"/>
      <c r="R710" s="5"/>
      <c r="S710" s="5"/>
      <c r="T710" s="5"/>
      <c r="U710" s="5"/>
      <c r="V710" s="5"/>
      <c r="W710" s="5"/>
      <c r="X710" s="5"/>
      <c r="Y710" s="5"/>
      <c r="Z710" s="5"/>
      <c r="AA710" s="5"/>
      <c r="AB710" s="5"/>
    </row>
    <row r="711" ht="15.75" customHeight="1">
      <c r="A711" s="4"/>
      <c r="E711" s="6"/>
      <c r="H711" s="8"/>
      <c r="L711" s="5"/>
      <c r="M711" s="9"/>
      <c r="N711" s="5"/>
      <c r="O711" s="11"/>
      <c r="P711" s="5"/>
      <c r="Q711" s="5"/>
      <c r="R711" s="5"/>
      <c r="S711" s="5"/>
      <c r="T711" s="5"/>
      <c r="U711" s="5"/>
      <c r="V711" s="5"/>
      <c r="W711" s="5"/>
      <c r="X711" s="5"/>
      <c r="Y711" s="5"/>
      <c r="Z711" s="5"/>
      <c r="AA711" s="5"/>
      <c r="AB711" s="5"/>
    </row>
    <row r="712" ht="15.75" customHeight="1">
      <c r="A712" s="4"/>
      <c r="E712" s="6"/>
      <c r="H712" s="8"/>
      <c r="L712" s="5"/>
      <c r="M712" s="9"/>
      <c r="N712" s="5"/>
      <c r="O712" s="11"/>
      <c r="P712" s="5"/>
      <c r="Q712" s="5"/>
      <c r="R712" s="5"/>
      <c r="S712" s="5"/>
      <c r="T712" s="5"/>
      <c r="U712" s="5"/>
      <c r="V712" s="5"/>
      <c r="W712" s="5"/>
      <c r="X712" s="5"/>
      <c r="Y712" s="5"/>
      <c r="Z712" s="5"/>
      <c r="AA712" s="5"/>
      <c r="AB712" s="5"/>
    </row>
    <row r="713" ht="15.75" customHeight="1">
      <c r="A713" s="4"/>
      <c r="E713" s="6"/>
      <c r="H713" s="8"/>
      <c r="L713" s="5"/>
      <c r="M713" s="9"/>
      <c r="N713" s="5"/>
      <c r="O713" s="11"/>
      <c r="P713" s="5"/>
      <c r="Q713" s="5"/>
      <c r="R713" s="5"/>
      <c r="S713" s="5"/>
      <c r="T713" s="5"/>
      <c r="U713" s="5"/>
      <c r="V713" s="5"/>
      <c r="W713" s="5"/>
      <c r="X713" s="5"/>
      <c r="Y713" s="5"/>
      <c r="Z713" s="5"/>
      <c r="AA713" s="5"/>
      <c r="AB713" s="5"/>
    </row>
    <row r="714" ht="15.75" customHeight="1">
      <c r="A714" s="4"/>
      <c r="E714" s="6"/>
      <c r="H714" s="8"/>
      <c r="L714" s="5"/>
      <c r="M714" s="9"/>
      <c r="N714" s="5"/>
      <c r="O714" s="11"/>
      <c r="P714" s="5"/>
      <c r="Q714" s="5"/>
      <c r="R714" s="5"/>
      <c r="S714" s="5"/>
      <c r="T714" s="5"/>
      <c r="U714" s="5"/>
      <c r="V714" s="5"/>
      <c r="W714" s="5"/>
      <c r="X714" s="5"/>
      <c r="Y714" s="5"/>
      <c r="Z714" s="5"/>
      <c r="AA714" s="5"/>
      <c r="AB714" s="5"/>
    </row>
    <row r="715" ht="15.75" customHeight="1">
      <c r="A715" s="4"/>
      <c r="E715" s="6"/>
      <c r="H715" s="8"/>
      <c r="L715" s="5"/>
      <c r="M715" s="9"/>
      <c r="N715" s="5"/>
      <c r="O715" s="11"/>
      <c r="P715" s="5"/>
      <c r="Q715" s="5"/>
      <c r="R715" s="5"/>
      <c r="S715" s="5"/>
      <c r="T715" s="5"/>
      <c r="U715" s="5"/>
      <c r="V715" s="5"/>
      <c r="W715" s="5"/>
      <c r="X715" s="5"/>
      <c r="Y715" s="5"/>
      <c r="Z715" s="5"/>
      <c r="AA715" s="5"/>
      <c r="AB715" s="5"/>
    </row>
    <row r="716" ht="15.75" customHeight="1">
      <c r="A716" s="4"/>
      <c r="E716" s="6"/>
      <c r="H716" s="8"/>
      <c r="L716" s="5"/>
      <c r="M716" s="9"/>
      <c r="N716" s="5"/>
      <c r="O716" s="11"/>
      <c r="P716" s="5"/>
      <c r="Q716" s="5"/>
      <c r="R716" s="5"/>
      <c r="S716" s="5"/>
      <c r="T716" s="5"/>
      <c r="U716" s="5"/>
      <c r="V716" s="5"/>
      <c r="W716" s="5"/>
      <c r="X716" s="5"/>
      <c r="Y716" s="5"/>
      <c r="Z716" s="5"/>
      <c r="AA716" s="5"/>
      <c r="AB716" s="5"/>
    </row>
    <row r="717" ht="15.75" customHeight="1">
      <c r="A717" s="4"/>
      <c r="E717" s="6"/>
      <c r="H717" s="8"/>
      <c r="L717" s="5"/>
      <c r="M717" s="9"/>
      <c r="N717" s="5"/>
      <c r="O717" s="11"/>
      <c r="P717" s="5"/>
      <c r="Q717" s="5"/>
      <c r="R717" s="5"/>
      <c r="S717" s="5"/>
      <c r="T717" s="5"/>
      <c r="U717" s="5"/>
      <c r="V717" s="5"/>
      <c r="W717" s="5"/>
      <c r="X717" s="5"/>
      <c r="Y717" s="5"/>
      <c r="Z717" s="5"/>
      <c r="AA717" s="5"/>
      <c r="AB717" s="5"/>
    </row>
    <row r="718" ht="15.75" customHeight="1">
      <c r="A718" s="4"/>
      <c r="E718" s="6"/>
      <c r="H718" s="8"/>
      <c r="L718" s="5"/>
      <c r="M718" s="9"/>
      <c r="N718" s="5"/>
      <c r="O718" s="11"/>
      <c r="P718" s="5"/>
      <c r="Q718" s="5"/>
      <c r="R718" s="5"/>
      <c r="S718" s="5"/>
      <c r="T718" s="5"/>
      <c r="U718" s="5"/>
      <c r="V718" s="5"/>
      <c r="W718" s="5"/>
      <c r="X718" s="5"/>
      <c r="Y718" s="5"/>
      <c r="Z718" s="5"/>
      <c r="AA718" s="5"/>
      <c r="AB718" s="5"/>
    </row>
    <row r="719" ht="15.75" customHeight="1">
      <c r="A719" s="4"/>
      <c r="E719" s="6"/>
      <c r="H719" s="8"/>
      <c r="L719" s="5"/>
      <c r="M719" s="9"/>
      <c r="N719" s="5"/>
      <c r="O719" s="11"/>
      <c r="P719" s="5"/>
      <c r="Q719" s="5"/>
      <c r="R719" s="5"/>
      <c r="S719" s="5"/>
      <c r="T719" s="5"/>
      <c r="U719" s="5"/>
      <c r="V719" s="5"/>
      <c r="W719" s="5"/>
      <c r="X719" s="5"/>
      <c r="Y719" s="5"/>
      <c r="Z719" s="5"/>
      <c r="AA719" s="5"/>
      <c r="AB719" s="5"/>
    </row>
    <row r="720" ht="15.75" customHeight="1">
      <c r="A720" s="4"/>
      <c r="E720" s="6"/>
      <c r="H720" s="8"/>
      <c r="L720" s="5"/>
      <c r="M720" s="9"/>
      <c r="N720" s="5"/>
      <c r="O720" s="11"/>
      <c r="P720" s="5"/>
      <c r="Q720" s="5"/>
      <c r="R720" s="5"/>
      <c r="S720" s="5"/>
      <c r="T720" s="5"/>
      <c r="U720" s="5"/>
      <c r="V720" s="5"/>
      <c r="W720" s="5"/>
      <c r="X720" s="5"/>
      <c r="Y720" s="5"/>
      <c r="Z720" s="5"/>
      <c r="AA720" s="5"/>
      <c r="AB720" s="5"/>
    </row>
    <row r="721" ht="15.75" customHeight="1">
      <c r="A721" s="4"/>
      <c r="E721" s="6"/>
      <c r="H721" s="8"/>
      <c r="L721" s="5"/>
      <c r="M721" s="9"/>
      <c r="N721" s="5"/>
      <c r="O721" s="11"/>
      <c r="P721" s="5"/>
      <c r="Q721" s="5"/>
      <c r="R721" s="5"/>
      <c r="S721" s="5"/>
      <c r="T721" s="5"/>
      <c r="U721" s="5"/>
      <c r="V721" s="5"/>
      <c r="W721" s="5"/>
      <c r="X721" s="5"/>
      <c r="Y721" s="5"/>
      <c r="Z721" s="5"/>
      <c r="AA721" s="5"/>
      <c r="AB721" s="5"/>
    </row>
    <row r="722" ht="15.75" customHeight="1">
      <c r="A722" s="4"/>
      <c r="E722" s="6"/>
      <c r="H722" s="8"/>
      <c r="L722" s="5"/>
      <c r="M722" s="9"/>
      <c r="N722" s="5"/>
      <c r="O722" s="11"/>
      <c r="P722" s="5"/>
      <c r="Q722" s="5"/>
      <c r="R722" s="5"/>
      <c r="S722" s="5"/>
      <c r="T722" s="5"/>
      <c r="U722" s="5"/>
      <c r="V722" s="5"/>
      <c r="W722" s="5"/>
      <c r="X722" s="5"/>
      <c r="Y722" s="5"/>
      <c r="Z722" s="5"/>
      <c r="AA722" s="5"/>
      <c r="AB722" s="5"/>
    </row>
    <row r="723" ht="15.75" customHeight="1">
      <c r="A723" s="4"/>
      <c r="E723" s="6"/>
      <c r="H723" s="8"/>
      <c r="L723" s="5"/>
      <c r="M723" s="9"/>
      <c r="N723" s="5"/>
      <c r="O723" s="11"/>
      <c r="P723" s="5"/>
      <c r="Q723" s="5"/>
      <c r="R723" s="5"/>
      <c r="S723" s="5"/>
      <c r="T723" s="5"/>
      <c r="U723" s="5"/>
      <c r="V723" s="5"/>
      <c r="W723" s="5"/>
      <c r="X723" s="5"/>
      <c r="Y723" s="5"/>
      <c r="Z723" s="5"/>
      <c r="AA723" s="5"/>
      <c r="AB723" s="5"/>
    </row>
    <row r="724" ht="15.75" customHeight="1">
      <c r="A724" s="4"/>
      <c r="E724" s="6"/>
      <c r="H724" s="8"/>
      <c r="L724" s="5"/>
      <c r="M724" s="9"/>
      <c r="N724" s="5"/>
      <c r="O724" s="11"/>
      <c r="P724" s="5"/>
      <c r="Q724" s="5"/>
      <c r="R724" s="5"/>
      <c r="S724" s="5"/>
      <c r="T724" s="5"/>
      <c r="U724" s="5"/>
      <c r="V724" s="5"/>
      <c r="W724" s="5"/>
      <c r="X724" s="5"/>
      <c r="Y724" s="5"/>
      <c r="Z724" s="5"/>
      <c r="AA724" s="5"/>
      <c r="AB724" s="5"/>
    </row>
    <row r="725" ht="15.75" customHeight="1">
      <c r="A725" s="4"/>
      <c r="E725" s="6"/>
      <c r="H725" s="8"/>
      <c r="L725" s="5"/>
      <c r="M725" s="9"/>
      <c r="N725" s="5"/>
      <c r="O725" s="11"/>
      <c r="P725" s="5"/>
      <c r="Q725" s="5"/>
      <c r="R725" s="5"/>
      <c r="S725" s="5"/>
      <c r="T725" s="5"/>
      <c r="U725" s="5"/>
      <c r="V725" s="5"/>
      <c r="W725" s="5"/>
      <c r="X725" s="5"/>
      <c r="Y725" s="5"/>
      <c r="Z725" s="5"/>
      <c r="AA725" s="5"/>
      <c r="AB725" s="5"/>
    </row>
    <row r="726" ht="15.75" customHeight="1">
      <c r="A726" s="4"/>
      <c r="E726" s="6"/>
      <c r="H726" s="8"/>
      <c r="L726" s="5"/>
      <c r="M726" s="9"/>
      <c r="N726" s="5"/>
      <c r="O726" s="11"/>
      <c r="P726" s="5"/>
      <c r="Q726" s="5"/>
      <c r="R726" s="5"/>
      <c r="S726" s="5"/>
      <c r="T726" s="5"/>
      <c r="U726" s="5"/>
      <c r="V726" s="5"/>
      <c r="W726" s="5"/>
      <c r="X726" s="5"/>
      <c r="Y726" s="5"/>
      <c r="Z726" s="5"/>
      <c r="AA726" s="5"/>
      <c r="AB726" s="5"/>
    </row>
    <row r="727" ht="15.75" customHeight="1">
      <c r="A727" s="4"/>
      <c r="E727" s="6"/>
      <c r="H727" s="8"/>
      <c r="L727" s="5"/>
      <c r="M727" s="9"/>
      <c r="N727" s="5"/>
      <c r="O727" s="11"/>
      <c r="P727" s="5"/>
      <c r="Q727" s="5"/>
      <c r="R727" s="5"/>
      <c r="S727" s="5"/>
      <c r="T727" s="5"/>
      <c r="U727" s="5"/>
      <c r="V727" s="5"/>
      <c r="W727" s="5"/>
      <c r="X727" s="5"/>
      <c r="Y727" s="5"/>
      <c r="Z727" s="5"/>
      <c r="AA727" s="5"/>
      <c r="AB727" s="5"/>
    </row>
    <row r="728" ht="15.75" customHeight="1">
      <c r="A728" s="4"/>
      <c r="E728" s="6"/>
      <c r="H728" s="8"/>
      <c r="L728" s="5"/>
      <c r="M728" s="9"/>
      <c r="N728" s="5"/>
      <c r="O728" s="11"/>
      <c r="P728" s="5"/>
      <c r="Q728" s="5"/>
      <c r="R728" s="5"/>
      <c r="S728" s="5"/>
      <c r="T728" s="5"/>
      <c r="U728" s="5"/>
      <c r="V728" s="5"/>
      <c r="W728" s="5"/>
      <c r="X728" s="5"/>
      <c r="Y728" s="5"/>
      <c r="Z728" s="5"/>
      <c r="AA728" s="5"/>
      <c r="AB728" s="5"/>
    </row>
    <row r="729" ht="15.75" customHeight="1">
      <c r="A729" s="4"/>
      <c r="E729" s="6"/>
      <c r="H729" s="8"/>
      <c r="L729" s="5"/>
      <c r="M729" s="9"/>
      <c r="N729" s="5"/>
      <c r="O729" s="11"/>
      <c r="P729" s="5"/>
      <c r="Q729" s="5"/>
      <c r="R729" s="5"/>
      <c r="S729" s="5"/>
      <c r="T729" s="5"/>
      <c r="U729" s="5"/>
      <c r="V729" s="5"/>
      <c r="W729" s="5"/>
      <c r="X729" s="5"/>
      <c r="Y729" s="5"/>
      <c r="Z729" s="5"/>
      <c r="AA729" s="5"/>
      <c r="AB729" s="5"/>
    </row>
    <row r="730" ht="15.75" customHeight="1">
      <c r="A730" s="4"/>
      <c r="E730" s="6"/>
      <c r="H730" s="8"/>
      <c r="L730" s="5"/>
      <c r="M730" s="9"/>
      <c r="N730" s="5"/>
      <c r="O730" s="11"/>
      <c r="P730" s="5"/>
      <c r="Q730" s="5"/>
      <c r="R730" s="5"/>
      <c r="S730" s="5"/>
      <c r="T730" s="5"/>
      <c r="U730" s="5"/>
      <c r="V730" s="5"/>
      <c r="W730" s="5"/>
      <c r="X730" s="5"/>
      <c r="Y730" s="5"/>
      <c r="Z730" s="5"/>
      <c r="AA730" s="5"/>
      <c r="AB730" s="5"/>
    </row>
    <row r="731" ht="15.75" customHeight="1">
      <c r="A731" s="4"/>
      <c r="E731" s="6"/>
      <c r="H731" s="8"/>
      <c r="L731" s="5"/>
      <c r="M731" s="9"/>
      <c r="N731" s="5"/>
      <c r="O731" s="11"/>
      <c r="P731" s="5"/>
      <c r="Q731" s="5"/>
      <c r="R731" s="5"/>
      <c r="S731" s="5"/>
      <c r="T731" s="5"/>
      <c r="U731" s="5"/>
      <c r="V731" s="5"/>
      <c r="W731" s="5"/>
      <c r="X731" s="5"/>
      <c r="Y731" s="5"/>
      <c r="Z731" s="5"/>
      <c r="AA731" s="5"/>
      <c r="AB731" s="5"/>
    </row>
    <row r="732" ht="15.75" customHeight="1">
      <c r="A732" s="4"/>
      <c r="E732" s="6"/>
      <c r="H732" s="8"/>
      <c r="L732" s="5"/>
      <c r="M732" s="9"/>
      <c r="N732" s="5"/>
      <c r="O732" s="11"/>
      <c r="P732" s="5"/>
      <c r="Q732" s="5"/>
      <c r="R732" s="5"/>
      <c r="S732" s="5"/>
      <c r="T732" s="5"/>
      <c r="U732" s="5"/>
      <c r="V732" s="5"/>
      <c r="W732" s="5"/>
      <c r="X732" s="5"/>
      <c r="Y732" s="5"/>
      <c r="Z732" s="5"/>
      <c r="AA732" s="5"/>
      <c r="AB732" s="5"/>
    </row>
    <row r="733" ht="15.75" customHeight="1">
      <c r="A733" s="4"/>
      <c r="E733" s="6"/>
      <c r="H733" s="8"/>
      <c r="L733" s="5"/>
      <c r="M733" s="9"/>
      <c r="N733" s="5"/>
      <c r="O733" s="11"/>
      <c r="P733" s="5"/>
      <c r="Q733" s="5"/>
      <c r="R733" s="5"/>
      <c r="S733" s="5"/>
      <c r="T733" s="5"/>
      <c r="U733" s="5"/>
      <c r="V733" s="5"/>
      <c r="W733" s="5"/>
      <c r="X733" s="5"/>
      <c r="Y733" s="5"/>
      <c r="Z733" s="5"/>
      <c r="AA733" s="5"/>
      <c r="AB733" s="5"/>
    </row>
    <row r="734" ht="15.75" customHeight="1">
      <c r="A734" s="4"/>
      <c r="E734" s="6"/>
      <c r="H734" s="8"/>
      <c r="L734" s="5"/>
      <c r="M734" s="9"/>
      <c r="N734" s="5"/>
      <c r="O734" s="11"/>
      <c r="P734" s="5"/>
      <c r="Q734" s="5"/>
      <c r="R734" s="5"/>
      <c r="S734" s="5"/>
      <c r="T734" s="5"/>
      <c r="U734" s="5"/>
      <c r="V734" s="5"/>
      <c r="W734" s="5"/>
      <c r="X734" s="5"/>
      <c r="Y734" s="5"/>
      <c r="Z734" s="5"/>
      <c r="AA734" s="5"/>
      <c r="AB734" s="5"/>
    </row>
    <row r="735" ht="15.75" customHeight="1">
      <c r="A735" s="4"/>
      <c r="E735" s="6"/>
      <c r="H735" s="8"/>
      <c r="L735" s="5"/>
      <c r="M735" s="9"/>
      <c r="N735" s="5"/>
      <c r="O735" s="11"/>
      <c r="P735" s="5"/>
      <c r="Q735" s="5"/>
      <c r="R735" s="5"/>
      <c r="S735" s="5"/>
      <c r="T735" s="5"/>
      <c r="U735" s="5"/>
      <c r="V735" s="5"/>
      <c r="W735" s="5"/>
      <c r="X735" s="5"/>
      <c r="Y735" s="5"/>
      <c r="Z735" s="5"/>
      <c r="AA735" s="5"/>
      <c r="AB735" s="5"/>
    </row>
    <row r="736" ht="15.75" customHeight="1">
      <c r="A736" s="4"/>
      <c r="E736" s="6"/>
      <c r="H736" s="8"/>
      <c r="L736" s="5"/>
      <c r="M736" s="9"/>
      <c r="N736" s="5"/>
      <c r="O736" s="11"/>
      <c r="P736" s="5"/>
      <c r="Q736" s="5"/>
      <c r="R736" s="5"/>
      <c r="S736" s="5"/>
      <c r="T736" s="5"/>
      <c r="U736" s="5"/>
      <c r="V736" s="5"/>
      <c r="W736" s="5"/>
      <c r="X736" s="5"/>
      <c r="Y736" s="5"/>
      <c r="Z736" s="5"/>
      <c r="AA736" s="5"/>
      <c r="AB736" s="5"/>
    </row>
    <row r="737" ht="15.75" customHeight="1">
      <c r="A737" s="4"/>
      <c r="E737" s="6"/>
      <c r="H737" s="8"/>
      <c r="L737" s="5"/>
      <c r="M737" s="9"/>
      <c r="N737" s="5"/>
      <c r="O737" s="11"/>
      <c r="P737" s="5"/>
      <c r="Q737" s="5"/>
      <c r="R737" s="5"/>
      <c r="S737" s="5"/>
      <c r="T737" s="5"/>
      <c r="U737" s="5"/>
      <c r="V737" s="5"/>
      <c r="W737" s="5"/>
      <c r="X737" s="5"/>
      <c r="Y737" s="5"/>
      <c r="Z737" s="5"/>
      <c r="AA737" s="5"/>
      <c r="AB737" s="5"/>
    </row>
    <row r="738" ht="15.75" customHeight="1">
      <c r="A738" s="4"/>
      <c r="E738" s="6"/>
      <c r="H738" s="8"/>
      <c r="L738" s="5"/>
      <c r="M738" s="9"/>
      <c r="N738" s="5"/>
      <c r="O738" s="11"/>
      <c r="P738" s="5"/>
      <c r="Q738" s="5"/>
      <c r="R738" s="5"/>
      <c r="S738" s="5"/>
      <c r="T738" s="5"/>
      <c r="U738" s="5"/>
      <c r="V738" s="5"/>
      <c r="W738" s="5"/>
      <c r="X738" s="5"/>
      <c r="Y738" s="5"/>
      <c r="Z738" s="5"/>
      <c r="AA738" s="5"/>
      <c r="AB738" s="5"/>
    </row>
    <row r="739" ht="15.75" customHeight="1">
      <c r="A739" s="4"/>
      <c r="E739" s="6"/>
      <c r="H739" s="8"/>
      <c r="L739" s="5"/>
      <c r="M739" s="9"/>
      <c r="N739" s="5"/>
      <c r="O739" s="11"/>
      <c r="P739" s="5"/>
      <c r="Q739" s="5"/>
      <c r="R739" s="5"/>
      <c r="S739" s="5"/>
      <c r="T739" s="5"/>
      <c r="U739" s="5"/>
      <c r="V739" s="5"/>
      <c r="W739" s="5"/>
      <c r="X739" s="5"/>
      <c r="Y739" s="5"/>
      <c r="Z739" s="5"/>
      <c r="AA739" s="5"/>
      <c r="AB739" s="5"/>
    </row>
    <row r="740" ht="15.75" customHeight="1">
      <c r="A740" s="4"/>
      <c r="E740" s="6"/>
      <c r="H740" s="8"/>
      <c r="L740" s="5"/>
      <c r="M740" s="9"/>
      <c r="N740" s="5"/>
      <c r="O740" s="11"/>
      <c r="P740" s="5"/>
      <c r="Q740" s="5"/>
      <c r="R740" s="5"/>
      <c r="S740" s="5"/>
      <c r="T740" s="5"/>
      <c r="U740" s="5"/>
      <c r="V740" s="5"/>
      <c r="W740" s="5"/>
      <c r="X740" s="5"/>
      <c r="Y740" s="5"/>
      <c r="Z740" s="5"/>
      <c r="AA740" s="5"/>
      <c r="AB740" s="5"/>
    </row>
    <row r="741" ht="15.75" customHeight="1">
      <c r="A741" s="4"/>
      <c r="E741" s="6"/>
      <c r="H741" s="8"/>
      <c r="L741" s="5"/>
      <c r="M741" s="9"/>
      <c r="N741" s="5"/>
      <c r="O741" s="11"/>
      <c r="P741" s="5"/>
      <c r="Q741" s="5"/>
      <c r="R741" s="5"/>
      <c r="S741" s="5"/>
      <c r="T741" s="5"/>
      <c r="U741" s="5"/>
      <c r="V741" s="5"/>
      <c r="W741" s="5"/>
      <c r="X741" s="5"/>
      <c r="Y741" s="5"/>
      <c r="Z741" s="5"/>
      <c r="AA741" s="5"/>
      <c r="AB741" s="5"/>
    </row>
    <row r="742" ht="15.75" customHeight="1">
      <c r="A742" s="4"/>
      <c r="E742" s="6"/>
      <c r="H742" s="8"/>
      <c r="L742" s="5"/>
      <c r="M742" s="9"/>
      <c r="N742" s="5"/>
      <c r="O742" s="11"/>
      <c r="P742" s="5"/>
      <c r="Q742" s="5"/>
      <c r="R742" s="5"/>
      <c r="S742" s="5"/>
      <c r="T742" s="5"/>
      <c r="U742" s="5"/>
      <c r="V742" s="5"/>
      <c r="W742" s="5"/>
      <c r="X742" s="5"/>
      <c r="Y742" s="5"/>
      <c r="Z742" s="5"/>
      <c r="AA742" s="5"/>
      <c r="AB742" s="5"/>
    </row>
    <row r="743" ht="15.75" customHeight="1">
      <c r="A743" s="4"/>
      <c r="E743" s="6"/>
      <c r="H743" s="8"/>
      <c r="L743" s="5"/>
      <c r="M743" s="9"/>
      <c r="N743" s="5"/>
      <c r="O743" s="11"/>
      <c r="P743" s="5"/>
      <c r="Q743" s="5"/>
      <c r="R743" s="5"/>
      <c r="S743" s="5"/>
      <c r="T743" s="5"/>
      <c r="U743" s="5"/>
      <c r="V743" s="5"/>
      <c r="W743" s="5"/>
      <c r="X743" s="5"/>
      <c r="Y743" s="5"/>
      <c r="Z743" s="5"/>
      <c r="AA743" s="5"/>
      <c r="AB743" s="5"/>
    </row>
    <row r="744" ht="15.75" customHeight="1">
      <c r="A744" s="4"/>
      <c r="E744" s="6"/>
      <c r="H744" s="8"/>
      <c r="L744" s="5"/>
      <c r="M744" s="9"/>
      <c r="N744" s="5"/>
      <c r="O744" s="11"/>
      <c r="P744" s="5"/>
      <c r="Q744" s="5"/>
      <c r="R744" s="5"/>
      <c r="S744" s="5"/>
      <c r="T744" s="5"/>
      <c r="U744" s="5"/>
      <c r="V744" s="5"/>
      <c r="W744" s="5"/>
      <c r="X744" s="5"/>
      <c r="Y744" s="5"/>
      <c r="Z744" s="5"/>
      <c r="AA744" s="5"/>
      <c r="AB744" s="5"/>
    </row>
    <row r="745" ht="15.75" customHeight="1">
      <c r="A745" s="4"/>
      <c r="E745" s="6"/>
      <c r="H745" s="8"/>
      <c r="L745" s="5"/>
      <c r="M745" s="9"/>
      <c r="N745" s="5"/>
      <c r="O745" s="11"/>
      <c r="P745" s="5"/>
      <c r="Q745" s="5"/>
      <c r="R745" s="5"/>
      <c r="S745" s="5"/>
      <c r="T745" s="5"/>
      <c r="U745" s="5"/>
      <c r="V745" s="5"/>
      <c r="W745" s="5"/>
      <c r="X745" s="5"/>
      <c r="Y745" s="5"/>
      <c r="Z745" s="5"/>
      <c r="AA745" s="5"/>
      <c r="AB745" s="5"/>
    </row>
    <row r="746" ht="15.75" customHeight="1">
      <c r="A746" s="4"/>
      <c r="E746" s="6"/>
      <c r="H746" s="8"/>
      <c r="L746" s="5"/>
      <c r="M746" s="9"/>
      <c r="N746" s="5"/>
      <c r="O746" s="11"/>
      <c r="P746" s="5"/>
      <c r="Q746" s="5"/>
      <c r="R746" s="5"/>
      <c r="S746" s="5"/>
      <c r="T746" s="5"/>
      <c r="U746" s="5"/>
      <c r="V746" s="5"/>
      <c r="W746" s="5"/>
      <c r="X746" s="5"/>
      <c r="Y746" s="5"/>
      <c r="Z746" s="5"/>
      <c r="AA746" s="5"/>
      <c r="AB746" s="5"/>
    </row>
    <row r="747" ht="15.75" customHeight="1">
      <c r="A747" s="4"/>
      <c r="E747" s="6"/>
      <c r="H747" s="8"/>
      <c r="L747" s="5"/>
      <c r="M747" s="9"/>
      <c r="N747" s="5"/>
      <c r="O747" s="11"/>
      <c r="P747" s="5"/>
      <c r="Q747" s="5"/>
      <c r="R747" s="5"/>
      <c r="S747" s="5"/>
      <c r="T747" s="5"/>
      <c r="U747" s="5"/>
      <c r="V747" s="5"/>
      <c r="W747" s="5"/>
      <c r="X747" s="5"/>
      <c r="Y747" s="5"/>
      <c r="Z747" s="5"/>
      <c r="AA747" s="5"/>
      <c r="AB747" s="5"/>
    </row>
    <row r="748" ht="15.75" customHeight="1">
      <c r="A748" s="4"/>
      <c r="E748" s="6"/>
      <c r="H748" s="8"/>
      <c r="L748" s="5"/>
      <c r="M748" s="9"/>
      <c r="N748" s="5"/>
      <c r="O748" s="11"/>
      <c r="P748" s="5"/>
      <c r="Q748" s="5"/>
      <c r="R748" s="5"/>
      <c r="S748" s="5"/>
      <c r="T748" s="5"/>
      <c r="U748" s="5"/>
      <c r="V748" s="5"/>
      <c r="W748" s="5"/>
      <c r="X748" s="5"/>
      <c r="Y748" s="5"/>
      <c r="Z748" s="5"/>
      <c r="AA748" s="5"/>
      <c r="AB748" s="5"/>
    </row>
    <row r="749" ht="15.75" customHeight="1">
      <c r="A749" s="4"/>
      <c r="E749" s="6"/>
      <c r="H749" s="8"/>
      <c r="L749" s="5"/>
      <c r="M749" s="9"/>
      <c r="N749" s="5"/>
      <c r="O749" s="11"/>
      <c r="P749" s="5"/>
      <c r="Q749" s="5"/>
      <c r="R749" s="5"/>
      <c r="S749" s="5"/>
      <c r="T749" s="5"/>
      <c r="U749" s="5"/>
      <c r="V749" s="5"/>
      <c r="W749" s="5"/>
      <c r="X749" s="5"/>
      <c r="Y749" s="5"/>
      <c r="Z749" s="5"/>
      <c r="AA749" s="5"/>
      <c r="AB749" s="5"/>
    </row>
    <row r="750" ht="15.75" customHeight="1">
      <c r="A750" s="4"/>
      <c r="E750" s="6"/>
      <c r="H750" s="8"/>
      <c r="L750" s="5"/>
      <c r="M750" s="9"/>
      <c r="N750" s="5"/>
      <c r="O750" s="11"/>
      <c r="P750" s="5"/>
      <c r="Q750" s="5"/>
      <c r="R750" s="5"/>
      <c r="S750" s="5"/>
      <c r="T750" s="5"/>
      <c r="U750" s="5"/>
      <c r="V750" s="5"/>
      <c r="W750" s="5"/>
      <c r="X750" s="5"/>
      <c r="Y750" s="5"/>
      <c r="Z750" s="5"/>
      <c r="AA750" s="5"/>
      <c r="AB750" s="5"/>
    </row>
    <row r="751" ht="15.75" customHeight="1">
      <c r="A751" s="4"/>
      <c r="E751" s="6"/>
      <c r="H751" s="8"/>
      <c r="L751" s="5"/>
      <c r="M751" s="9"/>
      <c r="N751" s="5"/>
      <c r="O751" s="11"/>
      <c r="P751" s="5"/>
      <c r="Q751" s="5"/>
      <c r="R751" s="5"/>
      <c r="S751" s="5"/>
      <c r="T751" s="5"/>
      <c r="U751" s="5"/>
      <c r="V751" s="5"/>
      <c r="W751" s="5"/>
      <c r="X751" s="5"/>
      <c r="Y751" s="5"/>
      <c r="Z751" s="5"/>
      <c r="AA751" s="5"/>
      <c r="AB751" s="5"/>
    </row>
    <row r="752" ht="15.75" customHeight="1">
      <c r="A752" s="4"/>
      <c r="E752" s="6"/>
      <c r="H752" s="8"/>
      <c r="L752" s="5"/>
      <c r="M752" s="9"/>
      <c r="N752" s="5"/>
      <c r="O752" s="11"/>
      <c r="P752" s="5"/>
      <c r="Q752" s="5"/>
      <c r="R752" s="5"/>
      <c r="S752" s="5"/>
      <c r="T752" s="5"/>
      <c r="U752" s="5"/>
      <c r="V752" s="5"/>
      <c r="W752" s="5"/>
      <c r="X752" s="5"/>
      <c r="Y752" s="5"/>
      <c r="Z752" s="5"/>
      <c r="AA752" s="5"/>
      <c r="AB752" s="5"/>
    </row>
    <row r="753" ht="15.75" customHeight="1">
      <c r="A753" s="4"/>
      <c r="E753" s="6"/>
      <c r="H753" s="8"/>
      <c r="L753" s="5"/>
      <c r="M753" s="9"/>
      <c r="N753" s="5"/>
      <c r="O753" s="11"/>
      <c r="P753" s="5"/>
      <c r="Q753" s="5"/>
      <c r="R753" s="5"/>
      <c r="S753" s="5"/>
      <c r="T753" s="5"/>
      <c r="U753" s="5"/>
      <c r="V753" s="5"/>
      <c r="W753" s="5"/>
      <c r="X753" s="5"/>
      <c r="Y753" s="5"/>
      <c r="Z753" s="5"/>
      <c r="AA753" s="5"/>
      <c r="AB753" s="5"/>
    </row>
    <row r="754" ht="15.75" customHeight="1">
      <c r="A754" s="4"/>
      <c r="E754" s="6"/>
      <c r="H754" s="8"/>
      <c r="L754" s="5"/>
      <c r="M754" s="9"/>
      <c r="N754" s="5"/>
      <c r="O754" s="11"/>
      <c r="P754" s="5"/>
      <c r="Q754" s="5"/>
      <c r="R754" s="5"/>
      <c r="S754" s="5"/>
      <c r="T754" s="5"/>
      <c r="U754" s="5"/>
      <c r="V754" s="5"/>
      <c r="W754" s="5"/>
      <c r="X754" s="5"/>
      <c r="Y754" s="5"/>
      <c r="Z754" s="5"/>
      <c r="AA754" s="5"/>
      <c r="AB754" s="5"/>
    </row>
    <row r="755" ht="15.75" customHeight="1">
      <c r="A755" s="4"/>
      <c r="E755" s="6"/>
      <c r="H755" s="8"/>
      <c r="L755" s="5"/>
      <c r="M755" s="9"/>
      <c r="N755" s="5"/>
      <c r="O755" s="11"/>
      <c r="P755" s="5"/>
      <c r="Q755" s="5"/>
      <c r="R755" s="5"/>
      <c r="S755" s="5"/>
      <c r="T755" s="5"/>
      <c r="U755" s="5"/>
      <c r="V755" s="5"/>
      <c r="W755" s="5"/>
      <c r="X755" s="5"/>
      <c r="Y755" s="5"/>
      <c r="Z755" s="5"/>
      <c r="AA755" s="5"/>
      <c r="AB755" s="5"/>
    </row>
    <row r="756" ht="15.75" customHeight="1">
      <c r="A756" s="4"/>
      <c r="E756" s="6"/>
      <c r="H756" s="8"/>
      <c r="L756" s="5"/>
      <c r="M756" s="9"/>
      <c r="N756" s="5"/>
      <c r="O756" s="11"/>
      <c r="P756" s="5"/>
      <c r="Q756" s="5"/>
      <c r="R756" s="5"/>
      <c r="S756" s="5"/>
      <c r="T756" s="5"/>
      <c r="U756" s="5"/>
      <c r="V756" s="5"/>
      <c r="W756" s="5"/>
      <c r="X756" s="5"/>
      <c r="Y756" s="5"/>
      <c r="Z756" s="5"/>
      <c r="AA756" s="5"/>
      <c r="AB756" s="5"/>
    </row>
    <row r="757" ht="15.75" customHeight="1">
      <c r="A757" s="4"/>
      <c r="E757" s="6"/>
      <c r="H757" s="8"/>
      <c r="L757" s="5"/>
      <c r="M757" s="9"/>
      <c r="N757" s="5"/>
      <c r="O757" s="11"/>
      <c r="P757" s="5"/>
      <c r="Q757" s="5"/>
      <c r="R757" s="5"/>
      <c r="S757" s="5"/>
      <c r="T757" s="5"/>
      <c r="U757" s="5"/>
      <c r="V757" s="5"/>
      <c r="W757" s="5"/>
      <c r="X757" s="5"/>
      <c r="Y757" s="5"/>
      <c r="Z757" s="5"/>
      <c r="AA757" s="5"/>
      <c r="AB757" s="5"/>
    </row>
    <row r="758" ht="15.75" customHeight="1">
      <c r="A758" s="4"/>
      <c r="E758" s="6"/>
      <c r="H758" s="8"/>
      <c r="L758" s="5"/>
      <c r="M758" s="9"/>
      <c r="N758" s="5"/>
      <c r="O758" s="11"/>
      <c r="P758" s="5"/>
      <c r="Q758" s="5"/>
      <c r="R758" s="5"/>
      <c r="S758" s="5"/>
      <c r="T758" s="5"/>
      <c r="U758" s="5"/>
      <c r="V758" s="5"/>
      <c r="W758" s="5"/>
      <c r="X758" s="5"/>
      <c r="Y758" s="5"/>
      <c r="Z758" s="5"/>
      <c r="AA758" s="5"/>
      <c r="AB758" s="5"/>
    </row>
    <row r="759" ht="15.75" customHeight="1">
      <c r="A759" s="4"/>
      <c r="E759" s="6"/>
      <c r="H759" s="8"/>
      <c r="L759" s="5"/>
      <c r="M759" s="9"/>
      <c r="N759" s="5"/>
      <c r="O759" s="11"/>
      <c r="P759" s="5"/>
      <c r="Q759" s="5"/>
      <c r="R759" s="5"/>
      <c r="S759" s="5"/>
      <c r="T759" s="5"/>
      <c r="U759" s="5"/>
      <c r="V759" s="5"/>
      <c r="W759" s="5"/>
      <c r="X759" s="5"/>
      <c r="Y759" s="5"/>
      <c r="Z759" s="5"/>
      <c r="AA759" s="5"/>
      <c r="AB759" s="5"/>
    </row>
    <row r="760" ht="15.75" customHeight="1">
      <c r="A760" s="4"/>
      <c r="E760" s="6"/>
      <c r="H760" s="8"/>
      <c r="L760" s="5"/>
      <c r="M760" s="9"/>
      <c r="N760" s="5"/>
      <c r="O760" s="11"/>
      <c r="P760" s="5"/>
      <c r="Q760" s="5"/>
      <c r="R760" s="5"/>
      <c r="S760" s="5"/>
      <c r="T760" s="5"/>
      <c r="U760" s="5"/>
      <c r="V760" s="5"/>
      <c r="W760" s="5"/>
      <c r="X760" s="5"/>
      <c r="Y760" s="5"/>
      <c r="Z760" s="5"/>
      <c r="AA760" s="5"/>
      <c r="AB760" s="5"/>
    </row>
    <row r="761" ht="15.75" customHeight="1">
      <c r="A761" s="4"/>
      <c r="E761" s="6"/>
      <c r="H761" s="8"/>
      <c r="L761" s="5"/>
      <c r="M761" s="9"/>
      <c r="N761" s="5"/>
      <c r="O761" s="11"/>
      <c r="P761" s="5"/>
      <c r="Q761" s="5"/>
      <c r="R761" s="5"/>
      <c r="S761" s="5"/>
      <c r="T761" s="5"/>
      <c r="U761" s="5"/>
      <c r="V761" s="5"/>
      <c r="W761" s="5"/>
      <c r="X761" s="5"/>
      <c r="Y761" s="5"/>
      <c r="Z761" s="5"/>
      <c r="AA761" s="5"/>
      <c r="AB761" s="5"/>
    </row>
    <row r="762" ht="15.75" customHeight="1">
      <c r="A762" s="4"/>
      <c r="E762" s="6"/>
      <c r="H762" s="8"/>
      <c r="L762" s="5"/>
      <c r="M762" s="9"/>
      <c r="N762" s="5"/>
      <c r="O762" s="11"/>
      <c r="P762" s="5"/>
      <c r="Q762" s="5"/>
      <c r="R762" s="5"/>
      <c r="S762" s="5"/>
      <c r="T762" s="5"/>
      <c r="U762" s="5"/>
      <c r="V762" s="5"/>
      <c r="W762" s="5"/>
      <c r="X762" s="5"/>
      <c r="Y762" s="5"/>
      <c r="Z762" s="5"/>
      <c r="AA762" s="5"/>
      <c r="AB762" s="5"/>
    </row>
    <row r="763" ht="15.75" customHeight="1">
      <c r="A763" s="4"/>
      <c r="E763" s="6"/>
      <c r="H763" s="8"/>
      <c r="L763" s="5"/>
      <c r="M763" s="9"/>
      <c r="N763" s="5"/>
      <c r="O763" s="11"/>
      <c r="P763" s="5"/>
      <c r="Q763" s="5"/>
      <c r="R763" s="5"/>
      <c r="S763" s="5"/>
      <c r="T763" s="5"/>
      <c r="U763" s="5"/>
      <c r="V763" s="5"/>
      <c r="W763" s="5"/>
      <c r="X763" s="5"/>
      <c r="Y763" s="5"/>
      <c r="Z763" s="5"/>
      <c r="AA763" s="5"/>
      <c r="AB763" s="5"/>
    </row>
    <row r="764" ht="15.75" customHeight="1">
      <c r="A764" s="4"/>
      <c r="E764" s="6"/>
      <c r="H764" s="8"/>
      <c r="L764" s="5"/>
      <c r="M764" s="9"/>
      <c r="N764" s="5"/>
      <c r="O764" s="11"/>
      <c r="P764" s="5"/>
      <c r="Q764" s="5"/>
      <c r="R764" s="5"/>
      <c r="S764" s="5"/>
      <c r="T764" s="5"/>
      <c r="U764" s="5"/>
      <c r="V764" s="5"/>
      <c r="W764" s="5"/>
      <c r="X764" s="5"/>
      <c r="Y764" s="5"/>
      <c r="Z764" s="5"/>
      <c r="AA764" s="5"/>
      <c r="AB764" s="5"/>
    </row>
    <row r="765" ht="15.75" customHeight="1">
      <c r="A765" s="4"/>
      <c r="E765" s="6"/>
      <c r="H765" s="8"/>
      <c r="L765" s="5"/>
      <c r="M765" s="9"/>
      <c r="N765" s="5"/>
      <c r="O765" s="11"/>
      <c r="P765" s="5"/>
      <c r="Q765" s="5"/>
      <c r="R765" s="5"/>
      <c r="S765" s="5"/>
      <c r="T765" s="5"/>
      <c r="U765" s="5"/>
      <c r="V765" s="5"/>
      <c r="W765" s="5"/>
      <c r="X765" s="5"/>
      <c r="Y765" s="5"/>
      <c r="Z765" s="5"/>
      <c r="AA765" s="5"/>
      <c r="AB765" s="5"/>
    </row>
    <row r="766" ht="15.75" customHeight="1">
      <c r="A766" s="4"/>
      <c r="E766" s="6"/>
      <c r="H766" s="8"/>
      <c r="L766" s="5"/>
      <c r="M766" s="9"/>
      <c r="N766" s="5"/>
      <c r="O766" s="11"/>
      <c r="P766" s="5"/>
      <c r="Q766" s="5"/>
      <c r="R766" s="5"/>
      <c r="S766" s="5"/>
      <c r="T766" s="5"/>
      <c r="U766" s="5"/>
      <c r="V766" s="5"/>
      <c r="W766" s="5"/>
      <c r="X766" s="5"/>
      <c r="Y766" s="5"/>
      <c r="Z766" s="5"/>
      <c r="AA766" s="5"/>
      <c r="AB766" s="5"/>
    </row>
    <row r="767" ht="15.75" customHeight="1">
      <c r="A767" s="4"/>
      <c r="E767" s="6"/>
      <c r="H767" s="8"/>
      <c r="L767" s="5"/>
      <c r="M767" s="9"/>
      <c r="N767" s="5"/>
      <c r="O767" s="11"/>
      <c r="P767" s="5"/>
      <c r="Q767" s="5"/>
      <c r="R767" s="5"/>
      <c r="S767" s="5"/>
      <c r="T767" s="5"/>
      <c r="U767" s="5"/>
      <c r="V767" s="5"/>
      <c r="W767" s="5"/>
      <c r="X767" s="5"/>
      <c r="Y767" s="5"/>
      <c r="Z767" s="5"/>
      <c r="AA767" s="5"/>
      <c r="AB767" s="5"/>
    </row>
    <row r="768" ht="15.75" customHeight="1">
      <c r="A768" s="4"/>
      <c r="E768" s="6"/>
      <c r="H768" s="8"/>
      <c r="L768" s="5"/>
      <c r="M768" s="9"/>
      <c r="N768" s="5"/>
      <c r="O768" s="11"/>
      <c r="P768" s="5"/>
      <c r="Q768" s="5"/>
      <c r="R768" s="5"/>
      <c r="S768" s="5"/>
      <c r="T768" s="5"/>
      <c r="U768" s="5"/>
      <c r="V768" s="5"/>
      <c r="W768" s="5"/>
      <c r="X768" s="5"/>
      <c r="Y768" s="5"/>
      <c r="Z768" s="5"/>
      <c r="AA768" s="5"/>
      <c r="AB768" s="5"/>
    </row>
    <row r="769" ht="15.75" customHeight="1">
      <c r="A769" s="4"/>
      <c r="E769" s="6"/>
      <c r="H769" s="8"/>
      <c r="L769" s="5"/>
      <c r="M769" s="9"/>
      <c r="N769" s="5"/>
      <c r="O769" s="11"/>
      <c r="P769" s="5"/>
      <c r="Q769" s="5"/>
      <c r="R769" s="5"/>
      <c r="S769" s="5"/>
      <c r="T769" s="5"/>
      <c r="U769" s="5"/>
      <c r="V769" s="5"/>
      <c r="W769" s="5"/>
      <c r="X769" s="5"/>
      <c r="Y769" s="5"/>
      <c r="Z769" s="5"/>
      <c r="AA769" s="5"/>
      <c r="AB769" s="5"/>
    </row>
    <row r="770" ht="15.75" customHeight="1">
      <c r="A770" s="4"/>
      <c r="E770" s="6"/>
      <c r="H770" s="8"/>
      <c r="L770" s="5"/>
      <c r="M770" s="9"/>
      <c r="N770" s="5"/>
      <c r="O770" s="11"/>
      <c r="P770" s="5"/>
      <c r="Q770" s="5"/>
      <c r="R770" s="5"/>
      <c r="S770" s="5"/>
      <c r="T770" s="5"/>
      <c r="U770" s="5"/>
      <c r="V770" s="5"/>
      <c r="W770" s="5"/>
      <c r="X770" s="5"/>
      <c r="Y770" s="5"/>
      <c r="Z770" s="5"/>
      <c r="AA770" s="5"/>
      <c r="AB770" s="5"/>
    </row>
    <row r="771" ht="15.75" customHeight="1">
      <c r="A771" s="4"/>
      <c r="E771" s="6"/>
      <c r="H771" s="8"/>
      <c r="L771" s="5"/>
      <c r="M771" s="9"/>
      <c r="N771" s="5"/>
      <c r="O771" s="11"/>
      <c r="P771" s="5"/>
      <c r="Q771" s="5"/>
      <c r="R771" s="5"/>
      <c r="S771" s="5"/>
      <c r="T771" s="5"/>
      <c r="U771" s="5"/>
      <c r="V771" s="5"/>
      <c r="W771" s="5"/>
      <c r="X771" s="5"/>
      <c r="Y771" s="5"/>
      <c r="Z771" s="5"/>
      <c r="AA771" s="5"/>
      <c r="AB771" s="5"/>
    </row>
    <row r="772" ht="15.75" customHeight="1">
      <c r="A772" s="4"/>
      <c r="E772" s="6"/>
      <c r="H772" s="8"/>
      <c r="L772" s="5"/>
      <c r="M772" s="9"/>
      <c r="N772" s="5"/>
      <c r="O772" s="11"/>
      <c r="P772" s="5"/>
      <c r="Q772" s="5"/>
      <c r="R772" s="5"/>
      <c r="S772" s="5"/>
      <c r="T772" s="5"/>
      <c r="U772" s="5"/>
      <c r="V772" s="5"/>
      <c r="W772" s="5"/>
      <c r="X772" s="5"/>
      <c r="Y772" s="5"/>
      <c r="Z772" s="5"/>
      <c r="AA772" s="5"/>
      <c r="AB772" s="5"/>
    </row>
    <row r="773" ht="15.75" customHeight="1">
      <c r="A773" s="4"/>
      <c r="E773" s="6"/>
      <c r="H773" s="8"/>
      <c r="L773" s="5"/>
      <c r="M773" s="9"/>
      <c r="N773" s="5"/>
      <c r="O773" s="11"/>
      <c r="P773" s="5"/>
      <c r="Q773" s="5"/>
      <c r="R773" s="5"/>
      <c r="S773" s="5"/>
      <c r="T773" s="5"/>
      <c r="U773" s="5"/>
      <c r="V773" s="5"/>
      <c r="W773" s="5"/>
      <c r="X773" s="5"/>
      <c r="Y773" s="5"/>
      <c r="Z773" s="5"/>
      <c r="AA773" s="5"/>
      <c r="AB773" s="5"/>
    </row>
    <row r="774" ht="15.75" customHeight="1">
      <c r="A774" s="4"/>
      <c r="E774" s="6"/>
      <c r="H774" s="8"/>
      <c r="L774" s="5"/>
      <c r="M774" s="9"/>
      <c r="N774" s="5"/>
      <c r="O774" s="11"/>
      <c r="P774" s="5"/>
      <c r="Q774" s="5"/>
      <c r="R774" s="5"/>
      <c r="S774" s="5"/>
      <c r="T774" s="5"/>
      <c r="U774" s="5"/>
      <c r="V774" s="5"/>
      <c r="W774" s="5"/>
      <c r="X774" s="5"/>
      <c r="Y774" s="5"/>
      <c r="Z774" s="5"/>
      <c r="AA774" s="5"/>
      <c r="AB774" s="5"/>
    </row>
    <row r="775" ht="15.75" customHeight="1">
      <c r="A775" s="4"/>
      <c r="E775" s="6"/>
      <c r="H775" s="8"/>
      <c r="L775" s="5"/>
      <c r="M775" s="9"/>
      <c r="N775" s="5"/>
      <c r="O775" s="11"/>
      <c r="P775" s="5"/>
      <c r="Q775" s="5"/>
      <c r="R775" s="5"/>
      <c r="S775" s="5"/>
      <c r="T775" s="5"/>
      <c r="U775" s="5"/>
      <c r="V775" s="5"/>
      <c r="W775" s="5"/>
      <c r="X775" s="5"/>
      <c r="Y775" s="5"/>
      <c r="Z775" s="5"/>
      <c r="AA775" s="5"/>
      <c r="AB775" s="5"/>
    </row>
    <row r="776" ht="15.75" customHeight="1">
      <c r="A776" s="4"/>
      <c r="E776" s="6"/>
      <c r="H776" s="8"/>
      <c r="L776" s="5"/>
      <c r="M776" s="9"/>
      <c r="N776" s="5"/>
      <c r="O776" s="11"/>
      <c r="P776" s="5"/>
      <c r="Q776" s="5"/>
      <c r="R776" s="5"/>
      <c r="S776" s="5"/>
      <c r="T776" s="5"/>
      <c r="U776" s="5"/>
      <c r="V776" s="5"/>
      <c r="W776" s="5"/>
      <c r="X776" s="5"/>
      <c r="Y776" s="5"/>
      <c r="Z776" s="5"/>
      <c r="AA776" s="5"/>
      <c r="AB776" s="5"/>
    </row>
    <row r="777" ht="15.75" customHeight="1">
      <c r="A777" s="4"/>
      <c r="E777" s="6"/>
      <c r="H777" s="8"/>
      <c r="L777" s="5"/>
      <c r="M777" s="9"/>
      <c r="N777" s="5"/>
      <c r="O777" s="11"/>
      <c r="P777" s="5"/>
      <c r="Q777" s="5"/>
      <c r="R777" s="5"/>
      <c r="S777" s="5"/>
      <c r="T777" s="5"/>
      <c r="U777" s="5"/>
      <c r="V777" s="5"/>
      <c r="W777" s="5"/>
      <c r="X777" s="5"/>
      <c r="Y777" s="5"/>
      <c r="Z777" s="5"/>
      <c r="AA777" s="5"/>
      <c r="AB777" s="5"/>
    </row>
    <row r="778" ht="15.75" customHeight="1">
      <c r="A778" s="4"/>
      <c r="E778" s="6"/>
      <c r="H778" s="8"/>
      <c r="L778" s="5"/>
      <c r="M778" s="9"/>
      <c r="N778" s="5"/>
      <c r="O778" s="11"/>
      <c r="P778" s="5"/>
      <c r="Q778" s="5"/>
      <c r="R778" s="5"/>
      <c r="S778" s="5"/>
      <c r="T778" s="5"/>
      <c r="U778" s="5"/>
      <c r="V778" s="5"/>
      <c r="W778" s="5"/>
      <c r="X778" s="5"/>
      <c r="Y778" s="5"/>
      <c r="Z778" s="5"/>
      <c r="AA778" s="5"/>
      <c r="AB778" s="5"/>
    </row>
    <row r="779" ht="15.75" customHeight="1">
      <c r="A779" s="4"/>
      <c r="E779" s="6"/>
      <c r="H779" s="8"/>
      <c r="L779" s="5"/>
      <c r="M779" s="9"/>
      <c r="N779" s="5"/>
      <c r="O779" s="11"/>
      <c r="P779" s="5"/>
      <c r="Q779" s="5"/>
      <c r="R779" s="5"/>
      <c r="S779" s="5"/>
      <c r="T779" s="5"/>
      <c r="U779" s="5"/>
      <c r="V779" s="5"/>
      <c r="W779" s="5"/>
      <c r="X779" s="5"/>
      <c r="Y779" s="5"/>
      <c r="Z779" s="5"/>
      <c r="AA779" s="5"/>
      <c r="AB779" s="5"/>
    </row>
    <row r="780" ht="15.75" customHeight="1">
      <c r="A780" s="4"/>
      <c r="E780" s="6"/>
      <c r="H780" s="8"/>
      <c r="L780" s="5"/>
      <c r="M780" s="9"/>
      <c r="N780" s="5"/>
      <c r="O780" s="11"/>
      <c r="P780" s="5"/>
      <c r="Q780" s="5"/>
      <c r="R780" s="5"/>
      <c r="S780" s="5"/>
      <c r="T780" s="5"/>
      <c r="U780" s="5"/>
      <c r="V780" s="5"/>
      <c r="W780" s="5"/>
      <c r="X780" s="5"/>
      <c r="Y780" s="5"/>
      <c r="Z780" s="5"/>
      <c r="AA780" s="5"/>
      <c r="AB780" s="5"/>
    </row>
    <row r="781" ht="15.75" customHeight="1">
      <c r="A781" s="4"/>
      <c r="E781" s="6"/>
      <c r="H781" s="8"/>
      <c r="L781" s="5"/>
      <c r="M781" s="9"/>
      <c r="N781" s="5"/>
      <c r="O781" s="11"/>
      <c r="P781" s="5"/>
      <c r="Q781" s="5"/>
      <c r="R781" s="5"/>
      <c r="S781" s="5"/>
      <c r="T781" s="5"/>
      <c r="U781" s="5"/>
      <c r="V781" s="5"/>
      <c r="W781" s="5"/>
      <c r="X781" s="5"/>
      <c r="Y781" s="5"/>
      <c r="Z781" s="5"/>
      <c r="AA781" s="5"/>
      <c r="AB781" s="5"/>
    </row>
    <row r="782" ht="15.75" customHeight="1">
      <c r="A782" s="4"/>
      <c r="E782" s="6"/>
      <c r="H782" s="8"/>
      <c r="L782" s="5"/>
      <c r="M782" s="9"/>
      <c r="N782" s="5"/>
      <c r="O782" s="11"/>
      <c r="P782" s="5"/>
      <c r="Q782" s="5"/>
      <c r="R782" s="5"/>
      <c r="S782" s="5"/>
      <c r="T782" s="5"/>
      <c r="U782" s="5"/>
      <c r="V782" s="5"/>
      <c r="W782" s="5"/>
      <c r="X782" s="5"/>
      <c r="Y782" s="5"/>
      <c r="Z782" s="5"/>
      <c r="AA782" s="5"/>
      <c r="AB782" s="5"/>
    </row>
    <row r="783" ht="15.75" customHeight="1">
      <c r="A783" s="4"/>
      <c r="E783" s="6"/>
      <c r="H783" s="8"/>
      <c r="L783" s="5"/>
      <c r="M783" s="9"/>
      <c r="N783" s="5"/>
      <c r="O783" s="11"/>
      <c r="P783" s="5"/>
      <c r="Q783" s="5"/>
      <c r="R783" s="5"/>
      <c r="S783" s="5"/>
      <c r="T783" s="5"/>
      <c r="U783" s="5"/>
      <c r="V783" s="5"/>
      <c r="W783" s="5"/>
      <c r="X783" s="5"/>
      <c r="Y783" s="5"/>
      <c r="Z783" s="5"/>
      <c r="AA783" s="5"/>
      <c r="AB783" s="5"/>
    </row>
    <row r="784" ht="15.75" customHeight="1">
      <c r="A784" s="4"/>
      <c r="E784" s="6"/>
      <c r="H784" s="8"/>
      <c r="L784" s="5"/>
      <c r="M784" s="9"/>
      <c r="N784" s="5"/>
      <c r="O784" s="11"/>
      <c r="P784" s="5"/>
      <c r="Q784" s="5"/>
      <c r="R784" s="5"/>
      <c r="S784" s="5"/>
      <c r="T784" s="5"/>
      <c r="U784" s="5"/>
      <c r="V784" s="5"/>
      <c r="W784" s="5"/>
      <c r="X784" s="5"/>
      <c r="Y784" s="5"/>
      <c r="Z784" s="5"/>
      <c r="AA784" s="5"/>
      <c r="AB784" s="5"/>
    </row>
    <row r="785" ht="15.75" customHeight="1">
      <c r="A785" s="4"/>
      <c r="E785" s="6"/>
      <c r="H785" s="8"/>
      <c r="L785" s="5"/>
      <c r="M785" s="9"/>
      <c r="N785" s="5"/>
      <c r="O785" s="11"/>
      <c r="P785" s="5"/>
      <c r="Q785" s="5"/>
      <c r="R785" s="5"/>
      <c r="S785" s="5"/>
      <c r="T785" s="5"/>
      <c r="U785" s="5"/>
      <c r="V785" s="5"/>
      <c r="W785" s="5"/>
      <c r="X785" s="5"/>
      <c r="Y785" s="5"/>
      <c r="Z785" s="5"/>
      <c r="AA785" s="5"/>
      <c r="AB785" s="5"/>
    </row>
    <row r="786" ht="15.75" customHeight="1">
      <c r="A786" s="4"/>
      <c r="E786" s="6"/>
      <c r="H786" s="8"/>
      <c r="L786" s="5"/>
      <c r="M786" s="9"/>
      <c r="N786" s="5"/>
      <c r="O786" s="11"/>
      <c r="P786" s="5"/>
      <c r="Q786" s="5"/>
      <c r="R786" s="5"/>
      <c r="S786" s="5"/>
      <c r="T786" s="5"/>
      <c r="U786" s="5"/>
      <c r="V786" s="5"/>
      <c r="W786" s="5"/>
      <c r="X786" s="5"/>
      <c r="Y786" s="5"/>
      <c r="Z786" s="5"/>
      <c r="AA786" s="5"/>
      <c r="AB786" s="5"/>
    </row>
    <row r="787" ht="15.75" customHeight="1">
      <c r="A787" s="4"/>
      <c r="E787" s="6"/>
      <c r="H787" s="8"/>
      <c r="L787" s="5"/>
      <c r="M787" s="9"/>
      <c r="N787" s="5"/>
      <c r="O787" s="11"/>
      <c r="P787" s="5"/>
      <c r="Q787" s="5"/>
      <c r="R787" s="5"/>
      <c r="S787" s="5"/>
      <c r="T787" s="5"/>
      <c r="U787" s="5"/>
      <c r="V787" s="5"/>
      <c r="W787" s="5"/>
      <c r="X787" s="5"/>
      <c r="Y787" s="5"/>
      <c r="Z787" s="5"/>
      <c r="AA787" s="5"/>
      <c r="AB787" s="5"/>
    </row>
    <row r="788" ht="15.75" customHeight="1">
      <c r="A788" s="4"/>
      <c r="E788" s="6"/>
      <c r="H788" s="8"/>
      <c r="L788" s="5"/>
      <c r="M788" s="9"/>
      <c r="N788" s="5"/>
      <c r="O788" s="11"/>
      <c r="P788" s="5"/>
      <c r="Q788" s="5"/>
      <c r="R788" s="5"/>
      <c r="S788" s="5"/>
      <c r="T788" s="5"/>
      <c r="U788" s="5"/>
      <c r="V788" s="5"/>
      <c r="W788" s="5"/>
      <c r="X788" s="5"/>
      <c r="Y788" s="5"/>
      <c r="Z788" s="5"/>
      <c r="AA788" s="5"/>
      <c r="AB788" s="5"/>
    </row>
    <row r="789" ht="15.75" customHeight="1">
      <c r="A789" s="4"/>
      <c r="E789" s="6"/>
      <c r="H789" s="8"/>
      <c r="L789" s="5"/>
      <c r="M789" s="9"/>
      <c r="N789" s="5"/>
      <c r="O789" s="11"/>
      <c r="P789" s="5"/>
      <c r="Q789" s="5"/>
      <c r="R789" s="5"/>
      <c r="S789" s="5"/>
      <c r="T789" s="5"/>
      <c r="U789" s="5"/>
      <c r="V789" s="5"/>
      <c r="W789" s="5"/>
      <c r="X789" s="5"/>
      <c r="Y789" s="5"/>
      <c r="Z789" s="5"/>
      <c r="AA789" s="5"/>
      <c r="AB789" s="5"/>
    </row>
    <row r="790" ht="15.75" customHeight="1">
      <c r="A790" s="4"/>
      <c r="E790" s="6"/>
      <c r="H790" s="8"/>
      <c r="L790" s="5"/>
      <c r="M790" s="9"/>
      <c r="N790" s="5"/>
      <c r="O790" s="11"/>
      <c r="P790" s="5"/>
      <c r="Q790" s="5"/>
      <c r="R790" s="5"/>
      <c r="S790" s="5"/>
      <c r="T790" s="5"/>
      <c r="U790" s="5"/>
      <c r="V790" s="5"/>
      <c r="W790" s="5"/>
      <c r="X790" s="5"/>
      <c r="Y790" s="5"/>
      <c r="Z790" s="5"/>
      <c r="AA790" s="5"/>
      <c r="AB790" s="5"/>
    </row>
    <row r="791" ht="15.75" customHeight="1">
      <c r="A791" s="4"/>
      <c r="E791" s="6"/>
      <c r="H791" s="8"/>
      <c r="L791" s="5"/>
      <c r="M791" s="9"/>
      <c r="N791" s="5"/>
      <c r="O791" s="11"/>
      <c r="P791" s="5"/>
      <c r="Q791" s="5"/>
      <c r="R791" s="5"/>
      <c r="S791" s="5"/>
      <c r="T791" s="5"/>
      <c r="U791" s="5"/>
      <c r="V791" s="5"/>
      <c r="W791" s="5"/>
      <c r="X791" s="5"/>
      <c r="Y791" s="5"/>
      <c r="Z791" s="5"/>
      <c r="AA791" s="5"/>
      <c r="AB791" s="5"/>
    </row>
    <row r="792" ht="15.75" customHeight="1">
      <c r="A792" s="4"/>
      <c r="E792" s="6"/>
      <c r="H792" s="8"/>
      <c r="L792" s="5"/>
      <c r="M792" s="9"/>
      <c r="N792" s="5"/>
      <c r="O792" s="11"/>
      <c r="P792" s="5"/>
      <c r="Q792" s="5"/>
      <c r="R792" s="5"/>
      <c r="S792" s="5"/>
      <c r="T792" s="5"/>
      <c r="U792" s="5"/>
      <c r="V792" s="5"/>
      <c r="W792" s="5"/>
      <c r="X792" s="5"/>
      <c r="Y792" s="5"/>
      <c r="Z792" s="5"/>
      <c r="AA792" s="5"/>
      <c r="AB792" s="5"/>
    </row>
    <row r="793" ht="15.75" customHeight="1">
      <c r="A793" s="4"/>
      <c r="E793" s="6"/>
      <c r="H793" s="8"/>
      <c r="L793" s="5"/>
      <c r="M793" s="9"/>
      <c r="N793" s="5"/>
      <c r="O793" s="11"/>
      <c r="P793" s="5"/>
      <c r="Q793" s="5"/>
      <c r="R793" s="5"/>
      <c r="S793" s="5"/>
      <c r="T793" s="5"/>
      <c r="U793" s="5"/>
      <c r="V793" s="5"/>
      <c r="W793" s="5"/>
      <c r="X793" s="5"/>
      <c r="Y793" s="5"/>
      <c r="Z793" s="5"/>
      <c r="AA793" s="5"/>
      <c r="AB793" s="5"/>
    </row>
    <row r="794" ht="15.75" customHeight="1">
      <c r="A794" s="4"/>
      <c r="E794" s="6"/>
      <c r="H794" s="8"/>
      <c r="L794" s="5"/>
      <c r="M794" s="9"/>
      <c r="N794" s="5"/>
      <c r="O794" s="11"/>
      <c r="P794" s="5"/>
      <c r="Q794" s="5"/>
      <c r="R794" s="5"/>
      <c r="S794" s="5"/>
      <c r="T794" s="5"/>
      <c r="U794" s="5"/>
      <c r="V794" s="5"/>
      <c r="W794" s="5"/>
      <c r="X794" s="5"/>
      <c r="Y794" s="5"/>
      <c r="Z794" s="5"/>
      <c r="AA794" s="5"/>
      <c r="AB794" s="5"/>
    </row>
    <row r="795" ht="15.75" customHeight="1">
      <c r="A795" s="4"/>
      <c r="E795" s="6"/>
      <c r="H795" s="8"/>
      <c r="L795" s="5"/>
      <c r="M795" s="9"/>
      <c r="N795" s="5"/>
      <c r="O795" s="11"/>
      <c r="P795" s="5"/>
      <c r="Q795" s="5"/>
      <c r="R795" s="5"/>
      <c r="S795" s="5"/>
      <c r="T795" s="5"/>
      <c r="U795" s="5"/>
      <c r="V795" s="5"/>
      <c r="W795" s="5"/>
      <c r="X795" s="5"/>
      <c r="Y795" s="5"/>
      <c r="Z795" s="5"/>
      <c r="AA795" s="5"/>
      <c r="AB795" s="5"/>
    </row>
    <row r="796" ht="15.75" customHeight="1">
      <c r="A796" s="4"/>
      <c r="E796" s="6"/>
      <c r="H796" s="8"/>
      <c r="L796" s="5"/>
      <c r="M796" s="9"/>
      <c r="N796" s="5"/>
      <c r="O796" s="11"/>
      <c r="P796" s="5"/>
      <c r="Q796" s="5"/>
      <c r="R796" s="5"/>
      <c r="S796" s="5"/>
      <c r="T796" s="5"/>
      <c r="U796" s="5"/>
      <c r="V796" s="5"/>
      <c r="W796" s="5"/>
      <c r="X796" s="5"/>
      <c r="Y796" s="5"/>
      <c r="Z796" s="5"/>
      <c r="AA796" s="5"/>
      <c r="AB796" s="5"/>
    </row>
    <row r="797" ht="15.75" customHeight="1">
      <c r="A797" s="4"/>
      <c r="E797" s="6"/>
      <c r="H797" s="8"/>
      <c r="L797" s="5"/>
      <c r="M797" s="9"/>
      <c r="N797" s="5"/>
      <c r="O797" s="11"/>
      <c r="P797" s="5"/>
      <c r="Q797" s="5"/>
      <c r="R797" s="5"/>
      <c r="S797" s="5"/>
      <c r="T797" s="5"/>
      <c r="U797" s="5"/>
      <c r="V797" s="5"/>
      <c r="W797" s="5"/>
      <c r="X797" s="5"/>
      <c r="Y797" s="5"/>
      <c r="Z797" s="5"/>
      <c r="AA797" s="5"/>
      <c r="AB797" s="5"/>
    </row>
    <row r="798" ht="15.75" customHeight="1">
      <c r="A798" s="4"/>
      <c r="E798" s="6"/>
      <c r="H798" s="8"/>
      <c r="L798" s="5"/>
      <c r="M798" s="9"/>
      <c r="N798" s="5"/>
      <c r="O798" s="11"/>
      <c r="P798" s="5"/>
      <c r="Q798" s="5"/>
      <c r="R798" s="5"/>
      <c r="S798" s="5"/>
      <c r="T798" s="5"/>
      <c r="U798" s="5"/>
      <c r="V798" s="5"/>
      <c r="W798" s="5"/>
      <c r="X798" s="5"/>
      <c r="Y798" s="5"/>
      <c r="Z798" s="5"/>
      <c r="AA798" s="5"/>
      <c r="AB798" s="5"/>
    </row>
    <row r="799" ht="15.75" customHeight="1">
      <c r="A799" s="4"/>
      <c r="E799" s="6"/>
      <c r="H799" s="8"/>
      <c r="L799" s="5"/>
      <c r="M799" s="9"/>
      <c r="N799" s="5"/>
      <c r="O799" s="11"/>
      <c r="P799" s="5"/>
      <c r="Q799" s="5"/>
      <c r="R799" s="5"/>
      <c r="S799" s="5"/>
      <c r="T799" s="5"/>
      <c r="U799" s="5"/>
      <c r="V799" s="5"/>
      <c r="W799" s="5"/>
      <c r="X799" s="5"/>
      <c r="Y799" s="5"/>
      <c r="Z799" s="5"/>
      <c r="AA799" s="5"/>
      <c r="AB799" s="5"/>
    </row>
    <row r="800" ht="15.75" customHeight="1">
      <c r="A800" s="4"/>
      <c r="E800" s="6"/>
      <c r="H800" s="8"/>
      <c r="L800" s="5"/>
      <c r="M800" s="9"/>
      <c r="N800" s="5"/>
      <c r="O800" s="11"/>
      <c r="P800" s="5"/>
      <c r="Q800" s="5"/>
      <c r="R800" s="5"/>
      <c r="S800" s="5"/>
      <c r="T800" s="5"/>
      <c r="U800" s="5"/>
      <c r="V800" s="5"/>
      <c r="W800" s="5"/>
      <c r="X800" s="5"/>
      <c r="Y800" s="5"/>
      <c r="Z800" s="5"/>
      <c r="AA800" s="5"/>
      <c r="AB800" s="5"/>
    </row>
    <row r="801" ht="15.75" customHeight="1">
      <c r="A801" s="4"/>
      <c r="E801" s="6"/>
      <c r="H801" s="8"/>
      <c r="L801" s="5"/>
      <c r="M801" s="9"/>
      <c r="N801" s="5"/>
      <c r="O801" s="11"/>
      <c r="P801" s="5"/>
      <c r="Q801" s="5"/>
      <c r="R801" s="5"/>
      <c r="S801" s="5"/>
      <c r="T801" s="5"/>
      <c r="U801" s="5"/>
      <c r="V801" s="5"/>
      <c r="W801" s="5"/>
      <c r="X801" s="5"/>
      <c r="Y801" s="5"/>
      <c r="Z801" s="5"/>
      <c r="AA801" s="5"/>
      <c r="AB801" s="5"/>
    </row>
    <row r="802" ht="15.75" customHeight="1">
      <c r="A802" s="4"/>
      <c r="E802" s="6"/>
      <c r="H802" s="8"/>
      <c r="L802" s="5"/>
      <c r="M802" s="9"/>
      <c r="N802" s="5"/>
      <c r="O802" s="11"/>
      <c r="P802" s="5"/>
      <c r="Q802" s="5"/>
      <c r="R802" s="5"/>
      <c r="S802" s="5"/>
      <c r="T802" s="5"/>
      <c r="U802" s="5"/>
      <c r="V802" s="5"/>
      <c r="W802" s="5"/>
      <c r="X802" s="5"/>
      <c r="Y802" s="5"/>
      <c r="Z802" s="5"/>
      <c r="AA802" s="5"/>
      <c r="AB802" s="5"/>
    </row>
    <row r="803" ht="15.75" customHeight="1">
      <c r="A803" s="4"/>
      <c r="E803" s="6"/>
      <c r="H803" s="8"/>
      <c r="L803" s="5"/>
      <c r="M803" s="9"/>
      <c r="N803" s="5"/>
      <c r="O803" s="11"/>
      <c r="P803" s="5"/>
      <c r="Q803" s="5"/>
      <c r="R803" s="5"/>
      <c r="S803" s="5"/>
      <c r="T803" s="5"/>
      <c r="U803" s="5"/>
      <c r="V803" s="5"/>
      <c r="W803" s="5"/>
      <c r="X803" s="5"/>
      <c r="Y803" s="5"/>
      <c r="Z803" s="5"/>
      <c r="AA803" s="5"/>
      <c r="AB803" s="5"/>
    </row>
    <row r="804" ht="15.75" customHeight="1">
      <c r="A804" s="4"/>
      <c r="E804" s="6"/>
      <c r="H804" s="8"/>
      <c r="L804" s="5"/>
      <c r="M804" s="9"/>
      <c r="N804" s="5"/>
      <c r="O804" s="11"/>
      <c r="P804" s="5"/>
      <c r="Q804" s="5"/>
      <c r="R804" s="5"/>
      <c r="S804" s="5"/>
      <c r="T804" s="5"/>
      <c r="U804" s="5"/>
      <c r="V804" s="5"/>
      <c r="W804" s="5"/>
      <c r="X804" s="5"/>
      <c r="Y804" s="5"/>
      <c r="Z804" s="5"/>
      <c r="AA804" s="5"/>
      <c r="AB804" s="5"/>
    </row>
    <row r="805" ht="15.75" customHeight="1">
      <c r="A805" s="4"/>
      <c r="E805" s="6"/>
      <c r="H805" s="8"/>
      <c r="L805" s="5"/>
      <c r="M805" s="9"/>
      <c r="N805" s="5"/>
      <c r="O805" s="11"/>
      <c r="P805" s="5"/>
      <c r="Q805" s="5"/>
      <c r="R805" s="5"/>
      <c r="S805" s="5"/>
      <c r="T805" s="5"/>
      <c r="U805" s="5"/>
      <c r="V805" s="5"/>
      <c r="W805" s="5"/>
      <c r="X805" s="5"/>
      <c r="Y805" s="5"/>
      <c r="Z805" s="5"/>
      <c r="AA805" s="5"/>
      <c r="AB805" s="5"/>
    </row>
    <row r="806" ht="15.75" customHeight="1">
      <c r="A806" s="4"/>
      <c r="E806" s="6"/>
      <c r="H806" s="8"/>
      <c r="L806" s="5"/>
      <c r="M806" s="9"/>
      <c r="N806" s="5"/>
      <c r="O806" s="11"/>
      <c r="P806" s="5"/>
      <c r="Q806" s="5"/>
      <c r="R806" s="5"/>
      <c r="S806" s="5"/>
      <c r="T806" s="5"/>
      <c r="U806" s="5"/>
      <c r="V806" s="5"/>
      <c r="W806" s="5"/>
      <c r="X806" s="5"/>
      <c r="Y806" s="5"/>
      <c r="Z806" s="5"/>
      <c r="AA806" s="5"/>
      <c r="AB806" s="5"/>
    </row>
    <row r="807" ht="15.75" customHeight="1">
      <c r="A807" s="4"/>
      <c r="E807" s="6"/>
      <c r="H807" s="8"/>
      <c r="L807" s="5"/>
      <c r="M807" s="9"/>
      <c r="N807" s="5"/>
      <c r="O807" s="11"/>
      <c r="P807" s="5"/>
      <c r="Q807" s="5"/>
      <c r="R807" s="5"/>
      <c r="S807" s="5"/>
      <c r="T807" s="5"/>
      <c r="U807" s="5"/>
      <c r="V807" s="5"/>
      <c r="W807" s="5"/>
      <c r="X807" s="5"/>
      <c r="Y807" s="5"/>
      <c r="Z807" s="5"/>
      <c r="AA807" s="5"/>
      <c r="AB807" s="5"/>
    </row>
    <row r="808" ht="15.75" customHeight="1">
      <c r="A808" s="4"/>
      <c r="E808" s="6"/>
      <c r="H808" s="8"/>
      <c r="L808" s="5"/>
      <c r="M808" s="9"/>
      <c r="N808" s="5"/>
      <c r="O808" s="11"/>
      <c r="P808" s="5"/>
      <c r="Q808" s="5"/>
      <c r="R808" s="5"/>
      <c r="S808" s="5"/>
      <c r="T808" s="5"/>
      <c r="U808" s="5"/>
      <c r="V808" s="5"/>
      <c r="W808" s="5"/>
      <c r="X808" s="5"/>
      <c r="Y808" s="5"/>
      <c r="Z808" s="5"/>
      <c r="AA808" s="5"/>
      <c r="AB808" s="5"/>
    </row>
    <row r="809" ht="15.75" customHeight="1">
      <c r="A809" s="4"/>
      <c r="E809" s="6"/>
      <c r="H809" s="8"/>
      <c r="L809" s="5"/>
      <c r="M809" s="9"/>
      <c r="N809" s="5"/>
      <c r="O809" s="11"/>
      <c r="P809" s="5"/>
      <c r="Q809" s="5"/>
      <c r="R809" s="5"/>
      <c r="S809" s="5"/>
      <c r="T809" s="5"/>
      <c r="U809" s="5"/>
      <c r="V809" s="5"/>
      <c r="W809" s="5"/>
      <c r="X809" s="5"/>
      <c r="Y809" s="5"/>
      <c r="Z809" s="5"/>
      <c r="AA809" s="5"/>
      <c r="AB809" s="5"/>
    </row>
    <row r="810" ht="15.75" customHeight="1">
      <c r="A810" s="4"/>
      <c r="E810" s="6"/>
      <c r="H810" s="8"/>
      <c r="L810" s="5"/>
      <c r="M810" s="9"/>
      <c r="N810" s="5"/>
      <c r="O810" s="11"/>
      <c r="P810" s="5"/>
      <c r="Q810" s="5"/>
      <c r="R810" s="5"/>
      <c r="S810" s="5"/>
      <c r="T810" s="5"/>
      <c r="U810" s="5"/>
      <c r="V810" s="5"/>
      <c r="W810" s="5"/>
      <c r="X810" s="5"/>
      <c r="Y810" s="5"/>
      <c r="Z810" s="5"/>
      <c r="AA810" s="5"/>
      <c r="AB810" s="5"/>
    </row>
    <row r="811" ht="15.75" customHeight="1">
      <c r="A811" s="4"/>
      <c r="E811" s="6"/>
      <c r="H811" s="8"/>
      <c r="L811" s="5"/>
      <c r="M811" s="9"/>
      <c r="N811" s="5"/>
      <c r="O811" s="11"/>
      <c r="P811" s="5"/>
      <c r="Q811" s="5"/>
      <c r="R811" s="5"/>
      <c r="S811" s="5"/>
      <c r="T811" s="5"/>
      <c r="U811" s="5"/>
      <c r="V811" s="5"/>
      <c r="W811" s="5"/>
      <c r="X811" s="5"/>
      <c r="Y811" s="5"/>
      <c r="Z811" s="5"/>
      <c r="AA811" s="5"/>
      <c r="AB811" s="5"/>
    </row>
    <row r="812" ht="15.75" customHeight="1">
      <c r="A812" s="4"/>
      <c r="E812" s="6"/>
      <c r="H812" s="8"/>
      <c r="L812" s="5"/>
      <c r="M812" s="9"/>
      <c r="N812" s="5"/>
      <c r="O812" s="11"/>
      <c r="P812" s="5"/>
      <c r="Q812" s="5"/>
      <c r="R812" s="5"/>
      <c r="S812" s="5"/>
      <c r="T812" s="5"/>
      <c r="U812" s="5"/>
      <c r="V812" s="5"/>
      <c r="W812" s="5"/>
      <c r="X812" s="5"/>
      <c r="Y812" s="5"/>
      <c r="Z812" s="5"/>
      <c r="AA812" s="5"/>
      <c r="AB812" s="5"/>
    </row>
    <row r="813" ht="15.75" customHeight="1">
      <c r="A813" s="4"/>
      <c r="E813" s="6"/>
      <c r="H813" s="8"/>
      <c r="L813" s="5"/>
      <c r="M813" s="9"/>
      <c r="N813" s="5"/>
      <c r="O813" s="11"/>
      <c r="P813" s="5"/>
      <c r="Q813" s="5"/>
      <c r="R813" s="5"/>
      <c r="S813" s="5"/>
      <c r="T813" s="5"/>
      <c r="U813" s="5"/>
      <c r="V813" s="5"/>
      <c r="W813" s="5"/>
      <c r="X813" s="5"/>
      <c r="Y813" s="5"/>
      <c r="Z813" s="5"/>
      <c r="AA813" s="5"/>
      <c r="AB813" s="5"/>
    </row>
    <row r="814" ht="15.75" customHeight="1">
      <c r="A814" s="4"/>
      <c r="E814" s="6"/>
      <c r="H814" s="8"/>
      <c r="L814" s="5"/>
      <c r="M814" s="9"/>
      <c r="N814" s="5"/>
      <c r="O814" s="11"/>
      <c r="P814" s="5"/>
      <c r="Q814" s="5"/>
      <c r="R814" s="5"/>
      <c r="S814" s="5"/>
      <c r="T814" s="5"/>
      <c r="U814" s="5"/>
      <c r="V814" s="5"/>
      <c r="W814" s="5"/>
      <c r="X814" s="5"/>
      <c r="Y814" s="5"/>
      <c r="Z814" s="5"/>
      <c r="AA814" s="5"/>
      <c r="AB814" s="5"/>
    </row>
    <row r="815" ht="15.75" customHeight="1">
      <c r="A815" s="4"/>
      <c r="E815" s="6"/>
      <c r="H815" s="8"/>
      <c r="L815" s="5"/>
      <c r="M815" s="9"/>
      <c r="N815" s="5"/>
      <c r="O815" s="11"/>
      <c r="P815" s="5"/>
      <c r="Q815" s="5"/>
      <c r="R815" s="5"/>
      <c r="S815" s="5"/>
      <c r="T815" s="5"/>
      <c r="U815" s="5"/>
      <c r="V815" s="5"/>
      <c r="W815" s="5"/>
      <c r="X815" s="5"/>
      <c r="Y815" s="5"/>
      <c r="Z815" s="5"/>
      <c r="AA815" s="5"/>
      <c r="AB815" s="5"/>
    </row>
    <row r="816" ht="15.75" customHeight="1">
      <c r="A816" s="4"/>
      <c r="E816" s="6"/>
      <c r="H816" s="8"/>
      <c r="L816" s="5"/>
      <c r="M816" s="9"/>
      <c r="N816" s="5"/>
      <c r="O816" s="11"/>
      <c r="P816" s="5"/>
      <c r="Q816" s="5"/>
      <c r="R816" s="5"/>
      <c r="S816" s="5"/>
      <c r="T816" s="5"/>
      <c r="U816" s="5"/>
      <c r="V816" s="5"/>
      <c r="W816" s="5"/>
      <c r="X816" s="5"/>
      <c r="Y816" s="5"/>
      <c r="Z816" s="5"/>
      <c r="AA816" s="5"/>
      <c r="AB816" s="5"/>
    </row>
    <row r="817" ht="15.75" customHeight="1">
      <c r="A817" s="4"/>
      <c r="E817" s="6"/>
      <c r="H817" s="8"/>
      <c r="L817" s="5"/>
      <c r="M817" s="9"/>
      <c r="N817" s="5"/>
      <c r="O817" s="11"/>
      <c r="P817" s="5"/>
      <c r="Q817" s="5"/>
      <c r="R817" s="5"/>
      <c r="S817" s="5"/>
      <c r="T817" s="5"/>
      <c r="U817" s="5"/>
      <c r="V817" s="5"/>
      <c r="W817" s="5"/>
      <c r="X817" s="5"/>
      <c r="Y817" s="5"/>
      <c r="Z817" s="5"/>
      <c r="AA817" s="5"/>
      <c r="AB817" s="5"/>
    </row>
    <row r="818" ht="15.75" customHeight="1">
      <c r="A818" s="4"/>
      <c r="E818" s="6"/>
      <c r="H818" s="8"/>
      <c r="L818" s="5"/>
      <c r="M818" s="9"/>
      <c r="N818" s="5"/>
      <c r="O818" s="11"/>
      <c r="P818" s="5"/>
      <c r="Q818" s="5"/>
      <c r="R818" s="5"/>
      <c r="S818" s="5"/>
      <c r="T818" s="5"/>
      <c r="U818" s="5"/>
      <c r="V818" s="5"/>
      <c r="W818" s="5"/>
      <c r="X818" s="5"/>
      <c r="Y818" s="5"/>
      <c r="Z818" s="5"/>
      <c r="AA818" s="5"/>
      <c r="AB818" s="5"/>
    </row>
    <row r="819" ht="15.75" customHeight="1">
      <c r="A819" s="4"/>
      <c r="E819" s="6"/>
      <c r="H819" s="8"/>
      <c r="L819" s="5"/>
      <c r="M819" s="9"/>
      <c r="N819" s="5"/>
      <c r="O819" s="11"/>
      <c r="P819" s="5"/>
      <c r="Q819" s="5"/>
      <c r="R819" s="5"/>
      <c r="S819" s="5"/>
      <c r="T819" s="5"/>
      <c r="U819" s="5"/>
      <c r="V819" s="5"/>
      <c r="W819" s="5"/>
      <c r="X819" s="5"/>
      <c r="Y819" s="5"/>
      <c r="Z819" s="5"/>
      <c r="AA819" s="5"/>
      <c r="AB819" s="5"/>
    </row>
    <row r="820" ht="15.75" customHeight="1">
      <c r="A820" s="4"/>
      <c r="E820" s="6"/>
      <c r="H820" s="8"/>
      <c r="L820" s="5"/>
      <c r="M820" s="9"/>
      <c r="N820" s="5"/>
      <c r="O820" s="11"/>
      <c r="P820" s="5"/>
      <c r="Q820" s="5"/>
      <c r="R820" s="5"/>
      <c r="S820" s="5"/>
      <c r="T820" s="5"/>
      <c r="U820" s="5"/>
      <c r="V820" s="5"/>
      <c r="W820" s="5"/>
      <c r="X820" s="5"/>
      <c r="Y820" s="5"/>
      <c r="Z820" s="5"/>
      <c r="AA820" s="5"/>
      <c r="AB820" s="5"/>
    </row>
    <row r="821" ht="15.75" customHeight="1">
      <c r="A821" s="4"/>
      <c r="E821" s="6"/>
      <c r="H821" s="8"/>
      <c r="L821" s="5"/>
      <c r="M821" s="9"/>
      <c r="N821" s="5"/>
      <c r="O821" s="11"/>
      <c r="P821" s="5"/>
      <c r="Q821" s="5"/>
      <c r="R821" s="5"/>
      <c r="S821" s="5"/>
      <c r="T821" s="5"/>
      <c r="U821" s="5"/>
      <c r="V821" s="5"/>
      <c r="W821" s="5"/>
      <c r="X821" s="5"/>
      <c r="Y821" s="5"/>
      <c r="Z821" s="5"/>
      <c r="AA821" s="5"/>
      <c r="AB821" s="5"/>
    </row>
    <row r="822" ht="15.75" customHeight="1">
      <c r="A822" s="4"/>
      <c r="E822" s="6"/>
      <c r="H822" s="8"/>
      <c r="L822" s="5"/>
      <c r="M822" s="9"/>
      <c r="N822" s="5"/>
      <c r="O822" s="11"/>
      <c r="P822" s="5"/>
      <c r="Q822" s="5"/>
      <c r="R822" s="5"/>
      <c r="S822" s="5"/>
      <c r="T822" s="5"/>
      <c r="U822" s="5"/>
      <c r="V822" s="5"/>
      <c r="W822" s="5"/>
      <c r="X822" s="5"/>
      <c r="Y822" s="5"/>
      <c r="Z822" s="5"/>
      <c r="AA822" s="5"/>
      <c r="AB822" s="5"/>
    </row>
    <row r="823" ht="15.75" customHeight="1">
      <c r="A823" s="4"/>
      <c r="E823" s="6"/>
      <c r="H823" s="8"/>
      <c r="L823" s="5"/>
      <c r="M823" s="9"/>
      <c r="N823" s="5"/>
      <c r="O823" s="11"/>
      <c r="P823" s="5"/>
      <c r="Q823" s="5"/>
      <c r="R823" s="5"/>
      <c r="S823" s="5"/>
      <c r="T823" s="5"/>
      <c r="U823" s="5"/>
      <c r="V823" s="5"/>
      <c r="W823" s="5"/>
      <c r="X823" s="5"/>
      <c r="Y823" s="5"/>
      <c r="Z823" s="5"/>
      <c r="AA823" s="5"/>
      <c r="AB823" s="5"/>
    </row>
    <row r="824" ht="15.75" customHeight="1">
      <c r="A824" s="4"/>
      <c r="E824" s="6"/>
      <c r="H824" s="8"/>
      <c r="L824" s="5"/>
      <c r="M824" s="9"/>
      <c r="N824" s="5"/>
      <c r="O824" s="11"/>
      <c r="P824" s="5"/>
      <c r="Q824" s="5"/>
      <c r="R824" s="5"/>
      <c r="S824" s="5"/>
      <c r="T824" s="5"/>
      <c r="U824" s="5"/>
      <c r="V824" s="5"/>
      <c r="W824" s="5"/>
      <c r="X824" s="5"/>
      <c r="Y824" s="5"/>
      <c r="Z824" s="5"/>
      <c r="AA824" s="5"/>
      <c r="AB824" s="5"/>
    </row>
    <row r="825" ht="15.75" customHeight="1">
      <c r="A825" s="4"/>
      <c r="E825" s="6"/>
      <c r="H825" s="8"/>
      <c r="L825" s="5"/>
      <c r="M825" s="9"/>
      <c r="N825" s="5"/>
      <c r="O825" s="11"/>
      <c r="P825" s="5"/>
      <c r="Q825" s="5"/>
      <c r="R825" s="5"/>
      <c r="S825" s="5"/>
      <c r="T825" s="5"/>
      <c r="U825" s="5"/>
      <c r="V825" s="5"/>
      <c r="W825" s="5"/>
      <c r="X825" s="5"/>
      <c r="Y825" s="5"/>
      <c r="Z825" s="5"/>
      <c r="AA825" s="5"/>
      <c r="AB825" s="5"/>
    </row>
    <row r="826" ht="15.75" customHeight="1">
      <c r="A826" s="4"/>
      <c r="E826" s="6"/>
      <c r="H826" s="8"/>
      <c r="L826" s="5"/>
      <c r="M826" s="9"/>
      <c r="N826" s="5"/>
      <c r="O826" s="11"/>
      <c r="P826" s="5"/>
      <c r="Q826" s="5"/>
      <c r="R826" s="5"/>
      <c r="S826" s="5"/>
      <c r="T826" s="5"/>
      <c r="U826" s="5"/>
      <c r="V826" s="5"/>
      <c r="W826" s="5"/>
      <c r="X826" s="5"/>
      <c r="Y826" s="5"/>
      <c r="Z826" s="5"/>
      <c r="AA826" s="5"/>
      <c r="AB826" s="5"/>
    </row>
    <row r="827" ht="15.75" customHeight="1">
      <c r="A827" s="4"/>
      <c r="E827" s="6"/>
      <c r="H827" s="8"/>
      <c r="L827" s="5"/>
      <c r="M827" s="9"/>
      <c r="N827" s="5"/>
      <c r="O827" s="11"/>
      <c r="P827" s="5"/>
      <c r="Q827" s="5"/>
      <c r="R827" s="5"/>
      <c r="S827" s="5"/>
      <c r="T827" s="5"/>
      <c r="U827" s="5"/>
      <c r="V827" s="5"/>
      <c r="W827" s="5"/>
      <c r="X827" s="5"/>
      <c r="Y827" s="5"/>
      <c r="Z827" s="5"/>
      <c r="AA827" s="5"/>
      <c r="AB827" s="5"/>
    </row>
    <row r="828" ht="15.75" customHeight="1">
      <c r="A828" s="4"/>
      <c r="E828" s="6"/>
      <c r="H828" s="8"/>
      <c r="L828" s="5"/>
      <c r="M828" s="9"/>
      <c r="N828" s="5"/>
      <c r="O828" s="11"/>
      <c r="P828" s="5"/>
      <c r="Q828" s="5"/>
      <c r="R828" s="5"/>
      <c r="S828" s="5"/>
      <c r="T828" s="5"/>
      <c r="U828" s="5"/>
      <c r="V828" s="5"/>
      <c r="W828" s="5"/>
      <c r="X828" s="5"/>
      <c r="Y828" s="5"/>
      <c r="Z828" s="5"/>
      <c r="AA828" s="5"/>
      <c r="AB828" s="5"/>
    </row>
    <row r="829" ht="15.75" customHeight="1">
      <c r="A829" s="4"/>
      <c r="E829" s="6"/>
      <c r="H829" s="8"/>
      <c r="L829" s="5"/>
      <c r="M829" s="9"/>
      <c r="N829" s="5"/>
      <c r="O829" s="11"/>
      <c r="P829" s="5"/>
      <c r="Q829" s="5"/>
      <c r="R829" s="5"/>
      <c r="S829" s="5"/>
      <c r="T829" s="5"/>
      <c r="U829" s="5"/>
      <c r="V829" s="5"/>
      <c r="W829" s="5"/>
      <c r="X829" s="5"/>
      <c r="Y829" s="5"/>
      <c r="Z829" s="5"/>
      <c r="AA829" s="5"/>
      <c r="AB829" s="5"/>
    </row>
    <row r="830" ht="15.75" customHeight="1">
      <c r="A830" s="4"/>
      <c r="E830" s="6"/>
      <c r="H830" s="8"/>
      <c r="L830" s="5"/>
      <c r="M830" s="9"/>
      <c r="N830" s="5"/>
      <c r="O830" s="11"/>
      <c r="P830" s="5"/>
      <c r="Q830" s="5"/>
      <c r="R830" s="5"/>
      <c r="S830" s="5"/>
      <c r="T830" s="5"/>
      <c r="U830" s="5"/>
      <c r="V830" s="5"/>
      <c r="W830" s="5"/>
      <c r="X830" s="5"/>
      <c r="Y830" s="5"/>
      <c r="Z830" s="5"/>
      <c r="AA830" s="5"/>
      <c r="AB830" s="5"/>
    </row>
    <row r="831" ht="15.75" customHeight="1">
      <c r="A831" s="4"/>
      <c r="E831" s="6"/>
      <c r="H831" s="8"/>
      <c r="L831" s="5"/>
      <c r="M831" s="9"/>
      <c r="N831" s="5"/>
      <c r="O831" s="11"/>
      <c r="P831" s="5"/>
      <c r="Q831" s="5"/>
      <c r="R831" s="5"/>
      <c r="S831" s="5"/>
      <c r="T831" s="5"/>
      <c r="U831" s="5"/>
      <c r="V831" s="5"/>
      <c r="W831" s="5"/>
      <c r="X831" s="5"/>
      <c r="Y831" s="5"/>
      <c r="Z831" s="5"/>
      <c r="AA831" s="5"/>
      <c r="AB831" s="5"/>
    </row>
    <row r="832" ht="15.75" customHeight="1">
      <c r="A832" s="4"/>
      <c r="E832" s="6"/>
      <c r="H832" s="8"/>
      <c r="L832" s="5"/>
      <c r="M832" s="9"/>
      <c r="N832" s="5"/>
      <c r="O832" s="11"/>
      <c r="P832" s="5"/>
      <c r="Q832" s="5"/>
      <c r="R832" s="5"/>
      <c r="S832" s="5"/>
      <c r="T832" s="5"/>
      <c r="U832" s="5"/>
      <c r="V832" s="5"/>
      <c r="W832" s="5"/>
      <c r="X832" s="5"/>
      <c r="Y832" s="5"/>
      <c r="Z832" s="5"/>
      <c r="AA832" s="5"/>
      <c r="AB832" s="5"/>
    </row>
    <row r="833" ht="15.75" customHeight="1">
      <c r="A833" s="4"/>
      <c r="E833" s="6"/>
      <c r="H833" s="8"/>
      <c r="L833" s="5"/>
      <c r="M833" s="9"/>
      <c r="N833" s="5"/>
      <c r="O833" s="11"/>
      <c r="P833" s="5"/>
      <c r="Q833" s="5"/>
      <c r="R833" s="5"/>
      <c r="S833" s="5"/>
      <c r="T833" s="5"/>
      <c r="U833" s="5"/>
      <c r="V833" s="5"/>
      <c r="W833" s="5"/>
      <c r="X833" s="5"/>
      <c r="Y833" s="5"/>
      <c r="Z833" s="5"/>
      <c r="AA833" s="5"/>
      <c r="AB833" s="5"/>
    </row>
    <row r="834" ht="15.75" customHeight="1">
      <c r="A834" s="4"/>
      <c r="E834" s="6"/>
      <c r="H834" s="8"/>
      <c r="L834" s="5"/>
      <c r="M834" s="9"/>
      <c r="N834" s="5"/>
      <c r="O834" s="11"/>
      <c r="P834" s="5"/>
      <c r="Q834" s="5"/>
      <c r="R834" s="5"/>
      <c r="S834" s="5"/>
      <c r="T834" s="5"/>
      <c r="U834" s="5"/>
      <c r="V834" s="5"/>
      <c r="W834" s="5"/>
      <c r="X834" s="5"/>
      <c r="Y834" s="5"/>
      <c r="Z834" s="5"/>
      <c r="AA834" s="5"/>
      <c r="AB834" s="5"/>
    </row>
    <row r="835" ht="15.75" customHeight="1">
      <c r="A835" s="4"/>
      <c r="E835" s="6"/>
      <c r="H835" s="8"/>
      <c r="L835" s="5"/>
      <c r="M835" s="9"/>
      <c r="N835" s="5"/>
      <c r="O835" s="11"/>
      <c r="P835" s="5"/>
      <c r="Q835" s="5"/>
      <c r="R835" s="5"/>
      <c r="S835" s="5"/>
      <c r="T835" s="5"/>
      <c r="U835" s="5"/>
      <c r="V835" s="5"/>
      <c r="W835" s="5"/>
      <c r="X835" s="5"/>
      <c r="Y835" s="5"/>
      <c r="Z835" s="5"/>
      <c r="AA835" s="5"/>
      <c r="AB835" s="5"/>
    </row>
    <row r="836" ht="15.75" customHeight="1">
      <c r="A836" s="4"/>
      <c r="E836" s="6"/>
      <c r="H836" s="8"/>
      <c r="L836" s="5"/>
      <c r="M836" s="9"/>
      <c r="N836" s="5"/>
      <c r="O836" s="11"/>
      <c r="P836" s="5"/>
      <c r="Q836" s="5"/>
      <c r="R836" s="5"/>
      <c r="S836" s="5"/>
      <c r="T836" s="5"/>
      <c r="U836" s="5"/>
      <c r="V836" s="5"/>
      <c r="W836" s="5"/>
      <c r="X836" s="5"/>
      <c r="Y836" s="5"/>
      <c r="Z836" s="5"/>
      <c r="AA836" s="5"/>
      <c r="AB836" s="5"/>
    </row>
    <row r="837" ht="15.75" customHeight="1">
      <c r="A837" s="4"/>
      <c r="E837" s="6"/>
      <c r="H837" s="8"/>
      <c r="L837" s="5"/>
      <c r="M837" s="9"/>
      <c r="N837" s="5"/>
      <c r="O837" s="11"/>
      <c r="P837" s="5"/>
      <c r="Q837" s="5"/>
      <c r="R837" s="5"/>
      <c r="S837" s="5"/>
      <c r="T837" s="5"/>
      <c r="U837" s="5"/>
      <c r="V837" s="5"/>
      <c r="W837" s="5"/>
      <c r="X837" s="5"/>
      <c r="Y837" s="5"/>
      <c r="Z837" s="5"/>
      <c r="AA837" s="5"/>
      <c r="AB837" s="5"/>
    </row>
    <row r="838" ht="15.75" customHeight="1">
      <c r="A838" s="4"/>
      <c r="E838" s="6"/>
      <c r="H838" s="8"/>
      <c r="L838" s="5"/>
      <c r="M838" s="9"/>
      <c r="N838" s="5"/>
      <c r="O838" s="11"/>
      <c r="P838" s="5"/>
      <c r="Q838" s="5"/>
      <c r="R838" s="5"/>
      <c r="S838" s="5"/>
      <c r="T838" s="5"/>
      <c r="U838" s="5"/>
      <c r="V838" s="5"/>
      <c r="W838" s="5"/>
      <c r="X838" s="5"/>
      <c r="Y838" s="5"/>
      <c r="Z838" s="5"/>
      <c r="AA838" s="5"/>
      <c r="AB838" s="5"/>
    </row>
    <row r="839" ht="15.75" customHeight="1">
      <c r="A839" s="4"/>
      <c r="E839" s="6"/>
      <c r="H839" s="8"/>
      <c r="L839" s="5"/>
      <c r="M839" s="9"/>
      <c r="N839" s="5"/>
      <c r="O839" s="11"/>
      <c r="P839" s="5"/>
      <c r="Q839" s="5"/>
      <c r="R839" s="5"/>
      <c r="S839" s="5"/>
      <c r="T839" s="5"/>
      <c r="U839" s="5"/>
      <c r="V839" s="5"/>
      <c r="W839" s="5"/>
      <c r="X839" s="5"/>
      <c r="Y839" s="5"/>
      <c r="Z839" s="5"/>
      <c r="AA839" s="5"/>
      <c r="AB839" s="5"/>
    </row>
    <row r="840" ht="15.75" customHeight="1">
      <c r="A840" s="4"/>
      <c r="E840" s="6"/>
      <c r="H840" s="8"/>
      <c r="L840" s="5"/>
      <c r="M840" s="9"/>
      <c r="N840" s="5"/>
      <c r="O840" s="11"/>
      <c r="P840" s="5"/>
      <c r="Q840" s="5"/>
      <c r="R840" s="5"/>
      <c r="S840" s="5"/>
      <c r="T840" s="5"/>
      <c r="U840" s="5"/>
      <c r="V840" s="5"/>
      <c r="W840" s="5"/>
      <c r="X840" s="5"/>
      <c r="Y840" s="5"/>
      <c r="Z840" s="5"/>
      <c r="AA840" s="5"/>
      <c r="AB840" s="5"/>
    </row>
    <row r="841" ht="15.75" customHeight="1">
      <c r="A841" s="4"/>
      <c r="E841" s="6"/>
      <c r="H841" s="8"/>
      <c r="L841" s="5"/>
      <c r="M841" s="9"/>
      <c r="N841" s="5"/>
      <c r="O841" s="11"/>
      <c r="P841" s="5"/>
      <c r="Q841" s="5"/>
      <c r="R841" s="5"/>
      <c r="S841" s="5"/>
      <c r="T841" s="5"/>
      <c r="U841" s="5"/>
      <c r="V841" s="5"/>
      <c r="W841" s="5"/>
      <c r="X841" s="5"/>
      <c r="Y841" s="5"/>
      <c r="Z841" s="5"/>
      <c r="AA841" s="5"/>
      <c r="AB841" s="5"/>
    </row>
    <row r="842" ht="15.75" customHeight="1">
      <c r="A842" s="4"/>
      <c r="E842" s="6"/>
      <c r="H842" s="8"/>
      <c r="L842" s="5"/>
      <c r="M842" s="9"/>
      <c r="N842" s="5"/>
      <c r="O842" s="11"/>
      <c r="P842" s="5"/>
      <c r="Q842" s="5"/>
      <c r="R842" s="5"/>
      <c r="S842" s="5"/>
      <c r="T842" s="5"/>
      <c r="U842" s="5"/>
      <c r="V842" s="5"/>
      <c r="W842" s="5"/>
      <c r="X842" s="5"/>
      <c r="Y842" s="5"/>
      <c r="Z842" s="5"/>
      <c r="AA842" s="5"/>
      <c r="AB842" s="5"/>
    </row>
    <row r="843" ht="15.75" customHeight="1">
      <c r="A843" s="4"/>
      <c r="E843" s="6"/>
      <c r="H843" s="8"/>
      <c r="L843" s="5"/>
      <c r="M843" s="9"/>
      <c r="N843" s="5"/>
      <c r="O843" s="11"/>
      <c r="P843" s="5"/>
      <c r="Q843" s="5"/>
      <c r="R843" s="5"/>
      <c r="S843" s="5"/>
      <c r="T843" s="5"/>
      <c r="U843" s="5"/>
      <c r="V843" s="5"/>
      <c r="W843" s="5"/>
      <c r="X843" s="5"/>
      <c r="Y843" s="5"/>
      <c r="Z843" s="5"/>
      <c r="AA843" s="5"/>
      <c r="AB843" s="5"/>
    </row>
    <row r="844" ht="15.75" customHeight="1">
      <c r="A844" s="4"/>
      <c r="E844" s="6"/>
      <c r="H844" s="8"/>
      <c r="L844" s="5"/>
      <c r="M844" s="9"/>
      <c r="N844" s="5"/>
      <c r="O844" s="11"/>
      <c r="P844" s="5"/>
      <c r="Q844" s="5"/>
      <c r="R844" s="5"/>
      <c r="S844" s="5"/>
      <c r="T844" s="5"/>
      <c r="U844" s="5"/>
      <c r="V844" s="5"/>
      <c r="W844" s="5"/>
      <c r="X844" s="5"/>
      <c r="Y844" s="5"/>
      <c r="Z844" s="5"/>
      <c r="AA844" s="5"/>
      <c r="AB844" s="5"/>
    </row>
    <row r="845" ht="15.75" customHeight="1">
      <c r="A845" s="4"/>
      <c r="E845" s="6"/>
      <c r="H845" s="8"/>
      <c r="L845" s="5"/>
      <c r="M845" s="9"/>
      <c r="N845" s="5"/>
      <c r="O845" s="11"/>
      <c r="P845" s="5"/>
      <c r="Q845" s="5"/>
      <c r="R845" s="5"/>
      <c r="S845" s="5"/>
      <c r="T845" s="5"/>
      <c r="U845" s="5"/>
      <c r="V845" s="5"/>
      <c r="W845" s="5"/>
      <c r="X845" s="5"/>
      <c r="Y845" s="5"/>
      <c r="Z845" s="5"/>
      <c r="AA845" s="5"/>
      <c r="AB845" s="5"/>
    </row>
    <row r="846" ht="15.75" customHeight="1">
      <c r="A846" s="4"/>
      <c r="E846" s="6"/>
      <c r="H846" s="8"/>
      <c r="L846" s="5"/>
      <c r="M846" s="9"/>
      <c r="N846" s="5"/>
      <c r="O846" s="11"/>
      <c r="P846" s="5"/>
      <c r="Q846" s="5"/>
      <c r="R846" s="5"/>
      <c r="S846" s="5"/>
      <c r="T846" s="5"/>
      <c r="U846" s="5"/>
      <c r="V846" s="5"/>
      <c r="W846" s="5"/>
      <c r="X846" s="5"/>
      <c r="Y846" s="5"/>
      <c r="Z846" s="5"/>
      <c r="AA846" s="5"/>
      <c r="AB846" s="5"/>
    </row>
    <row r="847" ht="15.75" customHeight="1">
      <c r="A847" s="4"/>
      <c r="E847" s="6"/>
      <c r="H847" s="8"/>
      <c r="L847" s="5"/>
      <c r="M847" s="9"/>
      <c r="N847" s="5"/>
      <c r="O847" s="11"/>
      <c r="P847" s="5"/>
      <c r="Q847" s="5"/>
      <c r="R847" s="5"/>
      <c r="S847" s="5"/>
      <c r="T847" s="5"/>
      <c r="U847" s="5"/>
      <c r="V847" s="5"/>
      <c r="W847" s="5"/>
      <c r="X847" s="5"/>
      <c r="Y847" s="5"/>
      <c r="Z847" s="5"/>
      <c r="AA847" s="5"/>
      <c r="AB847" s="5"/>
    </row>
    <row r="848" ht="15.75" customHeight="1">
      <c r="A848" s="4"/>
      <c r="E848" s="6"/>
      <c r="H848" s="8"/>
      <c r="L848" s="5"/>
      <c r="M848" s="9"/>
      <c r="N848" s="5"/>
      <c r="O848" s="11"/>
      <c r="P848" s="5"/>
      <c r="Q848" s="5"/>
      <c r="R848" s="5"/>
      <c r="S848" s="5"/>
      <c r="T848" s="5"/>
      <c r="U848" s="5"/>
      <c r="V848" s="5"/>
      <c r="W848" s="5"/>
      <c r="X848" s="5"/>
      <c r="Y848" s="5"/>
      <c r="Z848" s="5"/>
      <c r="AA848" s="5"/>
      <c r="AB848" s="5"/>
    </row>
    <row r="849" ht="15.75" customHeight="1">
      <c r="A849" s="4"/>
      <c r="E849" s="6"/>
      <c r="H849" s="8"/>
      <c r="L849" s="5"/>
      <c r="M849" s="9"/>
      <c r="N849" s="5"/>
      <c r="O849" s="11"/>
      <c r="P849" s="5"/>
      <c r="Q849" s="5"/>
      <c r="R849" s="5"/>
      <c r="S849" s="5"/>
      <c r="T849" s="5"/>
      <c r="U849" s="5"/>
      <c r="V849" s="5"/>
      <c r="W849" s="5"/>
      <c r="X849" s="5"/>
      <c r="Y849" s="5"/>
      <c r="Z849" s="5"/>
      <c r="AA849" s="5"/>
      <c r="AB849" s="5"/>
    </row>
    <row r="850" ht="15.75" customHeight="1">
      <c r="A850" s="4"/>
      <c r="E850" s="6"/>
      <c r="H850" s="8"/>
      <c r="L850" s="5"/>
      <c r="M850" s="9"/>
      <c r="N850" s="5"/>
      <c r="O850" s="11"/>
      <c r="P850" s="5"/>
      <c r="Q850" s="5"/>
      <c r="R850" s="5"/>
      <c r="S850" s="5"/>
      <c r="T850" s="5"/>
      <c r="U850" s="5"/>
      <c r="V850" s="5"/>
      <c r="W850" s="5"/>
      <c r="X850" s="5"/>
      <c r="Y850" s="5"/>
      <c r="Z850" s="5"/>
      <c r="AA850" s="5"/>
      <c r="AB850" s="5"/>
    </row>
    <row r="851" ht="15.75" customHeight="1">
      <c r="A851" s="4"/>
      <c r="E851" s="6"/>
      <c r="H851" s="8"/>
      <c r="L851" s="5"/>
      <c r="M851" s="9"/>
      <c r="N851" s="5"/>
      <c r="O851" s="11"/>
      <c r="P851" s="5"/>
      <c r="Q851" s="5"/>
      <c r="R851" s="5"/>
      <c r="S851" s="5"/>
      <c r="T851" s="5"/>
      <c r="U851" s="5"/>
      <c r="V851" s="5"/>
      <c r="W851" s="5"/>
      <c r="X851" s="5"/>
      <c r="Y851" s="5"/>
      <c r="Z851" s="5"/>
      <c r="AA851" s="5"/>
      <c r="AB851" s="5"/>
    </row>
    <row r="852" ht="15.75" customHeight="1">
      <c r="A852" s="4"/>
      <c r="E852" s="6"/>
      <c r="H852" s="8"/>
      <c r="L852" s="5"/>
      <c r="M852" s="9"/>
      <c r="N852" s="5"/>
      <c r="O852" s="11"/>
      <c r="P852" s="5"/>
      <c r="Q852" s="5"/>
      <c r="R852" s="5"/>
      <c r="S852" s="5"/>
      <c r="T852" s="5"/>
      <c r="U852" s="5"/>
      <c r="V852" s="5"/>
      <c r="W852" s="5"/>
      <c r="X852" s="5"/>
      <c r="Y852" s="5"/>
      <c r="Z852" s="5"/>
      <c r="AA852" s="5"/>
      <c r="AB852" s="5"/>
    </row>
    <row r="853" ht="15.75" customHeight="1">
      <c r="A853" s="4"/>
      <c r="E853" s="6"/>
      <c r="H853" s="8"/>
      <c r="L853" s="5"/>
      <c r="M853" s="9"/>
      <c r="N853" s="5"/>
      <c r="O853" s="11"/>
      <c r="P853" s="5"/>
      <c r="Q853" s="5"/>
      <c r="R853" s="5"/>
      <c r="S853" s="5"/>
      <c r="T853" s="5"/>
      <c r="U853" s="5"/>
      <c r="V853" s="5"/>
      <c r="W853" s="5"/>
      <c r="X853" s="5"/>
      <c r="Y853" s="5"/>
      <c r="Z853" s="5"/>
      <c r="AA853" s="5"/>
      <c r="AB853" s="5"/>
    </row>
    <row r="854" ht="15.75" customHeight="1">
      <c r="A854" s="4"/>
      <c r="E854" s="6"/>
      <c r="H854" s="8"/>
      <c r="L854" s="5"/>
      <c r="M854" s="9"/>
      <c r="N854" s="5"/>
      <c r="O854" s="11"/>
      <c r="P854" s="5"/>
      <c r="Q854" s="5"/>
      <c r="R854" s="5"/>
      <c r="S854" s="5"/>
      <c r="T854" s="5"/>
      <c r="U854" s="5"/>
      <c r="V854" s="5"/>
      <c r="W854" s="5"/>
      <c r="X854" s="5"/>
      <c r="Y854" s="5"/>
      <c r="Z854" s="5"/>
      <c r="AA854" s="5"/>
      <c r="AB854" s="5"/>
    </row>
    <row r="855" ht="15.75" customHeight="1">
      <c r="A855" s="4"/>
      <c r="E855" s="6"/>
      <c r="H855" s="8"/>
      <c r="L855" s="5"/>
      <c r="M855" s="9"/>
      <c r="N855" s="5"/>
      <c r="O855" s="11"/>
      <c r="P855" s="5"/>
      <c r="Q855" s="5"/>
      <c r="R855" s="5"/>
      <c r="S855" s="5"/>
      <c r="T855" s="5"/>
      <c r="U855" s="5"/>
      <c r="V855" s="5"/>
      <c r="W855" s="5"/>
      <c r="X855" s="5"/>
      <c r="Y855" s="5"/>
      <c r="Z855" s="5"/>
      <c r="AA855" s="5"/>
      <c r="AB855" s="5"/>
    </row>
    <row r="856" ht="15.75" customHeight="1">
      <c r="A856" s="4"/>
      <c r="E856" s="6"/>
      <c r="H856" s="8"/>
      <c r="L856" s="5"/>
      <c r="M856" s="9"/>
      <c r="N856" s="5"/>
      <c r="O856" s="11"/>
      <c r="P856" s="5"/>
      <c r="Q856" s="5"/>
      <c r="R856" s="5"/>
      <c r="S856" s="5"/>
      <c r="T856" s="5"/>
      <c r="U856" s="5"/>
      <c r="V856" s="5"/>
      <c r="W856" s="5"/>
      <c r="X856" s="5"/>
      <c r="Y856" s="5"/>
      <c r="Z856" s="5"/>
      <c r="AA856" s="5"/>
      <c r="AB856" s="5"/>
    </row>
    <row r="857" ht="15.75" customHeight="1">
      <c r="A857" s="4"/>
      <c r="E857" s="6"/>
      <c r="H857" s="8"/>
      <c r="L857" s="5"/>
      <c r="M857" s="9"/>
      <c r="N857" s="5"/>
      <c r="O857" s="11"/>
      <c r="P857" s="5"/>
      <c r="Q857" s="5"/>
      <c r="R857" s="5"/>
      <c r="S857" s="5"/>
      <c r="T857" s="5"/>
      <c r="U857" s="5"/>
      <c r="V857" s="5"/>
      <c r="W857" s="5"/>
      <c r="X857" s="5"/>
      <c r="Y857" s="5"/>
      <c r="Z857" s="5"/>
      <c r="AA857" s="5"/>
      <c r="AB857" s="5"/>
    </row>
    <row r="858" ht="15.75" customHeight="1">
      <c r="A858" s="4"/>
      <c r="E858" s="6"/>
      <c r="H858" s="8"/>
      <c r="L858" s="5"/>
      <c r="M858" s="9"/>
      <c r="N858" s="5"/>
      <c r="O858" s="11"/>
      <c r="P858" s="5"/>
      <c r="Q858" s="5"/>
      <c r="R858" s="5"/>
      <c r="S858" s="5"/>
      <c r="T858" s="5"/>
      <c r="U858" s="5"/>
      <c r="V858" s="5"/>
      <c r="W858" s="5"/>
      <c r="X858" s="5"/>
      <c r="Y858" s="5"/>
      <c r="Z858" s="5"/>
      <c r="AA858" s="5"/>
      <c r="AB858" s="5"/>
    </row>
    <row r="859" ht="15.75" customHeight="1">
      <c r="A859" s="4"/>
      <c r="E859" s="6"/>
      <c r="H859" s="8"/>
      <c r="L859" s="5"/>
      <c r="M859" s="9"/>
      <c r="N859" s="5"/>
      <c r="O859" s="11"/>
      <c r="P859" s="5"/>
      <c r="Q859" s="5"/>
      <c r="R859" s="5"/>
      <c r="S859" s="5"/>
      <c r="T859" s="5"/>
      <c r="U859" s="5"/>
      <c r="V859" s="5"/>
      <c r="W859" s="5"/>
      <c r="X859" s="5"/>
      <c r="Y859" s="5"/>
      <c r="Z859" s="5"/>
      <c r="AA859" s="5"/>
      <c r="AB859" s="5"/>
    </row>
    <row r="860" ht="15.75" customHeight="1">
      <c r="A860" s="4"/>
      <c r="E860" s="6"/>
      <c r="H860" s="8"/>
      <c r="L860" s="5"/>
      <c r="M860" s="9"/>
      <c r="N860" s="5"/>
      <c r="O860" s="11"/>
      <c r="P860" s="5"/>
      <c r="Q860" s="5"/>
      <c r="R860" s="5"/>
      <c r="S860" s="5"/>
      <c r="T860" s="5"/>
      <c r="U860" s="5"/>
      <c r="V860" s="5"/>
      <c r="W860" s="5"/>
      <c r="X860" s="5"/>
      <c r="Y860" s="5"/>
      <c r="Z860" s="5"/>
      <c r="AA860" s="5"/>
      <c r="AB860" s="5"/>
    </row>
    <row r="861" ht="15.75" customHeight="1">
      <c r="A861" s="4"/>
      <c r="E861" s="6"/>
      <c r="H861" s="8"/>
      <c r="L861" s="5"/>
      <c r="M861" s="9"/>
      <c r="N861" s="5"/>
      <c r="O861" s="11"/>
      <c r="P861" s="5"/>
      <c r="Q861" s="5"/>
      <c r="R861" s="5"/>
      <c r="S861" s="5"/>
      <c r="T861" s="5"/>
      <c r="U861" s="5"/>
      <c r="V861" s="5"/>
      <c r="W861" s="5"/>
      <c r="X861" s="5"/>
      <c r="Y861" s="5"/>
      <c r="Z861" s="5"/>
      <c r="AA861" s="5"/>
      <c r="AB861" s="5"/>
    </row>
    <row r="862" ht="15.75" customHeight="1">
      <c r="A862" s="4"/>
      <c r="E862" s="6"/>
      <c r="H862" s="8"/>
      <c r="L862" s="5"/>
      <c r="M862" s="9"/>
      <c r="N862" s="5"/>
      <c r="O862" s="11"/>
      <c r="P862" s="5"/>
      <c r="Q862" s="5"/>
      <c r="R862" s="5"/>
      <c r="S862" s="5"/>
      <c r="T862" s="5"/>
      <c r="U862" s="5"/>
      <c r="V862" s="5"/>
      <c r="W862" s="5"/>
      <c r="X862" s="5"/>
      <c r="Y862" s="5"/>
      <c r="Z862" s="5"/>
      <c r="AA862" s="5"/>
      <c r="AB862" s="5"/>
    </row>
    <row r="863" ht="15.75" customHeight="1">
      <c r="A863" s="4"/>
      <c r="E863" s="6"/>
      <c r="H863" s="8"/>
      <c r="L863" s="5"/>
      <c r="M863" s="9"/>
      <c r="N863" s="5"/>
      <c r="O863" s="11"/>
      <c r="P863" s="5"/>
      <c r="Q863" s="5"/>
      <c r="R863" s="5"/>
      <c r="S863" s="5"/>
      <c r="T863" s="5"/>
      <c r="U863" s="5"/>
      <c r="V863" s="5"/>
      <c r="W863" s="5"/>
      <c r="X863" s="5"/>
      <c r="Y863" s="5"/>
      <c r="Z863" s="5"/>
      <c r="AA863" s="5"/>
      <c r="AB863" s="5"/>
    </row>
    <row r="864" ht="15.75" customHeight="1">
      <c r="A864" s="4"/>
      <c r="E864" s="6"/>
      <c r="H864" s="8"/>
      <c r="L864" s="5"/>
      <c r="M864" s="9"/>
      <c r="N864" s="5"/>
      <c r="O864" s="11"/>
      <c r="P864" s="5"/>
      <c r="Q864" s="5"/>
      <c r="R864" s="5"/>
      <c r="S864" s="5"/>
      <c r="T864" s="5"/>
      <c r="U864" s="5"/>
      <c r="V864" s="5"/>
      <c r="W864" s="5"/>
      <c r="X864" s="5"/>
      <c r="Y864" s="5"/>
      <c r="Z864" s="5"/>
      <c r="AA864" s="5"/>
      <c r="AB864" s="5"/>
    </row>
    <row r="865" ht="15.75" customHeight="1">
      <c r="A865" s="4"/>
      <c r="E865" s="6"/>
      <c r="H865" s="8"/>
      <c r="L865" s="5"/>
      <c r="M865" s="9"/>
      <c r="N865" s="5"/>
      <c r="O865" s="11"/>
      <c r="P865" s="5"/>
      <c r="Q865" s="5"/>
      <c r="R865" s="5"/>
      <c r="S865" s="5"/>
      <c r="T865" s="5"/>
      <c r="U865" s="5"/>
      <c r="V865" s="5"/>
      <c r="W865" s="5"/>
      <c r="X865" s="5"/>
      <c r="Y865" s="5"/>
      <c r="Z865" s="5"/>
      <c r="AA865" s="5"/>
      <c r="AB865" s="5"/>
    </row>
    <row r="866" ht="15.75" customHeight="1">
      <c r="A866" s="4"/>
      <c r="E866" s="6"/>
      <c r="H866" s="8"/>
      <c r="L866" s="5"/>
      <c r="M866" s="9"/>
      <c r="N866" s="5"/>
      <c r="O866" s="11"/>
      <c r="P866" s="5"/>
      <c r="Q866" s="5"/>
      <c r="R866" s="5"/>
      <c r="S866" s="5"/>
      <c r="T866" s="5"/>
      <c r="U866" s="5"/>
      <c r="V866" s="5"/>
      <c r="W866" s="5"/>
      <c r="X866" s="5"/>
      <c r="Y866" s="5"/>
      <c r="Z866" s="5"/>
      <c r="AA866" s="5"/>
      <c r="AB866" s="5"/>
    </row>
    <row r="867" ht="15.75" customHeight="1">
      <c r="A867" s="4"/>
      <c r="E867" s="6"/>
      <c r="H867" s="8"/>
      <c r="L867" s="5"/>
      <c r="M867" s="9"/>
      <c r="N867" s="5"/>
      <c r="O867" s="11"/>
      <c r="P867" s="5"/>
      <c r="Q867" s="5"/>
      <c r="R867" s="5"/>
      <c r="S867" s="5"/>
      <c r="T867" s="5"/>
      <c r="U867" s="5"/>
      <c r="V867" s="5"/>
      <c r="W867" s="5"/>
      <c r="X867" s="5"/>
      <c r="Y867" s="5"/>
      <c r="Z867" s="5"/>
      <c r="AA867" s="5"/>
      <c r="AB867" s="5"/>
    </row>
    <row r="868" ht="15.75" customHeight="1">
      <c r="A868" s="4"/>
      <c r="E868" s="6"/>
      <c r="H868" s="8"/>
      <c r="L868" s="5"/>
      <c r="M868" s="9"/>
      <c r="N868" s="5"/>
      <c r="O868" s="11"/>
      <c r="P868" s="5"/>
      <c r="Q868" s="5"/>
      <c r="R868" s="5"/>
      <c r="S868" s="5"/>
      <c r="T868" s="5"/>
      <c r="U868" s="5"/>
      <c r="V868" s="5"/>
      <c r="W868" s="5"/>
      <c r="X868" s="5"/>
      <c r="Y868" s="5"/>
      <c r="Z868" s="5"/>
      <c r="AA868" s="5"/>
      <c r="AB868" s="5"/>
    </row>
    <row r="869" ht="15.75" customHeight="1">
      <c r="A869" s="4"/>
      <c r="E869" s="6"/>
      <c r="H869" s="8"/>
      <c r="L869" s="5"/>
      <c r="M869" s="9"/>
      <c r="N869" s="5"/>
      <c r="O869" s="11"/>
      <c r="P869" s="5"/>
      <c r="Q869" s="5"/>
      <c r="R869" s="5"/>
      <c r="S869" s="5"/>
      <c r="T869" s="5"/>
      <c r="U869" s="5"/>
      <c r="V869" s="5"/>
      <c r="W869" s="5"/>
      <c r="X869" s="5"/>
      <c r="Y869" s="5"/>
      <c r="Z869" s="5"/>
      <c r="AA869" s="5"/>
      <c r="AB869" s="5"/>
    </row>
    <row r="870" ht="15.75" customHeight="1">
      <c r="A870" s="4"/>
      <c r="E870" s="6"/>
      <c r="H870" s="8"/>
      <c r="L870" s="5"/>
      <c r="M870" s="9"/>
      <c r="N870" s="5"/>
      <c r="O870" s="11"/>
      <c r="P870" s="5"/>
      <c r="Q870" s="5"/>
      <c r="R870" s="5"/>
      <c r="S870" s="5"/>
      <c r="T870" s="5"/>
      <c r="U870" s="5"/>
      <c r="V870" s="5"/>
      <c r="W870" s="5"/>
      <c r="X870" s="5"/>
      <c r="Y870" s="5"/>
      <c r="Z870" s="5"/>
      <c r="AA870" s="5"/>
      <c r="AB870" s="5"/>
    </row>
    <row r="871" ht="15.75" customHeight="1">
      <c r="A871" s="4"/>
      <c r="E871" s="6"/>
      <c r="H871" s="8"/>
      <c r="L871" s="5"/>
      <c r="M871" s="9"/>
      <c r="N871" s="5"/>
      <c r="O871" s="11"/>
      <c r="P871" s="5"/>
      <c r="Q871" s="5"/>
      <c r="R871" s="5"/>
      <c r="S871" s="5"/>
      <c r="T871" s="5"/>
      <c r="U871" s="5"/>
      <c r="V871" s="5"/>
      <c r="W871" s="5"/>
      <c r="X871" s="5"/>
      <c r="Y871" s="5"/>
      <c r="Z871" s="5"/>
      <c r="AA871" s="5"/>
      <c r="AB871" s="5"/>
    </row>
    <row r="872" ht="15.75" customHeight="1">
      <c r="A872" s="4"/>
      <c r="E872" s="6"/>
      <c r="H872" s="8"/>
      <c r="L872" s="5"/>
      <c r="M872" s="9"/>
      <c r="N872" s="5"/>
      <c r="O872" s="11"/>
      <c r="P872" s="5"/>
      <c r="Q872" s="5"/>
      <c r="R872" s="5"/>
      <c r="S872" s="5"/>
      <c r="T872" s="5"/>
      <c r="U872" s="5"/>
      <c r="V872" s="5"/>
      <c r="W872" s="5"/>
      <c r="X872" s="5"/>
      <c r="Y872" s="5"/>
      <c r="Z872" s="5"/>
      <c r="AA872" s="5"/>
      <c r="AB872" s="5"/>
    </row>
    <row r="873" ht="15.75" customHeight="1">
      <c r="A873" s="4"/>
      <c r="E873" s="6"/>
      <c r="H873" s="8"/>
      <c r="L873" s="5"/>
      <c r="M873" s="9"/>
      <c r="N873" s="5"/>
      <c r="O873" s="11"/>
      <c r="P873" s="5"/>
      <c r="Q873" s="5"/>
      <c r="R873" s="5"/>
      <c r="S873" s="5"/>
      <c r="T873" s="5"/>
      <c r="U873" s="5"/>
      <c r="V873" s="5"/>
      <c r="W873" s="5"/>
      <c r="X873" s="5"/>
      <c r="Y873" s="5"/>
      <c r="Z873" s="5"/>
      <c r="AA873" s="5"/>
      <c r="AB873" s="5"/>
    </row>
    <row r="874" ht="15.75" customHeight="1">
      <c r="A874" s="4"/>
      <c r="E874" s="6"/>
      <c r="H874" s="8"/>
      <c r="L874" s="5"/>
      <c r="M874" s="9"/>
      <c r="N874" s="5"/>
      <c r="O874" s="11"/>
      <c r="P874" s="5"/>
      <c r="Q874" s="5"/>
      <c r="R874" s="5"/>
      <c r="S874" s="5"/>
      <c r="T874" s="5"/>
      <c r="U874" s="5"/>
      <c r="V874" s="5"/>
      <c r="W874" s="5"/>
      <c r="X874" s="5"/>
      <c r="Y874" s="5"/>
      <c r="Z874" s="5"/>
      <c r="AA874" s="5"/>
      <c r="AB874" s="5"/>
    </row>
    <row r="875" ht="15.75" customHeight="1">
      <c r="A875" s="4"/>
      <c r="E875" s="6"/>
      <c r="H875" s="8"/>
      <c r="L875" s="5"/>
      <c r="M875" s="9"/>
      <c r="N875" s="5"/>
      <c r="O875" s="11"/>
      <c r="P875" s="5"/>
      <c r="Q875" s="5"/>
      <c r="R875" s="5"/>
      <c r="S875" s="5"/>
      <c r="T875" s="5"/>
      <c r="U875" s="5"/>
      <c r="V875" s="5"/>
      <c r="W875" s="5"/>
      <c r="X875" s="5"/>
      <c r="Y875" s="5"/>
      <c r="Z875" s="5"/>
      <c r="AA875" s="5"/>
      <c r="AB875" s="5"/>
    </row>
    <row r="876" ht="15.75" customHeight="1">
      <c r="A876" s="4"/>
      <c r="E876" s="6"/>
      <c r="H876" s="8"/>
      <c r="L876" s="5"/>
      <c r="M876" s="9"/>
      <c r="N876" s="5"/>
      <c r="O876" s="11"/>
      <c r="P876" s="5"/>
      <c r="Q876" s="5"/>
      <c r="R876" s="5"/>
      <c r="S876" s="5"/>
      <c r="T876" s="5"/>
      <c r="U876" s="5"/>
      <c r="V876" s="5"/>
      <c r="W876" s="5"/>
      <c r="X876" s="5"/>
      <c r="Y876" s="5"/>
      <c r="Z876" s="5"/>
      <c r="AA876" s="5"/>
      <c r="AB876" s="5"/>
    </row>
    <row r="877" ht="15.75" customHeight="1">
      <c r="A877" s="4"/>
      <c r="E877" s="6"/>
      <c r="H877" s="8"/>
      <c r="L877" s="5"/>
      <c r="M877" s="9"/>
      <c r="N877" s="5"/>
      <c r="O877" s="11"/>
      <c r="P877" s="5"/>
      <c r="Q877" s="5"/>
      <c r="R877" s="5"/>
      <c r="S877" s="5"/>
      <c r="T877" s="5"/>
      <c r="U877" s="5"/>
      <c r="V877" s="5"/>
      <c r="W877" s="5"/>
      <c r="X877" s="5"/>
      <c r="Y877" s="5"/>
      <c r="Z877" s="5"/>
      <c r="AA877" s="5"/>
      <c r="AB877" s="5"/>
    </row>
    <row r="878" ht="15.75" customHeight="1">
      <c r="A878" s="4"/>
      <c r="E878" s="6"/>
      <c r="H878" s="8"/>
      <c r="L878" s="5"/>
      <c r="M878" s="9"/>
      <c r="N878" s="5"/>
      <c r="O878" s="11"/>
      <c r="P878" s="5"/>
      <c r="Q878" s="5"/>
      <c r="R878" s="5"/>
      <c r="S878" s="5"/>
      <c r="T878" s="5"/>
      <c r="U878" s="5"/>
      <c r="V878" s="5"/>
      <c r="W878" s="5"/>
      <c r="X878" s="5"/>
      <c r="Y878" s="5"/>
      <c r="Z878" s="5"/>
      <c r="AA878" s="5"/>
      <c r="AB878" s="5"/>
    </row>
    <row r="879" ht="15.75" customHeight="1">
      <c r="A879" s="4"/>
      <c r="E879" s="6"/>
      <c r="H879" s="8"/>
      <c r="L879" s="5"/>
      <c r="M879" s="9"/>
      <c r="N879" s="5"/>
      <c r="O879" s="11"/>
      <c r="P879" s="5"/>
      <c r="Q879" s="5"/>
      <c r="R879" s="5"/>
      <c r="S879" s="5"/>
      <c r="T879" s="5"/>
      <c r="U879" s="5"/>
      <c r="V879" s="5"/>
      <c r="W879" s="5"/>
      <c r="X879" s="5"/>
      <c r="Y879" s="5"/>
      <c r="Z879" s="5"/>
      <c r="AA879" s="5"/>
      <c r="AB879" s="5"/>
    </row>
    <row r="880" ht="15.75" customHeight="1">
      <c r="A880" s="4"/>
      <c r="E880" s="6"/>
      <c r="H880" s="8"/>
      <c r="L880" s="5"/>
      <c r="M880" s="9"/>
      <c r="N880" s="5"/>
      <c r="O880" s="11"/>
      <c r="P880" s="5"/>
      <c r="Q880" s="5"/>
      <c r="R880" s="5"/>
      <c r="S880" s="5"/>
      <c r="T880" s="5"/>
      <c r="U880" s="5"/>
      <c r="V880" s="5"/>
      <c r="W880" s="5"/>
      <c r="X880" s="5"/>
      <c r="Y880" s="5"/>
      <c r="Z880" s="5"/>
      <c r="AA880" s="5"/>
      <c r="AB880" s="5"/>
    </row>
    <row r="881" ht="15.75" customHeight="1">
      <c r="A881" s="4"/>
      <c r="E881" s="6"/>
      <c r="H881" s="8"/>
      <c r="L881" s="5"/>
      <c r="M881" s="9"/>
      <c r="N881" s="5"/>
      <c r="O881" s="11"/>
      <c r="P881" s="5"/>
      <c r="Q881" s="5"/>
      <c r="R881" s="5"/>
      <c r="S881" s="5"/>
      <c r="T881" s="5"/>
      <c r="U881" s="5"/>
      <c r="V881" s="5"/>
      <c r="W881" s="5"/>
      <c r="X881" s="5"/>
      <c r="Y881" s="5"/>
      <c r="Z881" s="5"/>
      <c r="AA881" s="5"/>
      <c r="AB881" s="5"/>
    </row>
    <row r="882" ht="15.75" customHeight="1">
      <c r="A882" s="4"/>
      <c r="E882" s="6"/>
      <c r="H882" s="8"/>
      <c r="L882" s="5"/>
      <c r="M882" s="9"/>
      <c r="N882" s="5"/>
      <c r="O882" s="11"/>
      <c r="P882" s="5"/>
      <c r="Q882" s="5"/>
      <c r="R882" s="5"/>
      <c r="S882" s="5"/>
      <c r="T882" s="5"/>
      <c r="U882" s="5"/>
      <c r="V882" s="5"/>
      <c r="W882" s="5"/>
      <c r="X882" s="5"/>
      <c r="Y882" s="5"/>
      <c r="Z882" s="5"/>
      <c r="AA882" s="5"/>
      <c r="AB882" s="5"/>
    </row>
    <row r="883" ht="15.75" customHeight="1">
      <c r="A883" s="4"/>
      <c r="E883" s="6"/>
      <c r="H883" s="8"/>
      <c r="L883" s="5"/>
      <c r="M883" s="9"/>
      <c r="N883" s="5"/>
      <c r="O883" s="11"/>
      <c r="P883" s="5"/>
      <c r="Q883" s="5"/>
      <c r="R883" s="5"/>
      <c r="S883" s="5"/>
      <c r="T883" s="5"/>
      <c r="U883" s="5"/>
      <c r="V883" s="5"/>
      <c r="W883" s="5"/>
      <c r="X883" s="5"/>
      <c r="Y883" s="5"/>
      <c r="Z883" s="5"/>
      <c r="AA883" s="5"/>
      <c r="AB883" s="5"/>
    </row>
    <row r="884" ht="15.75" customHeight="1">
      <c r="A884" s="4"/>
      <c r="E884" s="6"/>
      <c r="H884" s="8"/>
      <c r="L884" s="5"/>
      <c r="M884" s="9"/>
      <c r="N884" s="5"/>
      <c r="O884" s="11"/>
      <c r="P884" s="5"/>
      <c r="Q884" s="5"/>
      <c r="R884" s="5"/>
      <c r="S884" s="5"/>
      <c r="T884" s="5"/>
      <c r="U884" s="5"/>
      <c r="V884" s="5"/>
      <c r="W884" s="5"/>
      <c r="X884" s="5"/>
      <c r="Y884" s="5"/>
      <c r="Z884" s="5"/>
      <c r="AA884" s="5"/>
      <c r="AB884" s="5"/>
    </row>
    <row r="885" ht="15.75" customHeight="1">
      <c r="A885" s="4"/>
      <c r="E885" s="6"/>
      <c r="H885" s="8"/>
      <c r="L885" s="5"/>
      <c r="M885" s="9"/>
      <c r="N885" s="5"/>
      <c r="O885" s="11"/>
      <c r="P885" s="5"/>
      <c r="Q885" s="5"/>
      <c r="R885" s="5"/>
      <c r="S885" s="5"/>
      <c r="T885" s="5"/>
      <c r="U885" s="5"/>
      <c r="V885" s="5"/>
      <c r="W885" s="5"/>
      <c r="X885" s="5"/>
      <c r="Y885" s="5"/>
      <c r="Z885" s="5"/>
      <c r="AA885" s="5"/>
      <c r="AB885" s="5"/>
    </row>
    <row r="886" ht="15.75" customHeight="1">
      <c r="A886" s="4"/>
      <c r="E886" s="6"/>
      <c r="H886" s="8"/>
      <c r="L886" s="5"/>
      <c r="M886" s="9"/>
      <c r="N886" s="5"/>
      <c r="O886" s="11"/>
      <c r="P886" s="5"/>
      <c r="Q886" s="5"/>
      <c r="R886" s="5"/>
      <c r="S886" s="5"/>
      <c r="T886" s="5"/>
      <c r="U886" s="5"/>
      <c r="V886" s="5"/>
      <c r="W886" s="5"/>
      <c r="X886" s="5"/>
      <c r="Y886" s="5"/>
      <c r="Z886" s="5"/>
      <c r="AA886" s="5"/>
      <c r="AB886" s="5"/>
    </row>
    <row r="887" ht="15.75" customHeight="1">
      <c r="A887" s="4"/>
      <c r="E887" s="6"/>
      <c r="H887" s="8"/>
      <c r="L887" s="5"/>
      <c r="M887" s="9"/>
      <c r="N887" s="5"/>
      <c r="O887" s="11"/>
      <c r="P887" s="5"/>
      <c r="Q887" s="5"/>
      <c r="R887" s="5"/>
      <c r="S887" s="5"/>
      <c r="T887" s="5"/>
      <c r="U887" s="5"/>
      <c r="V887" s="5"/>
      <c r="W887" s="5"/>
      <c r="X887" s="5"/>
      <c r="Y887" s="5"/>
      <c r="Z887" s="5"/>
      <c r="AA887" s="5"/>
      <c r="AB887" s="5"/>
    </row>
    <row r="888" ht="15.75" customHeight="1">
      <c r="A888" s="4"/>
      <c r="E888" s="6"/>
      <c r="H888" s="8"/>
      <c r="L888" s="5"/>
      <c r="M888" s="9"/>
      <c r="N888" s="5"/>
      <c r="O888" s="11"/>
      <c r="P888" s="5"/>
      <c r="Q888" s="5"/>
      <c r="R888" s="5"/>
      <c r="S888" s="5"/>
      <c r="T888" s="5"/>
      <c r="U888" s="5"/>
      <c r="V888" s="5"/>
      <c r="W888" s="5"/>
      <c r="X888" s="5"/>
      <c r="Y888" s="5"/>
      <c r="Z888" s="5"/>
      <c r="AA888" s="5"/>
      <c r="AB888" s="5"/>
    </row>
    <row r="889" ht="15.75" customHeight="1">
      <c r="A889" s="4"/>
      <c r="E889" s="6"/>
      <c r="H889" s="8"/>
      <c r="L889" s="5"/>
      <c r="M889" s="9"/>
      <c r="N889" s="5"/>
      <c r="O889" s="11"/>
      <c r="P889" s="5"/>
      <c r="Q889" s="5"/>
      <c r="R889" s="5"/>
      <c r="S889" s="5"/>
      <c r="T889" s="5"/>
      <c r="U889" s="5"/>
      <c r="V889" s="5"/>
      <c r="W889" s="5"/>
      <c r="X889" s="5"/>
      <c r="Y889" s="5"/>
      <c r="Z889" s="5"/>
      <c r="AA889" s="5"/>
      <c r="AB889" s="5"/>
    </row>
    <row r="890" ht="15.75" customHeight="1">
      <c r="A890" s="4"/>
      <c r="E890" s="6"/>
      <c r="H890" s="8"/>
      <c r="L890" s="5"/>
      <c r="M890" s="9"/>
      <c r="N890" s="5"/>
      <c r="O890" s="11"/>
      <c r="P890" s="5"/>
      <c r="Q890" s="5"/>
      <c r="R890" s="5"/>
      <c r="S890" s="5"/>
      <c r="T890" s="5"/>
      <c r="U890" s="5"/>
      <c r="V890" s="5"/>
      <c r="W890" s="5"/>
      <c r="X890" s="5"/>
      <c r="Y890" s="5"/>
      <c r="Z890" s="5"/>
      <c r="AA890" s="5"/>
      <c r="AB890" s="5"/>
    </row>
    <row r="891" ht="15.75" customHeight="1">
      <c r="A891" s="4"/>
      <c r="E891" s="6"/>
      <c r="H891" s="8"/>
      <c r="L891" s="5"/>
      <c r="M891" s="9"/>
      <c r="N891" s="5"/>
      <c r="O891" s="11"/>
      <c r="P891" s="5"/>
      <c r="Q891" s="5"/>
      <c r="R891" s="5"/>
      <c r="S891" s="5"/>
      <c r="T891" s="5"/>
      <c r="U891" s="5"/>
      <c r="V891" s="5"/>
      <c r="W891" s="5"/>
      <c r="X891" s="5"/>
      <c r="Y891" s="5"/>
      <c r="Z891" s="5"/>
      <c r="AA891" s="5"/>
      <c r="AB891" s="5"/>
    </row>
    <row r="892" ht="15.75" customHeight="1">
      <c r="A892" s="4"/>
      <c r="E892" s="6"/>
      <c r="H892" s="8"/>
      <c r="L892" s="5"/>
      <c r="M892" s="9"/>
      <c r="N892" s="5"/>
      <c r="O892" s="11"/>
      <c r="P892" s="5"/>
      <c r="Q892" s="5"/>
      <c r="R892" s="5"/>
      <c r="S892" s="5"/>
      <c r="T892" s="5"/>
      <c r="U892" s="5"/>
      <c r="V892" s="5"/>
      <c r="W892" s="5"/>
      <c r="X892" s="5"/>
      <c r="Y892" s="5"/>
      <c r="Z892" s="5"/>
      <c r="AA892" s="5"/>
      <c r="AB892" s="5"/>
    </row>
    <row r="893" ht="15.75" customHeight="1">
      <c r="A893" s="4"/>
      <c r="E893" s="6"/>
      <c r="H893" s="8"/>
      <c r="L893" s="5"/>
      <c r="M893" s="9"/>
      <c r="N893" s="5"/>
      <c r="O893" s="11"/>
      <c r="P893" s="5"/>
      <c r="Q893" s="5"/>
      <c r="R893" s="5"/>
      <c r="S893" s="5"/>
      <c r="T893" s="5"/>
      <c r="U893" s="5"/>
      <c r="V893" s="5"/>
      <c r="W893" s="5"/>
      <c r="X893" s="5"/>
      <c r="Y893" s="5"/>
      <c r="Z893" s="5"/>
      <c r="AA893" s="5"/>
      <c r="AB893" s="5"/>
    </row>
    <row r="894" ht="15.75" customHeight="1">
      <c r="A894" s="4"/>
      <c r="E894" s="6"/>
      <c r="H894" s="8"/>
      <c r="L894" s="5"/>
      <c r="M894" s="9"/>
      <c r="N894" s="5"/>
      <c r="O894" s="11"/>
      <c r="P894" s="5"/>
      <c r="Q894" s="5"/>
      <c r="R894" s="5"/>
      <c r="S894" s="5"/>
      <c r="T894" s="5"/>
      <c r="U894" s="5"/>
      <c r="V894" s="5"/>
      <c r="W894" s="5"/>
      <c r="X894" s="5"/>
      <c r="Y894" s="5"/>
      <c r="Z894" s="5"/>
      <c r="AA894" s="5"/>
      <c r="AB894" s="5"/>
    </row>
    <row r="895" ht="15.75" customHeight="1">
      <c r="A895" s="4"/>
      <c r="E895" s="6"/>
      <c r="H895" s="8"/>
      <c r="L895" s="5"/>
      <c r="M895" s="9"/>
      <c r="N895" s="5"/>
      <c r="O895" s="11"/>
      <c r="P895" s="5"/>
      <c r="Q895" s="5"/>
      <c r="R895" s="5"/>
      <c r="S895" s="5"/>
      <c r="T895" s="5"/>
      <c r="U895" s="5"/>
      <c r="V895" s="5"/>
      <c r="W895" s="5"/>
      <c r="X895" s="5"/>
      <c r="Y895" s="5"/>
      <c r="Z895" s="5"/>
      <c r="AA895" s="5"/>
      <c r="AB895" s="5"/>
    </row>
    <row r="896" ht="15.75" customHeight="1">
      <c r="A896" s="4"/>
      <c r="E896" s="6"/>
      <c r="H896" s="8"/>
      <c r="L896" s="5"/>
      <c r="M896" s="9"/>
      <c r="N896" s="5"/>
      <c r="O896" s="11"/>
      <c r="P896" s="5"/>
      <c r="Q896" s="5"/>
      <c r="R896" s="5"/>
      <c r="S896" s="5"/>
      <c r="T896" s="5"/>
      <c r="U896" s="5"/>
      <c r="V896" s="5"/>
      <c r="W896" s="5"/>
      <c r="X896" s="5"/>
      <c r="Y896" s="5"/>
      <c r="Z896" s="5"/>
      <c r="AA896" s="5"/>
      <c r="AB896" s="5"/>
    </row>
    <row r="897" ht="15.75" customHeight="1">
      <c r="A897" s="4"/>
      <c r="E897" s="6"/>
      <c r="H897" s="8"/>
      <c r="L897" s="5"/>
      <c r="M897" s="9"/>
      <c r="N897" s="5"/>
      <c r="O897" s="11"/>
      <c r="P897" s="5"/>
      <c r="Q897" s="5"/>
      <c r="R897" s="5"/>
      <c r="S897" s="5"/>
      <c r="T897" s="5"/>
      <c r="U897" s="5"/>
      <c r="V897" s="5"/>
      <c r="W897" s="5"/>
      <c r="X897" s="5"/>
      <c r="Y897" s="5"/>
      <c r="Z897" s="5"/>
      <c r="AA897" s="5"/>
      <c r="AB897" s="5"/>
    </row>
    <row r="898" ht="15.75" customHeight="1">
      <c r="A898" s="4"/>
      <c r="E898" s="6"/>
      <c r="H898" s="8"/>
      <c r="L898" s="5"/>
      <c r="M898" s="9"/>
      <c r="N898" s="5"/>
      <c r="O898" s="11"/>
      <c r="P898" s="5"/>
      <c r="Q898" s="5"/>
      <c r="R898" s="5"/>
      <c r="S898" s="5"/>
      <c r="T898" s="5"/>
      <c r="U898" s="5"/>
      <c r="V898" s="5"/>
      <c r="W898" s="5"/>
      <c r="X898" s="5"/>
      <c r="Y898" s="5"/>
      <c r="Z898" s="5"/>
      <c r="AA898" s="5"/>
      <c r="AB898" s="5"/>
    </row>
    <row r="899" ht="15.75" customHeight="1">
      <c r="A899" s="4"/>
      <c r="E899" s="6"/>
      <c r="H899" s="8"/>
      <c r="L899" s="5"/>
      <c r="M899" s="9"/>
      <c r="N899" s="5"/>
      <c r="O899" s="11"/>
      <c r="P899" s="5"/>
      <c r="Q899" s="5"/>
      <c r="R899" s="5"/>
      <c r="S899" s="5"/>
      <c r="T899" s="5"/>
      <c r="U899" s="5"/>
      <c r="V899" s="5"/>
      <c r="W899" s="5"/>
      <c r="X899" s="5"/>
      <c r="Y899" s="5"/>
      <c r="Z899" s="5"/>
      <c r="AA899" s="5"/>
      <c r="AB899" s="5"/>
    </row>
    <row r="900" ht="15.75" customHeight="1">
      <c r="A900" s="4"/>
      <c r="E900" s="6"/>
      <c r="H900" s="8"/>
      <c r="L900" s="5"/>
      <c r="M900" s="9"/>
      <c r="N900" s="5"/>
      <c r="O900" s="11"/>
      <c r="P900" s="5"/>
      <c r="Q900" s="5"/>
      <c r="R900" s="5"/>
      <c r="S900" s="5"/>
      <c r="T900" s="5"/>
      <c r="U900" s="5"/>
      <c r="V900" s="5"/>
      <c r="W900" s="5"/>
      <c r="X900" s="5"/>
      <c r="Y900" s="5"/>
      <c r="Z900" s="5"/>
      <c r="AA900" s="5"/>
      <c r="AB900" s="5"/>
    </row>
    <row r="901" ht="15.75" customHeight="1">
      <c r="A901" s="4"/>
      <c r="E901" s="6"/>
      <c r="H901" s="8"/>
      <c r="L901" s="5"/>
      <c r="M901" s="9"/>
      <c r="N901" s="5"/>
      <c r="O901" s="11"/>
      <c r="P901" s="5"/>
      <c r="Q901" s="5"/>
      <c r="R901" s="5"/>
      <c r="S901" s="5"/>
      <c r="T901" s="5"/>
      <c r="U901" s="5"/>
      <c r="V901" s="5"/>
      <c r="W901" s="5"/>
      <c r="X901" s="5"/>
      <c r="Y901" s="5"/>
      <c r="Z901" s="5"/>
      <c r="AA901" s="5"/>
      <c r="AB901" s="5"/>
    </row>
    <row r="902" ht="15.75" customHeight="1">
      <c r="A902" s="4"/>
      <c r="E902" s="6"/>
      <c r="H902" s="8"/>
      <c r="L902" s="5"/>
      <c r="M902" s="9"/>
      <c r="N902" s="5"/>
      <c r="O902" s="11"/>
      <c r="P902" s="5"/>
      <c r="Q902" s="5"/>
      <c r="R902" s="5"/>
      <c r="S902" s="5"/>
      <c r="T902" s="5"/>
      <c r="U902" s="5"/>
      <c r="V902" s="5"/>
      <c r="W902" s="5"/>
      <c r="X902" s="5"/>
      <c r="Y902" s="5"/>
      <c r="Z902" s="5"/>
      <c r="AA902" s="5"/>
      <c r="AB902" s="5"/>
    </row>
    <row r="903" ht="15.75" customHeight="1">
      <c r="A903" s="4"/>
      <c r="E903" s="6"/>
      <c r="H903" s="8"/>
      <c r="L903" s="5"/>
      <c r="M903" s="9"/>
      <c r="N903" s="5"/>
      <c r="O903" s="11"/>
      <c r="P903" s="5"/>
      <c r="Q903" s="5"/>
      <c r="R903" s="5"/>
      <c r="S903" s="5"/>
      <c r="T903" s="5"/>
      <c r="U903" s="5"/>
      <c r="V903" s="5"/>
      <c r="W903" s="5"/>
      <c r="X903" s="5"/>
      <c r="Y903" s="5"/>
      <c r="Z903" s="5"/>
      <c r="AA903" s="5"/>
      <c r="AB903" s="5"/>
    </row>
    <row r="904" ht="15.75" customHeight="1">
      <c r="A904" s="4"/>
      <c r="E904" s="6"/>
      <c r="H904" s="8"/>
      <c r="L904" s="5"/>
      <c r="M904" s="9"/>
      <c r="N904" s="5"/>
      <c r="O904" s="11"/>
      <c r="P904" s="5"/>
      <c r="Q904" s="5"/>
      <c r="R904" s="5"/>
      <c r="S904" s="5"/>
      <c r="T904" s="5"/>
      <c r="U904" s="5"/>
      <c r="V904" s="5"/>
      <c r="W904" s="5"/>
      <c r="X904" s="5"/>
      <c r="Y904" s="5"/>
      <c r="Z904" s="5"/>
      <c r="AA904" s="5"/>
      <c r="AB904" s="5"/>
    </row>
    <row r="905" ht="15.75" customHeight="1">
      <c r="A905" s="4"/>
      <c r="E905" s="6"/>
      <c r="H905" s="8"/>
      <c r="L905" s="5"/>
      <c r="M905" s="9"/>
      <c r="N905" s="5"/>
      <c r="O905" s="11"/>
      <c r="P905" s="5"/>
      <c r="Q905" s="5"/>
      <c r="R905" s="5"/>
      <c r="S905" s="5"/>
      <c r="T905" s="5"/>
      <c r="U905" s="5"/>
      <c r="V905" s="5"/>
      <c r="W905" s="5"/>
      <c r="X905" s="5"/>
      <c r="Y905" s="5"/>
      <c r="Z905" s="5"/>
      <c r="AA905" s="5"/>
      <c r="AB905" s="5"/>
    </row>
    <row r="906" ht="15.75" customHeight="1">
      <c r="A906" s="4"/>
      <c r="E906" s="6"/>
      <c r="H906" s="8"/>
      <c r="L906" s="5"/>
      <c r="M906" s="9"/>
      <c r="N906" s="5"/>
      <c r="O906" s="11"/>
      <c r="P906" s="5"/>
      <c r="Q906" s="5"/>
      <c r="R906" s="5"/>
      <c r="S906" s="5"/>
      <c r="T906" s="5"/>
      <c r="U906" s="5"/>
      <c r="V906" s="5"/>
      <c r="W906" s="5"/>
      <c r="X906" s="5"/>
      <c r="Y906" s="5"/>
      <c r="Z906" s="5"/>
      <c r="AA906" s="5"/>
      <c r="AB906" s="5"/>
    </row>
    <row r="907" ht="15.75" customHeight="1">
      <c r="A907" s="4"/>
      <c r="E907" s="6"/>
      <c r="H907" s="8"/>
      <c r="L907" s="5"/>
      <c r="M907" s="9"/>
      <c r="N907" s="5"/>
      <c r="O907" s="11"/>
      <c r="P907" s="5"/>
      <c r="Q907" s="5"/>
      <c r="R907" s="5"/>
      <c r="S907" s="5"/>
      <c r="T907" s="5"/>
      <c r="U907" s="5"/>
      <c r="V907" s="5"/>
      <c r="W907" s="5"/>
      <c r="X907" s="5"/>
      <c r="Y907" s="5"/>
      <c r="Z907" s="5"/>
      <c r="AA907" s="5"/>
      <c r="AB907" s="5"/>
    </row>
    <row r="908" ht="15.75" customHeight="1">
      <c r="A908" s="4"/>
      <c r="E908" s="6"/>
      <c r="H908" s="8"/>
      <c r="L908" s="5"/>
      <c r="M908" s="9"/>
      <c r="N908" s="5"/>
      <c r="O908" s="11"/>
      <c r="P908" s="5"/>
      <c r="Q908" s="5"/>
      <c r="R908" s="5"/>
      <c r="S908" s="5"/>
      <c r="T908" s="5"/>
      <c r="U908" s="5"/>
      <c r="V908" s="5"/>
      <c r="W908" s="5"/>
      <c r="X908" s="5"/>
      <c r="Y908" s="5"/>
      <c r="Z908" s="5"/>
      <c r="AA908" s="5"/>
      <c r="AB908" s="5"/>
    </row>
    <row r="909" ht="15.75" customHeight="1">
      <c r="A909" s="4"/>
      <c r="E909" s="6"/>
      <c r="H909" s="8"/>
      <c r="L909" s="5"/>
      <c r="M909" s="9"/>
      <c r="N909" s="5"/>
      <c r="O909" s="11"/>
      <c r="P909" s="5"/>
      <c r="Q909" s="5"/>
      <c r="R909" s="5"/>
      <c r="S909" s="5"/>
      <c r="T909" s="5"/>
      <c r="U909" s="5"/>
      <c r="V909" s="5"/>
      <c r="W909" s="5"/>
      <c r="X909" s="5"/>
      <c r="Y909" s="5"/>
      <c r="Z909" s="5"/>
      <c r="AA909" s="5"/>
      <c r="AB909" s="5"/>
    </row>
    <row r="910" ht="15.75" customHeight="1">
      <c r="A910" s="4"/>
      <c r="E910" s="6"/>
      <c r="H910" s="8"/>
      <c r="L910" s="5"/>
      <c r="M910" s="9"/>
      <c r="N910" s="5"/>
      <c r="O910" s="11"/>
      <c r="P910" s="5"/>
      <c r="Q910" s="5"/>
      <c r="R910" s="5"/>
      <c r="S910" s="5"/>
      <c r="T910" s="5"/>
      <c r="U910" s="5"/>
      <c r="V910" s="5"/>
      <c r="W910" s="5"/>
      <c r="X910" s="5"/>
      <c r="Y910" s="5"/>
      <c r="Z910" s="5"/>
      <c r="AA910" s="5"/>
      <c r="AB910" s="5"/>
    </row>
    <row r="911" ht="15.75" customHeight="1">
      <c r="A911" s="4"/>
      <c r="E911" s="6"/>
      <c r="H911" s="8"/>
      <c r="L911" s="5"/>
      <c r="M911" s="9"/>
      <c r="N911" s="5"/>
      <c r="O911" s="11"/>
      <c r="P911" s="5"/>
      <c r="Q911" s="5"/>
      <c r="R911" s="5"/>
      <c r="S911" s="5"/>
      <c r="T911" s="5"/>
      <c r="U911" s="5"/>
      <c r="V911" s="5"/>
      <c r="W911" s="5"/>
      <c r="X911" s="5"/>
      <c r="Y911" s="5"/>
      <c r="Z911" s="5"/>
      <c r="AA911" s="5"/>
      <c r="AB911" s="5"/>
    </row>
    <row r="912" ht="15.75" customHeight="1">
      <c r="A912" s="4"/>
      <c r="E912" s="6"/>
      <c r="H912" s="8"/>
      <c r="L912" s="5"/>
      <c r="M912" s="9"/>
      <c r="N912" s="5"/>
      <c r="O912" s="11"/>
      <c r="P912" s="5"/>
      <c r="Q912" s="5"/>
      <c r="R912" s="5"/>
      <c r="S912" s="5"/>
      <c r="T912" s="5"/>
      <c r="U912" s="5"/>
      <c r="V912" s="5"/>
      <c r="W912" s="5"/>
      <c r="X912" s="5"/>
      <c r="Y912" s="5"/>
      <c r="Z912" s="5"/>
      <c r="AA912" s="5"/>
      <c r="AB912" s="5"/>
    </row>
    <row r="913" ht="15.75" customHeight="1">
      <c r="A913" s="4"/>
      <c r="E913" s="6"/>
      <c r="H913" s="8"/>
      <c r="L913" s="5"/>
      <c r="M913" s="9"/>
      <c r="N913" s="5"/>
      <c r="O913" s="11"/>
      <c r="P913" s="5"/>
      <c r="Q913" s="5"/>
      <c r="R913" s="5"/>
      <c r="S913" s="5"/>
      <c r="T913" s="5"/>
      <c r="U913" s="5"/>
      <c r="V913" s="5"/>
      <c r="W913" s="5"/>
      <c r="X913" s="5"/>
      <c r="Y913" s="5"/>
      <c r="Z913" s="5"/>
      <c r="AA913" s="5"/>
      <c r="AB913" s="5"/>
    </row>
    <row r="914" ht="15.75" customHeight="1">
      <c r="A914" s="4"/>
      <c r="E914" s="6"/>
      <c r="H914" s="8"/>
      <c r="L914" s="5"/>
      <c r="M914" s="9"/>
      <c r="N914" s="5"/>
      <c r="O914" s="11"/>
      <c r="P914" s="5"/>
      <c r="Q914" s="5"/>
      <c r="R914" s="5"/>
      <c r="S914" s="5"/>
      <c r="T914" s="5"/>
      <c r="U914" s="5"/>
      <c r="V914" s="5"/>
      <c r="W914" s="5"/>
      <c r="X914" s="5"/>
      <c r="Y914" s="5"/>
      <c r="Z914" s="5"/>
      <c r="AA914" s="5"/>
      <c r="AB914" s="5"/>
    </row>
    <row r="915" ht="15.75" customHeight="1">
      <c r="A915" s="4"/>
      <c r="E915" s="6"/>
      <c r="H915" s="8"/>
      <c r="L915" s="5"/>
      <c r="M915" s="9"/>
      <c r="N915" s="5"/>
      <c r="O915" s="11"/>
      <c r="P915" s="5"/>
      <c r="Q915" s="5"/>
      <c r="R915" s="5"/>
      <c r="S915" s="5"/>
      <c r="T915" s="5"/>
      <c r="U915" s="5"/>
      <c r="V915" s="5"/>
      <c r="W915" s="5"/>
      <c r="X915" s="5"/>
      <c r="Y915" s="5"/>
      <c r="Z915" s="5"/>
      <c r="AA915" s="5"/>
      <c r="AB915" s="5"/>
    </row>
    <row r="916" ht="15.75" customHeight="1">
      <c r="A916" s="4"/>
      <c r="E916" s="6"/>
      <c r="H916" s="8"/>
      <c r="L916" s="5"/>
      <c r="M916" s="9"/>
      <c r="N916" s="5"/>
      <c r="O916" s="11"/>
      <c r="P916" s="5"/>
      <c r="Q916" s="5"/>
      <c r="R916" s="5"/>
      <c r="S916" s="5"/>
      <c r="T916" s="5"/>
      <c r="U916" s="5"/>
      <c r="V916" s="5"/>
      <c r="W916" s="5"/>
      <c r="X916" s="5"/>
      <c r="Y916" s="5"/>
      <c r="Z916" s="5"/>
      <c r="AA916" s="5"/>
      <c r="AB916" s="5"/>
    </row>
    <row r="917" ht="15.75" customHeight="1">
      <c r="A917" s="4"/>
      <c r="E917" s="6"/>
      <c r="H917" s="8"/>
      <c r="L917" s="5"/>
      <c r="M917" s="9"/>
      <c r="N917" s="5"/>
      <c r="O917" s="11"/>
      <c r="P917" s="5"/>
      <c r="Q917" s="5"/>
      <c r="R917" s="5"/>
      <c r="S917" s="5"/>
      <c r="T917" s="5"/>
      <c r="U917" s="5"/>
      <c r="V917" s="5"/>
      <c r="W917" s="5"/>
      <c r="X917" s="5"/>
      <c r="Y917" s="5"/>
      <c r="Z917" s="5"/>
      <c r="AA917" s="5"/>
      <c r="AB917" s="5"/>
    </row>
    <row r="918" ht="15.75" customHeight="1">
      <c r="A918" s="4"/>
      <c r="E918" s="6"/>
      <c r="H918" s="8"/>
      <c r="L918" s="5"/>
      <c r="M918" s="9"/>
      <c r="N918" s="5"/>
      <c r="O918" s="11"/>
      <c r="P918" s="5"/>
      <c r="Q918" s="5"/>
      <c r="R918" s="5"/>
      <c r="S918" s="5"/>
      <c r="T918" s="5"/>
      <c r="U918" s="5"/>
      <c r="V918" s="5"/>
      <c r="W918" s="5"/>
      <c r="X918" s="5"/>
      <c r="Y918" s="5"/>
      <c r="Z918" s="5"/>
      <c r="AA918" s="5"/>
      <c r="AB918" s="5"/>
    </row>
    <row r="919" ht="15.75" customHeight="1">
      <c r="A919" s="4"/>
      <c r="E919" s="6"/>
      <c r="H919" s="8"/>
      <c r="L919" s="5"/>
      <c r="M919" s="9"/>
      <c r="N919" s="5"/>
      <c r="O919" s="11"/>
      <c r="P919" s="5"/>
      <c r="Q919" s="5"/>
      <c r="R919" s="5"/>
      <c r="S919" s="5"/>
      <c r="T919" s="5"/>
      <c r="U919" s="5"/>
      <c r="V919" s="5"/>
      <c r="W919" s="5"/>
      <c r="X919" s="5"/>
      <c r="Y919" s="5"/>
      <c r="Z919" s="5"/>
      <c r="AA919" s="5"/>
      <c r="AB919" s="5"/>
    </row>
    <row r="920" ht="15.75" customHeight="1">
      <c r="A920" s="4"/>
      <c r="E920" s="6"/>
      <c r="H920" s="8"/>
      <c r="L920" s="5"/>
      <c r="M920" s="9"/>
      <c r="N920" s="5"/>
      <c r="O920" s="11"/>
      <c r="P920" s="5"/>
      <c r="Q920" s="5"/>
      <c r="R920" s="5"/>
      <c r="S920" s="5"/>
      <c r="T920" s="5"/>
      <c r="U920" s="5"/>
      <c r="V920" s="5"/>
      <c r="W920" s="5"/>
      <c r="X920" s="5"/>
      <c r="Y920" s="5"/>
      <c r="Z920" s="5"/>
      <c r="AA920" s="5"/>
      <c r="AB920" s="5"/>
    </row>
    <row r="921" ht="15.75" customHeight="1">
      <c r="A921" s="4"/>
      <c r="E921" s="6"/>
      <c r="H921" s="8"/>
      <c r="L921" s="5"/>
      <c r="M921" s="9"/>
      <c r="N921" s="5"/>
      <c r="O921" s="11"/>
      <c r="P921" s="5"/>
      <c r="Q921" s="5"/>
      <c r="R921" s="5"/>
      <c r="S921" s="5"/>
      <c r="T921" s="5"/>
      <c r="U921" s="5"/>
      <c r="V921" s="5"/>
      <c r="W921" s="5"/>
      <c r="X921" s="5"/>
      <c r="Y921" s="5"/>
      <c r="Z921" s="5"/>
      <c r="AA921" s="5"/>
      <c r="AB921" s="5"/>
    </row>
    <row r="922" ht="15.75" customHeight="1">
      <c r="A922" s="4"/>
      <c r="E922" s="6"/>
      <c r="H922" s="8"/>
      <c r="L922" s="5"/>
      <c r="M922" s="9"/>
      <c r="N922" s="5"/>
      <c r="O922" s="11"/>
      <c r="P922" s="5"/>
      <c r="Q922" s="5"/>
      <c r="R922" s="5"/>
      <c r="S922" s="5"/>
      <c r="T922" s="5"/>
      <c r="U922" s="5"/>
      <c r="V922" s="5"/>
      <c r="W922" s="5"/>
      <c r="X922" s="5"/>
      <c r="Y922" s="5"/>
      <c r="Z922" s="5"/>
      <c r="AA922" s="5"/>
      <c r="AB922" s="5"/>
    </row>
    <row r="923" ht="15.75" customHeight="1">
      <c r="A923" s="4"/>
      <c r="E923" s="6"/>
      <c r="H923" s="8"/>
      <c r="L923" s="5"/>
      <c r="M923" s="9"/>
      <c r="N923" s="5"/>
      <c r="O923" s="11"/>
      <c r="P923" s="5"/>
      <c r="Q923" s="5"/>
      <c r="R923" s="5"/>
      <c r="S923" s="5"/>
      <c r="T923" s="5"/>
      <c r="U923" s="5"/>
      <c r="V923" s="5"/>
      <c r="W923" s="5"/>
      <c r="X923" s="5"/>
      <c r="Y923" s="5"/>
      <c r="Z923" s="5"/>
      <c r="AA923" s="5"/>
      <c r="AB923" s="5"/>
    </row>
    <row r="924" ht="15.75" customHeight="1">
      <c r="A924" s="4"/>
      <c r="E924" s="6"/>
      <c r="H924" s="8"/>
      <c r="L924" s="5"/>
      <c r="M924" s="9"/>
      <c r="N924" s="5"/>
      <c r="O924" s="11"/>
      <c r="P924" s="5"/>
      <c r="Q924" s="5"/>
      <c r="R924" s="5"/>
      <c r="S924" s="5"/>
      <c r="T924" s="5"/>
      <c r="U924" s="5"/>
      <c r="V924" s="5"/>
      <c r="W924" s="5"/>
      <c r="X924" s="5"/>
      <c r="Y924" s="5"/>
      <c r="Z924" s="5"/>
      <c r="AA924" s="5"/>
      <c r="AB924" s="5"/>
    </row>
    <row r="925" ht="15.75" customHeight="1">
      <c r="A925" s="4"/>
      <c r="E925" s="6"/>
      <c r="H925" s="8"/>
      <c r="L925" s="5"/>
      <c r="M925" s="9"/>
      <c r="N925" s="5"/>
      <c r="O925" s="11"/>
      <c r="P925" s="5"/>
      <c r="Q925" s="5"/>
      <c r="R925" s="5"/>
      <c r="S925" s="5"/>
      <c r="T925" s="5"/>
      <c r="U925" s="5"/>
      <c r="V925" s="5"/>
      <c r="W925" s="5"/>
      <c r="X925" s="5"/>
      <c r="Y925" s="5"/>
      <c r="Z925" s="5"/>
      <c r="AA925" s="5"/>
      <c r="AB925" s="5"/>
    </row>
    <row r="926" ht="15.75" customHeight="1">
      <c r="A926" s="4"/>
      <c r="E926" s="6"/>
      <c r="H926" s="8"/>
      <c r="L926" s="5"/>
      <c r="M926" s="9"/>
      <c r="N926" s="5"/>
      <c r="O926" s="11"/>
      <c r="P926" s="5"/>
      <c r="Q926" s="5"/>
      <c r="R926" s="5"/>
      <c r="S926" s="5"/>
      <c r="T926" s="5"/>
      <c r="U926" s="5"/>
      <c r="V926" s="5"/>
      <c r="W926" s="5"/>
      <c r="X926" s="5"/>
      <c r="Y926" s="5"/>
      <c r="Z926" s="5"/>
      <c r="AA926" s="5"/>
      <c r="AB926" s="5"/>
    </row>
    <row r="927" ht="15.75" customHeight="1">
      <c r="A927" s="4"/>
      <c r="E927" s="6"/>
      <c r="H927" s="8"/>
      <c r="L927" s="5"/>
      <c r="M927" s="9"/>
      <c r="N927" s="5"/>
      <c r="O927" s="11"/>
      <c r="P927" s="5"/>
      <c r="Q927" s="5"/>
      <c r="R927" s="5"/>
      <c r="S927" s="5"/>
      <c r="T927" s="5"/>
      <c r="U927" s="5"/>
      <c r="V927" s="5"/>
      <c r="W927" s="5"/>
      <c r="X927" s="5"/>
      <c r="Y927" s="5"/>
      <c r="Z927" s="5"/>
      <c r="AA927" s="5"/>
      <c r="AB927" s="5"/>
    </row>
    <row r="928" ht="15.75" customHeight="1">
      <c r="A928" s="4"/>
      <c r="E928" s="6"/>
      <c r="H928" s="8"/>
      <c r="L928" s="5"/>
      <c r="M928" s="9"/>
      <c r="N928" s="5"/>
      <c r="O928" s="11"/>
      <c r="P928" s="5"/>
      <c r="Q928" s="5"/>
      <c r="R928" s="5"/>
      <c r="S928" s="5"/>
      <c r="T928" s="5"/>
      <c r="U928" s="5"/>
      <c r="V928" s="5"/>
      <c r="W928" s="5"/>
      <c r="X928" s="5"/>
      <c r="Y928" s="5"/>
      <c r="Z928" s="5"/>
      <c r="AA928" s="5"/>
      <c r="AB928" s="5"/>
    </row>
    <row r="929" ht="15.75" customHeight="1">
      <c r="A929" s="4"/>
      <c r="E929" s="6"/>
      <c r="H929" s="8"/>
      <c r="L929" s="5"/>
      <c r="M929" s="9"/>
      <c r="N929" s="5"/>
      <c r="O929" s="11"/>
      <c r="P929" s="5"/>
      <c r="Q929" s="5"/>
      <c r="R929" s="5"/>
      <c r="S929" s="5"/>
      <c r="T929" s="5"/>
      <c r="U929" s="5"/>
      <c r="V929" s="5"/>
      <c r="W929" s="5"/>
      <c r="X929" s="5"/>
      <c r="Y929" s="5"/>
      <c r="Z929" s="5"/>
      <c r="AA929" s="5"/>
      <c r="AB929" s="5"/>
    </row>
    <row r="930" ht="15.75" customHeight="1">
      <c r="A930" s="4"/>
      <c r="E930" s="6"/>
      <c r="H930" s="8"/>
      <c r="L930" s="5"/>
      <c r="M930" s="9"/>
      <c r="N930" s="5"/>
      <c r="O930" s="11"/>
      <c r="P930" s="5"/>
      <c r="Q930" s="5"/>
      <c r="R930" s="5"/>
      <c r="S930" s="5"/>
      <c r="T930" s="5"/>
      <c r="U930" s="5"/>
      <c r="V930" s="5"/>
      <c r="W930" s="5"/>
      <c r="X930" s="5"/>
      <c r="Y930" s="5"/>
      <c r="Z930" s="5"/>
      <c r="AA930" s="5"/>
      <c r="AB930" s="5"/>
    </row>
    <row r="931" ht="15.75" customHeight="1">
      <c r="A931" s="4"/>
      <c r="E931" s="6"/>
      <c r="H931" s="8"/>
      <c r="L931" s="5"/>
      <c r="M931" s="9"/>
      <c r="N931" s="5"/>
      <c r="O931" s="11"/>
      <c r="P931" s="5"/>
      <c r="Q931" s="5"/>
      <c r="R931" s="5"/>
      <c r="S931" s="5"/>
      <c r="T931" s="5"/>
      <c r="U931" s="5"/>
      <c r="V931" s="5"/>
      <c r="W931" s="5"/>
      <c r="X931" s="5"/>
      <c r="Y931" s="5"/>
      <c r="Z931" s="5"/>
      <c r="AA931" s="5"/>
      <c r="AB931" s="5"/>
    </row>
    <row r="932" ht="15.75" customHeight="1">
      <c r="A932" s="4"/>
      <c r="E932" s="6"/>
      <c r="H932" s="8"/>
      <c r="L932" s="5"/>
      <c r="M932" s="9"/>
      <c r="N932" s="5"/>
      <c r="O932" s="11"/>
      <c r="P932" s="5"/>
      <c r="Q932" s="5"/>
      <c r="R932" s="5"/>
      <c r="S932" s="5"/>
      <c r="T932" s="5"/>
      <c r="U932" s="5"/>
      <c r="V932" s="5"/>
      <c r="W932" s="5"/>
      <c r="X932" s="5"/>
      <c r="Y932" s="5"/>
      <c r="Z932" s="5"/>
      <c r="AA932" s="5"/>
      <c r="AB932" s="5"/>
    </row>
    <row r="933" ht="15.75" customHeight="1">
      <c r="A933" s="4"/>
      <c r="E933" s="6"/>
      <c r="H933" s="8"/>
      <c r="L933" s="5"/>
      <c r="M933" s="9"/>
      <c r="N933" s="5"/>
      <c r="O933" s="11"/>
      <c r="P933" s="5"/>
      <c r="Q933" s="5"/>
      <c r="R933" s="5"/>
      <c r="S933" s="5"/>
      <c r="T933" s="5"/>
      <c r="U933" s="5"/>
      <c r="V933" s="5"/>
      <c r="W933" s="5"/>
      <c r="X933" s="5"/>
      <c r="Y933" s="5"/>
      <c r="Z933" s="5"/>
      <c r="AA933" s="5"/>
      <c r="AB933" s="5"/>
    </row>
    <row r="934" ht="15.75" customHeight="1">
      <c r="A934" s="4"/>
      <c r="E934" s="6"/>
      <c r="H934" s="8"/>
      <c r="L934" s="5"/>
      <c r="M934" s="9"/>
      <c r="N934" s="5"/>
      <c r="O934" s="11"/>
      <c r="P934" s="5"/>
      <c r="Q934" s="5"/>
      <c r="R934" s="5"/>
      <c r="S934" s="5"/>
      <c r="T934" s="5"/>
      <c r="U934" s="5"/>
      <c r="V934" s="5"/>
      <c r="W934" s="5"/>
      <c r="X934" s="5"/>
      <c r="Y934" s="5"/>
      <c r="Z934" s="5"/>
      <c r="AA934" s="5"/>
      <c r="AB934" s="5"/>
    </row>
    <row r="935" ht="15.75" customHeight="1">
      <c r="A935" s="4"/>
      <c r="E935" s="6"/>
      <c r="H935" s="8"/>
      <c r="L935" s="5"/>
      <c r="M935" s="9"/>
      <c r="N935" s="5"/>
      <c r="O935" s="11"/>
      <c r="P935" s="5"/>
      <c r="Q935" s="5"/>
      <c r="R935" s="5"/>
      <c r="S935" s="5"/>
      <c r="T935" s="5"/>
      <c r="U935" s="5"/>
      <c r="V935" s="5"/>
      <c r="W935" s="5"/>
      <c r="X935" s="5"/>
      <c r="Y935" s="5"/>
      <c r="Z935" s="5"/>
      <c r="AA935" s="5"/>
      <c r="AB935" s="5"/>
    </row>
    <row r="936" ht="15.75" customHeight="1">
      <c r="A936" s="4"/>
      <c r="E936" s="6"/>
      <c r="H936" s="8"/>
      <c r="L936" s="5"/>
      <c r="M936" s="9"/>
      <c r="N936" s="5"/>
      <c r="O936" s="11"/>
      <c r="P936" s="5"/>
      <c r="Q936" s="5"/>
      <c r="R936" s="5"/>
      <c r="S936" s="5"/>
      <c r="T936" s="5"/>
      <c r="U936" s="5"/>
      <c r="V936" s="5"/>
      <c r="W936" s="5"/>
      <c r="X936" s="5"/>
      <c r="Y936" s="5"/>
      <c r="Z936" s="5"/>
      <c r="AA936" s="5"/>
      <c r="AB936" s="5"/>
    </row>
    <row r="937" ht="15.75" customHeight="1">
      <c r="A937" s="4"/>
      <c r="E937" s="6"/>
      <c r="H937" s="8"/>
      <c r="L937" s="5"/>
      <c r="M937" s="9"/>
      <c r="N937" s="5"/>
      <c r="O937" s="11"/>
      <c r="P937" s="5"/>
      <c r="Q937" s="5"/>
      <c r="R937" s="5"/>
      <c r="S937" s="5"/>
      <c r="T937" s="5"/>
      <c r="U937" s="5"/>
      <c r="V937" s="5"/>
      <c r="W937" s="5"/>
      <c r="X937" s="5"/>
      <c r="Y937" s="5"/>
      <c r="Z937" s="5"/>
      <c r="AA937" s="5"/>
      <c r="AB937" s="5"/>
    </row>
    <row r="938" ht="15.75" customHeight="1">
      <c r="A938" s="4"/>
      <c r="E938" s="6"/>
      <c r="H938" s="8"/>
      <c r="L938" s="5"/>
      <c r="M938" s="9"/>
      <c r="N938" s="5"/>
      <c r="O938" s="11"/>
      <c r="P938" s="5"/>
      <c r="Q938" s="5"/>
      <c r="R938" s="5"/>
      <c r="S938" s="5"/>
      <c r="T938" s="5"/>
      <c r="U938" s="5"/>
      <c r="V938" s="5"/>
      <c r="W938" s="5"/>
      <c r="X938" s="5"/>
      <c r="Y938" s="5"/>
      <c r="Z938" s="5"/>
      <c r="AA938" s="5"/>
      <c r="AB938" s="5"/>
    </row>
    <row r="939" ht="15.75" customHeight="1">
      <c r="A939" s="4"/>
      <c r="E939" s="6"/>
      <c r="H939" s="8"/>
      <c r="L939" s="5"/>
      <c r="M939" s="9"/>
      <c r="N939" s="5"/>
      <c r="O939" s="11"/>
      <c r="P939" s="5"/>
      <c r="Q939" s="5"/>
      <c r="R939" s="5"/>
      <c r="S939" s="5"/>
      <c r="T939" s="5"/>
      <c r="U939" s="5"/>
      <c r="V939" s="5"/>
      <c r="W939" s="5"/>
      <c r="X939" s="5"/>
      <c r="Y939" s="5"/>
      <c r="Z939" s="5"/>
      <c r="AA939" s="5"/>
      <c r="AB939" s="5"/>
    </row>
    <row r="940" ht="15.75" customHeight="1">
      <c r="A940" s="4"/>
      <c r="E940" s="6"/>
      <c r="H940" s="8"/>
      <c r="L940" s="5"/>
      <c r="M940" s="9"/>
      <c r="N940" s="5"/>
      <c r="O940" s="11"/>
      <c r="P940" s="5"/>
      <c r="Q940" s="5"/>
      <c r="R940" s="5"/>
      <c r="S940" s="5"/>
      <c r="T940" s="5"/>
      <c r="U940" s="5"/>
      <c r="V940" s="5"/>
      <c r="W940" s="5"/>
      <c r="X940" s="5"/>
      <c r="Y940" s="5"/>
      <c r="Z940" s="5"/>
      <c r="AA940" s="5"/>
      <c r="AB940" s="5"/>
    </row>
    <row r="941" ht="15.75" customHeight="1">
      <c r="A941" s="4"/>
      <c r="E941" s="6"/>
      <c r="H941" s="8"/>
      <c r="L941" s="5"/>
      <c r="M941" s="9"/>
      <c r="N941" s="5"/>
      <c r="O941" s="11"/>
      <c r="P941" s="5"/>
      <c r="Q941" s="5"/>
      <c r="R941" s="5"/>
      <c r="S941" s="5"/>
      <c r="T941" s="5"/>
      <c r="U941" s="5"/>
      <c r="V941" s="5"/>
      <c r="W941" s="5"/>
      <c r="X941" s="5"/>
      <c r="Y941" s="5"/>
      <c r="Z941" s="5"/>
      <c r="AA941" s="5"/>
      <c r="AB941" s="5"/>
    </row>
    <row r="942" ht="15.75" customHeight="1">
      <c r="A942" s="4"/>
      <c r="E942" s="6"/>
      <c r="H942" s="8"/>
      <c r="L942" s="5"/>
      <c r="M942" s="9"/>
      <c r="N942" s="5"/>
      <c r="O942" s="11"/>
      <c r="P942" s="5"/>
      <c r="Q942" s="5"/>
      <c r="R942" s="5"/>
      <c r="S942" s="5"/>
      <c r="T942" s="5"/>
      <c r="U942" s="5"/>
      <c r="V942" s="5"/>
      <c r="W942" s="5"/>
      <c r="X942" s="5"/>
      <c r="Y942" s="5"/>
      <c r="Z942" s="5"/>
      <c r="AA942" s="5"/>
      <c r="AB942" s="5"/>
    </row>
    <row r="943" ht="15.75" customHeight="1">
      <c r="A943" s="4"/>
      <c r="E943" s="6"/>
      <c r="H943" s="8"/>
      <c r="L943" s="5"/>
      <c r="M943" s="9"/>
      <c r="N943" s="5"/>
      <c r="O943" s="11"/>
      <c r="P943" s="5"/>
      <c r="Q943" s="5"/>
      <c r="R943" s="5"/>
      <c r="S943" s="5"/>
      <c r="T943" s="5"/>
      <c r="U943" s="5"/>
      <c r="V943" s="5"/>
      <c r="W943" s="5"/>
      <c r="X943" s="5"/>
      <c r="Y943" s="5"/>
      <c r="Z943" s="5"/>
      <c r="AA943" s="5"/>
      <c r="AB943" s="5"/>
    </row>
    <row r="944" ht="15.75" customHeight="1">
      <c r="A944" s="4"/>
      <c r="E944" s="6"/>
      <c r="H944" s="8"/>
      <c r="L944" s="5"/>
      <c r="M944" s="9"/>
      <c r="N944" s="5"/>
      <c r="O944" s="11"/>
      <c r="P944" s="5"/>
      <c r="Q944" s="5"/>
      <c r="R944" s="5"/>
      <c r="S944" s="5"/>
      <c r="T944" s="5"/>
      <c r="U944" s="5"/>
      <c r="V944" s="5"/>
      <c r="W944" s="5"/>
      <c r="X944" s="5"/>
      <c r="Y944" s="5"/>
      <c r="Z944" s="5"/>
      <c r="AA944" s="5"/>
      <c r="AB944" s="5"/>
    </row>
    <row r="945" ht="15.75" customHeight="1">
      <c r="A945" s="4"/>
      <c r="E945" s="6"/>
      <c r="H945" s="8"/>
      <c r="L945" s="5"/>
      <c r="M945" s="9"/>
      <c r="N945" s="5"/>
      <c r="O945" s="11"/>
      <c r="P945" s="5"/>
      <c r="Q945" s="5"/>
      <c r="R945" s="5"/>
      <c r="S945" s="5"/>
      <c r="T945" s="5"/>
      <c r="U945" s="5"/>
      <c r="V945" s="5"/>
      <c r="W945" s="5"/>
      <c r="X945" s="5"/>
      <c r="Y945" s="5"/>
      <c r="Z945" s="5"/>
      <c r="AA945" s="5"/>
      <c r="AB945" s="5"/>
    </row>
    <row r="946" ht="15.75" customHeight="1">
      <c r="A946" s="4"/>
      <c r="E946" s="6"/>
      <c r="H946" s="8"/>
      <c r="L946" s="5"/>
      <c r="M946" s="9"/>
      <c r="N946" s="5"/>
      <c r="O946" s="11"/>
      <c r="P946" s="5"/>
      <c r="Q946" s="5"/>
      <c r="R946" s="5"/>
      <c r="S946" s="5"/>
      <c r="T946" s="5"/>
      <c r="U946" s="5"/>
      <c r="V946" s="5"/>
      <c r="W946" s="5"/>
      <c r="X946" s="5"/>
      <c r="Y946" s="5"/>
      <c r="Z946" s="5"/>
      <c r="AA946" s="5"/>
      <c r="AB946" s="5"/>
    </row>
    <row r="947" ht="15.75" customHeight="1">
      <c r="A947" s="4"/>
      <c r="E947" s="6"/>
      <c r="H947" s="8"/>
      <c r="L947" s="5"/>
      <c r="M947" s="9"/>
      <c r="N947" s="5"/>
      <c r="O947" s="11"/>
      <c r="P947" s="5"/>
      <c r="Q947" s="5"/>
      <c r="R947" s="5"/>
      <c r="S947" s="5"/>
      <c r="T947" s="5"/>
      <c r="U947" s="5"/>
      <c r="V947" s="5"/>
      <c r="W947" s="5"/>
      <c r="X947" s="5"/>
      <c r="Y947" s="5"/>
      <c r="Z947" s="5"/>
      <c r="AA947" s="5"/>
      <c r="AB947" s="5"/>
    </row>
    <row r="948" ht="15.75" customHeight="1">
      <c r="A948" s="4"/>
      <c r="E948" s="6"/>
      <c r="H948" s="8"/>
      <c r="L948" s="5"/>
      <c r="M948" s="9"/>
      <c r="N948" s="5"/>
      <c r="O948" s="11"/>
      <c r="P948" s="5"/>
      <c r="Q948" s="5"/>
      <c r="R948" s="5"/>
      <c r="S948" s="5"/>
      <c r="T948" s="5"/>
      <c r="U948" s="5"/>
      <c r="V948" s="5"/>
      <c r="W948" s="5"/>
      <c r="X948" s="5"/>
      <c r="Y948" s="5"/>
      <c r="Z948" s="5"/>
      <c r="AA948" s="5"/>
      <c r="AB948" s="5"/>
    </row>
    <row r="949" ht="15.75" customHeight="1">
      <c r="A949" s="4"/>
      <c r="E949" s="6"/>
      <c r="H949" s="8"/>
      <c r="L949" s="5"/>
      <c r="M949" s="9"/>
      <c r="N949" s="5"/>
      <c r="O949" s="11"/>
      <c r="P949" s="5"/>
      <c r="Q949" s="5"/>
      <c r="R949" s="5"/>
      <c r="S949" s="5"/>
      <c r="T949" s="5"/>
      <c r="U949" s="5"/>
      <c r="V949" s="5"/>
      <c r="W949" s="5"/>
      <c r="X949" s="5"/>
      <c r="Y949" s="5"/>
      <c r="Z949" s="5"/>
      <c r="AA949" s="5"/>
      <c r="AB949" s="5"/>
    </row>
    <row r="950" ht="15.75" customHeight="1">
      <c r="A950" s="4"/>
      <c r="E950" s="6"/>
      <c r="H950" s="8"/>
      <c r="L950" s="5"/>
      <c r="M950" s="9"/>
      <c r="N950" s="5"/>
      <c r="O950" s="11"/>
      <c r="P950" s="5"/>
      <c r="Q950" s="5"/>
      <c r="R950" s="5"/>
      <c r="S950" s="5"/>
      <c r="T950" s="5"/>
      <c r="U950" s="5"/>
      <c r="V950" s="5"/>
      <c r="W950" s="5"/>
      <c r="X950" s="5"/>
      <c r="Y950" s="5"/>
      <c r="Z950" s="5"/>
      <c r="AA950" s="5"/>
      <c r="AB950" s="5"/>
    </row>
    <row r="951" ht="15.75" customHeight="1">
      <c r="A951" s="4"/>
      <c r="E951" s="6"/>
      <c r="H951" s="8"/>
      <c r="L951" s="5"/>
      <c r="M951" s="9"/>
      <c r="N951" s="5"/>
      <c r="O951" s="11"/>
      <c r="P951" s="5"/>
      <c r="Q951" s="5"/>
      <c r="R951" s="5"/>
      <c r="S951" s="5"/>
      <c r="T951" s="5"/>
      <c r="U951" s="5"/>
      <c r="V951" s="5"/>
      <c r="W951" s="5"/>
      <c r="X951" s="5"/>
      <c r="Y951" s="5"/>
      <c r="Z951" s="5"/>
      <c r="AA951" s="5"/>
      <c r="AB951" s="5"/>
    </row>
    <row r="952" ht="15.75" customHeight="1">
      <c r="A952" s="4"/>
      <c r="E952" s="6"/>
      <c r="H952" s="8"/>
      <c r="L952" s="5"/>
      <c r="M952" s="9"/>
      <c r="N952" s="5"/>
      <c r="O952" s="11"/>
      <c r="P952" s="5"/>
      <c r="Q952" s="5"/>
      <c r="R952" s="5"/>
      <c r="S952" s="5"/>
      <c r="T952" s="5"/>
      <c r="U952" s="5"/>
      <c r="V952" s="5"/>
      <c r="W952" s="5"/>
      <c r="X952" s="5"/>
      <c r="Y952" s="5"/>
      <c r="Z952" s="5"/>
      <c r="AA952" s="5"/>
      <c r="AB952" s="5"/>
    </row>
    <row r="953" ht="15.75" customHeight="1">
      <c r="A953" s="4"/>
      <c r="E953" s="6"/>
      <c r="H953" s="8"/>
      <c r="L953" s="5"/>
      <c r="M953" s="9"/>
      <c r="N953" s="5"/>
      <c r="O953" s="11"/>
      <c r="P953" s="5"/>
      <c r="Q953" s="5"/>
      <c r="R953" s="5"/>
      <c r="S953" s="5"/>
      <c r="T953" s="5"/>
      <c r="U953" s="5"/>
      <c r="V953" s="5"/>
      <c r="W953" s="5"/>
      <c r="X953" s="5"/>
      <c r="Y953" s="5"/>
      <c r="Z953" s="5"/>
      <c r="AA953" s="5"/>
      <c r="AB953" s="5"/>
    </row>
    <row r="954" ht="15.75" customHeight="1">
      <c r="A954" s="4"/>
      <c r="E954" s="6"/>
      <c r="H954" s="8"/>
      <c r="L954" s="5"/>
      <c r="M954" s="9"/>
      <c r="N954" s="5"/>
      <c r="O954" s="11"/>
      <c r="P954" s="5"/>
      <c r="Q954" s="5"/>
      <c r="R954" s="5"/>
      <c r="S954" s="5"/>
      <c r="T954" s="5"/>
      <c r="U954" s="5"/>
      <c r="V954" s="5"/>
      <c r="W954" s="5"/>
      <c r="X954" s="5"/>
      <c r="Y954" s="5"/>
      <c r="Z954" s="5"/>
      <c r="AA954" s="5"/>
      <c r="AB954" s="5"/>
    </row>
    <row r="955" ht="15.75" customHeight="1">
      <c r="A955" s="4"/>
      <c r="E955" s="6"/>
      <c r="H955" s="8"/>
      <c r="L955" s="5"/>
      <c r="M955" s="9"/>
      <c r="N955" s="5"/>
      <c r="O955" s="11"/>
      <c r="P955" s="5"/>
      <c r="Q955" s="5"/>
      <c r="R955" s="5"/>
      <c r="S955" s="5"/>
      <c r="T955" s="5"/>
      <c r="U955" s="5"/>
      <c r="V955" s="5"/>
      <c r="W955" s="5"/>
      <c r="X955" s="5"/>
      <c r="Y955" s="5"/>
      <c r="Z955" s="5"/>
      <c r="AA955" s="5"/>
      <c r="AB955" s="5"/>
    </row>
    <row r="956" ht="15.75" customHeight="1">
      <c r="A956" s="4"/>
      <c r="E956" s="6"/>
      <c r="H956" s="8"/>
      <c r="L956" s="5"/>
      <c r="M956" s="9"/>
      <c r="N956" s="5"/>
      <c r="O956" s="11"/>
      <c r="P956" s="5"/>
      <c r="Q956" s="5"/>
      <c r="R956" s="5"/>
      <c r="S956" s="5"/>
      <c r="T956" s="5"/>
      <c r="U956" s="5"/>
      <c r="V956" s="5"/>
      <c r="W956" s="5"/>
      <c r="X956" s="5"/>
      <c r="Y956" s="5"/>
      <c r="Z956" s="5"/>
      <c r="AA956" s="5"/>
      <c r="AB956" s="5"/>
    </row>
    <row r="957" ht="15.75" customHeight="1">
      <c r="A957" s="4"/>
      <c r="E957" s="6"/>
      <c r="H957" s="8"/>
      <c r="L957" s="5"/>
      <c r="M957" s="9"/>
      <c r="N957" s="5"/>
      <c r="O957" s="11"/>
      <c r="P957" s="5"/>
      <c r="Q957" s="5"/>
      <c r="R957" s="5"/>
      <c r="S957" s="5"/>
      <c r="T957" s="5"/>
      <c r="U957" s="5"/>
      <c r="V957" s="5"/>
      <c r="W957" s="5"/>
      <c r="X957" s="5"/>
      <c r="Y957" s="5"/>
      <c r="Z957" s="5"/>
      <c r="AA957" s="5"/>
      <c r="AB957" s="5"/>
    </row>
    <row r="958" ht="15.75" customHeight="1">
      <c r="A958" s="4"/>
      <c r="E958" s="6"/>
      <c r="H958" s="8"/>
      <c r="L958" s="5"/>
      <c r="M958" s="9"/>
      <c r="N958" s="5"/>
      <c r="O958" s="11"/>
      <c r="P958" s="5"/>
      <c r="Q958" s="5"/>
      <c r="R958" s="5"/>
      <c r="S958" s="5"/>
      <c r="T958" s="5"/>
      <c r="U958" s="5"/>
      <c r="V958" s="5"/>
      <c r="W958" s="5"/>
      <c r="X958" s="5"/>
      <c r="Y958" s="5"/>
      <c r="Z958" s="5"/>
      <c r="AA958" s="5"/>
      <c r="AB958" s="5"/>
    </row>
    <row r="959" ht="15.75" customHeight="1">
      <c r="A959" s="4"/>
      <c r="E959" s="6"/>
      <c r="H959" s="8"/>
      <c r="L959" s="5"/>
      <c r="M959" s="9"/>
      <c r="N959" s="5"/>
      <c r="O959" s="11"/>
      <c r="P959" s="5"/>
      <c r="Q959" s="5"/>
      <c r="R959" s="5"/>
      <c r="S959" s="5"/>
      <c r="T959" s="5"/>
      <c r="U959" s="5"/>
      <c r="V959" s="5"/>
      <c r="W959" s="5"/>
      <c r="X959" s="5"/>
      <c r="Y959" s="5"/>
      <c r="Z959" s="5"/>
      <c r="AA959" s="5"/>
      <c r="AB959" s="5"/>
    </row>
    <row r="960" ht="15.75" customHeight="1">
      <c r="A960" s="4"/>
      <c r="E960" s="6"/>
      <c r="H960" s="8"/>
      <c r="L960" s="5"/>
      <c r="M960" s="9"/>
      <c r="N960" s="5"/>
      <c r="O960" s="11"/>
      <c r="P960" s="5"/>
      <c r="Q960" s="5"/>
      <c r="R960" s="5"/>
      <c r="S960" s="5"/>
      <c r="T960" s="5"/>
      <c r="U960" s="5"/>
      <c r="V960" s="5"/>
      <c r="W960" s="5"/>
      <c r="X960" s="5"/>
      <c r="Y960" s="5"/>
      <c r="Z960" s="5"/>
      <c r="AA960" s="5"/>
      <c r="AB960" s="5"/>
    </row>
    <row r="961" ht="15.75" customHeight="1">
      <c r="A961" s="4"/>
      <c r="E961" s="6"/>
      <c r="H961" s="8"/>
      <c r="L961" s="5"/>
      <c r="M961" s="9"/>
      <c r="N961" s="5"/>
      <c r="O961" s="11"/>
      <c r="P961" s="5"/>
      <c r="Q961" s="5"/>
      <c r="R961" s="5"/>
      <c r="S961" s="5"/>
      <c r="T961" s="5"/>
      <c r="U961" s="5"/>
      <c r="V961" s="5"/>
      <c r="W961" s="5"/>
      <c r="X961" s="5"/>
      <c r="Y961" s="5"/>
      <c r="Z961" s="5"/>
      <c r="AA961" s="5"/>
      <c r="AB961" s="5"/>
    </row>
    <row r="962" ht="15.75" customHeight="1">
      <c r="A962" s="4"/>
      <c r="E962" s="6"/>
      <c r="H962" s="8"/>
      <c r="L962" s="5"/>
      <c r="M962" s="9"/>
      <c r="N962" s="5"/>
      <c r="O962" s="11"/>
      <c r="P962" s="5"/>
      <c r="Q962" s="5"/>
      <c r="R962" s="5"/>
      <c r="S962" s="5"/>
      <c r="T962" s="5"/>
      <c r="U962" s="5"/>
      <c r="V962" s="5"/>
      <c r="W962" s="5"/>
      <c r="X962" s="5"/>
      <c r="Y962" s="5"/>
      <c r="Z962" s="5"/>
      <c r="AA962" s="5"/>
      <c r="AB962" s="5"/>
    </row>
    <row r="963" ht="15.75" customHeight="1">
      <c r="A963" s="4"/>
      <c r="E963" s="6"/>
      <c r="H963" s="8"/>
      <c r="L963" s="5"/>
      <c r="M963" s="9"/>
      <c r="N963" s="5"/>
      <c r="O963" s="11"/>
      <c r="P963" s="5"/>
      <c r="Q963" s="5"/>
      <c r="R963" s="5"/>
      <c r="S963" s="5"/>
      <c r="T963" s="5"/>
      <c r="U963" s="5"/>
      <c r="V963" s="5"/>
      <c r="W963" s="5"/>
      <c r="X963" s="5"/>
      <c r="Y963" s="5"/>
      <c r="Z963" s="5"/>
      <c r="AA963" s="5"/>
      <c r="AB963" s="5"/>
    </row>
    <row r="964" ht="15.75" customHeight="1">
      <c r="A964" s="4"/>
      <c r="E964" s="6"/>
      <c r="H964" s="8"/>
      <c r="L964" s="5"/>
      <c r="M964" s="9"/>
      <c r="N964" s="5"/>
      <c r="O964" s="11"/>
      <c r="P964" s="5"/>
      <c r="Q964" s="5"/>
      <c r="R964" s="5"/>
      <c r="S964" s="5"/>
      <c r="T964" s="5"/>
      <c r="U964" s="5"/>
      <c r="V964" s="5"/>
      <c r="W964" s="5"/>
      <c r="X964" s="5"/>
      <c r="Y964" s="5"/>
      <c r="Z964" s="5"/>
      <c r="AA964" s="5"/>
      <c r="AB964" s="5"/>
    </row>
    <row r="965" ht="15.75" customHeight="1">
      <c r="A965" s="4"/>
      <c r="E965" s="6"/>
      <c r="H965" s="8"/>
      <c r="L965" s="5"/>
      <c r="M965" s="9"/>
      <c r="N965" s="5"/>
      <c r="O965" s="11"/>
      <c r="P965" s="5"/>
      <c r="Q965" s="5"/>
      <c r="R965" s="5"/>
      <c r="S965" s="5"/>
      <c r="T965" s="5"/>
      <c r="U965" s="5"/>
      <c r="V965" s="5"/>
      <c r="W965" s="5"/>
      <c r="X965" s="5"/>
      <c r="Y965" s="5"/>
      <c r="Z965" s="5"/>
      <c r="AA965" s="5"/>
      <c r="AB965" s="5"/>
    </row>
    <row r="966" ht="15.75" customHeight="1">
      <c r="A966" s="4"/>
      <c r="E966" s="6"/>
      <c r="H966" s="8"/>
      <c r="L966" s="5"/>
      <c r="M966" s="9"/>
      <c r="N966" s="5"/>
      <c r="O966" s="11"/>
      <c r="P966" s="5"/>
      <c r="Q966" s="5"/>
      <c r="R966" s="5"/>
      <c r="S966" s="5"/>
      <c r="T966" s="5"/>
      <c r="U966" s="5"/>
      <c r="V966" s="5"/>
      <c r="W966" s="5"/>
      <c r="X966" s="5"/>
      <c r="Y966" s="5"/>
      <c r="Z966" s="5"/>
      <c r="AA966" s="5"/>
      <c r="AB966" s="5"/>
    </row>
    <row r="967" ht="15.75" customHeight="1">
      <c r="A967" s="4"/>
      <c r="E967" s="6"/>
      <c r="H967" s="8"/>
      <c r="L967" s="5"/>
      <c r="M967" s="9"/>
      <c r="N967" s="5"/>
      <c r="O967" s="11"/>
      <c r="P967" s="5"/>
      <c r="Q967" s="5"/>
      <c r="R967" s="5"/>
      <c r="S967" s="5"/>
      <c r="T967" s="5"/>
      <c r="U967" s="5"/>
      <c r="V967" s="5"/>
      <c r="W967" s="5"/>
      <c r="X967" s="5"/>
      <c r="Y967" s="5"/>
      <c r="Z967" s="5"/>
      <c r="AA967" s="5"/>
      <c r="AB967" s="5"/>
    </row>
    <row r="968" ht="15.75" customHeight="1">
      <c r="A968" s="4"/>
      <c r="E968" s="6"/>
      <c r="H968" s="8"/>
      <c r="L968" s="5"/>
      <c r="M968" s="9"/>
      <c r="N968" s="5"/>
      <c r="O968" s="11"/>
      <c r="P968" s="5"/>
      <c r="Q968" s="5"/>
      <c r="R968" s="5"/>
      <c r="S968" s="5"/>
      <c r="T968" s="5"/>
      <c r="U968" s="5"/>
      <c r="V968" s="5"/>
      <c r="W968" s="5"/>
      <c r="X968" s="5"/>
      <c r="Y968" s="5"/>
      <c r="Z968" s="5"/>
      <c r="AA968" s="5"/>
      <c r="AB968" s="5"/>
    </row>
    <row r="969" ht="15.75" customHeight="1">
      <c r="A969" s="4"/>
      <c r="E969" s="6"/>
      <c r="H969" s="8"/>
      <c r="L969" s="5"/>
      <c r="M969" s="9"/>
      <c r="N969" s="5"/>
      <c r="O969" s="11"/>
      <c r="P969" s="5"/>
      <c r="Q969" s="5"/>
      <c r="R969" s="5"/>
      <c r="S969" s="5"/>
      <c r="T969" s="5"/>
      <c r="U969" s="5"/>
      <c r="V969" s="5"/>
      <c r="W969" s="5"/>
      <c r="X969" s="5"/>
      <c r="Y969" s="5"/>
      <c r="Z969" s="5"/>
      <c r="AA969" s="5"/>
      <c r="AB969" s="5"/>
    </row>
    <row r="970" ht="15.75" customHeight="1">
      <c r="A970" s="4"/>
      <c r="E970" s="6"/>
      <c r="H970" s="8"/>
      <c r="L970" s="5"/>
      <c r="M970" s="9"/>
      <c r="N970" s="5"/>
      <c r="O970" s="11"/>
      <c r="P970" s="5"/>
      <c r="Q970" s="5"/>
      <c r="R970" s="5"/>
      <c r="S970" s="5"/>
      <c r="T970" s="5"/>
      <c r="U970" s="5"/>
      <c r="V970" s="5"/>
      <c r="W970" s="5"/>
      <c r="X970" s="5"/>
      <c r="Y970" s="5"/>
      <c r="Z970" s="5"/>
      <c r="AA970" s="5"/>
      <c r="AB970" s="5"/>
    </row>
    <row r="971" ht="15.75" customHeight="1">
      <c r="A971" s="4"/>
      <c r="E971" s="6"/>
      <c r="H971" s="8"/>
      <c r="L971" s="5"/>
      <c r="M971" s="9"/>
      <c r="N971" s="5"/>
      <c r="O971" s="11"/>
      <c r="P971" s="5"/>
      <c r="Q971" s="5"/>
      <c r="R971" s="5"/>
      <c r="S971" s="5"/>
      <c r="T971" s="5"/>
      <c r="U971" s="5"/>
      <c r="V971" s="5"/>
      <c r="W971" s="5"/>
      <c r="X971" s="5"/>
      <c r="Y971" s="5"/>
      <c r="Z971" s="5"/>
      <c r="AA971" s="5"/>
      <c r="AB971" s="5"/>
    </row>
    <row r="972" ht="15.75" customHeight="1">
      <c r="A972" s="4"/>
      <c r="E972" s="6"/>
      <c r="H972" s="8"/>
      <c r="L972" s="5"/>
      <c r="M972" s="9"/>
      <c r="N972" s="5"/>
      <c r="O972" s="11"/>
      <c r="P972" s="5"/>
      <c r="Q972" s="5"/>
      <c r="R972" s="5"/>
      <c r="S972" s="5"/>
      <c r="T972" s="5"/>
      <c r="U972" s="5"/>
      <c r="V972" s="5"/>
      <c r="W972" s="5"/>
      <c r="X972" s="5"/>
      <c r="Y972" s="5"/>
      <c r="Z972" s="5"/>
      <c r="AA972" s="5"/>
      <c r="AB972" s="5"/>
    </row>
    <row r="973" ht="15.75" customHeight="1">
      <c r="A973" s="4"/>
      <c r="E973" s="6"/>
      <c r="H973" s="8"/>
      <c r="L973" s="5"/>
      <c r="M973" s="9"/>
      <c r="N973" s="5"/>
      <c r="O973" s="11"/>
      <c r="P973" s="5"/>
      <c r="Q973" s="5"/>
      <c r="R973" s="5"/>
      <c r="S973" s="5"/>
      <c r="T973" s="5"/>
      <c r="U973" s="5"/>
      <c r="V973" s="5"/>
      <c r="W973" s="5"/>
      <c r="X973" s="5"/>
      <c r="Y973" s="5"/>
      <c r="Z973" s="5"/>
      <c r="AA973" s="5"/>
      <c r="AB973" s="5"/>
    </row>
    <row r="974" ht="15.75" customHeight="1">
      <c r="A974" s="4"/>
      <c r="E974" s="6"/>
      <c r="H974" s="8"/>
      <c r="L974" s="5"/>
      <c r="M974" s="9"/>
      <c r="N974" s="5"/>
      <c r="O974" s="11"/>
      <c r="P974" s="5"/>
      <c r="Q974" s="5"/>
      <c r="R974" s="5"/>
      <c r="S974" s="5"/>
      <c r="T974" s="5"/>
      <c r="U974" s="5"/>
      <c r="V974" s="5"/>
      <c r="W974" s="5"/>
      <c r="X974" s="5"/>
      <c r="Y974" s="5"/>
      <c r="Z974" s="5"/>
      <c r="AA974" s="5"/>
      <c r="AB974" s="5"/>
    </row>
    <row r="975" ht="15.75" customHeight="1">
      <c r="A975" s="4"/>
      <c r="E975" s="6"/>
      <c r="H975" s="8"/>
      <c r="L975" s="5"/>
      <c r="M975" s="9"/>
      <c r="N975" s="5"/>
      <c r="O975" s="11"/>
      <c r="P975" s="5"/>
      <c r="Q975" s="5"/>
      <c r="R975" s="5"/>
      <c r="S975" s="5"/>
      <c r="T975" s="5"/>
      <c r="U975" s="5"/>
      <c r="V975" s="5"/>
      <c r="W975" s="5"/>
      <c r="X975" s="5"/>
      <c r="Y975" s="5"/>
      <c r="Z975" s="5"/>
      <c r="AA975" s="5"/>
      <c r="AB975" s="5"/>
    </row>
    <row r="976" ht="15.75" customHeight="1">
      <c r="A976" s="4"/>
      <c r="E976" s="6"/>
      <c r="H976" s="8"/>
      <c r="L976" s="5"/>
      <c r="M976" s="9"/>
      <c r="N976" s="5"/>
      <c r="O976" s="11"/>
      <c r="P976" s="5"/>
      <c r="Q976" s="5"/>
      <c r="R976" s="5"/>
      <c r="S976" s="5"/>
      <c r="T976" s="5"/>
      <c r="U976" s="5"/>
      <c r="V976" s="5"/>
      <c r="W976" s="5"/>
      <c r="X976" s="5"/>
      <c r="Y976" s="5"/>
      <c r="Z976" s="5"/>
      <c r="AA976" s="5"/>
      <c r="AB976" s="5"/>
    </row>
    <row r="977" ht="15.75" customHeight="1">
      <c r="A977" s="4"/>
      <c r="E977" s="6"/>
      <c r="H977" s="8"/>
      <c r="L977" s="5"/>
      <c r="M977" s="9"/>
      <c r="N977" s="5"/>
      <c r="O977" s="11"/>
      <c r="P977" s="5"/>
      <c r="Q977" s="5"/>
      <c r="R977" s="5"/>
      <c r="S977" s="5"/>
      <c r="T977" s="5"/>
      <c r="U977" s="5"/>
      <c r="V977" s="5"/>
      <c r="W977" s="5"/>
      <c r="X977" s="5"/>
      <c r="Y977" s="5"/>
      <c r="Z977" s="5"/>
      <c r="AA977" s="5"/>
      <c r="AB977" s="5"/>
    </row>
    <row r="978" ht="15.75" customHeight="1">
      <c r="A978" s="4"/>
      <c r="E978" s="6"/>
      <c r="H978" s="8"/>
      <c r="L978" s="5"/>
      <c r="M978" s="9"/>
      <c r="N978" s="5"/>
      <c r="O978" s="11"/>
      <c r="P978" s="5"/>
      <c r="Q978" s="5"/>
      <c r="R978" s="5"/>
      <c r="S978" s="5"/>
      <c r="T978" s="5"/>
      <c r="U978" s="5"/>
      <c r="V978" s="5"/>
      <c r="W978" s="5"/>
      <c r="X978" s="5"/>
      <c r="Y978" s="5"/>
      <c r="Z978" s="5"/>
      <c r="AA978" s="5"/>
      <c r="AB978" s="5"/>
    </row>
    <row r="979" ht="15.75" customHeight="1">
      <c r="A979" s="4"/>
      <c r="E979" s="6"/>
      <c r="H979" s="8"/>
      <c r="L979" s="5"/>
      <c r="M979" s="9"/>
      <c r="N979" s="5"/>
      <c r="O979" s="11"/>
      <c r="P979" s="5"/>
      <c r="Q979" s="5"/>
      <c r="R979" s="5"/>
      <c r="S979" s="5"/>
      <c r="T979" s="5"/>
      <c r="U979" s="5"/>
      <c r="V979" s="5"/>
      <c r="W979" s="5"/>
      <c r="X979" s="5"/>
      <c r="Y979" s="5"/>
      <c r="Z979" s="5"/>
      <c r="AA979" s="5"/>
      <c r="AB979" s="5"/>
    </row>
    <row r="980" ht="15.75" customHeight="1">
      <c r="A980" s="4"/>
      <c r="E980" s="6"/>
      <c r="H980" s="8"/>
      <c r="L980" s="5"/>
      <c r="M980" s="9"/>
      <c r="N980" s="5"/>
      <c r="O980" s="11"/>
      <c r="P980" s="5"/>
      <c r="Q980" s="5"/>
      <c r="R980" s="5"/>
      <c r="S980" s="5"/>
      <c r="T980" s="5"/>
      <c r="U980" s="5"/>
      <c r="V980" s="5"/>
      <c r="W980" s="5"/>
      <c r="X980" s="5"/>
      <c r="Y980" s="5"/>
      <c r="Z980" s="5"/>
      <c r="AA980" s="5"/>
      <c r="AB980" s="5"/>
    </row>
    <row r="981" ht="15.75" customHeight="1">
      <c r="A981" s="4"/>
      <c r="E981" s="6"/>
      <c r="H981" s="8"/>
      <c r="L981" s="5"/>
      <c r="M981" s="9"/>
      <c r="N981" s="5"/>
      <c r="O981" s="11"/>
      <c r="P981" s="5"/>
      <c r="Q981" s="5"/>
      <c r="R981" s="5"/>
      <c r="S981" s="5"/>
      <c r="T981" s="5"/>
      <c r="U981" s="5"/>
      <c r="V981" s="5"/>
      <c r="W981" s="5"/>
      <c r="X981" s="5"/>
      <c r="Y981" s="5"/>
      <c r="Z981" s="5"/>
      <c r="AA981" s="5"/>
      <c r="AB981" s="5"/>
    </row>
    <row r="982" ht="15.75" customHeight="1">
      <c r="A982" s="4"/>
      <c r="E982" s="6"/>
      <c r="H982" s="8"/>
      <c r="L982" s="5"/>
      <c r="M982" s="9"/>
      <c r="N982" s="5"/>
      <c r="O982" s="11"/>
      <c r="P982" s="5"/>
      <c r="Q982" s="5"/>
      <c r="R982" s="5"/>
      <c r="S982" s="5"/>
      <c r="T982" s="5"/>
      <c r="U982" s="5"/>
      <c r="V982" s="5"/>
      <c r="W982" s="5"/>
      <c r="X982" s="5"/>
      <c r="Y982" s="5"/>
      <c r="Z982" s="5"/>
      <c r="AA982" s="5"/>
      <c r="AB982" s="5"/>
    </row>
    <row r="983" ht="15.75" customHeight="1">
      <c r="A983" s="4"/>
      <c r="E983" s="6"/>
      <c r="H983" s="8"/>
      <c r="L983" s="5"/>
      <c r="M983" s="9"/>
      <c r="N983" s="5"/>
      <c r="O983" s="11"/>
      <c r="P983" s="5"/>
      <c r="Q983" s="5"/>
      <c r="R983" s="5"/>
      <c r="S983" s="5"/>
      <c r="T983" s="5"/>
      <c r="U983" s="5"/>
      <c r="V983" s="5"/>
      <c r="W983" s="5"/>
      <c r="X983" s="5"/>
      <c r="Y983" s="5"/>
      <c r="Z983" s="5"/>
      <c r="AA983" s="5"/>
      <c r="AB983" s="5"/>
    </row>
    <row r="984" ht="15.75" customHeight="1">
      <c r="A984" s="4"/>
      <c r="E984" s="6"/>
      <c r="H984" s="8"/>
      <c r="L984" s="5"/>
      <c r="M984" s="9"/>
      <c r="N984" s="5"/>
      <c r="O984" s="11"/>
      <c r="P984" s="5"/>
      <c r="Q984" s="5"/>
      <c r="R984" s="5"/>
      <c r="S984" s="5"/>
      <c r="T984" s="5"/>
      <c r="U984" s="5"/>
      <c r="V984" s="5"/>
      <c r="W984" s="5"/>
      <c r="X984" s="5"/>
      <c r="Y984" s="5"/>
      <c r="Z984" s="5"/>
      <c r="AA984" s="5"/>
      <c r="AB984" s="5"/>
    </row>
    <row r="985" ht="15.75" customHeight="1">
      <c r="A985" s="4"/>
      <c r="E985" s="6"/>
      <c r="H985" s="8"/>
      <c r="L985" s="5"/>
      <c r="M985" s="9"/>
      <c r="N985" s="5"/>
      <c r="O985" s="11"/>
      <c r="P985" s="5"/>
      <c r="Q985" s="5"/>
      <c r="R985" s="5"/>
      <c r="S985" s="5"/>
      <c r="T985" s="5"/>
      <c r="U985" s="5"/>
      <c r="V985" s="5"/>
      <c r="W985" s="5"/>
      <c r="X985" s="5"/>
      <c r="Y985" s="5"/>
      <c r="Z985" s="5"/>
      <c r="AA985" s="5"/>
      <c r="AB985" s="5"/>
    </row>
    <row r="986" ht="15.75" customHeight="1">
      <c r="A986" s="4"/>
      <c r="E986" s="6"/>
      <c r="H986" s="8"/>
      <c r="L986" s="5"/>
      <c r="M986" s="9"/>
      <c r="N986" s="5"/>
      <c r="O986" s="11"/>
      <c r="P986" s="5"/>
      <c r="Q986" s="5"/>
      <c r="R986" s="5"/>
      <c r="S986" s="5"/>
      <c r="T986" s="5"/>
      <c r="U986" s="5"/>
      <c r="V986" s="5"/>
      <c r="W986" s="5"/>
      <c r="X986" s="5"/>
      <c r="Y986" s="5"/>
      <c r="Z986" s="5"/>
      <c r="AA986" s="5"/>
      <c r="AB986" s="5"/>
    </row>
    <row r="987" ht="15.75" customHeight="1">
      <c r="A987" s="4"/>
      <c r="E987" s="6"/>
      <c r="H987" s="8"/>
      <c r="L987" s="5"/>
      <c r="M987" s="9"/>
      <c r="N987" s="5"/>
      <c r="O987" s="11"/>
      <c r="P987" s="5"/>
      <c r="Q987" s="5"/>
      <c r="R987" s="5"/>
      <c r="S987" s="5"/>
      <c r="T987" s="5"/>
      <c r="U987" s="5"/>
      <c r="V987" s="5"/>
      <c r="W987" s="5"/>
      <c r="X987" s="5"/>
      <c r="Y987" s="5"/>
      <c r="Z987" s="5"/>
      <c r="AA987" s="5"/>
      <c r="AB987" s="5"/>
    </row>
    <row r="988" ht="15.75" customHeight="1">
      <c r="A988" s="4"/>
      <c r="E988" s="6"/>
      <c r="H988" s="8"/>
      <c r="L988" s="5"/>
      <c r="M988" s="9"/>
      <c r="N988" s="5"/>
      <c r="O988" s="11"/>
      <c r="P988" s="5"/>
      <c r="Q988" s="5"/>
      <c r="R988" s="5"/>
      <c r="S988" s="5"/>
      <c r="T988" s="5"/>
      <c r="U988" s="5"/>
      <c r="V988" s="5"/>
      <c r="W988" s="5"/>
      <c r="X988" s="5"/>
      <c r="Y988" s="5"/>
      <c r="Z988" s="5"/>
      <c r="AA988" s="5"/>
      <c r="AB988" s="5"/>
    </row>
    <row r="989" ht="15.75" customHeight="1">
      <c r="A989" s="4"/>
      <c r="E989" s="6"/>
      <c r="H989" s="8"/>
      <c r="L989" s="5"/>
      <c r="M989" s="9"/>
      <c r="N989" s="5"/>
      <c r="O989" s="11"/>
      <c r="P989" s="5"/>
      <c r="Q989" s="5"/>
      <c r="R989" s="5"/>
      <c r="S989" s="5"/>
      <c r="T989" s="5"/>
      <c r="U989" s="5"/>
      <c r="V989" s="5"/>
      <c r="W989" s="5"/>
      <c r="X989" s="5"/>
      <c r="Y989" s="5"/>
      <c r="Z989" s="5"/>
      <c r="AA989" s="5"/>
      <c r="AB989" s="5"/>
    </row>
    <row r="990" ht="15.75" customHeight="1">
      <c r="A990" s="4"/>
      <c r="E990" s="6"/>
      <c r="H990" s="8"/>
      <c r="L990" s="5"/>
      <c r="M990" s="9"/>
      <c r="N990" s="5"/>
      <c r="O990" s="11"/>
      <c r="P990" s="5"/>
      <c r="Q990" s="5"/>
      <c r="R990" s="5"/>
      <c r="S990" s="5"/>
      <c r="T990" s="5"/>
      <c r="U990" s="5"/>
      <c r="V990" s="5"/>
      <c r="W990" s="5"/>
      <c r="X990" s="5"/>
      <c r="Y990" s="5"/>
      <c r="Z990" s="5"/>
      <c r="AA990" s="5"/>
      <c r="AB990" s="5"/>
    </row>
    <row r="991" ht="15.75" customHeight="1">
      <c r="A991" s="4"/>
      <c r="E991" s="6"/>
      <c r="H991" s="8"/>
      <c r="L991" s="5"/>
      <c r="M991" s="9"/>
      <c r="N991" s="5"/>
      <c r="O991" s="11"/>
      <c r="P991" s="5"/>
      <c r="Q991" s="5"/>
      <c r="R991" s="5"/>
      <c r="S991" s="5"/>
      <c r="T991" s="5"/>
      <c r="U991" s="5"/>
      <c r="V991" s="5"/>
      <c r="W991" s="5"/>
      <c r="X991" s="5"/>
      <c r="Y991" s="5"/>
      <c r="Z991" s="5"/>
      <c r="AA991" s="5"/>
      <c r="AB991" s="5"/>
    </row>
    <row r="992" ht="15.75" customHeight="1">
      <c r="A992" s="4"/>
      <c r="E992" s="6"/>
      <c r="H992" s="8"/>
      <c r="L992" s="5"/>
      <c r="M992" s="9"/>
      <c r="N992" s="5"/>
      <c r="O992" s="11"/>
      <c r="P992" s="5"/>
      <c r="Q992" s="5"/>
      <c r="R992" s="5"/>
      <c r="S992" s="5"/>
      <c r="T992" s="5"/>
      <c r="U992" s="5"/>
      <c r="V992" s="5"/>
      <c r="W992" s="5"/>
      <c r="X992" s="5"/>
      <c r="Y992" s="5"/>
      <c r="Z992" s="5"/>
      <c r="AA992" s="5"/>
      <c r="AB992" s="5"/>
    </row>
    <row r="993" ht="15.75" customHeight="1">
      <c r="A993" s="4"/>
      <c r="E993" s="6"/>
      <c r="H993" s="8"/>
      <c r="L993" s="5"/>
      <c r="M993" s="9"/>
      <c r="N993" s="5"/>
      <c r="O993" s="11"/>
      <c r="P993" s="5"/>
      <c r="Q993" s="5"/>
      <c r="R993" s="5"/>
      <c r="S993" s="5"/>
      <c r="T993" s="5"/>
      <c r="U993" s="5"/>
      <c r="V993" s="5"/>
      <c r="W993" s="5"/>
      <c r="X993" s="5"/>
      <c r="Y993" s="5"/>
      <c r="Z993" s="5"/>
      <c r="AA993" s="5"/>
      <c r="AB993" s="5"/>
    </row>
    <row r="994" ht="15.75" customHeight="1">
      <c r="A994" s="4"/>
      <c r="E994" s="6"/>
      <c r="H994" s="8"/>
      <c r="L994" s="5"/>
      <c r="M994" s="9"/>
      <c r="N994" s="5"/>
      <c r="O994" s="11"/>
      <c r="P994" s="5"/>
      <c r="Q994" s="5"/>
      <c r="R994" s="5"/>
      <c r="S994" s="5"/>
      <c r="T994" s="5"/>
      <c r="U994" s="5"/>
      <c r="V994" s="5"/>
      <c r="W994" s="5"/>
      <c r="X994" s="5"/>
      <c r="Y994" s="5"/>
      <c r="Z994" s="5"/>
      <c r="AA994" s="5"/>
      <c r="AB994" s="5"/>
    </row>
    <row r="995" ht="15.75" customHeight="1">
      <c r="A995" s="4"/>
      <c r="E995" s="6"/>
      <c r="H995" s="8"/>
      <c r="L995" s="5"/>
      <c r="M995" s="9"/>
      <c r="N995" s="5"/>
      <c r="O995" s="11"/>
      <c r="P995" s="5"/>
      <c r="Q995" s="5"/>
      <c r="R995" s="5"/>
      <c r="S995" s="5"/>
      <c r="T995" s="5"/>
      <c r="U995" s="5"/>
      <c r="V995" s="5"/>
      <c r="W995" s="5"/>
      <c r="X995" s="5"/>
      <c r="Y995" s="5"/>
      <c r="Z995" s="5"/>
      <c r="AA995" s="5"/>
      <c r="AB995" s="5"/>
    </row>
    <row r="996" ht="15.75" customHeight="1">
      <c r="A996" s="4"/>
      <c r="E996" s="6"/>
      <c r="H996" s="8"/>
      <c r="L996" s="5"/>
      <c r="M996" s="9"/>
      <c r="N996" s="5"/>
      <c r="O996" s="11"/>
      <c r="P996" s="5"/>
      <c r="Q996" s="5"/>
      <c r="R996" s="5"/>
      <c r="S996" s="5"/>
      <c r="T996" s="5"/>
      <c r="U996" s="5"/>
      <c r="V996" s="5"/>
      <c r="W996" s="5"/>
      <c r="X996" s="5"/>
      <c r="Y996" s="5"/>
      <c r="Z996" s="5"/>
      <c r="AA996" s="5"/>
      <c r="AB996" s="5"/>
    </row>
    <row r="997" ht="15.75" customHeight="1">
      <c r="A997" s="4"/>
      <c r="E997" s="6"/>
      <c r="H997" s="8"/>
      <c r="L997" s="5"/>
      <c r="M997" s="9"/>
      <c r="N997" s="5"/>
      <c r="O997" s="11"/>
      <c r="P997" s="5"/>
      <c r="Q997" s="5"/>
      <c r="R997" s="5"/>
      <c r="S997" s="5"/>
      <c r="T997" s="5"/>
      <c r="U997" s="5"/>
      <c r="V997" s="5"/>
      <c r="W997" s="5"/>
      <c r="X997" s="5"/>
      <c r="Y997" s="5"/>
      <c r="Z997" s="5"/>
      <c r="AA997" s="5"/>
      <c r="AB997" s="5"/>
    </row>
    <row r="998" ht="15.75" customHeight="1">
      <c r="A998" s="4"/>
      <c r="E998" s="6"/>
      <c r="H998" s="8"/>
      <c r="L998" s="5"/>
      <c r="M998" s="9"/>
      <c r="N998" s="5"/>
      <c r="O998" s="11"/>
      <c r="P998" s="5"/>
      <c r="Q998" s="5"/>
      <c r="R998" s="5"/>
      <c r="S998" s="5"/>
      <c r="T998" s="5"/>
      <c r="U998" s="5"/>
      <c r="V998" s="5"/>
      <c r="W998" s="5"/>
      <c r="X998" s="5"/>
      <c r="Y998" s="5"/>
      <c r="Z998" s="5"/>
      <c r="AA998" s="5"/>
      <c r="AB998" s="5"/>
    </row>
    <row r="999" ht="15.75" customHeight="1">
      <c r="A999" s="4"/>
      <c r="E999" s="6"/>
      <c r="H999" s="8"/>
      <c r="L999" s="5"/>
      <c r="M999" s="9"/>
      <c r="N999" s="5"/>
      <c r="O999" s="11"/>
      <c r="P999" s="5"/>
      <c r="Q999" s="5"/>
      <c r="R999" s="5"/>
      <c r="S999" s="5"/>
      <c r="T999" s="5"/>
      <c r="U999" s="5"/>
      <c r="V999" s="5"/>
      <c r="W999" s="5"/>
      <c r="X999" s="5"/>
      <c r="Y999" s="5"/>
      <c r="Z999" s="5"/>
      <c r="AA999" s="5"/>
      <c r="AB999" s="5"/>
    </row>
    <row r="1000" ht="15.75" customHeight="1">
      <c r="A1000" s="4"/>
      <c r="E1000" s="6"/>
      <c r="H1000" s="8"/>
      <c r="L1000" s="5"/>
      <c r="M1000" s="9"/>
      <c r="N1000" s="5"/>
      <c r="O1000" s="11"/>
      <c r="P1000" s="5"/>
      <c r="Q1000" s="5"/>
      <c r="R1000" s="5"/>
      <c r="S1000" s="5"/>
      <c r="T1000" s="5"/>
      <c r="U1000" s="5"/>
      <c r="V1000" s="5"/>
      <c r="W1000" s="5"/>
      <c r="X1000" s="5"/>
      <c r="Y1000" s="5"/>
      <c r="Z1000" s="5"/>
      <c r="AA1000" s="5"/>
      <c r="AB1000" s="5"/>
    </row>
  </sheetData>
  <mergeCells count="3">
    <mergeCell ref="X38:AC38"/>
    <mergeCell ref="X39:AD39"/>
    <mergeCell ref="W42:X42"/>
  </mergeCells>
  <dataValidations>
    <dataValidation type="list" allowBlank="1" showErrorMessage="1" sqref="N21:N22">
      <formula1>"Driver check in - Inbound,Driver check in-Outbound,Sub order prepare,Empty Container,Email,工单/增值服务,Inventory,Other"</formula1>
    </dataValidation>
    <dataValidation type="list" allowBlank="1" showErrorMessage="1" sqref="N23:N25 N48:N97">
      <formula1>"Driver check in - Inbound,Driver check in-Outbound,Sub order prepare,Empty Container,Email,Customer Inquiry Handling工单/增值服务,Inventory,Other,Training"</formula1>
    </dataValidation>
    <dataValidation type="list" allowBlank="1" showErrorMessage="1" sqref="N4">
      <formula1>"Driver check in - Inbound,Driver check in-Outbound,Sub order prepare,Empty Container,Email/Phone,工单/增值服务,Other"</formula1>
    </dataValidation>
    <dataValidation type="list" allowBlank="1" showErrorMessage="1" sqref="N26:N47">
      <formula1>"Driver check in - Inbound,Driver check in-Outbound,Sub order prepare,Empty Container-报空,Email,Customer Inquiry Handling工单/增值服务,Inventory,Other,Training"</formula1>
    </dataValidation>
    <dataValidation type="list" allowBlank="1" showErrorMessage="1" sqref="N5:N10 N12:N20">
      <formula1>"Driver check in - Inbound,Driver check in-Outbound,Sub order prepare,Empty Container,Email,工单/增值服务,Other"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4.14"/>
    <col customWidth="1" min="3" max="3" width="11.0"/>
    <col customWidth="1" min="4" max="4" width="81.29"/>
    <col customWidth="1" min="5" max="5" width="34.43"/>
    <col customWidth="1" min="6" max="6" width="40.43"/>
    <col customWidth="1" min="7" max="7" width="41.29"/>
    <col customWidth="1" min="8" max="8" width="12.14"/>
    <col customWidth="1" min="9" max="9" width="16.43"/>
    <col customWidth="1" min="10" max="10" width="21.43"/>
    <col customWidth="1" min="11" max="11" width="19.71"/>
    <col customWidth="1" min="12" max="13" width="12.14"/>
    <col customWidth="1" min="14" max="14" width="37.86"/>
    <col customWidth="1" min="15" max="16" width="12.14"/>
    <col customWidth="1" min="17" max="17" width="45.43"/>
    <col customWidth="1" min="18" max="24" width="12.14"/>
    <col customWidth="1" min="25" max="25" width="25.43"/>
    <col customWidth="1" min="26" max="26" width="29.86"/>
    <col customWidth="1" min="27" max="27" width="35.86"/>
    <col customWidth="1" min="28" max="32" width="12.14"/>
  </cols>
  <sheetData>
    <row r="1">
      <c r="A1" s="1" t="s">
        <v>0</v>
      </c>
      <c r="B1" s="1">
        <v>9.0</v>
      </c>
      <c r="L1" s="5"/>
      <c r="M1" s="5"/>
      <c r="N1" s="5"/>
      <c r="O1" s="11"/>
      <c r="P1" s="5"/>
      <c r="Q1" s="5"/>
      <c r="R1" s="5"/>
      <c r="S1" s="5"/>
      <c r="T1" s="5"/>
      <c r="U1" s="5"/>
      <c r="V1" s="5"/>
      <c r="W1" s="5"/>
      <c r="X1" s="5"/>
      <c r="Y1" s="5"/>
      <c r="Z1" s="5"/>
      <c r="AA1" s="5"/>
      <c r="AB1" s="5"/>
    </row>
    <row r="2">
      <c r="D2" s="16" t="s">
        <v>208</v>
      </c>
      <c r="L2" s="5"/>
      <c r="M2" s="5"/>
      <c r="N2" s="5"/>
      <c r="O2" s="11"/>
      <c r="P2" s="5"/>
      <c r="Q2" s="5"/>
      <c r="R2" s="5"/>
      <c r="S2" s="5"/>
      <c r="T2" s="5"/>
      <c r="U2" s="5"/>
      <c r="V2" s="5"/>
      <c r="W2" s="5"/>
      <c r="X2" s="5"/>
      <c r="Y2" s="5"/>
      <c r="Z2" s="5"/>
      <c r="AA2" s="5"/>
      <c r="AB2" s="5"/>
    </row>
    <row r="3" ht="15.0" customHeight="1">
      <c r="A3" s="1" t="s">
        <v>6</v>
      </c>
      <c r="B3" s="1" t="s">
        <v>21</v>
      </c>
      <c r="C3" s="1" t="s">
        <v>16</v>
      </c>
      <c r="D3" s="1" t="s">
        <v>8</v>
      </c>
      <c r="E3" s="1" t="s">
        <v>6</v>
      </c>
      <c r="F3" s="1" t="s">
        <v>7</v>
      </c>
      <c r="G3" s="1" t="s">
        <v>8</v>
      </c>
      <c r="H3" s="1" t="s">
        <v>2</v>
      </c>
      <c r="I3" s="1" t="s">
        <v>30</v>
      </c>
      <c r="K3" s="1" t="s">
        <v>2</v>
      </c>
      <c r="L3" s="5" t="s">
        <v>10</v>
      </c>
      <c r="M3" s="5" t="s">
        <v>2</v>
      </c>
      <c r="N3" s="5" t="s">
        <v>32</v>
      </c>
      <c r="O3" s="11" t="s">
        <v>33</v>
      </c>
      <c r="P3" s="5" t="s">
        <v>34</v>
      </c>
      <c r="Q3" s="5" t="s">
        <v>11</v>
      </c>
      <c r="R3" s="5"/>
      <c r="S3" s="5"/>
      <c r="T3" s="5"/>
      <c r="U3" s="5"/>
      <c r="V3" s="5"/>
      <c r="W3" s="5"/>
      <c r="X3" s="5"/>
      <c r="Y3" s="5"/>
      <c r="Z3" s="5"/>
      <c r="AA3" s="5"/>
      <c r="AB3" s="5"/>
      <c r="AC3" s="5"/>
      <c r="AD3" s="5"/>
      <c r="AE3" s="5"/>
      <c r="AF3" s="5"/>
    </row>
    <row r="4" ht="75.75" customHeight="1">
      <c r="A4" s="12">
        <v>46268.0</v>
      </c>
      <c r="B4" s="1">
        <v>4.0</v>
      </c>
      <c r="C4" s="1">
        <v>15.0</v>
      </c>
      <c r="D4" s="10" t="s">
        <v>73</v>
      </c>
      <c r="E4" s="12">
        <v>46267.0</v>
      </c>
      <c r="F4" s="1">
        <v>5.0</v>
      </c>
      <c r="G4" s="1" t="s">
        <v>209</v>
      </c>
      <c r="H4" s="12">
        <v>46279.0</v>
      </c>
      <c r="I4" s="1" t="s">
        <v>210</v>
      </c>
      <c r="K4" s="12"/>
      <c r="M4" s="33"/>
      <c r="N4" s="33"/>
      <c r="O4" s="11"/>
      <c r="P4" s="33"/>
      <c r="Q4" s="3"/>
      <c r="R4" s="5"/>
      <c r="S4" s="5"/>
      <c r="T4" s="5"/>
      <c r="U4" s="5"/>
      <c r="V4" s="5"/>
      <c r="W4" s="17"/>
      <c r="X4" s="17" t="s">
        <v>2</v>
      </c>
      <c r="Y4" s="17" t="s">
        <v>17</v>
      </c>
      <c r="Z4" s="17" t="s">
        <v>18</v>
      </c>
      <c r="AA4" s="17" t="s">
        <v>19</v>
      </c>
      <c r="AB4" s="17" t="s">
        <v>22</v>
      </c>
      <c r="AC4" s="17" t="s">
        <v>23</v>
      </c>
      <c r="AD4" s="17" t="s">
        <v>24</v>
      </c>
      <c r="AE4" s="17" t="s">
        <v>26</v>
      </c>
      <c r="AF4" s="17" t="s">
        <v>28</v>
      </c>
    </row>
    <row r="5" ht="30.75" customHeight="1">
      <c r="A5" s="33">
        <v>46268.0</v>
      </c>
      <c r="B5" s="5">
        <v>11.0</v>
      </c>
      <c r="C5" s="5"/>
      <c r="D5" s="3" t="s">
        <v>211</v>
      </c>
      <c r="E5" s="72">
        <v>46268.0</v>
      </c>
      <c r="F5" s="3">
        <v>4.0</v>
      </c>
      <c r="G5" s="1" t="s">
        <v>212</v>
      </c>
      <c r="H5" s="12">
        <v>46281.0</v>
      </c>
      <c r="I5" s="1" t="s">
        <v>213</v>
      </c>
      <c r="M5" s="33"/>
      <c r="N5" s="33"/>
      <c r="O5" s="11"/>
      <c r="P5" s="33"/>
      <c r="Q5" s="3"/>
      <c r="R5" s="5"/>
      <c r="S5" s="5"/>
      <c r="T5" s="5"/>
      <c r="U5" s="5"/>
      <c r="V5" s="5"/>
      <c r="W5" s="21"/>
      <c r="X5" s="21"/>
      <c r="Y5" s="17"/>
      <c r="Z5" s="17"/>
      <c r="AA5" s="17"/>
      <c r="AB5" s="17"/>
      <c r="AC5" s="17"/>
      <c r="AD5" s="24">
        <v>0.0</v>
      </c>
      <c r="AE5" s="17">
        <v>480.0</v>
      </c>
      <c r="AF5" s="26">
        <v>0.0</v>
      </c>
    </row>
    <row r="6" ht="30.75" customHeight="1">
      <c r="A6" s="33">
        <v>46269.0</v>
      </c>
      <c r="B6" s="5">
        <v>1.0</v>
      </c>
      <c r="C6" s="5"/>
      <c r="D6" s="3" t="s">
        <v>214</v>
      </c>
      <c r="E6" s="3"/>
      <c r="F6" s="3" t="s">
        <v>215</v>
      </c>
      <c r="G6" s="1" t="s">
        <v>216</v>
      </c>
      <c r="H6" s="12"/>
      <c r="M6" s="33"/>
      <c r="N6" s="33"/>
      <c r="O6" s="11"/>
      <c r="P6" s="33"/>
      <c r="Q6" s="5"/>
      <c r="R6" s="5"/>
      <c r="S6" s="5"/>
      <c r="T6" s="5"/>
      <c r="U6" s="5"/>
      <c r="V6" s="5"/>
      <c r="W6" s="21"/>
      <c r="X6" s="21"/>
      <c r="Y6" s="17"/>
      <c r="Z6" s="17"/>
      <c r="AA6" s="17"/>
      <c r="AB6" s="17"/>
      <c r="AC6" s="17"/>
      <c r="AD6" s="24">
        <v>0.0</v>
      </c>
      <c r="AE6" s="17">
        <v>480.0</v>
      </c>
      <c r="AF6" s="26">
        <v>0.0</v>
      </c>
    </row>
    <row r="7" ht="15.0" customHeight="1">
      <c r="A7" s="12">
        <v>46269.0</v>
      </c>
      <c r="B7" s="1">
        <v>5.0</v>
      </c>
      <c r="C7" s="1">
        <v>20.0</v>
      </c>
      <c r="D7" s="1" t="s">
        <v>217</v>
      </c>
      <c r="H7" s="12"/>
      <c r="M7" s="33"/>
      <c r="N7" s="33"/>
      <c r="O7" s="11"/>
      <c r="P7" s="33"/>
      <c r="Q7" s="5"/>
      <c r="R7" s="5"/>
      <c r="S7" s="5"/>
      <c r="T7" s="5"/>
      <c r="U7" s="5"/>
      <c r="V7" s="5"/>
      <c r="W7" s="21"/>
      <c r="X7" s="21"/>
      <c r="Y7" s="17"/>
      <c r="Z7" s="17"/>
      <c r="AA7" s="17"/>
      <c r="AB7" s="17"/>
      <c r="AC7" s="17"/>
      <c r="AD7" s="24">
        <v>0.0</v>
      </c>
      <c r="AE7" s="17">
        <v>480.0</v>
      </c>
      <c r="AF7" s="26">
        <v>0.0</v>
      </c>
    </row>
    <row r="8" ht="15.0" customHeight="1">
      <c r="A8" s="12">
        <v>46269.0</v>
      </c>
      <c r="B8" s="39">
        <v>16.0</v>
      </c>
      <c r="C8" s="39">
        <v>20.0</v>
      </c>
      <c r="D8" s="40" t="s">
        <v>218</v>
      </c>
      <c r="E8" s="58"/>
      <c r="F8" s="58"/>
      <c r="H8" s="12"/>
      <c r="M8" s="33"/>
      <c r="N8" s="33"/>
      <c r="O8" s="11"/>
      <c r="P8" s="33"/>
      <c r="Q8" s="5"/>
      <c r="R8" s="5"/>
      <c r="S8" s="5"/>
      <c r="T8" s="5"/>
      <c r="U8" s="5"/>
      <c r="V8" s="5"/>
      <c r="W8" s="21"/>
      <c r="X8" s="21"/>
      <c r="Y8" s="17"/>
      <c r="Z8" s="17"/>
      <c r="AA8" s="17"/>
      <c r="AB8" s="17"/>
      <c r="AC8" s="17"/>
      <c r="AD8" s="24">
        <v>0.0</v>
      </c>
      <c r="AE8" s="17">
        <v>480.0</v>
      </c>
      <c r="AF8" s="26">
        <v>0.0</v>
      </c>
    </row>
    <row r="9" ht="15.0" customHeight="1">
      <c r="A9" s="12">
        <v>46269.0</v>
      </c>
      <c r="B9" s="39">
        <v>5.0</v>
      </c>
      <c r="C9" s="39">
        <v>10.0</v>
      </c>
      <c r="D9" s="10" t="s">
        <v>219</v>
      </c>
      <c r="E9" s="10"/>
      <c r="F9" s="10"/>
      <c r="H9" s="12"/>
      <c r="M9" s="33"/>
      <c r="N9" s="33"/>
      <c r="O9" s="11"/>
      <c r="P9" s="33"/>
      <c r="Q9" s="5"/>
      <c r="R9" s="5"/>
      <c r="S9" s="5"/>
      <c r="T9" s="5"/>
      <c r="U9" s="5"/>
      <c r="V9" s="5"/>
      <c r="W9" s="21"/>
      <c r="X9" s="21"/>
      <c r="Y9" s="17"/>
      <c r="Z9" s="17"/>
      <c r="AA9" s="17"/>
      <c r="AB9" s="17"/>
      <c r="AC9" s="17"/>
      <c r="AD9" s="24">
        <v>0.0</v>
      </c>
      <c r="AE9" s="17">
        <v>480.0</v>
      </c>
      <c r="AF9" s="26">
        <v>0.0</v>
      </c>
    </row>
    <row r="10" ht="15.0" customHeight="1">
      <c r="A10" s="12">
        <v>46269.0</v>
      </c>
      <c r="B10" s="39">
        <v>2.0</v>
      </c>
      <c r="C10" s="39">
        <v>8.0</v>
      </c>
      <c r="D10" s="10" t="s">
        <v>220</v>
      </c>
      <c r="E10" s="10"/>
      <c r="F10" s="10"/>
      <c r="M10" s="33"/>
      <c r="N10" s="33"/>
      <c r="O10" s="11"/>
      <c r="P10" s="33"/>
      <c r="Q10" s="5"/>
      <c r="R10" s="5"/>
      <c r="S10" s="5"/>
      <c r="T10" s="5"/>
      <c r="U10" s="5"/>
      <c r="V10" s="5"/>
      <c r="W10" s="21"/>
      <c r="X10" s="21"/>
      <c r="Y10" s="17"/>
      <c r="Z10" s="17"/>
      <c r="AA10" s="17"/>
      <c r="AB10" s="17"/>
      <c r="AC10" s="17"/>
      <c r="AD10" s="24">
        <v>0.0</v>
      </c>
      <c r="AE10" s="17">
        <v>480.0</v>
      </c>
      <c r="AF10" s="26">
        <v>0.0</v>
      </c>
    </row>
    <row r="11" ht="15.0" customHeight="1">
      <c r="A11" s="12">
        <v>46274.0</v>
      </c>
      <c r="B11" s="39">
        <v>1.0</v>
      </c>
      <c r="C11" s="39">
        <v>5.0</v>
      </c>
      <c r="D11" s="10" t="s">
        <v>221</v>
      </c>
      <c r="E11" s="10"/>
      <c r="F11" s="10"/>
      <c r="M11" s="33"/>
      <c r="N11" s="33"/>
      <c r="O11" s="11"/>
      <c r="P11" s="33"/>
      <c r="Q11" s="5"/>
      <c r="R11" s="5"/>
      <c r="S11" s="5"/>
      <c r="T11" s="5"/>
      <c r="U11" s="5"/>
      <c r="V11" s="5"/>
      <c r="W11" s="21"/>
      <c r="X11" s="21"/>
      <c r="Y11" s="17"/>
      <c r="Z11" s="17"/>
      <c r="AA11" s="17"/>
      <c r="AB11" s="17"/>
      <c r="AC11" s="17"/>
      <c r="AD11" s="24">
        <v>0.0</v>
      </c>
      <c r="AE11" s="17">
        <v>480.0</v>
      </c>
      <c r="AF11" s="26">
        <v>0.0</v>
      </c>
    </row>
    <row r="12" ht="15.0" customHeight="1">
      <c r="A12" s="12">
        <v>46274.0</v>
      </c>
      <c r="B12" s="39" t="s">
        <v>222</v>
      </c>
      <c r="C12" s="39" t="s">
        <v>223</v>
      </c>
      <c r="D12" s="76" t="s">
        <v>224</v>
      </c>
      <c r="E12" s="38">
        <v>46274.0</v>
      </c>
      <c r="F12" s="10" t="s">
        <v>225</v>
      </c>
      <c r="G12" s="1" t="s">
        <v>226</v>
      </c>
      <c r="M12" s="33"/>
      <c r="N12" s="33"/>
      <c r="O12" s="11"/>
      <c r="P12" s="33"/>
      <c r="Q12" s="5"/>
      <c r="R12" s="5"/>
      <c r="S12" s="5"/>
      <c r="T12" s="5"/>
      <c r="U12" s="5"/>
      <c r="V12" s="5"/>
      <c r="W12" s="21"/>
      <c r="X12" s="21"/>
      <c r="Y12" s="17"/>
      <c r="Z12" s="17"/>
      <c r="AA12" s="17"/>
      <c r="AB12" s="17"/>
      <c r="AC12" s="17"/>
      <c r="AD12" s="24">
        <v>0.0</v>
      </c>
      <c r="AE12" s="17">
        <v>480.0</v>
      </c>
      <c r="AF12" s="26">
        <v>0.0</v>
      </c>
    </row>
    <row r="13" ht="15.0" customHeight="1">
      <c r="A13" s="12">
        <v>46275.0</v>
      </c>
      <c r="B13" s="39">
        <v>7.0</v>
      </c>
      <c r="C13" s="39">
        <v>30.0</v>
      </c>
      <c r="D13" s="10" t="s">
        <v>227</v>
      </c>
      <c r="E13" s="12">
        <v>46275.0</v>
      </c>
      <c r="F13" s="1">
        <v>6.0</v>
      </c>
      <c r="M13" s="33"/>
      <c r="N13" s="33"/>
      <c r="O13" s="11"/>
      <c r="P13" s="33"/>
      <c r="Q13" s="5"/>
      <c r="R13" s="5"/>
      <c r="S13" s="5"/>
      <c r="T13" s="5"/>
      <c r="U13" s="5"/>
      <c r="V13" s="5"/>
      <c r="W13" s="21"/>
      <c r="X13" s="21"/>
      <c r="Y13" s="17"/>
      <c r="Z13" s="17"/>
      <c r="AA13" s="17"/>
      <c r="AB13" s="17"/>
      <c r="AC13" s="17"/>
      <c r="AD13" s="24">
        <v>0.0</v>
      </c>
      <c r="AE13" s="17">
        <v>480.0</v>
      </c>
      <c r="AF13" s="26">
        <v>0.0</v>
      </c>
    </row>
    <row r="14" ht="15.0" customHeight="1">
      <c r="A14" s="12">
        <v>46275.0</v>
      </c>
      <c r="B14" s="39">
        <v>6.0</v>
      </c>
      <c r="C14" s="39">
        <v>20.0</v>
      </c>
      <c r="D14" s="56" t="s">
        <v>228</v>
      </c>
      <c r="E14" s="56"/>
      <c r="F14" s="56"/>
      <c r="M14" s="33"/>
      <c r="N14" s="33"/>
      <c r="O14" s="11"/>
      <c r="P14" s="33"/>
      <c r="Q14" s="3"/>
      <c r="R14" s="5"/>
      <c r="S14" s="5"/>
      <c r="T14" s="5"/>
      <c r="U14" s="5"/>
      <c r="V14" s="5"/>
      <c r="W14" s="21"/>
      <c r="X14" s="21"/>
      <c r="Y14" s="17"/>
      <c r="Z14" s="17"/>
      <c r="AA14" s="17"/>
      <c r="AB14" s="17"/>
      <c r="AC14" s="17"/>
      <c r="AD14" s="24">
        <v>0.0</v>
      </c>
      <c r="AE14" s="17">
        <v>480.0</v>
      </c>
      <c r="AF14" s="26">
        <v>0.0</v>
      </c>
    </row>
    <row r="15" ht="15.0" customHeight="1">
      <c r="A15" s="12">
        <v>46276.0</v>
      </c>
      <c r="B15" s="39" t="s">
        <v>229</v>
      </c>
      <c r="C15" s="39"/>
      <c r="D15" s="56" t="s">
        <v>230</v>
      </c>
      <c r="E15" s="77">
        <v>46335.0</v>
      </c>
      <c r="F15" s="56">
        <v>6.0</v>
      </c>
      <c r="M15" s="33"/>
      <c r="N15" s="33"/>
      <c r="O15" s="11"/>
      <c r="P15" s="33"/>
      <c r="Q15" s="5"/>
      <c r="R15" s="5"/>
      <c r="S15" s="5"/>
      <c r="T15" s="5"/>
      <c r="U15" s="5"/>
      <c r="V15" s="5"/>
      <c r="W15" s="21"/>
      <c r="X15" s="21"/>
      <c r="Y15" s="17"/>
      <c r="Z15" s="17"/>
      <c r="AA15" s="17"/>
      <c r="AB15" s="17"/>
      <c r="AC15" s="17"/>
      <c r="AD15" s="24">
        <v>0.0</v>
      </c>
      <c r="AE15" s="17">
        <v>480.0</v>
      </c>
      <c r="AF15" s="26">
        <v>0.0</v>
      </c>
    </row>
    <row r="16" ht="15.0" customHeight="1">
      <c r="A16" s="12">
        <v>46279.0</v>
      </c>
      <c r="B16" s="39">
        <v>4.0</v>
      </c>
      <c r="C16" s="39">
        <v>8.0</v>
      </c>
      <c r="D16" s="1" t="s">
        <v>58</v>
      </c>
      <c r="M16" s="33"/>
      <c r="N16" s="33"/>
      <c r="O16" s="11"/>
      <c r="P16" s="33"/>
      <c r="Q16" s="5"/>
      <c r="R16" s="5"/>
      <c r="S16" s="5"/>
      <c r="T16" s="5"/>
      <c r="U16" s="5"/>
      <c r="V16" s="5"/>
      <c r="W16" s="21"/>
      <c r="X16" s="21"/>
      <c r="Y16" s="17"/>
      <c r="Z16" s="17"/>
      <c r="AA16" s="17"/>
      <c r="AB16" s="17"/>
      <c r="AC16" s="17"/>
      <c r="AD16" s="24">
        <v>0.0</v>
      </c>
      <c r="AE16" s="17">
        <v>480.0</v>
      </c>
      <c r="AF16" s="26">
        <v>0.0</v>
      </c>
    </row>
    <row r="17" ht="15.0" customHeight="1">
      <c r="A17" s="12">
        <v>46279.0</v>
      </c>
      <c r="B17" s="39">
        <v>20.0</v>
      </c>
      <c r="C17" s="39">
        <v>30.0</v>
      </c>
      <c r="D17" s="1" t="s">
        <v>231</v>
      </c>
      <c r="M17" s="33"/>
      <c r="N17" s="33"/>
      <c r="O17" s="11"/>
      <c r="P17" s="33"/>
      <c r="Q17" s="3"/>
      <c r="R17" s="5"/>
      <c r="S17" s="5"/>
      <c r="T17" s="5"/>
      <c r="U17" s="5"/>
      <c r="V17" s="5"/>
      <c r="W17" s="21"/>
      <c r="X17" s="21"/>
      <c r="Y17" s="17"/>
      <c r="Z17" s="17"/>
      <c r="AA17" s="17"/>
      <c r="AB17" s="17"/>
      <c r="AC17" s="17"/>
      <c r="AD17" s="24">
        <v>0.0</v>
      </c>
      <c r="AE17" s="17">
        <v>480.0</v>
      </c>
      <c r="AF17" s="26">
        <v>0.0</v>
      </c>
    </row>
    <row r="18" ht="15.0" customHeight="1">
      <c r="A18" s="12">
        <v>46280.0</v>
      </c>
      <c r="B18" s="39">
        <v>11.0</v>
      </c>
      <c r="C18" s="39"/>
      <c r="D18" s="1" t="s">
        <v>232</v>
      </c>
      <c r="M18" s="33"/>
      <c r="N18" s="33"/>
      <c r="O18" s="11"/>
      <c r="P18" s="33"/>
      <c r="Q18" s="3"/>
      <c r="R18" s="5"/>
      <c r="S18" s="5"/>
      <c r="T18" s="5"/>
      <c r="U18" s="5"/>
      <c r="V18" s="5"/>
      <c r="W18" s="21"/>
      <c r="X18" s="21"/>
      <c r="Y18" s="17"/>
      <c r="Z18" s="17"/>
      <c r="AA18" s="17"/>
      <c r="AB18" s="17"/>
      <c r="AC18" s="17"/>
      <c r="AD18" s="24">
        <v>0.0</v>
      </c>
      <c r="AE18" s="17">
        <v>480.0</v>
      </c>
      <c r="AF18" s="26">
        <v>0.0</v>
      </c>
    </row>
    <row r="19" ht="15.0" customHeight="1">
      <c r="A19" s="12">
        <v>46280.0</v>
      </c>
      <c r="B19" s="39">
        <v>4.0</v>
      </c>
      <c r="C19" s="39"/>
      <c r="D19" s="1" t="s">
        <v>233</v>
      </c>
      <c r="M19" s="33"/>
      <c r="N19" s="33"/>
      <c r="O19" s="11"/>
      <c r="P19" s="33"/>
      <c r="Q19" s="5"/>
      <c r="R19" s="5"/>
      <c r="S19" s="5"/>
      <c r="T19" s="5"/>
      <c r="U19" s="5"/>
      <c r="V19" s="5"/>
      <c r="W19" s="21"/>
      <c r="X19" s="21"/>
      <c r="Y19" s="17"/>
      <c r="Z19" s="17"/>
      <c r="AA19" s="17"/>
      <c r="AB19" s="17"/>
      <c r="AC19" s="17"/>
      <c r="AD19" s="24">
        <v>0.0</v>
      </c>
      <c r="AE19" s="17">
        <v>480.0</v>
      </c>
      <c r="AF19" s="26">
        <v>0.0</v>
      </c>
    </row>
    <row r="20" ht="15.0" customHeight="1">
      <c r="A20" s="12">
        <v>46280.0</v>
      </c>
      <c r="B20" s="39" t="s">
        <v>234</v>
      </c>
      <c r="C20" s="39">
        <v>40.0</v>
      </c>
      <c r="D20" s="1" t="s">
        <v>235</v>
      </c>
      <c r="M20" s="33"/>
      <c r="N20" s="33"/>
      <c r="O20" s="11"/>
      <c r="P20" s="33"/>
      <c r="Q20" s="5"/>
      <c r="R20" s="5"/>
      <c r="S20" s="5"/>
      <c r="T20" s="5"/>
      <c r="U20" s="5"/>
      <c r="V20" s="5"/>
      <c r="W20" s="21"/>
      <c r="X20" s="21"/>
      <c r="Y20" s="17"/>
      <c r="Z20" s="17"/>
      <c r="AA20" s="5"/>
      <c r="AB20" s="5"/>
      <c r="AC20" s="5"/>
      <c r="AD20" s="24">
        <v>0.0</v>
      </c>
      <c r="AE20" s="17">
        <v>480.0</v>
      </c>
      <c r="AF20" s="26">
        <v>0.0</v>
      </c>
    </row>
    <row r="21" ht="15.0" customHeight="1">
      <c r="A21" s="12">
        <v>46280.0</v>
      </c>
      <c r="B21" s="39">
        <v>1.0</v>
      </c>
      <c r="C21" s="39">
        <v>10.0</v>
      </c>
      <c r="D21" s="1" t="s">
        <v>236</v>
      </c>
      <c r="E21" s="12">
        <v>46280.0</v>
      </c>
      <c r="F21" s="1" t="s">
        <v>237</v>
      </c>
      <c r="G21" s="1" t="s">
        <v>226</v>
      </c>
      <c r="M21" s="33"/>
      <c r="N21" s="33"/>
      <c r="O21" s="11"/>
      <c r="P21" s="5"/>
      <c r="Q21" s="3"/>
      <c r="R21" s="56"/>
      <c r="S21" s="5"/>
      <c r="T21" s="5"/>
      <c r="U21" s="5"/>
      <c r="V21" s="5"/>
      <c r="W21" s="21"/>
      <c r="X21" s="21"/>
      <c r="Y21" s="5"/>
      <c r="Z21" s="5"/>
      <c r="AA21" s="5"/>
      <c r="AB21" s="5"/>
      <c r="AC21" s="5"/>
      <c r="AD21" s="24">
        <v>0.0</v>
      </c>
      <c r="AE21" s="17">
        <v>480.0</v>
      </c>
      <c r="AF21" s="26">
        <v>0.0</v>
      </c>
    </row>
    <row r="22" ht="138.0" customHeight="1">
      <c r="A22" s="12">
        <v>46280.0</v>
      </c>
      <c r="B22" s="39">
        <v>0.0</v>
      </c>
      <c r="C22" s="39">
        <v>60.0</v>
      </c>
      <c r="D22" s="51" t="s">
        <v>238</v>
      </c>
      <c r="E22" s="12">
        <v>46281.0</v>
      </c>
      <c r="F22" s="1">
        <v>6.0</v>
      </c>
      <c r="G22" s="10" t="s">
        <v>239</v>
      </c>
      <c r="M22" s="33"/>
      <c r="N22" s="33"/>
      <c r="O22" s="11"/>
      <c r="P22" s="5"/>
      <c r="Q22" s="3"/>
      <c r="R22" s="56"/>
      <c r="S22" s="5"/>
      <c r="T22" s="5"/>
      <c r="U22" s="5"/>
      <c r="V22" s="5"/>
      <c r="W22" s="21"/>
      <c r="X22" s="21"/>
      <c r="Y22" s="5"/>
      <c r="Z22" s="5"/>
      <c r="AA22" s="5"/>
      <c r="AB22" s="5"/>
      <c r="AC22" s="5"/>
      <c r="AD22" s="17"/>
      <c r="AE22" s="17"/>
      <c r="AF22" s="26"/>
    </row>
    <row r="23" ht="153.0" customHeight="1">
      <c r="A23" s="12">
        <v>46281.0</v>
      </c>
      <c r="B23" s="39">
        <v>2.0</v>
      </c>
      <c r="C23" s="39">
        <v>10.0</v>
      </c>
      <c r="D23" s="1" t="s">
        <v>240</v>
      </c>
      <c r="E23" s="12">
        <v>46282.0</v>
      </c>
      <c r="F23" s="1" t="s">
        <v>241</v>
      </c>
      <c r="G23" s="10" t="s">
        <v>242</v>
      </c>
      <c r="M23" s="33"/>
      <c r="N23" s="33"/>
      <c r="O23" s="11"/>
      <c r="P23" s="5"/>
      <c r="Q23" s="5"/>
      <c r="R23" s="5"/>
      <c r="S23" s="5"/>
      <c r="T23" s="5"/>
      <c r="U23" s="5"/>
      <c r="V23" s="5"/>
      <c r="W23" s="21"/>
      <c r="X23" s="21"/>
      <c r="Y23" s="5"/>
      <c r="Z23" s="5"/>
      <c r="AA23" s="5"/>
      <c r="AB23" s="5"/>
      <c r="AC23" s="5"/>
      <c r="AD23" s="24">
        <v>0.0</v>
      </c>
      <c r="AE23" s="17">
        <v>480.0</v>
      </c>
      <c r="AF23" s="26">
        <v>0.0</v>
      </c>
    </row>
    <row r="24" ht="71.25" customHeight="1">
      <c r="A24" s="12">
        <v>46281.0</v>
      </c>
      <c r="B24" s="39">
        <v>4.0</v>
      </c>
      <c r="C24" s="39">
        <v>10.0</v>
      </c>
      <c r="D24" s="10" t="s">
        <v>243</v>
      </c>
      <c r="E24" s="78">
        <v>46283.0</v>
      </c>
      <c r="F24" s="1">
        <v>3.0</v>
      </c>
      <c r="G24" s="1" t="s">
        <v>244</v>
      </c>
      <c r="M24" s="33"/>
      <c r="N24" s="33"/>
      <c r="O24" s="11"/>
      <c r="P24" s="5"/>
      <c r="Q24" s="71"/>
      <c r="R24" s="5"/>
      <c r="S24" s="5"/>
      <c r="T24" s="5"/>
      <c r="U24" s="5"/>
      <c r="V24" s="5"/>
      <c r="W24" s="55"/>
      <c r="X24" s="55"/>
      <c r="Y24" s="5"/>
      <c r="Z24" s="5"/>
      <c r="AA24" s="5"/>
      <c r="AB24" s="5"/>
      <c r="AC24" s="5"/>
      <c r="AD24" s="24">
        <v>0.0</v>
      </c>
      <c r="AE24" s="17">
        <v>480.0</v>
      </c>
      <c r="AF24" s="26">
        <v>0.0</v>
      </c>
    </row>
    <row r="25" ht="15.0" customHeight="1">
      <c r="A25" s="12">
        <v>46282.0</v>
      </c>
      <c r="B25" s="39">
        <v>1.0</v>
      </c>
      <c r="C25" s="39">
        <v>10.0</v>
      </c>
      <c r="D25" s="56" t="s">
        <v>245</v>
      </c>
      <c r="E25" s="79">
        <v>46283.0</v>
      </c>
      <c r="F25" s="56">
        <v>5.0</v>
      </c>
      <c r="G25" s="1" t="s">
        <v>246</v>
      </c>
      <c r="M25" s="33"/>
      <c r="N25" s="33"/>
      <c r="O25" s="11"/>
      <c r="P25" s="5"/>
      <c r="Q25" s="3"/>
      <c r="R25" s="5"/>
      <c r="S25" s="5"/>
      <c r="T25" s="5"/>
      <c r="U25" s="5"/>
      <c r="V25" s="5"/>
      <c r="W25" s="55"/>
      <c r="X25" s="55"/>
      <c r="Y25" s="5"/>
      <c r="Z25" s="5"/>
      <c r="AA25" s="5"/>
      <c r="AB25" s="5"/>
      <c r="AC25" s="5"/>
      <c r="AD25" s="24">
        <v>0.0</v>
      </c>
      <c r="AE25" s="17">
        <v>480.0</v>
      </c>
      <c r="AF25" s="26">
        <v>0.0</v>
      </c>
    </row>
    <row r="26" ht="15.0" customHeight="1">
      <c r="A26" s="12">
        <v>46282.0</v>
      </c>
      <c r="B26" s="39">
        <v>1.0</v>
      </c>
      <c r="C26" s="39">
        <v>10.0</v>
      </c>
      <c r="D26" s="1" t="s">
        <v>247</v>
      </c>
      <c r="E26" s="78">
        <v>46286.0</v>
      </c>
      <c r="F26" s="1" t="s">
        <v>248</v>
      </c>
      <c r="G26" s="1" t="s">
        <v>249</v>
      </c>
      <c r="M26" s="33"/>
      <c r="N26" s="33"/>
      <c r="O26" s="11"/>
      <c r="P26" s="5"/>
      <c r="Q26" s="3"/>
      <c r="R26" s="5"/>
      <c r="S26" s="5"/>
      <c r="T26" s="5"/>
      <c r="U26" s="5"/>
      <c r="V26" s="5"/>
      <c r="W26" s="55"/>
      <c r="X26" s="55"/>
      <c r="Y26" s="5"/>
      <c r="Z26" s="5"/>
      <c r="AA26" s="5"/>
      <c r="AB26" s="5"/>
      <c r="AC26" s="5"/>
      <c r="AD26" s="24">
        <v>0.0</v>
      </c>
      <c r="AE26" s="17">
        <v>480.0</v>
      </c>
      <c r="AF26" s="26">
        <v>0.0</v>
      </c>
    </row>
    <row r="27" ht="408.0" customHeight="1">
      <c r="A27" s="12">
        <v>46282.0</v>
      </c>
      <c r="B27" s="39">
        <v>26.0</v>
      </c>
      <c r="C27" s="39">
        <v>60.0</v>
      </c>
      <c r="D27" s="1" t="s">
        <v>250</v>
      </c>
      <c r="E27" s="78">
        <v>46287.0</v>
      </c>
      <c r="F27" s="1" t="s">
        <v>251</v>
      </c>
      <c r="G27" s="10" t="s">
        <v>252</v>
      </c>
      <c r="M27" s="33"/>
      <c r="N27" s="72"/>
      <c r="O27" s="11"/>
      <c r="P27" s="5"/>
      <c r="Q27" s="5"/>
      <c r="R27" s="5"/>
      <c r="S27" s="5"/>
      <c r="T27" s="5"/>
      <c r="U27" s="5"/>
      <c r="V27" s="5"/>
      <c r="W27" s="55"/>
      <c r="X27" s="55"/>
      <c r="Y27" s="5"/>
      <c r="Z27" s="5"/>
      <c r="AA27" s="5"/>
      <c r="AB27" s="5"/>
      <c r="AC27" s="5"/>
      <c r="AD27" s="24">
        <v>0.0</v>
      </c>
      <c r="AE27" s="17">
        <v>480.0</v>
      </c>
      <c r="AF27" s="26">
        <v>0.0</v>
      </c>
    </row>
    <row r="28" ht="153.75" customHeight="1">
      <c r="A28" s="78">
        <v>46283.0</v>
      </c>
      <c r="B28" s="39">
        <v>1.0</v>
      </c>
      <c r="C28" s="39">
        <v>10.0</v>
      </c>
      <c r="D28" s="1" t="s">
        <v>253</v>
      </c>
      <c r="E28" s="78">
        <v>46288.0</v>
      </c>
      <c r="F28" s="1" t="s">
        <v>254</v>
      </c>
      <c r="G28" s="10" t="s">
        <v>255</v>
      </c>
      <c r="M28" s="33"/>
      <c r="N28" s="72"/>
      <c r="O28" s="11"/>
      <c r="P28" s="5"/>
      <c r="Q28" s="5"/>
      <c r="R28" s="5"/>
      <c r="S28" s="5"/>
      <c r="T28" s="5"/>
      <c r="U28" s="5"/>
      <c r="V28" s="5"/>
      <c r="W28" s="55"/>
      <c r="X28" s="55"/>
      <c r="Y28" s="5"/>
      <c r="Z28" s="5"/>
      <c r="AA28" s="5"/>
      <c r="AB28" s="5"/>
      <c r="AC28" s="5"/>
      <c r="AD28" s="24">
        <v>0.0</v>
      </c>
      <c r="AE28" s="17">
        <v>480.0</v>
      </c>
      <c r="AF28" s="26">
        <v>0.0</v>
      </c>
    </row>
    <row r="29" ht="15.0" customHeight="1">
      <c r="A29" s="12">
        <v>46283.0</v>
      </c>
      <c r="B29" s="39">
        <v>1.0</v>
      </c>
      <c r="C29" s="39">
        <v>5.0</v>
      </c>
      <c r="D29" s="1" t="s">
        <v>256</v>
      </c>
      <c r="E29" s="78">
        <v>46288.0</v>
      </c>
      <c r="F29" s="1" t="s">
        <v>257</v>
      </c>
      <c r="G29" s="1" t="s">
        <v>258</v>
      </c>
      <c r="M29" s="33"/>
      <c r="N29" s="72"/>
      <c r="O29" s="11"/>
      <c r="P29" s="5"/>
      <c r="Q29" s="5"/>
      <c r="R29" s="5"/>
      <c r="S29" s="5"/>
      <c r="T29" s="5"/>
      <c r="U29" s="5"/>
      <c r="V29" s="5"/>
      <c r="W29" s="55"/>
      <c r="X29" s="55"/>
      <c r="Y29" s="5"/>
      <c r="Z29" s="5"/>
      <c r="AA29" s="5"/>
      <c r="AB29" s="5"/>
      <c r="AC29" s="5"/>
      <c r="AD29" s="24">
        <v>0.0</v>
      </c>
      <c r="AE29" s="17">
        <v>480.0</v>
      </c>
      <c r="AF29" s="26">
        <v>0.0</v>
      </c>
    </row>
    <row r="30" ht="165.75" customHeight="1">
      <c r="A30" s="78">
        <v>46283.0</v>
      </c>
      <c r="B30" s="39">
        <v>3.0</v>
      </c>
      <c r="C30" s="39">
        <v>10.0</v>
      </c>
      <c r="D30" s="1" t="s">
        <v>259</v>
      </c>
      <c r="E30" s="78">
        <v>46289.0</v>
      </c>
      <c r="G30" s="10" t="s">
        <v>260</v>
      </c>
      <c r="M30" s="33"/>
      <c r="N30" s="72"/>
      <c r="O30" s="11"/>
      <c r="P30" s="5"/>
      <c r="Q30" s="5"/>
      <c r="R30" s="5"/>
      <c r="S30" s="5"/>
      <c r="T30" s="5"/>
      <c r="U30" s="5"/>
      <c r="V30" s="5"/>
      <c r="W30" s="55"/>
      <c r="X30" s="55"/>
      <c r="Y30" s="5"/>
      <c r="Z30" s="5"/>
      <c r="AA30" s="5"/>
      <c r="AB30" s="5"/>
      <c r="AC30" s="5"/>
      <c r="AD30" s="24">
        <v>0.0</v>
      </c>
      <c r="AE30" s="17">
        <v>480.0</v>
      </c>
      <c r="AF30" s="26">
        <v>0.0</v>
      </c>
    </row>
    <row r="31" ht="15.0" customHeight="1">
      <c r="A31" s="78">
        <v>46283.0</v>
      </c>
      <c r="B31" s="39">
        <v>4.0</v>
      </c>
      <c r="C31" s="39">
        <v>10.0</v>
      </c>
      <c r="D31" s="1" t="s">
        <v>261</v>
      </c>
      <c r="E31" s="78">
        <v>46290.0</v>
      </c>
      <c r="F31" s="1">
        <v>5.0</v>
      </c>
      <c r="G31" s="1" t="s">
        <v>262</v>
      </c>
      <c r="M31" s="33"/>
      <c r="N31" s="72"/>
      <c r="O31" s="11"/>
      <c r="P31" s="5"/>
      <c r="Q31" s="5"/>
      <c r="R31" s="5"/>
      <c r="S31" s="5"/>
      <c r="T31" s="5"/>
      <c r="U31" s="5"/>
      <c r="V31" s="5"/>
      <c r="W31" s="55"/>
      <c r="X31" s="55"/>
      <c r="Y31" s="5"/>
      <c r="Z31" s="5"/>
      <c r="AA31" s="5"/>
      <c r="AB31" s="5"/>
      <c r="AC31" s="5"/>
      <c r="AD31" s="24">
        <v>0.0</v>
      </c>
      <c r="AE31" s="17">
        <v>480.0</v>
      </c>
      <c r="AF31" s="26">
        <v>0.0</v>
      </c>
    </row>
    <row r="32" ht="15.0" customHeight="1">
      <c r="A32" s="78">
        <v>46286.0</v>
      </c>
      <c r="B32" s="39">
        <v>1.0</v>
      </c>
      <c r="C32" s="39">
        <v>5.0</v>
      </c>
      <c r="D32" s="1" t="s">
        <v>263</v>
      </c>
      <c r="E32" s="78">
        <v>46290.0</v>
      </c>
      <c r="F32" s="1">
        <v>2.0</v>
      </c>
      <c r="G32" s="1" t="s">
        <v>264</v>
      </c>
      <c r="M32" s="33"/>
      <c r="N32" s="72"/>
      <c r="O32" s="11"/>
      <c r="P32" s="5"/>
      <c r="Q32" s="5"/>
      <c r="R32" s="5"/>
      <c r="S32" s="5"/>
      <c r="T32" s="5"/>
      <c r="U32" s="5"/>
      <c r="V32" s="5"/>
      <c r="W32" s="55"/>
      <c r="X32" s="55"/>
      <c r="Y32" s="5"/>
      <c r="Z32" s="5"/>
      <c r="AA32" s="5"/>
      <c r="AB32" s="5"/>
      <c r="AC32" s="5"/>
      <c r="AD32" s="24">
        <v>0.0</v>
      </c>
      <c r="AE32" s="17">
        <v>480.0</v>
      </c>
      <c r="AF32" s="26">
        <v>0.0</v>
      </c>
    </row>
    <row r="33" ht="15.0" customHeight="1">
      <c r="A33" s="78">
        <v>46286.0</v>
      </c>
      <c r="B33" s="39">
        <v>1.0</v>
      </c>
      <c r="C33" s="39">
        <v>5.0</v>
      </c>
      <c r="D33" s="1" t="s">
        <v>265</v>
      </c>
      <c r="E33" s="78">
        <v>46290.0</v>
      </c>
      <c r="G33" s="1" t="s">
        <v>266</v>
      </c>
      <c r="M33" s="33"/>
      <c r="N33" s="72"/>
      <c r="O33" s="11"/>
      <c r="P33" s="5"/>
      <c r="Q33" s="5"/>
      <c r="R33" s="5"/>
      <c r="S33" s="5"/>
      <c r="T33" s="5"/>
      <c r="U33" s="5"/>
      <c r="V33" s="5"/>
      <c r="W33" s="55"/>
      <c r="X33" s="55"/>
      <c r="Y33" s="5"/>
      <c r="Z33" s="5"/>
      <c r="AA33" s="5"/>
      <c r="AB33" s="5"/>
      <c r="AC33" s="5"/>
      <c r="AD33" s="24">
        <v>0.0</v>
      </c>
      <c r="AE33" s="17">
        <v>480.0</v>
      </c>
      <c r="AF33" s="26">
        <v>0.0</v>
      </c>
    </row>
    <row r="34" ht="380.25" customHeight="1">
      <c r="A34" s="78">
        <v>46286.0</v>
      </c>
      <c r="B34" s="39">
        <v>2.0</v>
      </c>
      <c r="C34" s="39">
        <v>10.0</v>
      </c>
      <c r="D34" s="1" t="s">
        <v>267</v>
      </c>
      <c r="E34" s="78">
        <v>46293.0</v>
      </c>
      <c r="F34" s="1" t="s">
        <v>268</v>
      </c>
      <c r="G34" s="10" t="s">
        <v>269</v>
      </c>
      <c r="M34" s="33"/>
      <c r="N34" s="72"/>
      <c r="O34" s="11"/>
      <c r="P34" s="5"/>
      <c r="Q34" s="5"/>
      <c r="R34" s="5"/>
      <c r="S34" s="5"/>
      <c r="T34" s="5"/>
      <c r="U34" s="5"/>
      <c r="V34" s="5"/>
      <c r="W34" s="55"/>
      <c r="X34" s="55"/>
      <c r="Y34" s="5"/>
      <c r="Z34" s="5"/>
      <c r="AA34" s="5"/>
      <c r="AB34" s="5"/>
      <c r="AC34" s="5"/>
      <c r="AD34" s="24">
        <v>0.0</v>
      </c>
      <c r="AE34" s="17">
        <v>480.0</v>
      </c>
      <c r="AF34" s="26">
        <v>0.0</v>
      </c>
    </row>
    <row r="35" ht="15.75" customHeight="1">
      <c r="A35" s="12">
        <v>46288.0</v>
      </c>
      <c r="B35" s="1">
        <v>5.0</v>
      </c>
      <c r="D35" s="1" t="s">
        <v>270</v>
      </c>
      <c r="E35" s="78">
        <v>46294.0</v>
      </c>
      <c r="F35" s="1" t="s">
        <v>271</v>
      </c>
      <c r="G35" s="1" t="s">
        <v>226</v>
      </c>
      <c r="M35" s="33"/>
      <c r="N35" s="72"/>
      <c r="O35" s="11"/>
      <c r="P35" s="5"/>
      <c r="Q35" s="5"/>
      <c r="R35" s="5"/>
      <c r="S35" s="5"/>
      <c r="T35" s="5"/>
      <c r="U35" s="5"/>
      <c r="V35" s="5"/>
      <c r="W35" s="55"/>
      <c r="X35" s="55"/>
      <c r="Y35" s="5"/>
      <c r="Z35" s="5"/>
      <c r="AA35" s="5"/>
      <c r="AB35" s="5"/>
      <c r="AC35" s="5"/>
      <c r="AD35" s="24">
        <v>0.0</v>
      </c>
      <c r="AE35" s="17">
        <v>480.0</v>
      </c>
      <c r="AF35" s="26">
        <v>0.0</v>
      </c>
    </row>
    <row r="36" ht="15.75" customHeight="1">
      <c r="A36" s="12">
        <v>46288.0</v>
      </c>
      <c r="B36" s="1">
        <v>4.0</v>
      </c>
      <c r="D36" s="1" t="s">
        <v>272</v>
      </c>
      <c r="E36" s="78">
        <v>46295.0</v>
      </c>
      <c r="F36" s="1" t="s">
        <v>254</v>
      </c>
      <c r="G36" s="10" t="s">
        <v>273</v>
      </c>
      <c r="M36" s="33"/>
      <c r="N36" s="72"/>
      <c r="O36" s="11"/>
      <c r="P36" s="5"/>
      <c r="Q36" s="5"/>
      <c r="R36" s="5"/>
      <c r="S36" s="5"/>
      <c r="T36" s="5"/>
      <c r="U36" s="5"/>
      <c r="V36" s="5"/>
      <c r="W36" s="55"/>
      <c r="X36" s="55"/>
      <c r="Y36" s="5"/>
      <c r="Z36" s="5"/>
      <c r="AA36" s="5"/>
      <c r="AB36" s="5"/>
      <c r="AC36" s="5"/>
      <c r="AD36" s="24">
        <v>0.0</v>
      </c>
      <c r="AE36" s="17">
        <v>480.0</v>
      </c>
      <c r="AF36" s="26">
        <v>0.0</v>
      </c>
    </row>
    <row r="37" ht="15.75" customHeight="1">
      <c r="A37" s="12">
        <v>46288.0</v>
      </c>
      <c r="B37" s="1">
        <v>14.0</v>
      </c>
      <c r="C37" s="10"/>
      <c r="D37" s="1" t="s">
        <v>274</v>
      </c>
      <c r="E37" s="78">
        <v>46295.0</v>
      </c>
      <c r="G37" s="1" t="s">
        <v>275</v>
      </c>
      <c r="M37" s="33"/>
      <c r="N37" s="72"/>
      <c r="O37" s="11"/>
      <c r="P37" s="5"/>
      <c r="Q37" s="5"/>
      <c r="R37" s="5"/>
      <c r="S37" s="5"/>
      <c r="T37" s="5"/>
      <c r="U37" s="5"/>
      <c r="V37" s="5"/>
      <c r="W37" s="5"/>
      <c r="X37" s="5"/>
      <c r="Y37" s="5"/>
      <c r="Z37" s="5"/>
      <c r="AA37" s="5"/>
      <c r="AB37" s="5"/>
      <c r="AC37" s="5"/>
      <c r="AD37" s="5"/>
      <c r="AE37" s="5"/>
      <c r="AF37" s="5"/>
    </row>
    <row r="38" ht="15.75" customHeight="1">
      <c r="A38" s="12">
        <v>46288.0</v>
      </c>
      <c r="B38" s="1">
        <v>1.0</v>
      </c>
      <c r="C38" s="10"/>
      <c r="D38" s="1" t="s">
        <v>276</v>
      </c>
      <c r="M38" s="33"/>
      <c r="N38" s="72"/>
      <c r="O38" s="11"/>
      <c r="P38" s="5"/>
      <c r="Q38" s="5"/>
      <c r="R38" s="5"/>
      <c r="S38" s="5"/>
      <c r="T38" s="5"/>
      <c r="U38" s="5"/>
      <c r="V38" s="5"/>
      <c r="W38" s="5"/>
      <c r="X38" s="5"/>
      <c r="Y38" s="5"/>
      <c r="Z38" s="5"/>
      <c r="AA38" s="5"/>
      <c r="AB38" s="5"/>
      <c r="AC38" s="5"/>
      <c r="AD38" s="5"/>
      <c r="AE38" s="5"/>
      <c r="AF38" s="5"/>
    </row>
    <row r="39" ht="15.75" customHeight="1">
      <c r="A39" s="12">
        <v>46288.0</v>
      </c>
      <c r="B39" s="1">
        <v>4.0</v>
      </c>
      <c r="C39" s="10">
        <v>30.0</v>
      </c>
      <c r="D39" s="1" t="s">
        <v>277</v>
      </c>
      <c r="M39" s="33"/>
      <c r="N39" s="72"/>
      <c r="O39" s="11"/>
      <c r="P39" s="5"/>
      <c r="Q39" s="5"/>
      <c r="R39" s="5"/>
      <c r="S39" s="5"/>
      <c r="T39" s="5"/>
      <c r="U39" s="5"/>
      <c r="V39" s="5"/>
      <c r="W39" s="5"/>
      <c r="X39" s="5"/>
      <c r="Y39" s="66" t="s">
        <v>139</v>
      </c>
      <c r="Z39" s="5" t="s">
        <v>141</v>
      </c>
      <c r="AF39" s="5"/>
    </row>
    <row r="40" ht="15.75" customHeight="1">
      <c r="A40" s="12">
        <v>46288.0</v>
      </c>
      <c r="B40" s="1">
        <v>3.0</v>
      </c>
      <c r="D40" s="1" t="s">
        <v>278</v>
      </c>
      <c r="M40" s="33"/>
      <c r="N40" s="72"/>
      <c r="O40" s="11"/>
      <c r="P40" s="5"/>
      <c r="Q40" s="5"/>
      <c r="R40" s="5"/>
      <c r="S40" s="5"/>
      <c r="T40" s="5"/>
      <c r="U40" s="5"/>
      <c r="V40" s="5"/>
      <c r="W40" s="5"/>
      <c r="X40" s="5"/>
      <c r="Y40" s="66" t="s">
        <v>142</v>
      </c>
      <c r="Z40" s="5" t="s">
        <v>144</v>
      </c>
    </row>
    <row r="41" ht="15.75" customHeight="1">
      <c r="A41" s="78">
        <v>46288.0</v>
      </c>
      <c r="B41" s="1">
        <v>1.0</v>
      </c>
      <c r="C41" s="1">
        <v>10.0</v>
      </c>
      <c r="D41" s="1" t="s">
        <v>279</v>
      </c>
      <c r="M41" s="33"/>
      <c r="N41" s="72"/>
      <c r="O41" s="11"/>
      <c r="P41" s="5"/>
      <c r="Q41" s="5"/>
      <c r="R41" s="5"/>
      <c r="S41" s="5"/>
      <c r="T41" s="5"/>
      <c r="U41" s="5"/>
      <c r="V41" s="5"/>
      <c r="W41" s="5"/>
      <c r="X41" s="5"/>
      <c r="Y41" s="5"/>
      <c r="Z41" s="5"/>
      <c r="AA41" s="5"/>
      <c r="AB41" s="5"/>
      <c r="AC41" s="5"/>
      <c r="AD41" s="5"/>
      <c r="AE41" s="5"/>
      <c r="AF41" s="5"/>
    </row>
    <row r="42" ht="15.75" customHeight="1">
      <c r="A42" s="78">
        <v>46288.0</v>
      </c>
      <c r="D42" s="1" t="s">
        <v>280</v>
      </c>
      <c r="M42" s="33"/>
      <c r="N42" s="72"/>
      <c r="O42" s="11"/>
      <c r="P42" s="5"/>
      <c r="Q42" s="5"/>
      <c r="R42" s="5"/>
      <c r="S42" s="5"/>
      <c r="T42" s="5"/>
      <c r="U42" s="5"/>
      <c r="V42" s="5"/>
      <c r="W42" s="5"/>
      <c r="X42" s="5"/>
      <c r="Y42" s="5"/>
      <c r="Z42" s="5"/>
      <c r="AA42" s="5"/>
      <c r="AB42" s="5"/>
      <c r="AC42" s="5"/>
      <c r="AD42" s="5"/>
      <c r="AE42" s="5"/>
      <c r="AF42" s="5"/>
    </row>
    <row r="43" ht="15.75" customHeight="1">
      <c r="A43" s="78">
        <v>46289.0</v>
      </c>
      <c r="B43" s="1">
        <v>6.0</v>
      </c>
      <c r="C43" s="1">
        <v>20.0</v>
      </c>
      <c r="D43" s="1" t="s">
        <v>281</v>
      </c>
      <c r="M43" s="33"/>
      <c r="N43" s="72"/>
      <c r="O43" s="11"/>
      <c r="P43" s="5"/>
      <c r="Q43" s="5"/>
      <c r="R43" s="5"/>
      <c r="S43" s="5"/>
      <c r="T43" s="5"/>
      <c r="U43" s="5"/>
      <c r="V43" s="5"/>
      <c r="W43" s="5"/>
      <c r="X43" s="5"/>
      <c r="Y43" s="69" t="s">
        <v>150</v>
      </c>
      <c r="AA43" s="5"/>
      <c r="AB43" s="5"/>
      <c r="AC43" s="5"/>
      <c r="AD43" s="5"/>
      <c r="AE43" s="5"/>
      <c r="AF43" s="5"/>
    </row>
    <row r="44" ht="15.75" customHeight="1">
      <c r="A44" s="78">
        <v>46289.0</v>
      </c>
      <c r="B44" s="1">
        <v>3.0</v>
      </c>
      <c r="C44" s="1">
        <v>10.0</v>
      </c>
      <c r="D44" s="1" t="s">
        <v>282</v>
      </c>
      <c r="M44" s="33"/>
      <c r="N44" s="72"/>
      <c r="O44" s="11"/>
      <c r="P44" s="5"/>
      <c r="Q44" s="5"/>
      <c r="R44" s="5"/>
      <c r="S44" s="5"/>
      <c r="T44" s="5"/>
      <c r="U44" s="5"/>
      <c r="V44" s="5"/>
      <c r="W44" s="17"/>
      <c r="X44" s="17" t="s">
        <v>2</v>
      </c>
      <c r="Y44" s="5" t="s">
        <v>154</v>
      </c>
      <c r="Z44" s="17" t="s">
        <v>155</v>
      </c>
      <c r="AA44" s="5"/>
      <c r="AB44" s="5"/>
      <c r="AC44" s="5"/>
      <c r="AD44" s="5"/>
      <c r="AE44" s="5"/>
      <c r="AF44" s="5"/>
    </row>
    <row r="45" ht="15.75" customHeight="1">
      <c r="A45" s="78">
        <v>46289.0</v>
      </c>
      <c r="B45" s="1">
        <v>1.0</v>
      </c>
      <c r="D45" s="1" t="s">
        <v>283</v>
      </c>
      <c r="M45" s="33"/>
      <c r="N45" s="72"/>
      <c r="O45" s="11"/>
      <c r="P45" s="5"/>
      <c r="Q45" s="5"/>
      <c r="R45" s="5"/>
      <c r="S45" s="5"/>
      <c r="T45" s="5"/>
      <c r="U45" s="5"/>
      <c r="V45" s="5"/>
      <c r="W45" s="5"/>
      <c r="X45" s="5"/>
      <c r="Y45" s="5"/>
      <c r="Z45" s="5"/>
      <c r="AA45" s="5"/>
      <c r="AB45" s="5"/>
      <c r="AC45" s="5"/>
      <c r="AD45" s="5"/>
      <c r="AE45" s="5"/>
      <c r="AF45" s="5"/>
    </row>
    <row r="46" ht="15.75" customHeight="1">
      <c r="A46" s="78">
        <v>46289.0</v>
      </c>
      <c r="B46" s="1">
        <v>2.0</v>
      </c>
      <c r="C46" s="1">
        <v>10.0</v>
      </c>
      <c r="D46" s="1" t="s">
        <v>284</v>
      </c>
      <c r="M46" s="33"/>
      <c r="N46" s="72"/>
      <c r="O46" s="11"/>
      <c r="P46" s="5"/>
      <c r="Q46" s="5"/>
      <c r="R46" s="5"/>
      <c r="S46" s="5"/>
      <c r="T46" s="5"/>
      <c r="U46" s="5"/>
      <c r="V46" s="5"/>
      <c r="W46" s="5"/>
      <c r="X46" s="5"/>
      <c r="Y46" s="5"/>
      <c r="Z46" s="5"/>
      <c r="AA46" s="5"/>
      <c r="AB46" s="5"/>
      <c r="AC46" s="5"/>
      <c r="AD46" s="5"/>
      <c r="AE46" s="5"/>
      <c r="AF46" s="5"/>
    </row>
    <row r="47" ht="15.75" customHeight="1">
      <c r="A47" s="78">
        <v>46289.0</v>
      </c>
      <c r="B47" s="1">
        <v>1.0</v>
      </c>
      <c r="C47" s="1">
        <v>5.0</v>
      </c>
      <c r="D47" s="1" t="s">
        <v>285</v>
      </c>
      <c r="M47" s="33"/>
      <c r="N47" s="72"/>
      <c r="O47" s="11"/>
      <c r="P47" s="5"/>
      <c r="Q47" s="5"/>
      <c r="R47" s="5"/>
      <c r="S47" s="5"/>
      <c r="T47" s="5"/>
      <c r="U47" s="5"/>
      <c r="V47" s="5"/>
      <c r="W47" s="5"/>
      <c r="X47" s="5"/>
      <c r="Y47" s="5"/>
      <c r="Z47" s="5"/>
      <c r="AA47" s="5"/>
      <c r="AB47" s="5"/>
      <c r="AC47" s="5"/>
      <c r="AD47" s="5"/>
      <c r="AE47" s="5"/>
      <c r="AF47" s="5"/>
    </row>
    <row r="48" ht="15.75" customHeight="1">
      <c r="A48" s="78">
        <v>46290.0</v>
      </c>
      <c r="B48" s="1">
        <v>5.0</v>
      </c>
      <c r="C48" s="1">
        <v>10.0</v>
      </c>
      <c r="D48" s="1" t="s">
        <v>286</v>
      </c>
      <c r="M48" s="33"/>
      <c r="N48" s="72"/>
      <c r="O48" s="11"/>
      <c r="P48" s="5"/>
      <c r="Q48" s="5"/>
      <c r="R48" s="5"/>
      <c r="S48" s="5"/>
      <c r="T48" s="5"/>
      <c r="U48" s="5"/>
      <c r="V48" s="5"/>
      <c r="W48" s="5"/>
      <c r="X48" s="5"/>
      <c r="Y48" s="5"/>
      <c r="Z48" s="5"/>
      <c r="AA48" s="5"/>
      <c r="AB48" s="5"/>
      <c r="AC48" s="5"/>
      <c r="AD48" s="5"/>
      <c r="AE48" s="5"/>
      <c r="AF48" s="5"/>
    </row>
    <row r="49" ht="15.75" customHeight="1">
      <c r="A49" s="78">
        <v>46290.0</v>
      </c>
      <c r="B49" s="1">
        <v>3.0</v>
      </c>
      <c r="C49" s="1">
        <v>10.0</v>
      </c>
      <c r="D49" s="1" t="s">
        <v>287</v>
      </c>
      <c r="M49" s="33"/>
      <c r="N49" s="72"/>
      <c r="O49" s="11"/>
      <c r="P49" s="5"/>
      <c r="Q49" s="5"/>
      <c r="R49" s="5"/>
      <c r="S49" s="5"/>
      <c r="T49" s="5"/>
      <c r="U49" s="5"/>
      <c r="V49" s="5"/>
      <c r="W49" s="5"/>
      <c r="X49" s="5"/>
      <c r="Y49" s="5"/>
      <c r="Z49" s="5"/>
      <c r="AA49" s="5"/>
      <c r="AB49" s="5"/>
      <c r="AC49" s="5"/>
      <c r="AD49" s="5"/>
      <c r="AE49" s="5"/>
      <c r="AF49" s="5"/>
    </row>
    <row r="50" ht="15.75" customHeight="1">
      <c r="A50" s="12">
        <v>46290.0</v>
      </c>
      <c r="B50" s="1">
        <v>1.0</v>
      </c>
      <c r="D50" s="1" t="s">
        <v>288</v>
      </c>
      <c r="M50" s="33"/>
      <c r="N50" s="72"/>
      <c r="O50" s="11"/>
      <c r="P50" s="5"/>
      <c r="Q50" s="5"/>
      <c r="R50" s="5"/>
      <c r="S50" s="5"/>
      <c r="T50" s="5"/>
      <c r="U50" s="5"/>
      <c r="V50" s="5"/>
      <c r="W50" s="5"/>
      <c r="X50" s="5"/>
      <c r="Y50" s="5"/>
      <c r="Z50" s="5"/>
      <c r="AA50" s="5"/>
      <c r="AB50" s="5"/>
      <c r="AC50" s="5"/>
      <c r="AD50" s="5"/>
      <c r="AE50" s="5"/>
      <c r="AF50" s="5"/>
    </row>
    <row r="51" ht="15.75" customHeight="1">
      <c r="A51" s="78">
        <v>46290.0</v>
      </c>
      <c r="B51" s="1">
        <v>2.0</v>
      </c>
      <c r="C51" s="1">
        <v>10.0</v>
      </c>
      <c r="D51" s="1" t="s">
        <v>289</v>
      </c>
      <c r="M51" s="33"/>
      <c r="N51" s="72"/>
      <c r="O51" s="11"/>
      <c r="P51" s="5"/>
      <c r="Q51" s="5"/>
      <c r="R51" s="5"/>
      <c r="S51" s="5"/>
      <c r="T51" s="5"/>
      <c r="U51" s="5"/>
      <c r="V51" s="5"/>
      <c r="W51" s="5"/>
      <c r="X51" s="5"/>
      <c r="Y51" s="5"/>
      <c r="Z51" s="5"/>
      <c r="AA51" s="5"/>
      <c r="AB51" s="5"/>
      <c r="AC51" s="5"/>
      <c r="AD51" s="5"/>
      <c r="AE51" s="5"/>
      <c r="AF51" s="5"/>
    </row>
    <row r="52" ht="15.75" customHeight="1">
      <c r="A52" s="78">
        <v>46293.0</v>
      </c>
      <c r="B52" s="1">
        <v>2.0</v>
      </c>
      <c r="C52" s="1">
        <v>10.0</v>
      </c>
      <c r="D52" s="1" t="s">
        <v>290</v>
      </c>
      <c r="M52" s="33"/>
      <c r="N52" s="72"/>
      <c r="O52" s="11"/>
      <c r="P52" s="5"/>
      <c r="Q52" s="5"/>
      <c r="R52" s="5"/>
      <c r="S52" s="5"/>
      <c r="T52" s="5"/>
      <c r="U52" s="5"/>
      <c r="V52" s="5"/>
      <c r="W52" s="5"/>
      <c r="X52" s="5"/>
      <c r="Y52" s="5"/>
      <c r="Z52" s="5"/>
      <c r="AA52" s="5"/>
      <c r="AB52" s="5"/>
      <c r="AC52" s="5"/>
      <c r="AD52" s="5"/>
      <c r="AE52" s="5"/>
      <c r="AF52" s="5"/>
    </row>
    <row r="53" ht="15.75" customHeight="1">
      <c r="A53" s="78">
        <v>46294.0</v>
      </c>
      <c r="B53" s="1">
        <v>1.0</v>
      </c>
      <c r="C53" s="1">
        <v>10.0</v>
      </c>
      <c r="D53" s="1" t="s">
        <v>291</v>
      </c>
      <c r="M53" s="33"/>
      <c r="N53" s="72"/>
      <c r="O53" s="11"/>
      <c r="P53" s="5"/>
      <c r="Q53" s="5"/>
      <c r="R53" s="5"/>
      <c r="S53" s="5"/>
      <c r="T53" s="5"/>
      <c r="U53" s="5"/>
      <c r="V53" s="5"/>
      <c r="W53" s="5"/>
      <c r="X53" s="5"/>
      <c r="Y53" s="5"/>
      <c r="Z53" s="5"/>
      <c r="AA53" s="5"/>
      <c r="AB53" s="5"/>
      <c r="AC53" s="5"/>
      <c r="AD53" s="5"/>
      <c r="AE53" s="5"/>
      <c r="AF53" s="5"/>
    </row>
    <row r="54" ht="15.75" customHeight="1">
      <c r="A54" s="78">
        <v>46294.0</v>
      </c>
      <c r="B54" s="1">
        <v>1.0</v>
      </c>
      <c r="C54" s="1">
        <v>5.0</v>
      </c>
      <c r="D54" s="1" t="s">
        <v>292</v>
      </c>
      <c r="M54" s="33"/>
      <c r="N54" s="72"/>
      <c r="O54" s="11"/>
      <c r="P54" s="5"/>
      <c r="Q54" s="5"/>
      <c r="R54" s="5"/>
      <c r="S54" s="5"/>
      <c r="T54" s="5"/>
      <c r="U54" s="5"/>
      <c r="V54" s="5"/>
      <c r="W54" s="5"/>
      <c r="X54" s="5"/>
      <c r="Y54" s="5"/>
      <c r="Z54" s="5"/>
      <c r="AA54" s="5"/>
      <c r="AB54" s="5"/>
      <c r="AC54" s="5"/>
      <c r="AD54" s="5"/>
      <c r="AE54" s="5"/>
      <c r="AF54" s="5"/>
    </row>
    <row r="55" ht="15.75" customHeight="1">
      <c r="A55" s="12">
        <v>46294.0</v>
      </c>
      <c r="B55" s="1">
        <v>2.0</v>
      </c>
      <c r="D55" s="1" t="s">
        <v>293</v>
      </c>
      <c r="M55" s="33"/>
      <c r="N55" s="72"/>
      <c r="O55" s="11"/>
      <c r="P55" s="5"/>
      <c r="Q55" s="5"/>
      <c r="R55" s="5"/>
      <c r="S55" s="5"/>
      <c r="T55" s="5"/>
      <c r="U55" s="5"/>
      <c r="V55" s="5"/>
      <c r="W55" s="5"/>
      <c r="X55" s="5"/>
      <c r="Y55" s="5"/>
      <c r="Z55" s="5"/>
      <c r="AA55" s="5"/>
      <c r="AB55" s="5"/>
      <c r="AC55" s="5"/>
      <c r="AD55" s="5"/>
      <c r="AE55" s="5"/>
      <c r="AF55" s="5"/>
    </row>
    <row r="56" ht="15.75" customHeight="1">
      <c r="A56" s="78">
        <v>46295.0</v>
      </c>
      <c r="B56" s="1">
        <v>1.0</v>
      </c>
      <c r="C56" s="1">
        <v>10.0</v>
      </c>
      <c r="D56" s="1" t="s">
        <v>295</v>
      </c>
      <c r="M56" s="33"/>
      <c r="N56" s="72"/>
      <c r="O56" s="11"/>
      <c r="P56" s="5"/>
      <c r="Q56" s="5"/>
      <c r="R56" s="5"/>
      <c r="S56" s="5"/>
      <c r="T56" s="5"/>
      <c r="U56" s="5"/>
      <c r="V56" s="5"/>
      <c r="W56" s="5"/>
      <c r="X56" s="5"/>
      <c r="Y56" s="5"/>
      <c r="Z56" s="5"/>
      <c r="AA56" s="5"/>
      <c r="AB56" s="5"/>
      <c r="AC56" s="5"/>
      <c r="AD56" s="5"/>
      <c r="AE56" s="5"/>
      <c r="AF56" s="5"/>
    </row>
    <row r="57" ht="15.75" customHeight="1">
      <c r="A57" s="78">
        <v>46295.0</v>
      </c>
      <c r="B57" s="1">
        <v>5.0</v>
      </c>
      <c r="C57" s="1">
        <v>20.0</v>
      </c>
      <c r="D57" s="1" t="s">
        <v>296</v>
      </c>
      <c r="M57" s="33"/>
      <c r="N57" s="72"/>
      <c r="O57" s="11"/>
      <c r="P57" s="5"/>
      <c r="Q57" s="5"/>
      <c r="R57" s="5"/>
      <c r="S57" s="5"/>
      <c r="T57" s="5"/>
      <c r="U57" s="5"/>
      <c r="V57" s="5"/>
      <c r="W57" s="5"/>
      <c r="X57" s="5"/>
      <c r="Y57" s="5"/>
      <c r="Z57" s="5"/>
      <c r="AA57" s="5"/>
      <c r="AB57" s="5"/>
      <c r="AC57" s="5"/>
      <c r="AD57" s="5"/>
      <c r="AE57" s="5"/>
      <c r="AF57" s="5"/>
    </row>
    <row r="58" ht="15.75" customHeight="1">
      <c r="M58" s="33"/>
      <c r="N58" s="72"/>
      <c r="O58" s="11"/>
      <c r="P58" s="5"/>
      <c r="Q58" s="5"/>
      <c r="R58" s="5"/>
      <c r="S58" s="5"/>
      <c r="T58" s="5"/>
      <c r="U58" s="5"/>
      <c r="V58" s="5"/>
      <c r="W58" s="5"/>
      <c r="X58" s="5"/>
      <c r="Y58" s="5"/>
      <c r="Z58" s="5"/>
      <c r="AA58" s="5"/>
      <c r="AB58" s="5"/>
      <c r="AC58" s="5"/>
      <c r="AD58" s="5"/>
      <c r="AE58" s="5"/>
      <c r="AF58" s="5"/>
    </row>
    <row r="59" ht="15.75" customHeight="1">
      <c r="M59" s="33"/>
      <c r="N59" s="72"/>
      <c r="O59" s="11"/>
      <c r="P59" s="5"/>
      <c r="Q59" s="5"/>
      <c r="R59" s="5"/>
      <c r="S59" s="5"/>
      <c r="T59" s="5"/>
      <c r="U59" s="5"/>
      <c r="V59" s="5"/>
      <c r="W59" s="5"/>
      <c r="X59" s="5"/>
      <c r="Y59" s="5"/>
      <c r="Z59" s="5"/>
      <c r="AA59" s="5"/>
      <c r="AB59" s="5"/>
      <c r="AC59" s="5"/>
      <c r="AD59" s="5"/>
      <c r="AE59" s="5"/>
      <c r="AF59" s="5"/>
    </row>
    <row r="60" ht="15.75" customHeight="1">
      <c r="M60" s="33"/>
      <c r="N60" s="72"/>
      <c r="O60" s="11"/>
      <c r="P60" s="5"/>
      <c r="Q60" s="5"/>
      <c r="R60" s="5"/>
      <c r="S60" s="5"/>
      <c r="T60" s="5"/>
      <c r="U60" s="5"/>
      <c r="V60" s="5"/>
      <c r="W60" s="5"/>
      <c r="X60" s="5"/>
      <c r="Y60" s="5"/>
      <c r="Z60" s="5"/>
      <c r="AA60" s="5"/>
      <c r="AB60" s="5"/>
      <c r="AC60" s="5"/>
      <c r="AD60" s="5"/>
      <c r="AE60" s="5"/>
      <c r="AF60" s="5"/>
    </row>
    <row r="61" ht="15.75" customHeight="1">
      <c r="M61" s="33"/>
      <c r="N61" s="72"/>
      <c r="O61" s="11"/>
      <c r="P61" s="5"/>
      <c r="Q61" s="5"/>
      <c r="R61" s="5"/>
      <c r="S61" s="5"/>
      <c r="T61" s="5"/>
      <c r="U61" s="5"/>
      <c r="V61" s="5"/>
      <c r="W61" s="5"/>
      <c r="X61" s="5"/>
      <c r="Y61" s="5"/>
      <c r="Z61" s="5"/>
      <c r="AA61" s="5"/>
      <c r="AB61" s="5"/>
      <c r="AC61" s="5"/>
      <c r="AD61" s="5"/>
      <c r="AE61" s="5"/>
      <c r="AF61" s="5"/>
    </row>
    <row r="62" ht="15.75" customHeight="1">
      <c r="M62" s="33"/>
      <c r="N62" s="72"/>
      <c r="O62" s="11"/>
      <c r="P62" s="5"/>
      <c r="Q62" s="5"/>
      <c r="R62" s="5"/>
      <c r="S62" s="5"/>
      <c r="T62" s="5"/>
      <c r="U62" s="5"/>
      <c r="V62" s="5"/>
      <c r="W62" s="5"/>
      <c r="X62" s="5"/>
      <c r="Y62" s="5"/>
      <c r="Z62" s="5"/>
      <c r="AA62" s="5"/>
      <c r="AB62" s="5"/>
      <c r="AC62" s="5"/>
      <c r="AD62" s="5"/>
      <c r="AE62" s="5"/>
      <c r="AF62" s="5"/>
    </row>
    <row r="63" ht="15.75" customHeight="1">
      <c r="M63" s="33"/>
      <c r="N63" s="72"/>
      <c r="O63" s="11"/>
      <c r="P63" s="5"/>
      <c r="Q63" s="5"/>
      <c r="R63" s="5"/>
      <c r="S63" s="5"/>
      <c r="T63" s="5"/>
      <c r="U63" s="5"/>
      <c r="V63" s="5"/>
      <c r="W63" s="5"/>
      <c r="X63" s="5"/>
      <c r="Y63" s="5"/>
      <c r="Z63" s="5"/>
      <c r="AA63" s="5"/>
      <c r="AB63" s="5"/>
      <c r="AC63" s="5"/>
      <c r="AD63" s="5"/>
      <c r="AE63" s="5"/>
      <c r="AF63" s="5"/>
    </row>
    <row r="64" ht="15.75" customHeight="1">
      <c r="M64" s="33"/>
      <c r="N64" s="72"/>
      <c r="O64" s="11"/>
      <c r="P64" s="5"/>
      <c r="Q64" s="5"/>
      <c r="R64" s="5"/>
      <c r="S64" s="5"/>
      <c r="T64" s="5"/>
      <c r="U64" s="5"/>
      <c r="V64" s="5"/>
      <c r="W64" s="5"/>
      <c r="X64" s="5"/>
      <c r="Y64" s="5"/>
      <c r="Z64" s="5"/>
      <c r="AA64" s="5"/>
      <c r="AB64" s="5"/>
      <c r="AC64" s="5"/>
      <c r="AD64" s="5"/>
      <c r="AE64" s="5"/>
      <c r="AF64" s="5"/>
    </row>
    <row r="65" ht="15.75" customHeight="1">
      <c r="M65" s="33"/>
      <c r="N65" s="72"/>
      <c r="O65" s="11"/>
      <c r="P65" s="5"/>
      <c r="Q65" s="5"/>
      <c r="R65" s="5"/>
      <c r="S65" s="5"/>
      <c r="T65" s="5"/>
      <c r="U65" s="5"/>
      <c r="V65" s="5"/>
      <c r="W65" s="5"/>
      <c r="X65" s="5"/>
      <c r="Y65" s="5"/>
      <c r="Z65" s="5"/>
      <c r="AA65" s="5"/>
      <c r="AB65" s="5"/>
      <c r="AC65" s="5"/>
      <c r="AD65" s="5"/>
      <c r="AE65" s="5"/>
      <c r="AF65" s="5"/>
    </row>
    <row r="66" ht="15.75" customHeight="1">
      <c r="M66" s="33"/>
      <c r="N66" s="72"/>
      <c r="O66" s="11"/>
      <c r="P66" s="5"/>
      <c r="Q66" s="5"/>
      <c r="R66" s="5"/>
      <c r="S66" s="5"/>
      <c r="T66" s="5"/>
      <c r="U66" s="5"/>
      <c r="V66" s="5"/>
      <c r="W66" s="5"/>
      <c r="X66" s="5"/>
      <c r="Y66" s="5"/>
      <c r="Z66" s="5"/>
      <c r="AA66" s="5"/>
      <c r="AB66" s="5"/>
      <c r="AC66" s="5"/>
      <c r="AD66" s="5"/>
      <c r="AE66" s="5"/>
      <c r="AF66" s="5"/>
    </row>
    <row r="67" ht="15.75" customHeight="1">
      <c r="M67" s="33"/>
      <c r="N67" s="72"/>
      <c r="O67" s="11"/>
      <c r="P67" s="5"/>
      <c r="Q67" s="5"/>
      <c r="R67" s="5"/>
      <c r="S67" s="5"/>
      <c r="T67" s="5"/>
      <c r="U67" s="5"/>
      <c r="V67" s="5"/>
      <c r="W67" s="5"/>
      <c r="X67" s="5"/>
      <c r="Y67" s="5"/>
      <c r="Z67" s="5"/>
      <c r="AA67" s="5"/>
      <c r="AB67" s="5"/>
      <c r="AC67" s="5"/>
      <c r="AD67" s="5"/>
      <c r="AE67" s="5"/>
      <c r="AF67" s="5"/>
    </row>
    <row r="68" ht="15.75" customHeight="1">
      <c r="M68" s="33"/>
      <c r="N68" s="72"/>
      <c r="O68" s="11"/>
      <c r="P68" s="5"/>
      <c r="Q68" s="5"/>
      <c r="R68" s="5"/>
      <c r="S68" s="5"/>
      <c r="T68" s="5"/>
      <c r="U68" s="5"/>
      <c r="V68" s="5"/>
      <c r="W68" s="5"/>
      <c r="X68" s="5"/>
      <c r="Y68" s="5"/>
      <c r="Z68" s="5"/>
      <c r="AA68" s="5"/>
      <c r="AB68" s="5"/>
      <c r="AC68" s="5"/>
      <c r="AD68" s="5"/>
      <c r="AE68" s="5"/>
      <c r="AF68" s="5"/>
    </row>
    <row r="69" ht="15.75" customHeight="1">
      <c r="M69" s="33"/>
      <c r="N69" s="72"/>
      <c r="O69" s="11"/>
      <c r="P69" s="5"/>
      <c r="Q69" s="5"/>
      <c r="R69" s="5"/>
      <c r="S69" s="5"/>
      <c r="T69" s="5"/>
      <c r="U69" s="5"/>
      <c r="V69" s="5"/>
      <c r="W69" s="5"/>
      <c r="X69" s="5"/>
      <c r="Y69" s="5"/>
      <c r="Z69" s="5"/>
      <c r="AA69" s="5"/>
      <c r="AB69" s="5"/>
      <c r="AC69" s="5"/>
      <c r="AD69" s="5"/>
      <c r="AE69" s="5"/>
      <c r="AF69" s="5"/>
    </row>
    <row r="70" ht="15.75" customHeight="1">
      <c r="M70" s="33"/>
      <c r="N70" s="72"/>
      <c r="O70" s="11"/>
      <c r="P70" s="5"/>
      <c r="Q70" s="5"/>
      <c r="R70" s="5"/>
      <c r="S70" s="5"/>
      <c r="T70" s="5"/>
      <c r="U70" s="5"/>
      <c r="V70" s="5"/>
      <c r="W70" s="5"/>
      <c r="X70" s="5"/>
      <c r="Y70" s="5"/>
      <c r="Z70" s="5"/>
      <c r="AA70" s="5"/>
      <c r="AB70" s="5"/>
      <c r="AC70" s="5"/>
      <c r="AD70" s="5"/>
      <c r="AE70" s="5"/>
      <c r="AF70" s="5"/>
    </row>
    <row r="71" ht="15.75" customHeight="1">
      <c r="M71" s="33"/>
      <c r="N71" s="72"/>
      <c r="O71" s="11"/>
      <c r="P71" s="5"/>
      <c r="Q71" s="5"/>
      <c r="R71" s="5"/>
      <c r="S71" s="5"/>
      <c r="T71" s="5"/>
      <c r="U71" s="5"/>
      <c r="V71" s="5"/>
      <c r="W71" s="5"/>
      <c r="X71" s="5"/>
      <c r="Y71" s="5"/>
      <c r="Z71" s="5"/>
      <c r="AA71" s="5"/>
      <c r="AB71" s="5"/>
      <c r="AC71" s="5"/>
      <c r="AD71" s="5"/>
      <c r="AE71" s="5"/>
      <c r="AF71" s="5"/>
    </row>
    <row r="72" ht="15.75" customHeight="1">
      <c r="M72" s="33"/>
      <c r="N72" s="72"/>
      <c r="O72" s="11"/>
      <c r="P72" s="5"/>
      <c r="Q72" s="5"/>
      <c r="R72" s="5"/>
      <c r="S72" s="5"/>
      <c r="T72" s="5"/>
      <c r="U72" s="5"/>
      <c r="V72" s="5"/>
      <c r="W72" s="5"/>
      <c r="X72" s="5"/>
      <c r="Y72" s="5"/>
      <c r="Z72" s="5"/>
      <c r="AA72" s="5"/>
      <c r="AB72" s="5"/>
      <c r="AC72" s="5"/>
      <c r="AD72" s="5"/>
      <c r="AE72" s="5"/>
      <c r="AF72" s="5"/>
    </row>
    <row r="73" ht="15.75" customHeight="1">
      <c r="M73" s="5"/>
      <c r="N73" s="72"/>
      <c r="O73" s="11"/>
      <c r="P73" s="5"/>
      <c r="Q73" s="3"/>
      <c r="R73" s="5"/>
      <c r="S73" s="5"/>
      <c r="T73" s="5"/>
      <c r="U73" s="5"/>
      <c r="V73" s="5"/>
      <c r="W73" s="5"/>
      <c r="X73" s="5"/>
      <c r="Y73" s="5"/>
      <c r="Z73" s="5"/>
      <c r="AA73" s="5"/>
      <c r="AB73" s="5"/>
      <c r="AC73" s="5"/>
      <c r="AD73" s="5"/>
      <c r="AE73" s="5"/>
      <c r="AF73" s="5"/>
    </row>
    <row r="74" ht="15.75" customHeight="1">
      <c r="M74" s="33"/>
      <c r="N74" s="72"/>
      <c r="O74" s="11"/>
      <c r="P74" s="5"/>
      <c r="Q74" s="5"/>
      <c r="R74" s="5"/>
      <c r="S74" s="5"/>
      <c r="T74" s="5"/>
      <c r="U74" s="5"/>
      <c r="V74" s="5"/>
      <c r="W74" s="5"/>
      <c r="X74" s="5"/>
      <c r="Y74" s="5"/>
      <c r="Z74" s="5"/>
      <c r="AA74" s="5"/>
      <c r="AB74" s="5"/>
      <c r="AC74" s="5"/>
      <c r="AD74" s="5"/>
      <c r="AE74" s="5"/>
      <c r="AF74" s="5"/>
    </row>
    <row r="75" ht="15.75" customHeight="1">
      <c r="M75" s="33"/>
      <c r="N75" s="72"/>
      <c r="O75" s="11"/>
      <c r="P75" s="5"/>
      <c r="Q75" s="5"/>
      <c r="R75" s="5"/>
      <c r="S75" s="5"/>
      <c r="T75" s="5"/>
      <c r="U75" s="5"/>
      <c r="V75" s="5"/>
      <c r="W75" s="5"/>
      <c r="X75" s="5"/>
      <c r="Y75" s="5"/>
      <c r="Z75" s="5"/>
      <c r="AA75" s="5"/>
      <c r="AB75" s="5"/>
      <c r="AC75" s="5"/>
      <c r="AD75" s="5"/>
      <c r="AE75" s="5"/>
      <c r="AF75" s="5"/>
    </row>
    <row r="76" ht="15.75" customHeight="1">
      <c r="M76" s="33"/>
      <c r="N76" s="72"/>
      <c r="O76" s="11"/>
      <c r="P76" s="5"/>
      <c r="Q76" s="5"/>
      <c r="R76" s="5"/>
      <c r="S76" s="5"/>
      <c r="T76" s="5"/>
      <c r="U76" s="5"/>
      <c r="V76" s="5"/>
      <c r="W76" s="5"/>
      <c r="X76" s="5"/>
      <c r="Y76" s="5"/>
      <c r="Z76" s="5"/>
      <c r="AA76" s="5"/>
      <c r="AB76" s="5"/>
      <c r="AC76" s="5"/>
      <c r="AD76" s="5"/>
      <c r="AE76" s="5"/>
      <c r="AF76" s="5"/>
    </row>
    <row r="77" ht="15.75" customHeight="1">
      <c r="M77" s="33"/>
      <c r="N77" s="72"/>
      <c r="O77" s="11"/>
      <c r="P77" s="5"/>
      <c r="Q77" s="5"/>
      <c r="R77" s="5"/>
      <c r="S77" s="5"/>
      <c r="T77" s="5"/>
      <c r="U77" s="5"/>
      <c r="V77" s="5"/>
      <c r="W77" s="5"/>
      <c r="X77" s="5"/>
      <c r="Y77" s="5"/>
      <c r="Z77" s="5"/>
      <c r="AA77" s="5"/>
      <c r="AB77" s="5"/>
      <c r="AC77" s="5"/>
      <c r="AD77" s="5"/>
      <c r="AE77" s="5"/>
      <c r="AF77" s="5"/>
    </row>
    <row r="78" ht="15.75" customHeight="1">
      <c r="M78" s="33"/>
      <c r="N78" s="72"/>
      <c r="O78" s="11"/>
      <c r="P78" s="5"/>
      <c r="Q78" s="5"/>
      <c r="R78" s="5"/>
      <c r="S78" s="5"/>
      <c r="T78" s="5"/>
      <c r="U78" s="5"/>
      <c r="V78" s="5"/>
      <c r="W78" s="5"/>
      <c r="X78" s="5"/>
      <c r="Y78" s="5"/>
      <c r="Z78" s="5"/>
      <c r="AA78" s="5"/>
      <c r="AB78" s="5"/>
      <c r="AC78" s="5"/>
      <c r="AD78" s="5"/>
      <c r="AE78" s="5"/>
      <c r="AF78" s="5"/>
    </row>
    <row r="79" ht="15.75" customHeight="1">
      <c r="M79" s="33"/>
      <c r="N79" s="72"/>
      <c r="O79" s="11"/>
      <c r="P79" s="5"/>
      <c r="Q79" s="5"/>
      <c r="R79" s="5"/>
      <c r="S79" s="5"/>
      <c r="T79" s="5"/>
      <c r="U79" s="5"/>
      <c r="V79" s="5"/>
      <c r="W79" s="5"/>
      <c r="X79" s="5"/>
      <c r="Y79" s="5"/>
      <c r="Z79" s="5"/>
      <c r="AA79" s="5"/>
      <c r="AB79" s="5"/>
      <c r="AC79" s="5"/>
      <c r="AD79" s="5"/>
      <c r="AE79" s="5"/>
      <c r="AF79" s="5"/>
    </row>
    <row r="80" ht="15.75" customHeight="1">
      <c r="B80" s="5"/>
      <c r="C80" s="5"/>
      <c r="D80" s="5"/>
      <c r="E80" s="5"/>
      <c r="F80" s="5"/>
      <c r="G80" s="5"/>
      <c r="H80" s="5"/>
      <c r="I80" s="5"/>
      <c r="J80" s="5"/>
      <c r="K80" s="5"/>
      <c r="L80" s="5"/>
      <c r="M80" s="5"/>
      <c r="N80" s="72"/>
      <c r="O80" s="11"/>
      <c r="P80" s="5"/>
      <c r="Q80" s="5"/>
      <c r="R80" s="5"/>
      <c r="S80" s="5"/>
      <c r="T80" s="5"/>
      <c r="U80" s="5"/>
      <c r="V80" s="5"/>
      <c r="W80" s="5"/>
      <c r="X80" s="5"/>
      <c r="Y80" s="5"/>
      <c r="Z80" s="5"/>
      <c r="AA80" s="5"/>
      <c r="AB80" s="5"/>
      <c r="AC80" s="5"/>
      <c r="AD80" s="5"/>
      <c r="AE80" s="5"/>
      <c r="AF80" s="5"/>
    </row>
    <row r="81" ht="15.75" customHeight="1">
      <c r="B81" s="5"/>
      <c r="C81" s="5"/>
      <c r="D81" s="5"/>
      <c r="E81" s="5"/>
      <c r="F81" s="5"/>
      <c r="G81" s="5"/>
      <c r="H81" s="5"/>
      <c r="I81" s="5"/>
      <c r="J81" s="5"/>
      <c r="K81" s="5"/>
      <c r="L81" s="5"/>
      <c r="M81" s="5"/>
      <c r="N81" s="72"/>
      <c r="O81" s="11"/>
      <c r="P81" s="5"/>
      <c r="Q81" s="5"/>
      <c r="R81" s="5"/>
      <c r="S81" s="5"/>
      <c r="T81" s="5"/>
      <c r="U81" s="5"/>
      <c r="V81" s="5"/>
      <c r="W81" s="5"/>
      <c r="X81" s="5"/>
      <c r="Y81" s="5"/>
      <c r="Z81" s="5"/>
      <c r="AA81" s="5"/>
      <c r="AB81" s="5"/>
      <c r="AC81" s="5"/>
      <c r="AD81" s="5"/>
      <c r="AE81" s="5"/>
      <c r="AF81" s="5"/>
    </row>
    <row r="82" ht="15.75" customHeight="1">
      <c r="B82" s="5"/>
      <c r="C82" s="5"/>
      <c r="D82" s="5"/>
      <c r="E82" s="5"/>
      <c r="F82" s="5"/>
      <c r="G82" s="5"/>
      <c r="H82" s="5"/>
      <c r="I82" s="5"/>
      <c r="J82" s="5"/>
      <c r="K82" s="5"/>
      <c r="L82" s="5"/>
      <c r="M82" s="5"/>
      <c r="N82" s="72"/>
      <c r="O82" s="11"/>
      <c r="P82" s="5"/>
      <c r="Q82" s="5"/>
      <c r="R82" s="5"/>
      <c r="S82" s="5"/>
      <c r="T82" s="5"/>
      <c r="U82" s="5"/>
      <c r="V82" s="5"/>
      <c r="W82" s="5"/>
      <c r="X82" s="5"/>
      <c r="Y82" s="5"/>
      <c r="Z82" s="5"/>
      <c r="AA82" s="5"/>
      <c r="AB82" s="5"/>
      <c r="AC82" s="5"/>
      <c r="AD82" s="5"/>
      <c r="AE82" s="5"/>
      <c r="AF82" s="5"/>
    </row>
    <row r="83" ht="15.75" customHeight="1">
      <c r="B83" s="5"/>
      <c r="C83" s="5"/>
      <c r="D83" s="5"/>
      <c r="E83" s="5"/>
      <c r="F83" s="5"/>
      <c r="G83" s="5"/>
      <c r="H83" s="5"/>
      <c r="I83" s="5"/>
      <c r="J83" s="5"/>
      <c r="K83" s="5"/>
      <c r="L83" s="5"/>
      <c r="M83" s="5"/>
      <c r="N83" s="72"/>
      <c r="O83" s="11"/>
      <c r="P83" s="5"/>
      <c r="Q83" s="5"/>
      <c r="R83" s="5"/>
      <c r="S83" s="5"/>
      <c r="T83" s="5"/>
      <c r="U83" s="5"/>
      <c r="V83" s="5"/>
      <c r="W83" s="5"/>
      <c r="X83" s="5"/>
      <c r="Y83" s="5"/>
      <c r="Z83" s="5"/>
      <c r="AA83" s="5"/>
      <c r="AB83" s="5"/>
      <c r="AC83" s="5"/>
      <c r="AD83" s="5"/>
      <c r="AE83" s="5"/>
      <c r="AF83" s="5"/>
    </row>
    <row r="84" ht="15.75" customHeight="1">
      <c r="B84" s="5"/>
      <c r="C84" s="5"/>
      <c r="D84" s="5"/>
      <c r="E84" s="5"/>
      <c r="F84" s="5"/>
      <c r="G84" s="5"/>
      <c r="H84" s="5"/>
      <c r="I84" s="5"/>
      <c r="J84" s="5"/>
      <c r="K84" s="5"/>
      <c r="L84" s="5"/>
      <c r="M84" s="5"/>
      <c r="N84" s="72"/>
      <c r="O84" s="11"/>
      <c r="P84" s="5"/>
      <c r="Q84" s="5"/>
      <c r="R84" s="5"/>
      <c r="S84" s="5"/>
      <c r="T84" s="5"/>
      <c r="U84" s="5"/>
      <c r="V84" s="5"/>
      <c r="W84" s="5"/>
      <c r="X84" s="5"/>
      <c r="Y84" s="5"/>
      <c r="Z84" s="5"/>
      <c r="AA84" s="5"/>
      <c r="AB84" s="5"/>
      <c r="AC84" s="5"/>
      <c r="AD84" s="5"/>
      <c r="AE84" s="5"/>
      <c r="AF84" s="5"/>
    </row>
    <row r="85" ht="15.75" customHeight="1">
      <c r="B85" s="5"/>
      <c r="C85" s="5"/>
      <c r="D85" s="5"/>
      <c r="E85" s="5"/>
      <c r="F85" s="5"/>
      <c r="G85" s="5"/>
      <c r="H85" s="5"/>
      <c r="I85" s="5"/>
      <c r="J85" s="5"/>
      <c r="K85" s="5"/>
      <c r="L85" s="5"/>
      <c r="M85" s="5"/>
      <c r="N85" s="72"/>
      <c r="O85" s="11"/>
      <c r="P85" s="5"/>
      <c r="Q85" s="5"/>
      <c r="R85" s="5"/>
      <c r="S85" s="5"/>
      <c r="T85" s="5"/>
      <c r="U85" s="5"/>
      <c r="V85" s="5"/>
      <c r="W85" s="5"/>
      <c r="X85" s="5"/>
      <c r="Y85" s="5"/>
      <c r="Z85" s="5"/>
      <c r="AA85" s="5"/>
      <c r="AB85" s="5"/>
      <c r="AC85" s="5"/>
      <c r="AD85" s="5"/>
      <c r="AE85" s="5"/>
      <c r="AF85" s="5"/>
    </row>
    <row r="86" ht="15.75" customHeight="1">
      <c r="B86" s="5"/>
      <c r="C86" s="5"/>
      <c r="D86" s="5"/>
      <c r="E86" s="5"/>
      <c r="F86" s="5"/>
      <c r="G86" s="5"/>
      <c r="H86" s="5"/>
      <c r="I86" s="5"/>
      <c r="J86" s="5"/>
      <c r="K86" s="5"/>
      <c r="L86" s="5"/>
      <c r="M86" s="5"/>
      <c r="N86" s="72"/>
      <c r="O86" s="11"/>
      <c r="P86" s="5"/>
      <c r="Q86" s="5"/>
      <c r="R86" s="5"/>
      <c r="S86" s="5"/>
      <c r="T86" s="5"/>
      <c r="U86" s="5"/>
      <c r="V86" s="5"/>
      <c r="W86" s="5"/>
      <c r="X86" s="5"/>
      <c r="Y86" s="5"/>
      <c r="Z86" s="5"/>
      <c r="AA86" s="5"/>
      <c r="AB86" s="5"/>
      <c r="AC86" s="5"/>
      <c r="AD86" s="5"/>
      <c r="AE86" s="5"/>
      <c r="AF86" s="5"/>
    </row>
    <row r="87" ht="15.75" customHeight="1">
      <c r="B87" s="5"/>
      <c r="C87" s="5"/>
      <c r="D87" s="5"/>
      <c r="E87" s="5"/>
      <c r="F87" s="5"/>
      <c r="G87" s="5"/>
      <c r="H87" s="5"/>
      <c r="I87" s="5"/>
      <c r="J87" s="5"/>
      <c r="K87" s="5"/>
      <c r="L87" s="5"/>
      <c r="M87" s="5"/>
      <c r="N87" s="72"/>
      <c r="O87" s="11"/>
      <c r="P87" s="5"/>
      <c r="Q87" s="5"/>
      <c r="R87" s="5"/>
      <c r="S87" s="5"/>
      <c r="T87" s="5"/>
      <c r="U87" s="5"/>
      <c r="V87" s="5"/>
      <c r="W87" s="5"/>
      <c r="X87" s="5"/>
      <c r="Y87" s="5"/>
      <c r="Z87" s="5"/>
      <c r="AA87" s="5"/>
      <c r="AB87" s="5"/>
      <c r="AC87" s="5"/>
      <c r="AD87" s="5"/>
      <c r="AE87" s="5"/>
      <c r="AF87" s="5"/>
    </row>
    <row r="88" ht="15.75" customHeight="1">
      <c r="B88" s="5"/>
      <c r="C88" s="5"/>
      <c r="D88" s="5"/>
      <c r="E88" s="5"/>
      <c r="F88" s="5"/>
      <c r="G88" s="5"/>
      <c r="H88" s="5"/>
      <c r="I88" s="5"/>
      <c r="J88" s="5"/>
      <c r="K88" s="5"/>
      <c r="L88" s="5"/>
      <c r="M88" s="5"/>
      <c r="N88" s="72"/>
      <c r="O88" s="11"/>
      <c r="P88" s="5"/>
      <c r="Q88" s="5"/>
      <c r="R88" s="5"/>
      <c r="S88" s="5"/>
      <c r="T88" s="5"/>
      <c r="U88" s="5"/>
      <c r="V88" s="5"/>
      <c r="W88" s="5"/>
      <c r="X88" s="5"/>
      <c r="Y88" s="5"/>
      <c r="Z88" s="5"/>
      <c r="AA88" s="5"/>
      <c r="AB88" s="5"/>
      <c r="AC88" s="5"/>
      <c r="AD88" s="5"/>
      <c r="AE88" s="5"/>
      <c r="AF88" s="5"/>
    </row>
    <row r="89" ht="15.75" customHeight="1">
      <c r="B89" s="5"/>
      <c r="C89" s="5"/>
      <c r="D89" s="5"/>
      <c r="E89" s="5"/>
      <c r="F89" s="5"/>
      <c r="G89" s="5"/>
      <c r="H89" s="5"/>
      <c r="I89" s="5"/>
      <c r="J89" s="5"/>
      <c r="K89" s="5"/>
      <c r="L89" s="5"/>
      <c r="M89" s="5"/>
      <c r="N89" s="72"/>
      <c r="O89" s="11"/>
      <c r="P89" s="5"/>
      <c r="Q89" s="5"/>
      <c r="R89" s="5"/>
      <c r="S89" s="5"/>
      <c r="T89" s="5"/>
      <c r="U89" s="5"/>
      <c r="V89" s="5"/>
      <c r="W89" s="5"/>
      <c r="X89" s="5"/>
      <c r="Y89" s="5"/>
      <c r="Z89" s="5"/>
      <c r="AA89" s="5"/>
      <c r="AB89" s="5"/>
      <c r="AC89" s="5"/>
      <c r="AD89" s="5"/>
      <c r="AE89" s="5"/>
      <c r="AF89" s="5"/>
    </row>
    <row r="90" ht="15.75" customHeight="1">
      <c r="B90" s="5"/>
      <c r="C90" s="5"/>
      <c r="D90" s="5"/>
      <c r="E90" s="5"/>
      <c r="F90" s="5"/>
      <c r="G90" s="5"/>
      <c r="H90" s="5"/>
      <c r="I90" s="5"/>
      <c r="J90" s="5"/>
      <c r="K90" s="5"/>
      <c r="L90" s="5"/>
      <c r="M90" s="5"/>
      <c r="N90" s="72"/>
      <c r="O90" s="11"/>
      <c r="P90" s="5"/>
      <c r="Q90" s="5"/>
      <c r="R90" s="5"/>
      <c r="S90" s="5"/>
      <c r="T90" s="5"/>
      <c r="U90" s="5"/>
      <c r="V90" s="5"/>
      <c r="W90" s="5"/>
      <c r="X90" s="5"/>
      <c r="Y90" s="5"/>
      <c r="Z90" s="5"/>
      <c r="AA90" s="5"/>
      <c r="AB90" s="5"/>
      <c r="AC90" s="5"/>
      <c r="AD90" s="5"/>
      <c r="AE90" s="5"/>
      <c r="AF90" s="5"/>
    </row>
    <row r="91" ht="15.75" customHeight="1">
      <c r="B91" s="5"/>
      <c r="C91" s="5"/>
      <c r="D91" s="5"/>
      <c r="E91" s="5"/>
      <c r="F91" s="5"/>
      <c r="G91" s="5"/>
      <c r="H91" s="5"/>
      <c r="I91" s="5"/>
      <c r="J91" s="5"/>
      <c r="K91" s="5"/>
      <c r="L91" s="5"/>
      <c r="M91" s="5"/>
      <c r="N91" s="72"/>
      <c r="O91" s="11"/>
      <c r="P91" s="5"/>
      <c r="Q91" s="5"/>
      <c r="R91" s="5"/>
      <c r="S91" s="5"/>
      <c r="T91" s="5"/>
      <c r="U91" s="5"/>
      <c r="V91" s="5"/>
      <c r="W91" s="5"/>
      <c r="X91" s="5"/>
      <c r="Y91" s="5"/>
      <c r="Z91" s="5"/>
      <c r="AA91" s="5"/>
      <c r="AB91" s="5"/>
      <c r="AC91" s="5"/>
      <c r="AD91" s="5"/>
      <c r="AE91" s="5"/>
      <c r="AF91" s="5"/>
    </row>
    <row r="92" ht="15.75" customHeight="1">
      <c r="B92" s="5"/>
      <c r="C92" s="5"/>
      <c r="D92" s="5"/>
      <c r="E92" s="5"/>
      <c r="F92" s="5"/>
      <c r="G92" s="5"/>
      <c r="H92" s="5"/>
      <c r="I92" s="5"/>
      <c r="J92" s="5"/>
      <c r="K92" s="5"/>
      <c r="L92" s="5"/>
      <c r="M92" s="5"/>
      <c r="N92" s="72"/>
      <c r="O92" s="11"/>
      <c r="P92" s="5"/>
      <c r="Q92" s="5"/>
      <c r="R92" s="5"/>
      <c r="S92" s="5"/>
      <c r="T92" s="5"/>
      <c r="U92" s="5"/>
      <c r="V92" s="5"/>
      <c r="W92" s="5"/>
      <c r="X92" s="5"/>
      <c r="Y92" s="5"/>
      <c r="Z92" s="5"/>
      <c r="AA92" s="5"/>
      <c r="AB92" s="5"/>
      <c r="AC92" s="5"/>
      <c r="AD92" s="5"/>
      <c r="AE92" s="5"/>
      <c r="AF92" s="5"/>
    </row>
    <row r="93" ht="15.75" customHeight="1">
      <c r="B93" s="5"/>
      <c r="C93" s="5"/>
      <c r="D93" s="5"/>
      <c r="E93" s="5"/>
      <c r="F93" s="5"/>
      <c r="G93" s="5"/>
      <c r="H93" s="5"/>
      <c r="I93" s="5"/>
      <c r="J93" s="5"/>
      <c r="K93" s="5"/>
      <c r="L93" s="5"/>
      <c r="M93" s="5"/>
      <c r="N93" s="72"/>
      <c r="O93" s="11"/>
      <c r="P93" s="5"/>
      <c r="Q93" s="5"/>
      <c r="R93" s="5"/>
      <c r="S93" s="5"/>
      <c r="T93" s="5"/>
      <c r="U93" s="5"/>
      <c r="V93" s="5"/>
      <c r="W93" s="5"/>
      <c r="X93" s="5"/>
      <c r="Y93" s="5"/>
      <c r="Z93" s="5"/>
      <c r="AA93" s="5"/>
      <c r="AB93" s="5"/>
      <c r="AC93" s="5"/>
      <c r="AD93" s="5"/>
      <c r="AE93" s="5"/>
      <c r="AF93" s="5"/>
    </row>
    <row r="94" ht="15.75" customHeight="1">
      <c r="B94" s="5"/>
      <c r="C94" s="5"/>
      <c r="D94" s="5"/>
      <c r="E94" s="5"/>
      <c r="F94" s="5"/>
      <c r="G94" s="5"/>
      <c r="H94" s="5"/>
      <c r="I94" s="5"/>
      <c r="J94" s="5"/>
      <c r="K94" s="5"/>
      <c r="L94" s="5"/>
      <c r="M94" s="5"/>
      <c r="N94" s="72"/>
      <c r="O94" s="11"/>
      <c r="P94" s="5"/>
      <c r="Q94" s="5"/>
      <c r="R94" s="5"/>
      <c r="S94" s="5"/>
      <c r="T94" s="5"/>
      <c r="U94" s="5"/>
      <c r="V94" s="5"/>
      <c r="W94" s="5"/>
      <c r="X94" s="5"/>
      <c r="Y94" s="5"/>
      <c r="Z94" s="5"/>
      <c r="AA94" s="5"/>
      <c r="AB94" s="5"/>
      <c r="AC94" s="5"/>
      <c r="AD94" s="5"/>
      <c r="AE94" s="5"/>
      <c r="AF94" s="5"/>
    </row>
    <row r="95" ht="15.75" customHeight="1">
      <c r="B95" s="5"/>
      <c r="C95" s="5"/>
      <c r="D95" s="5"/>
      <c r="E95" s="5"/>
      <c r="F95" s="5"/>
      <c r="G95" s="5"/>
      <c r="H95" s="5"/>
      <c r="I95" s="5"/>
      <c r="J95" s="5"/>
      <c r="K95" s="5"/>
      <c r="L95" s="5"/>
      <c r="M95" s="5"/>
      <c r="N95" s="72"/>
      <c r="O95" s="11"/>
      <c r="P95" s="5"/>
      <c r="Q95" s="5"/>
      <c r="R95" s="5"/>
      <c r="S95" s="5"/>
      <c r="T95" s="5"/>
      <c r="U95" s="5"/>
      <c r="V95" s="5"/>
      <c r="W95" s="5"/>
      <c r="X95" s="5"/>
      <c r="Y95" s="5"/>
      <c r="Z95" s="5"/>
      <c r="AA95" s="5"/>
      <c r="AB95" s="5"/>
      <c r="AC95" s="5"/>
      <c r="AD95" s="5"/>
      <c r="AE95" s="5"/>
      <c r="AF95" s="5"/>
    </row>
    <row r="96" ht="15.75" customHeight="1">
      <c r="B96" s="5"/>
      <c r="C96" s="5"/>
      <c r="D96" s="5"/>
      <c r="E96" s="5"/>
      <c r="F96" s="5"/>
      <c r="G96" s="5"/>
      <c r="H96" s="5"/>
      <c r="I96" s="5"/>
      <c r="J96" s="5"/>
      <c r="K96" s="5"/>
      <c r="L96" s="5"/>
      <c r="M96" s="5"/>
      <c r="N96" s="72"/>
      <c r="O96" s="11"/>
      <c r="P96" s="5"/>
      <c r="Q96" s="5"/>
      <c r="R96" s="5"/>
      <c r="S96" s="5"/>
      <c r="T96" s="5"/>
      <c r="U96" s="5"/>
      <c r="V96" s="5"/>
      <c r="W96" s="5"/>
      <c r="X96" s="5"/>
      <c r="Y96" s="5"/>
      <c r="Z96" s="5"/>
      <c r="AA96" s="5"/>
      <c r="AB96" s="5"/>
      <c r="AC96" s="5"/>
      <c r="AD96" s="5"/>
      <c r="AE96" s="5"/>
      <c r="AF96" s="5"/>
    </row>
    <row r="97" ht="15.75" customHeight="1">
      <c r="B97" s="5"/>
      <c r="C97" s="5"/>
      <c r="D97" s="5"/>
      <c r="E97" s="5"/>
      <c r="F97" s="5"/>
      <c r="G97" s="5"/>
      <c r="H97" s="5"/>
      <c r="I97" s="5"/>
      <c r="J97" s="5"/>
      <c r="K97" s="5"/>
      <c r="L97" s="5"/>
      <c r="M97" s="5"/>
      <c r="N97" s="72"/>
      <c r="O97" s="11"/>
      <c r="P97" s="5"/>
      <c r="Q97" s="5"/>
      <c r="R97" s="5"/>
      <c r="S97" s="5"/>
      <c r="T97" s="5"/>
      <c r="U97" s="5"/>
      <c r="V97" s="5"/>
      <c r="W97" s="5"/>
      <c r="X97" s="5"/>
      <c r="Y97" s="5"/>
      <c r="Z97" s="5"/>
      <c r="AA97" s="5"/>
      <c r="AB97" s="5"/>
      <c r="AC97" s="5"/>
      <c r="AD97" s="5"/>
      <c r="AE97" s="5"/>
      <c r="AF97" s="5"/>
    </row>
    <row r="98" ht="15.75" customHeight="1">
      <c r="B98" s="5"/>
      <c r="C98" s="5"/>
      <c r="D98" s="5"/>
      <c r="E98" s="5"/>
      <c r="F98" s="5"/>
      <c r="G98" s="5"/>
      <c r="H98" s="5"/>
      <c r="I98" s="5"/>
      <c r="J98" s="5"/>
      <c r="K98" s="5"/>
      <c r="L98" s="5"/>
      <c r="M98" s="5"/>
      <c r="N98" s="72"/>
      <c r="O98" s="11"/>
      <c r="P98" s="5"/>
      <c r="Q98" s="5"/>
      <c r="R98" s="5"/>
      <c r="S98" s="5"/>
      <c r="T98" s="5"/>
      <c r="U98" s="5"/>
      <c r="V98" s="5"/>
      <c r="W98" s="5"/>
      <c r="X98" s="5"/>
      <c r="Y98" s="5"/>
      <c r="Z98" s="5"/>
      <c r="AA98" s="5"/>
      <c r="AB98" s="5"/>
      <c r="AC98" s="5"/>
      <c r="AD98" s="5"/>
      <c r="AE98" s="5"/>
      <c r="AF98" s="5"/>
    </row>
    <row r="99" ht="15.75" customHeight="1">
      <c r="B99" s="5"/>
      <c r="C99" s="5"/>
      <c r="D99" s="5"/>
      <c r="E99" s="5"/>
      <c r="F99" s="5"/>
      <c r="G99" s="5"/>
      <c r="H99" s="5"/>
      <c r="I99" s="5"/>
      <c r="J99" s="5"/>
      <c r="K99" s="5"/>
      <c r="L99" s="5"/>
      <c r="M99" s="5"/>
      <c r="N99" s="5"/>
      <c r="O99" s="11"/>
      <c r="P99" s="5"/>
      <c r="Q99" s="5"/>
      <c r="R99" s="5"/>
      <c r="S99" s="5"/>
      <c r="T99" s="5"/>
      <c r="U99" s="5"/>
      <c r="V99" s="5"/>
      <c r="W99" s="5"/>
      <c r="X99" s="5"/>
      <c r="Y99" s="5"/>
      <c r="Z99" s="5"/>
      <c r="AA99" s="5"/>
      <c r="AB99" s="5"/>
      <c r="AC99" s="5"/>
      <c r="AD99" s="5"/>
      <c r="AE99" s="5"/>
      <c r="AF99" s="5"/>
    </row>
    <row r="100" ht="15.75" customHeight="1">
      <c r="B100" s="5"/>
      <c r="C100" s="5"/>
      <c r="D100" s="5"/>
      <c r="E100" s="5"/>
      <c r="F100" s="5"/>
      <c r="G100" s="5"/>
      <c r="H100" s="5"/>
      <c r="I100" s="5"/>
      <c r="J100" s="5"/>
      <c r="K100" s="5"/>
      <c r="L100" s="5"/>
      <c r="M100" s="5"/>
      <c r="N100" s="5"/>
      <c r="O100" s="11"/>
      <c r="P100" s="5"/>
      <c r="Q100" s="5"/>
      <c r="R100" s="5"/>
      <c r="S100" s="5"/>
      <c r="T100" s="5"/>
      <c r="U100" s="5"/>
      <c r="V100" s="5"/>
      <c r="W100" s="5"/>
      <c r="X100" s="5"/>
      <c r="Y100" s="5"/>
      <c r="Z100" s="5"/>
      <c r="AA100" s="5"/>
      <c r="AB100" s="5"/>
      <c r="AC100" s="5"/>
      <c r="AD100" s="5"/>
      <c r="AE100" s="5"/>
      <c r="AF100" s="5"/>
    </row>
    <row r="101" ht="15.75" customHeight="1">
      <c r="B101" s="5"/>
      <c r="C101" s="5"/>
      <c r="D101" s="5"/>
      <c r="E101" s="5"/>
      <c r="F101" s="5"/>
      <c r="G101" s="5"/>
      <c r="H101" s="5"/>
      <c r="I101" s="5"/>
      <c r="J101" s="5"/>
      <c r="K101" s="5"/>
      <c r="L101" s="5"/>
      <c r="M101" s="5"/>
      <c r="N101" s="5"/>
      <c r="O101" s="11"/>
      <c r="P101" s="5"/>
      <c r="Q101" s="5"/>
      <c r="R101" s="5"/>
      <c r="S101" s="5"/>
      <c r="T101" s="5"/>
      <c r="U101" s="5"/>
      <c r="V101" s="5"/>
      <c r="W101" s="5"/>
      <c r="X101" s="5"/>
      <c r="Y101" s="5"/>
      <c r="Z101" s="5"/>
      <c r="AA101" s="5"/>
      <c r="AB101" s="5"/>
      <c r="AC101" s="5"/>
      <c r="AD101" s="5"/>
      <c r="AE101" s="5"/>
      <c r="AF101" s="5"/>
    </row>
    <row r="102" ht="15.75" customHeight="1">
      <c r="B102" s="5"/>
      <c r="C102" s="5"/>
      <c r="D102" s="5"/>
      <c r="E102" s="5"/>
      <c r="F102" s="5"/>
      <c r="G102" s="5"/>
      <c r="H102" s="5"/>
      <c r="I102" s="5"/>
      <c r="J102" s="5"/>
      <c r="K102" s="5"/>
      <c r="L102" s="5"/>
      <c r="M102" s="5"/>
      <c r="N102" s="5"/>
      <c r="O102" s="11"/>
      <c r="P102" s="5"/>
      <c r="Q102" s="5"/>
      <c r="R102" s="5"/>
      <c r="S102" s="5"/>
      <c r="T102" s="5"/>
      <c r="U102" s="5"/>
      <c r="V102" s="5"/>
      <c r="W102" s="5"/>
      <c r="X102" s="5"/>
      <c r="Y102" s="5"/>
      <c r="Z102" s="5"/>
      <c r="AA102" s="5"/>
      <c r="AB102" s="5"/>
      <c r="AC102" s="5"/>
      <c r="AD102" s="5"/>
      <c r="AE102" s="5"/>
      <c r="AF102" s="5"/>
    </row>
    <row r="103" ht="15.75" customHeight="1">
      <c r="B103" s="5"/>
      <c r="C103" s="5"/>
      <c r="D103" s="5"/>
      <c r="E103" s="5"/>
      <c r="F103" s="5"/>
      <c r="G103" s="5"/>
      <c r="H103" s="5"/>
      <c r="I103" s="5"/>
      <c r="J103" s="5"/>
      <c r="K103" s="5"/>
      <c r="L103" s="5"/>
      <c r="M103" s="5"/>
      <c r="N103" s="5"/>
      <c r="O103" s="11"/>
      <c r="P103" s="5"/>
      <c r="Q103" s="5"/>
      <c r="R103" s="5"/>
      <c r="S103" s="5"/>
      <c r="T103" s="5"/>
      <c r="U103" s="5"/>
      <c r="V103" s="5"/>
      <c r="W103" s="5"/>
      <c r="X103" s="5"/>
      <c r="Y103" s="5"/>
      <c r="Z103" s="5"/>
      <c r="AA103" s="5"/>
      <c r="AB103" s="5"/>
      <c r="AC103" s="5"/>
      <c r="AD103" s="5"/>
      <c r="AE103" s="5"/>
      <c r="AF103" s="5"/>
    </row>
    <row r="104" ht="15.75" customHeight="1">
      <c r="B104" s="5"/>
      <c r="C104" s="5"/>
      <c r="D104" s="5"/>
      <c r="E104" s="5"/>
      <c r="F104" s="5"/>
      <c r="G104" s="5"/>
      <c r="H104" s="5"/>
      <c r="I104" s="5"/>
      <c r="J104" s="5"/>
      <c r="K104" s="5"/>
      <c r="L104" s="5"/>
      <c r="M104" s="5"/>
      <c r="N104" s="5"/>
      <c r="O104" s="11"/>
      <c r="P104" s="5"/>
      <c r="Q104" s="5"/>
      <c r="R104" s="5"/>
      <c r="S104" s="5"/>
      <c r="T104" s="5"/>
      <c r="U104" s="5"/>
      <c r="V104" s="5"/>
      <c r="W104" s="5"/>
      <c r="X104" s="5"/>
      <c r="Y104" s="5"/>
      <c r="Z104" s="5"/>
      <c r="AA104" s="5"/>
      <c r="AB104" s="5"/>
      <c r="AC104" s="5"/>
      <c r="AD104" s="5"/>
      <c r="AE104" s="5"/>
      <c r="AF104" s="5"/>
    </row>
    <row r="105" ht="15.75" customHeight="1">
      <c r="B105" s="5"/>
      <c r="C105" s="5"/>
      <c r="D105" s="5"/>
      <c r="E105" s="5"/>
      <c r="F105" s="5"/>
      <c r="G105" s="5"/>
      <c r="H105" s="5"/>
      <c r="I105" s="5"/>
      <c r="J105" s="5"/>
      <c r="K105" s="5"/>
      <c r="L105" s="5"/>
      <c r="M105" s="5"/>
      <c r="N105" s="5"/>
      <c r="O105" s="11"/>
      <c r="P105" s="5"/>
      <c r="Q105" s="5"/>
      <c r="R105" s="5"/>
      <c r="S105" s="5"/>
      <c r="T105" s="5"/>
      <c r="U105" s="5"/>
      <c r="V105" s="5"/>
      <c r="W105" s="5"/>
      <c r="X105" s="5"/>
      <c r="Y105" s="5"/>
      <c r="Z105" s="5"/>
      <c r="AA105" s="5"/>
      <c r="AB105" s="5"/>
      <c r="AC105" s="5"/>
      <c r="AD105" s="5"/>
      <c r="AE105" s="5"/>
      <c r="AF105" s="5"/>
    </row>
    <row r="106" ht="15.75" customHeight="1">
      <c r="B106" s="5"/>
      <c r="C106" s="5"/>
      <c r="D106" s="5"/>
      <c r="E106" s="5"/>
      <c r="F106" s="5"/>
      <c r="G106" s="5"/>
      <c r="H106" s="5"/>
      <c r="I106" s="5"/>
      <c r="J106" s="5"/>
      <c r="K106" s="5"/>
      <c r="L106" s="5"/>
      <c r="M106" s="5"/>
      <c r="N106" s="5"/>
      <c r="O106" s="11"/>
      <c r="P106" s="5"/>
      <c r="Q106" s="5"/>
      <c r="R106" s="5"/>
      <c r="S106" s="5"/>
      <c r="T106" s="5"/>
      <c r="U106" s="5"/>
      <c r="V106" s="5"/>
      <c r="W106" s="5"/>
      <c r="X106" s="5"/>
      <c r="Y106" s="5"/>
      <c r="Z106" s="5"/>
      <c r="AA106" s="5"/>
      <c r="AB106" s="5"/>
      <c r="AC106" s="5"/>
      <c r="AD106" s="5"/>
      <c r="AE106" s="5"/>
      <c r="AF106" s="5"/>
    </row>
    <row r="107" ht="15.75" customHeight="1">
      <c r="B107" s="5"/>
      <c r="C107" s="5"/>
      <c r="D107" s="5"/>
      <c r="E107" s="5"/>
      <c r="F107" s="5"/>
      <c r="G107" s="5"/>
      <c r="H107" s="5"/>
      <c r="I107" s="5"/>
      <c r="J107" s="5"/>
      <c r="K107" s="5"/>
      <c r="L107" s="5"/>
      <c r="M107" s="5"/>
      <c r="N107" s="5"/>
      <c r="O107" s="11"/>
      <c r="P107" s="5"/>
      <c r="Q107" s="5"/>
      <c r="R107" s="5"/>
      <c r="S107" s="5"/>
      <c r="T107" s="5"/>
      <c r="U107" s="5"/>
      <c r="V107" s="5"/>
      <c r="W107" s="5"/>
      <c r="X107" s="5"/>
      <c r="Y107" s="5"/>
      <c r="Z107" s="5"/>
      <c r="AA107" s="5"/>
      <c r="AB107" s="5"/>
      <c r="AC107" s="5"/>
      <c r="AD107" s="5"/>
      <c r="AE107" s="5"/>
      <c r="AF107" s="5"/>
    </row>
    <row r="108" ht="15.75" customHeight="1">
      <c r="B108" s="5"/>
      <c r="C108" s="5"/>
      <c r="D108" s="5"/>
      <c r="E108" s="5"/>
      <c r="F108" s="5"/>
      <c r="G108" s="5"/>
      <c r="H108" s="5"/>
      <c r="I108" s="5"/>
      <c r="J108" s="5"/>
      <c r="K108" s="5"/>
      <c r="L108" s="5"/>
      <c r="M108" s="5"/>
      <c r="N108" s="5"/>
      <c r="O108" s="11"/>
      <c r="P108" s="5"/>
      <c r="Q108" s="5"/>
      <c r="R108" s="5"/>
      <c r="S108" s="5"/>
      <c r="T108" s="5"/>
      <c r="U108" s="5"/>
      <c r="V108" s="5"/>
      <c r="W108" s="5"/>
      <c r="X108" s="5"/>
      <c r="Y108" s="5"/>
      <c r="Z108" s="5"/>
      <c r="AA108" s="5"/>
      <c r="AB108" s="5"/>
      <c r="AC108" s="5"/>
      <c r="AD108" s="5"/>
      <c r="AE108" s="5"/>
      <c r="AF108" s="5"/>
    </row>
    <row r="109" ht="15.75" customHeight="1">
      <c r="B109" s="5"/>
      <c r="C109" s="5"/>
      <c r="D109" s="5"/>
      <c r="E109" s="5"/>
      <c r="F109" s="5"/>
      <c r="G109" s="5"/>
      <c r="H109" s="5"/>
      <c r="I109" s="5"/>
      <c r="J109" s="5"/>
      <c r="K109" s="5"/>
      <c r="L109" s="5"/>
      <c r="M109" s="5"/>
      <c r="N109" s="5"/>
      <c r="O109" s="11"/>
      <c r="P109" s="5"/>
      <c r="Q109" s="5"/>
      <c r="R109" s="5"/>
      <c r="S109" s="5"/>
      <c r="T109" s="5"/>
      <c r="U109" s="5"/>
      <c r="V109" s="5"/>
      <c r="W109" s="5"/>
      <c r="X109" s="5"/>
      <c r="Y109" s="5"/>
      <c r="Z109" s="5"/>
      <c r="AA109" s="5"/>
      <c r="AB109" s="5"/>
      <c r="AC109" s="5"/>
      <c r="AD109" s="5"/>
      <c r="AE109" s="5"/>
      <c r="AF109" s="5"/>
    </row>
    <row r="110" ht="15.75" customHeight="1">
      <c r="B110" s="5"/>
      <c r="C110" s="5"/>
      <c r="D110" s="5"/>
      <c r="E110" s="5"/>
      <c r="F110" s="5"/>
      <c r="G110" s="5"/>
      <c r="H110" s="5"/>
      <c r="I110" s="5"/>
      <c r="J110" s="5"/>
      <c r="K110" s="5"/>
      <c r="L110" s="5"/>
      <c r="M110" s="5"/>
      <c r="N110" s="5"/>
      <c r="O110" s="11"/>
      <c r="P110" s="5"/>
      <c r="Q110" s="5"/>
      <c r="R110" s="5"/>
      <c r="S110" s="5"/>
      <c r="T110" s="5"/>
      <c r="U110" s="5"/>
      <c r="V110" s="5"/>
      <c r="W110" s="5"/>
      <c r="X110" s="5"/>
      <c r="Y110" s="5"/>
      <c r="Z110" s="5"/>
      <c r="AA110" s="5"/>
      <c r="AB110" s="5"/>
      <c r="AC110" s="5"/>
      <c r="AD110" s="5"/>
      <c r="AE110" s="5"/>
      <c r="AF110" s="5"/>
    </row>
    <row r="111" ht="15.75" customHeight="1">
      <c r="B111" s="5"/>
      <c r="C111" s="5"/>
      <c r="D111" s="5"/>
      <c r="E111" s="5"/>
      <c r="F111" s="5"/>
      <c r="G111" s="5"/>
      <c r="H111" s="5"/>
      <c r="I111" s="5"/>
      <c r="J111" s="5"/>
      <c r="K111" s="5"/>
      <c r="L111" s="5"/>
      <c r="M111" s="5"/>
      <c r="N111" s="5"/>
      <c r="O111" s="11"/>
      <c r="P111" s="5"/>
      <c r="Q111" s="5"/>
      <c r="R111" s="5"/>
      <c r="S111" s="5"/>
      <c r="T111" s="5"/>
      <c r="U111" s="5"/>
      <c r="V111" s="5"/>
      <c r="W111" s="5"/>
      <c r="X111" s="5"/>
      <c r="Y111" s="5"/>
      <c r="Z111" s="5"/>
      <c r="AA111" s="5"/>
      <c r="AB111" s="5"/>
      <c r="AC111" s="5"/>
      <c r="AD111" s="5"/>
      <c r="AE111" s="5"/>
      <c r="AF111" s="5"/>
    </row>
    <row r="112" ht="15.75" customHeight="1">
      <c r="B112" s="5"/>
      <c r="C112" s="5"/>
      <c r="D112" s="5"/>
      <c r="E112" s="5"/>
      <c r="F112" s="5"/>
      <c r="G112" s="5"/>
      <c r="H112" s="5"/>
      <c r="I112" s="5"/>
      <c r="J112" s="5"/>
      <c r="K112" s="5"/>
      <c r="L112" s="5"/>
      <c r="M112" s="5"/>
      <c r="N112" s="5"/>
      <c r="O112" s="11"/>
      <c r="P112" s="5"/>
      <c r="Q112" s="5"/>
      <c r="R112" s="5"/>
      <c r="S112" s="5"/>
      <c r="T112" s="5"/>
      <c r="U112" s="5"/>
      <c r="V112" s="5"/>
      <c r="W112" s="5"/>
      <c r="X112" s="5"/>
      <c r="Y112" s="5"/>
      <c r="Z112" s="5"/>
      <c r="AA112" s="5"/>
      <c r="AB112" s="5"/>
      <c r="AC112" s="5"/>
      <c r="AD112" s="5"/>
      <c r="AE112" s="5"/>
      <c r="AF112" s="5"/>
    </row>
    <row r="113" ht="15.75" customHeight="1">
      <c r="B113" s="5"/>
      <c r="C113" s="5"/>
      <c r="D113" s="5"/>
      <c r="E113" s="5"/>
      <c r="F113" s="5"/>
      <c r="G113" s="5"/>
      <c r="H113" s="5"/>
      <c r="I113" s="5"/>
      <c r="J113" s="5"/>
      <c r="K113" s="5"/>
      <c r="L113" s="5"/>
      <c r="M113" s="5"/>
      <c r="N113" s="5"/>
      <c r="O113" s="11"/>
      <c r="P113" s="5"/>
      <c r="Q113" s="5"/>
      <c r="R113" s="5"/>
      <c r="S113" s="5"/>
      <c r="T113" s="5"/>
      <c r="U113" s="5"/>
      <c r="V113" s="5"/>
      <c r="W113" s="5"/>
      <c r="X113" s="5"/>
      <c r="Y113" s="5"/>
      <c r="Z113" s="5"/>
      <c r="AA113" s="5"/>
      <c r="AB113" s="5"/>
      <c r="AC113" s="5"/>
      <c r="AD113" s="5"/>
      <c r="AE113" s="5"/>
      <c r="AF113" s="5"/>
    </row>
    <row r="114" ht="15.75" customHeight="1">
      <c r="B114" s="5"/>
      <c r="C114" s="5"/>
      <c r="D114" s="5"/>
      <c r="E114" s="5"/>
      <c r="F114" s="5"/>
      <c r="G114" s="5"/>
      <c r="H114" s="5"/>
      <c r="I114" s="5"/>
      <c r="J114" s="5"/>
      <c r="K114" s="5"/>
      <c r="L114" s="5"/>
      <c r="M114" s="5"/>
      <c r="N114" s="5"/>
      <c r="O114" s="11"/>
      <c r="P114" s="5"/>
      <c r="Q114" s="5"/>
      <c r="R114" s="5"/>
      <c r="S114" s="5"/>
      <c r="T114" s="5"/>
      <c r="U114" s="5"/>
      <c r="V114" s="5"/>
      <c r="W114" s="5"/>
      <c r="X114" s="5"/>
      <c r="Y114" s="5"/>
      <c r="Z114" s="5"/>
      <c r="AA114" s="5"/>
      <c r="AB114" s="5"/>
      <c r="AC114" s="5"/>
      <c r="AD114" s="5"/>
      <c r="AE114" s="5"/>
      <c r="AF114" s="5"/>
    </row>
    <row r="115" ht="15.75" customHeight="1">
      <c r="B115" s="5"/>
      <c r="C115" s="5"/>
      <c r="D115" s="5"/>
      <c r="E115" s="5"/>
      <c r="F115" s="5"/>
      <c r="G115" s="5"/>
      <c r="H115" s="5"/>
      <c r="I115" s="5"/>
      <c r="J115" s="5"/>
      <c r="K115" s="5"/>
      <c r="L115" s="5"/>
      <c r="M115" s="5"/>
      <c r="N115" s="5"/>
      <c r="O115" s="11"/>
      <c r="P115" s="5"/>
      <c r="Q115" s="5"/>
      <c r="R115" s="5"/>
      <c r="S115" s="5"/>
      <c r="T115" s="5"/>
      <c r="U115" s="5"/>
      <c r="V115" s="5"/>
      <c r="W115" s="5"/>
      <c r="X115" s="5"/>
      <c r="Y115" s="5"/>
      <c r="Z115" s="5"/>
      <c r="AA115" s="5"/>
      <c r="AB115" s="5"/>
      <c r="AC115" s="5"/>
      <c r="AD115" s="5"/>
      <c r="AE115" s="5"/>
      <c r="AF115" s="5"/>
    </row>
    <row r="116" ht="15.75" customHeight="1">
      <c r="B116" s="5"/>
      <c r="C116" s="5"/>
      <c r="D116" s="5"/>
      <c r="E116" s="5"/>
      <c r="F116" s="5"/>
      <c r="G116" s="5"/>
      <c r="H116" s="5"/>
      <c r="I116" s="5"/>
      <c r="J116" s="5"/>
      <c r="K116" s="5"/>
      <c r="L116" s="5"/>
      <c r="M116" s="5"/>
      <c r="N116" s="5"/>
      <c r="O116" s="11"/>
      <c r="P116" s="5"/>
      <c r="Q116" s="5"/>
      <c r="R116" s="5"/>
      <c r="S116" s="5"/>
      <c r="T116" s="5"/>
      <c r="U116" s="5"/>
      <c r="V116" s="5"/>
      <c r="W116" s="5"/>
      <c r="X116" s="5"/>
      <c r="Y116" s="5"/>
      <c r="Z116" s="5"/>
      <c r="AA116" s="5"/>
      <c r="AB116" s="5"/>
      <c r="AC116" s="5"/>
      <c r="AD116" s="5"/>
      <c r="AE116" s="5"/>
      <c r="AF116" s="5"/>
    </row>
    <row r="117" ht="15.75" customHeight="1">
      <c r="B117" s="5"/>
      <c r="C117" s="5"/>
      <c r="D117" s="5"/>
      <c r="E117" s="5"/>
      <c r="F117" s="5"/>
      <c r="G117" s="5"/>
      <c r="H117" s="5"/>
      <c r="I117" s="5"/>
      <c r="J117" s="5"/>
      <c r="K117" s="5"/>
      <c r="L117" s="5"/>
      <c r="M117" s="5"/>
      <c r="N117" s="5"/>
      <c r="O117" s="11"/>
      <c r="P117" s="5"/>
      <c r="Q117" s="5"/>
      <c r="R117" s="5"/>
      <c r="S117" s="5"/>
      <c r="T117" s="5"/>
      <c r="U117" s="5"/>
      <c r="V117" s="5"/>
      <c r="W117" s="5"/>
      <c r="X117" s="5"/>
      <c r="Y117" s="5"/>
      <c r="Z117" s="5"/>
      <c r="AA117" s="5"/>
      <c r="AB117" s="5"/>
      <c r="AC117" s="5"/>
      <c r="AD117" s="5"/>
      <c r="AE117" s="5"/>
      <c r="AF117" s="5"/>
    </row>
    <row r="118" ht="15.75" customHeight="1">
      <c r="B118" s="5"/>
      <c r="C118" s="5"/>
      <c r="D118" s="5"/>
      <c r="E118" s="5"/>
      <c r="F118" s="5"/>
      <c r="G118" s="5"/>
      <c r="H118" s="5"/>
      <c r="I118" s="5"/>
      <c r="J118" s="5"/>
      <c r="K118" s="5"/>
      <c r="L118" s="5"/>
      <c r="M118" s="5"/>
      <c r="N118" s="5"/>
      <c r="O118" s="11"/>
      <c r="P118" s="5"/>
      <c r="Q118" s="5"/>
      <c r="R118" s="5"/>
      <c r="S118" s="5"/>
      <c r="T118" s="5"/>
      <c r="U118" s="5"/>
      <c r="V118" s="5"/>
      <c r="W118" s="5"/>
      <c r="X118" s="5"/>
      <c r="Y118" s="5"/>
      <c r="Z118" s="5"/>
      <c r="AA118" s="5"/>
      <c r="AB118" s="5"/>
      <c r="AC118" s="5"/>
      <c r="AD118" s="5"/>
      <c r="AE118" s="5"/>
      <c r="AF118" s="5"/>
    </row>
    <row r="119" ht="15.75" customHeight="1">
      <c r="B119" s="5"/>
      <c r="C119" s="5"/>
      <c r="D119" s="5"/>
      <c r="E119" s="5"/>
      <c r="F119" s="5"/>
      <c r="G119" s="5"/>
      <c r="H119" s="5"/>
      <c r="I119" s="5"/>
      <c r="J119" s="5"/>
      <c r="K119" s="5"/>
      <c r="L119" s="5"/>
      <c r="M119" s="5"/>
      <c r="N119" s="5"/>
      <c r="O119" s="11"/>
      <c r="P119" s="5"/>
      <c r="Q119" s="5"/>
      <c r="R119" s="5"/>
      <c r="S119" s="5"/>
      <c r="T119" s="5"/>
      <c r="U119" s="5"/>
      <c r="V119" s="5"/>
      <c r="W119" s="5"/>
      <c r="X119" s="5"/>
      <c r="Y119" s="5"/>
      <c r="Z119" s="5"/>
      <c r="AA119" s="5"/>
      <c r="AB119" s="5"/>
      <c r="AC119" s="5"/>
      <c r="AD119" s="5"/>
      <c r="AE119" s="5"/>
      <c r="AF119" s="5"/>
    </row>
    <row r="120" ht="15.75" customHeight="1">
      <c r="B120" s="5"/>
      <c r="C120" s="5"/>
      <c r="D120" s="5"/>
      <c r="E120" s="5"/>
      <c r="F120" s="5"/>
      <c r="G120" s="5"/>
      <c r="H120" s="5"/>
      <c r="I120" s="5"/>
      <c r="J120" s="5"/>
      <c r="K120" s="5"/>
      <c r="L120" s="5"/>
      <c r="M120" s="5"/>
      <c r="N120" s="5"/>
      <c r="O120" s="11"/>
      <c r="P120" s="5"/>
      <c r="Q120" s="5"/>
      <c r="R120" s="5"/>
      <c r="S120" s="5"/>
      <c r="T120" s="5"/>
      <c r="U120" s="5"/>
      <c r="V120" s="5"/>
      <c r="W120" s="5"/>
      <c r="X120" s="5"/>
      <c r="Y120" s="5"/>
      <c r="Z120" s="5"/>
      <c r="AA120" s="5"/>
      <c r="AB120" s="5"/>
      <c r="AC120" s="5"/>
      <c r="AD120" s="5"/>
      <c r="AE120" s="5"/>
      <c r="AF120" s="5"/>
    </row>
    <row r="121" ht="15.75" customHeight="1">
      <c r="B121" s="5"/>
      <c r="C121" s="5"/>
      <c r="D121" s="5"/>
      <c r="E121" s="5"/>
      <c r="F121" s="5"/>
      <c r="G121" s="5"/>
      <c r="H121" s="5"/>
      <c r="I121" s="5"/>
      <c r="J121" s="5"/>
      <c r="K121" s="5"/>
      <c r="L121" s="5"/>
      <c r="M121" s="5"/>
      <c r="N121" s="5"/>
      <c r="O121" s="11"/>
      <c r="P121" s="5"/>
      <c r="Q121" s="5"/>
      <c r="R121" s="5"/>
      <c r="S121" s="5"/>
      <c r="T121" s="5"/>
      <c r="U121" s="5"/>
      <c r="V121" s="5"/>
      <c r="W121" s="5"/>
      <c r="X121" s="5"/>
      <c r="Y121" s="5"/>
      <c r="Z121" s="5"/>
      <c r="AA121" s="5"/>
      <c r="AB121" s="5"/>
      <c r="AC121" s="5"/>
      <c r="AD121" s="5"/>
      <c r="AE121" s="5"/>
      <c r="AF121" s="5"/>
    </row>
    <row r="122" ht="15.75" customHeight="1">
      <c r="B122" s="5"/>
      <c r="C122" s="5"/>
      <c r="D122" s="5"/>
      <c r="E122" s="5"/>
      <c r="F122" s="5"/>
      <c r="G122" s="5"/>
      <c r="H122" s="5"/>
      <c r="I122" s="5"/>
      <c r="J122" s="5"/>
      <c r="K122" s="5"/>
      <c r="L122" s="5"/>
      <c r="M122" s="5"/>
      <c r="N122" s="5"/>
      <c r="O122" s="11"/>
      <c r="P122" s="5"/>
      <c r="Q122" s="5"/>
      <c r="R122" s="5"/>
      <c r="S122" s="5"/>
      <c r="T122" s="5"/>
      <c r="U122" s="5"/>
      <c r="V122" s="5"/>
      <c r="W122" s="5"/>
      <c r="X122" s="5"/>
      <c r="Y122" s="5"/>
      <c r="Z122" s="5"/>
      <c r="AA122" s="5"/>
      <c r="AB122" s="5"/>
      <c r="AC122" s="5"/>
      <c r="AD122" s="5"/>
      <c r="AE122" s="5"/>
      <c r="AF122" s="5"/>
    </row>
    <row r="123" ht="15.75" customHeight="1">
      <c r="B123" s="5"/>
      <c r="C123" s="5"/>
      <c r="D123" s="5"/>
      <c r="E123" s="5"/>
      <c r="F123" s="5"/>
      <c r="G123" s="5"/>
      <c r="H123" s="5"/>
      <c r="I123" s="5"/>
      <c r="J123" s="5"/>
      <c r="K123" s="5"/>
      <c r="L123" s="5"/>
      <c r="M123" s="5"/>
      <c r="N123" s="5"/>
      <c r="O123" s="11"/>
      <c r="P123" s="5"/>
      <c r="Q123" s="5"/>
      <c r="R123" s="5"/>
      <c r="S123" s="5"/>
      <c r="T123" s="5"/>
      <c r="U123" s="5"/>
      <c r="V123" s="5"/>
      <c r="W123" s="5"/>
      <c r="X123" s="5"/>
      <c r="Y123" s="5"/>
      <c r="Z123" s="5"/>
      <c r="AA123" s="5"/>
      <c r="AB123" s="5"/>
      <c r="AC123" s="5"/>
      <c r="AD123" s="5"/>
      <c r="AE123" s="5"/>
      <c r="AF123" s="5"/>
    </row>
    <row r="124" ht="15.75" customHeight="1">
      <c r="B124" s="5"/>
      <c r="C124" s="5"/>
      <c r="D124" s="5"/>
      <c r="E124" s="5"/>
      <c r="F124" s="5"/>
      <c r="G124" s="5"/>
      <c r="H124" s="5"/>
      <c r="I124" s="5"/>
      <c r="J124" s="5"/>
      <c r="K124" s="5"/>
      <c r="L124" s="5"/>
      <c r="M124" s="5"/>
      <c r="N124" s="5"/>
      <c r="O124" s="11"/>
      <c r="P124" s="5"/>
      <c r="Q124" s="5"/>
      <c r="R124" s="5"/>
      <c r="S124" s="5"/>
      <c r="T124" s="5"/>
      <c r="U124" s="5"/>
      <c r="V124" s="5"/>
      <c r="W124" s="5"/>
      <c r="X124" s="5"/>
      <c r="Y124" s="5"/>
      <c r="Z124" s="5"/>
      <c r="AA124" s="5"/>
      <c r="AB124" s="5"/>
      <c r="AC124" s="5"/>
      <c r="AD124" s="5"/>
      <c r="AE124" s="5"/>
      <c r="AF124" s="5"/>
    </row>
    <row r="125" ht="15.75" customHeight="1">
      <c r="B125" s="5"/>
      <c r="C125" s="5"/>
      <c r="D125" s="5"/>
      <c r="E125" s="5"/>
      <c r="F125" s="5"/>
      <c r="G125" s="5"/>
      <c r="H125" s="5"/>
      <c r="I125" s="5"/>
      <c r="J125" s="5"/>
      <c r="K125" s="5"/>
      <c r="L125" s="5"/>
      <c r="M125" s="5"/>
      <c r="N125" s="5"/>
      <c r="O125" s="11"/>
      <c r="P125" s="5"/>
      <c r="Q125" s="5"/>
      <c r="R125" s="5"/>
      <c r="S125" s="5"/>
      <c r="T125" s="5"/>
      <c r="U125" s="5"/>
      <c r="V125" s="5"/>
      <c r="W125" s="5"/>
      <c r="X125" s="5"/>
      <c r="Y125" s="5"/>
      <c r="Z125" s="5"/>
      <c r="AA125" s="5"/>
      <c r="AB125" s="5"/>
      <c r="AC125" s="5"/>
      <c r="AD125" s="5"/>
      <c r="AE125" s="5"/>
      <c r="AF125" s="5"/>
    </row>
    <row r="126" ht="15.75" customHeight="1">
      <c r="B126" s="5"/>
      <c r="C126" s="5"/>
      <c r="D126" s="5"/>
      <c r="E126" s="5"/>
      <c r="F126" s="5"/>
      <c r="G126" s="5"/>
      <c r="H126" s="5"/>
      <c r="I126" s="5"/>
      <c r="J126" s="5"/>
      <c r="K126" s="5"/>
      <c r="L126" s="5"/>
      <c r="M126" s="5"/>
      <c r="N126" s="5"/>
      <c r="O126" s="11"/>
      <c r="P126" s="5"/>
      <c r="Q126" s="5"/>
      <c r="R126" s="5"/>
      <c r="S126" s="5"/>
      <c r="T126" s="5"/>
      <c r="U126" s="5"/>
      <c r="V126" s="5"/>
      <c r="W126" s="5"/>
      <c r="X126" s="5"/>
      <c r="Y126" s="5"/>
      <c r="Z126" s="5"/>
      <c r="AA126" s="5"/>
      <c r="AB126" s="5"/>
      <c r="AC126" s="5"/>
      <c r="AD126" s="5"/>
      <c r="AE126" s="5"/>
      <c r="AF126" s="5"/>
    </row>
    <row r="127" ht="15.75" customHeight="1">
      <c r="B127" s="5"/>
      <c r="C127" s="5"/>
      <c r="D127" s="5"/>
      <c r="E127" s="5"/>
      <c r="F127" s="5"/>
      <c r="G127" s="5"/>
      <c r="H127" s="5"/>
      <c r="I127" s="5"/>
      <c r="J127" s="5"/>
      <c r="K127" s="5"/>
      <c r="L127" s="5"/>
      <c r="M127" s="5"/>
      <c r="N127" s="5"/>
      <c r="O127" s="11"/>
      <c r="P127" s="5"/>
      <c r="Q127" s="5"/>
      <c r="R127" s="5"/>
      <c r="S127" s="5"/>
      <c r="T127" s="5"/>
      <c r="U127" s="5"/>
      <c r="V127" s="5"/>
      <c r="W127" s="5"/>
      <c r="X127" s="5"/>
      <c r="Y127" s="5"/>
      <c r="Z127" s="5"/>
      <c r="AA127" s="5"/>
      <c r="AB127" s="5"/>
      <c r="AC127" s="5"/>
      <c r="AD127" s="5"/>
      <c r="AE127" s="5"/>
      <c r="AF127" s="5"/>
    </row>
    <row r="128" ht="15.75" customHeight="1">
      <c r="B128" s="5"/>
      <c r="C128" s="5"/>
      <c r="D128" s="5"/>
      <c r="E128" s="5"/>
      <c r="F128" s="5"/>
      <c r="G128" s="5"/>
      <c r="H128" s="5"/>
      <c r="I128" s="5"/>
      <c r="J128" s="5"/>
      <c r="K128" s="5"/>
      <c r="L128" s="5"/>
      <c r="M128" s="5"/>
      <c r="N128" s="5"/>
      <c r="O128" s="11"/>
      <c r="P128" s="5"/>
      <c r="Q128" s="5"/>
      <c r="R128" s="5"/>
      <c r="S128" s="5"/>
      <c r="T128" s="5"/>
      <c r="U128" s="5"/>
      <c r="V128" s="5"/>
      <c r="W128" s="5"/>
      <c r="X128" s="5"/>
      <c r="Y128" s="5"/>
      <c r="Z128" s="5"/>
      <c r="AA128" s="5"/>
      <c r="AB128" s="5"/>
      <c r="AC128" s="5"/>
      <c r="AD128" s="5"/>
      <c r="AE128" s="5"/>
      <c r="AF128" s="5"/>
    </row>
    <row r="129" ht="15.75" customHeight="1">
      <c r="B129" s="5"/>
      <c r="C129" s="5"/>
      <c r="D129" s="5"/>
      <c r="E129" s="5"/>
      <c r="F129" s="5"/>
      <c r="G129" s="5"/>
      <c r="H129" s="5"/>
      <c r="I129" s="5"/>
      <c r="J129" s="5"/>
      <c r="K129" s="5"/>
      <c r="L129" s="5"/>
      <c r="M129" s="5"/>
      <c r="N129" s="5"/>
      <c r="O129" s="11"/>
      <c r="P129" s="5"/>
      <c r="Q129" s="5"/>
      <c r="R129" s="5"/>
      <c r="S129" s="5"/>
      <c r="T129" s="5"/>
      <c r="U129" s="5"/>
      <c r="V129" s="5"/>
      <c r="W129" s="5"/>
      <c r="X129" s="5"/>
      <c r="Y129" s="5"/>
      <c r="Z129" s="5"/>
      <c r="AA129" s="5"/>
      <c r="AB129" s="5"/>
      <c r="AC129" s="5"/>
      <c r="AD129" s="5"/>
      <c r="AE129" s="5"/>
      <c r="AF129" s="5"/>
    </row>
    <row r="130" ht="15.75" customHeight="1">
      <c r="B130" s="5"/>
      <c r="C130" s="5"/>
      <c r="D130" s="5"/>
      <c r="E130" s="5"/>
      <c r="F130" s="5"/>
      <c r="G130" s="5"/>
      <c r="H130" s="5"/>
      <c r="I130" s="5"/>
      <c r="J130" s="5"/>
      <c r="K130" s="5"/>
      <c r="L130" s="5"/>
      <c r="M130" s="5"/>
      <c r="N130" s="5"/>
      <c r="O130" s="11"/>
      <c r="P130" s="5"/>
      <c r="Q130" s="5"/>
      <c r="R130" s="5"/>
      <c r="S130" s="5"/>
      <c r="T130" s="5"/>
      <c r="U130" s="5"/>
      <c r="V130" s="5"/>
      <c r="W130" s="5"/>
      <c r="X130" s="5"/>
      <c r="Y130" s="5"/>
      <c r="Z130" s="5"/>
      <c r="AA130" s="5"/>
      <c r="AB130" s="5"/>
      <c r="AC130" s="5"/>
      <c r="AD130" s="5"/>
      <c r="AE130" s="5"/>
      <c r="AF130" s="5"/>
    </row>
    <row r="131" ht="15.75" customHeight="1">
      <c r="B131" s="5"/>
      <c r="C131" s="5"/>
      <c r="D131" s="5"/>
      <c r="E131" s="5"/>
      <c r="F131" s="5"/>
      <c r="G131" s="5"/>
      <c r="H131" s="5"/>
      <c r="I131" s="5"/>
      <c r="J131" s="5"/>
      <c r="K131" s="5"/>
      <c r="L131" s="5"/>
      <c r="M131" s="5"/>
      <c r="N131" s="5"/>
      <c r="O131" s="11"/>
      <c r="P131" s="5"/>
      <c r="Q131" s="5"/>
      <c r="R131" s="5"/>
      <c r="S131" s="5"/>
      <c r="T131" s="5"/>
      <c r="U131" s="5"/>
      <c r="V131" s="5"/>
      <c r="W131" s="5"/>
      <c r="X131" s="5"/>
      <c r="Y131" s="5"/>
      <c r="Z131" s="5"/>
      <c r="AA131" s="5"/>
      <c r="AB131" s="5"/>
      <c r="AC131" s="5"/>
      <c r="AD131" s="5"/>
      <c r="AE131" s="5"/>
      <c r="AF131" s="5"/>
    </row>
    <row r="132" ht="15.75" customHeight="1">
      <c r="B132" s="5"/>
      <c r="C132" s="5"/>
      <c r="D132" s="5"/>
      <c r="E132" s="5"/>
      <c r="F132" s="5"/>
      <c r="G132" s="5"/>
      <c r="H132" s="5"/>
      <c r="I132" s="5"/>
      <c r="J132" s="5"/>
      <c r="K132" s="5"/>
      <c r="L132" s="5"/>
      <c r="M132" s="5"/>
      <c r="N132" s="5"/>
      <c r="O132" s="11"/>
      <c r="P132" s="5"/>
      <c r="Q132" s="5"/>
      <c r="R132" s="5"/>
      <c r="S132" s="5"/>
      <c r="T132" s="5"/>
      <c r="U132" s="5"/>
      <c r="V132" s="5"/>
      <c r="W132" s="5"/>
      <c r="X132" s="5"/>
      <c r="Y132" s="5"/>
      <c r="Z132" s="5"/>
      <c r="AA132" s="5"/>
      <c r="AB132" s="5"/>
      <c r="AC132" s="5"/>
      <c r="AD132" s="5"/>
      <c r="AE132" s="5"/>
      <c r="AF132" s="5"/>
    </row>
    <row r="133" ht="15.75" customHeight="1">
      <c r="B133" s="5"/>
      <c r="C133" s="5"/>
      <c r="D133" s="5"/>
      <c r="E133" s="5"/>
      <c r="F133" s="5"/>
      <c r="G133" s="5"/>
      <c r="H133" s="5"/>
      <c r="I133" s="5"/>
      <c r="J133" s="5"/>
      <c r="K133" s="5"/>
      <c r="L133" s="5"/>
      <c r="M133" s="5"/>
      <c r="N133" s="5"/>
      <c r="O133" s="11"/>
      <c r="P133" s="5"/>
      <c r="Q133" s="5"/>
      <c r="R133" s="5"/>
      <c r="S133" s="5"/>
      <c r="T133" s="5"/>
      <c r="U133" s="5"/>
      <c r="V133" s="5"/>
      <c r="W133" s="5"/>
      <c r="X133" s="5"/>
      <c r="Y133" s="5"/>
      <c r="Z133" s="5"/>
      <c r="AA133" s="5"/>
      <c r="AB133" s="5"/>
      <c r="AC133" s="5"/>
      <c r="AD133" s="5"/>
      <c r="AE133" s="5"/>
      <c r="AF133" s="5"/>
    </row>
    <row r="134" ht="15.75" customHeight="1">
      <c r="B134" s="5"/>
      <c r="C134" s="5"/>
      <c r="D134" s="5"/>
      <c r="E134" s="5"/>
      <c r="F134" s="5"/>
      <c r="G134" s="5"/>
      <c r="H134" s="5"/>
      <c r="I134" s="5"/>
      <c r="J134" s="5"/>
      <c r="K134" s="5"/>
      <c r="L134" s="5"/>
      <c r="M134" s="5"/>
      <c r="N134" s="5"/>
      <c r="O134" s="11"/>
      <c r="P134" s="5"/>
      <c r="Q134" s="5"/>
      <c r="R134" s="5"/>
      <c r="S134" s="5"/>
      <c r="T134" s="5"/>
      <c r="U134" s="5"/>
      <c r="V134" s="5"/>
      <c r="W134" s="5"/>
      <c r="X134" s="5"/>
      <c r="Y134" s="5"/>
      <c r="Z134" s="5"/>
      <c r="AA134" s="5"/>
      <c r="AB134" s="5"/>
      <c r="AC134" s="5"/>
      <c r="AD134" s="5"/>
      <c r="AE134" s="5"/>
      <c r="AF134" s="5"/>
    </row>
    <row r="135" ht="15.75" customHeight="1">
      <c r="B135" s="5"/>
      <c r="C135" s="5"/>
      <c r="D135" s="5"/>
      <c r="E135" s="5"/>
      <c r="F135" s="5"/>
      <c r="G135" s="5"/>
      <c r="H135" s="5"/>
      <c r="I135" s="5"/>
      <c r="J135" s="5"/>
      <c r="K135" s="5"/>
      <c r="L135" s="5"/>
      <c r="M135" s="5"/>
      <c r="N135" s="5"/>
      <c r="O135" s="11"/>
      <c r="P135" s="5"/>
      <c r="Q135" s="5"/>
      <c r="R135" s="5"/>
      <c r="S135" s="5"/>
      <c r="T135" s="5"/>
      <c r="U135" s="5"/>
      <c r="V135" s="5"/>
      <c r="W135" s="5"/>
      <c r="X135" s="5"/>
      <c r="Y135" s="5"/>
      <c r="Z135" s="5"/>
      <c r="AA135" s="5"/>
      <c r="AB135" s="5"/>
      <c r="AC135" s="5"/>
      <c r="AD135" s="5"/>
      <c r="AE135" s="5"/>
      <c r="AF135" s="5"/>
    </row>
    <row r="136" ht="15.75" customHeight="1">
      <c r="B136" s="5"/>
      <c r="C136" s="5"/>
      <c r="D136" s="5"/>
      <c r="E136" s="5"/>
      <c r="F136" s="5"/>
      <c r="G136" s="5"/>
      <c r="H136" s="5"/>
      <c r="I136" s="5"/>
      <c r="J136" s="5"/>
      <c r="K136" s="5"/>
      <c r="L136" s="5"/>
      <c r="M136" s="5"/>
      <c r="N136" s="5"/>
      <c r="O136" s="11"/>
      <c r="P136" s="5"/>
      <c r="Q136" s="5"/>
      <c r="R136" s="5"/>
      <c r="S136" s="5"/>
      <c r="T136" s="5"/>
      <c r="U136" s="5"/>
      <c r="V136" s="5"/>
      <c r="W136" s="5"/>
      <c r="X136" s="5"/>
      <c r="Y136" s="5"/>
      <c r="Z136" s="5"/>
      <c r="AA136" s="5"/>
      <c r="AB136" s="5"/>
      <c r="AC136" s="5"/>
      <c r="AD136" s="5"/>
      <c r="AE136" s="5"/>
      <c r="AF136" s="5"/>
    </row>
    <row r="137" ht="15.75" customHeight="1">
      <c r="B137" s="5"/>
      <c r="C137" s="5"/>
      <c r="D137" s="5"/>
      <c r="E137" s="5"/>
      <c r="F137" s="5"/>
      <c r="G137" s="5"/>
      <c r="H137" s="5"/>
      <c r="I137" s="5"/>
      <c r="J137" s="5"/>
      <c r="K137" s="5"/>
      <c r="L137" s="5"/>
      <c r="M137" s="5"/>
      <c r="N137" s="5"/>
      <c r="O137" s="11"/>
      <c r="P137" s="5"/>
      <c r="Q137" s="5"/>
      <c r="R137" s="5"/>
      <c r="S137" s="5"/>
      <c r="T137" s="5"/>
      <c r="U137" s="5"/>
      <c r="V137" s="5"/>
      <c r="W137" s="5"/>
      <c r="X137" s="5"/>
      <c r="Y137" s="5"/>
      <c r="Z137" s="5"/>
      <c r="AA137" s="5"/>
      <c r="AB137" s="5"/>
      <c r="AC137" s="5"/>
      <c r="AD137" s="5"/>
      <c r="AE137" s="5"/>
      <c r="AF137" s="5"/>
    </row>
    <row r="138" ht="15.75" customHeight="1">
      <c r="B138" s="5"/>
      <c r="C138" s="5"/>
      <c r="D138" s="5"/>
      <c r="E138" s="5"/>
      <c r="F138" s="5"/>
      <c r="G138" s="5"/>
      <c r="H138" s="5"/>
      <c r="I138" s="5"/>
      <c r="J138" s="5"/>
      <c r="K138" s="5"/>
      <c r="L138" s="5"/>
      <c r="M138" s="5"/>
      <c r="N138" s="5"/>
      <c r="O138" s="11"/>
      <c r="P138" s="5"/>
      <c r="Q138" s="5"/>
      <c r="R138" s="5"/>
      <c r="S138" s="5"/>
      <c r="T138" s="5"/>
      <c r="U138" s="5"/>
      <c r="V138" s="5"/>
      <c r="W138" s="5"/>
      <c r="X138" s="5"/>
      <c r="Y138" s="5"/>
      <c r="Z138" s="5"/>
      <c r="AA138" s="5"/>
      <c r="AB138" s="5"/>
      <c r="AC138" s="5"/>
      <c r="AD138" s="5"/>
      <c r="AE138" s="5"/>
      <c r="AF138" s="5"/>
    </row>
    <row r="139" ht="15.75" customHeight="1">
      <c r="B139" s="5"/>
      <c r="C139" s="5"/>
      <c r="D139" s="5"/>
      <c r="E139" s="5"/>
      <c r="F139" s="5"/>
      <c r="G139" s="5"/>
      <c r="H139" s="5"/>
      <c r="I139" s="5"/>
      <c r="J139" s="5"/>
      <c r="K139" s="5"/>
      <c r="L139" s="5"/>
      <c r="M139" s="5"/>
      <c r="N139" s="5"/>
      <c r="O139" s="11"/>
      <c r="P139" s="5"/>
      <c r="Q139" s="5"/>
      <c r="R139" s="5"/>
      <c r="S139" s="5"/>
      <c r="T139" s="5"/>
      <c r="U139" s="5"/>
      <c r="V139" s="5"/>
      <c r="W139" s="5"/>
      <c r="X139" s="5"/>
      <c r="Y139" s="5"/>
      <c r="Z139" s="5"/>
      <c r="AA139" s="5"/>
      <c r="AB139" s="5"/>
      <c r="AC139" s="5"/>
      <c r="AD139" s="5"/>
      <c r="AE139" s="5"/>
      <c r="AF139" s="5"/>
    </row>
    <row r="140" ht="15.75" customHeight="1">
      <c r="B140" s="5"/>
      <c r="C140" s="5"/>
      <c r="D140" s="5"/>
      <c r="E140" s="5"/>
      <c r="F140" s="5"/>
      <c r="G140" s="5"/>
      <c r="H140" s="5"/>
      <c r="I140" s="5"/>
      <c r="J140" s="5"/>
      <c r="K140" s="5"/>
      <c r="L140" s="5"/>
      <c r="M140" s="5"/>
      <c r="N140" s="5"/>
      <c r="O140" s="11"/>
      <c r="P140" s="5"/>
      <c r="Q140" s="5"/>
      <c r="R140" s="5"/>
      <c r="S140" s="5"/>
      <c r="T140" s="5"/>
      <c r="U140" s="5"/>
      <c r="V140" s="5"/>
      <c r="W140" s="5"/>
      <c r="X140" s="5"/>
      <c r="Y140" s="5"/>
      <c r="Z140" s="5"/>
      <c r="AA140" s="5"/>
      <c r="AB140" s="5"/>
      <c r="AC140" s="5"/>
      <c r="AD140" s="5"/>
      <c r="AE140" s="5"/>
      <c r="AF140" s="5"/>
    </row>
    <row r="141" ht="15.75" customHeight="1">
      <c r="B141" s="5"/>
      <c r="C141" s="5"/>
      <c r="D141" s="5"/>
      <c r="E141" s="5"/>
      <c r="F141" s="5"/>
      <c r="G141" s="5"/>
      <c r="H141" s="5"/>
      <c r="I141" s="5"/>
      <c r="J141" s="5"/>
      <c r="K141" s="5"/>
      <c r="L141" s="5"/>
      <c r="M141" s="5"/>
      <c r="N141" s="5"/>
      <c r="O141" s="11"/>
      <c r="P141" s="5"/>
      <c r="Q141" s="5"/>
      <c r="R141" s="5"/>
      <c r="S141" s="5"/>
      <c r="T141" s="5"/>
      <c r="U141" s="5"/>
      <c r="V141" s="5"/>
      <c r="W141" s="5"/>
      <c r="X141" s="5"/>
      <c r="Y141" s="5"/>
      <c r="Z141" s="5"/>
      <c r="AA141" s="5"/>
      <c r="AB141" s="5"/>
      <c r="AC141" s="5"/>
      <c r="AD141" s="5"/>
      <c r="AE141" s="5"/>
      <c r="AF141" s="5"/>
    </row>
    <row r="142" ht="15.75" customHeight="1">
      <c r="B142" s="5"/>
      <c r="C142" s="5"/>
      <c r="D142" s="5"/>
      <c r="E142" s="5"/>
      <c r="F142" s="5"/>
      <c r="G142" s="5"/>
      <c r="H142" s="5"/>
      <c r="I142" s="5"/>
      <c r="J142" s="5"/>
      <c r="K142" s="5"/>
      <c r="L142" s="5"/>
      <c r="M142" s="5"/>
      <c r="N142" s="5"/>
      <c r="O142" s="11"/>
      <c r="P142" s="5"/>
      <c r="Q142" s="5"/>
      <c r="R142" s="5"/>
      <c r="S142" s="5"/>
      <c r="T142" s="5"/>
      <c r="U142" s="5"/>
      <c r="V142" s="5"/>
      <c r="W142" s="5"/>
      <c r="X142" s="5"/>
      <c r="Y142" s="5"/>
      <c r="Z142" s="5"/>
      <c r="AA142" s="5"/>
      <c r="AB142" s="5"/>
      <c r="AC142" s="5"/>
      <c r="AD142" s="5"/>
      <c r="AE142" s="5"/>
      <c r="AF142" s="5"/>
    </row>
    <row r="143" ht="15.75" customHeight="1">
      <c r="B143" s="5"/>
      <c r="C143" s="5"/>
      <c r="D143" s="5"/>
      <c r="E143" s="5"/>
      <c r="F143" s="5"/>
      <c r="G143" s="5"/>
      <c r="H143" s="5"/>
      <c r="I143" s="5"/>
      <c r="J143" s="5"/>
      <c r="K143" s="5"/>
      <c r="L143" s="5"/>
      <c r="M143" s="5"/>
      <c r="N143" s="5"/>
      <c r="O143" s="11"/>
      <c r="P143" s="5"/>
      <c r="Q143" s="5"/>
      <c r="R143" s="5"/>
      <c r="S143" s="5"/>
      <c r="T143" s="5"/>
      <c r="U143" s="5"/>
      <c r="V143" s="5"/>
      <c r="W143" s="5"/>
      <c r="X143" s="5"/>
      <c r="Y143" s="5"/>
      <c r="Z143" s="5"/>
      <c r="AA143" s="5"/>
      <c r="AB143" s="5"/>
      <c r="AC143" s="5"/>
      <c r="AD143" s="5"/>
      <c r="AE143" s="5"/>
      <c r="AF143" s="5"/>
    </row>
    <row r="144" ht="15.75" customHeight="1">
      <c r="B144" s="5"/>
      <c r="C144" s="5"/>
      <c r="D144" s="5"/>
      <c r="E144" s="5"/>
      <c r="F144" s="5"/>
      <c r="G144" s="5"/>
      <c r="H144" s="5"/>
      <c r="I144" s="5"/>
      <c r="J144" s="5"/>
      <c r="K144" s="5"/>
      <c r="L144" s="5"/>
      <c r="M144" s="5"/>
      <c r="N144" s="5"/>
      <c r="O144" s="11"/>
      <c r="P144" s="5"/>
      <c r="Q144" s="5"/>
      <c r="R144" s="5"/>
      <c r="S144" s="5"/>
      <c r="T144" s="5"/>
      <c r="U144" s="5"/>
      <c r="V144" s="5"/>
      <c r="W144" s="5"/>
      <c r="X144" s="5"/>
      <c r="Y144" s="5"/>
      <c r="Z144" s="5"/>
      <c r="AA144" s="5"/>
      <c r="AB144" s="5"/>
      <c r="AC144" s="5"/>
      <c r="AD144" s="5"/>
      <c r="AE144" s="5"/>
      <c r="AF144" s="5"/>
    </row>
    <row r="145" ht="15.75" customHeight="1">
      <c r="B145" s="5"/>
      <c r="C145" s="5"/>
      <c r="D145" s="5"/>
      <c r="E145" s="5"/>
      <c r="F145" s="5"/>
      <c r="G145" s="5"/>
      <c r="H145" s="5"/>
      <c r="I145" s="5"/>
      <c r="J145" s="5"/>
      <c r="K145" s="5"/>
      <c r="L145" s="5"/>
      <c r="M145" s="5"/>
      <c r="N145" s="5"/>
      <c r="O145" s="11"/>
      <c r="P145" s="5"/>
      <c r="Q145" s="5"/>
      <c r="R145" s="5"/>
      <c r="S145" s="5"/>
      <c r="T145" s="5"/>
      <c r="U145" s="5"/>
      <c r="V145" s="5"/>
      <c r="W145" s="5"/>
      <c r="X145" s="5"/>
      <c r="Y145" s="5"/>
      <c r="Z145" s="5"/>
      <c r="AA145" s="5"/>
      <c r="AB145" s="5"/>
      <c r="AC145" s="5"/>
      <c r="AD145" s="5"/>
      <c r="AE145" s="5"/>
      <c r="AF145" s="5"/>
    </row>
    <row r="146" ht="15.75" customHeight="1">
      <c r="B146" s="5"/>
      <c r="C146" s="5"/>
      <c r="D146" s="5"/>
      <c r="E146" s="5"/>
      <c r="F146" s="5"/>
      <c r="G146" s="5"/>
      <c r="H146" s="5"/>
      <c r="I146" s="5"/>
      <c r="J146" s="5"/>
      <c r="K146" s="5"/>
      <c r="L146" s="5"/>
      <c r="M146" s="5"/>
      <c r="N146" s="5"/>
      <c r="O146" s="11"/>
      <c r="P146" s="5"/>
      <c r="Q146" s="5"/>
      <c r="R146" s="5"/>
      <c r="S146" s="5"/>
      <c r="T146" s="5"/>
      <c r="U146" s="5"/>
      <c r="V146" s="5"/>
      <c r="W146" s="5"/>
      <c r="X146" s="5"/>
      <c r="Y146" s="5"/>
      <c r="Z146" s="5"/>
      <c r="AA146" s="5"/>
      <c r="AB146" s="5"/>
      <c r="AC146" s="5"/>
      <c r="AD146" s="5"/>
      <c r="AE146" s="5"/>
      <c r="AF146" s="5"/>
    </row>
    <row r="147" ht="15.75" customHeight="1">
      <c r="B147" s="5"/>
      <c r="C147" s="5"/>
      <c r="D147" s="5"/>
      <c r="E147" s="5"/>
      <c r="F147" s="5"/>
      <c r="G147" s="5"/>
      <c r="H147" s="5"/>
      <c r="I147" s="5"/>
      <c r="J147" s="5"/>
      <c r="K147" s="5"/>
      <c r="L147" s="5"/>
      <c r="M147" s="5"/>
      <c r="N147" s="5"/>
      <c r="O147" s="11"/>
      <c r="P147" s="5"/>
      <c r="Q147" s="5"/>
      <c r="R147" s="5"/>
      <c r="S147" s="5"/>
      <c r="T147" s="5"/>
      <c r="U147" s="5"/>
      <c r="V147" s="5"/>
      <c r="W147" s="5"/>
      <c r="X147" s="5"/>
      <c r="Y147" s="5"/>
      <c r="Z147" s="5"/>
      <c r="AA147" s="5"/>
      <c r="AB147" s="5"/>
      <c r="AC147" s="5"/>
      <c r="AD147" s="5"/>
      <c r="AE147" s="5"/>
      <c r="AF147" s="5"/>
    </row>
    <row r="148" ht="15.75" customHeight="1">
      <c r="B148" s="5"/>
      <c r="C148" s="5"/>
      <c r="D148" s="5"/>
      <c r="E148" s="5"/>
      <c r="F148" s="5"/>
      <c r="G148" s="5"/>
      <c r="H148" s="5"/>
      <c r="I148" s="5"/>
      <c r="J148" s="5"/>
      <c r="K148" s="5"/>
      <c r="L148" s="5"/>
      <c r="M148" s="5"/>
      <c r="N148" s="5"/>
      <c r="O148" s="11"/>
      <c r="P148" s="5"/>
      <c r="Q148" s="5"/>
      <c r="R148" s="5"/>
      <c r="S148" s="5"/>
      <c r="T148" s="5"/>
      <c r="U148" s="5"/>
      <c r="V148" s="5"/>
      <c r="W148" s="5"/>
      <c r="X148" s="5"/>
      <c r="Y148" s="5"/>
      <c r="Z148" s="5"/>
      <c r="AA148" s="5"/>
      <c r="AB148" s="5"/>
      <c r="AC148" s="5"/>
      <c r="AD148" s="5"/>
      <c r="AE148" s="5"/>
      <c r="AF148" s="5"/>
    </row>
    <row r="149" ht="15.75" customHeight="1">
      <c r="B149" s="5"/>
      <c r="C149" s="5"/>
      <c r="D149" s="5"/>
      <c r="E149" s="5"/>
      <c r="F149" s="5"/>
      <c r="G149" s="5"/>
      <c r="H149" s="5"/>
      <c r="I149" s="5"/>
      <c r="J149" s="5"/>
      <c r="K149" s="5"/>
      <c r="L149" s="5"/>
      <c r="M149" s="5"/>
      <c r="N149" s="5"/>
      <c r="O149" s="11"/>
      <c r="P149" s="5"/>
      <c r="Q149" s="5"/>
      <c r="R149" s="5"/>
      <c r="S149" s="5"/>
      <c r="T149" s="5"/>
      <c r="U149" s="5"/>
      <c r="V149" s="5"/>
      <c r="W149" s="5"/>
      <c r="X149" s="5"/>
      <c r="Y149" s="5"/>
      <c r="Z149" s="5"/>
      <c r="AA149" s="5"/>
      <c r="AB149" s="5"/>
      <c r="AC149" s="5"/>
      <c r="AD149" s="5"/>
      <c r="AE149" s="5"/>
      <c r="AF149" s="5"/>
    </row>
    <row r="150" ht="15.75" customHeight="1">
      <c r="B150" s="5"/>
      <c r="C150" s="5"/>
      <c r="D150" s="5"/>
      <c r="E150" s="5"/>
      <c r="F150" s="5"/>
      <c r="G150" s="5"/>
      <c r="H150" s="5"/>
      <c r="I150" s="5"/>
      <c r="J150" s="5"/>
      <c r="K150" s="5"/>
      <c r="L150" s="5"/>
      <c r="M150" s="5"/>
      <c r="N150" s="5"/>
      <c r="O150" s="11"/>
      <c r="P150" s="5"/>
      <c r="Q150" s="5"/>
      <c r="R150" s="5"/>
      <c r="S150" s="5"/>
      <c r="T150" s="5"/>
      <c r="U150" s="5"/>
      <c r="V150" s="5"/>
      <c r="W150" s="5"/>
      <c r="X150" s="5"/>
      <c r="Y150" s="5"/>
      <c r="Z150" s="5"/>
      <c r="AA150" s="5"/>
      <c r="AB150" s="5"/>
      <c r="AC150" s="5"/>
      <c r="AD150" s="5"/>
      <c r="AE150" s="5"/>
      <c r="AF150" s="5"/>
    </row>
    <row r="151" ht="15.75" customHeight="1">
      <c r="B151" s="5"/>
      <c r="C151" s="5"/>
      <c r="D151" s="5"/>
      <c r="E151" s="5"/>
      <c r="F151" s="5"/>
      <c r="G151" s="5"/>
      <c r="H151" s="5"/>
      <c r="I151" s="5"/>
      <c r="J151" s="5"/>
      <c r="K151" s="5"/>
      <c r="L151" s="5"/>
      <c r="M151" s="5"/>
      <c r="N151" s="5"/>
      <c r="O151" s="11"/>
      <c r="P151" s="5"/>
      <c r="Q151" s="5"/>
      <c r="R151" s="5"/>
      <c r="S151" s="5"/>
      <c r="T151" s="5"/>
      <c r="U151" s="5"/>
      <c r="V151" s="5"/>
      <c r="W151" s="5"/>
      <c r="X151" s="5"/>
      <c r="Y151" s="5"/>
      <c r="Z151" s="5"/>
      <c r="AA151" s="5"/>
      <c r="AB151" s="5"/>
      <c r="AC151" s="5"/>
      <c r="AD151" s="5"/>
      <c r="AE151" s="5"/>
      <c r="AF151" s="5"/>
    </row>
    <row r="152" ht="15.75" customHeight="1">
      <c r="B152" s="5"/>
      <c r="C152" s="5"/>
      <c r="D152" s="5"/>
      <c r="E152" s="5"/>
      <c r="F152" s="5"/>
      <c r="G152" s="5"/>
      <c r="H152" s="5"/>
      <c r="I152" s="5"/>
      <c r="J152" s="5"/>
      <c r="K152" s="5"/>
      <c r="L152" s="5"/>
      <c r="M152" s="5"/>
      <c r="N152" s="5"/>
      <c r="O152" s="11"/>
      <c r="P152" s="5"/>
      <c r="Q152" s="5"/>
      <c r="R152" s="5"/>
      <c r="S152" s="5"/>
      <c r="T152" s="5"/>
      <c r="U152" s="5"/>
      <c r="V152" s="5"/>
      <c r="W152" s="5"/>
      <c r="X152" s="5"/>
      <c r="Y152" s="5"/>
      <c r="Z152" s="5"/>
      <c r="AA152" s="5"/>
      <c r="AB152" s="5"/>
      <c r="AC152" s="5"/>
      <c r="AD152" s="5"/>
      <c r="AE152" s="5"/>
      <c r="AF152" s="5"/>
    </row>
    <row r="153" ht="15.75" customHeight="1">
      <c r="B153" s="5"/>
      <c r="C153" s="5"/>
      <c r="D153" s="5"/>
      <c r="E153" s="5"/>
      <c r="F153" s="5"/>
      <c r="G153" s="5"/>
      <c r="H153" s="5"/>
      <c r="I153" s="5"/>
      <c r="J153" s="5"/>
      <c r="K153" s="5"/>
      <c r="L153" s="5"/>
      <c r="M153" s="5"/>
      <c r="N153" s="5"/>
      <c r="O153" s="11"/>
      <c r="P153" s="5"/>
      <c r="Q153" s="5"/>
      <c r="R153" s="5"/>
      <c r="S153" s="5"/>
      <c r="T153" s="5"/>
      <c r="U153" s="5"/>
      <c r="V153" s="5"/>
      <c r="W153" s="5"/>
      <c r="X153" s="5"/>
      <c r="Y153" s="5"/>
      <c r="Z153" s="5"/>
      <c r="AA153" s="5"/>
      <c r="AB153" s="5"/>
      <c r="AC153" s="5"/>
      <c r="AD153" s="5"/>
      <c r="AE153" s="5"/>
      <c r="AF153" s="5"/>
    </row>
    <row r="154" ht="15.75" customHeight="1">
      <c r="B154" s="5"/>
      <c r="C154" s="5"/>
      <c r="D154" s="5"/>
      <c r="E154" s="5"/>
      <c r="F154" s="5"/>
      <c r="G154" s="5"/>
      <c r="H154" s="5"/>
      <c r="I154" s="5"/>
      <c r="J154" s="5"/>
      <c r="K154" s="5"/>
      <c r="L154" s="5"/>
      <c r="M154" s="5"/>
      <c r="N154" s="5"/>
      <c r="O154" s="11"/>
      <c r="P154" s="5"/>
      <c r="Q154" s="5"/>
      <c r="R154" s="5"/>
      <c r="S154" s="5"/>
      <c r="T154" s="5"/>
      <c r="U154" s="5"/>
      <c r="V154" s="5"/>
      <c r="W154" s="5"/>
      <c r="X154" s="5"/>
      <c r="Y154" s="5"/>
      <c r="Z154" s="5"/>
      <c r="AA154" s="5"/>
      <c r="AB154" s="5"/>
      <c r="AC154" s="5"/>
      <c r="AD154" s="5"/>
      <c r="AE154" s="5"/>
      <c r="AF154" s="5"/>
    </row>
    <row r="155" ht="15.75" customHeight="1">
      <c r="B155" s="5"/>
      <c r="C155" s="5"/>
      <c r="D155" s="5"/>
      <c r="E155" s="5"/>
      <c r="F155" s="5"/>
      <c r="G155" s="5"/>
      <c r="H155" s="5"/>
      <c r="I155" s="5"/>
      <c r="J155" s="5"/>
      <c r="K155" s="5"/>
      <c r="L155" s="5"/>
      <c r="M155" s="5"/>
      <c r="N155" s="5"/>
      <c r="O155" s="11"/>
      <c r="P155" s="5"/>
      <c r="Q155" s="5"/>
      <c r="R155" s="5"/>
      <c r="S155" s="5"/>
      <c r="T155" s="5"/>
      <c r="U155" s="5"/>
      <c r="V155" s="5"/>
      <c r="W155" s="5"/>
      <c r="X155" s="5"/>
      <c r="Y155" s="5"/>
      <c r="Z155" s="5"/>
      <c r="AA155" s="5"/>
      <c r="AB155" s="5"/>
      <c r="AC155" s="5"/>
      <c r="AD155" s="5"/>
      <c r="AE155" s="5"/>
      <c r="AF155" s="5"/>
    </row>
    <row r="156" ht="15.75" customHeight="1">
      <c r="B156" s="5"/>
      <c r="C156" s="5"/>
      <c r="D156" s="5"/>
      <c r="E156" s="5"/>
      <c r="F156" s="5"/>
      <c r="G156" s="5"/>
      <c r="H156" s="5"/>
      <c r="I156" s="5"/>
      <c r="J156" s="5"/>
      <c r="K156" s="5"/>
      <c r="L156" s="5"/>
      <c r="M156" s="5"/>
      <c r="N156" s="5"/>
      <c r="O156" s="11"/>
      <c r="P156" s="5"/>
      <c r="Q156" s="5"/>
      <c r="R156" s="5"/>
      <c r="S156" s="5"/>
      <c r="T156" s="5"/>
      <c r="U156" s="5"/>
      <c r="V156" s="5"/>
      <c r="W156" s="5"/>
      <c r="X156" s="5"/>
      <c r="Y156" s="5"/>
      <c r="Z156" s="5"/>
      <c r="AA156" s="5"/>
      <c r="AB156" s="5"/>
      <c r="AC156" s="5"/>
      <c r="AD156" s="5"/>
      <c r="AE156" s="5"/>
      <c r="AF156" s="5"/>
    </row>
    <row r="157" ht="15.75" customHeight="1">
      <c r="B157" s="5"/>
      <c r="C157" s="5"/>
      <c r="D157" s="5"/>
      <c r="E157" s="5"/>
      <c r="F157" s="5"/>
      <c r="G157" s="5"/>
      <c r="H157" s="5"/>
      <c r="I157" s="5"/>
      <c r="J157" s="5"/>
      <c r="K157" s="5"/>
      <c r="L157" s="5"/>
      <c r="M157" s="5"/>
      <c r="N157" s="5"/>
      <c r="O157" s="11"/>
      <c r="P157" s="5"/>
      <c r="Q157" s="5"/>
      <c r="R157" s="5"/>
      <c r="S157" s="5"/>
      <c r="T157" s="5"/>
      <c r="U157" s="5"/>
      <c r="V157" s="5"/>
      <c r="W157" s="5"/>
      <c r="X157" s="5"/>
      <c r="Y157" s="5"/>
      <c r="Z157" s="5"/>
      <c r="AA157" s="5"/>
      <c r="AB157" s="5"/>
      <c r="AC157" s="5"/>
      <c r="AD157" s="5"/>
      <c r="AE157" s="5"/>
      <c r="AF157" s="5"/>
    </row>
    <row r="158" ht="15.75" customHeight="1">
      <c r="B158" s="5"/>
      <c r="C158" s="5"/>
      <c r="D158" s="5"/>
      <c r="E158" s="5"/>
      <c r="F158" s="5"/>
      <c r="G158" s="5"/>
      <c r="H158" s="5"/>
      <c r="I158" s="5"/>
      <c r="J158" s="5"/>
      <c r="K158" s="5"/>
      <c r="L158" s="5"/>
      <c r="M158" s="5"/>
      <c r="N158" s="5"/>
      <c r="O158" s="11"/>
      <c r="P158" s="5"/>
      <c r="Q158" s="5"/>
      <c r="R158" s="5"/>
      <c r="S158" s="5"/>
      <c r="T158" s="5"/>
      <c r="U158" s="5"/>
      <c r="V158" s="5"/>
      <c r="W158" s="5"/>
      <c r="X158" s="5"/>
      <c r="Y158" s="5"/>
      <c r="Z158" s="5"/>
      <c r="AA158" s="5"/>
      <c r="AB158" s="5"/>
      <c r="AC158" s="5"/>
      <c r="AD158" s="5"/>
      <c r="AE158" s="5"/>
      <c r="AF158" s="5"/>
    </row>
    <row r="159" ht="15.75" customHeight="1">
      <c r="B159" s="5"/>
      <c r="C159" s="5"/>
      <c r="D159" s="5"/>
      <c r="E159" s="5"/>
      <c r="F159" s="5"/>
      <c r="G159" s="5"/>
      <c r="H159" s="5"/>
      <c r="I159" s="5"/>
      <c r="J159" s="5"/>
      <c r="K159" s="5"/>
      <c r="L159" s="5"/>
      <c r="M159" s="5"/>
      <c r="N159" s="5"/>
      <c r="O159" s="11"/>
      <c r="P159" s="5"/>
      <c r="Q159" s="5"/>
      <c r="R159" s="5"/>
      <c r="S159" s="5"/>
      <c r="T159" s="5"/>
      <c r="U159" s="5"/>
      <c r="V159" s="5"/>
      <c r="W159" s="5"/>
      <c r="X159" s="5"/>
      <c r="Y159" s="5"/>
      <c r="Z159" s="5"/>
      <c r="AA159" s="5"/>
      <c r="AB159" s="5"/>
      <c r="AC159" s="5"/>
      <c r="AD159" s="5"/>
      <c r="AE159" s="5"/>
      <c r="AF159" s="5"/>
    </row>
    <row r="160" ht="15.75" customHeight="1">
      <c r="B160" s="5"/>
      <c r="C160" s="5"/>
      <c r="D160" s="5"/>
      <c r="E160" s="5"/>
      <c r="F160" s="5"/>
      <c r="G160" s="5"/>
      <c r="H160" s="5"/>
      <c r="I160" s="5"/>
      <c r="J160" s="5"/>
      <c r="K160" s="5"/>
      <c r="L160" s="5"/>
      <c r="M160" s="5"/>
      <c r="N160" s="5"/>
      <c r="O160" s="11"/>
      <c r="P160" s="5"/>
      <c r="Q160" s="5"/>
      <c r="R160" s="5"/>
      <c r="S160" s="5"/>
      <c r="T160" s="5"/>
      <c r="U160" s="5"/>
      <c r="V160" s="5"/>
      <c r="W160" s="5"/>
      <c r="X160" s="5"/>
      <c r="Y160" s="5"/>
      <c r="Z160" s="5"/>
      <c r="AA160" s="5"/>
      <c r="AB160" s="5"/>
      <c r="AC160" s="5"/>
      <c r="AD160" s="5"/>
      <c r="AE160" s="5"/>
      <c r="AF160" s="5"/>
    </row>
    <row r="161" ht="15.75" customHeight="1">
      <c r="B161" s="5"/>
      <c r="C161" s="5"/>
      <c r="D161" s="5"/>
      <c r="E161" s="5"/>
      <c r="F161" s="5"/>
      <c r="G161" s="5"/>
      <c r="H161" s="5"/>
      <c r="I161" s="5"/>
      <c r="J161" s="5"/>
      <c r="K161" s="5"/>
      <c r="L161" s="5"/>
      <c r="M161" s="5"/>
      <c r="N161" s="5"/>
      <c r="O161" s="11"/>
      <c r="P161" s="5"/>
      <c r="Q161" s="5"/>
      <c r="R161" s="5"/>
      <c r="S161" s="5"/>
      <c r="T161" s="5"/>
      <c r="U161" s="5"/>
      <c r="V161" s="5"/>
      <c r="W161" s="5"/>
      <c r="X161" s="5"/>
      <c r="Y161" s="5"/>
      <c r="Z161" s="5"/>
      <c r="AA161" s="5"/>
      <c r="AB161" s="5"/>
      <c r="AC161" s="5"/>
      <c r="AD161" s="5"/>
      <c r="AE161" s="5"/>
      <c r="AF161" s="5"/>
    </row>
    <row r="162" ht="15.75" customHeight="1">
      <c r="B162" s="5"/>
      <c r="C162" s="5"/>
      <c r="D162" s="5"/>
      <c r="E162" s="5"/>
      <c r="F162" s="5"/>
      <c r="G162" s="5"/>
      <c r="H162" s="5"/>
      <c r="I162" s="5"/>
      <c r="J162" s="5"/>
      <c r="K162" s="5"/>
      <c r="L162" s="5"/>
      <c r="M162" s="5"/>
      <c r="N162" s="5"/>
      <c r="O162" s="11"/>
      <c r="P162" s="5"/>
      <c r="Q162" s="5"/>
      <c r="R162" s="5"/>
      <c r="S162" s="5"/>
      <c r="T162" s="5"/>
      <c r="U162" s="5"/>
      <c r="V162" s="5"/>
      <c r="W162" s="5"/>
      <c r="X162" s="5"/>
      <c r="Y162" s="5"/>
      <c r="Z162" s="5"/>
      <c r="AA162" s="5"/>
      <c r="AB162" s="5"/>
      <c r="AC162" s="5"/>
      <c r="AD162" s="5"/>
      <c r="AE162" s="5"/>
      <c r="AF162" s="5"/>
    </row>
    <row r="163" ht="15.75" customHeight="1">
      <c r="B163" s="5"/>
      <c r="C163" s="5"/>
      <c r="D163" s="5"/>
      <c r="E163" s="5"/>
      <c r="F163" s="5"/>
      <c r="G163" s="5"/>
      <c r="H163" s="5"/>
      <c r="I163" s="5"/>
      <c r="J163" s="5"/>
      <c r="K163" s="5"/>
      <c r="L163" s="5"/>
      <c r="M163" s="5"/>
      <c r="N163" s="5"/>
      <c r="O163" s="11"/>
      <c r="P163" s="5"/>
      <c r="Q163" s="5"/>
      <c r="R163" s="5"/>
      <c r="S163" s="5"/>
      <c r="T163" s="5"/>
      <c r="U163" s="5"/>
      <c r="V163" s="5"/>
      <c r="W163" s="5"/>
      <c r="X163" s="5"/>
      <c r="Y163" s="5"/>
      <c r="Z163" s="5"/>
      <c r="AA163" s="5"/>
      <c r="AB163" s="5"/>
      <c r="AC163" s="5"/>
      <c r="AD163" s="5"/>
      <c r="AE163" s="5"/>
      <c r="AF163" s="5"/>
    </row>
    <row r="164" ht="15.75" customHeight="1">
      <c r="B164" s="5"/>
      <c r="C164" s="5"/>
      <c r="D164" s="5"/>
      <c r="E164" s="5"/>
      <c r="F164" s="5"/>
      <c r="G164" s="5"/>
      <c r="H164" s="5"/>
      <c r="I164" s="5"/>
      <c r="J164" s="5"/>
      <c r="K164" s="5"/>
      <c r="L164" s="5"/>
      <c r="M164" s="5"/>
      <c r="N164" s="5"/>
      <c r="O164" s="11"/>
      <c r="P164" s="5"/>
      <c r="Q164" s="5"/>
      <c r="R164" s="5"/>
      <c r="S164" s="5"/>
      <c r="T164" s="5"/>
      <c r="U164" s="5"/>
      <c r="V164" s="5"/>
      <c r="W164" s="5"/>
      <c r="X164" s="5"/>
      <c r="Y164" s="5"/>
      <c r="Z164" s="5"/>
      <c r="AA164" s="5"/>
      <c r="AB164" s="5"/>
      <c r="AC164" s="5"/>
      <c r="AD164" s="5"/>
      <c r="AE164" s="5"/>
      <c r="AF164" s="5"/>
    </row>
    <row r="165" ht="15.75" customHeight="1">
      <c r="B165" s="5"/>
      <c r="C165" s="5"/>
      <c r="D165" s="5"/>
      <c r="E165" s="5"/>
      <c r="F165" s="5"/>
      <c r="G165" s="5"/>
      <c r="H165" s="5"/>
      <c r="I165" s="5"/>
      <c r="J165" s="5"/>
      <c r="K165" s="5"/>
      <c r="L165" s="5"/>
      <c r="M165" s="5"/>
      <c r="N165" s="5"/>
      <c r="O165" s="11"/>
      <c r="P165" s="5"/>
      <c r="Q165" s="5"/>
      <c r="R165" s="5"/>
      <c r="S165" s="5"/>
      <c r="T165" s="5"/>
      <c r="U165" s="5"/>
      <c r="V165" s="5"/>
      <c r="W165" s="5"/>
      <c r="X165" s="5"/>
      <c r="Y165" s="5"/>
      <c r="Z165" s="5"/>
      <c r="AA165" s="5"/>
      <c r="AB165" s="5"/>
      <c r="AC165" s="5"/>
      <c r="AD165" s="5"/>
      <c r="AE165" s="5"/>
      <c r="AF165" s="5"/>
    </row>
    <row r="166" ht="15.75" customHeight="1">
      <c r="B166" s="5"/>
      <c r="C166" s="5"/>
      <c r="D166" s="5"/>
      <c r="E166" s="5"/>
      <c r="F166" s="5"/>
      <c r="G166" s="5"/>
      <c r="H166" s="5"/>
      <c r="I166" s="5"/>
      <c r="J166" s="5"/>
      <c r="K166" s="5"/>
      <c r="L166" s="5"/>
      <c r="M166" s="5"/>
      <c r="N166" s="5"/>
      <c r="O166" s="11"/>
      <c r="P166" s="5"/>
      <c r="Q166" s="5"/>
      <c r="R166" s="5"/>
      <c r="S166" s="5"/>
      <c r="T166" s="5"/>
      <c r="U166" s="5"/>
      <c r="V166" s="5"/>
      <c r="W166" s="5"/>
      <c r="X166" s="5"/>
      <c r="Y166" s="5"/>
      <c r="Z166" s="5"/>
      <c r="AA166" s="5"/>
      <c r="AB166" s="5"/>
      <c r="AC166" s="5"/>
      <c r="AD166" s="5"/>
      <c r="AE166" s="5"/>
      <c r="AF166" s="5"/>
    </row>
    <row r="167" ht="15.75" customHeight="1">
      <c r="B167" s="5"/>
      <c r="C167" s="5"/>
      <c r="D167" s="5"/>
      <c r="E167" s="5"/>
      <c r="F167" s="5"/>
      <c r="G167" s="5"/>
      <c r="H167" s="5"/>
      <c r="I167" s="5"/>
      <c r="J167" s="5"/>
      <c r="K167" s="5"/>
      <c r="L167" s="5"/>
      <c r="M167" s="5"/>
      <c r="N167" s="5"/>
      <c r="O167" s="11"/>
      <c r="P167" s="5"/>
      <c r="Q167" s="5"/>
      <c r="R167" s="5"/>
      <c r="S167" s="5"/>
      <c r="T167" s="5"/>
      <c r="U167" s="5"/>
      <c r="V167" s="5"/>
      <c r="W167" s="5"/>
      <c r="X167" s="5"/>
      <c r="Y167" s="5"/>
      <c r="Z167" s="5"/>
      <c r="AA167" s="5"/>
      <c r="AB167" s="5"/>
      <c r="AC167" s="5"/>
      <c r="AD167" s="5"/>
      <c r="AE167" s="5"/>
      <c r="AF167" s="5"/>
    </row>
    <row r="168" ht="15.75" customHeight="1">
      <c r="B168" s="5"/>
      <c r="C168" s="5"/>
      <c r="D168" s="5"/>
      <c r="E168" s="5"/>
      <c r="F168" s="5"/>
      <c r="G168" s="5"/>
      <c r="H168" s="5"/>
      <c r="I168" s="5"/>
      <c r="J168" s="5"/>
      <c r="K168" s="5"/>
      <c r="L168" s="5"/>
      <c r="M168" s="5"/>
      <c r="N168" s="5"/>
      <c r="O168" s="11"/>
      <c r="P168" s="5"/>
      <c r="Q168" s="5"/>
      <c r="R168" s="5"/>
      <c r="S168" s="5"/>
      <c r="T168" s="5"/>
      <c r="U168" s="5"/>
      <c r="V168" s="5"/>
      <c r="W168" s="5"/>
      <c r="X168" s="5"/>
      <c r="Y168" s="5"/>
      <c r="Z168" s="5"/>
      <c r="AA168" s="5"/>
      <c r="AB168" s="5"/>
      <c r="AC168" s="5"/>
      <c r="AD168" s="5"/>
      <c r="AE168" s="5"/>
      <c r="AF168" s="5"/>
    </row>
    <row r="169" ht="15.75" customHeight="1">
      <c r="B169" s="5"/>
      <c r="C169" s="5"/>
      <c r="D169" s="5"/>
      <c r="E169" s="5"/>
      <c r="F169" s="5"/>
      <c r="G169" s="5"/>
      <c r="H169" s="5"/>
      <c r="I169" s="5"/>
      <c r="J169" s="5"/>
      <c r="K169" s="5"/>
      <c r="L169" s="5"/>
      <c r="M169" s="5"/>
      <c r="N169" s="5"/>
      <c r="O169" s="11"/>
      <c r="P169" s="5"/>
      <c r="Q169" s="5"/>
      <c r="R169" s="5"/>
      <c r="S169" s="5"/>
      <c r="T169" s="5"/>
      <c r="U169" s="5"/>
      <c r="V169" s="5"/>
      <c r="W169" s="5"/>
      <c r="X169" s="5"/>
      <c r="Y169" s="5"/>
      <c r="Z169" s="5"/>
      <c r="AA169" s="5"/>
      <c r="AB169" s="5"/>
      <c r="AC169" s="5"/>
      <c r="AD169" s="5"/>
      <c r="AE169" s="5"/>
      <c r="AF169" s="5"/>
    </row>
    <row r="170" ht="15.75" customHeight="1">
      <c r="B170" s="5"/>
      <c r="C170" s="5"/>
      <c r="D170" s="5"/>
      <c r="E170" s="5"/>
      <c r="F170" s="5"/>
      <c r="G170" s="5"/>
      <c r="H170" s="5"/>
      <c r="I170" s="5"/>
      <c r="J170" s="5"/>
      <c r="K170" s="5"/>
      <c r="L170" s="5"/>
      <c r="M170" s="5"/>
      <c r="N170" s="5"/>
      <c r="O170" s="11"/>
      <c r="P170" s="5"/>
      <c r="Q170" s="5"/>
      <c r="R170" s="5"/>
      <c r="S170" s="5"/>
      <c r="T170" s="5"/>
      <c r="U170" s="5"/>
      <c r="V170" s="5"/>
      <c r="W170" s="5"/>
      <c r="X170" s="5"/>
      <c r="Y170" s="5"/>
      <c r="Z170" s="5"/>
      <c r="AA170" s="5"/>
      <c r="AB170" s="5"/>
      <c r="AC170" s="5"/>
      <c r="AD170" s="5"/>
      <c r="AE170" s="5"/>
      <c r="AF170" s="5"/>
    </row>
    <row r="171" ht="15.75" customHeight="1">
      <c r="B171" s="5"/>
      <c r="C171" s="5"/>
      <c r="D171" s="5"/>
      <c r="E171" s="5"/>
      <c r="F171" s="5"/>
      <c r="G171" s="5"/>
      <c r="H171" s="5"/>
      <c r="I171" s="5"/>
      <c r="J171" s="5"/>
      <c r="K171" s="5"/>
      <c r="L171" s="5"/>
      <c r="M171" s="5"/>
      <c r="N171" s="5"/>
      <c r="O171" s="11"/>
      <c r="P171" s="5"/>
      <c r="Q171" s="5"/>
      <c r="R171" s="5"/>
      <c r="S171" s="5"/>
      <c r="T171" s="5"/>
      <c r="U171" s="5"/>
      <c r="V171" s="5"/>
      <c r="W171" s="5"/>
      <c r="X171" s="5"/>
      <c r="Y171" s="5"/>
      <c r="Z171" s="5"/>
      <c r="AA171" s="5"/>
      <c r="AB171" s="5"/>
      <c r="AC171" s="5"/>
      <c r="AD171" s="5"/>
      <c r="AE171" s="5"/>
      <c r="AF171" s="5"/>
    </row>
    <row r="172" ht="15.75" customHeight="1">
      <c r="B172" s="5"/>
      <c r="C172" s="5"/>
      <c r="D172" s="5"/>
      <c r="E172" s="5"/>
      <c r="F172" s="5"/>
      <c r="G172" s="5"/>
      <c r="H172" s="5"/>
      <c r="I172" s="5"/>
      <c r="J172" s="5"/>
      <c r="K172" s="5"/>
      <c r="L172" s="5"/>
      <c r="M172" s="5"/>
      <c r="N172" s="5"/>
      <c r="O172" s="11"/>
      <c r="P172" s="5"/>
      <c r="Q172" s="5"/>
      <c r="R172" s="5"/>
      <c r="S172" s="5"/>
      <c r="T172" s="5"/>
      <c r="U172" s="5"/>
      <c r="V172" s="5"/>
      <c r="W172" s="5"/>
      <c r="X172" s="5"/>
      <c r="Y172" s="5"/>
      <c r="Z172" s="5"/>
      <c r="AA172" s="5"/>
      <c r="AB172" s="5"/>
      <c r="AC172" s="5"/>
      <c r="AD172" s="5"/>
      <c r="AE172" s="5"/>
      <c r="AF172" s="5"/>
    </row>
    <row r="173" ht="15.75" customHeight="1">
      <c r="B173" s="5"/>
      <c r="C173" s="5"/>
      <c r="D173" s="5"/>
      <c r="E173" s="5"/>
      <c r="F173" s="5"/>
      <c r="G173" s="5"/>
      <c r="H173" s="5"/>
      <c r="I173" s="5"/>
      <c r="J173" s="5"/>
      <c r="K173" s="5"/>
      <c r="L173" s="5"/>
      <c r="M173" s="5"/>
      <c r="N173" s="5"/>
      <c r="O173" s="11"/>
      <c r="P173" s="5"/>
      <c r="Q173" s="5"/>
      <c r="R173" s="5"/>
      <c r="S173" s="5"/>
      <c r="T173" s="5"/>
      <c r="U173" s="5"/>
      <c r="V173" s="5"/>
      <c r="W173" s="5"/>
      <c r="X173" s="5"/>
      <c r="Y173" s="5"/>
      <c r="Z173" s="5"/>
      <c r="AA173" s="5"/>
      <c r="AB173" s="5"/>
      <c r="AC173" s="5"/>
      <c r="AD173" s="5"/>
      <c r="AE173" s="5"/>
      <c r="AF173" s="5"/>
    </row>
    <row r="174" ht="15.75" customHeight="1">
      <c r="B174" s="5"/>
      <c r="C174" s="5"/>
      <c r="D174" s="5"/>
      <c r="E174" s="5"/>
      <c r="F174" s="5"/>
      <c r="G174" s="5"/>
      <c r="H174" s="5"/>
      <c r="I174" s="5"/>
      <c r="J174" s="5"/>
      <c r="K174" s="5"/>
      <c r="L174" s="5"/>
      <c r="M174" s="5"/>
      <c r="N174" s="5"/>
      <c r="O174" s="11"/>
      <c r="P174" s="5"/>
      <c r="Q174" s="5"/>
      <c r="R174" s="5"/>
      <c r="S174" s="5"/>
      <c r="T174" s="5"/>
      <c r="U174" s="5"/>
      <c r="V174" s="5"/>
      <c r="W174" s="5"/>
      <c r="X174" s="5"/>
      <c r="Y174" s="5"/>
      <c r="Z174" s="5"/>
      <c r="AA174" s="5"/>
      <c r="AB174" s="5"/>
      <c r="AC174" s="5"/>
      <c r="AD174" s="5"/>
      <c r="AE174" s="5"/>
      <c r="AF174" s="5"/>
    </row>
    <row r="175" ht="15.75" customHeight="1">
      <c r="B175" s="5"/>
      <c r="C175" s="5"/>
      <c r="D175" s="5"/>
      <c r="E175" s="5"/>
      <c r="F175" s="5"/>
      <c r="G175" s="5"/>
      <c r="H175" s="5"/>
      <c r="I175" s="5"/>
      <c r="J175" s="5"/>
      <c r="K175" s="5"/>
      <c r="L175" s="5"/>
      <c r="M175" s="5"/>
      <c r="N175" s="5"/>
      <c r="O175" s="11"/>
      <c r="P175" s="5"/>
      <c r="Q175" s="5"/>
      <c r="R175" s="5"/>
      <c r="S175" s="5"/>
      <c r="T175" s="5"/>
      <c r="U175" s="5"/>
      <c r="V175" s="5"/>
      <c r="W175" s="5"/>
      <c r="X175" s="5"/>
      <c r="Y175" s="5"/>
      <c r="Z175" s="5"/>
      <c r="AA175" s="5"/>
      <c r="AB175" s="5"/>
      <c r="AC175" s="5"/>
      <c r="AD175" s="5"/>
      <c r="AE175" s="5"/>
      <c r="AF175" s="5"/>
    </row>
    <row r="176" ht="15.75" customHeight="1">
      <c r="B176" s="5"/>
      <c r="C176" s="5"/>
      <c r="D176" s="5"/>
      <c r="E176" s="5"/>
      <c r="F176" s="5"/>
      <c r="G176" s="5"/>
      <c r="H176" s="5"/>
      <c r="I176" s="5"/>
      <c r="J176" s="5"/>
      <c r="K176" s="5"/>
      <c r="L176" s="5"/>
      <c r="M176" s="5"/>
      <c r="N176" s="5"/>
      <c r="O176" s="11"/>
      <c r="P176" s="5"/>
      <c r="Q176" s="5"/>
      <c r="R176" s="5"/>
      <c r="S176" s="5"/>
      <c r="T176" s="5"/>
      <c r="U176" s="5"/>
      <c r="V176" s="5"/>
      <c r="W176" s="5"/>
      <c r="X176" s="5"/>
      <c r="Y176" s="5"/>
      <c r="Z176" s="5"/>
      <c r="AA176" s="5"/>
      <c r="AB176" s="5"/>
      <c r="AC176" s="5"/>
      <c r="AD176" s="5"/>
      <c r="AE176" s="5"/>
      <c r="AF176" s="5"/>
    </row>
    <row r="177" ht="15.75" customHeight="1">
      <c r="B177" s="5"/>
      <c r="C177" s="5"/>
      <c r="D177" s="5"/>
      <c r="E177" s="5"/>
      <c r="F177" s="5"/>
      <c r="G177" s="5"/>
      <c r="H177" s="5"/>
      <c r="I177" s="5"/>
      <c r="J177" s="5"/>
      <c r="K177" s="5"/>
      <c r="L177" s="5"/>
      <c r="M177" s="5"/>
      <c r="N177" s="5"/>
      <c r="O177" s="11"/>
      <c r="P177" s="5"/>
      <c r="Q177" s="5"/>
      <c r="R177" s="5"/>
      <c r="S177" s="5"/>
      <c r="T177" s="5"/>
      <c r="U177" s="5"/>
      <c r="V177" s="5"/>
      <c r="W177" s="5"/>
      <c r="X177" s="5"/>
      <c r="Y177" s="5"/>
      <c r="Z177" s="5"/>
      <c r="AA177" s="5"/>
      <c r="AB177" s="5"/>
      <c r="AC177" s="5"/>
      <c r="AD177" s="5"/>
      <c r="AE177" s="5"/>
      <c r="AF177" s="5"/>
    </row>
    <row r="178" ht="15.75" customHeight="1">
      <c r="B178" s="5"/>
      <c r="C178" s="5"/>
      <c r="D178" s="5"/>
      <c r="E178" s="5"/>
      <c r="F178" s="5"/>
      <c r="G178" s="5"/>
      <c r="H178" s="5"/>
      <c r="I178" s="5"/>
      <c r="J178" s="5"/>
      <c r="K178" s="5"/>
      <c r="L178" s="5"/>
      <c r="M178" s="5"/>
      <c r="N178" s="5"/>
      <c r="O178" s="11"/>
      <c r="P178" s="5"/>
      <c r="Q178" s="5"/>
      <c r="R178" s="5"/>
      <c r="S178" s="5"/>
      <c r="T178" s="5"/>
      <c r="U178" s="5"/>
      <c r="V178" s="5"/>
      <c r="W178" s="5"/>
      <c r="X178" s="5"/>
      <c r="Y178" s="5"/>
      <c r="Z178" s="5"/>
      <c r="AA178" s="5"/>
      <c r="AB178" s="5"/>
      <c r="AC178" s="5"/>
      <c r="AD178" s="5"/>
      <c r="AE178" s="5"/>
      <c r="AF178" s="5"/>
    </row>
    <row r="179" ht="15.75" customHeight="1">
      <c r="B179" s="5"/>
      <c r="C179" s="5"/>
      <c r="D179" s="5"/>
      <c r="E179" s="5"/>
      <c r="F179" s="5"/>
      <c r="G179" s="5"/>
      <c r="H179" s="5"/>
      <c r="I179" s="5"/>
      <c r="J179" s="5"/>
      <c r="K179" s="5"/>
      <c r="L179" s="5"/>
      <c r="M179" s="5"/>
      <c r="N179" s="5"/>
      <c r="O179" s="11"/>
      <c r="P179" s="5"/>
      <c r="Q179" s="5"/>
      <c r="R179" s="5"/>
      <c r="S179" s="5"/>
      <c r="T179" s="5"/>
      <c r="U179" s="5"/>
      <c r="V179" s="5"/>
      <c r="W179" s="5"/>
      <c r="X179" s="5"/>
      <c r="Y179" s="5"/>
      <c r="Z179" s="5"/>
      <c r="AA179" s="5"/>
      <c r="AB179" s="5"/>
      <c r="AC179" s="5"/>
      <c r="AD179" s="5"/>
      <c r="AE179" s="5"/>
      <c r="AF179" s="5"/>
    </row>
    <row r="180" ht="15.75" customHeight="1">
      <c r="B180" s="5"/>
      <c r="C180" s="5"/>
      <c r="D180" s="5"/>
      <c r="E180" s="5"/>
      <c r="F180" s="5"/>
      <c r="G180" s="5"/>
      <c r="H180" s="5"/>
      <c r="I180" s="5"/>
      <c r="J180" s="5"/>
      <c r="K180" s="5"/>
      <c r="L180" s="5"/>
      <c r="M180" s="5"/>
      <c r="N180" s="5"/>
      <c r="O180" s="11"/>
      <c r="P180" s="5"/>
      <c r="Q180" s="5"/>
      <c r="R180" s="5"/>
      <c r="S180" s="5"/>
      <c r="T180" s="5"/>
      <c r="U180" s="5"/>
      <c r="V180" s="5"/>
      <c r="W180" s="5"/>
      <c r="X180" s="5"/>
      <c r="Y180" s="5"/>
      <c r="Z180" s="5"/>
      <c r="AA180" s="5"/>
      <c r="AB180" s="5"/>
      <c r="AC180" s="5"/>
      <c r="AD180" s="5"/>
      <c r="AE180" s="5"/>
      <c r="AF180" s="5"/>
    </row>
    <row r="181" ht="15.75" customHeight="1">
      <c r="B181" s="5"/>
      <c r="C181" s="5"/>
      <c r="D181" s="5"/>
      <c r="E181" s="5"/>
      <c r="F181" s="5"/>
      <c r="G181" s="5"/>
      <c r="H181" s="5"/>
      <c r="I181" s="5"/>
      <c r="J181" s="5"/>
      <c r="K181" s="5"/>
      <c r="L181" s="5"/>
      <c r="M181" s="5"/>
      <c r="N181" s="5"/>
      <c r="O181" s="11"/>
      <c r="P181" s="5"/>
      <c r="Q181" s="5"/>
      <c r="R181" s="5"/>
      <c r="S181" s="5"/>
      <c r="T181" s="5"/>
      <c r="U181" s="5"/>
      <c r="V181" s="5"/>
      <c r="W181" s="5"/>
      <c r="X181" s="5"/>
      <c r="Y181" s="5"/>
      <c r="Z181" s="5"/>
      <c r="AA181" s="5"/>
      <c r="AB181" s="5"/>
      <c r="AC181" s="5"/>
      <c r="AD181" s="5"/>
      <c r="AE181" s="5"/>
      <c r="AF181" s="5"/>
    </row>
    <row r="182" ht="15.75" customHeight="1">
      <c r="B182" s="5"/>
      <c r="C182" s="5"/>
      <c r="D182" s="5"/>
      <c r="E182" s="5"/>
      <c r="F182" s="5"/>
      <c r="G182" s="5"/>
      <c r="H182" s="5"/>
      <c r="I182" s="5"/>
      <c r="J182" s="5"/>
      <c r="K182" s="5"/>
      <c r="L182" s="5"/>
      <c r="M182" s="5"/>
      <c r="N182" s="5"/>
      <c r="O182" s="11"/>
      <c r="P182" s="5"/>
      <c r="Q182" s="5"/>
      <c r="R182" s="5"/>
      <c r="S182" s="5"/>
      <c r="T182" s="5"/>
      <c r="U182" s="5"/>
      <c r="V182" s="5"/>
      <c r="W182" s="5"/>
      <c r="X182" s="5"/>
      <c r="Y182" s="5"/>
      <c r="Z182" s="5"/>
      <c r="AA182" s="5"/>
      <c r="AB182" s="5"/>
      <c r="AC182" s="5"/>
      <c r="AD182" s="5"/>
      <c r="AE182" s="5"/>
      <c r="AF182" s="5"/>
    </row>
    <row r="183" ht="15.75" customHeight="1">
      <c r="B183" s="5"/>
      <c r="C183" s="5"/>
      <c r="D183" s="5"/>
      <c r="E183" s="5"/>
      <c r="F183" s="5"/>
      <c r="G183" s="5"/>
      <c r="H183" s="5"/>
      <c r="I183" s="5"/>
      <c r="J183" s="5"/>
      <c r="K183" s="5"/>
      <c r="L183" s="5"/>
      <c r="M183" s="5"/>
      <c r="N183" s="5"/>
      <c r="O183" s="11"/>
      <c r="P183" s="5"/>
      <c r="Q183" s="5"/>
      <c r="R183" s="5"/>
      <c r="S183" s="5"/>
      <c r="T183" s="5"/>
      <c r="U183" s="5"/>
      <c r="V183" s="5"/>
      <c r="W183" s="5"/>
      <c r="X183" s="5"/>
      <c r="Y183" s="5"/>
      <c r="Z183" s="5"/>
      <c r="AA183" s="5"/>
      <c r="AB183" s="5"/>
      <c r="AC183" s="5"/>
      <c r="AD183" s="5"/>
      <c r="AE183" s="5"/>
      <c r="AF183" s="5"/>
    </row>
    <row r="184" ht="15.75" customHeight="1">
      <c r="B184" s="5"/>
      <c r="C184" s="5"/>
      <c r="D184" s="5"/>
      <c r="E184" s="5"/>
      <c r="F184" s="5"/>
      <c r="G184" s="5"/>
      <c r="H184" s="5"/>
      <c r="I184" s="5"/>
      <c r="J184" s="5"/>
      <c r="K184" s="5"/>
      <c r="L184" s="5"/>
      <c r="M184" s="5"/>
      <c r="N184" s="5"/>
      <c r="O184" s="11"/>
      <c r="P184" s="5"/>
      <c r="Q184" s="5"/>
      <c r="R184" s="5"/>
      <c r="S184" s="5"/>
      <c r="T184" s="5"/>
      <c r="U184" s="5"/>
      <c r="V184" s="5"/>
      <c r="W184" s="5"/>
      <c r="X184" s="5"/>
      <c r="Y184" s="5"/>
      <c r="Z184" s="5"/>
      <c r="AA184" s="5"/>
      <c r="AB184" s="5"/>
      <c r="AC184" s="5"/>
      <c r="AD184" s="5"/>
      <c r="AE184" s="5"/>
      <c r="AF184" s="5"/>
    </row>
    <row r="185" ht="15.75" customHeight="1">
      <c r="B185" s="5"/>
      <c r="C185" s="5"/>
      <c r="D185" s="5"/>
      <c r="E185" s="5"/>
      <c r="F185" s="5"/>
      <c r="G185" s="5"/>
      <c r="H185" s="5"/>
      <c r="I185" s="5"/>
      <c r="J185" s="5"/>
      <c r="K185" s="5"/>
      <c r="L185" s="5"/>
      <c r="M185" s="5"/>
      <c r="N185" s="5"/>
      <c r="O185" s="11"/>
      <c r="P185" s="5"/>
      <c r="Q185" s="5"/>
      <c r="R185" s="5"/>
      <c r="S185" s="5"/>
      <c r="T185" s="5"/>
      <c r="U185" s="5"/>
      <c r="V185" s="5"/>
      <c r="W185" s="5"/>
      <c r="X185" s="5"/>
      <c r="Y185" s="5"/>
      <c r="Z185" s="5"/>
      <c r="AA185" s="5"/>
      <c r="AB185" s="5"/>
      <c r="AC185" s="5"/>
      <c r="AD185" s="5"/>
      <c r="AE185" s="5"/>
      <c r="AF185" s="5"/>
    </row>
    <row r="186" ht="15.75" customHeight="1">
      <c r="B186" s="5"/>
      <c r="C186" s="5"/>
      <c r="D186" s="5"/>
      <c r="E186" s="5"/>
      <c r="F186" s="5"/>
      <c r="G186" s="5"/>
      <c r="H186" s="5"/>
      <c r="I186" s="5"/>
      <c r="J186" s="5"/>
      <c r="K186" s="5"/>
      <c r="L186" s="5"/>
      <c r="M186" s="5"/>
      <c r="N186" s="5"/>
      <c r="O186" s="11"/>
      <c r="P186" s="5"/>
      <c r="Q186" s="5"/>
      <c r="R186" s="5"/>
      <c r="S186" s="5"/>
      <c r="T186" s="5"/>
      <c r="U186" s="5"/>
      <c r="V186" s="5"/>
      <c r="W186" s="5"/>
      <c r="X186" s="5"/>
      <c r="Y186" s="5"/>
      <c r="Z186" s="5"/>
      <c r="AA186" s="5"/>
      <c r="AB186" s="5"/>
      <c r="AC186" s="5"/>
      <c r="AD186" s="5"/>
      <c r="AE186" s="5"/>
      <c r="AF186" s="5"/>
    </row>
    <row r="187" ht="15.75" customHeight="1">
      <c r="B187" s="5"/>
      <c r="C187" s="5"/>
      <c r="D187" s="5"/>
      <c r="E187" s="5"/>
      <c r="F187" s="5"/>
      <c r="G187" s="5"/>
      <c r="H187" s="5"/>
      <c r="I187" s="5"/>
      <c r="J187" s="5"/>
      <c r="K187" s="5"/>
      <c r="L187" s="5"/>
      <c r="M187" s="5"/>
      <c r="N187" s="5"/>
      <c r="O187" s="11"/>
      <c r="P187" s="5"/>
      <c r="Q187" s="5"/>
      <c r="R187" s="5"/>
      <c r="S187" s="5"/>
      <c r="T187" s="5"/>
      <c r="U187" s="5"/>
      <c r="V187" s="5"/>
      <c r="W187" s="5"/>
      <c r="X187" s="5"/>
      <c r="Y187" s="5"/>
      <c r="Z187" s="5"/>
      <c r="AA187" s="5"/>
      <c r="AB187" s="5"/>
      <c r="AC187" s="5"/>
      <c r="AD187" s="5"/>
      <c r="AE187" s="5"/>
      <c r="AF187" s="5"/>
    </row>
    <row r="188" ht="15.75" customHeight="1">
      <c r="B188" s="5"/>
      <c r="C188" s="5"/>
      <c r="D188" s="5"/>
      <c r="E188" s="5"/>
      <c r="F188" s="5"/>
      <c r="G188" s="5"/>
      <c r="H188" s="5"/>
      <c r="I188" s="5"/>
      <c r="J188" s="5"/>
      <c r="K188" s="5"/>
      <c r="L188" s="5"/>
      <c r="M188" s="5"/>
      <c r="N188" s="5"/>
      <c r="O188" s="11"/>
      <c r="P188" s="5"/>
      <c r="Q188" s="5"/>
      <c r="R188" s="5"/>
      <c r="S188" s="5"/>
      <c r="T188" s="5"/>
      <c r="U188" s="5"/>
      <c r="V188" s="5"/>
      <c r="W188" s="5"/>
      <c r="X188" s="5"/>
      <c r="Y188" s="5"/>
      <c r="Z188" s="5"/>
      <c r="AA188" s="5"/>
      <c r="AB188" s="5"/>
      <c r="AC188" s="5"/>
      <c r="AD188" s="5"/>
      <c r="AE188" s="5"/>
      <c r="AF188" s="5"/>
    </row>
    <row r="189" ht="15.75" customHeight="1">
      <c r="B189" s="5"/>
      <c r="C189" s="5"/>
      <c r="D189" s="5"/>
      <c r="E189" s="5"/>
      <c r="F189" s="5"/>
      <c r="G189" s="5"/>
      <c r="H189" s="5"/>
      <c r="I189" s="5"/>
      <c r="J189" s="5"/>
      <c r="K189" s="5"/>
      <c r="L189" s="5"/>
      <c r="M189" s="5"/>
      <c r="N189" s="5"/>
      <c r="O189" s="11"/>
      <c r="P189" s="5"/>
      <c r="Q189" s="5"/>
      <c r="R189" s="5"/>
      <c r="S189" s="5"/>
      <c r="T189" s="5"/>
      <c r="U189" s="5"/>
      <c r="V189" s="5"/>
      <c r="W189" s="5"/>
      <c r="X189" s="5"/>
      <c r="Y189" s="5"/>
      <c r="Z189" s="5"/>
      <c r="AA189" s="5"/>
      <c r="AB189" s="5"/>
      <c r="AC189" s="5"/>
      <c r="AD189" s="5"/>
      <c r="AE189" s="5"/>
      <c r="AF189" s="5"/>
    </row>
    <row r="190" ht="15.75" customHeight="1">
      <c r="B190" s="5"/>
      <c r="C190" s="5"/>
      <c r="D190" s="5"/>
      <c r="E190" s="5"/>
      <c r="F190" s="5"/>
      <c r="G190" s="5"/>
      <c r="H190" s="5"/>
      <c r="I190" s="5"/>
      <c r="J190" s="5"/>
      <c r="K190" s="5"/>
      <c r="L190" s="5"/>
      <c r="M190" s="5"/>
      <c r="N190" s="5"/>
      <c r="O190" s="11"/>
      <c r="P190" s="5"/>
      <c r="Q190" s="5"/>
      <c r="R190" s="5"/>
      <c r="S190" s="5"/>
      <c r="T190" s="5"/>
      <c r="U190" s="5"/>
      <c r="V190" s="5"/>
      <c r="W190" s="5"/>
      <c r="X190" s="5"/>
      <c r="Y190" s="5"/>
      <c r="Z190" s="5"/>
      <c r="AA190" s="5"/>
      <c r="AB190" s="5"/>
      <c r="AC190" s="5"/>
      <c r="AD190" s="5"/>
      <c r="AE190" s="5"/>
      <c r="AF190" s="5"/>
    </row>
    <row r="191" ht="15.75" customHeight="1">
      <c r="B191" s="5"/>
      <c r="C191" s="5"/>
      <c r="D191" s="5"/>
      <c r="E191" s="5"/>
      <c r="F191" s="5"/>
      <c r="G191" s="5"/>
      <c r="H191" s="5"/>
      <c r="I191" s="5"/>
      <c r="J191" s="5"/>
      <c r="K191" s="5"/>
      <c r="L191" s="5"/>
      <c r="M191" s="5"/>
      <c r="N191" s="5"/>
      <c r="O191" s="11"/>
      <c r="P191" s="5"/>
      <c r="Q191" s="5"/>
      <c r="R191" s="5"/>
      <c r="S191" s="5"/>
      <c r="T191" s="5"/>
      <c r="U191" s="5"/>
      <c r="V191" s="5"/>
      <c r="W191" s="5"/>
      <c r="X191" s="5"/>
      <c r="Y191" s="5"/>
      <c r="Z191" s="5"/>
      <c r="AA191" s="5"/>
      <c r="AB191" s="5"/>
      <c r="AC191" s="5"/>
      <c r="AD191" s="5"/>
      <c r="AE191" s="5"/>
      <c r="AF191" s="5"/>
    </row>
    <row r="192" ht="15.75" customHeight="1">
      <c r="B192" s="5"/>
      <c r="C192" s="5"/>
      <c r="D192" s="5"/>
      <c r="E192" s="5"/>
      <c r="F192" s="5"/>
      <c r="G192" s="5"/>
      <c r="H192" s="5"/>
      <c r="I192" s="5"/>
      <c r="J192" s="5"/>
      <c r="K192" s="5"/>
      <c r="L192" s="5"/>
      <c r="M192" s="5"/>
      <c r="N192" s="5"/>
      <c r="O192" s="11"/>
      <c r="P192" s="5"/>
      <c r="Q192" s="5"/>
      <c r="R192" s="5"/>
      <c r="S192" s="5"/>
      <c r="T192" s="5"/>
      <c r="U192" s="5"/>
      <c r="V192" s="5"/>
      <c r="W192" s="5"/>
      <c r="X192" s="5"/>
      <c r="Y192" s="5"/>
      <c r="Z192" s="5"/>
      <c r="AA192" s="5"/>
      <c r="AB192" s="5"/>
      <c r="AC192" s="5"/>
      <c r="AD192" s="5"/>
      <c r="AE192" s="5"/>
      <c r="AF192" s="5"/>
    </row>
    <row r="193" ht="15.75" customHeight="1">
      <c r="B193" s="5"/>
      <c r="C193" s="5"/>
      <c r="D193" s="5"/>
      <c r="E193" s="5"/>
      <c r="F193" s="5"/>
      <c r="G193" s="5"/>
      <c r="H193" s="5"/>
      <c r="I193" s="5"/>
      <c r="J193" s="5"/>
      <c r="K193" s="5"/>
      <c r="L193" s="5"/>
      <c r="M193" s="5"/>
      <c r="N193" s="5"/>
      <c r="O193" s="11"/>
      <c r="P193" s="5"/>
      <c r="Q193" s="5"/>
      <c r="R193" s="5"/>
      <c r="S193" s="5"/>
      <c r="T193" s="5"/>
      <c r="U193" s="5"/>
      <c r="V193" s="5"/>
      <c r="W193" s="5"/>
      <c r="X193" s="5"/>
      <c r="Y193" s="5"/>
      <c r="Z193" s="5"/>
      <c r="AA193" s="5"/>
      <c r="AB193" s="5"/>
      <c r="AC193" s="5"/>
      <c r="AD193" s="5"/>
      <c r="AE193" s="5"/>
      <c r="AF193" s="5"/>
    </row>
    <row r="194" ht="15.75" customHeight="1">
      <c r="B194" s="5"/>
      <c r="C194" s="5"/>
      <c r="D194" s="5"/>
      <c r="E194" s="5"/>
      <c r="F194" s="5"/>
      <c r="G194" s="5"/>
      <c r="H194" s="5"/>
      <c r="I194" s="5"/>
      <c r="J194" s="5"/>
      <c r="K194" s="5"/>
      <c r="L194" s="5"/>
      <c r="M194" s="5"/>
      <c r="N194" s="5"/>
      <c r="O194" s="11"/>
      <c r="P194" s="5"/>
      <c r="Q194" s="5"/>
      <c r="R194" s="5"/>
      <c r="S194" s="5"/>
      <c r="T194" s="5"/>
      <c r="U194" s="5"/>
      <c r="V194" s="5"/>
      <c r="W194" s="5"/>
      <c r="X194" s="5"/>
      <c r="Y194" s="5"/>
      <c r="Z194" s="5"/>
      <c r="AA194" s="5"/>
      <c r="AB194" s="5"/>
      <c r="AC194" s="5"/>
      <c r="AD194" s="5"/>
      <c r="AE194" s="5"/>
      <c r="AF194" s="5"/>
    </row>
    <row r="195" ht="15.75" customHeight="1">
      <c r="B195" s="5"/>
      <c r="C195" s="5"/>
      <c r="D195" s="5"/>
      <c r="E195" s="5"/>
      <c r="F195" s="5"/>
      <c r="G195" s="5"/>
      <c r="H195" s="5"/>
      <c r="I195" s="5"/>
      <c r="J195" s="5"/>
      <c r="K195" s="5"/>
      <c r="L195" s="5"/>
      <c r="M195" s="5"/>
      <c r="N195" s="5"/>
      <c r="O195" s="11"/>
      <c r="P195" s="5"/>
      <c r="Q195" s="5"/>
      <c r="R195" s="5"/>
      <c r="S195" s="5"/>
      <c r="T195" s="5"/>
      <c r="U195" s="5"/>
      <c r="V195" s="5"/>
      <c r="W195" s="5"/>
      <c r="X195" s="5"/>
      <c r="Y195" s="5"/>
      <c r="Z195" s="5"/>
      <c r="AA195" s="5"/>
      <c r="AB195" s="5"/>
      <c r="AC195" s="5"/>
      <c r="AD195" s="5"/>
      <c r="AE195" s="5"/>
      <c r="AF195" s="5"/>
    </row>
    <row r="196" ht="15.75" customHeight="1">
      <c r="B196" s="5"/>
      <c r="C196" s="5"/>
      <c r="D196" s="5"/>
      <c r="E196" s="5"/>
      <c r="F196" s="5"/>
      <c r="G196" s="5"/>
      <c r="H196" s="5"/>
      <c r="I196" s="5"/>
      <c r="J196" s="5"/>
      <c r="K196" s="5"/>
      <c r="L196" s="5"/>
      <c r="M196" s="5"/>
      <c r="N196" s="5"/>
      <c r="O196" s="11"/>
      <c r="P196" s="5"/>
      <c r="Q196" s="5"/>
      <c r="R196" s="5"/>
      <c r="S196" s="5"/>
      <c r="T196" s="5"/>
      <c r="U196" s="5"/>
      <c r="V196" s="5"/>
      <c r="W196" s="5"/>
      <c r="X196" s="5"/>
      <c r="Y196" s="5"/>
      <c r="Z196" s="5"/>
      <c r="AA196" s="5"/>
      <c r="AB196" s="5"/>
      <c r="AC196" s="5"/>
      <c r="AD196" s="5"/>
      <c r="AE196" s="5"/>
      <c r="AF196" s="5"/>
    </row>
    <row r="197" ht="15.75" customHeight="1">
      <c r="B197" s="5"/>
      <c r="C197" s="5"/>
      <c r="D197" s="5"/>
      <c r="E197" s="5"/>
      <c r="F197" s="5"/>
      <c r="G197" s="5"/>
      <c r="H197" s="5"/>
      <c r="I197" s="5"/>
      <c r="J197" s="5"/>
      <c r="K197" s="5"/>
      <c r="L197" s="5"/>
      <c r="M197" s="5"/>
      <c r="N197" s="5"/>
      <c r="O197" s="11"/>
      <c r="P197" s="5"/>
      <c r="Q197" s="5"/>
      <c r="R197" s="5"/>
      <c r="S197" s="5"/>
      <c r="T197" s="5"/>
      <c r="U197" s="5"/>
      <c r="V197" s="5"/>
      <c r="W197" s="5"/>
      <c r="X197" s="5"/>
      <c r="Y197" s="5"/>
      <c r="Z197" s="5"/>
      <c r="AA197" s="5"/>
      <c r="AB197" s="5"/>
      <c r="AC197" s="5"/>
      <c r="AD197" s="5"/>
      <c r="AE197" s="5"/>
      <c r="AF197" s="5"/>
    </row>
    <row r="198" ht="15.75" customHeight="1">
      <c r="B198" s="5"/>
      <c r="C198" s="5"/>
      <c r="D198" s="5"/>
      <c r="E198" s="5"/>
      <c r="F198" s="5"/>
      <c r="G198" s="5"/>
      <c r="H198" s="5"/>
      <c r="I198" s="5"/>
      <c r="J198" s="5"/>
      <c r="K198" s="5"/>
      <c r="L198" s="5"/>
      <c r="M198" s="5"/>
      <c r="N198" s="5"/>
      <c r="O198" s="11"/>
      <c r="P198" s="5"/>
      <c r="Q198" s="5"/>
      <c r="R198" s="5"/>
      <c r="S198" s="5"/>
      <c r="T198" s="5"/>
      <c r="U198" s="5"/>
      <c r="V198" s="5"/>
      <c r="W198" s="5"/>
      <c r="X198" s="5"/>
      <c r="Y198" s="5"/>
      <c r="Z198" s="5"/>
      <c r="AA198" s="5"/>
      <c r="AB198" s="5"/>
      <c r="AC198" s="5"/>
      <c r="AD198" s="5"/>
      <c r="AE198" s="5"/>
      <c r="AF198" s="5"/>
    </row>
    <row r="199" ht="15.75" customHeight="1">
      <c r="B199" s="5"/>
      <c r="C199" s="5"/>
      <c r="D199" s="5"/>
      <c r="E199" s="5"/>
      <c r="F199" s="5"/>
      <c r="G199" s="5"/>
      <c r="H199" s="5"/>
      <c r="I199" s="5"/>
      <c r="J199" s="5"/>
      <c r="K199" s="5"/>
      <c r="L199" s="5"/>
      <c r="M199" s="5"/>
      <c r="N199" s="5"/>
      <c r="O199" s="11"/>
      <c r="P199" s="5"/>
      <c r="Q199" s="5"/>
      <c r="R199" s="5"/>
      <c r="S199" s="5"/>
      <c r="T199" s="5"/>
      <c r="U199" s="5"/>
      <c r="V199" s="5"/>
      <c r="W199" s="5"/>
      <c r="X199" s="5"/>
      <c r="Y199" s="5"/>
      <c r="Z199" s="5"/>
      <c r="AA199" s="5"/>
      <c r="AB199" s="5"/>
      <c r="AC199" s="5"/>
      <c r="AD199" s="5"/>
      <c r="AE199" s="5"/>
      <c r="AF199" s="5"/>
    </row>
    <row r="200" ht="15.75" customHeight="1">
      <c r="B200" s="5"/>
      <c r="C200" s="5"/>
      <c r="D200" s="5"/>
      <c r="E200" s="5"/>
      <c r="F200" s="5"/>
      <c r="G200" s="5"/>
      <c r="H200" s="5"/>
      <c r="I200" s="5"/>
      <c r="J200" s="5"/>
      <c r="K200" s="5"/>
      <c r="L200" s="5"/>
      <c r="M200" s="5"/>
      <c r="N200" s="5"/>
      <c r="O200" s="11"/>
      <c r="P200" s="5"/>
      <c r="Q200" s="5"/>
      <c r="R200" s="5"/>
      <c r="S200" s="5"/>
      <c r="T200" s="5"/>
      <c r="U200" s="5"/>
      <c r="V200" s="5"/>
      <c r="W200" s="5"/>
      <c r="X200" s="5"/>
      <c r="Y200" s="5"/>
      <c r="Z200" s="5"/>
      <c r="AA200" s="5"/>
      <c r="AB200" s="5"/>
      <c r="AC200" s="5"/>
      <c r="AD200" s="5"/>
      <c r="AE200" s="5"/>
      <c r="AF200" s="5"/>
    </row>
    <row r="201" ht="15.75" customHeight="1">
      <c r="B201" s="5"/>
      <c r="C201" s="5"/>
      <c r="D201" s="5"/>
      <c r="E201" s="5"/>
      <c r="F201" s="5"/>
      <c r="G201" s="5"/>
      <c r="H201" s="5"/>
      <c r="I201" s="5"/>
      <c r="J201" s="5"/>
      <c r="K201" s="5"/>
      <c r="L201" s="5"/>
      <c r="M201" s="5"/>
      <c r="N201" s="5"/>
      <c r="O201" s="11"/>
      <c r="P201" s="5"/>
      <c r="Q201" s="5"/>
      <c r="R201" s="5"/>
      <c r="S201" s="5"/>
      <c r="T201" s="5"/>
      <c r="U201" s="5"/>
      <c r="V201" s="5"/>
      <c r="W201" s="5"/>
      <c r="X201" s="5"/>
      <c r="Y201" s="5"/>
      <c r="Z201" s="5"/>
      <c r="AA201" s="5"/>
      <c r="AB201" s="5"/>
      <c r="AC201" s="5"/>
      <c r="AD201" s="5"/>
      <c r="AE201" s="5"/>
      <c r="AF201" s="5"/>
    </row>
    <row r="202" ht="15.75" customHeight="1">
      <c r="B202" s="5"/>
      <c r="C202" s="5"/>
      <c r="D202" s="5"/>
      <c r="E202" s="5"/>
      <c r="F202" s="5"/>
      <c r="G202" s="5"/>
      <c r="H202" s="5"/>
      <c r="I202" s="5"/>
      <c r="J202" s="5"/>
      <c r="K202" s="5"/>
      <c r="L202" s="5"/>
      <c r="M202" s="5"/>
      <c r="N202" s="5"/>
      <c r="O202" s="11"/>
      <c r="P202" s="5"/>
      <c r="Q202" s="5"/>
      <c r="R202" s="5"/>
      <c r="S202" s="5"/>
      <c r="T202" s="5"/>
      <c r="U202" s="5"/>
      <c r="V202" s="5"/>
      <c r="W202" s="5"/>
      <c r="X202" s="5"/>
      <c r="Y202" s="5"/>
      <c r="Z202" s="5"/>
      <c r="AA202" s="5"/>
      <c r="AB202" s="5"/>
      <c r="AC202" s="5"/>
      <c r="AD202" s="5"/>
      <c r="AE202" s="5"/>
      <c r="AF202" s="5"/>
    </row>
    <row r="203" ht="15.75" customHeight="1">
      <c r="B203" s="5"/>
      <c r="C203" s="5"/>
      <c r="D203" s="5"/>
      <c r="E203" s="5"/>
      <c r="F203" s="5"/>
      <c r="G203" s="5"/>
      <c r="H203" s="5"/>
      <c r="I203" s="5"/>
      <c r="J203" s="5"/>
      <c r="K203" s="5"/>
      <c r="L203" s="5"/>
      <c r="M203" s="5"/>
      <c r="N203" s="5"/>
      <c r="O203" s="11"/>
      <c r="P203" s="5"/>
      <c r="Q203" s="5"/>
      <c r="R203" s="5"/>
      <c r="S203" s="5"/>
      <c r="T203" s="5"/>
      <c r="U203" s="5"/>
      <c r="V203" s="5"/>
      <c r="W203" s="5"/>
      <c r="X203" s="5"/>
      <c r="Y203" s="5"/>
      <c r="Z203" s="5"/>
      <c r="AA203" s="5"/>
      <c r="AB203" s="5"/>
      <c r="AC203" s="5"/>
      <c r="AD203" s="5"/>
      <c r="AE203" s="5"/>
      <c r="AF203" s="5"/>
    </row>
    <row r="204" ht="15.75" customHeight="1">
      <c r="B204" s="5"/>
      <c r="C204" s="5"/>
      <c r="D204" s="5"/>
      <c r="E204" s="5"/>
      <c r="F204" s="5"/>
      <c r="G204" s="5"/>
      <c r="H204" s="5"/>
      <c r="I204" s="5"/>
      <c r="J204" s="5"/>
      <c r="K204" s="5"/>
      <c r="L204" s="5"/>
      <c r="M204" s="5"/>
      <c r="N204" s="5"/>
      <c r="O204" s="11"/>
      <c r="P204" s="5"/>
      <c r="Q204" s="5"/>
      <c r="R204" s="5"/>
      <c r="S204" s="5"/>
      <c r="T204" s="5"/>
      <c r="U204" s="5"/>
      <c r="V204" s="5"/>
      <c r="W204" s="5"/>
      <c r="X204" s="5"/>
      <c r="Y204" s="5"/>
      <c r="Z204" s="5"/>
      <c r="AA204" s="5"/>
      <c r="AB204" s="5"/>
      <c r="AC204" s="5"/>
      <c r="AD204" s="5"/>
      <c r="AE204" s="5"/>
      <c r="AF204" s="5"/>
    </row>
    <row r="205" ht="15.75" customHeight="1">
      <c r="B205" s="5"/>
      <c r="C205" s="5"/>
      <c r="D205" s="5"/>
      <c r="E205" s="5"/>
      <c r="F205" s="5"/>
      <c r="G205" s="5"/>
      <c r="H205" s="5"/>
      <c r="I205" s="5"/>
      <c r="J205" s="5"/>
      <c r="K205" s="5"/>
      <c r="L205" s="5"/>
      <c r="M205" s="5"/>
      <c r="N205" s="5"/>
      <c r="O205" s="11"/>
      <c r="P205" s="5"/>
      <c r="Q205" s="5"/>
      <c r="R205" s="5"/>
      <c r="S205" s="5"/>
      <c r="T205" s="5"/>
      <c r="U205" s="5"/>
      <c r="V205" s="5"/>
      <c r="W205" s="5"/>
      <c r="X205" s="5"/>
      <c r="Y205" s="5"/>
      <c r="Z205" s="5"/>
      <c r="AA205" s="5"/>
      <c r="AB205" s="5"/>
      <c r="AC205" s="5"/>
      <c r="AD205" s="5"/>
      <c r="AE205" s="5"/>
      <c r="AF205" s="5"/>
    </row>
    <row r="206" ht="15.75" customHeight="1">
      <c r="B206" s="5"/>
      <c r="C206" s="5"/>
      <c r="D206" s="5"/>
      <c r="E206" s="5"/>
      <c r="F206" s="5"/>
      <c r="G206" s="5"/>
      <c r="H206" s="5"/>
      <c r="I206" s="5"/>
      <c r="J206" s="5"/>
      <c r="K206" s="5"/>
      <c r="L206" s="5"/>
      <c r="M206" s="5"/>
      <c r="N206" s="5"/>
      <c r="O206" s="11"/>
      <c r="P206" s="5"/>
      <c r="Q206" s="5"/>
      <c r="R206" s="5"/>
      <c r="S206" s="5"/>
      <c r="T206" s="5"/>
      <c r="U206" s="5"/>
      <c r="V206" s="5"/>
      <c r="W206" s="5"/>
      <c r="X206" s="5"/>
      <c r="Y206" s="5"/>
      <c r="Z206" s="5"/>
      <c r="AA206" s="5"/>
      <c r="AB206" s="5"/>
      <c r="AC206" s="5"/>
      <c r="AD206" s="5"/>
      <c r="AE206" s="5"/>
      <c r="AF206" s="5"/>
    </row>
    <row r="207" ht="15.75" customHeight="1">
      <c r="B207" s="5"/>
      <c r="C207" s="5"/>
      <c r="D207" s="5"/>
      <c r="E207" s="5"/>
      <c r="F207" s="5"/>
      <c r="G207" s="5"/>
      <c r="H207" s="5"/>
      <c r="I207" s="5"/>
      <c r="J207" s="5"/>
      <c r="K207" s="5"/>
      <c r="L207" s="5"/>
      <c r="M207" s="5"/>
      <c r="N207" s="5"/>
      <c r="O207" s="11"/>
      <c r="P207" s="5"/>
      <c r="Q207" s="5"/>
      <c r="R207" s="5"/>
      <c r="S207" s="5"/>
      <c r="T207" s="5"/>
      <c r="U207" s="5"/>
      <c r="V207" s="5"/>
      <c r="W207" s="5"/>
      <c r="X207" s="5"/>
      <c r="Y207" s="5"/>
      <c r="Z207" s="5"/>
      <c r="AA207" s="5"/>
      <c r="AB207" s="5"/>
      <c r="AC207" s="5"/>
      <c r="AD207" s="5"/>
      <c r="AE207" s="5"/>
      <c r="AF207" s="5"/>
    </row>
    <row r="208" ht="15.75" customHeight="1">
      <c r="B208" s="5"/>
      <c r="C208" s="5"/>
      <c r="D208" s="5"/>
      <c r="E208" s="5"/>
      <c r="F208" s="5"/>
      <c r="G208" s="5"/>
      <c r="H208" s="5"/>
      <c r="I208" s="5"/>
      <c r="J208" s="5"/>
      <c r="K208" s="5"/>
      <c r="L208" s="5"/>
      <c r="M208" s="5"/>
      <c r="N208" s="5"/>
      <c r="O208" s="11"/>
      <c r="P208" s="5"/>
      <c r="Q208" s="5"/>
      <c r="R208" s="5"/>
      <c r="S208" s="5"/>
      <c r="T208" s="5"/>
      <c r="U208" s="5"/>
      <c r="V208" s="5"/>
      <c r="W208" s="5"/>
      <c r="X208" s="5"/>
      <c r="Y208" s="5"/>
      <c r="Z208" s="5"/>
      <c r="AA208" s="5"/>
      <c r="AB208" s="5"/>
      <c r="AC208" s="5"/>
      <c r="AD208" s="5"/>
      <c r="AE208" s="5"/>
      <c r="AF208" s="5"/>
    </row>
    <row r="209" ht="15.75" customHeight="1">
      <c r="B209" s="5"/>
      <c r="C209" s="5"/>
      <c r="D209" s="5"/>
      <c r="E209" s="5"/>
      <c r="F209" s="5"/>
      <c r="G209" s="5"/>
      <c r="H209" s="5"/>
      <c r="I209" s="5"/>
      <c r="J209" s="5"/>
      <c r="K209" s="5"/>
      <c r="L209" s="5"/>
      <c r="M209" s="5"/>
      <c r="N209" s="5"/>
      <c r="O209" s="11"/>
      <c r="P209" s="5"/>
      <c r="Q209" s="5"/>
      <c r="R209" s="5"/>
      <c r="S209" s="5"/>
      <c r="T209" s="5"/>
      <c r="U209" s="5"/>
      <c r="V209" s="5"/>
      <c r="W209" s="5"/>
      <c r="X209" s="5"/>
      <c r="Y209" s="5"/>
      <c r="Z209" s="5"/>
      <c r="AA209" s="5"/>
      <c r="AB209" s="5"/>
      <c r="AC209" s="5"/>
      <c r="AD209" s="5"/>
      <c r="AE209" s="5"/>
      <c r="AF209" s="5"/>
    </row>
    <row r="210" ht="15.75" customHeight="1">
      <c r="B210" s="5"/>
      <c r="C210" s="5"/>
      <c r="D210" s="5"/>
      <c r="E210" s="5"/>
      <c r="F210" s="5"/>
      <c r="G210" s="5"/>
      <c r="H210" s="5"/>
      <c r="I210" s="5"/>
      <c r="J210" s="5"/>
      <c r="K210" s="5"/>
      <c r="L210" s="5"/>
      <c r="M210" s="5"/>
      <c r="N210" s="5"/>
      <c r="O210" s="11"/>
      <c r="P210" s="5"/>
      <c r="Q210" s="5"/>
      <c r="R210" s="5"/>
      <c r="S210" s="5"/>
      <c r="T210" s="5"/>
      <c r="U210" s="5"/>
      <c r="V210" s="5"/>
      <c r="W210" s="5"/>
      <c r="X210" s="5"/>
      <c r="Y210" s="5"/>
      <c r="Z210" s="5"/>
      <c r="AA210" s="5"/>
      <c r="AB210" s="5"/>
      <c r="AC210" s="5"/>
      <c r="AD210" s="5"/>
      <c r="AE210" s="5"/>
      <c r="AF210" s="5"/>
    </row>
    <row r="211" ht="15.75" customHeight="1">
      <c r="B211" s="5"/>
      <c r="C211" s="5"/>
      <c r="D211" s="5"/>
      <c r="E211" s="5"/>
      <c r="F211" s="5"/>
      <c r="G211" s="5"/>
      <c r="H211" s="5"/>
      <c r="I211" s="5"/>
      <c r="J211" s="5"/>
      <c r="K211" s="5"/>
      <c r="L211" s="5"/>
      <c r="M211" s="5"/>
      <c r="N211" s="5"/>
      <c r="O211" s="11"/>
      <c r="P211" s="5"/>
      <c r="Q211" s="5"/>
      <c r="R211" s="5"/>
      <c r="S211" s="5"/>
      <c r="T211" s="5"/>
      <c r="U211" s="5"/>
      <c r="V211" s="5"/>
      <c r="W211" s="5"/>
      <c r="X211" s="5"/>
      <c r="Y211" s="5"/>
      <c r="Z211" s="5"/>
      <c r="AA211" s="5"/>
      <c r="AB211" s="5"/>
      <c r="AC211" s="5"/>
      <c r="AD211" s="5"/>
      <c r="AE211" s="5"/>
      <c r="AF211" s="5"/>
    </row>
    <row r="212" ht="15.75" customHeight="1">
      <c r="B212" s="5"/>
      <c r="C212" s="5"/>
      <c r="D212" s="5"/>
      <c r="E212" s="5"/>
      <c r="F212" s="5"/>
      <c r="G212" s="5"/>
      <c r="H212" s="5"/>
      <c r="I212" s="5"/>
      <c r="J212" s="5"/>
      <c r="K212" s="5"/>
      <c r="L212" s="5"/>
      <c r="M212" s="5"/>
      <c r="N212" s="5"/>
      <c r="O212" s="11"/>
      <c r="P212" s="5"/>
      <c r="Q212" s="5"/>
      <c r="R212" s="5"/>
      <c r="S212" s="5"/>
      <c r="T212" s="5"/>
      <c r="U212" s="5"/>
      <c r="V212" s="5"/>
      <c r="W212" s="5"/>
      <c r="X212" s="5"/>
      <c r="Y212" s="5"/>
      <c r="Z212" s="5"/>
      <c r="AA212" s="5"/>
      <c r="AB212" s="5"/>
      <c r="AC212" s="5"/>
      <c r="AD212" s="5"/>
      <c r="AE212" s="5"/>
      <c r="AF212" s="5"/>
    </row>
    <row r="213" ht="15.75" customHeight="1">
      <c r="B213" s="5"/>
      <c r="C213" s="5"/>
      <c r="D213" s="5"/>
      <c r="E213" s="5"/>
      <c r="F213" s="5"/>
      <c r="G213" s="5"/>
      <c r="H213" s="5"/>
      <c r="I213" s="5"/>
      <c r="J213" s="5"/>
      <c r="K213" s="5"/>
      <c r="L213" s="5"/>
      <c r="M213" s="5"/>
      <c r="N213" s="5"/>
      <c r="O213" s="11"/>
      <c r="P213" s="5"/>
      <c r="Q213" s="5"/>
      <c r="R213" s="5"/>
      <c r="S213" s="5"/>
      <c r="T213" s="5"/>
      <c r="U213" s="5"/>
      <c r="V213" s="5"/>
      <c r="W213" s="5"/>
      <c r="X213" s="5"/>
      <c r="Y213" s="5"/>
      <c r="Z213" s="5"/>
      <c r="AA213" s="5"/>
      <c r="AB213" s="5"/>
      <c r="AC213" s="5"/>
      <c r="AD213" s="5"/>
      <c r="AE213" s="5"/>
      <c r="AF213" s="5"/>
    </row>
    <row r="214" ht="15.75" customHeight="1">
      <c r="B214" s="5"/>
      <c r="C214" s="5"/>
      <c r="D214" s="5"/>
      <c r="E214" s="5"/>
      <c r="F214" s="5"/>
      <c r="G214" s="5"/>
      <c r="H214" s="5"/>
      <c r="I214" s="5"/>
      <c r="J214" s="5"/>
      <c r="K214" s="5"/>
      <c r="L214" s="5"/>
      <c r="M214" s="5"/>
      <c r="N214" s="5"/>
      <c r="O214" s="11"/>
      <c r="P214" s="5"/>
      <c r="Q214" s="5"/>
      <c r="R214" s="5"/>
      <c r="S214" s="5"/>
      <c r="T214" s="5"/>
      <c r="U214" s="5"/>
      <c r="V214" s="5"/>
      <c r="W214" s="5"/>
      <c r="X214" s="5"/>
      <c r="Y214" s="5"/>
      <c r="Z214" s="5"/>
      <c r="AA214" s="5"/>
      <c r="AB214" s="5"/>
      <c r="AC214" s="5"/>
      <c r="AD214" s="5"/>
      <c r="AE214" s="5"/>
      <c r="AF214" s="5"/>
    </row>
    <row r="215" ht="15.75" customHeight="1">
      <c r="B215" s="5"/>
      <c r="C215" s="5"/>
      <c r="D215" s="5"/>
      <c r="E215" s="5"/>
      <c r="F215" s="5"/>
      <c r="G215" s="5"/>
      <c r="H215" s="5"/>
      <c r="I215" s="5"/>
      <c r="J215" s="5"/>
      <c r="K215" s="5"/>
      <c r="L215" s="5"/>
      <c r="M215" s="5"/>
      <c r="N215" s="5"/>
      <c r="O215" s="11"/>
      <c r="P215" s="5"/>
      <c r="Q215" s="5"/>
      <c r="R215" s="5"/>
      <c r="S215" s="5"/>
      <c r="T215" s="5"/>
      <c r="U215" s="5"/>
      <c r="V215" s="5"/>
      <c r="W215" s="5"/>
      <c r="X215" s="5"/>
      <c r="Y215" s="5"/>
      <c r="Z215" s="5"/>
      <c r="AA215" s="5"/>
      <c r="AB215" s="5"/>
      <c r="AC215" s="5"/>
      <c r="AD215" s="5"/>
      <c r="AE215" s="5"/>
      <c r="AF215" s="5"/>
    </row>
    <row r="216" ht="15.75" customHeight="1">
      <c r="B216" s="5"/>
      <c r="C216" s="5"/>
      <c r="D216" s="5"/>
      <c r="E216" s="5"/>
      <c r="F216" s="5"/>
      <c r="G216" s="5"/>
      <c r="H216" s="5"/>
      <c r="I216" s="5"/>
      <c r="J216" s="5"/>
      <c r="K216" s="5"/>
      <c r="L216" s="5"/>
      <c r="M216" s="5"/>
      <c r="N216" s="5"/>
      <c r="O216" s="11"/>
      <c r="P216" s="5"/>
      <c r="Q216" s="5"/>
      <c r="R216" s="5"/>
      <c r="S216" s="5"/>
      <c r="T216" s="5"/>
      <c r="U216" s="5"/>
      <c r="V216" s="5"/>
      <c r="W216" s="5"/>
      <c r="X216" s="5"/>
      <c r="Y216" s="5"/>
      <c r="Z216" s="5"/>
      <c r="AA216" s="5"/>
      <c r="AB216" s="5"/>
      <c r="AC216" s="5"/>
      <c r="AD216" s="5"/>
      <c r="AE216" s="5"/>
      <c r="AF216" s="5"/>
    </row>
    <row r="217" ht="15.75" customHeight="1">
      <c r="B217" s="5"/>
      <c r="C217" s="5"/>
      <c r="D217" s="5"/>
      <c r="E217" s="5"/>
      <c r="F217" s="5"/>
      <c r="G217" s="5"/>
      <c r="H217" s="5"/>
      <c r="I217" s="5"/>
      <c r="J217" s="5"/>
      <c r="K217" s="5"/>
      <c r="L217" s="5"/>
      <c r="M217" s="5"/>
      <c r="N217" s="5"/>
      <c r="O217" s="11"/>
      <c r="P217" s="5"/>
      <c r="Q217" s="5"/>
      <c r="R217" s="5"/>
      <c r="S217" s="5"/>
      <c r="T217" s="5"/>
      <c r="U217" s="5"/>
      <c r="V217" s="5"/>
      <c r="W217" s="5"/>
      <c r="X217" s="5"/>
      <c r="Y217" s="5"/>
      <c r="Z217" s="5"/>
      <c r="AA217" s="5"/>
      <c r="AB217" s="5"/>
      <c r="AC217" s="5"/>
      <c r="AD217" s="5"/>
      <c r="AE217" s="5"/>
      <c r="AF217" s="5"/>
    </row>
    <row r="218" ht="15.75" customHeight="1">
      <c r="B218" s="5"/>
      <c r="C218" s="5"/>
      <c r="D218" s="5"/>
      <c r="E218" s="5"/>
      <c r="F218" s="5"/>
      <c r="G218" s="5"/>
      <c r="H218" s="5"/>
      <c r="I218" s="5"/>
      <c r="J218" s="5"/>
      <c r="K218" s="5"/>
      <c r="L218" s="5"/>
      <c r="M218" s="5"/>
      <c r="N218" s="5"/>
      <c r="O218" s="11"/>
      <c r="P218" s="5"/>
      <c r="Q218" s="5"/>
      <c r="R218" s="5"/>
      <c r="S218" s="5"/>
      <c r="T218" s="5"/>
      <c r="U218" s="5"/>
      <c r="V218" s="5"/>
      <c r="W218" s="5"/>
      <c r="X218" s="5"/>
      <c r="Y218" s="5"/>
      <c r="Z218" s="5"/>
      <c r="AA218" s="5"/>
      <c r="AB218" s="5"/>
      <c r="AC218" s="5"/>
      <c r="AD218" s="5"/>
      <c r="AE218" s="5"/>
      <c r="AF218" s="5"/>
    </row>
    <row r="219" ht="15.75" customHeight="1">
      <c r="B219" s="5"/>
      <c r="C219" s="5"/>
      <c r="D219" s="5"/>
      <c r="E219" s="5"/>
      <c r="F219" s="5"/>
      <c r="G219" s="5"/>
      <c r="H219" s="5"/>
      <c r="I219" s="5"/>
      <c r="J219" s="5"/>
      <c r="K219" s="5"/>
      <c r="L219" s="5"/>
      <c r="M219" s="5"/>
      <c r="N219" s="5"/>
      <c r="O219" s="11"/>
      <c r="P219" s="5"/>
      <c r="Q219" s="5"/>
      <c r="R219" s="5"/>
      <c r="S219" s="5"/>
      <c r="T219" s="5"/>
      <c r="U219" s="5"/>
      <c r="V219" s="5"/>
      <c r="W219" s="5"/>
      <c r="X219" s="5"/>
      <c r="Y219" s="5"/>
      <c r="Z219" s="5"/>
      <c r="AA219" s="5"/>
      <c r="AB219" s="5"/>
      <c r="AC219" s="5"/>
      <c r="AD219" s="5"/>
      <c r="AE219" s="5"/>
      <c r="AF219" s="5"/>
    </row>
    <row r="220" ht="15.75" customHeight="1">
      <c r="B220" s="5"/>
      <c r="C220" s="5"/>
      <c r="D220" s="5"/>
      <c r="E220" s="5"/>
      <c r="F220" s="5"/>
      <c r="G220" s="5"/>
      <c r="H220" s="5"/>
      <c r="I220" s="5"/>
      <c r="J220" s="5"/>
      <c r="K220" s="5"/>
      <c r="L220" s="5"/>
      <c r="M220" s="5"/>
      <c r="N220" s="5"/>
      <c r="O220" s="11"/>
      <c r="P220" s="5"/>
      <c r="Q220" s="5"/>
      <c r="R220" s="5"/>
      <c r="S220" s="5"/>
      <c r="T220" s="5"/>
      <c r="U220" s="5"/>
      <c r="V220" s="5"/>
      <c r="W220" s="5"/>
      <c r="X220" s="5"/>
      <c r="Y220" s="5"/>
      <c r="Z220" s="5"/>
      <c r="AA220" s="5"/>
      <c r="AB220" s="5"/>
      <c r="AC220" s="5"/>
      <c r="AD220" s="5"/>
      <c r="AE220" s="5"/>
      <c r="AF220" s="5"/>
    </row>
    <row r="221" ht="15.75" customHeight="1">
      <c r="B221" s="5"/>
      <c r="C221" s="5"/>
      <c r="D221" s="5"/>
      <c r="E221" s="5"/>
      <c r="F221" s="5"/>
      <c r="G221" s="5"/>
      <c r="H221" s="5"/>
      <c r="I221" s="5"/>
      <c r="J221" s="5"/>
      <c r="K221" s="5"/>
      <c r="L221" s="5"/>
      <c r="M221" s="5"/>
      <c r="N221" s="5"/>
      <c r="O221" s="11"/>
      <c r="P221" s="5"/>
      <c r="Q221" s="5"/>
      <c r="R221" s="5"/>
      <c r="S221" s="5"/>
      <c r="T221" s="5"/>
      <c r="U221" s="5"/>
      <c r="V221" s="5"/>
      <c r="W221" s="5"/>
      <c r="X221" s="5"/>
      <c r="Y221" s="5"/>
      <c r="Z221" s="5"/>
      <c r="AA221" s="5"/>
      <c r="AB221" s="5"/>
      <c r="AC221" s="5"/>
      <c r="AD221" s="5"/>
      <c r="AE221" s="5"/>
      <c r="AF221" s="5"/>
    </row>
    <row r="222" ht="15.75" customHeight="1">
      <c r="B222" s="5"/>
      <c r="C222" s="5"/>
      <c r="D222" s="5"/>
      <c r="E222" s="5"/>
      <c r="F222" s="5"/>
      <c r="G222" s="5"/>
      <c r="H222" s="5"/>
      <c r="I222" s="5"/>
      <c r="J222" s="5"/>
      <c r="K222" s="5"/>
      <c r="L222" s="5"/>
      <c r="M222" s="5"/>
      <c r="N222" s="5"/>
      <c r="O222" s="11"/>
      <c r="P222" s="5"/>
      <c r="Q222" s="5"/>
      <c r="R222" s="5"/>
      <c r="S222" s="5"/>
      <c r="T222" s="5"/>
      <c r="U222" s="5"/>
      <c r="V222" s="5"/>
      <c r="W222" s="5"/>
      <c r="X222" s="5"/>
      <c r="Y222" s="5"/>
      <c r="Z222" s="5"/>
      <c r="AA222" s="5"/>
      <c r="AB222" s="5"/>
      <c r="AC222" s="5"/>
      <c r="AD222" s="5"/>
      <c r="AE222" s="5"/>
      <c r="AF222" s="5"/>
    </row>
    <row r="223" ht="15.75" customHeight="1">
      <c r="B223" s="5"/>
      <c r="C223" s="5"/>
      <c r="D223" s="5"/>
      <c r="E223" s="5"/>
      <c r="F223" s="5"/>
      <c r="G223" s="5"/>
      <c r="H223" s="5"/>
      <c r="I223" s="5"/>
      <c r="J223" s="5"/>
      <c r="K223" s="5"/>
      <c r="L223" s="5"/>
      <c r="M223" s="5"/>
      <c r="N223" s="5"/>
      <c r="O223" s="11"/>
      <c r="P223" s="5"/>
      <c r="Q223" s="5"/>
      <c r="R223" s="5"/>
      <c r="S223" s="5"/>
      <c r="T223" s="5"/>
      <c r="U223" s="5"/>
      <c r="V223" s="5"/>
      <c r="W223" s="5"/>
      <c r="X223" s="5"/>
      <c r="Y223" s="5"/>
      <c r="Z223" s="5"/>
      <c r="AA223" s="5"/>
      <c r="AB223" s="5"/>
      <c r="AC223" s="5"/>
      <c r="AD223" s="5"/>
      <c r="AE223" s="5"/>
      <c r="AF223" s="5"/>
    </row>
    <row r="224" ht="15.75" customHeight="1">
      <c r="B224" s="5"/>
      <c r="C224" s="5"/>
      <c r="D224" s="5"/>
      <c r="E224" s="5"/>
      <c r="F224" s="5"/>
      <c r="G224" s="5"/>
      <c r="H224" s="5"/>
      <c r="I224" s="5"/>
      <c r="J224" s="5"/>
      <c r="K224" s="5"/>
      <c r="L224" s="5"/>
      <c r="M224" s="5"/>
      <c r="N224" s="5"/>
      <c r="O224" s="11"/>
      <c r="P224" s="5"/>
      <c r="Q224" s="5"/>
      <c r="R224" s="5"/>
      <c r="S224" s="5"/>
      <c r="T224" s="5"/>
      <c r="U224" s="5"/>
      <c r="V224" s="5"/>
      <c r="W224" s="5"/>
      <c r="X224" s="5"/>
      <c r="Y224" s="5"/>
      <c r="Z224" s="5"/>
      <c r="AA224" s="5"/>
      <c r="AB224" s="5"/>
      <c r="AC224" s="5"/>
      <c r="AD224" s="5"/>
      <c r="AE224" s="5"/>
      <c r="AF224" s="5"/>
    </row>
    <row r="225" ht="15.75" customHeight="1">
      <c r="B225" s="5"/>
      <c r="C225" s="5"/>
      <c r="D225" s="5"/>
      <c r="E225" s="5"/>
      <c r="F225" s="5"/>
      <c r="G225" s="5"/>
      <c r="H225" s="5"/>
      <c r="I225" s="5"/>
      <c r="J225" s="5"/>
      <c r="K225" s="5"/>
      <c r="L225" s="5"/>
      <c r="M225" s="5"/>
      <c r="N225" s="5"/>
      <c r="O225" s="11"/>
      <c r="P225" s="5"/>
      <c r="Q225" s="5"/>
      <c r="R225" s="5"/>
      <c r="S225" s="5"/>
      <c r="T225" s="5"/>
      <c r="U225" s="5"/>
      <c r="V225" s="5"/>
      <c r="W225" s="5"/>
      <c r="X225" s="5"/>
      <c r="Y225" s="5"/>
      <c r="Z225" s="5"/>
      <c r="AA225" s="5"/>
      <c r="AB225" s="5"/>
      <c r="AC225" s="5"/>
      <c r="AD225" s="5"/>
      <c r="AE225" s="5"/>
      <c r="AF225" s="5"/>
    </row>
    <row r="226" ht="15.75" customHeight="1">
      <c r="B226" s="5"/>
      <c r="C226" s="5"/>
      <c r="D226" s="5"/>
      <c r="E226" s="5"/>
      <c r="F226" s="5"/>
      <c r="G226" s="5"/>
      <c r="H226" s="5"/>
      <c r="I226" s="5"/>
      <c r="J226" s="5"/>
      <c r="K226" s="5"/>
      <c r="L226" s="5"/>
      <c r="M226" s="5"/>
      <c r="N226" s="5"/>
      <c r="O226" s="11"/>
      <c r="P226" s="5"/>
      <c r="Q226" s="5"/>
      <c r="R226" s="5"/>
      <c r="S226" s="5"/>
      <c r="T226" s="5"/>
      <c r="U226" s="5"/>
      <c r="V226" s="5"/>
      <c r="W226" s="5"/>
      <c r="X226" s="5"/>
      <c r="Y226" s="5"/>
      <c r="Z226" s="5"/>
      <c r="AA226" s="5"/>
      <c r="AB226" s="5"/>
      <c r="AC226" s="5"/>
      <c r="AD226" s="5"/>
      <c r="AE226" s="5"/>
      <c r="AF226" s="5"/>
    </row>
    <row r="227" ht="15.75" customHeight="1">
      <c r="B227" s="5"/>
      <c r="C227" s="5"/>
      <c r="D227" s="5"/>
      <c r="E227" s="5"/>
      <c r="F227" s="5"/>
      <c r="G227" s="5"/>
      <c r="H227" s="5"/>
      <c r="I227" s="5"/>
      <c r="J227" s="5"/>
      <c r="K227" s="5"/>
      <c r="L227" s="5"/>
      <c r="M227" s="5"/>
      <c r="N227" s="5"/>
      <c r="O227" s="11"/>
      <c r="P227" s="5"/>
      <c r="Q227" s="5"/>
      <c r="R227" s="5"/>
      <c r="S227" s="5"/>
      <c r="T227" s="5"/>
      <c r="U227" s="5"/>
      <c r="V227" s="5"/>
      <c r="W227" s="5"/>
      <c r="X227" s="5"/>
      <c r="Y227" s="5"/>
      <c r="Z227" s="5"/>
      <c r="AA227" s="5"/>
      <c r="AB227" s="5"/>
      <c r="AC227" s="5"/>
      <c r="AD227" s="5"/>
      <c r="AE227" s="5"/>
      <c r="AF227" s="5"/>
    </row>
    <row r="228" ht="15.75" customHeight="1">
      <c r="B228" s="5"/>
      <c r="C228" s="5"/>
      <c r="D228" s="5"/>
      <c r="E228" s="5"/>
      <c r="F228" s="5"/>
      <c r="G228" s="5"/>
      <c r="H228" s="5"/>
      <c r="I228" s="5"/>
      <c r="J228" s="5"/>
      <c r="K228" s="5"/>
      <c r="L228" s="5"/>
      <c r="M228" s="5"/>
      <c r="N228" s="5"/>
      <c r="O228" s="11"/>
      <c r="P228" s="5"/>
      <c r="Q228" s="5"/>
      <c r="R228" s="5"/>
      <c r="S228" s="5"/>
      <c r="T228" s="5"/>
      <c r="U228" s="5"/>
      <c r="V228" s="5"/>
      <c r="W228" s="5"/>
      <c r="X228" s="5"/>
      <c r="Y228" s="5"/>
      <c r="Z228" s="5"/>
      <c r="AA228" s="5"/>
      <c r="AB228" s="5"/>
      <c r="AC228" s="5"/>
      <c r="AD228" s="5"/>
      <c r="AE228" s="5"/>
      <c r="AF228" s="5"/>
    </row>
    <row r="229" ht="15.75" customHeight="1">
      <c r="B229" s="5"/>
      <c r="C229" s="5"/>
      <c r="D229" s="5"/>
      <c r="E229" s="5"/>
      <c r="F229" s="5"/>
      <c r="G229" s="5"/>
      <c r="H229" s="5"/>
      <c r="I229" s="5"/>
      <c r="J229" s="5"/>
      <c r="K229" s="5"/>
      <c r="L229" s="5"/>
      <c r="M229" s="5"/>
      <c r="N229" s="5"/>
      <c r="O229" s="11"/>
      <c r="P229" s="5"/>
      <c r="Q229" s="5"/>
      <c r="R229" s="5"/>
      <c r="S229" s="5"/>
      <c r="T229" s="5"/>
      <c r="U229" s="5"/>
      <c r="V229" s="5"/>
      <c r="W229" s="5"/>
      <c r="X229" s="5"/>
      <c r="Y229" s="5"/>
      <c r="Z229" s="5"/>
      <c r="AA229" s="5"/>
      <c r="AB229" s="5"/>
      <c r="AC229" s="5"/>
      <c r="AD229" s="5"/>
      <c r="AE229" s="5"/>
      <c r="AF229" s="5"/>
    </row>
    <row r="230" ht="15.75" customHeight="1">
      <c r="B230" s="5"/>
      <c r="C230" s="5"/>
      <c r="D230" s="5"/>
      <c r="E230" s="5"/>
      <c r="F230" s="5"/>
      <c r="G230" s="5"/>
      <c r="H230" s="5"/>
      <c r="I230" s="5"/>
      <c r="J230" s="5"/>
      <c r="K230" s="5"/>
      <c r="L230" s="5"/>
      <c r="M230" s="5"/>
      <c r="N230" s="5"/>
      <c r="O230" s="11"/>
      <c r="P230" s="5"/>
      <c r="Q230" s="5"/>
      <c r="R230" s="5"/>
      <c r="S230" s="5"/>
      <c r="T230" s="5"/>
      <c r="U230" s="5"/>
      <c r="V230" s="5"/>
      <c r="W230" s="5"/>
      <c r="X230" s="5"/>
      <c r="Y230" s="5"/>
      <c r="Z230" s="5"/>
      <c r="AA230" s="5"/>
      <c r="AB230" s="5"/>
      <c r="AC230" s="5"/>
      <c r="AD230" s="5"/>
      <c r="AE230" s="5"/>
      <c r="AF230" s="5"/>
    </row>
    <row r="231" ht="15.75" customHeight="1">
      <c r="B231" s="5"/>
      <c r="C231" s="5"/>
      <c r="D231" s="5"/>
      <c r="E231" s="5"/>
      <c r="F231" s="5"/>
      <c r="G231" s="5"/>
      <c r="H231" s="5"/>
      <c r="I231" s="5"/>
      <c r="J231" s="5"/>
      <c r="K231" s="5"/>
      <c r="L231" s="5"/>
      <c r="M231" s="5"/>
      <c r="N231" s="5"/>
      <c r="O231" s="11"/>
      <c r="P231" s="5"/>
      <c r="Q231" s="5"/>
      <c r="R231" s="5"/>
      <c r="S231" s="5"/>
      <c r="T231" s="5"/>
      <c r="U231" s="5"/>
      <c r="V231" s="5"/>
      <c r="W231" s="5"/>
      <c r="X231" s="5"/>
      <c r="Y231" s="5"/>
      <c r="Z231" s="5"/>
      <c r="AA231" s="5"/>
      <c r="AB231" s="5"/>
      <c r="AC231" s="5"/>
      <c r="AD231" s="5"/>
      <c r="AE231" s="5"/>
      <c r="AF231" s="5"/>
    </row>
    <row r="232" ht="15.75" customHeight="1">
      <c r="B232" s="5"/>
      <c r="C232" s="5"/>
      <c r="D232" s="5"/>
      <c r="E232" s="5"/>
      <c r="F232" s="5"/>
      <c r="G232" s="5"/>
      <c r="H232" s="5"/>
      <c r="I232" s="5"/>
      <c r="J232" s="5"/>
      <c r="K232" s="5"/>
      <c r="L232" s="5"/>
      <c r="M232" s="5"/>
      <c r="N232" s="5"/>
      <c r="O232" s="11"/>
      <c r="P232" s="5"/>
      <c r="Q232" s="5"/>
      <c r="R232" s="5"/>
      <c r="S232" s="5"/>
      <c r="T232" s="5"/>
      <c r="U232" s="5"/>
      <c r="V232" s="5"/>
      <c r="W232" s="5"/>
      <c r="X232" s="5"/>
      <c r="Y232" s="5"/>
      <c r="Z232" s="5"/>
      <c r="AA232" s="5"/>
      <c r="AB232" s="5"/>
      <c r="AC232" s="5"/>
      <c r="AD232" s="5"/>
      <c r="AE232" s="5"/>
      <c r="AF232" s="5"/>
    </row>
    <row r="233" ht="15.75" customHeight="1">
      <c r="B233" s="5"/>
      <c r="C233" s="5"/>
      <c r="D233" s="5"/>
      <c r="E233" s="5"/>
      <c r="F233" s="5"/>
      <c r="G233" s="5"/>
      <c r="H233" s="5"/>
      <c r="I233" s="5"/>
      <c r="J233" s="5"/>
      <c r="K233" s="5"/>
      <c r="L233" s="5"/>
      <c r="M233" s="5"/>
      <c r="N233" s="5"/>
      <c r="O233" s="11"/>
      <c r="P233" s="5"/>
      <c r="Q233" s="5"/>
      <c r="R233" s="5"/>
      <c r="S233" s="5"/>
      <c r="T233" s="5"/>
      <c r="U233" s="5"/>
      <c r="V233" s="5"/>
      <c r="W233" s="5"/>
      <c r="X233" s="5"/>
      <c r="Y233" s="5"/>
      <c r="Z233" s="5"/>
      <c r="AA233" s="5"/>
      <c r="AB233" s="5"/>
      <c r="AC233" s="5"/>
      <c r="AD233" s="5"/>
      <c r="AE233" s="5"/>
      <c r="AF233" s="5"/>
    </row>
    <row r="234" ht="15.75" customHeight="1">
      <c r="B234" s="5"/>
      <c r="C234" s="5"/>
      <c r="D234" s="5"/>
      <c r="E234" s="5"/>
      <c r="F234" s="5"/>
      <c r="G234" s="5"/>
      <c r="H234" s="5"/>
      <c r="I234" s="5"/>
      <c r="J234" s="5"/>
      <c r="K234" s="5"/>
      <c r="L234" s="5"/>
      <c r="M234" s="5"/>
      <c r="N234" s="5"/>
      <c r="O234" s="11"/>
      <c r="P234" s="5"/>
      <c r="Q234" s="5"/>
      <c r="R234" s="5"/>
      <c r="S234" s="5"/>
      <c r="T234" s="5"/>
      <c r="U234" s="5"/>
      <c r="V234" s="5"/>
      <c r="W234" s="5"/>
      <c r="X234" s="5"/>
      <c r="Y234" s="5"/>
      <c r="Z234" s="5"/>
      <c r="AA234" s="5"/>
      <c r="AB234" s="5"/>
      <c r="AC234" s="5"/>
      <c r="AD234" s="5"/>
      <c r="AE234" s="5"/>
      <c r="AF234" s="5"/>
    </row>
    <row r="235" ht="15.75" customHeight="1">
      <c r="B235" s="5"/>
      <c r="C235" s="5"/>
      <c r="D235" s="5"/>
      <c r="E235" s="5"/>
      <c r="F235" s="5"/>
      <c r="G235" s="5"/>
      <c r="H235" s="5"/>
      <c r="I235" s="5"/>
      <c r="J235" s="5"/>
      <c r="K235" s="5"/>
      <c r="L235" s="5"/>
      <c r="M235" s="5"/>
      <c r="N235" s="5"/>
      <c r="O235" s="11"/>
      <c r="P235" s="5"/>
      <c r="Q235" s="5"/>
      <c r="R235" s="5"/>
      <c r="S235" s="5"/>
      <c r="T235" s="5"/>
      <c r="U235" s="5"/>
      <c r="V235" s="5"/>
      <c r="W235" s="5"/>
      <c r="X235" s="5"/>
      <c r="Y235" s="5"/>
      <c r="Z235" s="5"/>
      <c r="AA235" s="5"/>
      <c r="AB235" s="5"/>
      <c r="AC235" s="5"/>
      <c r="AD235" s="5"/>
      <c r="AE235" s="5"/>
      <c r="AF235" s="5"/>
    </row>
    <row r="236" ht="15.75" customHeight="1">
      <c r="B236" s="5"/>
      <c r="C236" s="5"/>
      <c r="D236" s="5"/>
      <c r="E236" s="5"/>
      <c r="F236" s="5"/>
      <c r="G236" s="5"/>
      <c r="H236" s="5"/>
      <c r="I236" s="5"/>
      <c r="J236" s="5"/>
      <c r="K236" s="5"/>
      <c r="L236" s="5"/>
      <c r="M236" s="5"/>
      <c r="N236" s="5"/>
      <c r="O236" s="11"/>
      <c r="P236" s="5"/>
      <c r="Q236" s="5"/>
      <c r="R236" s="5"/>
      <c r="S236" s="5"/>
      <c r="T236" s="5"/>
      <c r="U236" s="5"/>
      <c r="V236" s="5"/>
      <c r="W236" s="5"/>
      <c r="X236" s="5"/>
      <c r="Y236" s="5"/>
      <c r="Z236" s="5"/>
      <c r="AA236" s="5"/>
      <c r="AB236" s="5"/>
      <c r="AC236" s="5"/>
      <c r="AD236" s="5"/>
      <c r="AE236" s="5"/>
      <c r="AF236" s="5"/>
    </row>
    <row r="237" ht="15.75" customHeight="1">
      <c r="B237" s="5"/>
      <c r="C237" s="5"/>
      <c r="D237" s="5"/>
      <c r="E237" s="5"/>
      <c r="F237" s="5"/>
      <c r="G237" s="5"/>
      <c r="H237" s="5"/>
      <c r="I237" s="5"/>
      <c r="J237" s="5"/>
      <c r="K237" s="5"/>
      <c r="L237" s="5"/>
      <c r="M237" s="5"/>
      <c r="N237" s="5"/>
      <c r="O237" s="11"/>
      <c r="P237" s="5"/>
      <c r="Q237" s="5"/>
      <c r="R237" s="5"/>
      <c r="S237" s="5"/>
      <c r="T237" s="5"/>
      <c r="U237" s="5"/>
      <c r="V237" s="5"/>
      <c r="W237" s="5"/>
      <c r="X237" s="5"/>
      <c r="Y237" s="5"/>
      <c r="Z237" s="5"/>
      <c r="AA237" s="5"/>
      <c r="AB237" s="5"/>
      <c r="AC237" s="5"/>
      <c r="AD237" s="5"/>
      <c r="AE237" s="5"/>
      <c r="AF237" s="5"/>
    </row>
    <row r="238" ht="15.75" customHeight="1">
      <c r="B238" s="5"/>
      <c r="C238" s="5"/>
      <c r="D238" s="5"/>
      <c r="E238" s="5"/>
      <c r="F238" s="5"/>
      <c r="G238" s="5"/>
      <c r="H238" s="5"/>
      <c r="I238" s="5"/>
      <c r="J238" s="5"/>
      <c r="K238" s="5"/>
      <c r="L238" s="5"/>
      <c r="M238" s="5"/>
      <c r="N238" s="5"/>
      <c r="O238" s="11"/>
      <c r="P238" s="5"/>
      <c r="Q238" s="5"/>
      <c r="R238" s="5"/>
      <c r="S238" s="5"/>
      <c r="T238" s="5"/>
      <c r="U238" s="5"/>
      <c r="V238" s="5"/>
      <c r="W238" s="5"/>
      <c r="X238" s="5"/>
      <c r="Y238" s="5"/>
      <c r="Z238" s="5"/>
      <c r="AA238" s="5"/>
      <c r="AB238" s="5"/>
      <c r="AC238" s="5"/>
      <c r="AD238" s="5"/>
      <c r="AE238" s="5"/>
      <c r="AF238" s="5"/>
    </row>
    <row r="239" ht="15.75" customHeight="1">
      <c r="B239" s="5"/>
      <c r="C239" s="5"/>
      <c r="D239" s="5"/>
      <c r="E239" s="5"/>
      <c r="F239" s="5"/>
      <c r="G239" s="5"/>
      <c r="H239" s="5"/>
      <c r="I239" s="5"/>
      <c r="J239" s="5"/>
      <c r="K239" s="5"/>
      <c r="L239" s="5"/>
      <c r="M239" s="5"/>
      <c r="N239" s="5"/>
      <c r="O239" s="11"/>
      <c r="P239" s="5"/>
      <c r="Q239" s="5"/>
      <c r="R239" s="5"/>
      <c r="S239" s="5"/>
      <c r="T239" s="5"/>
      <c r="U239" s="5"/>
      <c r="V239" s="5"/>
      <c r="W239" s="5"/>
      <c r="X239" s="5"/>
      <c r="Y239" s="5"/>
      <c r="Z239" s="5"/>
      <c r="AA239" s="5"/>
      <c r="AB239" s="5"/>
      <c r="AC239" s="5"/>
      <c r="AD239" s="5"/>
      <c r="AE239" s="5"/>
      <c r="AF239" s="5"/>
    </row>
    <row r="240" ht="15.75" customHeight="1">
      <c r="B240" s="5"/>
      <c r="C240" s="5"/>
      <c r="D240" s="5"/>
      <c r="E240" s="5"/>
      <c r="F240" s="5"/>
      <c r="G240" s="5"/>
      <c r="H240" s="5"/>
      <c r="I240" s="5"/>
      <c r="J240" s="5"/>
      <c r="K240" s="5"/>
      <c r="L240" s="5"/>
      <c r="M240" s="5"/>
      <c r="N240" s="5"/>
      <c r="O240" s="11"/>
      <c r="P240" s="5"/>
      <c r="Q240" s="5"/>
      <c r="R240" s="5"/>
      <c r="S240" s="5"/>
      <c r="T240" s="5"/>
      <c r="U240" s="5"/>
      <c r="V240" s="5"/>
      <c r="W240" s="5"/>
      <c r="X240" s="5"/>
      <c r="Y240" s="5"/>
      <c r="Z240" s="5"/>
      <c r="AA240" s="5"/>
      <c r="AB240" s="5"/>
      <c r="AC240" s="5"/>
      <c r="AD240" s="5"/>
      <c r="AE240" s="5"/>
      <c r="AF240" s="5"/>
    </row>
    <row r="241" ht="15.75" customHeight="1">
      <c r="B241" s="5"/>
      <c r="C241" s="5"/>
      <c r="D241" s="5"/>
      <c r="E241" s="5"/>
      <c r="F241" s="5"/>
      <c r="G241" s="5"/>
      <c r="H241" s="5"/>
      <c r="I241" s="5"/>
      <c r="J241" s="5"/>
      <c r="K241" s="5"/>
      <c r="L241" s="5"/>
      <c r="M241" s="5"/>
      <c r="N241" s="5"/>
      <c r="O241" s="11"/>
      <c r="P241" s="5"/>
      <c r="Q241" s="5"/>
      <c r="R241" s="5"/>
      <c r="S241" s="5"/>
      <c r="T241" s="5"/>
      <c r="U241" s="5"/>
      <c r="V241" s="5"/>
      <c r="W241" s="5"/>
      <c r="X241" s="5"/>
      <c r="Y241" s="5"/>
      <c r="Z241" s="5"/>
      <c r="AA241" s="5"/>
      <c r="AB241" s="5"/>
      <c r="AC241" s="5"/>
      <c r="AD241" s="5"/>
      <c r="AE241" s="5"/>
      <c r="AF241" s="5"/>
    </row>
    <row r="242" ht="15.75" customHeight="1">
      <c r="B242" s="5"/>
      <c r="C242" s="5"/>
      <c r="D242" s="5"/>
      <c r="E242" s="5"/>
      <c r="F242" s="5"/>
      <c r="G242" s="5"/>
      <c r="H242" s="5"/>
      <c r="I242" s="5"/>
      <c r="J242" s="5"/>
      <c r="K242" s="5"/>
      <c r="L242" s="5"/>
      <c r="M242" s="5"/>
      <c r="N242" s="5"/>
      <c r="O242" s="11"/>
      <c r="P242" s="5"/>
      <c r="Q242" s="5"/>
      <c r="R242" s="5"/>
      <c r="S242" s="5"/>
      <c r="T242" s="5"/>
      <c r="U242" s="5"/>
      <c r="V242" s="5"/>
      <c r="W242" s="5"/>
      <c r="X242" s="5"/>
      <c r="Y242" s="5"/>
      <c r="Z242" s="5"/>
      <c r="AA242" s="5"/>
      <c r="AB242" s="5"/>
      <c r="AC242" s="5"/>
      <c r="AD242" s="5"/>
      <c r="AE242" s="5"/>
      <c r="AF242" s="5"/>
    </row>
    <row r="243" ht="15.75" customHeight="1">
      <c r="B243" s="5"/>
      <c r="C243" s="5"/>
      <c r="D243" s="5"/>
      <c r="E243" s="5"/>
      <c r="F243" s="5"/>
      <c r="G243" s="5"/>
      <c r="H243" s="5"/>
      <c r="I243" s="5"/>
      <c r="J243" s="5"/>
      <c r="K243" s="5"/>
      <c r="L243" s="5"/>
      <c r="M243" s="5"/>
      <c r="N243" s="5"/>
      <c r="O243" s="11"/>
      <c r="P243" s="5"/>
      <c r="Q243" s="5"/>
      <c r="R243" s="5"/>
      <c r="S243" s="5"/>
      <c r="T243" s="5"/>
      <c r="U243" s="5"/>
      <c r="V243" s="5"/>
      <c r="W243" s="5"/>
      <c r="X243" s="5"/>
      <c r="Y243" s="5"/>
      <c r="Z243" s="5"/>
      <c r="AA243" s="5"/>
      <c r="AB243" s="5"/>
      <c r="AC243" s="5"/>
      <c r="AD243" s="5"/>
      <c r="AE243" s="5"/>
      <c r="AF243" s="5"/>
    </row>
    <row r="244" ht="15.75" customHeight="1">
      <c r="B244" s="5"/>
      <c r="C244" s="5"/>
      <c r="D244" s="5"/>
      <c r="E244" s="5"/>
      <c r="F244" s="5"/>
      <c r="G244" s="5"/>
      <c r="H244" s="5"/>
      <c r="I244" s="5"/>
      <c r="J244" s="5"/>
      <c r="K244" s="5"/>
      <c r="L244" s="5"/>
      <c r="M244" s="5"/>
      <c r="N244" s="5"/>
      <c r="O244" s="11"/>
      <c r="P244" s="5"/>
      <c r="Q244" s="5"/>
      <c r="R244" s="5"/>
      <c r="S244" s="5"/>
      <c r="T244" s="5"/>
      <c r="U244" s="5"/>
      <c r="V244" s="5"/>
      <c r="W244" s="5"/>
      <c r="X244" s="5"/>
      <c r="Y244" s="5"/>
      <c r="Z244" s="5"/>
      <c r="AA244" s="5"/>
      <c r="AB244" s="5"/>
      <c r="AC244" s="5"/>
      <c r="AD244" s="5"/>
      <c r="AE244" s="5"/>
      <c r="AF244" s="5"/>
    </row>
    <row r="245" ht="15.75" customHeight="1">
      <c r="B245" s="5"/>
      <c r="C245" s="5"/>
      <c r="D245" s="5"/>
      <c r="E245" s="5"/>
      <c r="F245" s="5"/>
      <c r="G245" s="5"/>
      <c r="H245" s="5"/>
      <c r="I245" s="5"/>
      <c r="J245" s="5"/>
      <c r="K245" s="5"/>
      <c r="L245" s="5"/>
      <c r="M245" s="5"/>
      <c r="N245" s="5"/>
      <c r="O245" s="11"/>
      <c r="P245" s="5"/>
      <c r="Q245" s="5"/>
      <c r="R245" s="5"/>
      <c r="S245" s="5"/>
      <c r="T245" s="5"/>
      <c r="U245" s="5"/>
      <c r="V245" s="5"/>
      <c r="W245" s="5"/>
      <c r="X245" s="5"/>
      <c r="Y245" s="5"/>
      <c r="Z245" s="5"/>
      <c r="AA245" s="5"/>
      <c r="AB245" s="5"/>
      <c r="AC245" s="5"/>
      <c r="AD245" s="5"/>
      <c r="AE245" s="5"/>
      <c r="AF245" s="5"/>
    </row>
    <row r="246" ht="15.75" customHeight="1">
      <c r="B246" s="5"/>
      <c r="C246" s="5"/>
      <c r="D246" s="5"/>
      <c r="E246" s="5"/>
      <c r="F246" s="5"/>
      <c r="G246" s="5"/>
      <c r="H246" s="5"/>
      <c r="I246" s="5"/>
      <c r="J246" s="5"/>
      <c r="K246" s="5"/>
      <c r="L246" s="5"/>
      <c r="M246" s="5"/>
      <c r="N246" s="5"/>
      <c r="O246" s="11"/>
      <c r="P246" s="5"/>
      <c r="Q246" s="5"/>
      <c r="R246" s="5"/>
      <c r="S246" s="5"/>
      <c r="T246" s="5"/>
      <c r="U246" s="5"/>
      <c r="V246" s="5"/>
      <c r="W246" s="5"/>
      <c r="X246" s="5"/>
      <c r="Y246" s="5"/>
      <c r="Z246" s="5"/>
      <c r="AA246" s="5"/>
      <c r="AB246" s="5"/>
      <c r="AC246" s="5"/>
      <c r="AD246" s="5"/>
      <c r="AE246" s="5"/>
      <c r="AF246" s="5"/>
    </row>
    <row r="247" ht="15.75" customHeight="1">
      <c r="B247" s="5"/>
      <c r="C247" s="5"/>
      <c r="D247" s="5"/>
      <c r="E247" s="5"/>
      <c r="F247" s="5"/>
      <c r="G247" s="5"/>
      <c r="H247" s="5"/>
      <c r="I247" s="5"/>
      <c r="J247" s="5"/>
      <c r="K247" s="5"/>
      <c r="L247" s="5"/>
      <c r="M247" s="5"/>
      <c r="N247" s="5"/>
      <c r="O247" s="11"/>
      <c r="P247" s="5"/>
      <c r="Q247" s="5"/>
      <c r="R247" s="5"/>
      <c r="S247" s="5"/>
      <c r="T247" s="5"/>
      <c r="U247" s="5"/>
      <c r="V247" s="5"/>
      <c r="W247" s="5"/>
      <c r="X247" s="5"/>
      <c r="Y247" s="5"/>
      <c r="Z247" s="5"/>
      <c r="AA247" s="5"/>
      <c r="AB247" s="5"/>
      <c r="AC247" s="5"/>
      <c r="AD247" s="5"/>
      <c r="AE247" s="5"/>
      <c r="AF247" s="5"/>
    </row>
    <row r="248" ht="15.75" customHeight="1">
      <c r="B248" s="5"/>
      <c r="C248" s="5"/>
      <c r="D248" s="5"/>
      <c r="E248" s="5"/>
      <c r="F248" s="5"/>
      <c r="G248" s="5"/>
      <c r="H248" s="5"/>
      <c r="I248" s="5"/>
      <c r="J248" s="5"/>
      <c r="K248" s="5"/>
      <c r="L248" s="5"/>
      <c r="M248" s="5"/>
      <c r="N248" s="5"/>
      <c r="O248" s="11"/>
      <c r="P248" s="5"/>
      <c r="Q248" s="5"/>
      <c r="R248" s="5"/>
      <c r="S248" s="5"/>
      <c r="T248" s="5"/>
      <c r="U248" s="5"/>
      <c r="V248" s="5"/>
      <c r="W248" s="5"/>
      <c r="X248" s="5"/>
      <c r="Y248" s="5"/>
      <c r="Z248" s="5"/>
      <c r="AA248" s="5"/>
      <c r="AB248" s="5"/>
      <c r="AC248" s="5"/>
      <c r="AD248" s="5"/>
      <c r="AE248" s="5"/>
      <c r="AF248" s="5"/>
    </row>
    <row r="249" ht="15.75" customHeight="1">
      <c r="B249" s="5"/>
      <c r="C249" s="5"/>
      <c r="D249" s="5"/>
      <c r="E249" s="5"/>
      <c r="F249" s="5"/>
      <c r="G249" s="5"/>
      <c r="H249" s="5"/>
      <c r="I249" s="5"/>
      <c r="J249" s="5"/>
      <c r="K249" s="5"/>
      <c r="L249" s="5"/>
      <c r="M249" s="5"/>
      <c r="N249" s="5"/>
      <c r="O249" s="11"/>
      <c r="P249" s="5"/>
      <c r="Q249" s="5"/>
      <c r="R249" s="5"/>
      <c r="S249" s="5"/>
      <c r="T249" s="5"/>
      <c r="U249" s="5"/>
      <c r="V249" s="5"/>
      <c r="W249" s="5"/>
      <c r="X249" s="5"/>
      <c r="Y249" s="5"/>
      <c r="Z249" s="5"/>
      <c r="AA249" s="5"/>
      <c r="AB249" s="5"/>
      <c r="AC249" s="5"/>
      <c r="AD249" s="5"/>
      <c r="AE249" s="5"/>
      <c r="AF249" s="5"/>
    </row>
    <row r="250" ht="15.75" customHeight="1">
      <c r="B250" s="5"/>
      <c r="C250" s="5"/>
      <c r="D250" s="5"/>
      <c r="E250" s="5"/>
      <c r="F250" s="5"/>
      <c r="G250" s="5"/>
      <c r="H250" s="5"/>
      <c r="I250" s="5"/>
      <c r="J250" s="5"/>
      <c r="K250" s="5"/>
      <c r="L250" s="5"/>
      <c r="M250" s="5"/>
      <c r="N250" s="5"/>
      <c r="O250" s="11"/>
      <c r="P250" s="5"/>
      <c r="Q250" s="5"/>
      <c r="R250" s="5"/>
      <c r="S250" s="5"/>
      <c r="T250" s="5"/>
      <c r="U250" s="5"/>
      <c r="V250" s="5"/>
      <c r="W250" s="5"/>
      <c r="X250" s="5"/>
      <c r="Y250" s="5"/>
      <c r="Z250" s="5"/>
      <c r="AA250" s="5"/>
      <c r="AB250" s="5"/>
      <c r="AC250" s="5"/>
      <c r="AD250" s="5"/>
      <c r="AE250" s="5"/>
      <c r="AF250" s="5"/>
    </row>
    <row r="251" ht="15.75" customHeight="1">
      <c r="B251" s="5"/>
      <c r="C251" s="5"/>
      <c r="D251" s="5"/>
      <c r="E251" s="5"/>
      <c r="F251" s="5"/>
      <c r="G251" s="5"/>
      <c r="H251" s="5"/>
      <c r="I251" s="5"/>
      <c r="J251" s="5"/>
      <c r="K251" s="5"/>
      <c r="L251" s="5"/>
      <c r="M251" s="5"/>
      <c r="N251" s="5"/>
      <c r="O251" s="11"/>
      <c r="P251" s="5"/>
      <c r="Q251" s="5"/>
      <c r="R251" s="5"/>
      <c r="S251" s="5"/>
      <c r="T251" s="5"/>
      <c r="U251" s="5"/>
      <c r="V251" s="5"/>
      <c r="W251" s="5"/>
      <c r="X251" s="5"/>
      <c r="Y251" s="5"/>
      <c r="Z251" s="5"/>
      <c r="AA251" s="5"/>
      <c r="AB251" s="5"/>
      <c r="AC251" s="5"/>
      <c r="AD251" s="5"/>
      <c r="AE251" s="5"/>
      <c r="AF251" s="5"/>
    </row>
    <row r="252" ht="15.75" customHeight="1">
      <c r="B252" s="5"/>
      <c r="C252" s="5"/>
      <c r="D252" s="5"/>
      <c r="E252" s="5"/>
      <c r="F252" s="5"/>
      <c r="G252" s="5"/>
      <c r="H252" s="5"/>
      <c r="I252" s="5"/>
      <c r="J252" s="5"/>
      <c r="K252" s="5"/>
      <c r="L252" s="5"/>
      <c r="M252" s="5"/>
      <c r="N252" s="5"/>
      <c r="O252" s="11"/>
      <c r="P252" s="5"/>
      <c r="Q252" s="5"/>
      <c r="R252" s="5"/>
      <c r="S252" s="5"/>
      <c r="T252" s="5"/>
      <c r="U252" s="5"/>
      <c r="V252" s="5"/>
      <c r="W252" s="5"/>
      <c r="X252" s="5"/>
      <c r="Y252" s="5"/>
      <c r="Z252" s="5"/>
      <c r="AA252" s="5"/>
      <c r="AB252" s="5"/>
      <c r="AC252" s="5"/>
      <c r="AD252" s="5"/>
      <c r="AE252" s="5"/>
      <c r="AF252" s="5"/>
    </row>
    <row r="253" ht="15.75" customHeight="1">
      <c r="B253" s="5"/>
      <c r="C253" s="5"/>
      <c r="D253" s="5"/>
      <c r="E253" s="5"/>
      <c r="F253" s="5"/>
      <c r="G253" s="5"/>
      <c r="H253" s="5"/>
      <c r="I253" s="5"/>
      <c r="J253" s="5"/>
      <c r="K253" s="5"/>
      <c r="L253" s="5"/>
      <c r="M253" s="5"/>
      <c r="N253" s="5"/>
      <c r="O253" s="11"/>
      <c r="P253" s="5"/>
      <c r="Q253" s="5"/>
      <c r="R253" s="5"/>
      <c r="S253" s="5"/>
      <c r="T253" s="5"/>
      <c r="U253" s="5"/>
      <c r="V253" s="5"/>
      <c r="W253" s="5"/>
      <c r="X253" s="5"/>
      <c r="Y253" s="5"/>
      <c r="Z253" s="5"/>
      <c r="AA253" s="5"/>
      <c r="AB253" s="5"/>
      <c r="AC253" s="5"/>
      <c r="AD253" s="5"/>
      <c r="AE253" s="5"/>
      <c r="AF253" s="5"/>
    </row>
    <row r="254" ht="15.75" customHeight="1">
      <c r="B254" s="5"/>
      <c r="C254" s="5"/>
      <c r="D254" s="5"/>
      <c r="E254" s="5"/>
      <c r="F254" s="5"/>
      <c r="G254" s="5"/>
      <c r="H254" s="5"/>
      <c r="I254" s="5"/>
      <c r="J254" s="5"/>
      <c r="K254" s="5"/>
      <c r="L254" s="5"/>
      <c r="M254" s="5"/>
      <c r="N254" s="5"/>
      <c r="O254" s="11"/>
      <c r="P254" s="5"/>
      <c r="Q254" s="5"/>
      <c r="R254" s="5"/>
      <c r="S254" s="5"/>
      <c r="T254" s="5"/>
      <c r="U254" s="5"/>
      <c r="V254" s="5"/>
      <c r="W254" s="5"/>
      <c r="X254" s="5"/>
      <c r="Y254" s="5"/>
      <c r="Z254" s="5"/>
      <c r="AA254" s="5"/>
      <c r="AB254" s="5"/>
      <c r="AC254" s="5"/>
      <c r="AD254" s="5"/>
      <c r="AE254" s="5"/>
      <c r="AF254" s="5"/>
    </row>
    <row r="255" ht="15.75" customHeight="1">
      <c r="B255" s="5"/>
      <c r="C255" s="5"/>
      <c r="D255" s="5"/>
      <c r="E255" s="5"/>
      <c r="F255" s="5"/>
      <c r="G255" s="5"/>
      <c r="H255" s="5"/>
      <c r="I255" s="5"/>
      <c r="J255" s="5"/>
      <c r="K255" s="5"/>
      <c r="L255" s="5"/>
      <c r="M255" s="5"/>
      <c r="N255" s="5"/>
      <c r="O255" s="11"/>
      <c r="P255" s="5"/>
      <c r="Q255" s="5"/>
      <c r="R255" s="5"/>
      <c r="S255" s="5"/>
      <c r="T255" s="5"/>
      <c r="U255" s="5"/>
      <c r="V255" s="5"/>
      <c r="W255" s="5"/>
      <c r="X255" s="5"/>
      <c r="Y255" s="5"/>
      <c r="Z255" s="5"/>
      <c r="AA255" s="5"/>
      <c r="AB255" s="5"/>
      <c r="AC255" s="5"/>
      <c r="AD255" s="5"/>
      <c r="AE255" s="5"/>
      <c r="AF255" s="5"/>
    </row>
    <row r="256" ht="15.75" customHeight="1">
      <c r="B256" s="5"/>
      <c r="C256" s="5"/>
      <c r="D256" s="5"/>
      <c r="E256" s="5"/>
      <c r="F256" s="5"/>
      <c r="G256" s="5"/>
      <c r="H256" s="5"/>
      <c r="I256" s="5"/>
      <c r="J256" s="5"/>
      <c r="K256" s="5"/>
      <c r="L256" s="5"/>
      <c r="M256" s="5"/>
      <c r="N256" s="5"/>
      <c r="O256" s="11"/>
      <c r="P256" s="5"/>
      <c r="Q256" s="5"/>
      <c r="R256" s="5"/>
      <c r="S256" s="5"/>
      <c r="T256" s="5"/>
      <c r="U256" s="5"/>
      <c r="V256" s="5"/>
      <c r="W256" s="5"/>
      <c r="X256" s="5"/>
      <c r="Y256" s="5"/>
      <c r="Z256" s="5"/>
      <c r="AA256" s="5"/>
      <c r="AB256" s="5"/>
      <c r="AC256" s="5"/>
      <c r="AD256" s="5"/>
      <c r="AE256" s="5"/>
      <c r="AF256" s="5"/>
    </row>
    <row r="257" ht="15.75" customHeight="1">
      <c r="B257" s="5"/>
      <c r="C257" s="5"/>
      <c r="D257" s="5"/>
      <c r="E257" s="5"/>
      <c r="F257" s="5"/>
      <c r="G257" s="5"/>
      <c r="H257" s="5"/>
      <c r="I257" s="5"/>
      <c r="J257" s="5"/>
      <c r="K257" s="5"/>
      <c r="L257" s="5"/>
      <c r="M257" s="5"/>
      <c r="N257" s="5"/>
      <c r="O257" s="11"/>
      <c r="P257" s="5"/>
      <c r="Q257" s="5"/>
      <c r="R257" s="5"/>
      <c r="S257" s="5"/>
      <c r="T257" s="5"/>
      <c r="U257" s="5"/>
      <c r="V257" s="5"/>
      <c r="W257" s="5"/>
      <c r="X257" s="5"/>
      <c r="Y257" s="5"/>
      <c r="Z257" s="5"/>
      <c r="AA257" s="5"/>
      <c r="AB257" s="5"/>
      <c r="AC257" s="5"/>
      <c r="AD257" s="5"/>
      <c r="AE257" s="5"/>
      <c r="AF257" s="5"/>
    </row>
    <row r="258" ht="15.75" customHeight="1">
      <c r="L258" s="5"/>
      <c r="M258" s="5"/>
      <c r="N258" s="5"/>
      <c r="O258" s="11"/>
      <c r="P258" s="5"/>
      <c r="Q258" s="5"/>
      <c r="R258" s="5"/>
      <c r="S258" s="5"/>
      <c r="T258" s="5"/>
      <c r="U258" s="5"/>
      <c r="V258" s="5"/>
      <c r="W258" s="5"/>
      <c r="X258" s="5"/>
      <c r="Y258" s="5"/>
      <c r="Z258" s="5"/>
      <c r="AA258" s="5"/>
      <c r="AB258" s="5"/>
    </row>
    <row r="259" ht="15.75" customHeight="1">
      <c r="L259" s="5"/>
      <c r="M259" s="5"/>
      <c r="N259" s="5"/>
      <c r="O259" s="11"/>
      <c r="P259" s="5"/>
      <c r="Q259" s="5"/>
      <c r="R259" s="5"/>
      <c r="S259" s="5"/>
      <c r="T259" s="5"/>
      <c r="U259" s="5"/>
      <c r="V259" s="5"/>
      <c r="W259" s="5"/>
      <c r="X259" s="5"/>
      <c r="Y259" s="5"/>
      <c r="Z259" s="5"/>
      <c r="AA259" s="5"/>
      <c r="AB259" s="5"/>
    </row>
    <row r="260" ht="15.75" customHeight="1">
      <c r="L260" s="5"/>
      <c r="M260" s="5"/>
      <c r="N260" s="5"/>
      <c r="O260" s="11"/>
      <c r="P260" s="5"/>
      <c r="Q260" s="5"/>
      <c r="R260" s="5"/>
      <c r="S260" s="5"/>
      <c r="T260" s="5"/>
      <c r="U260" s="5"/>
      <c r="V260" s="5"/>
      <c r="W260" s="5"/>
      <c r="X260" s="5"/>
      <c r="Y260" s="5"/>
      <c r="Z260" s="5"/>
      <c r="AA260" s="5"/>
      <c r="AB260" s="5"/>
    </row>
    <row r="261" ht="15.75" customHeight="1">
      <c r="L261" s="5"/>
      <c r="M261" s="5"/>
      <c r="N261" s="5"/>
      <c r="O261" s="11"/>
      <c r="P261" s="5"/>
      <c r="Q261" s="5"/>
      <c r="R261" s="5"/>
      <c r="S261" s="5"/>
      <c r="T261" s="5"/>
      <c r="U261" s="5"/>
      <c r="V261" s="5"/>
      <c r="W261" s="5"/>
      <c r="X261" s="5"/>
      <c r="Y261" s="5"/>
      <c r="Z261" s="5"/>
      <c r="AA261" s="5"/>
      <c r="AB261" s="5"/>
    </row>
    <row r="262" ht="15.75" customHeight="1">
      <c r="L262" s="5"/>
      <c r="M262" s="5"/>
      <c r="N262" s="5"/>
      <c r="O262" s="11"/>
      <c r="P262" s="5"/>
      <c r="Q262" s="5"/>
      <c r="R262" s="5"/>
      <c r="S262" s="5"/>
      <c r="T262" s="5"/>
      <c r="U262" s="5"/>
      <c r="V262" s="5"/>
      <c r="W262" s="5"/>
      <c r="X262" s="5"/>
      <c r="Y262" s="5"/>
      <c r="Z262" s="5"/>
      <c r="AA262" s="5"/>
      <c r="AB262" s="5"/>
    </row>
    <row r="263" ht="15.75" customHeight="1">
      <c r="L263" s="5"/>
      <c r="M263" s="5"/>
      <c r="N263" s="5"/>
      <c r="O263" s="11"/>
      <c r="P263" s="5"/>
      <c r="Q263" s="5"/>
      <c r="R263" s="5"/>
      <c r="S263" s="5"/>
      <c r="T263" s="5"/>
      <c r="U263" s="5"/>
      <c r="V263" s="5"/>
      <c r="W263" s="5"/>
      <c r="X263" s="5"/>
      <c r="Y263" s="5"/>
      <c r="Z263" s="5"/>
      <c r="AA263" s="5"/>
      <c r="AB263" s="5"/>
    </row>
    <row r="264" ht="15.75" customHeight="1">
      <c r="L264" s="5"/>
      <c r="M264" s="5"/>
      <c r="N264" s="5"/>
      <c r="O264" s="11"/>
      <c r="P264" s="5"/>
      <c r="Q264" s="5"/>
      <c r="R264" s="5"/>
      <c r="S264" s="5"/>
      <c r="T264" s="5"/>
      <c r="U264" s="5"/>
      <c r="V264" s="5"/>
      <c r="W264" s="5"/>
      <c r="X264" s="5"/>
      <c r="Y264" s="5"/>
      <c r="Z264" s="5"/>
      <c r="AA264" s="5"/>
      <c r="AB264" s="5"/>
    </row>
    <row r="265" ht="15.75" customHeight="1">
      <c r="L265" s="5"/>
      <c r="M265" s="5"/>
      <c r="N265" s="5"/>
      <c r="O265" s="11"/>
      <c r="P265" s="5"/>
      <c r="Q265" s="5"/>
      <c r="R265" s="5"/>
      <c r="S265" s="5"/>
      <c r="T265" s="5"/>
      <c r="U265" s="5"/>
      <c r="V265" s="5"/>
      <c r="W265" s="5"/>
      <c r="X265" s="5"/>
      <c r="Y265" s="5"/>
      <c r="Z265" s="5"/>
      <c r="AA265" s="5"/>
      <c r="AB265" s="5"/>
    </row>
    <row r="266" ht="15.75" customHeight="1">
      <c r="L266" s="5"/>
      <c r="M266" s="5"/>
      <c r="N266" s="5"/>
      <c r="O266" s="11"/>
      <c r="P266" s="5"/>
      <c r="Q266" s="5"/>
      <c r="R266" s="5"/>
      <c r="S266" s="5"/>
      <c r="T266" s="5"/>
      <c r="U266" s="5"/>
      <c r="V266" s="5"/>
      <c r="W266" s="5"/>
      <c r="X266" s="5"/>
      <c r="Y266" s="5"/>
      <c r="Z266" s="5"/>
      <c r="AA266" s="5"/>
      <c r="AB266" s="5"/>
    </row>
    <row r="267" ht="15.75" customHeight="1">
      <c r="L267" s="5"/>
      <c r="M267" s="5"/>
      <c r="N267" s="5"/>
      <c r="O267" s="11"/>
      <c r="P267" s="5"/>
      <c r="Q267" s="5"/>
      <c r="R267" s="5"/>
      <c r="S267" s="5"/>
      <c r="T267" s="5"/>
      <c r="U267" s="5"/>
      <c r="V267" s="5"/>
      <c r="W267" s="5"/>
      <c r="X267" s="5"/>
      <c r="Y267" s="5"/>
      <c r="Z267" s="5"/>
      <c r="AA267" s="5"/>
      <c r="AB267" s="5"/>
    </row>
    <row r="268" ht="15.75" customHeight="1">
      <c r="L268" s="5"/>
      <c r="M268" s="5"/>
      <c r="N268" s="5"/>
      <c r="O268" s="11"/>
      <c r="P268" s="5"/>
      <c r="Q268" s="5"/>
      <c r="R268" s="5"/>
      <c r="S268" s="5"/>
      <c r="T268" s="5"/>
      <c r="U268" s="5"/>
      <c r="V268" s="5"/>
      <c r="W268" s="5"/>
      <c r="X268" s="5"/>
      <c r="Y268" s="5"/>
      <c r="Z268" s="5"/>
      <c r="AA268" s="5"/>
      <c r="AB268" s="5"/>
    </row>
    <row r="269" ht="15.75" customHeight="1">
      <c r="L269" s="5"/>
      <c r="M269" s="5"/>
      <c r="N269" s="5"/>
      <c r="O269" s="11"/>
      <c r="P269" s="5"/>
      <c r="Q269" s="5"/>
      <c r="R269" s="5"/>
      <c r="S269" s="5"/>
      <c r="T269" s="5"/>
      <c r="U269" s="5"/>
      <c r="V269" s="5"/>
      <c r="W269" s="5"/>
      <c r="X269" s="5"/>
      <c r="Y269" s="5"/>
      <c r="Z269" s="5"/>
      <c r="AA269" s="5"/>
      <c r="AB269" s="5"/>
    </row>
    <row r="270" ht="15.75" customHeight="1">
      <c r="L270" s="5"/>
      <c r="M270" s="5"/>
      <c r="N270" s="5"/>
      <c r="O270" s="11"/>
      <c r="P270" s="5"/>
      <c r="Q270" s="5"/>
      <c r="R270" s="5"/>
      <c r="S270" s="5"/>
      <c r="T270" s="5"/>
      <c r="U270" s="5"/>
      <c r="V270" s="5"/>
      <c r="W270" s="5"/>
      <c r="X270" s="5"/>
      <c r="Y270" s="5"/>
      <c r="Z270" s="5"/>
      <c r="AA270" s="5"/>
      <c r="AB270" s="5"/>
    </row>
    <row r="271" ht="15.75" customHeight="1">
      <c r="L271" s="5"/>
      <c r="M271" s="5"/>
      <c r="N271" s="5"/>
      <c r="O271" s="11"/>
      <c r="P271" s="5"/>
      <c r="Q271" s="5"/>
      <c r="R271" s="5"/>
      <c r="S271" s="5"/>
      <c r="T271" s="5"/>
      <c r="U271" s="5"/>
      <c r="V271" s="5"/>
      <c r="W271" s="5"/>
      <c r="X271" s="5"/>
      <c r="Y271" s="5"/>
      <c r="Z271" s="5"/>
      <c r="AA271" s="5"/>
      <c r="AB271" s="5"/>
    </row>
    <row r="272" ht="15.75" customHeight="1">
      <c r="L272" s="5"/>
      <c r="M272" s="5"/>
      <c r="N272" s="5"/>
      <c r="O272" s="11"/>
      <c r="P272" s="5"/>
      <c r="Q272" s="5"/>
      <c r="R272" s="5"/>
      <c r="S272" s="5"/>
      <c r="T272" s="5"/>
      <c r="U272" s="5"/>
      <c r="V272" s="5"/>
      <c r="W272" s="5"/>
      <c r="X272" s="5"/>
      <c r="Y272" s="5"/>
      <c r="Z272" s="5"/>
      <c r="AA272" s="5"/>
      <c r="AB272" s="5"/>
    </row>
    <row r="273" ht="15.75" customHeight="1">
      <c r="L273" s="5"/>
      <c r="M273" s="5"/>
      <c r="N273" s="5"/>
      <c r="O273" s="11"/>
      <c r="P273" s="5"/>
      <c r="Q273" s="5"/>
      <c r="R273" s="5"/>
      <c r="S273" s="5"/>
      <c r="T273" s="5"/>
      <c r="U273" s="5"/>
      <c r="V273" s="5"/>
      <c r="W273" s="5"/>
      <c r="X273" s="5"/>
      <c r="Y273" s="5"/>
      <c r="Z273" s="5"/>
      <c r="AA273" s="5"/>
      <c r="AB273" s="5"/>
    </row>
    <row r="274" ht="15.75" customHeight="1">
      <c r="L274" s="5"/>
      <c r="M274" s="5"/>
      <c r="N274" s="5"/>
      <c r="O274" s="11"/>
      <c r="P274" s="5"/>
      <c r="Q274" s="5"/>
      <c r="R274" s="5"/>
      <c r="S274" s="5"/>
      <c r="T274" s="5"/>
      <c r="U274" s="5"/>
      <c r="V274" s="5"/>
      <c r="W274" s="5"/>
      <c r="X274" s="5"/>
      <c r="Y274" s="5"/>
      <c r="Z274" s="5"/>
      <c r="AA274" s="5"/>
      <c r="AB274" s="5"/>
    </row>
    <row r="275" ht="15.75" customHeight="1">
      <c r="L275" s="5"/>
      <c r="M275" s="5"/>
      <c r="N275" s="5"/>
      <c r="O275" s="11"/>
      <c r="P275" s="5"/>
      <c r="Q275" s="5"/>
      <c r="R275" s="5"/>
      <c r="S275" s="5"/>
      <c r="T275" s="5"/>
      <c r="U275" s="5"/>
      <c r="V275" s="5"/>
      <c r="W275" s="5"/>
      <c r="X275" s="5"/>
      <c r="Y275" s="5"/>
      <c r="Z275" s="5"/>
      <c r="AA275" s="5"/>
      <c r="AB275" s="5"/>
    </row>
    <row r="276" ht="15.75" customHeight="1">
      <c r="L276" s="5"/>
      <c r="M276" s="5"/>
      <c r="N276" s="5"/>
      <c r="O276" s="11"/>
      <c r="P276" s="5"/>
      <c r="Q276" s="5"/>
      <c r="R276" s="5"/>
      <c r="S276" s="5"/>
      <c r="T276" s="5"/>
      <c r="U276" s="5"/>
      <c r="V276" s="5"/>
      <c r="W276" s="5"/>
      <c r="X276" s="5"/>
      <c r="Y276" s="5"/>
      <c r="Z276" s="5"/>
      <c r="AA276" s="5"/>
      <c r="AB276" s="5"/>
    </row>
    <row r="277" ht="15.75" customHeight="1">
      <c r="L277" s="5"/>
      <c r="M277" s="5"/>
      <c r="N277" s="5"/>
      <c r="O277" s="11"/>
      <c r="P277" s="5"/>
      <c r="Q277" s="5"/>
      <c r="R277" s="5"/>
      <c r="S277" s="5"/>
      <c r="T277" s="5"/>
      <c r="U277" s="5"/>
      <c r="V277" s="5"/>
      <c r="W277" s="5"/>
      <c r="X277" s="5"/>
      <c r="Y277" s="5"/>
      <c r="Z277" s="5"/>
      <c r="AA277" s="5"/>
      <c r="AB277" s="5"/>
    </row>
    <row r="278" ht="15.75" customHeight="1">
      <c r="L278" s="5"/>
      <c r="M278" s="5"/>
      <c r="N278" s="5"/>
      <c r="O278" s="11"/>
      <c r="P278" s="5"/>
      <c r="Q278" s="5"/>
      <c r="R278" s="5"/>
      <c r="S278" s="5"/>
      <c r="T278" s="5"/>
      <c r="U278" s="5"/>
      <c r="V278" s="5"/>
      <c r="W278" s="5"/>
      <c r="X278" s="5"/>
      <c r="Y278" s="5"/>
      <c r="Z278" s="5"/>
      <c r="AA278" s="5"/>
      <c r="AB278" s="5"/>
    </row>
    <row r="279" ht="15.75" customHeight="1">
      <c r="L279" s="5"/>
      <c r="M279" s="5"/>
      <c r="N279" s="5"/>
      <c r="O279" s="11"/>
      <c r="P279" s="5"/>
      <c r="Q279" s="5"/>
      <c r="R279" s="5"/>
      <c r="S279" s="5"/>
      <c r="T279" s="5"/>
      <c r="U279" s="5"/>
      <c r="V279" s="5"/>
      <c r="W279" s="5"/>
      <c r="X279" s="5"/>
      <c r="Y279" s="5"/>
      <c r="Z279" s="5"/>
      <c r="AA279" s="5"/>
      <c r="AB279" s="5"/>
    </row>
    <row r="280" ht="15.75" customHeight="1">
      <c r="L280" s="5"/>
      <c r="M280" s="5"/>
      <c r="N280" s="5"/>
      <c r="O280" s="11"/>
      <c r="P280" s="5"/>
      <c r="Q280" s="5"/>
      <c r="R280" s="5"/>
      <c r="S280" s="5"/>
      <c r="T280" s="5"/>
      <c r="U280" s="5"/>
      <c r="V280" s="5"/>
      <c r="W280" s="5"/>
      <c r="X280" s="5"/>
      <c r="Y280" s="5"/>
      <c r="Z280" s="5"/>
      <c r="AA280" s="5"/>
      <c r="AB280" s="5"/>
    </row>
    <row r="281" ht="15.75" customHeight="1">
      <c r="L281" s="5"/>
      <c r="M281" s="5"/>
      <c r="N281" s="5"/>
      <c r="O281" s="11"/>
      <c r="P281" s="5"/>
      <c r="Q281" s="5"/>
      <c r="R281" s="5"/>
      <c r="S281" s="5"/>
      <c r="T281" s="5"/>
      <c r="U281" s="5"/>
      <c r="V281" s="5"/>
      <c r="W281" s="5"/>
      <c r="X281" s="5"/>
      <c r="Y281" s="5"/>
      <c r="Z281" s="5"/>
      <c r="AA281" s="5"/>
      <c r="AB281" s="5"/>
    </row>
    <row r="282" ht="15.75" customHeight="1">
      <c r="L282" s="5"/>
      <c r="M282" s="5"/>
      <c r="N282" s="5"/>
      <c r="O282" s="11"/>
      <c r="P282" s="5"/>
      <c r="Q282" s="5"/>
      <c r="R282" s="5"/>
      <c r="S282" s="5"/>
      <c r="T282" s="5"/>
      <c r="U282" s="5"/>
      <c r="V282" s="5"/>
      <c r="W282" s="5"/>
      <c r="X282" s="5"/>
      <c r="Y282" s="5"/>
      <c r="Z282" s="5"/>
      <c r="AA282" s="5"/>
      <c r="AB282" s="5"/>
    </row>
    <row r="283" ht="15.75" customHeight="1">
      <c r="L283" s="5"/>
      <c r="M283" s="5"/>
      <c r="N283" s="5"/>
      <c r="O283" s="11"/>
      <c r="P283" s="5"/>
      <c r="Q283" s="5"/>
      <c r="R283" s="5"/>
      <c r="S283" s="5"/>
      <c r="T283" s="5"/>
      <c r="U283" s="5"/>
      <c r="V283" s="5"/>
      <c r="W283" s="5"/>
      <c r="X283" s="5"/>
      <c r="Y283" s="5"/>
      <c r="Z283" s="5"/>
      <c r="AA283" s="5"/>
      <c r="AB283" s="5"/>
    </row>
    <row r="284" ht="15.75" customHeight="1">
      <c r="L284" s="5"/>
      <c r="M284" s="5"/>
      <c r="N284" s="5"/>
      <c r="O284" s="11"/>
      <c r="P284" s="5"/>
      <c r="Q284" s="5"/>
      <c r="R284" s="5"/>
      <c r="S284" s="5"/>
      <c r="T284" s="5"/>
      <c r="U284" s="5"/>
      <c r="V284" s="5"/>
      <c r="W284" s="5"/>
      <c r="X284" s="5"/>
      <c r="Y284" s="5"/>
      <c r="Z284" s="5"/>
      <c r="AA284" s="5"/>
      <c r="AB284" s="5"/>
    </row>
    <row r="285" ht="15.75" customHeight="1">
      <c r="L285" s="5"/>
      <c r="M285" s="5"/>
      <c r="N285" s="5"/>
      <c r="O285" s="11"/>
      <c r="P285" s="5"/>
      <c r="Q285" s="5"/>
      <c r="R285" s="5"/>
      <c r="S285" s="5"/>
      <c r="T285" s="5"/>
      <c r="U285" s="5"/>
      <c r="V285" s="5"/>
      <c r="W285" s="5"/>
      <c r="X285" s="5"/>
      <c r="Y285" s="5"/>
      <c r="Z285" s="5"/>
      <c r="AA285" s="5"/>
      <c r="AB285" s="5"/>
    </row>
    <row r="286" ht="15.75" customHeight="1">
      <c r="L286" s="5"/>
      <c r="M286" s="5"/>
      <c r="N286" s="5"/>
      <c r="O286" s="11"/>
      <c r="P286" s="5"/>
      <c r="Q286" s="5"/>
      <c r="R286" s="5"/>
      <c r="S286" s="5"/>
      <c r="T286" s="5"/>
      <c r="U286" s="5"/>
      <c r="V286" s="5"/>
      <c r="W286" s="5"/>
      <c r="X286" s="5"/>
      <c r="Y286" s="5"/>
      <c r="Z286" s="5"/>
      <c r="AA286" s="5"/>
      <c r="AB286" s="5"/>
    </row>
    <row r="287" ht="15.75" customHeight="1">
      <c r="L287" s="5"/>
      <c r="M287" s="5"/>
      <c r="N287" s="5"/>
      <c r="O287" s="11"/>
      <c r="P287" s="5"/>
      <c r="Q287" s="5"/>
      <c r="R287" s="5"/>
      <c r="S287" s="5"/>
      <c r="T287" s="5"/>
      <c r="U287" s="5"/>
      <c r="V287" s="5"/>
      <c r="W287" s="5"/>
      <c r="X287" s="5"/>
      <c r="Y287" s="5"/>
      <c r="Z287" s="5"/>
      <c r="AA287" s="5"/>
      <c r="AB287" s="5"/>
    </row>
    <row r="288" ht="15.75" customHeight="1">
      <c r="L288" s="5"/>
      <c r="M288" s="5"/>
      <c r="N288" s="5"/>
      <c r="O288" s="11"/>
      <c r="P288" s="5"/>
      <c r="Q288" s="5"/>
      <c r="R288" s="5"/>
      <c r="S288" s="5"/>
      <c r="T288" s="5"/>
      <c r="U288" s="5"/>
      <c r="V288" s="5"/>
      <c r="W288" s="5"/>
      <c r="X288" s="5"/>
      <c r="Y288" s="5"/>
      <c r="Z288" s="5"/>
      <c r="AA288" s="5"/>
      <c r="AB288" s="5"/>
    </row>
    <row r="289" ht="15.75" customHeight="1">
      <c r="L289" s="5"/>
      <c r="M289" s="5"/>
      <c r="N289" s="5"/>
      <c r="O289" s="11"/>
      <c r="P289" s="5"/>
      <c r="Q289" s="5"/>
      <c r="R289" s="5"/>
      <c r="S289" s="5"/>
      <c r="T289" s="5"/>
      <c r="U289" s="5"/>
      <c r="V289" s="5"/>
      <c r="W289" s="5"/>
      <c r="X289" s="5"/>
      <c r="Y289" s="5"/>
      <c r="Z289" s="5"/>
      <c r="AA289" s="5"/>
      <c r="AB289" s="5"/>
    </row>
    <row r="290" ht="15.75" customHeight="1">
      <c r="L290" s="5"/>
      <c r="M290" s="5"/>
      <c r="N290" s="5"/>
      <c r="O290" s="11"/>
      <c r="P290" s="5"/>
      <c r="Q290" s="5"/>
      <c r="R290" s="5"/>
      <c r="S290" s="5"/>
      <c r="T290" s="5"/>
      <c r="U290" s="5"/>
      <c r="V290" s="5"/>
      <c r="W290" s="5"/>
      <c r="X290" s="5"/>
      <c r="Y290" s="5"/>
      <c r="Z290" s="5"/>
      <c r="AA290" s="5"/>
      <c r="AB290" s="5"/>
    </row>
    <row r="291" ht="15.75" customHeight="1">
      <c r="L291" s="5"/>
      <c r="M291" s="5"/>
      <c r="N291" s="5"/>
      <c r="O291" s="11"/>
      <c r="P291" s="5"/>
      <c r="Q291" s="5"/>
      <c r="R291" s="5"/>
      <c r="S291" s="5"/>
      <c r="T291" s="5"/>
      <c r="U291" s="5"/>
      <c r="V291" s="5"/>
      <c r="W291" s="5"/>
      <c r="X291" s="5"/>
      <c r="Y291" s="5"/>
      <c r="Z291" s="5"/>
      <c r="AA291" s="5"/>
      <c r="AB291" s="5"/>
    </row>
    <row r="292" ht="15.75" customHeight="1">
      <c r="L292" s="5"/>
      <c r="M292" s="5"/>
      <c r="N292" s="5"/>
      <c r="O292" s="11"/>
      <c r="P292" s="5"/>
      <c r="Q292" s="5"/>
      <c r="R292" s="5"/>
      <c r="S292" s="5"/>
      <c r="T292" s="5"/>
      <c r="U292" s="5"/>
      <c r="V292" s="5"/>
      <c r="W292" s="5"/>
      <c r="X292" s="5"/>
      <c r="Y292" s="5"/>
      <c r="Z292" s="5"/>
      <c r="AA292" s="5"/>
      <c r="AB292" s="5"/>
    </row>
    <row r="293" ht="15.75" customHeight="1">
      <c r="L293" s="5"/>
      <c r="M293" s="5"/>
      <c r="N293" s="5"/>
      <c r="O293" s="11"/>
      <c r="P293" s="5"/>
      <c r="Q293" s="5"/>
      <c r="R293" s="5"/>
      <c r="S293" s="5"/>
      <c r="T293" s="5"/>
      <c r="U293" s="5"/>
      <c r="V293" s="5"/>
      <c r="W293" s="5"/>
      <c r="X293" s="5"/>
      <c r="Y293" s="5"/>
      <c r="Z293" s="5"/>
      <c r="AA293" s="5"/>
      <c r="AB293" s="5"/>
    </row>
    <row r="294" ht="15.75" customHeight="1">
      <c r="L294" s="5"/>
      <c r="M294" s="5"/>
      <c r="N294" s="5"/>
      <c r="O294" s="11"/>
      <c r="P294" s="5"/>
      <c r="Q294" s="5"/>
      <c r="R294" s="5"/>
      <c r="S294" s="5"/>
      <c r="T294" s="5"/>
      <c r="U294" s="5"/>
      <c r="V294" s="5"/>
      <c r="W294" s="5"/>
      <c r="X294" s="5"/>
      <c r="Y294" s="5"/>
      <c r="Z294" s="5"/>
      <c r="AA294" s="5"/>
      <c r="AB294" s="5"/>
    </row>
    <row r="295" ht="15.75" customHeight="1">
      <c r="L295" s="5"/>
      <c r="M295" s="5"/>
      <c r="N295" s="5"/>
      <c r="O295" s="11"/>
      <c r="P295" s="5"/>
      <c r="Q295" s="5"/>
      <c r="R295" s="5"/>
      <c r="S295" s="5"/>
      <c r="T295" s="5"/>
      <c r="U295" s="5"/>
      <c r="V295" s="5"/>
      <c r="W295" s="5"/>
      <c r="X295" s="5"/>
      <c r="Y295" s="5"/>
      <c r="Z295" s="5"/>
      <c r="AA295" s="5"/>
      <c r="AB295" s="5"/>
    </row>
    <row r="296" ht="15.75" customHeight="1">
      <c r="L296" s="5"/>
      <c r="M296" s="5"/>
      <c r="N296" s="5"/>
      <c r="O296" s="11"/>
      <c r="P296" s="5"/>
      <c r="Q296" s="5"/>
      <c r="R296" s="5"/>
      <c r="S296" s="5"/>
      <c r="T296" s="5"/>
      <c r="U296" s="5"/>
      <c r="V296" s="5"/>
      <c r="W296" s="5"/>
      <c r="X296" s="5"/>
      <c r="Y296" s="5"/>
      <c r="Z296" s="5"/>
      <c r="AA296" s="5"/>
      <c r="AB296" s="5"/>
    </row>
    <row r="297" ht="15.75" customHeight="1">
      <c r="L297" s="5"/>
      <c r="M297" s="5"/>
      <c r="N297" s="5"/>
      <c r="O297" s="11"/>
      <c r="P297" s="5"/>
      <c r="Q297" s="5"/>
      <c r="R297" s="5"/>
      <c r="S297" s="5"/>
      <c r="T297" s="5"/>
      <c r="U297" s="5"/>
      <c r="V297" s="5"/>
      <c r="W297" s="5"/>
      <c r="X297" s="5"/>
      <c r="Y297" s="5"/>
      <c r="Z297" s="5"/>
      <c r="AA297" s="5"/>
      <c r="AB297" s="5"/>
    </row>
    <row r="298" ht="15.75" customHeight="1">
      <c r="L298" s="5"/>
      <c r="M298" s="5"/>
      <c r="N298" s="5"/>
      <c r="O298" s="11"/>
      <c r="P298" s="5"/>
      <c r="Q298" s="5"/>
      <c r="R298" s="5"/>
      <c r="S298" s="5"/>
      <c r="T298" s="5"/>
      <c r="U298" s="5"/>
      <c r="V298" s="5"/>
      <c r="W298" s="5"/>
      <c r="X298" s="5"/>
      <c r="Y298" s="5"/>
      <c r="Z298" s="5"/>
      <c r="AA298" s="5"/>
      <c r="AB298" s="5"/>
    </row>
    <row r="299" ht="15.75" customHeight="1">
      <c r="L299" s="5"/>
      <c r="M299" s="5"/>
      <c r="N299" s="5"/>
      <c r="O299" s="11"/>
      <c r="P299" s="5"/>
      <c r="Q299" s="5"/>
      <c r="R299" s="5"/>
      <c r="S299" s="5"/>
      <c r="T299" s="5"/>
      <c r="U299" s="5"/>
      <c r="V299" s="5"/>
      <c r="W299" s="5"/>
      <c r="X299" s="5"/>
      <c r="Y299" s="5"/>
      <c r="Z299" s="5"/>
      <c r="AA299" s="5"/>
      <c r="AB299" s="5"/>
    </row>
    <row r="300" ht="15.75" customHeight="1">
      <c r="L300" s="5"/>
      <c r="M300" s="5"/>
      <c r="N300" s="5"/>
      <c r="O300" s="11"/>
      <c r="P300" s="5"/>
      <c r="Q300" s="5"/>
      <c r="R300" s="5"/>
      <c r="S300" s="5"/>
      <c r="T300" s="5"/>
      <c r="U300" s="5"/>
      <c r="V300" s="5"/>
      <c r="W300" s="5"/>
      <c r="X300" s="5"/>
      <c r="Y300" s="5"/>
      <c r="Z300" s="5"/>
      <c r="AA300" s="5"/>
      <c r="AB300" s="5"/>
    </row>
    <row r="301" ht="15.75" customHeight="1">
      <c r="L301" s="5"/>
      <c r="M301" s="5"/>
      <c r="N301" s="5"/>
      <c r="O301" s="11"/>
      <c r="P301" s="5"/>
      <c r="Q301" s="5"/>
      <c r="R301" s="5"/>
      <c r="S301" s="5"/>
      <c r="T301" s="5"/>
      <c r="U301" s="5"/>
      <c r="V301" s="5"/>
      <c r="W301" s="5"/>
      <c r="X301" s="5"/>
      <c r="Y301" s="5"/>
      <c r="Z301" s="5"/>
      <c r="AA301" s="5"/>
      <c r="AB301" s="5"/>
    </row>
    <row r="302" ht="15.75" customHeight="1">
      <c r="L302" s="5"/>
      <c r="M302" s="5"/>
      <c r="N302" s="5"/>
      <c r="O302" s="11"/>
      <c r="P302" s="5"/>
      <c r="Q302" s="5"/>
      <c r="R302" s="5"/>
      <c r="S302" s="5"/>
      <c r="T302" s="5"/>
      <c r="U302" s="5"/>
      <c r="V302" s="5"/>
      <c r="W302" s="5"/>
      <c r="X302" s="5"/>
      <c r="Y302" s="5"/>
      <c r="Z302" s="5"/>
      <c r="AA302" s="5"/>
      <c r="AB302" s="5"/>
    </row>
    <row r="303" ht="15.75" customHeight="1">
      <c r="L303" s="5"/>
      <c r="M303" s="5"/>
      <c r="N303" s="5"/>
      <c r="O303" s="11"/>
      <c r="P303" s="5"/>
      <c r="Q303" s="5"/>
      <c r="R303" s="5"/>
      <c r="S303" s="5"/>
      <c r="T303" s="5"/>
      <c r="U303" s="5"/>
      <c r="V303" s="5"/>
      <c r="W303" s="5"/>
      <c r="X303" s="5"/>
      <c r="Y303" s="5"/>
      <c r="Z303" s="5"/>
      <c r="AA303" s="5"/>
      <c r="AB303" s="5"/>
    </row>
    <row r="304" ht="15.75" customHeight="1">
      <c r="L304" s="5"/>
      <c r="M304" s="5"/>
      <c r="N304" s="5"/>
      <c r="O304" s="11"/>
      <c r="P304" s="5"/>
      <c r="Q304" s="5"/>
      <c r="R304" s="5"/>
      <c r="S304" s="5"/>
      <c r="T304" s="5"/>
      <c r="U304" s="5"/>
      <c r="V304" s="5"/>
      <c r="W304" s="5"/>
      <c r="X304" s="5"/>
      <c r="Y304" s="5"/>
      <c r="Z304" s="5"/>
      <c r="AA304" s="5"/>
      <c r="AB304" s="5"/>
    </row>
    <row r="305" ht="15.75" customHeight="1">
      <c r="L305" s="5"/>
      <c r="M305" s="5"/>
      <c r="N305" s="5"/>
      <c r="O305" s="11"/>
      <c r="P305" s="5"/>
      <c r="Q305" s="5"/>
      <c r="R305" s="5"/>
      <c r="S305" s="5"/>
      <c r="T305" s="5"/>
      <c r="U305" s="5"/>
      <c r="V305" s="5"/>
      <c r="W305" s="5"/>
      <c r="X305" s="5"/>
      <c r="Y305" s="5"/>
      <c r="Z305" s="5"/>
      <c r="AA305" s="5"/>
      <c r="AB305" s="5"/>
    </row>
    <row r="306" ht="15.75" customHeight="1">
      <c r="L306" s="5"/>
      <c r="M306" s="5"/>
      <c r="N306" s="5"/>
      <c r="O306" s="11"/>
      <c r="P306" s="5"/>
      <c r="Q306" s="5"/>
      <c r="R306" s="5"/>
      <c r="S306" s="5"/>
      <c r="T306" s="5"/>
      <c r="U306" s="5"/>
      <c r="V306" s="5"/>
      <c r="W306" s="5"/>
      <c r="X306" s="5"/>
      <c r="Y306" s="5"/>
      <c r="Z306" s="5"/>
      <c r="AA306" s="5"/>
      <c r="AB306" s="5"/>
    </row>
    <row r="307" ht="15.75" customHeight="1">
      <c r="L307" s="5"/>
      <c r="M307" s="5"/>
      <c r="N307" s="5"/>
      <c r="O307" s="11"/>
      <c r="P307" s="5"/>
      <c r="Q307" s="5"/>
      <c r="R307" s="5"/>
      <c r="S307" s="5"/>
      <c r="T307" s="5"/>
      <c r="U307" s="5"/>
      <c r="V307" s="5"/>
      <c r="W307" s="5"/>
      <c r="X307" s="5"/>
      <c r="Y307" s="5"/>
      <c r="Z307" s="5"/>
      <c r="AA307" s="5"/>
      <c r="AB307" s="5"/>
    </row>
    <row r="308" ht="15.75" customHeight="1">
      <c r="L308" s="5"/>
      <c r="M308" s="5"/>
      <c r="N308" s="5"/>
      <c r="O308" s="11"/>
      <c r="P308" s="5"/>
      <c r="Q308" s="5"/>
      <c r="R308" s="5"/>
      <c r="S308" s="5"/>
      <c r="T308" s="5"/>
      <c r="U308" s="5"/>
      <c r="V308" s="5"/>
      <c r="W308" s="5"/>
      <c r="X308" s="5"/>
      <c r="Y308" s="5"/>
      <c r="Z308" s="5"/>
      <c r="AA308" s="5"/>
      <c r="AB308" s="5"/>
    </row>
    <row r="309" ht="15.75" customHeight="1">
      <c r="L309" s="5"/>
      <c r="M309" s="5"/>
      <c r="N309" s="5"/>
      <c r="O309" s="11"/>
      <c r="P309" s="5"/>
      <c r="Q309" s="5"/>
      <c r="R309" s="5"/>
      <c r="S309" s="5"/>
      <c r="T309" s="5"/>
      <c r="U309" s="5"/>
      <c r="V309" s="5"/>
      <c r="W309" s="5"/>
      <c r="X309" s="5"/>
      <c r="Y309" s="5"/>
      <c r="Z309" s="5"/>
      <c r="AA309" s="5"/>
      <c r="AB309" s="5"/>
    </row>
    <row r="310" ht="15.75" customHeight="1">
      <c r="L310" s="5"/>
      <c r="M310" s="5"/>
      <c r="N310" s="5"/>
      <c r="O310" s="11"/>
      <c r="P310" s="5"/>
      <c r="Q310" s="5"/>
      <c r="R310" s="5"/>
      <c r="S310" s="5"/>
      <c r="T310" s="5"/>
      <c r="U310" s="5"/>
      <c r="V310" s="5"/>
      <c r="W310" s="5"/>
      <c r="X310" s="5"/>
      <c r="Y310" s="5"/>
      <c r="Z310" s="5"/>
      <c r="AA310" s="5"/>
      <c r="AB310" s="5"/>
    </row>
    <row r="311" ht="15.75" customHeight="1">
      <c r="L311" s="5"/>
      <c r="M311" s="5"/>
      <c r="N311" s="5"/>
      <c r="O311" s="11"/>
      <c r="P311" s="5"/>
      <c r="Q311" s="5"/>
      <c r="R311" s="5"/>
      <c r="S311" s="5"/>
      <c r="T311" s="5"/>
      <c r="U311" s="5"/>
      <c r="V311" s="5"/>
      <c r="W311" s="5"/>
      <c r="X311" s="5"/>
      <c r="Y311" s="5"/>
      <c r="Z311" s="5"/>
      <c r="AA311" s="5"/>
      <c r="AB311" s="5"/>
    </row>
    <row r="312" ht="15.75" customHeight="1">
      <c r="L312" s="5"/>
      <c r="M312" s="5"/>
      <c r="N312" s="5"/>
      <c r="O312" s="11"/>
      <c r="P312" s="5"/>
      <c r="Q312" s="5"/>
      <c r="R312" s="5"/>
      <c r="S312" s="5"/>
      <c r="T312" s="5"/>
      <c r="U312" s="5"/>
      <c r="V312" s="5"/>
      <c r="W312" s="5"/>
      <c r="X312" s="5"/>
      <c r="Y312" s="5"/>
      <c r="Z312" s="5"/>
      <c r="AA312" s="5"/>
      <c r="AB312" s="5"/>
    </row>
    <row r="313" ht="15.75" customHeight="1">
      <c r="L313" s="5"/>
      <c r="M313" s="5"/>
      <c r="N313" s="5"/>
      <c r="O313" s="11"/>
      <c r="P313" s="5"/>
      <c r="Q313" s="5"/>
      <c r="R313" s="5"/>
      <c r="S313" s="5"/>
      <c r="T313" s="5"/>
      <c r="U313" s="5"/>
      <c r="V313" s="5"/>
      <c r="W313" s="5"/>
      <c r="X313" s="5"/>
      <c r="Y313" s="5"/>
      <c r="Z313" s="5"/>
      <c r="AA313" s="5"/>
      <c r="AB313" s="5"/>
    </row>
    <row r="314" ht="15.75" customHeight="1">
      <c r="L314" s="5"/>
      <c r="M314" s="5"/>
      <c r="N314" s="5"/>
      <c r="O314" s="11"/>
      <c r="P314" s="5"/>
      <c r="Q314" s="5"/>
      <c r="R314" s="5"/>
      <c r="S314" s="5"/>
      <c r="T314" s="5"/>
      <c r="U314" s="5"/>
      <c r="V314" s="5"/>
      <c r="W314" s="5"/>
      <c r="X314" s="5"/>
      <c r="Y314" s="5"/>
      <c r="Z314" s="5"/>
      <c r="AA314" s="5"/>
      <c r="AB314" s="5"/>
    </row>
    <row r="315" ht="15.75" customHeight="1">
      <c r="L315" s="5"/>
      <c r="M315" s="5"/>
      <c r="N315" s="5"/>
      <c r="O315" s="11"/>
      <c r="P315" s="5"/>
      <c r="Q315" s="5"/>
      <c r="R315" s="5"/>
      <c r="S315" s="5"/>
      <c r="T315" s="5"/>
      <c r="U315" s="5"/>
      <c r="V315" s="5"/>
      <c r="W315" s="5"/>
      <c r="X315" s="5"/>
      <c r="Y315" s="5"/>
      <c r="Z315" s="5"/>
      <c r="AA315" s="5"/>
      <c r="AB315" s="5"/>
    </row>
    <row r="316" ht="15.75" customHeight="1">
      <c r="L316" s="5"/>
      <c r="M316" s="5"/>
      <c r="N316" s="5"/>
      <c r="O316" s="11"/>
      <c r="P316" s="5"/>
      <c r="Q316" s="5"/>
      <c r="R316" s="5"/>
      <c r="S316" s="5"/>
      <c r="T316" s="5"/>
      <c r="U316" s="5"/>
      <c r="V316" s="5"/>
      <c r="W316" s="5"/>
      <c r="X316" s="5"/>
      <c r="Y316" s="5"/>
      <c r="Z316" s="5"/>
      <c r="AA316" s="5"/>
      <c r="AB316" s="5"/>
    </row>
    <row r="317" ht="15.75" customHeight="1">
      <c r="L317" s="5"/>
      <c r="M317" s="5"/>
      <c r="N317" s="5"/>
      <c r="O317" s="11"/>
      <c r="P317" s="5"/>
      <c r="Q317" s="5"/>
      <c r="R317" s="5"/>
      <c r="S317" s="5"/>
      <c r="T317" s="5"/>
      <c r="U317" s="5"/>
      <c r="V317" s="5"/>
      <c r="W317" s="5"/>
      <c r="X317" s="5"/>
      <c r="Y317" s="5"/>
      <c r="Z317" s="5"/>
      <c r="AA317" s="5"/>
      <c r="AB317" s="5"/>
    </row>
    <row r="318" ht="15.75" customHeight="1">
      <c r="L318" s="5"/>
      <c r="M318" s="5"/>
      <c r="N318" s="5"/>
      <c r="O318" s="11"/>
      <c r="P318" s="5"/>
      <c r="Q318" s="5"/>
      <c r="R318" s="5"/>
      <c r="S318" s="5"/>
      <c r="T318" s="5"/>
      <c r="U318" s="5"/>
      <c r="V318" s="5"/>
      <c r="W318" s="5"/>
      <c r="X318" s="5"/>
      <c r="Y318" s="5"/>
      <c r="Z318" s="5"/>
      <c r="AA318" s="5"/>
      <c r="AB318" s="5"/>
    </row>
    <row r="319" ht="15.75" customHeight="1">
      <c r="L319" s="5"/>
      <c r="M319" s="5"/>
      <c r="N319" s="5"/>
      <c r="O319" s="11"/>
      <c r="P319" s="5"/>
      <c r="Q319" s="5"/>
      <c r="R319" s="5"/>
      <c r="S319" s="5"/>
      <c r="T319" s="5"/>
      <c r="U319" s="5"/>
      <c r="V319" s="5"/>
      <c r="W319" s="5"/>
      <c r="X319" s="5"/>
      <c r="Y319" s="5"/>
      <c r="Z319" s="5"/>
      <c r="AA319" s="5"/>
      <c r="AB319" s="5"/>
    </row>
    <row r="320" ht="15.75" customHeight="1">
      <c r="L320" s="5"/>
      <c r="M320" s="5"/>
      <c r="N320" s="5"/>
      <c r="O320" s="11"/>
      <c r="P320" s="5"/>
      <c r="Q320" s="5"/>
      <c r="R320" s="5"/>
      <c r="S320" s="5"/>
      <c r="T320" s="5"/>
      <c r="U320" s="5"/>
      <c r="V320" s="5"/>
      <c r="W320" s="5"/>
      <c r="X320" s="5"/>
      <c r="Y320" s="5"/>
      <c r="Z320" s="5"/>
      <c r="AA320" s="5"/>
      <c r="AB320" s="5"/>
    </row>
    <row r="321" ht="15.75" customHeight="1">
      <c r="L321" s="5"/>
      <c r="M321" s="5"/>
      <c r="N321" s="5"/>
      <c r="O321" s="11"/>
      <c r="P321" s="5"/>
      <c r="Q321" s="5"/>
      <c r="R321" s="5"/>
      <c r="S321" s="5"/>
      <c r="T321" s="5"/>
      <c r="U321" s="5"/>
      <c r="V321" s="5"/>
      <c r="W321" s="5"/>
      <c r="X321" s="5"/>
      <c r="Y321" s="5"/>
      <c r="Z321" s="5"/>
      <c r="AA321" s="5"/>
      <c r="AB321" s="5"/>
    </row>
    <row r="322" ht="15.75" customHeight="1">
      <c r="L322" s="5"/>
      <c r="M322" s="5"/>
      <c r="N322" s="5"/>
      <c r="O322" s="11"/>
      <c r="P322" s="5"/>
      <c r="Q322" s="5"/>
      <c r="R322" s="5"/>
      <c r="S322" s="5"/>
      <c r="T322" s="5"/>
      <c r="U322" s="5"/>
      <c r="V322" s="5"/>
      <c r="W322" s="5"/>
      <c r="X322" s="5"/>
      <c r="Y322" s="5"/>
      <c r="Z322" s="5"/>
      <c r="AA322" s="5"/>
      <c r="AB322" s="5"/>
    </row>
    <row r="323" ht="15.75" customHeight="1">
      <c r="L323" s="5"/>
      <c r="M323" s="5"/>
      <c r="N323" s="5"/>
      <c r="O323" s="11"/>
      <c r="P323" s="5"/>
      <c r="Q323" s="5"/>
      <c r="R323" s="5"/>
      <c r="S323" s="5"/>
      <c r="T323" s="5"/>
      <c r="U323" s="5"/>
      <c r="V323" s="5"/>
      <c r="W323" s="5"/>
      <c r="X323" s="5"/>
      <c r="Y323" s="5"/>
      <c r="Z323" s="5"/>
      <c r="AA323" s="5"/>
      <c r="AB323" s="5"/>
    </row>
    <row r="324" ht="15.75" customHeight="1">
      <c r="L324" s="5"/>
      <c r="M324" s="5"/>
      <c r="N324" s="5"/>
      <c r="O324" s="11"/>
      <c r="P324" s="5"/>
      <c r="Q324" s="5"/>
      <c r="R324" s="5"/>
      <c r="S324" s="5"/>
      <c r="T324" s="5"/>
      <c r="U324" s="5"/>
      <c r="V324" s="5"/>
      <c r="W324" s="5"/>
      <c r="X324" s="5"/>
      <c r="Y324" s="5"/>
      <c r="Z324" s="5"/>
      <c r="AA324" s="5"/>
      <c r="AB324" s="5"/>
    </row>
    <row r="325" ht="15.75" customHeight="1">
      <c r="L325" s="5"/>
      <c r="M325" s="5"/>
      <c r="N325" s="5"/>
      <c r="O325" s="11"/>
      <c r="P325" s="5"/>
      <c r="Q325" s="5"/>
      <c r="R325" s="5"/>
      <c r="S325" s="5"/>
      <c r="T325" s="5"/>
      <c r="U325" s="5"/>
      <c r="V325" s="5"/>
      <c r="W325" s="5"/>
      <c r="X325" s="5"/>
      <c r="Y325" s="5"/>
      <c r="Z325" s="5"/>
      <c r="AA325" s="5"/>
      <c r="AB325" s="5"/>
    </row>
    <row r="326" ht="15.75" customHeight="1">
      <c r="L326" s="5"/>
      <c r="M326" s="5"/>
      <c r="N326" s="5"/>
      <c r="O326" s="11"/>
      <c r="P326" s="5"/>
      <c r="Q326" s="5"/>
      <c r="R326" s="5"/>
      <c r="S326" s="5"/>
      <c r="T326" s="5"/>
      <c r="U326" s="5"/>
      <c r="V326" s="5"/>
      <c r="W326" s="5"/>
      <c r="X326" s="5"/>
      <c r="Y326" s="5"/>
      <c r="Z326" s="5"/>
      <c r="AA326" s="5"/>
      <c r="AB326" s="5"/>
    </row>
    <row r="327" ht="15.75" customHeight="1">
      <c r="L327" s="5"/>
      <c r="M327" s="5"/>
      <c r="N327" s="5"/>
      <c r="O327" s="11"/>
      <c r="P327" s="5"/>
      <c r="Q327" s="5"/>
      <c r="R327" s="5"/>
      <c r="S327" s="5"/>
      <c r="T327" s="5"/>
      <c r="U327" s="5"/>
      <c r="V327" s="5"/>
      <c r="W327" s="5"/>
      <c r="X327" s="5"/>
      <c r="Y327" s="5"/>
      <c r="Z327" s="5"/>
      <c r="AA327" s="5"/>
      <c r="AB327" s="5"/>
    </row>
    <row r="328" ht="15.75" customHeight="1">
      <c r="L328" s="5"/>
      <c r="M328" s="5"/>
      <c r="N328" s="5"/>
      <c r="O328" s="11"/>
      <c r="P328" s="5"/>
      <c r="Q328" s="5"/>
      <c r="R328" s="5"/>
      <c r="S328" s="5"/>
      <c r="T328" s="5"/>
      <c r="U328" s="5"/>
      <c r="V328" s="5"/>
      <c r="W328" s="5"/>
      <c r="X328" s="5"/>
      <c r="Y328" s="5"/>
      <c r="Z328" s="5"/>
      <c r="AA328" s="5"/>
      <c r="AB328" s="5"/>
    </row>
    <row r="329" ht="15.75" customHeight="1">
      <c r="L329" s="5"/>
      <c r="M329" s="5"/>
      <c r="N329" s="5"/>
      <c r="O329" s="11"/>
      <c r="P329" s="5"/>
      <c r="Q329" s="5"/>
      <c r="R329" s="5"/>
      <c r="S329" s="5"/>
      <c r="T329" s="5"/>
      <c r="U329" s="5"/>
      <c r="V329" s="5"/>
      <c r="W329" s="5"/>
      <c r="X329" s="5"/>
      <c r="Y329" s="5"/>
      <c r="Z329" s="5"/>
      <c r="AA329" s="5"/>
      <c r="AB329" s="5"/>
    </row>
    <row r="330" ht="15.75" customHeight="1">
      <c r="L330" s="5"/>
      <c r="M330" s="5"/>
      <c r="N330" s="5"/>
      <c r="O330" s="11"/>
      <c r="P330" s="5"/>
      <c r="Q330" s="5"/>
      <c r="R330" s="5"/>
      <c r="S330" s="5"/>
      <c r="T330" s="5"/>
      <c r="U330" s="5"/>
      <c r="V330" s="5"/>
      <c r="W330" s="5"/>
      <c r="X330" s="5"/>
      <c r="Y330" s="5"/>
      <c r="Z330" s="5"/>
      <c r="AA330" s="5"/>
      <c r="AB330" s="5"/>
    </row>
    <row r="331" ht="15.75" customHeight="1">
      <c r="L331" s="5"/>
      <c r="M331" s="5"/>
      <c r="N331" s="5"/>
      <c r="O331" s="11"/>
      <c r="P331" s="5"/>
      <c r="Q331" s="5"/>
      <c r="R331" s="5"/>
      <c r="S331" s="5"/>
      <c r="T331" s="5"/>
      <c r="U331" s="5"/>
      <c r="V331" s="5"/>
      <c r="W331" s="5"/>
      <c r="X331" s="5"/>
      <c r="Y331" s="5"/>
      <c r="Z331" s="5"/>
      <c r="AA331" s="5"/>
      <c r="AB331" s="5"/>
    </row>
    <row r="332" ht="15.75" customHeight="1">
      <c r="L332" s="5"/>
      <c r="M332" s="5"/>
      <c r="N332" s="5"/>
      <c r="O332" s="11"/>
      <c r="P332" s="5"/>
      <c r="Q332" s="5"/>
      <c r="R332" s="5"/>
      <c r="S332" s="5"/>
      <c r="T332" s="5"/>
      <c r="U332" s="5"/>
      <c r="V332" s="5"/>
      <c r="W332" s="5"/>
      <c r="X332" s="5"/>
      <c r="Y332" s="5"/>
      <c r="Z332" s="5"/>
      <c r="AA332" s="5"/>
      <c r="AB332" s="5"/>
    </row>
    <row r="333" ht="15.75" customHeight="1">
      <c r="L333" s="5"/>
      <c r="M333" s="5"/>
      <c r="N333" s="5"/>
      <c r="O333" s="11"/>
      <c r="P333" s="5"/>
      <c r="Q333" s="5"/>
      <c r="R333" s="5"/>
      <c r="S333" s="5"/>
      <c r="T333" s="5"/>
      <c r="U333" s="5"/>
      <c r="V333" s="5"/>
      <c r="W333" s="5"/>
      <c r="X333" s="5"/>
      <c r="Y333" s="5"/>
      <c r="Z333" s="5"/>
      <c r="AA333" s="5"/>
      <c r="AB333" s="5"/>
    </row>
    <row r="334" ht="15.75" customHeight="1">
      <c r="L334" s="5"/>
      <c r="M334" s="5"/>
      <c r="N334" s="5"/>
      <c r="O334" s="11"/>
      <c r="P334" s="5"/>
      <c r="Q334" s="5"/>
      <c r="R334" s="5"/>
      <c r="S334" s="5"/>
      <c r="T334" s="5"/>
      <c r="U334" s="5"/>
      <c r="V334" s="5"/>
      <c r="W334" s="5"/>
      <c r="X334" s="5"/>
      <c r="Y334" s="5"/>
      <c r="Z334" s="5"/>
      <c r="AA334" s="5"/>
      <c r="AB334" s="5"/>
    </row>
    <row r="335" ht="15.75" customHeight="1">
      <c r="L335" s="5"/>
      <c r="M335" s="5"/>
      <c r="N335" s="5"/>
      <c r="O335" s="11"/>
      <c r="P335" s="5"/>
      <c r="Q335" s="5"/>
      <c r="R335" s="5"/>
      <c r="S335" s="5"/>
      <c r="T335" s="5"/>
      <c r="U335" s="5"/>
      <c r="V335" s="5"/>
      <c r="W335" s="5"/>
      <c r="X335" s="5"/>
      <c r="Y335" s="5"/>
      <c r="Z335" s="5"/>
      <c r="AA335" s="5"/>
      <c r="AB335" s="5"/>
    </row>
    <row r="336" ht="15.75" customHeight="1">
      <c r="L336" s="5"/>
      <c r="M336" s="5"/>
      <c r="N336" s="5"/>
      <c r="O336" s="11"/>
      <c r="P336" s="5"/>
      <c r="Q336" s="5"/>
      <c r="R336" s="5"/>
      <c r="S336" s="5"/>
      <c r="T336" s="5"/>
      <c r="U336" s="5"/>
      <c r="V336" s="5"/>
      <c r="W336" s="5"/>
      <c r="X336" s="5"/>
      <c r="Y336" s="5"/>
      <c r="Z336" s="5"/>
      <c r="AA336" s="5"/>
      <c r="AB336" s="5"/>
    </row>
    <row r="337" ht="15.75" customHeight="1">
      <c r="L337" s="5"/>
      <c r="M337" s="5"/>
      <c r="N337" s="5"/>
      <c r="O337" s="11"/>
      <c r="P337" s="5"/>
      <c r="Q337" s="5"/>
      <c r="R337" s="5"/>
      <c r="S337" s="5"/>
      <c r="T337" s="5"/>
      <c r="U337" s="5"/>
      <c r="V337" s="5"/>
      <c r="W337" s="5"/>
      <c r="X337" s="5"/>
      <c r="Y337" s="5"/>
      <c r="Z337" s="5"/>
      <c r="AA337" s="5"/>
      <c r="AB337" s="5"/>
    </row>
    <row r="338" ht="15.75" customHeight="1">
      <c r="L338" s="5"/>
      <c r="M338" s="5"/>
      <c r="N338" s="5"/>
      <c r="O338" s="11"/>
      <c r="P338" s="5"/>
      <c r="Q338" s="5"/>
      <c r="R338" s="5"/>
      <c r="S338" s="5"/>
      <c r="T338" s="5"/>
      <c r="U338" s="5"/>
      <c r="V338" s="5"/>
      <c r="W338" s="5"/>
      <c r="X338" s="5"/>
      <c r="Y338" s="5"/>
      <c r="Z338" s="5"/>
      <c r="AA338" s="5"/>
      <c r="AB338" s="5"/>
    </row>
    <row r="339" ht="15.75" customHeight="1">
      <c r="L339" s="5"/>
      <c r="M339" s="5"/>
      <c r="N339" s="5"/>
      <c r="O339" s="11"/>
      <c r="P339" s="5"/>
      <c r="Q339" s="5"/>
      <c r="R339" s="5"/>
      <c r="S339" s="5"/>
      <c r="T339" s="5"/>
      <c r="U339" s="5"/>
      <c r="V339" s="5"/>
      <c r="W339" s="5"/>
      <c r="X339" s="5"/>
      <c r="Y339" s="5"/>
      <c r="Z339" s="5"/>
      <c r="AA339" s="5"/>
      <c r="AB339" s="5"/>
    </row>
    <row r="340" ht="15.75" customHeight="1">
      <c r="L340" s="5"/>
      <c r="M340" s="5"/>
      <c r="N340" s="5"/>
      <c r="O340" s="11"/>
      <c r="P340" s="5"/>
      <c r="Q340" s="5"/>
      <c r="R340" s="5"/>
      <c r="S340" s="5"/>
      <c r="T340" s="5"/>
      <c r="U340" s="5"/>
      <c r="V340" s="5"/>
      <c r="W340" s="5"/>
      <c r="X340" s="5"/>
      <c r="Y340" s="5"/>
      <c r="Z340" s="5"/>
      <c r="AA340" s="5"/>
      <c r="AB340" s="5"/>
    </row>
    <row r="341" ht="15.75" customHeight="1">
      <c r="L341" s="5"/>
      <c r="M341" s="5"/>
      <c r="N341" s="5"/>
      <c r="O341" s="11"/>
      <c r="P341" s="5"/>
      <c r="Q341" s="5"/>
      <c r="R341" s="5"/>
      <c r="S341" s="5"/>
      <c r="T341" s="5"/>
      <c r="U341" s="5"/>
      <c r="V341" s="5"/>
      <c r="W341" s="5"/>
      <c r="X341" s="5"/>
      <c r="Y341" s="5"/>
      <c r="Z341" s="5"/>
      <c r="AA341" s="5"/>
      <c r="AB341" s="5"/>
    </row>
    <row r="342" ht="15.75" customHeight="1">
      <c r="L342" s="5"/>
      <c r="M342" s="5"/>
      <c r="N342" s="5"/>
      <c r="O342" s="11"/>
      <c r="P342" s="5"/>
      <c r="Q342" s="5"/>
      <c r="R342" s="5"/>
      <c r="S342" s="5"/>
      <c r="T342" s="5"/>
      <c r="U342" s="5"/>
      <c r="V342" s="5"/>
      <c r="W342" s="5"/>
      <c r="X342" s="5"/>
      <c r="Y342" s="5"/>
      <c r="Z342" s="5"/>
      <c r="AA342" s="5"/>
      <c r="AB342" s="5"/>
    </row>
    <row r="343" ht="15.75" customHeight="1">
      <c r="L343" s="5"/>
      <c r="M343" s="5"/>
      <c r="N343" s="5"/>
      <c r="O343" s="11"/>
      <c r="P343" s="5"/>
      <c r="Q343" s="5"/>
      <c r="R343" s="5"/>
      <c r="S343" s="5"/>
      <c r="T343" s="5"/>
      <c r="U343" s="5"/>
      <c r="V343" s="5"/>
      <c r="W343" s="5"/>
      <c r="X343" s="5"/>
      <c r="Y343" s="5"/>
      <c r="Z343" s="5"/>
      <c r="AA343" s="5"/>
      <c r="AB343" s="5"/>
    </row>
    <row r="344" ht="15.75" customHeight="1">
      <c r="L344" s="5"/>
      <c r="M344" s="5"/>
      <c r="N344" s="5"/>
      <c r="O344" s="11"/>
      <c r="P344" s="5"/>
      <c r="Q344" s="5"/>
      <c r="R344" s="5"/>
      <c r="S344" s="5"/>
      <c r="T344" s="5"/>
      <c r="U344" s="5"/>
      <c r="V344" s="5"/>
      <c r="W344" s="5"/>
      <c r="X344" s="5"/>
      <c r="Y344" s="5"/>
      <c r="Z344" s="5"/>
      <c r="AA344" s="5"/>
      <c r="AB344" s="5"/>
    </row>
    <row r="345" ht="15.75" customHeight="1">
      <c r="L345" s="5"/>
      <c r="M345" s="5"/>
      <c r="N345" s="5"/>
      <c r="O345" s="11"/>
      <c r="P345" s="5"/>
      <c r="Q345" s="5"/>
      <c r="R345" s="5"/>
      <c r="S345" s="5"/>
      <c r="T345" s="5"/>
      <c r="U345" s="5"/>
      <c r="V345" s="5"/>
      <c r="W345" s="5"/>
      <c r="X345" s="5"/>
      <c r="Y345" s="5"/>
      <c r="Z345" s="5"/>
      <c r="AA345" s="5"/>
      <c r="AB345" s="5"/>
    </row>
    <row r="346" ht="15.75" customHeight="1">
      <c r="L346" s="5"/>
      <c r="M346" s="5"/>
      <c r="N346" s="5"/>
      <c r="O346" s="11"/>
      <c r="P346" s="5"/>
      <c r="Q346" s="5"/>
      <c r="R346" s="5"/>
      <c r="S346" s="5"/>
      <c r="T346" s="5"/>
      <c r="U346" s="5"/>
      <c r="V346" s="5"/>
      <c r="W346" s="5"/>
      <c r="X346" s="5"/>
      <c r="Y346" s="5"/>
      <c r="Z346" s="5"/>
      <c r="AA346" s="5"/>
      <c r="AB346" s="5"/>
    </row>
    <row r="347" ht="15.75" customHeight="1">
      <c r="L347" s="5"/>
      <c r="M347" s="5"/>
      <c r="N347" s="5"/>
      <c r="O347" s="11"/>
      <c r="P347" s="5"/>
      <c r="Q347" s="5"/>
      <c r="R347" s="5"/>
      <c r="S347" s="5"/>
      <c r="T347" s="5"/>
      <c r="U347" s="5"/>
      <c r="V347" s="5"/>
      <c r="W347" s="5"/>
      <c r="X347" s="5"/>
      <c r="Y347" s="5"/>
      <c r="Z347" s="5"/>
      <c r="AA347" s="5"/>
      <c r="AB347" s="5"/>
    </row>
    <row r="348" ht="15.75" customHeight="1">
      <c r="L348" s="5"/>
      <c r="M348" s="5"/>
      <c r="N348" s="5"/>
      <c r="O348" s="11"/>
      <c r="P348" s="5"/>
      <c r="Q348" s="5"/>
      <c r="R348" s="5"/>
      <c r="S348" s="5"/>
      <c r="T348" s="5"/>
      <c r="U348" s="5"/>
      <c r="V348" s="5"/>
      <c r="W348" s="5"/>
      <c r="X348" s="5"/>
      <c r="Y348" s="5"/>
      <c r="Z348" s="5"/>
      <c r="AA348" s="5"/>
      <c r="AB348" s="5"/>
    </row>
    <row r="349" ht="15.75" customHeight="1">
      <c r="L349" s="5"/>
      <c r="M349" s="5"/>
      <c r="N349" s="5"/>
      <c r="O349" s="11"/>
      <c r="P349" s="5"/>
      <c r="Q349" s="5"/>
      <c r="R349" s="5"/>
      <c r="S349" s="5"/>
      <c r="T349" s="5"/>
      <c r="U349" s="5"/>
      <c r="V349" s="5"/>
      <c r="W349" s="5"/>
      <c r="X349" s="5"/>
      <c r="Y349" s="5"/>
      <c r="Z349" s="5"/>
      <c r="AA349" s="5"/>
      <c r="AB349" s="5"/>
    </row>
    <row r="350" ht="15.75" customHeight="1">
      <c r="L350" s="5"/>
      <c r="M350" s="5"/>
      <c r="N350" s="5"/>
      <c r="O350" s="11"/>
      <c r="P350" s="5"/>
      <c r="Q350" s="5"/>
      <c r="R350" s="5"/>
      <c r="S350" s="5"/>
      <c r="T350" s="5"/>
      <c r="U350" s="5"/>
      <c r="V350" s="5"/>
      <c r="W350" s="5"/>
      <c r="X350" s="5"/>
      <c r="Y350" s="5"/>
      <c r="Z350" s="5"/>
      <c r="AA350" s="5"/>
      <c r="AB350" s="5"/>
    </row>
    <row r="351" ht="15.75" customHeight="1">
      <c r="L351" s="5"/>
      <c r="M351" s="5"/>
      <c r="N351" s="5"/>
      <c r="O351" s="11"/>
      <c r="P351" s="5"/>
      <c r="Q351" s="5"/>
      <c r="R351" s="5"/>
      <c r="S351" s="5"/>
      <c r="T351" s="5"/>
      <c r="U351" s="5"/>
      <c r="V351" s="5"/>
      <c r="W351" s="5"/>
      <c r="X351" s="5"/>
      <c r="Y351" s="5"/>
      <c r="Z351" s="5"/>
      <c r="AA351" s="5"/>
      <c r="AB351" s="5"/>
    </row>
    <row r="352" ht="15.75" customHeight="1">
      <c r="L352" s="5"/>
      <c r="M352" s="5"/>
      <c r="N352" s="5"/>
      <c r="O352" s="11"/>
      <c r="P352" s="5"/>
      <c r="Q352" s="5"/>
      <c r="R352" s="5"/>
      <c r="S352" s="5"/>
      <c r="T352" s="5"/>
      <c r="U352" s="5"/>
      <c r="V352" s="5"/>
      <c r="W352" s="5"/>
      <c r="X352" s="5"/>
      <c r="Y352" s="5"/>
      <c r="Z352" s="5"/>
      <c r="AA352" s="5"/>
      <c r="AB352" s="5"/>
    </row>
    <row r="353" ht="15.75" customHeight="1">
      <c r="L353" s="5"/>
      <c r="M353" s="5"/>
      <c r="N353" s="5"/>
      <c r="O353" s="11"/>
      <c r="P353" s="5"/>
      <c r="Q353" s="5"/>
      <c r="R353" s="5"/>
      <c r="S353" s="5"/>
      <c r="T353" s="5"/>
      <c r="U353" s="5"/>
      <c r="V353" s="5"/>
      <c r="W353" s="5"/>
      <c r="X353" s="5"/>
      <c r="Y353" s="5"/>
      <c r="Z353" s="5"/>
      <c r="AA353" s="5"/>
      <c r="AB353" s="5"/>
    </row>
    <row r="354" ht="15.75" customHeight="1">
      <c r="L354" s="5"/>
      <c r="M354" s="5"/>
      <c r="N354" s="5"/>
      <c r="O354" s="11"/>
      <c r="P354" s="5"/>
      <c r="Q354" s="5"/>
      <c r="R354" s="5"/>
      <c r="S354" s="5"/>
      <c r="T354" s="5"/>
      <c r="U354" s="5"/>
      <c r="V354" s="5"/>
      <c r="W354" s="5"/>
      <c r="X354" s="5"/>
      <c r="Y354" s="5"/>
      <c r="Z354" s="5"/>
      <c r="AA354" s="5"/>
      <c r="AB354" s="5"/>
    </row>
    <row r="355" ht="15.75" customHeight="1">
      <c r="L355" s="5"/>
      <c r="M355" s="5"/>
      <c r="N355" s="5"/>
      <c r="O355" s="11"/>
      <c r="P355" s="5"/>
      <c r="Q355" s="5"/>
      <c r="R355" s="5"/>
      <c r="S355" s="5"/>
      <c r="T355" s="5"/>
      <c r="U355" s="5"/>
      <c r="V355" s="5"/>
      <c r="W355" s="5"/>
      <c r="X355" s="5"/>
      <c r="Y355" s="5"/>
      <c r="Z355" s="5"/>
      <c r="AA355" s="5"/>
      <c r="AB355" s="5"/>
    </row>
    <row r="356" ht="15.75" customHeight="1">
      <c r="L356" s="5"/>
      <c r="M356" s="5"/>
      <c r="N356" s="5"/>
      <c r="O356" s="11"/>
      <c r="P356" s="5"/>
      <c r="Q356" s="5"/>
      <c r="R356" s="5"/>
      <c r="S356" s="5"/>
      <c r="T356" s="5"/>
      <c r="U356" s="5"/>
      <c r="V356" s="5"/>
      <c r="W356" s="5"/>
      <c r="X356" s="5"/>
      <c r="Y356" s="5"/>
      <c r="Z356" s="5"/>
      <c r="AA356" s="5"/>
      <c r="AB356" s="5"/>
    </row>
    <row r="357" ht="15.75" customHeight="1">
      <c r="L357" s="5"/>
      <c r="M357" s="5"/>
      <c r="N357" s="5"/>
      <c r="O357" s="11"/>
      <c r="P357" s="5"/>
      <c r="Q357" s="5"/>
      <c r="R357" s="5"/>
      <c r="S357" s="5"/>
      <c r="T357" s="5"/>
      <c r="U357" s="5"/>
      <c r="V357" s="5"/>
      <c r="W357" s="5"/>
      <c r="X357" s="5"/>
      <c r="Y357" s="5"/>
      <c r="Z357" s="5"/>
      <c r="AA357" s="5"/>
      <c r="AB357" s="5"/>
    </row>
    <row r="358" ht="15.75" customHeight="1">
      <c r="L358" s="5"/>
      <c r="M358" s="5"/>
      <c r="N358" s="5"/>
      <c r="O358" s="11"/>
      <c r="P358" s="5"/>
      <c r="Q358" s="5"/>
      <c r="R358" s="5"/>
      <c r="S358" s="5"/>
      <c r="T358" s="5"/>
      <c r="U358" s="5"/>
      <c r="V358" s="5"/>
      <c r="W358" s="5"/>
      <c r="X358" s="5"/>
      <c r="Y358" s="5"/>
      <c r="Z358" s="5"/>
      <c r="AA358" s="5"/>
      <c r="AB358" s="5"/>
    </row>
    <row r="359" ht="15.75" customHeight="1">
      <c r="L359" s="5"/>
      <c r="M359" s="5"/>
      <c r="N359" s="5"/>
      <c r="O359" s="11"/>
      <c r="P359" s="5"/>
      <c r="Q359" s="5"/>
      <c r="R359" s="5"/>
      <c r="S359" s="5"/>
      <c r="T359" s="5"/>
      <c r="U359" s="5"/>
      <c r="V359" s="5"/>
      <c r="W359" s="5"/>
      <c r="X359" s="5"/>
      <c r="Y359" s="5"/>
      <c r="Z359" s="5"/>
      <c r="AA359" s="5"/>
      <c r="AB359" s="5"/>
    </row>
    <row r="360" ht="15.75" customHeight="1">
      <c r="L360" s="5"/>
      <c r="M360" s="5"/>
      <c r="N360" s="5"/>
      <c r="O360" s="11"/>
      <c r="P360" s="5"/>
      <c r="Q360" s="5"/>
      <c r="R360" s="5"/>
      <c r="S360" s="5"/>
      <c r="T360" s="5"/>
      <c r="U360" s="5"/>
      <c r="V360" s="5"/>
      <c r="W360" s="5"/>
      <c r="X360" s="5"/>
      <c r="Y360" s="5"/>
      <c r="Z360" s="5"/>
      <c r="AA360" s="5"/>
      <c r="AB360" s="5"/>
    </row>
    <row r="361" ht="15.75" customHeight="1">
      <c r="L361" s="5"/>
      <c r="M361" s="5"/>
      <c r="N361" s="5"/>
      <c r="O361" s="11"/>
      <c r="P361" s="5"/>
      <c r="Q361" s="5"/>
      <c r="R361" s="5"/>
      <c r="S361" s="5"/>
      <c r="T361" s="5"/>
      <c r="U361" s="5"/>
      <c r="V361" s="5"/>
      <c r="W361" s="5"/>
      <c r="X361" s="5"/>
      <c r="Y361" s="5"/>
      <c r="Z361" s="5"/>
      <c r="AA361" s="5"/>
      <c r="AB361" s="5"/>
    </row>
    <row r="362" ht="15.75" customHeight="1">
      <c r="L362" s="5"/>
      <c r="M362" s="5"/>
      <c r="N362" s="5"/>
      <c r="O362" s="11"/>
      <c r="P362" s="5"/>
      <c r="Q362" s="5"/>
      <c r="R362" s="5"/>
      <c r="S362" s="5"/>
      <c r="T362" s="5"/>
      <c r="U362" s="5"/>
      <c r="V362" s="5"/>
      <c r="W362" s="5"/>
      <c r="X362" s="5"/>
      <c r="Y362" s="5"/>
      <c r="Z362" s="5"/>
      <c r="AA362" s="5"/>
      <c r="AB362" s="5"/>
    </row>
    <row r="363" ht="15.75" customHeight="1">
      <c r="L363" s="5"/>
      <c r="M363" s="5"/>
      <c r="N363" s="5"/>
      <c r="O363" s="11"/>
      <c r="P363" s="5"/>
      <c r="Q363" s="5"/>
      <c r="R363" s="5"/>
      <c r="S363" s="5"/>
      <c r="T363" s="5"/>
      <c r="U363" s="5"/>
      <c r="V363" s="5"/>
      <c r="W363" s="5"/>
      <c r="X363" s="5"/>
      <c r="Y363" s="5"/>
      <c r="Z363" s="5"/>
      <c r="AA363" s="5"/>
      <c r="AB363" s="5"/>
    </row>
    <row r="364" ht="15.75" customHeight="1">
      <c r="L364" s="5"/>
      <c r="M364" s="5"/>
      <c r="N364" s="5"/>
      <c r="O364" s="11"/>
      <c r="P364" s="5"/>
      <c r="Q364" s="5"/>
      <c r="R364" s="5"/>
      <c r="S364" s="5"/>
      <c r="T364" s="5"/>
      <c r="U364" s="5"/>
      <c r="V364" s="5"/>
      <c r="W364" s="5"/>
      <c r="X364" s="5"/>
      <c r="Y364" s="5"/>
      <c r="Z364" s="5"/>
      <c r="AA364" s="5"/>
      <c r="AB364" s="5"/>
    </row>
    <row r="365" ht="15.75" customHeight="1">
      <c r="L365" s="5"/>
      <c r="M365" s="5"/>
      <c r="N365" s="5"/>
      <c r="O365" s="11"/>
      <c r="P365" s="5"/>
      <c r="Q365" s="5"/>
      <c r="R365" s="5"/>
      <c r="S365" s="5"/>
      <c r="T365" s="5"/>
      <c r="U365" s="5"/>
      <c r="V365" s="5"/>
      <c r="W365" s="5"/>
      <c r="X365" s="5"/>
      <c r="Y365" s="5"/>
      <c r="Z365" s="5"/>
      <c r="AA365" s="5"/>
      <c r="AB365" s="5"/>
    </row>
    <row r="366" ht="15.75" customHeight="1">
      <c r="L366" s="5"/>
      <c r="M366" s="5"/>
      <c r="N366" s="5"/>
      <c r="O366" s="11"/>
      <c r="P366" s="5"/>
      <c r="Q366" s="5"/>
      <c r="R366" s="5"/>
      <c r="S366" s="5"/>
      <c r="T366" s="5"/>
      <c r="U366" s="5"/>
      <c r="V366" s="5"/>
      <c r="W366" s="5"/>
      <c r="X366" s="5"/>
      <c r="Y366" s="5"/>
      <c r="Z366" s="5"/>
      <c r="AA366" s="5"/>
      <c r="AB366" s="5"/>
    </row>
    <row r="367" ht="15.75" customHeight="1">
      <c r="L367" s="5"/>
      <c r="M367" s="5"/>
      <c r="N367" s="5"/>
      <c r="O367" s="11"/>
      <c r="P367" s="5"/>
      <c r="Q367" s="5"/>
      <c r="R367" s="5"/>
      <c r="S367" s="5"/>
      <c r="T367" s="5"/>
      <c r="U367" s="5"/>
      <c r="V367" s="5"/>
      <c r="W367" s="5"/>
      <c r="X367" s="5"/>
      <c r="Y367" s="5"/>
      <c r="Z367" s="5"/>
      <c r="AA367" s="5"/>
      <c r="AB367" s="5"/>
    </row>
    <row r="368" ht="15.75" customHeight="1">
      <c r="L368" s="5"/>
      <c r="M368" s="5"/>
      <c r="N368" s="5"/>
      <c r="O368" s="11"/>
      <c r="P368" s="5"/>
      <c r="Q368" s="5"/>
      <c r="R368" s="5"/>
      <c r="S368" s="5"/>
      <c r="T368" s="5"/>
      <c r="U368" s="5"/>
      <c r="V368" s="5"/>
      <c r="W368" s="5"/>
      <c r="X368" s="5"/>
      <c r="Y368" s="5"/>
      <c r="Z368" s="5"/>
      <c r="AA368" s="5"/>
      <c r="AB368" s="5"/>
    </row>
    <row r="369" ht="15.75" customHeight="1">
      <c r="L369" s="5"/>
      <c r="M369" s="5"/>
      <c r="N369" s="5"/>
      <c r="O369" s="11"/>
      <c r="P369" s="5"/>
      <c r="Q369" s="5"/>
      <c r="R369" s="5"/>
      <c r="S369" s="5"/>
      <c r="T369" s="5"/>
      <c r="U369" s="5"/>
      <c r="V369" s="5"/>
      <c r="W369" s="5"/>
      <c r="X369" s="5"/>
      <c r="Y369" s="5"/>
      <c r="Z369" s="5"/>
      <c r="AA369" s="5"/>
      <c r="AB369" s="5"/>
    </row>
    <row r="370" ht="15.75" customHeight="1">
      <c r="L370" s="5"/>
      <c r="M370" s="5"/>
      <c r="N370" s="5"/>
      <c r="O370" s="11"/>
      <c r="P370" s="5"/>
      <c r="Q370" s="5"/>
      <c r="R370" s="5"/>
      <c r="S370" s="5"/>
      <c r="T370" s="5"/>
      <c r="U370" s="5"/>
      <c r="V370" s="5"/>
      <c r="W370" s="5"/>
      <c r="X370" s="5"/>
      <c r="Y370" s="5"/>
      <c r="Z370" s="5"/>
      <c r="AA370" s="5"/>
      <c r="AB370" s="5"/>
    </row>
    <row r="371" ht="15.75" customHeight="1">
      <c r="L371" s="5"/>
      <c r="M371" s="5"/>
      <c r="N371" s="5"/>
      <c r="O371" s="11"/>
      <c r="P371" s="5"/>
      <c r="Q371" s="5"/>
      <c r="R371" s="5"/>
      <c r="S371" s="5"/>
      <c r="T371" s="5"/>
      <c r="U371" s="5"/>
      <c r="V371" s="5"/>
      <c r="W371" s="5"/>
      <c r="X371" s="5"/>
      <c r="Y371" s="5"/>
      <c r="Z371" s="5"/>
      <c r="AA371" s="5"/>
      <c r="AB371" s="5"/>
    </row>
    <row r="372" ht="15.75" customHeight="1">
      <c r="L372" s="5"/>
      <c r="M372" s="5"/>
      <c r="N372" s="5"/>
      <c r="O372" s="11"/>
      <c r="P372" s="5"/>
      <c r="Q372" s="5"/>
      <c r="R372" s="5"/>
      <c r="S372" s="5"/>
      <c r="T372" s="5"/>
      <c r="U372" s="5"/>
      <c r="V372" s="5"/>
      <c r="W372" s="5"/>
      <c r="X372" s="5"/>
      <c r="Y372" s="5"/>
      <c r="Z372" s="5"/>
      <c r="AA372" s="5"/>
      <c r="AB372" s="5"/>
    </row>
    <row r="373" ht="15.75" customHeight="1">
      <c r="L373" s="5"/>
      <c r="M373" s="5"/>
      <c r="N373" s="5"/>
      <c r="O373" s="11"/>
      <c r="P373" s="5"/>
      <c r="Q373" s="5"/>
      <c r="R373" s="5"/>
      <c r="S373" s="5"/>
      <c r="T373" s="5"/>
      <c r="U373" s="5"/>
      <c r="V373" s="5"/>
      <c r="W373" s="5"/>
      <c r="X373" s="5"/>
      <c r="Y373" s="5"/>
      <c r="Z373" s="5"/>
      <c r="AA373" s="5"/>
      <c r="AB373" s="5"/>
    </row>
    <row r="374" ht="15.75" customHeight="1">
      <c r="L374" s="5"/>
      <c r="M374" s="5"/>
      <c r="N374" s="5"/>
      <c r="O374" s="11"/>
      <c r="P374" s="5"/>
      <c r="Q374" s="5"/>
      <c r="R374" s="5"/>
      <c r="S374" s="5"/>
      <c r="T374" s="5"/>
      <c r="U374" s="5"/>
      <c r="V374" s="5"/>
      <c r="W374" s="5"/>
      <c r="X374" s="5"/>
      <c r="Y374" s="5"/>
      <c r="Z374" s="5"/>
      <c r="AA374" s="5"/>
      <c r="AB374" s="5"/>
    </row>
    <row r="375" ht="15.75" customHeight="1">
      <c r="L375" s="5"/>
      <c r="M375" s="5"/>
      <c r="N375" s="5"/>
      <c r="O375" s="11"/>
      <c r="P375" s="5"/>
      <c r="Q375" s="5"/>
      <c r="R375" s="5"/>
      <c r="S375" s="5"/>
      <c r="T375" s="5"/>
      <c r="U375" s="5"/>
      <c r="V375" s="5"/>
      <c r="W375" s="5"/>
      <c r="X375" s="5"/>
      <c r="Y375" s="5"/>
      <c r="Z375" s="5"/>
      <c r="AA375" s="5"/>
      <c r="AB375" s="5"/>
    </row>
    <row r="376" ht="15.75" customHeight="1">
      <c r="L376" s="5"/>
      <c r="M376" s="5"/>
      <c r="N376" s="5"/>
      <c r="O376" s="11"/>
      <c r="P376" s="5"/>
      <c r="Q376" s="5"/>
      <c r="R376" s="5"/>
      <c r="S376" s="5"/>
      <c r="T376" s="5"/>
      <c r="U376" s="5"/>
      <c r="V376" s="5"/>
      <c r="W376" s="5"/>
      <c r="X376" s="5"/>
      <c r="Y376" s="5"/>
      <c r="Z376" s="5"/>
      <c r="AA376" s="5"/>
      <c r="AB376" s="5"/>
    </row>
    <row r="377" ht="15.75" customHeight="1">
      <c r="L377" s="5"/>
      <c r="M377" s="5"/>
      <c r="N377" s="5"/>
      <c r="O377" s="11"/>
      <c r="P377" s="5"/>
      <c r="Q377" s="5"/>
      <c r="R377" s="5"/>
      <c r="S377" s="5"/>
      <c r="T377" s="5"/>
      <c r="U377" s="5"/>
      <c r="V377" s="5"/>
      <c r="W377" s="5"/>
      <c r="X377" s="5"/>
      <c r="Y377" s="5"/>
      <c r="Z377" s="5"/>
      <c r="AA377" s="5"/>
      <c r="AB377" s="5"/>
    </row>
    <row r="378" ht="15.75" customHeight="1">
      <c r="L378" s="5"/>
      <c r="M378" s="5"/>
      <c r="N378" s="5"/>
      <c r="O378" s="11"/>
      <c r="P378" s="5"/>
      <c r="Q378" s="5"/>
      <c r="R378" s="5"/>
      <c r="S378" s="5"/>
      <c r="T378" s="5"/>
      <c r="U378" s="5"/>
      <c r="V378" s="5"/>
      <c r="W378" s="5"/>
      <c r="X378" s="5"/>
      <c r="Y378" s="5"/>
      <c r="Z378" s="5"/>
      <c r="AA378" s="5"/>
      <c r="AB378" s="5"/>
    </row>
    <row r="379" ht="15.75" customHeight="1">
      <c r="L379" s="5"/>
      <c r="M379" s="5"/>
      <c r="N379" s="5"/>
      <c r="O379" s="11"/>
      <c r="P379" s="5"/>
      <c r="Q379" s="5"/>
      <c r="R379" s="5"/>
      <c r="S379" s="5"/>
      <c r="T379" s="5"/>
      <c r="U379" s="5"/>
      <c r="V379" s="5"/>
      <c r="W379" s="5"/>
      <c r="X379" s="5"/>
      <c r="Y379" s="5"/>
      <c r="Z379" s="5"/>
      <c r="AA379" s="5"/>
      <c r="AB379" s="5"/>
    </row>
    <row r="380" ht="15.75" customHeight="1">
      <c r="L380" s="5"/>
      <c r="M380" s="5"/>
      <c r="N380" s="5"/>
      <c r="O380" s="11"/>
      <c r="P380" s="5"/>
      <c r="Q380" s="5"/>
      <c r="R380" s="5"/>
      <c r="S380" s="5"/>
      <c r="T380" s="5"/>
      <c r="U380" s="5"/>
      <c r="V380" s="5"/>
      <c r="W380" s="5"/>
      <c r="X380" s="5"/>
      <c r="Y380" s="5"/>
      <c r="Z380" s="5"/>
      <c r="AA380" s="5"/>
      <c r="AB380" s="5"/>
    </row>
    <row r="381" ht="15.75" customHeight="1">
      <c r="L381" s="5"/>
      <c r="M381" s="5"/>
      <c r="N381" s="5"/>
      <c r="O381" s="11"/>
      <c r="P381" s="5"/>
      <c r="Q381" s="5"/>
      <c r="R381" s="5"/>
      <c r="S381" s="5"/>
      <c r="T381" s="5"/>
      <c r="U381" s="5"/>
      <c r="V381" s="5"/>
      <c r="W381" s="5"/>
      <c r="X381" s="5"/>
      <c r="Y381" s="5"/>
      <c r="Z381" s="5"/>
      <c r="AA381" s="5"/>
      <c r="AB381" s="5"/>
    </row>
    <row r="382" ht="15.75" customHeight="1">
      <c r="L382" s="5"/>
      <c r="M382" s="5"/>
      <c r="N382" s="5"/>
      <c r="O382" s="11"/>
      <c r="P382" s="5"/>
      <c r="Q382" s="5"/>
      <c r="R382" s="5"/>
      <c r="S382" s="5"/>
      <c r="T382" s="5"/>
      <c r="U382" s="5"/>
      <c r="V382" s="5"/>
      <c r="W382" s="5"/>
      <c r="X382" s="5"/>
      <c r="Y382" s="5"/>
      <c r="Z382" s="5"/>
      <c r="AA382" s="5"/>
      <c r="AB382" s="5"/>
    </row>
    <row r="383" ht="15.75" customHeight="1">
      <c r="L383" s="5"/>
      <c r="M383" s="5"/>
      <c r="N383" s="5"/>
      <c r="O383" s="11"/>
      <c r="P383" s="5"/>
      <c r="Q383" s="5"/>
      <c r="R383" s="5"/>
      <c r="S383" s="5"/>
      <c r="T383" s="5"/>
      <c r="U383" s="5"/>
      <c r="V383" s="5"/>
      <c r="W383" s="5"/>
      <c r="X383" s="5"/>
      <c r="Y383" s="5"/>
      <c r="Z383" s="5"/>
      <c r="AA383" s="5"/>
      <c r="AB383" s="5"/>
    </row>
    <row r="384" ht="15.75" customHeight="1">
      <c r="L384" s="5"/>
      <c r="M384" s="5"/>
      <c r="N384" s="5"/>
      <c r="O384" s="11"/>
      <c r="P384" s="5"/>
      <c r="Q384" s="5"/>
      <c r="R384" s="5"/>
      <c r="S384" s="5"/>
      <c r="T384" s="5"/>
      <c r="U384" s="5"/>
      <c r="V384" s="5"/>
      <c r="W384" s="5"/>
      <c r="X384" s="5"/>
      <c r="Y384" s="5"/>
      <c r="Z384" s="5"/>
      <c r="AA384" s="5"/>
      <c r="AB384" s="5"/>
    </row>
    <row r="385" ht="15.75" customHeight="1">
      <c r="L385" s="5"/>
      <c r="M385" s="5"/>
      <c r="N385" s="5"/>
      <c r="O385" s="11"/>
      <c r="P385" s="5"/>
      <c r="Q385" s="5"/>
      <c r="R385" s="5"/>
      <c r="S385" s="5"/>
      <c r="T385" s="5"/>
      <c r="U385" s="5"/>
      <c r="V385" s="5"/>
      <c r="W385" s="5"/>
      <c r="X385" s="5"/>
      <c r="Y385" s="5"/>
      <c r="Z385" s="5"/>
      <c r="AA385" s="5"/>
      <c r="AB385" s="5"/>
    </row>
    <row r="386" ht="15.75" customHeight="1">
      <c r="L386" s="5"/>
      <c r="M386" s="5"/>
      <c r="N386" s="5"/>
      <c r="O386" s="11"/>
      <c r="P386" s="5"/>
      <c r="Q386" s="5"/>
      <c r="R386" s="5"/>
      <c r="S386" s="5"/>
      <c r="T386" s="5"/>
      <c r="U386" s="5"/>
      <c r="V386" s="5"/>
      <c r="W386" s="5"/>
      <c r="X386" s="5"/>
      <c r="Y386" s="5"/>
      <c r="Z386" s="5"/>
      <c r="AA386" s="5"/>
      <c r="AB386" s="5"/>
    </row>
    <row r="387" ht="15.75" customHeight="1">
      <c r="L387" s="5"/>
      <c r="M387" s="5"/>
      <c r="N387" s="5"/>
      <c r="O387" s="11"/>
      <c r="P387" s="5"/>
      <c r="Q387" s="5"/>
      <c r="R387" s="5"/>
      <c r="S387" s="5"/>
      <c r="T387" s="5"/>
      <c r="U387" s="5"/>
      <c r="V387" s="5"/>
      <c r="W387" s="5"/>
      <c r="X387" s="5"/>
      <c r="Y387" s="5"/>
      <c r="Z387" s="5"/>
      <c r="AA387" s="5"/>
      <c r="AB387" s="5"/>
    </row>
    <row r="388" ht="15.75" customHeight="1">
      <c r="L388" s="5"/>
      <c r="M388" s="5"/>
      <c r="N388" s="5"/>
      <c r="O388" s="11"/>
      <c r="P388" s="5"/>
      <c r="Q388" s="5"/>
      <c r="R388" s="5"/>
      <c r="S388" s="5"/>
      <c r="T388" s="5"/>
      <c r="U388" s="5"/>
      <c r="V388" s="5"/>
      <c r="W388" s="5"/>
      <c r="X388" s="5"/>
      <c r="Y388" s="5"/>
      <c r="Z388" s="5"/>
      <c r="AA388" s="5"/>
      <c r="AB388" s="5"/>
    </row>
    <row r="389" ht="15.75" customHeight="1">
      <c r="L389" s="5"/>
      <c r="M389" s="5"/>
      <c r="N389" s="5"/>
      <c r="O389" s="11"/>
      <c r="P389" s="5"/>
      <c r="Q389" s="5"/>
      <c r="R389" s="5"/>
      <c r="S389" s="5"/>
      <c r="T389" s="5"/>
      <c r="U389" s="5"/>
      <c r="V389" s="5"/>
      <c r="W389" s="5"/>
      <c r="X389" s="5"/>
      <c r="Y389" s="5"/>
      <c r="Z389" s="5"/>
      <c r="AA389" s="5"/>
      <c r="AB389" s="5"/>
    </row>
    <row r="390" ht="15.75" customHeight="1">
      <c r="L390" s="5"/>
      <c r="M390" s="5"/>
      <c r="N390" s="5"/>
      <c r="O390" s="11"/>
      <c r="P390" s="5"/>
      <c r="Q390" s="5"/>
      <c r="R390" s="5"/>
      <c r="S390" s="5"/>
      <c r="T390" s="5"/>
      <c r="U390" s="5"/>
      <c r="V390" s="5"/>
      <c r="W390" s="5"/>
      <c r="X390" s="5"/>
      <c r="Y390" s="5"/>
      <c r="Z390" s="5"/>
      <c r="AA390" s="5"/>
      <c r="AB390" s="5"/>
    </row>
    <row r="391" ht="15.75" customHeight="1">
      <c r="L391" s="5"/>
      <c r="M391" s="5"/>
      <c r="N391" s="5"/>
      <c r="O391" s="11"/>
      <c r="P391" s="5"/>
      <c r="Q391" s="5"/>
      <c r="R391" s="5"/>
      <c r="S391" s="5"/>
      <c r="T391" s="5"/>
      <c r="U391" s="5"/>
      <c r="V391" s="5"/>
      <c r="W391" s="5"/>
      <c r="X391" s="5"/>
      <c r="Y391" s="5"/>
      <c r="Z391" s="5"/>
      <c r="AA391" s="5"/>
      <c r="AB391" s="5"/>
    </row>
    <row r="392" ht="15.75" customHeight="1">
      <c r="L392" s="5"/>
      <c r="M392" s="5"/>
      <c r="N392" s="5"/>
      <c r="O392" s="11"/>
      <c r="P392" s="5"/>
      <c r="Q392" s="5"/>
      <c r="R392" s="5"/>
      <c r="S392" s="5"/>
      <c r="T392" s="5"/>
      <c r="U392" s="5"/>
      <c r="V392" s="5"/>
      <c r="W392" s="5"/>
      <c r="X392" s="5"/>
      <c r="Y392" s="5"/>
      <c r="Z392" s="5"/>
      <c r="AA392" s="5"/>
      <c r="AB392" s="5"/>
    </row>
    <row r="393" ht="15.75" customHeight="1">
      <c r="L393" s="5"/>
      <c r="M393" s="5"/>
      <c r="N393" s="5"/>
      <c r="O393" s="11"/>
      <c r="P393" s="5"/>
      <c r="Q393" s="5"/>
      <c r="R393" s="5"/>
      <c r="S393" s="5"/>
      <c r="T393" s="5"/>
      <c r="U393" s="5"/>
      <c r="V393" s="5"/>
      <c r="W393" s="5"/>
      <c r="X393" s="5"/>
      <c r="Y393" s="5"/>
      <c r="Z393" s="5"/>
      <c r="AA393" s="5"/>
      <c r="AB393" s="5"/>
    </row>
    <row r="394" ht="15.75" customHeight="1">
      <c r="L394" s="5"/>
      <c r="M394" s="5"/>
      <c r="N394" s="5"/>
      <c r="O394" s="11"/>
      <c r="P394" s="5"/>
      <c r="Q394" s="5"/>
      <c r="R394" s="5"/>
      <c r="S394" s="5"/>
      <c r="T394" s="5"/>
      <c r="U394" s="5"/>
      <c r="V394" s="5"/>
      <c r="W394" s="5"/>
      <c r="X394" s="5"/>
      <c r="Y394" s="5"/>
      <c r="Z394" s="5"/>
      <c r="AA394" s="5"/>
      <c r="AB394" s="5"/>
    </row>
    <row r="395" ht="15.75" customHeight="1">
      <c r="L395" s="5"/>
      <c r="M395" s="5"/>
      <c r="N395" s="5"/>
      <c r="O395" s="11"/>
      <c r="P395" s="5"/>
      <c r="Q395" s="5"/>
      <c r="R395" s="5"/>
      <c r="S395" s="5"/>
      <c r="T395" s="5"/>
      <c r="U395" s="5"/>
      <c r="V395" s="5"/>
      <c r="W395" s="5"/>
      <c r="X395" s="5"/>
      <c r="Y395" s="5"/>
      <c r="Z395" s="5"/>
      <c r="AA395" s="5"/>
      <c r="AB395" s="5"/>
    </row>
    <row r="396" ht="15.75" customHeight="1">
      <c r="L396" s="5"/>
      <c r="M396" s="5"/>
      <c r="N396" s="5"/>
      <c r="O396" s="11"/>
      <c r="P396" s="5"/>
      <c r="Q396" s="5"/>
      <c r="R396" s="5"/>
      <c r="S396" s="5"/>
      <c r="T396" s="5"/>
      <c r="U396" s="5"/>
      <c r="V396" s="5"/>
      <c r="W396" s="5"/>
      <c r="X396" s="5"/>
      <c r="Y396" s="5"/>
      <c r="Z396" s="5"/>
      <c r="AA396" s="5"/>
      <c r="AB396" s="5"/>
    </row>
    <row r="397" ht="15.75" customHeight="1">
      <c r="L397" s="5"/>
      <c r="M397" s="5"/>
      <c r="N397" s="5"/>
      <c r="O397" s="11"/>
      <c r="P397" s="5"/>
      <c r="Q397" s="5"/>
      <c r="R397" s="5"/>
      <c r="S397" s="5"/>
      <c r="T397" s="5"/>
      <c r="U397" s="5"/>
      <c r="V397" s="5"/>
      <c r="W397" s="5"/>
      <c r="X397" s="5"/>
      <c r="Y397" s="5"/>
      <c r="Z397" s="5"/>
      <c r="AA397" s="5"/>
      <c r="AB397" s="5"/>
    </row>
    <row r="398" ht="15.75" customHeight="1">
      <c r="L398" s="5"/>
      <c r="M398" s="5"/>
      <c r="N398" s="5"/>
      <c r="O398" s="11"/>
      <c r="P398" s="5"/>
      <c r="Q398" s="5"/>
      <c r="R398" s="5"/>
      <c r="S398" s="5"/>
      <c r="T398" s="5"/>
      <c r="U398" s="5"/>
      <c r="V398" s="5"/>
      <c r="W398" s="5"/>
      <c r="X398" s="5"/>
      <c r="Y398" s="5"/>
      <c r="Z398" s="5"/>
      <c r="AA398" s="5"/>
      <c r="AB398" s="5"/>
    </row>
    <row r="399" ht="15.75" customHeight="1">
      <c r="L399" s="5"/>
      <c r="M399" s="5"/>
      <c r="N399" s="5"/>
      <c r="O399" s="11"/>
      <c r="P399" s="5"/>
      <c r="Q399" s="5"/>
      <c r="R399" s="5"/>
      <c r="S399" s="5"/>
      <c r="T399" s="5"/>
      <c r="U399" s="5"/>
      <c r="V399" s="5"/>
      <c r="W399" s="5"/>
      <c r="X399" s="5"/>
      <c r="Y399" s="5"/>
      <c r="Z399" s="5"/>
      <c r="AA399" s="5"/>
      <c r="AB399" s="5"/>
    </row>
    <row r="400" ht="15.75" customHeight="1">
      <c r="L400" s="5"/>
      <c r="M400" s="5"/>
      <c r="N400" s="5"/>
      <c r="O400" s="11"/>
      <c r="P400" s="5"/>
      <c r="Q400" s="5"/>
      <c r="R400" s="5"/>
      <c r="S400" s="5"/>
      <c r="T400" s="5"/>
      <c r="U400" s="5"/>
      <c r="V400" s="5"/>
      <c r="W400" s="5"/>
      <c r="X400" s="5"/>
      <c r="Y400" s="5"/>
      <c r="Z400" s="5"/>
      <c r="AA400" s="5"/>
      <c r="AB400" s="5"/>
    </row>
    <row r="401" ht="15.75" customHeight="1">
      <c r="L401" s="5"/>
      <c r="M401" s="5"/>
      <c r="N401" s="5"/>
      <c r="O401" s="11"/>
      <c r="P401" s="5"/>
      <c r="Q401" s="5"/>
      <c r="R401" s="5"/>
      <c r="S401" s="5"/>
      <c r="T401" s="5"/>
      <c r="U401" s="5"/>
      <c r="V401" s="5"/>
      <c r="W401" s="5"/>
      <c r="X401" s="5"/>
      <c r="Y401" s="5"/>
      <c r="Z401" s="5"/>
      <c r="AA401" s="5"/>
      <c r="AB401" s="5"/>
    </row>
    <row r="402" ht="15.75" customHeight="1">
      <c r="L402" s="5"/>
      <c r="M402" s="5"/>
      <c r="N402" s="5"/>
      <c r="O402" s="11"/>
      <c r="P402" s="5"/>
      <c r="Q402" s="5"/>
      <c r="R402" s="5"/>
      <c r="S402" s="5"/>
      <c r="T402" s="5"/>
      <c r="U402" s="5"/>
      <c r="V402" s="5"/>
      <c r="W402" s="5"/>
      <c r="X402" s="5"/>
      <c r="Y402" s="5"/>
      <c r="Z402" s="5"/>
      <c r="AA402" s="5"/>
      <c r="AB402" s="5"/>
    </row>
    <row r="403" ht="15.75" customHeight="1">
      <c r="L403" s="5"/>
      <c r="M403" s="5"/>
      <c r="N403" s="5"/>
      <c r="O403" s="11"/>
      <c r="P403" s="5"/>
      <c r="Q403" s="5"/>
      <c r="R403" s="5"/>
      <c r="S403" s="5"/>
      <c r="T403" s="5"/>
      <c r="U403" s="5"/>
      <c r="V403" s="5"/>
      <c r="W403" s="5"/>
      <c r="X403" s="5"/>
      <c r="Y403" s="5"/>
      <c r="Z403" s="5"/>
      <c r="AA403" s="5"/>
      <c r="AB403" s="5"/>
    </row>
    <row r="404" ht="15.75" customHeight="1">
      <c r="L404" s="5"/>
      <c r="M404" s="5"/>
      <c r="N404" s="5"/>
      <c r="O404" s="11"/>
      <c r="P404" s="5"/>
      <c r="Q404" s="5"/>
      <c r="R404" s="5"/>
      <c r="S404" s="5"/>
      <c r="T404" s="5"/>
      <c r="U404" s="5"/>
      <c r="V404" s="5"/>
      <c r="W404" s="5"/>
      <c r="X404" s="5"/>
      <c r="Y404" s="5"/>
      <c r="Z404" s="5"/>
      <c r="AA404" s="5"/>
      <c r="AB404" s="5"/>
    </row>
    <row r="405" ht="15.75" customHeight="1">
      <c r="L405" s="5"/>
      <c r="M405" s="5"/>
      <c r="N405" s="5"/>
      <c r="O405" s="11"/>
      <c r="P405" s="5"/>
      <c r="Q405" s="5"/>
      <c r="R405" s="5"/>
      <c r="S405" s="5"/>
      <c r="T405" s="5"/>
      <c r="U405" s="5"/>
      <c r="V405" s="5"/>
      <c r="W405" s="5"/>
      <c r="X405" s="5"/>
      <c r="Y405" s="5"/>
      <c r="Z405" s="5"/>
      <c r="AA405" s="5"/>
      <c r="AB405" s="5"/>
    </row>
    <row r="406" ht="15.75" customHeight="1">
      <c r="L406" s="5"/>
      <c r="M406" s="5"/>
      <c r="N406" s="5"/>
      <c r="O406" s="11"/>
      <c r="P406" s="5"/>
      <c r="Q406" s="5"/>
      <c r="R406" s="5"/>
      <c r="S406" s="5"/>
      <c r="T406" s="5"/>
      <c r="U406" s="5"/>
      <c r="V406" s="5"/>
      <c r="W406" s="5"/>
      <c r="X406" s="5"/>
      <c r="Y406" s="5"/>
      <c r="Z406" s="5"/>
      <c r="AA406" s="5"/>
      <c r="AB406" s="5"/>
    </row>
    <row r="407" ht="15.75" customHeight="1">
      <c r="L407" s="5"/>
      <c r="M407" s="5"/>
      <c r="N407" s="5"/>
      <c r="O407" s="11"/>
      <c r="P407" s="5"/>
      <c r="Q407" s="5"/>
      <c r="R407" s="5"/>
      <c r="S407" s="5"/>
      <c r="T407" s="5"/>
      <c r="U407" s="5"/>
      <c r="V407" s="5"/>
      <c r="W407" s="5"/>
      <c r="X407" s="5"/>
      <c r="Y407" s="5"/>
      <c r="Z407" s="5"/>
      <c r="AA407" s="5"/>
      <c r="AB407" s="5"/>
    </row>
    <row r="408" ht="15.75" customHeight="1">
      <c r="L408" s="5"/>
      <c r="M408" s="5"/>
      <c r="N408" s="5"/>
      <c r="O408" s="11"/>
      <c r="P408" s="5"/>
      <c r="Q408" s="5"/>
      <c r="R408" s="5"/>
      <c r="S408" s="5"/>
      <c r="T408" s="5"/>
      <c r="U408" s="5"/>
      <c r="V408" s="5"/>
      <c r="W408" s="5"/>
      <c r="X408" s="5"/>
      <c r="Y408" s="5"/>
      <c r="Z408" s="5"/>
      <c r="AA408" s="5"/>
      <c r="AB408" s="5"/>
    </row>
    <row r="409" ht="15.75" customHeight="1">
      <c r="L409" s="5"/>
      <c r="M409" s="5"/>
      <c r="N409" s="5"/>
      <c r="O409" s="11"/>
      <c r="P409" s="5"/>
      <c r="Q409" s="5"/>
      <c r="R409" s="5"/>
      <c r="S409" s="5"/>
      <c r="T409" s="5"/>
      <c r="U409" s="5"/>
      <c r="V409" s="5"/>
      <c r="W409" s="5"/>
      <c r="X409" s="5"/>
      <c r="Y409" s="5"/>
      <c r="Z409" s="5"/>
      <c r="AA409" s="5"/>
      <c r="AB409" s="5"/>
    </row>
    <row r="410" ht="15.75" customHeight="1">
      <c r="L410" s="5"/>
      <c r="M410" s="5"/>
      <c r="N410" s="5"/>
      <c r="O410" s="11"/>
      <c r="P410" s="5"/>
      <c r="Q410" s="5"/>
      <c r="R410" s="5"/>
      <c r="S410" s="5"/>
      <c r="T410" s="5"/>
      <c r="U410" s="5"/>
      <c r="V410" s="5"/>
      <c r="W410" s="5"/>
      <c r="X410" s="5"/>
      <c r="Y410" s="5"/>
      <c r="Z410" s="5"/>
      <c r="AA410" s="5"/>
      <c r="AB410" s="5"/>
    </row>
    <row r="411" ht="15.75" customHeight="1">
      <c r="L411" s="5"/>
      <c r="M411" s="5"/>
      <c r="N411" s="5"/>
      <c r="O411" s="11"/>
      <c r="P411" s="5"/>
      <c r="Q411" s="5"/>
      <c r="R411" s="5"/>
      <c r="S411" s="5"/>
      <c r="T411" s="5"/>
      <c r="U411" s="5"/>
      <c r="V411" s="5"/>
      <c r="W411" s="5"/>
      <c r="X411" s="5"/>
      <c r="Y411" s="5"/>
      <c r="Z411" s="5"/>
      <c r="AA411" s="5"/>
      <c r="AB411" s="5"/>
    </row>
    <row r="412" ht="15.75" customHeight="1">
      <c r="L412" s="5"/>
      <c r="M412" s="5"/>
      <c r="N412" s="5"/>
      <c r="O412" s="11"/>
      <c r="P412" s="5"/>
      <c r="Q412" s="5"/>
      <c r="R412" s="5"/>
      <c r="S412" s="5"/>
      <c r="T412" s="5"/>
      <c r="U412" s="5"/>
      <c r="V412" s="5"/>
      <c r="W412" s="5"/>
      <c r="X412" s="5"/>
      <c r="Y412" s="5"/>
      <c r="Z412" s="5"/>
      <c r="AA412" s="5"/>
      <c r="AB412" s="5"/>
    </row>
    <row r="413" ht="15.75" customHeight="1">
      <c r="L413" s="5"/>
      <c r="M413" s="5"/>
      <c r="N413" s="5"/>
      <c r="O413" s="11"/>
      <c r="P413" s="5"/>
      <c r="Q413" s="5"/>
      <c r="R413" s="5"/>
      <c r="S413" s="5"/>
      <c r="T413" s="5"/>
      <c r="U413" s="5"/>
      <c r="V413" s="5"/>
      <c r="W413" s="5"/>
      <c r="X413" s="5"/>
      <c r="Y413" s="5"/>
      <c r="Z413" s="5"/>
      <c r="AA413" s="5"/>
      <c r="AB413" s="5"/>
    </row>
    <row r="414" ht="15.75" customHeight="1">
      <c r="L414" s="5"/>
      <c r="M414" s="5"/>
      <c r="N414" s="5"/>
      <c r="O414" s="11"/>
      <c r="P414" s="5"/>
      <c r="Q414" s="5"/>
      <c r="R414" s="5"/>
      <c r="S414" s="5"/>
      <c r="T414" s="5"/>
      <c r="U414" s="5"/>
      <c r="V414" s="5"/>
      <c r="W414" s="5"/>
      <c r="X414" s="5"/>
      <c r="Y414" s="5"/>
      <c r="Z414" s="5"/>
      <c r="AA414" s="5"/>
      <c r="AB414" s="5"/>
    </row>
    <row r="415" ht="15.75" customHeight="1">
      <c r="L415" s="5"/>
      <c r="M415" s="5"/>
      <c r="N415" s="5"/>
      <c r="O415" s="11"/>
      <c r="P415" s="5"/>
      <c r="Q415" s="5"/>
      <c r="R415" s="5"/>
      <c r="S415" s="5"/>
      <c r="T415" s="5"/>
      <c r="U415" s="5"/>
      <c r="V415" s="5"/>
      <c r="W415" s="5"/>
      <c r="X415" s="5"/>
      <c r="Y415" s="5"/>
      <c r="Z415" s="5"/>
      <c r="AA415" s="5"/>
      <c r="AB415" s="5"/>
    </row>
    <row r="416" ht="15.75" customHeight="1">
      <c r="L416" s="5"/>
      <c r="M416" s="5"/>
      <c r="N416" s="5"/>
      <c r="O416" s="11"/>
      <c r="P416" s="5"/>
      <c r="Q416" s="5"/>
      <c r="R416" s="5"/>
      <c r="S416" s="5"/>
      <c r="T416" s="5"/>
      <c r="U416" s="5"/>
      <c r="V416" s="5"/>
      <c r="W416" s="5"/>
      <c r="X416" s="5"/>
      <c r="Y416" s="5"/>
      <c r="Z416" s="5"/>
      <c r="AA416" s="5"/>
      <c r="AB416" s="5"/>
    </row>
    <row r="417" ht="15.75" customHeight="1">
      <c r="L417" s="5"/>
      <c r="M417" s="5"/>
      <c r="N417" s="5"/>
      <c r="O417" s="11"/>
      <c r="P417" s="5"/>
      <c r="Q417" s="5"/>
      <c r="R417" s="5"/>
      <c r="S417" s="5"/>
      <c r="T417" s="5"/>
      <c r="U417" s="5"/>
      <c r="V417" s="5"/>
      <c r="W417" s="5"/>
      <c r="X417" s="5"/>
      <c r="Y417" s="5"/>
      <c r="Z417" s="5"/>
      <c r="AA417" s="5"/>
      <c r="AB417" s="5"/>
    </row>
    <row r="418" ht="15.75" customHeight="1">
      <c r="L418" s="5"/>
      <c r="M418" s="5"/>
      <c r="N418" s="5"/>
      <c r="O418" s="11"/>
      <c r="P418" s="5"/>
      <c r="Q418" s="5"/>
      <c r="R418" s="5"/>
      <c r="S418" s="5"/>
      <c r="T418" s="5"/>
      <c r="U418" s="5"/>
      <c r="V418" s="5"/>
      <c r="W418" s="5"/>
      <c r="X418" s="5"/>
      <c r="Y418" s="5"/>
      <c r="Z418" s="5"/>
      <c r="AA418" s="5"/>
      <c r="AB418" s="5"/>
    </row>
    <row r="419" ht="15.75" customHeight="1">
      <c r="L419" s="5"/>
      <c r="M419" s="5"/>
      <c r="N419" s="5"/>
      <c r="O419" s="11"/>
      <c r="P419" s="5"/>
      <c r="Q419" s="5"/>
      <c r="R419" s="5"/>
      <c r="S419" s="5"/>
      <c r="T419" s="5"/>
      <c r="U419" s="5"/>
      <c r="V419" s="5"/>
      <c r="W419" s="5"/>
      <c r="X419" s="5"/>
      <c r="Y419" s="5"/>
      <c r="Z419" s="5"/>
      <c r="AA419" s="5"/>
      <c r="AB419" s="5"/>
    </row>
    <row r="420" ht="15.75" customHeight="1">
      <c r="L420" s="5"/>
      <c r="M420" s="5"/>
      <c r="N420" s="5"/>
      <c r="O420" s="11"/>
      <c r="P420" s="5"/>
      <c r="Q420" s="5"/>
      <c r="R420" s="5"/>
      <c r="S420" s="5"/>
      <c r="T420" s="5"/>
      <c r="U420" s="5"/>
      <c r="V420" s="5"/>
      <c r="W420" s="5"/>
      <c r="X420" s="5"/>
      <c r="Y420" s="5"/>
      <c r="Z420" s="5"/>
      <c r="AA420" s="5"/>
      <c r="AB420" s="5"/>
    </row>
    <row r="421" ht="15.75" customHeight="1">
      <c r="L421" s="5"/>
      <c r="M421" s="5"/>
      <c r="N421" s="5"/>
      <c r="O421" s="11"/>
      <c r="P421" s="5"/>
      <c r="Q421" s="5"/>
      <c r="R421" s="5"/>
      <c r="S421" s="5"/>
      <c r="T421" s="5"/>
      <c r="U421" s="5"/>
      <c r="V421" s="5"/>
      <c r="W421" s="5"/>
      <c r="X421" s="5"/>
      <c r="Y421" s="5"/>
      <c r="Z421" s="5"/>
      <c r="AA421" s="5"/>
      <c r="AB421" s="5"/>
    </row>
    <row r="422" ht="15.75" customHeight="1">
      <c r="L422" s="5"/>
      <c r="M422" s="5"/>
      <c r="N422" s="5"/>
      <c r="O422" s="11"/>
      <c r="P422" s="5"/>
      <c r="Q422" s="5"/>
      <c r="R422" s="5"/>
      <c r="S422" s="5"/>
      <c r="T422" s="5"/>
      <c r="U422" s="5"/>
      <c r="V422" s="5"/>
      <c r="W422" s="5"/>
      <c r="X422" s="5"/>
      <c r="Y422" s="5"/>
      <c r="Z422" s="5"/>
      <c r="AA422" s="5"/>
      <c r="AB422" s="5"/>
    </row>
    <row r="423" ht="15.75" customHeight="1">
      <c r="L423" s="5"/>
      <c r="M423" s="5"/>
      <c r="N423" s="5"/>
      <c r="O423" s="11"/>
      <c r="P423" s="5"/>
      <c r="Q423" s="5"/>
      <c r="R423" s="5"/>
      <c r="S423" s="5"/>
      <c r="T423" s="5"/>
      <c r="U423" s="5"/>
      <c r="V423" s="5"/>
      <c r="W423" s="5"/>
      <c r="X423" s="5"/>
      <c r="Y423" s="5"/>
      <c r="Z423" s="5"/>
      <c r="AA423" s="5"/>
      <c r="AB423" s="5"/>
    </row>
    <row r="424" ht="15.75" customHeight="1">
      <c r="L424" s="5"/>
      <c r="M424" s="5"/>
      <c r="N424" s="5"/>
      <c r="O424" s="11"/>
      <c r="P424" s="5"/>
      <c r="Q424" s="5"/>
      <c r="R424" s="5"/>
      <c r="S424" s="5"/>
      <c r="T424" s="5"/>
      <c r="U424" s="5"/>
      <c r="V424" s="5"/>
      <c r="W424" s="5"/>
      <c r="X424" s="5"/>
      <c r="Y424" s="5"/>
      <c r="Z424" s="5"/>
      <c r="AA424" s="5"/>
      <c r="AB424" s="5"/>
    </row>
    <row r="425" ht="15.75" customHeight="1">
      <c r="L425" s="5"/>
      <c r="M425" s="5"/>
      <c r="N425" s="5"/>
      <c r="O425" s="11"/>
      <c r="P425" s="5"/>
      <c r="Q425" s="5"/>
      <c r="R425" s="5"/>
      <c r="S425" s="5"/>
      <c r="T425" s="5"/>
      <c r="U425" s="5"/>
      <c r="V425" s="5"/>
      <c r="W425" s="5"/>
      <c r="X425" s="5"/>
      <c r="Y425" s="5"/>
      <c r="Z425" s="5"/>
      <c r="AA425" s="5"/>
      <c r="AB425" s="5"/>
    </row>
    <row r="426" ht="15.75" customHeight="1">
      <c r="L426" s="5"/>
      <c r="M426" s="5"/>
      <c r="N426" s="5"/>
      <c r="O426" s="11"/>
      <c r="P426" s="5"/>
      <c r="Q426" s="5"/>
      <c r="R426" s="5"/>
      <c r="S426" s="5"/>
      <c r="T426" s="5"/>
      <c r="U426" s="5"/>
      <c r="V426" s="5"/>
      <c r="W426" s="5"/>
      <c r="X426" s="5"/>
      <c r="Y426" s="5"/>
      <c r="Z426" s="5"/>
      <c r="AA426" s="5"/>
      <c r="AB426" s="5"/>
    </row>
    <row r="427" ht="15.75" customHeight="1">
      <c r="L427" s="5"/>
      <c r="M427" s="5"/>
      <c r="N427" s="5"/>
      <c r="O427" s="11"/>
      <c r="P427" s="5"/>
      <c r="Q427" s="5"/>
      <c r="R427" s="5"/>
      <c r="S427" s="5"/>
      <c r="T427" s="5"/>
      <c r="U427" s="5"/>
      <c r="V427" s="5"/>
      <c r="W427" s="5"/>
      <c r="X427" s="5"/>
      <c r="Y427" s="5"/>
      <c r="Z427" s="5"/>
      <c r="AA427" s="5"/>
      <c r="AB427" s="5"/>
    </row>
    <row r="428" ht="15.75" customHeight="1">
      <c r="L428" s="5"/>
      <c r="M428" s="5"/>
      <c r="N428" s="5"/>
      <c r="O428" s="11"/>
      <c r="P428" s="5"/>
      <c r="Q428" s="5"/>
      <c r="R428" s="5"/>
      <c r="S428" s="5"/>
      <c r="T428" s="5"/>
      <c r="U428" s="5"/>
      <c r="V428" s="5"/>
      <c r="W428" s="5"/>
      <c r="X428" s="5"/>
      <c r="Y428" s="5"/>
      <c r="Z428" s="5"/>
      <c r="AA428" s="5"/>
      <c r="AB428" s="5"/>
    </row>
    <row r="429" ht="15.75" customHeight="1">
      <c r="L429" s="5"/>
      <c r="M429" s="5"/>
      <c r="N429" s="5"/>
      <c r="O429" s="11"/>
      <c r="P429" s="5"/>
      <c r="Q429" s="5"/>
      <c r="R429" s="5"/>
      <c r="S429" s="5"/>
      <c r="T429" s="5"/>
      <c r="U429" s="5"/>
      <c r="V429" s="5"/>
      <c r="W429" s="5"/>
      <c r="X429" s="5"/>
      <c r="Y429" s="5"/>
      <c r="Z429" s="5"/>
      <c r="AA429" s="5"/>
      <c r="AB429" s="5"/>
    </row>
    <row r="430" ht="15.75" customHeight="1">
      <c r="L430" s="5"/>
      <c r="M430" s="5"/>
      <c r="N430" s="5"/>
      <c r="O430" s="11"/>
      <c r="P430" s="5"/>
      <c r="Q430" s="5"/>
      <c r="R430" s="5"/>
      <c r="S430" s="5"/>
      <c r="T430" s="5"/>
      <c r="U430" s="5"/>
      <c r="V430" s="5"/>
      <c r="W430" s="5"/>
      <c r="X430" s="5"/>
      <c r="Y430" s="5"/>
      <c r="Z430" s="5"/>
      <c r="AA430" s="5"/>
      <c r="AB430" s="5"/>
    </row>
    <row r="431" ht="15.75" customHeight="1">
      <c r="L431" s="5"/>
      <c r="M431" s="5"/>
      <c r="N431" s="5"/>
      <c r="O431" s="11"/>
      <c r="P431" s="5"/>
      <c r="Q431" s="5"/>
      <c r="R431" s="5"/>
      <c r="S431" s="5"/>
      <c r="T431" s="5"/>
      <c r="U431" s="5"/>
      <c r="V431" s="5"/>
      <c r="W431" s="5"/>
      <c r="X431" s="5"/>
      <c r="Y431" s="5"/>
      <c r="Z431" s="5"/>
      <c r="AA431" s="5"/>
      <c r="AB431" s="5"/>
    </row>
    <row r="432" ht="15.75" customHeight="1">
      <c r="L432" s="5"/>
      <c r="M432" s="5"/>
      <c r="N432" s="5"/>
      <c r="O432" s="11"/>
      <c r="P432" s="5"/>
      <c r="Q432" s="5"/>
      <c r="R432" s="5"/>
      <c r="S432" s="5"/>
      <c r="T432" s="5"/>
      <c r="U432" s="5"/>
      <c r="V432" s="5"/>
      <c r="W432" s="5"/>
      <c r="X432" s="5"/>
      <c r="Y432" s="5"/>
      <c r="Z432" s="5"/>
      <c r="AA432" s="5"/>
      <c r="AB432" s="5"/>
    </row>
    <row r="433" ht="15.75" customHeight="1">
      <c r="L433" s="5"/>
      <c r="M433" s="5"/>
      <c r="N433" s="5"/>
      <c r="O433" s="11"/>
      <c r="P433" s="5"/>
      <c r="Q433" s="5"/>
      <c r="R433" s="5"/>
      <c r="S433" s="5"/>
      <c r="T433" s="5"/>
      <c r="U433" s="5"/>
      <c r="V433" s="5"/>
      <c r="W433" s="5"/>
      <c r="X433" s="5"/>
      <c r="Y433" s="5"/>
      <c r="Z433" s="5"/>
      <c r="AA433" s="5"/>
      <c r="AB433" s="5"/>
    </row>
    <row r="434" ht="15.75" customHeight="1">
      <c r="L434" s="5"/>
      <c r="M434" s="5"/>
      <c r="N434" s="5"/>
      <c r="O434" s="11"/>
      <c r="P434" s="5"/>
      <c r="Q434" s="5"/>
      <c r="R434" s="5"/>
      <c r="S434" s="5"/>
      <c r="T434" s="5"/>
      <c r="U434" s="5"/>
      <c r="V434" s="5"/>
      <c r="W434" s="5"/>
      <c r="X434" s="5"/>
      <c r="Y434" s="5"/>
      <c r="Z434" s="5"/>
      <c r="AA434" s="5"/>
      <c r="AB434" s="5"/>
    </row>
    <row r="435" ht="15.75" customHeight="1">
      <c r="L435" s="5"/>
      <c r="M435" s="5"/>
      <c r="N435" s="5"/>
      <c r="O435" s="11"/>
      <c r="P435" s="5"/>
      <c r="Q435" s="5"/>
      <c r="R435" s="5"/>
      <c r="S435" s="5"/>
      <c r="T435" s="5"/>
      <c r="U435" s="5"/>
      <c r="V435" s="5"/>
      <c r="W435" s="5"/>
      <c r="X435" s="5"/>
      <c r="Y435" s="5"/>
      <c r="Z435" s="5"/>
      <c r="AA435" s="5"/>
      <c r="AB435" s="5"/>
    </row>
    <row r="436" ht="15.75" customHeight="1">
      <c r="L436" s="5"/>
      <c r="M436" s="5"/>
      <c r="N436" s="5"/>
      <c r="O436" s="11"/>
      <c r="P436" s="5"/>
      <c r="Q436" s="5"/>
      <c r="R436" s="5"/>
      <c r="S436" s="5"/>
      <c r="T436" s="5"/>
      <c r="U436" s="5"/>
      <c r="V436" s="5"/>
      <c r="W436" s="5"/>
      <c r="X436" s="5"/>
      <c r="Y436" s="5"/>
      <c r="Z436" s="5"/>
      <c r="AA436" s="5"/>
      <c r="AB436" s="5"/>
    </row>
    <row r="437" ht="15.75" customHeight="1">
      <c r="L437" s="5"/>
      <c r="M437" s="5"/>
      <c r="N437" s="5"/>
      <c r="O437" s="11"/>
      <c r="P437" s="5"/>
      <c r="Q437" s="5"/>
      <c r="R437" s="5"/>
      <c r="S437" s="5"/>
      <c r="T437" s="5"/>
      <c r="U437" s="5"/>
      <c r="V437" s="5"/>
      <c r="W437" s="5"/>
      <c r="X437" s="5"/>
      <c r="Y437" s="5"/>
      <c r="Z437" s="5"/>
      <c r="AA437" s="5"/>
      <c r="AB437" s="5"/>
    </row>
    <row r="438" ht="15.75" customHeight="1">
      <c r="L438" s="5"/>
      <c r="M438" s="5"/>
      <c r="N438" s="5"/>
      <c r="O438" s="11"/>
      <c r="P438" s="5"/>
      <c r="Q438" s="5"/>
      <c r="R438" s="5"/>
      <c r="S438" s="5"/>
      <c r="T438" s="5"/>
      <c r="U438" s="5"/>
      <c r="V438" s="5"/>
      <c r="W438" s="5"/>
      <c r="X438" s="5"/>
      <c r="Y438" s="5"/>
      <c r="Z438" s="5"/>
      <c r="AA438" s="5"/>
      <c r="AB438" s="5"/>
    </row>
    <row r="439" ht="15.75" customHeight="1">
      <c r="L439" s="5"/>
      <c r="M439" s="5"/>
      <c r="N439" s="5"/>
      <c r="O439" s="11"/>
      <c r="P439" s="5"/>
      <c r="Q439" s="5"/>
      <c r="R439" s="5"/>
      <c r="S439" s="5"/>
      <c r="T439" s="5"/>
      <c r="U439" s="5"/>
      <c r="V439" s="5"/>
      <c r="W439" s="5"/>
      <c r="X439" s="5"/>
      <c r="Y439" s="5"/>
      <c r="Z439" s="5"/>
      <c r="AA439" s="5"/>
      <c r="AB439" s="5"/>
    </row>
    <row r="440" ht="15.75" customHeight="1">
      <c r="L440" s="5"/>
      <c r="M440" s="5"/>
      <c r="N440" s="5"/>
      <c r="O440" s="11"/>
      <c r="P440" s="5"/>
      <c r="Q440" s="5"/>
      <c r="R440" s="5"/>
      <c r="S440" s="5"/>
      <c r="T440" s="5"/>
      <c r="U440" s="5"/>
      <c r="V440" s="5"/>
      <c r="W440" s="5"/>
      <c r="X440" s="5"/>
      <c r="Y440" s="5"/>
      <c r="Z440" s="5"/>
      <c r="AA440" s="5"/>
      <c r="AB440" s="5"/>
    </row>
    <row r="441" ht="15.75" customHeight="1">
      <c r="L441" s="5"/>
      <c r="M441" s="5"/>
      <c r="N441" s="5"/>
      <c r="O441" s="11"/>
      <c r="P441" s="5"/>
      <c r="Q441" s="5"/>
      <c r="R441" s="5"/>
      <c r="S441" s="5"/>
      <c r="T441" s="5"/>
      <c r="U441" s="5"/>
      <c r="V441" s="5"/>
      <c r="W441" s="5"/>
      <c r="X441" s="5"/>
      <c r="Y441" s="5"/>
      <c r="Z441" s="5"/>
      <c r="AA441" s="5"/>
      <c r="AB441" s="5"/>
    </row>
    <row r="442" ht="15.75" customHeight="1">
      <c r="L442" s="5"/>
      <c r="M442" s="5"/>
      <c r="N442" s="5"/>
      <c r="O442" s="11"/>
      <c r="P442" s="5"/>
      <c r="Q442" s="5"/>
      <c r="R442" s="5"/>
      <c r="S442" s="5"/>
      <c r="T442" s="5"/>
      <c r="U442" s="5"/>
      <c r="V442" s="5"/>
      <c r="W442" s="5"/>
      <c r="X442" s="5"/>
      <c r="Y442" s="5"/>
      <c r="Z442" s="5"/>
      <c r="AA442" s="5"/>
      <c r="AB442" s="5"/>
    </row>
    <row r="443" ht="15.75" customHeight="1">
      <c r="L443" s="5"/>
      <c r="M443" s="5"/>
      <c r="N443" s="5"/>
      <c r="O443" s="11"/>
      <c r="P443" s="5"/>
      <c r="Q443" s="5"/>
      <c r="R443" s="5"/>
      <c r="S443" s="5"/>
      <c r="T443" s="5"/>
      <c r="U443" s="5"/>
      <c r="V443" s="5"/>
      <c r="W443" s="5"/>
      <c r="X443" s="5"/>
      <c r="Y443" s="5"/>
      <c r="Z443" s="5"/>
      <c r="AA443" s="5"/>
      <c r="AB443" s="5"/>
    </row>
    <row r="444" ht="15.75" customHeight="1">
      <c r="L444" s="5"/>
      <c r="M444" s="5"/>
      <c r="N444" s="5"/>
      <c r="O444" s="11"/>
      <c r="P444" s="5"/>
      <c r="Q444" s="5"/>
      <c r="R444" s="5"/>
      <c r="S444" s="5"/>
      <c r="T444" s="5"/>
      <c r="U444" s="5"/>
      <c r="V444" s="5"/>
      <c r="W444" s="5"/>
      <c r="X444" s="5"/>
      <c r="Y444" s="5"/>
      <c r="Z444" s="5"/>
      <c r="AA444" s="5"/>
      <c r="AB444" s="5"/>
    </row>
    <row r="445" ht="15.75" customHeight="1">
      <c r="L445" s="5"/>
      <c r="M445" s="5"/>
      <c r="N445" s="5"/>
      <c r="O445" s="11"/>
      <c r="P445" s="5"/>
      <c r="Q445" s="5"/>
      <c r="R445" s="5"/>
      <c r="S445" s="5"/>
      <c r="T445" s="5"/>
      <c r="U445" s="5"/>
      <c r="V445" s="5"/>
      <c r="W445" s="5"/>
      <c r="X445" s="5"/>
      <c r="Y445" s="5"/>
      <c r="Z445" s="5"/>
      <c r="AA445" s="5"/>
      <c r="AB445" s="5"/>
    </row>
    <row r="446" ht="15.75" customHeight="1">
      <c r="L446" s="5"/>
      <c r="M446" s="5"/>
      <c r="N446" s="5"/>
      <c r="O446" s="11"/>
      <c r="P446" s="5"/>
      <c r="Q446" s="5"/>
      <c r="R446" s="5"/>
      <c r="S446" s="5"/>
      <c r="T446" s="5"/>
      <c r="U446" s="5"/>
      <c r="V446" s="5"/>
      <c r="W446" s="5"/>
      <c r="X446" s="5"/>
      <c r="Y446" s="5"/>
      <c r="Z446" s="5"/>
      <c r="AA446" s="5"/>
      <c r="AB446" s="5"/>
    </row>
    <row r="447" ht="15.75" customHeight="1">
      <c r="L447" s="5"/>
      <c r="M447" s="5"/>
      <c r="N447" s="5"/>
      <c r="O447" s="11"/>
      <c r="P447" s="5"/>
      <c r="Q447" s="5"/>
      <c r="R447" s="5"/>
      <c r="S447" s="5"/>
      <c r="T447" s="5"/>
      <c r="U447" s="5"/>
      <c r="V447" s="5"/>
      <c r="W447" s="5"/>
      <c r="X447" s="5"/>
      <c r="Y447" s="5"/>
      <c r="Z447" s="5"/>
      <c r="AA447" s="5"/>
      <c r="AB447" s="5"/>
    </row>
    <row r="448" ht="15.75" customHeight="1">
      <c r="L448" s="5"/>
      <c r="M448" s="5"/>
      <c r="N448" s="5"/>
      <c r="O448" s="11"/>
      <c r="P448" s="5"/>
      <c r="Q448" s="5"/>
      <c r="R448" s="5"/>
      <c r="S448" s="5"/>
      <c r="T448" s="5"/>
      <c r="U448" s="5"/>
      <c r="V448" s="5"/>
      <c r="W448" s="5"/>
      <c r="X448" s="5"/>
      <c r="Y448" s="5"/>
      <c r="Z448" s="5"/>
      <c r="AA448" s="5"/>
      <c r="AB448" s="5"/>
    </row>
    <row r="449" ht="15.75" customHeight="1">
      <c r="L449" s="5"/>
      <c r="M449" s="5"/>
      <c r="N449" s="5"/>
      <c r="O449" s="11"/>
      <c r="P449" s="5"/>
      <c r="Q449" s="5"/>
      <c r="R449" s="5"/>
      <c r="S449" s="5"/>
      <c r="T449" s="5"/>
      <c r="U449" s="5"/>
      <c r="V449" s="5"/>
      <c r="W449" s="5"/>
      <c r="X449" s="5"/>
      <c r="Y449" s="5"/>
      <c r="Z449" s="5"/>
      <c r="AA449" s="5"/>
      <c r="AB449" s="5"/>
    </row>
    <row r="450" ht="15.75" customHeight="1">
      <c r="L450" s="5"/>
      <c r="M450" s="5"/>
      <c r="N450" s="5"/>
      <c r="O450" s="11"/>
      <c r="P450" s="5"/>
      <c r="Q450" s="5"/>
      <c r="R450" s="5"/>
      <c r="S450" s="5"/>
      <c r="T450" s="5"/>
      <c r="U450" s="5"/>
      <c r="V450" s="5"/>
      <c r="W450" s="5"/>
      <c r="X450" s="5"/>
      <c r="Y450" s="5"/>
      <c r="Z450" s="5"/>
      <c r="AA450" s="5"/>
      <c r="AB450" s="5"/>
    </row>
    <row r="451" ht="15.75" customHeight="1">
      <c r="L451" s="5"/>
      <c r="M451" s="5"/>
      <c r="N451" s="5"/>
      <c r="O451" s="11"/>
      <c r="P451" s="5"/>
      <c r="Q451" s="5"/>
      <c r="R451" s="5"/>
      <c r="S451" s="5"/>
      <c r="T451" s="5"/>
      <c r="U451" s="5"/>
      <c r="V451" s="5"/>
      <c r="W451" s="5"/>
      <c r="X451" s="5"/>
      <c r="Y451" s="5"/>
      <c r="Z451" s="5"/>
      <c r="AA451" s="5"/>
      <c r="AB451" s="5"/>
    </row>
    <row r="452" ht="15.75" customHeight="1">
      <c r="L452" s="5"/>
      <c r="M452" s="5"/>
      <c r="N452" s="5"/>
      <c r="O452" s="11"/>
      <c r="P452" s="5"/>
      <c r="Q452" s="5"/>
      <c r="R452" s="5"/>
      <c r="S452" s="5"/>
      <c r="T452" s="5"/>
      <c r="U452" s="5"/>
      <c r="V452" s="5"/>
      <c r="W452" s="5"/>
      <c r="X452" s="5"/>
      <c r="Y452" s="5"/>
      <c r="Z452" s="5"/>
      <c r="AA452" s="5"/>
      <c r="AB452" s="5"/>
    </row>
    <row r="453" ht="15.75" customHeight="1">
      <c r="L453" s="5"/>
      <c r="M453" s="5"/>
      <c r="N453" s="5"/>
      <c r="O453" s="11"/>
      <c r="P453" s="5"/>
      <c r="Q453" s="5"/>
      <c r="R453" s="5"/>
      <c r="S453" s="5"/>
      <c r="T453" s="5"/>
      <c r="U453" s="5"/>
      <c r="V453" s="5"/>
      <c r="W453" s="5"/>
      <c r="X453" s="5"/>
      <c r="Y453" s="5"/>
      <c r="Z453" s="5"/>
      <c r="AA453" s="5"/>
      <c r="AB453" s="5"/>
    </row>
    <row r="454" ht="15.75" customHeight="1">
      <c r="L454" s="5"/>
      <c r="M454" s="5"/>
      <c r="N454" s="5"/>
      <c r="O454" s="11"/>
      <c r="P454" s="5"/>
      <c r="Q454" s="5"/>
      <c r="R454" s="5"/>
      <c r="S454" s="5"/>
      <c r="T454" s="5"/>
      <c r="U454" s="5"/>
      <c r="V454" s="5"/>
      <c r="W454" s="5"/>
      <c r="X454" s="5"/>
      <c r="Y454" s="5"/>
      <c r="Z454" s="5"/>
      <c r="AA454" s="5"/>
      <c r="AB454" s="5"/>
    </row>
    <row r="455" ht="15.75" customHeight="1">
      <c r="L455" s="5"/>
      <c r="M455" s="5"/>
      <c r="N455" s="5"/>
      <c r="O455" s="11"/>
      <c r="P455" s="5"/>
      <c r="Q455" s="5"/>
      <c r="R455" s="5"/>
      <c r="S455" s="5"/>
      <c r="T455" s="5"/>
      <c r="U455" s="5"/>
      <c r="V455" s="5"/>
      <c r="W455" s="5"/>
      <c r="X455" s="5"/>
      <c r="Y455" s="5"/>
      <c r="Z455" s="5"/>
      <c r="AA455" s="5"/>
      <c r="AB455" s="5"/>
    </row>
    <row r="456" ht="15.75" customHeight="1">
      <c r="L456" s="5"/>
      <c r="M456" s="5"/>
      <c r="N456" s="5"/>
      <c r="O456" s="11"/>
      <c r="P456" s="5"/>
      <c r="Q456" s="5"/>
      <c r="R456" s="5"/>
      <c r="S456" s="5"/>
      <c r="T456" s="5"/>
      <c r="U456" s="5"/>
      <c r="V456" s="5"/>
      <c r="W456" s="5"/>
      <c r="X456" s="5"/>
      <c r="Y456" s="5"/>
      <c r="Z456" s="5"/>
      <c r="AA456" s="5"/>
      <c r="AB456" s="5"/>
    </row>
    <row r="457" ht="15.75" customHeight="1">
      <c r="L457" s="5"/>
      <c r="M457" s="5"/>
      <c r="N457" s="5"/>
      <c r="O457" s="11"/>
      <c r="P457" s="5"/>
      <c r="Q457" s="5"/>
      <c r="R457" s="5"/>
      <c r="S457" s="5"/>
      <c r="T457" s="5"/>
      <c r="U457" s="5"/>
      <c r="V457" s="5"/>
      <c r="W457" s="5"/>
      <c r="X457" s="5"/>
      <c r="Y457" s="5"/>
      <c r="Z457" s="5"/>
      <c r="AA457" s="5"/>
      <c r="AB457" s="5"/>
    </row>
    <row r="458" ht="15.75" customHeight="1">
      <c r="L458" s="5"/>
      <c r="M458" s="5"/>
      <c r="N458" s="5"/>
      <c r="O458" s="11"/>
      <c r="P458" s="5"/>
      <c r="Q458" s="5"/>
      <c r="R458" s="5"/>
      <c r="S458" s="5"/>
      <c r="T458" s="5"/>
      <c r="U458" s="5"/>
      <c r="V458" s="5"/>
      <c r="W458" s="5"/>
      <c r="X458" s="5"/>
      <c r="Y458" s="5"/>
      <c r="Z458" s="5"/>
      <c r="AA458" s="5"/>
      <c r="AB458" s="5"/>
    </row>
    <row r="459" ht="15.75" customHeight="1">
      <c r="L459" s="5"/>
      <c r="M459" s="5"/>
      <c r="N459" s="5"/>
      <c r="O459" s="11"/>
      <c r="P459" s="5"/>
      <c r="Q459" s="5"/>
      <c r="R459" s="5"/>
      <c r="S459" s="5"/>
      <c r="T459" s="5"/>
      <c r="U459" s="5"/>
      <c r="V459" s="5"/>
      <c r="W459" s="5"/>
      <c r="X459" s="5"/>
      <c r="Y459" s="5"/>
      <c r="Z459" s="5"/>
      <c r="AA459" s="5"/>
      <c r="AB459" s="5"/>
    </row>
    <row r="460" ht="15.75" customHeight="1">
      <c r="L460" s="5"/>
      <c r="M460" s="5"/>
      <c r="N460" s="5"/>
      <c r="O460" s="11"/>
      <c r="P460" s="5"/>
      <c r="Q460" s="5"/>
      <c r="R460" s="5"/>
      <c r="S460" s="5"/>
      <c r="T460" s="5"/>
      <c r="U460" s="5"/>
      <c r="V460" s="5"/>
      <c r="W460" s="5"/>
      <c r="X460" s="5"/>
      <c r="Y460" s="5"/>
      <c r="Z460" s="5"/>
      <c r="AA460" s="5"/>
      <c r="AB460" s="5"/>
    </row>
    <row r="461" ht="15.75" customHeight="1">
      <c r="L461" s="5"/>
      <c r="M461" s="5"/>
      <c r="N461" s="5"/>
      <c r="O461" s="11"/>
      <c r="P461" s="5"/>
      <c r="Q461" s="5"/>
      <c r="R461" s="5"/>
      <c r="S461" s="5"/>
      <c r="T461" s="5"/>
      <c r="U461" s="5"/>
      <c r="V461" s="5"/>
      <c r="W461" s="5"/>
      <c r="X461" s="5"/>
      <c r="Y461" s="5"/>
      <c r="Z461" s="5"/>
      <c r="AA461" s="5"/>
      <c r="AB461" s="5"/>
    </row>
    <row r="462" ht="15.75" customHeight="1">
      <c r="L462" s="5"/>
      <c r="M462" s="5"/>
      <c r="N462" s="5"/>
      <c r="O462" s="11"/>
      <c r="P462" s="5"/>
      <c r="Q462" s="5"/>
      <c r="R462" s="5"/>
      <c r="S462" s="5"/>
      <c r="T462" s="5"/>
      <c r="U462" s="5"/>
      <c r="V462" s="5"/>
      <c r="W462" s="5"/>
      <c r="X462" s="5"/>
      <c r="Y462" s="5"/>
      <c r="Z462" s="5"/>
      <c r="AA462" s="5"/>
      <c r="AB462" s="5"/>
    </row>
    <row r="463" ht="15.75" customHeight="1">
      <c r="L463" s="5"/>
      <c r="M463" s="5"/>
      <c r="N463" s="5"/>
      <c r="O463" s="11"/>
      <c r="P463" s="5"/>
      <c r="Q463" s="5"/>
      <c r="R463" s="5"/>
      <c r="S463" s="5"/>
      <c r="T463" s="5"/>
      <c r="U463" s="5"/>
      <c r="V463" s="5"/>
      <c r="W463" s="5"/>
      <c r="X463" s="5"/>
      <c r="Y463" s="5"/>
      <c r="Z463" s="5"/>
      <c r="AA463" s="5"/>
      <c r="AB463" s="5"/>
    </row>
    <row r="464" ht="15.75" customHeight="1">
      <c r="L464" s="5"/>
      <c r="M464" s="5"/>
      <c r="N464" s="5"/>
      <c r="O464" s="11"/>
      <c r="P464" s="5"/>
      <c r="Q464" s="5"/>
      <c r="R464" s="5"/>
      <c r="S464" s="5"/>
      <c r="T464" s="5"/>
      <c r="U464" s="5"/>
      <c r="V464" s="5"/>
      <c r="W464" s="5"/>
      <c r="X464" s="5"/>
      <c r="Y464" s="5"/>
      <c r="Z464" s="5"/>
      <c r="AA464" s="5"/>
      <c r="AB464" s="5"/>
    </row>
    <row r="465" ht="15.75" customHeight="1">
      <c r="L465" s="5"/>
      <c r="M465" s="5"/>
      <c r="N465" s="5"/>
      <c r="O465" s="11"/>
      <c r="P465" s="5"/>
      <c r="Q465" s="5"/>
      <c r="R465" s="5"/>
      <c r="S465" s="5"/>
      <c r="T465" s="5"/>
      <c r="U465" s="5"/>
      <c r="V465" s="5"/>
      <c r="W465" s="5"/>
      <c r="X465" s="5"/>
      <c r="Y465" s="5"/>
      <c r="Z465" s="5"/>
      <c r="AA465" s="5"/>
      <c r="AB465" s="5"/>
    </row>
    <row r="466" ht="15.75" customHeight="1">
      <c r="L466" s="5"/>
      <c r="M466" s="5"/>
      <c r="N466" s="5"/>
      <c r="O466" s="11"/>
      <c r="P466" s="5"/>
      <c r="Q466" s="5"/>
      <c r="R466" s="5"/>
      <c r="S466" s="5"/>
      <c r="T466" s="5"/>
      <c r="U466" s="5"/>
      <c r="V466" s="5"/>
      <c r="W466" s="5"/>
      <c r="X466" s="5"/>
      <c r="Y466" s="5"/>
      <c r="Z466" s="5"/>
      <c r="AA466" s="5"/>
      <c r="AB466" s="5"/>
    </row>
    <row r="467" ht="15.75" customHeight="1">
      <c r="L467" s="5"/>
      <c r="M467" s="5"/>
      <c r="N467" s="5"/>
      <c r="O467" s="11"/>
      <c r="P467" s="5"/>
      <c r="Q467" s="5"/>
      <c r="R467" s="5"/>
      <c r="S467" s="5"/>
      <c r="T467" s="5"/>
      <c r="U467" s="5"/>
      <c r="V467" s="5"/>
      <c r="W467" s="5"/>
      <c r="X467" s="5"/>
      <c r="Y467" s="5"/>
      <c r="Z467" s="5"/>
      <c r="AA467" s="5"/>
      <c r="AB467" s="5"/>
    </row>
    <row r="468" ht="15.75" customHeight="1">
      <c r="L468" s="5"/>
      <c r="M468" s="5"/>
      <c r="N468" s="5"/>
      <c r="O468" s="11"/>
      <c r="P468" s="5"/>
      <c r="Q468" s="5"/>
      <c r="R468" s="5"/>
      <c r="S468" s="5"/>
      <c r="T468" s="5"/>
      <c r="U468" s="5"/>
      <c r="V468" s="5"/>
      <c r="W468" s="5"/>
      <c r="X468" s="5"/>
      <c r="Y468" s="5"/>
      <c r="Z468" s="5"/>
      <c r="AA468" s="5"/>
      <c r="AB468" s="5"/>
    </row>
    <row r="469" ht="15.75" customHeight="1">
      <c r="L469" s="5"/>
      <c r="M469" s="5"/>
      <c r="N469" s="5"/>
      <c r="O469" s="11"/>
      <c r="P469" s="5"/>
      <c r="Q469" s="5"/>
      <c r="R469" s="5"/>
      <c r="S469" s="5"/>
      <c r="T469" s="5"/>
      <c r="U469" s="5"/>
      <c r="V469" s="5"/>
      <c r="W469" s="5"/>
      <c r="X469" s="5"/>
      <c r="Y469" s="5"/>
      <c r="Z469" s="5"/>
      <c r="AA469" s="5"/>
      <c r="AB469" s="5"/>
    </row>
    <row r="470" ht="15.75" customHeight="1">
      <c r="L470" s="5"/>
      <c r="M470" s="5"/>
      <c r="N470" s="5"/>
      <c r="O470" s="11"/>
      <c r="P470" s="5"/>
      <c r="Q470" s="5"/>
      <c r="R470" s="5"/>
      <c r="S470" s="5"/>
      <c r="T470" s="5"/>
      <c r="U470" s="5"/>
      <c r="V470" s="5"/>
      <c r="W470" s="5"/>
      <c r="X470" s="5"/>
      <c r="Y470" s="5"/>
      <c r="Z470" s="5"/>
      <c r="AA470" s="5"/>
      <c r="AB470" s="5"/>
    </row>
    <row r="471" ht="15.75" customHeight="1">
      <c r="L471" s="5"/>
      <c r="M471" s="5"/>
      <c r="N471" s="5"/>
      <c r="O471" s="11"/>
      <c r="P471" s="5"/>
      <c r="Q471" s="5"/>
      <c r="R471" s="5"/>
      <c r="S471" s="5"/>
      <c r="T471" s="5"/>
      <c r="U471" s="5"/>
      <c r="V471" s="5"/>
      <c r="W471" s="5"/>
      <c r="X471" s="5"/>
      <c r="Y471" s="5"/>
      <c r="Z471" s="5"/>
      <c r="AA471" s="5"/>
      <c r="AB471" s="5"/>
    </row>
    <row r="472" ht="15.75" customHeight="1">
      <c r="L472" s="5"/>
      <c r="M472" s="5"/>
      <c r="N472" s="5"/>
      <c r="O472" s="11"/>
      <c r="P472" s="5"/>
      <c r="Q472" s="5"/>
      <c r="R472" s="5"/>
      <c r="S472" s="5"/>
      <c r="T472" s="5"/>
      <c r="U472" s="5"/>
      <c r="V472" s="5"/>
      <c r="W472" s="5"/>
      <c r="X472" s="5"/>
      <c r="Y472" s="5"/>
      <c r="Z472" s="5"/>
      <c r="AA472" s="5"/>
      <c r="AB472" s="5"/>
    </row>
    <row r="473" ht="15.75" customHeight="1">
      <c r="L473" s="5"/>
      <c r="M473" s="5"/>
      <c r="N473" s="5"/>
      <c r="O473" s="11"/>
      <c r="P473" s="5"/>
      <c r="Q473" s="5"/>
      <c r="R473" s="5"/>
      <c r="S473" s="5"/>
      <c r="T473" s="5"/>
      <c r="U473" s="5"/>
      <c r="V473" s="5"/>
      <c r="W473" s="5"/>
      <c r="X473" s="5"/>
      <c r="Y473" s="5"/>
      <c r="Z473" s="5"/>
      <c r="AA473" s="5"/>
      <c r="AB473" s="5"/>
    </row>
    <row r="474" ht="15.75" customHeight="1">
      <c r="L474" s="5"/>
      <c r="M474" s="5"/>
      <c r="N474" s="5"/>
      <c r="O474" s="11"/>
      <c r="P474" s="5"/>
      <c r="Q474" s="5"/>
      <c r="R474" s="5"/>
      <c r="S474" s="5"/>
      <c r="T474" s="5"/>
      <c r="U474" s="5"/>
      <c r="V474" s="5"/>
      <c r="W474" s="5"/>
      <c r="X474" s="5"/>
      <c r="Y474" s="5"/>
      <c r="Z474" s="5"/>
      <c r="AA474" s="5"/>
      <c r="AB474" s="5"/>
    </row>
    <row r="475" ht="15.75" customHeight="1">
      <c r="L475" s="5"/>
      <c r="M475" s="5"/>
      <c r="N475" s="5"/>
      <c r="O475" s="11"/>
      <c r="P475" s="5"/>
      <c r="Q475" s="5"/>
      <c r="R475" s="5"/>
      <c r="S475" s="5"/>
      <c r="T475" s="5"/>
      <c r="U475" s="5"/>
      <c r="V475" s="5"/>
      <c r="W475" s="5"/>
      <c r="X475" s="5"/>
      <c r="Y475" s="5"/>
      <c r="Z475" s="5"/>
      <c r="AA475" s="5"/>
      <c r="AB475" s="5"/>
    </row>
    <row r="476" ht="15.75" customHeight="1">
      <c r="L476" s="5"/>
      <c r="M476" s="5"/>
      <c r="N476" s="5"/>
      <c r="O476" s="11"/>
      <c r="P476" s="5"/>
      <c r="Q476" s="5"/>
      <c r="R476" s="5"/>
      <c r="S476" s="5"/>
      <c r="T476" s="5"/>
      <c r="U476" s="5"/>
      <c r="V476" s="5"/>
      <c r="W476" s="5"/>
      <c r="X476" s="5"/>
      <c r="Y476" s="5"/>
      <c r="Z476" s="5"/>
      <c r="AA476" s="5"/>
      <c r="AB476" s="5"/>
    </row>
    <row r="477" ht="15.75" customHeight="1">
      <c r="L477" s="5"/>
      <c r="M477" s="5"/>
      <c r="N477" s="5"/>
      <c r="O477" s="11"/>
      <c r="P477" s="5"/>
      <c r="Q477" s="5"/>
      <c r="R477" s="5"/>
      <c r="S477" s="5"/>
      <c r="T477" s="5"/>
      <c r="U477" s="5"/>
      <c r="V477" s="5"/>
      <c r="W477" s="5"/>
      <c r="X477" s="5"/>
      <c r="Y477" s="5"/>
      <c r="Z477" s="5"/>
      <c r="AA477" s="5"/>
      <c r="AB477" s="5"/>
    </row>
    <row r="478" ht="15.75" customHeight="1">
      <c r="L478" s="5"/>
      <c r="M478" s="5"/>
      <c r="N478" s="5"/>
      <c r="O478" s="11"/>
      <c r="P478" s="5"/>
      <c r="Q478" s="5"/>
      <c r="R478" s="5"/>
      <c r="S478" s="5"/>
      <c r="T478" s="5"/>
      <c r="U478" s="5"/>
      <c r="V478" s="5"/>
      <c r="W478" s="5"/>
      <c r="X478" s="5"/>
      <c r="Y478" s="5"/>
      <c r="Z478" s="5"/>
      <c r="AA478" s="5"/>
      <c r="AB478" s="5"/>
    </row>
    <row r="479" ht="15.75" customHeight="1">
      <c r="L479" s="5"/>
      <c r="M479" s="5"/>
      <c r="N479" s="5"/>
      <c r="O479" s="11"/>
      <c r="P479" s="5"/>
      <c r="Q479" s="5"/>
      <c r="R479" s="5"/>
      <c r="S479" s="5"/>
      <c r="T479" s="5"/>
      <c r="U479" s="5"/>
      <c r="V479" s="5"/>
      <c r="W479" s="5"/>
      <c r="X479" s="5"/>
      <c r="Y479" s="5"/>
      <c r="Z479" s="5"/>
      <c r="AA479" s="5"/>
      <c r="AB479" s="5"/>
    </row>
    <row r="480" ht="15.75" customHeight="1">
      <c r="L480" s="5"/>
      <c r="M480" s="5"/>
      <c r="N480" s="5"/>
      <c r="O480" s="11"/>
      <c r="P480" s="5"/>
      <c r="Q480" s="5"/>
      <c r="R480" s="5"/>
      <c r="S480" s="5"/>
      <c r="T480" s="5"/>
      <c r="U480" s="5"/>
      <c r="V480" s="5"/>
      <c r="W480" s="5"/>
      <c r="X480" s="5"/>
      <c r="Y480" s="5"/>
      <c r="Z480" s="5"/>
      <c r="AA480" s="5"/>
      <c r="AB480" s="5"/>
    </row>
    <row r="481" ht="15.75" customHeight="1">
      <c r="L481" s="5"/>
      <c r="M481" s="5"/>
      <c r="N481" s="5"/>
      <c r="O481" s="11"/>
      <c r="P481" s="5"/>
      <c r="Q481" s="5"/>
      <c r="R481" s="5"/>
      <c r="S481" s="5"/>
      <c r="T481" s="5"/>
      <c r="U481" s="5"/>
      <c r="V481" s="5"/>
      <c r="W481" s="5"/>
      <c r="X481" s="5"/>
      <c r="Y481" s="5"/>
      <c r="Z481" s="5"/>
      <c r="AA481" s="5"/>
      <c r="AB481" s="5"/>
    </row>
    <row r="482" ht="15.75" customHeight="1">
      <c r="L482" s="5"/>
      <c r="M482" s="5"/>
      <c r="N482" s="5"/>
      <c r="O482" s="11"/>
      <c r="P482" s="5"/>
      <c r="Q482" s="5"/>
      <c r="R482" s="5"/>
      <c r="S482" s="5"/>
      <c r="T482" s="5"/>
      <c r="U482" s="5"/>
      <c r="V482" s="5"/>
      <c r="W482" s="5"/>
      <c r="X482" s="5"/>
      <c r="Y482" s="5"/>
      <c r="Z482" s="5"/>
      <c r="AA482" s="5"/>
      <c r="AB482" s="5"/>
    </row>
    <row r="483" ht="15.75" customHeight="1">
      <c r="L483" s="5"/>
      <c r="M483" s="5"/>
      <c r="N483" s="5"/>
      <c r="O483" s="11"/>
      <c r="P483" s="5"/>
      <c r="Q483" s="5"/>
      <c r="R483" s="5"/>
      <c r="S483" s="5"/>
      <c r="T483" s="5"/>
      <c r="U483" s="5"/>
      <c r="V483" s="5"/>
      <c r="W483" s="5"/>
      <c r="X483" s="5"/>
      <c r="Y483" s="5"/>
      <c r="Z483" s="5"/>
      <c r="AA483" s="5"/>
      <c r="AB483" s="5"/>
    </row>
    <row r="484" ht="15.75" customHeight="1">
      <c r="L484" s="5"/>
      <c r="M484" s="5"/>
      <c r="N484" s="5"/>
      <c r="O484" s="11"/>
      <c r="P484" s="5"/>
      <c r="Q484" s="5"/>
      <c r="R484" s="5"/>
      <c r="S484" s="5"/>
      <c r="T484" s="5"/>
      <c r="U484" s="5"/>
      <c r="V484" s="5"/>
      <c r="W484" s="5"/>
      <c r="X484" s="5"/>
      <c r="Y484" s="5"/>
      <c r="Z484" s="5"/>
      <c r="AA484" s="5"/>
      <c r="AB484" s="5"/>
    </row>
    <row r="485" ht="15.75" customHeight="1">
      <c r="L485" s="5"/>
      <c r="M485" s="5"/>
      <c r="N485" s="5"/>
      <c r="O485" s="11"/>
      <c r="P485" s="5"/>
      <c r="Q485" s="5"/>
      <c r="R485" s="5"/>
      <c r="S485" s="5"/>
      <c r="T485" s="5"/>
      <c r="U485" s="5"/>
      <c r="V485" s="5"/>
      <c r="W485" s="5"/>
      <c r="X485" s="5"/>
      <c r="Y485" s="5"/>
      <c r="Z485" s="5"/>
      <c r="AA485" s="5"/>
      <c r="AB485" s="5"/>
    </row>
    <row r="486" ht="15.75" customHeight="1">
      <c r="L486" s="5"/>
      <c r="M486" s="5"/>
      <c r="N486" s="5"/>
      <c r="O486" s="11"/>
      <c r="P486" s="5"/>
      <c r="Q486" s="5"/>
      <c r="R486" s="5"/>
      <c r="S486" s="5"/>
      <c r="T486" s="5"/>
      <c r="U486" s="5"/>
      <c r="V486" s="5"/>
      <c r="W486" s="5"/>
      <c r="X486" s="5"/>
      <c r="Y486" s="5"/>
      <c r="Z486" s="5"/>
      <c r="AA486" s="5"/>
      <c r="AB486" s="5"/>
    </row>
    <row r="487" ht="15.75" customHeight="1">
      <c r="L487" s="5"/>
      <c r="M487" s="5"/>
      <c r="N487" s="5"/>
      <c r="O487" s="11"/>
      <c r="P487" s="5"/>
      <c r="Q487" s="5"/>
      <c r="R487" s="5"/>
      <c r="S487" s="5"/>
      <c r="T487" s="5"/>
      <c r="U487" s="5"/>
      <c r="V487" s="5"/>
      <c r="W487" s="5"/>
      <c r="X487" s="5"/>
      <c r="Y487" s="5"/>
      <c r="Z487" s="5"/>
      <c r="AA487" s="5"/>
      <c r="AB487" s="5"/>
    </row>
    <row r="488" ht="15.75" customHeight="1">
      <c r="L488" s="5"/>
      <c r="M488" s="5"/>
      <c r="N488" s="5"/>
      <c r="O488" s="11"/>
      <c r="P488" s="5"/>
      <c r="Q488" s="5"/>
      <c r="R488" s="5"/>
      <c r="S488" s="5"/>
      <c r="T488" s="5"/>
      <c r="U488" s="5"/>
      <c r="V488" s="5"/>
      <c r="W488" s="5"/>
      <c r="X488" s="5"/>
      <c r="Y488" s="5"/>
      <c r="Z488" s="5"/>
      <c r="AA488" s="5"/>
      <c r="AB488" s="5"/>
    </row>
    <row r="489" ht="15.75" customHeight="1">
      <c r="L489" s="5"/>
      <c r="M489" s="5"/>
      <c r="N489" s="5"/>
      <c r="O489" s="11"/>
      <c r="P489" s="5"/>
      <c r="Q489" s="5"/>
      <c r="R489" s="5"/>
      <c r="S489" s="5"/>
      <c r="T489" s="5"/>
      <c r="U489" s="5"/>
      <c r="V489" s="5"/>
      <c r="W489" s="5"/>
      <c r="X489" s="5"/>
      <c r="Y489" s="5"/>
      <c r="Z489" s="5"/>
      <c r="AA489" s="5"/>
      <c r="AB489" s="5"/>
    </row>
    <row r="490" ht="15.75" customHeight="1">
      <c r="L490" s="5"/>
      <c r="M490" s="5"/>
      <c r="N490" s="5"/>
      <c r="O490" s="11"/>
      <c r="P490" s="5"/>
      <c r="Q490" s="5"/>
      <c r="R490" s="5"/>
      <c r="S490" s="5"/>
      <c r="T490" s="5"/>
      <c r="U490" s="5"/>
      <c r="V490" s="5"/>
      <c r="W490" s="5"/>
      <c r="X490" s="5"/>
      <c r="Y490" s="5"/>
      <c r="Z490" s="5"/>
      <c r="AA490" s="5"/>
      <c r="AB490" s="5"/>
    </row>
    <row r="491" ht="15.75" customHeight="1">
      <c r="L491" s="5"/>
      <c r="M491" s="5"/>
      <c r="N491" s="5"/>
      <c r="O491" s="11"/>
      <c r="P491" s="5"/>
      <c r="Q491" s="5"/>
      <c r="R491" s="5"/>
      <c r="S491" s="5"/>
      <c r="T491" s="5"/>
      <c r="U491" s="5"/>
      <c r="V491" s="5"/>
      <c r="W491" s="5"/>
      <c r="X491" s="5"/>
      <c r="Y491" s="5"/>
      <c r="Z491" s="5"/>
      <c r="AA491" s="5"/>
      <c r="AB491" s="5"/>
    </row>
    <row r="492" ht="15.75" customHeight="1">
      <c r="L492" s="5"/>
      <c r="M492" s="5"/>
      <c r="N492" s="5"/>
      <c r="O492" s="11"/>
      <c r="P492" s="5"/>
      <c r="Q492" s="5"/>
      <c r="R492" s="5"/>
      <c r="S492" s="5"/>
      <c r="T492" s="5"/>
      <c r="U492" s="5"/>
      <c r="V492" s="5"/>
      <c r="W492" s="5"/>
      <c r="X492" s="5"/>
      <c r="Y492" s="5"/>
      <c r="Z492" s="5"/>
      <c r="AA492" s="5"/>
      <c r="AB492" s="5"/>
    </row>
    <row r="493" ht="15.75" customHeight="1">
      <c r="L493" s="5"/>
      <c r="M493" s="5"/>
      <c r="N493" s="5"/>
      <c r="O493" s="11"/>
      <c r="P493" s="5"/>
      <c r="Q493" s="5"/>
      <c r="R493" s="5"/>
      <c r="S493" s="5"/>
      <c r="T493" s="5"/>
      <c r="U493" s="5"/>
      <c r="V493" s="5"/>
      <c r="W493" s="5"/>
      <c r="X493" s="5"/>
      <c r="Y493" s="5"/>
      <c r="Z493" s="5"/>
      <c r="AA493" s="5"/>
      <c r="AB493" s="5"/>
    </row>
    <row r="494" ht="15.75" customHeight="1">
      <c r="L494" s="5"/>
      <c r="M494" s="5"/>
      <c r="N494" s="5"/>
      <c r="O494" s="11"/>
      <c r="P494" s="5"/>
      <c r="Q494" s="5"/>
      <c r="R494" s="5"/>
      <c r="S494" s="5"/>
      <c r="T494" s="5"/>
      <c r="U494" s="5"/>
      <c r="V494" s="5"/>
      <c r="W494" s="5"/>
      <c r="X494" s="5"/>
      <c r="Y494" s="5"/>
      <c r="Z494" s="5"/>
      <c r="AA494" s="5"/>
      <c r="AB494" s="5"/>
    </row>
    <row r="495" ht="15.75" customHeight="1">
      <c r="L495" s="5"/>
      <c r="M495" s="5"/>
      <c r="N495" s="5"/>
      <c r="O495" s="11"/>
      <c r="P495" s="5"/>
      <c r="Q495" s="5"/>
      <c r="R495" s="5"/>
      <c r="S495" s="5"/>
      <c r="T495" s="5"/>
      <c r="U495" s="5"/>
      <c r="V495" s="5"/>
      <c r="W495" s="5"/>
      <c r="X495" s="5"/>
      <c r="Y495" s="5"/>
      <c r="Z495" s="5"/>
      <c r="AA495" s="5"/>
      <c r="AB495" s="5"/>
    </row>
    <row r="496" ht="15.75" customHeight="1">
      <c r="L496" s="5"/>
      <c r="M496" s="5"/>
      <c r="N496" s="5"/>
      <c r="O496" s="11"/>
      <c r="P496" s="5"/>
      <c r="Q496" s="5"/>
      <c r="R496" s="5"/>
      <c r="S496" s="5"/>
      <c r="T496" s="5"/>
      <c r="U496" s="5"/>
      <c r="V496" s="5"/>
      <c r="W496" s="5"/>
      <c r="X496" s="5"/>
      <c r="Y496" s="5"/>
      <c r="Z496" s="5"/>
      <c r="AA496" s="5"/>
      <c r="AB496" s="5"/>
    </row>
    <row r="497" ht="15.75" customHeight="1">
      <c r="L497" s="5"/>
      <c r="M497" s="5"/>
      <c r="N497" s="5"/>
      <c r="O497" s="11"/>
      <c r="P497" s="5"/>
      <c r="Q497" s="5"/>
      <c r="R497" s="5"/>
      <c r="S497" s="5"/>
      <c r="T497" s="5"/>
      <c r="U497" s="5"/>
      <c r="V497" s="5"/>
      <c r="W497" s="5"/>
      <c r="X497" s="5"/>
      <c r="Y497" s="5"/>
      <c r="Z497" s="5"/>
      <c r="AA497" s="5"/>
      <c r="AB497" s="5"/>
    </row>
    <row r="498" ht="15.75" customHeight="1">
      <c r="L498" s="5"/>
      <c r="M498" s="5"/>
      <c r="N498" s="5"/>
      <c r="O498" s="11"/>
      <c r="P498" s="5"/>
      <c r="Q498" s="5"/>
      <c r="R498" s="5"/>
      <c r="S498" s="5"/>
      <c r="T498" s="5"/>
      <c r="U498" s="5"/>
      <c r="V498" s="5"/>
      <c r="W498" s="5"/>
      <c r="X498" s="5"/>
      <c r="Y498" s="5"/>
      <c r="Z498" s="5"/>
      <c r="AA498" s="5"/>
      <c r="AB498" s="5"/>
    </row>
    <row r="499" ht="15.75" customHeight="1">
      <c r="L499" s="5"/>
      <c r="M499" s="5"/>
      <c r="N499" s="5"/>
      <c r="O499" s="11"/>
      <c r="P499" s="5"/>
      <c r="Q499" s="5"/>
      <c r="R499" s="5"/>
      <c r="S499" s="5"/>
      <c r="T499" s="5"/>
      <c r="U499" s="5"/>
      <c r="V499" s="5"/>
      <c r="W499" s="5"/>
      <c r="X499" s="5"/>
      <c r="Y499" s="5"/>
      <c r="Z499" s="5"/>
      <c r="AA499" s="5"/>
      <c r="AB499" s="5"/>
    </row>
    <row r="500" ht="15.75" customHeight="1">
      <c r="L500" s="5"/>
      <c r="M500" s="5"/>
      <c r="N500" s="5"/>
      <c r="O500" s="11"/>
      <c r="P500" s="5"/>
      <c r="Q500" s="5"/>
      <c r="R500" s="5"/>
      <c r="S500" s="5"/>
      <c r="T500" s="5"/>
      <c r="U500" s="5"/>
      <c r="V500" s="5"/>
      <c r="W500" s="5"/>
      <c r="X500" s="5"/>
      <c r="Y500" s="5"/>
      <c r="Z500" s="5"/>
      <c r="AA500" s="5"/>
      <c r="AB500" s="5"/>
    </row>
    <row r="501" ht="15.75" customHeight="1">
      <c r="L501" s="5"/>
      <c r="M501" s="5"/>
      <c r="N501" s="5"/>
      <c r="O501" s="11"/>
      <c r="P501" s="5"/>
      <c r="Q501" s="5"/>
      <c r="R501" s="5"/>
      <c r="S501" s="5"/>
      <c r="T501" s="5"/>
      <c r="U501" s="5"/>
      <c r="V501" s="5"/>
      <c r="W501" s="5"/>
      <c r="X501" s="5"/>
      <c r="Y501" s="5"/>
      <c r="Z501" s="5"/>
      <c r="AA501" s="5"/>
      <c r="AB501" s="5"/>
    </row>
    <row r="502" ht="15.75" customHeight="1">
      <c r="L502" s="5"/>
      <c r="M502" s="5"/>
      <c r="N502" s="5"/>
      <c r="O502" s="11"/>
      <c r="P502" s="5"/>
      <c r="Q502" s="5"/>
      <c r="R502" s="5"/>
      <c r="S502" s="5"/>
      <c r="T502" s="5"/>
      <c r="U502" s="5"/>
      <c r="V502" s="5"/>
      <c r="W502" s="5"/>
      <c r="X502" s="5"/>
      <c r="Y502" s="5"/>
      <c r="Z502" s="5"/>
      <c r="AA502" s="5"/>
      <c r="AB502" s="5"/>
    </row>
    <row r="503" ht="15.75" customHeight="1">
      <c r="L503" s="5"/>
      <c r="M503" s="5"/>
      <c r="N503" s="5"/>
      <c r="O503" s="11"/>
      <c r="P503" s="5"/>
      <c r="Q503" s="5"/>
      <c r="R503" s="5"/>
      <c r="S503" s="5"/>
      <c r="T503" s="5"/>
      <c r="U503" s="5"/>
      <c r="V503" s="5"/>
      <c r="W503" s="5"/>
      <c r="X503" s="5"/>
      <c r="Y503" s="5"/>
      <c r="Z503" s="5"/>
      <c r="AA503" s="5"/>
      <c r="AB503" s="5"/>
    </row>
    <row r="504" ht="15.75" customHeight="1">
      <c r="L504" s="5"/>
      <c r="M504" s="5"/>
      <c r="N504" s="5"/>
      <c r="O504" s="11"/>
      <c r="P504" s="5"/>
      <c r="Q504" s="5"/>
      <c r="R504" s="5"/>
      <c r="S504" s="5"/>
      <c r="T504" s="5"/>
      <c r="U504" s="5"/>
      <c r="V504" s="5"/>
      <c r="W504" s="5"/>
      <c r="X504" s="5"/>
      <c r="Y504" s="5"/>
      <c r="Z504" s="5"/>
      <c r="AA504" s="5"/>
      <c r="AB504" s="5"/>
    </row>
    <row r="505" ht="15.75" customHeight="1">
      <c r="L505" s="5"/>
      <c r="M505" s="5"/>
      <c r="N505" s="5"/>
      <c r="O505" s="11"/>
      <c r="P505" s="5"/>
      <c r="Q505" s="5"/>
      <c r="R505" s="5"/>
      <c r="S505" s="5"/>
      <c r="T505" s="5"/>
      <c r="U505" s="5"/>
      <c r="V505" s="5"/>
      <c r="W505" s="5"/>
      <c r="X505" s="5"/>
      <c r="Y505" s="5"/>
      <c r="Z505" s="5"/>
      <c r="AA505" s="5"/>
      <c r="AB505" s="5"/>
    </row>
    <row r="506" ht="15.75" customHeight="1">
      <c r="L506" s="5"/>
      <c r="M506" s="5"/>
      <c r="N506" s="5"/>
      <c r="O506" s="11"/>
      <c r="P506" s="5"/>
      <c r="Q506" s="5"/>
      <c r="R506" s="5"/>
      <c r="S506" s="5"/>
      <c r="T506" s="5"/>
      <c r="U506" s="5"/>
      <c r="V506" s="5"/>
      <c r="W506" s="5"/>
      <c r="X506" s="5"/>
      <c r="Y506" s="5"/>
      <c r="Z506" s="5"/>
      <c r="AA506" s="5"/>
      <c r="AB506" s="5"/>
    </row>
    <row r="507" ht="15.75" customHeight="1">
      <c r="L507" s="5"/>
      <c r="M507" s="5"/>
      <c r="N507" s="5"/>
      <c r="O507" s="11"/>
      <c r="P507" s="5"/>
      <c r="Q507" s="5"/>
      <c r="R507" s="5"/>
      <c r="S507" s="5"/>
      <c r="T507" s="5"/>
      <c r="U507" s="5"/>
      <c r="V507" s="5"/>
      <c r="W507" s="5"/>
      <c r="X507" s="5"/>
      <c r="Y507" s="5"/>
      <c r="Z507" s="5"/>
      <c r="AA507" s="5"/>
      <c r="AB507" s="5"/>
    </row>
    <row r="508" ht="15.75" customHeight="1">
      <c r="L508" s="5"/>
      <c r="M508" s="5"/>
      <c r="N508" s="5"/>
      <c r="O508" s="11"/>
      <c r="P508" s="5"/>
      <c r="Q508" s="5"/>
      <c r="R508" s="5"/>
      <c r="S508" s="5"/>
      <c r="T508" s="5"/>
      <c r="U508" s="5"/>
      <c r="V508" s="5"/>
      <c r="W508" s="5"/>
      <c r="X508" s="5"/>
      <c r="Y508" s="5"/>
      <c r="Z508" s="5"/>
      <c r="AA508" s="5"/>
      <c r="AB508" s="5"/>
    </row>
    <row r="509" ht="15.75" customHeight="1">
      <c r="L509" s="5"/>
      <c r="M509" s="5"/>
      <c r="N509" s="5"/>
      <c r="O509" s="11"/>
      <c r="P509" s="5"/>
      <c r="Q509" s="5"/>
      <c r="R509" s="5"/>
      <c r="S509" s="5"/>
      <c r="T509" s="5"/>
      <c r="U509" s="5"/>
      <c r="V509" s="5"/>
      <c r="W509" s="5"/>
      <c r="X509" s="5"/>
      <c r="Y509" s="5"/>
      <c r="Z509" s="5"/>
      <c r="AA509" s="5"/>
      <c r="AB509" s="5"/>
    </row>
    <row r="510" ht="15.75" customHeight="1">
      <c r="L510" s="5"/>
      <c r="M510" s="5"/>
      <c r="N510" s="5"/>
      <c r="O510" s="11"/>
      <c r="P510" s="5"/>
      <c r="Q510" s="5"/>
      <c r="R510" s="5"/>
      <c r="S510" s="5"/>
      <c r="T510" s="5"/>
      <c r="U510" s="5"/>
      <c r="V510" s="5"/>
      <c r="W510" s="5"/>
      <c r="X510" s="5"/>
      <c r="Y510" s="5"/>
      <c r="Z510" s="5"/>
      <c r="AA510" s="5"/>
      <c r="AB510" s="5"/>
    </row>
    <row r="511" ht="15.75" customHeight="1">
      <c r="L511" s="5"/>
      <c r="M511" s="5"/>
      <c r="N511" s="5"/>
      <c r="O511" s="11"/>
      <c r="P511" s="5"/>
      <c r="Q511" s="5"/>
      <c r="R511" s="5"/>
      <c r="S511" s="5"/>
      <c r="T511" s="5"/>
      <c r="U511" s="5"/>
      <c r="V511" s="5"/>
      <c r="W511" s="5"/>
      <c r="X511" s="5"/>
      <c r="Y511" s="5"/>
      <c r="Z511" s="5"/>
      <c r="AA511" s="5"/>
      <c r="AB511" s="5"/>
    </row>
    <row r="512" ht="15.75" customHeight="1">
      <c r="L512" s="5"/>
      <c r="M512" s="5"/>
      <c r="N512" s="5"/>
      <c r="O512" s="11"/>
      <c r="P512" s="5"/>
      <c r="Q512" s="5"/>
      <c r="R512" s="5"/>
      <c r="S512" s="5"/>
      <c r="T512" s="5"/>
      <c r="U512" s="5"/>
      <c r="V512" s="5"/>
      <c r="W512" s="5"/>
      <c r="X512" s="5"/>
      <c r="Y512" s="5"/>
      <c r="Z512" s="5"/>
      <c r="AA512" s="5"/>
      <c r="AB512" s="5"/>
    </row>
    <row r="513" ht="15.75" customHeight="1">
      <c r="L513" s="5"/>
      <c r="M513" s="5"/>
      <c r="N513" s="5"/>
      <c r="O513" s="11"/>
      <c r="P513" s="5"/>
      <c r="Q513" s="5"/>
      <c r="R513" s="5"/>
      <c r="S513" s="5"/>
      <c r="T513" s="5"/>
      <c r="U513" s="5"/>
      <c r="V513" s="5"/>
      <c r="W513" s="5"/>
      <c r="X513" s="5"/>
      <c r="Y513" s="5"/>
      <c r="Z513" s="5"/>
      <c r="AA513" s="5"/>
      <c r="AB513" s="5"/>
    </row>
    <row r="514" ht="15.75" customHeight="1">
      <c r="L514" s="5"/>
      <c r="M514" s="5"/>
      <c r="N514" s="5"/>
      <c r="O514" s="11"/>
      <c r="P514" s="5"/>
      <c r="Q514" s="5"/>
      <c r="R514" s="5"/>
      <c r="S514" s="5"/>
      <c r="T514" s="5"/>
      <c r="U514" s="5"/>
      <c r="V514" s="5"/>
      <c r="W514" s="5"/>
      <c r="X514" s="5"/>
      <c r="Y514" s="5"/>
      <c r="Z514" s="5"/>
      <c r="AA514" s="5"/>
      <c r="AB514" s="5"/>
    </row>
    <row r="515" ht="15.75" customHeight="1">
      <c r="L515" s="5"/>
      <c r="M515" s="5"/>
      <c r="N515" s="5"/>
      <c r="O515" s="11"/>
      <c r="P515" s="5"/>
      <c r="Q515" s="5"/>
      <c r="R515" s="5"/>
      <c r="S515" s="5"/>
      <c r="T515" s="5"/>
      <c r="U515" s="5"/>
      <c r="V515" s="5"/>
      <c r="W515" s="5"/>
      <c r="X515" s="5"/>
      <c r="Y515" s="5"/>
      <c r="Z515" s="5"/>
      <c r="AA515" s="5"/>
      <c r="AB515" s="5"/>
    </row>
    <row r="516" ht="15.75" customHeight="1">
      <c r="L516" s="5"/>
      <c r="M516" s="5"/>
      <c r="N516" s="5"/>
      <c r="O516" s="11"/>
      <c r="P516" s="5"/>
      <c r="Q516" s="5"/>
      <c r="R516" s="5"/>
      <c r="S516" s="5"/>
      <c r="T516" s="5"/>
      <c r="U516" s="5"/>
      <c r="V516" s="5"/>
      <c r="W516" s="5"/>
      <c r="X516" s="5"/>
      <c r="Y516" s="5"/>
      <c r="Z516" s="5"/>
      <c r="AA516" s="5"/>
      <c r="AB516" s="5"/>
    </row>
    <row r="517" ht="15.75" customHeight="1">
      <c r="L517" s="5"/>
      <c r="M517" s="5"/>
      <c r="N517" s="5"/>
      <c r="O517" s="11"/>
      <c r="P517" s="5"/>
      <c r="Q517" s="5"/>
      <c r="R517" s="5"/>
      <c r="S517" s="5"/>
      <c r="T517" s="5"/>
      <c r="U517" s="5"/>
      <c r="V517" s="5"/>
      <c r="W517" s="5"/>
      <c r="X517" s="5"/>
      <c r="Y517" s="5"/>
      <c r="Z517" s="5"/>
      <c r="AA517" s="5"/>
      <c r="AB517" s="5"/>
    </row>
    <row r="518" ht="15.75" customHeight="1">
      <c r="L518" s="5"/>
      <c r="M518" s="5"/>
      <c r="N518" s="5"/>
      <c r="O518" s="11"/>
      <c r="P518" s="5"/>
      <c r="Q518" s="5"/>
      <c r="R518" s="5"/>
      <c r="S518" s="5"/>
      <c r="T518" s="5"/>
      <c r="U518" s="5"/>
      <c r="V518" s="5"/>
      <c r="W518" s="5"/>
      <c r="X518" s="5"/>
      <c r="Y518" s="5"/>
      <c r="Z518" s="5"/>
      <c r="AA518" s="5"/>
      <c r="AB518" s="5"/>
    </row>
    <row r="519" ht="15.75" customHeight="1">
      <c r="L519" s="5"/>
      <c r="M519" s="5"/>
      <c r="N519" s="5"/>
      <c r="O519" s="11"/>
      <c r="P519" s="5"/>
      <c r="Q519" s="5"/>
      <c r="R519" s="5"/>
      <c r="S519" s="5"/>
      <c r="T519" s="5"/>
      <c r="U519" s="5"/>
      <c r="V519" s="5"/>
      <c r="W519" s="5"/>
      <c r="X519" s="5"/>
      <c r="Y519" s="5"/>
      <c r="Z519" s="5"/>
      <c r="AA519" s="5"/>
      <c r="AB519" s="5"/>
    </row>
    <row r="520" ht="15.75" customHeight="1">
      <c r="L520" s="5"/>
      <c r="M520" s="5"/>
      <c r="N520" s="5"/>
      <c r="O520" s="11"/>
      <c r="P520" s="5"/>
      <c r="Q520" s="5"/>
      <c r="R520" s="5"/>
      <c r="S520" s="5"/>
      <c r="T520" s="5"/>
      <c r="U520" s="5"/>
      <c r="V520" s="5"/>
      <c r="W520" s="5"/>
      <c r="X520" s="5"/>
      <c r="Y520" s="5"/>
      <c r="Z520" s="5"/>
      <c r="AA520" s="5"/>
      <c r="AB520" s="5"/>
    </row>
    <row r="521" ht="15.75" customHeight="1">
      <c r="L521" s="5"/>
      <c r="M521" s="5"/>
      <c r="N521" s="5"/>
      <c r="O521" s="11"/>
      <c r="P521" s="5"/>
      <c r="Q521" s="5"/>
      <c r="R521" s="5"/>
      <c r="S521" s="5"/>
      <c r="T521" s="5"/>
      <c r="U521" s="5"/>
      <c r="V521" s="5"/>
      <c r="W521" s="5"/>
      <c r="X521" s="5"/>
      <c r="Y521" s="5"/>
      <c r="Z521" s="5"/>
      <c r="AA521" s="5"/>
      <c r="AB521" s="5"/>
    </row>
    <row r="522" ht="15.75" customHeight="1">
      <c r="L522" s="5"/>
      <c r="M522" s="5"/>
      <c r="N522" s="5"/>
      <c r="O522" s="11"/>
      <c r="P522" s="5"/>
      <c r="Q522" s="5"/>
      <c r="R522" s="5"/>
      <c r="S522" s="5"/>
      <c r="T522" s="5"/>
      <c r="U522" s="5"/>
      <c r="V522" s="5"/>
      <c r="W522" s="5"/>
      <c r="X522" s="5"/>
      <c r="Y522" s="5"/>
      <c r="Z522" s="5"/>
      <c r="AA522" s="5"/>
      <c r="AB522" s="5"/>
    </row>
    <row r="523" ht="15.75" customHeight="1">
      <c r="L523" s="5"/>
      <c r="M523" s="5"/>
      <c r="N523" s="5"/>
      <c r="O523" s="11"/>
      <c r="P523" s="5"/>
      <c r="Q523" s="5"/>
      <c r="R523" s="5"/>
      <c r="S523" s="5"/>
      <c r="T523" s="5"/>
      <c r="U523" s="5"/>
      <c r="V523" s="5"/>
      <c r="W523" s="5"/>
      <c r="X523" s="5"/>
      <c r="Y523" s="5"/>
      <c r="Z523" s="5"/>
      <c r="AA523" s="5"/>
      <c r="AB523" s="5"/>
    </row>
    <row r="524" ht="15.75" customHeight="1">
      <c r="L524" s="5"/>
      <c r="M524" s="5"/>
      <c r="N524" s="5"/>
      <c r="O524" s="11"/>
      <c r="P524" s="5"/>
      <c r="Q524" s="5"/>
      <c r="R524" s="5"/>
      <c r="S524" s="5"/>
      <c r="T524" s="5"/>
      <c r="U524" s="5"/>
      <c r="V524" s="5"/>
      <c r="W524" s="5"/>
      <c r="X524" s="5"/>
      <c r="Y524" s="5"/>
      <c r="Z524" s="5"/>
      <c r="AA524" s="5"/>
      <c r="AB524" s="5"/>
    </row>
    <row r="525" ht="15.75" customHeight="1">
      <c r="L525" s="5"/>
      <c r="M525" s="5"/>
      <c r="N525" s="5"/>
      <c r="O525" s="11"/>
      <c r="P525" s="5"/>
      <c r="Q525" s="5"/>
      <c r="R525" s="5"/>
      <c r="S525" s="5"/>
      <c r="T525" s="5"/>
      <c r="U525" s="5"/>
      <c r="V525" s="5"/>
      <c r="W525" s="5"/>
      <c r="X525" s="5"/>
      <c r="Y525" s="5"/>
      <c r="Z525" s="5"/>
      <c r="AA525" s="5"/>
      <c r="AB525" s="5"/>
    </row>
    <row r="526" ht="15.75" customHeight="1">
      <c r="L526" s="5"/>
      <c r="M526" s="5"/>
      <c r="N526" s="5"/>
      <c r="O526" s="11"/>
      <c r="P526" s="5"/>
      <c r="Q526" s="5"/>
      <c r="R526" s="5"/>
      <c r="S526" s="5"/>
      <c r="T526" s="5"/>
      <c r="U526" s="5"/>
      <c r="V526" s="5"/>
      <c r="W526" s="5"/>
      <c r="X526" s="5"/>
      <c r="Y526" s="5"/>
      <c r="Z526" s="5"/>
      <c r="AA526" s="5"/>
      <c r="AB526" s="5"/>
    </row>
    <row r="527" ht="15.75" customHeight="1">
      <c r="L527" s="5"/>
      <c r="M527" s="5"/>
      <c r="N527" s="5"/>
      <c r="O527" s="11"/>
      <c r="P527" s="5"/>
      <c r="Q527" s="5"/>
      <c r="R527" s="5"/>
      <c r="S527" s="5"/>
      <c r="T527" s="5"/>
      <c r="U527" s="5"/>
      <c r="V527" s="5"/>
      <c r="W527" s="5"/>
      <c r="X527" s="5"/>
      <c r="Y527" s="5"/>
      <c r="Z527" s="5"/>
      <c r="AA527" s="5"/>
      <c r="AB527" s="5"/>
    </row>
    <row r="528" ht="15.75" customHeight="1">
      <c r="L528" s="5"/>
      <c r="M528" s="5"/>
      <c r="N528" s="5"/>
      <c r="O528" s="11"/>
      <c r="P528" s="5"/>
      <c r="Q528" s="5"/>
      <c r="R528" s="5"/>
      <c r="S528" s="5"/>
      <c r="T528" s="5"/>
      <c r="U528" s="5"/>
      <c r="V528" s="5"/>
      <c r="W528" s="5"/>
      <c r="X528" s="5"/>
      <c r="Y528" s="5"/>
      <c r="Z528" s="5"/>
      <c r="AA528" s="5"/>
      <c r="AB528" s="5"/>
    </row>
    <row r="529" ht="15.75" customHeight="1">
      <c r="L529" s="5"/>
      <c r="M529" s="5"/>
      <c r="N529" s="5"/>
      <c r="O529" s="11"/>
      <c r="P529" s="5"/>
      <c r="Q529" s="5"/>
      <c r="R529" s="5"/>
      <c r="S529" s="5"/>
      <c r="T529" s="5"/>
      <c r="U529" s="5"/>
      <c r="V529" s="5"/>
      <c r="W529" s="5"/>
      <c r="X529" s="5"/>
      <c r="Y529" s="5"/>
      <c r="Z529" s="5"/>
      <c r="AA529" s="5"/>
      <c r="AB529" s="5"/>
    </row>
    <row r="530" ht="15.75" customHeight="1">
      <c r="L530" s="5"/>
      <c r="M530" s="5"/>
      <c r="N530" s="5"/>
      <c r="O530" s="11"/>
      <c r="P530" s="5"/>
      <c r="Q530" s="5"/>
      <c r="R530" s="5"/>
      <c r="S530" s="5"/>
      <c r="T530" s="5"/>
      <c r="U530" s="5"/>
      <c r="V530" s="5"/>
      <c r="W530" s="5"/>
      <c r="X530" s="5"/>
      <c r="Y530" s="5"/>
      <c r="Z530" s="5"/>
      <c r="AA530" s="5"/>
      <c r="AB530" s="5"/>
    </row>
    <row r="531" ht="15.75" customHeight="1">
      <c r="L531" s="5"/>
      <c r="M531" s="5"/>
      <c r="N531" s="5"/>
      <c r="O531" s="11"/>
      <c r="P531" s="5"/>
      <c r="Q531" s="5"/>
      <c r="R531" s="5"/>
      <c r="S531" s="5"/>
      <c r="T531" s="5"/>
      <c r="U531" s="5"/>
      <c r="V531" s="5"/>
      <c r="W531" s="5"/>
      <c r="X531" s="5"/>
      <c r="Y531" s="5"/>
      <c r="Z531" s="5"/>
      <c r="AA531" s="5"/>
      <c r="AB531" s="5"/>
    </row>
    <row r="532" ht="15.75" customHeight="1">
      <c r="L532" s="5"/>
      <c r="M532" s="5"/>
      <c r="N532" s="5"/>
      <c r="O532" s="11"/>
      <c r="P532" s="5"/>
      <c r="Q532" s="5"/>
      <c r="R532" s="5"/>
      <c r="S532" s="5"/>
      <c r="T532" s="5"/>
      <c r="U532" s="5"/>
      <c r="V532" s="5"/>
      <c r="W532" s="5"/>
      <c r="X532" s="5"/>
      <c r="Y532" s="5"/>
      <c r="Z532" s="5"/>
      <c r="AA532" s="5"/>
      <c r="AB532" s="5"/>
    </row>
    <row r="533" ht="15.75" customHeight="1">
      <c r="L533" s="5"/>
      <c r="M533" s="5"/>
      <c r="N533" s="5"/>
      <c r="O533" s="11"/>
      <c r="P533" s="5"/>
      <c r="Q533" s="5"/>
      <c r="R533" s="5"/>
      <c r="S533" s="5"/>
      <c r="T533" s="5"/>
      <c r="U533" s="5"/>
      <c r="V533" s="5"/>
      <c r="W533" s="5"/>
      <c r="X533" s="5"/>
      <c r="Y533" s="5"/>
      <c r="Z533" s="5"/>
      <c r="AA533" s="5"/>
      <c r="AB533" s="5"/>
    </row>
    <row r="534" ht="15.75" customHeight="1">
      <c r="L534" s="5"/>
      <c r="M534" s="5"/>
      <c r="N534" s="5"/>
      <c r="O534" s="11"/>
      <c r="P534" s="5"/>
      <c r="Q534" s="5"/>
      <c r="R534" s="5"/>
      <c r="S534" s="5"/>
      <c r="T534" s="5"/>
      <c r="U534" s="5"/>
      <c r="V534" s="5"/>
      <c r="W534" s="5"/>
      <c r="X534" s="5"/>
      <c r="Y534" s="5"/>
      <c r="Z534" s="5"/>
      <c r="AA534" s="5"/>
      <c r="AB534" s="5"/>
    </row>
    <row r="535" ht="15.75" customHeight="1">
      <c r="L535" s="5"/>
      <c r="M535" s="5"/>
      <c r="N535" s="5"/>
      <c r="O535" s="11"/>
      <c r="P535" s="5"/>
      <c r="Q535" s="5"/>
      <c r="R535" s="5"/>
      <c r="S535" s="5"/>
      <c r="T535" s="5"/>
      <c r="U535" s="5"/>
      <c r="V535" s="5"/>
      <c r="W535" s="5"/>
      <c r="X535" s="5"/>
      <c r="Y535" s="5"/>
      <c r="Z535" s="5"/>
      <c r="AA535" s="5"/>
      <c r="AB535" s="5"/>
    </row>
    <row r="536" ht="15.75" customHeight="1">
      <c r="L536" s="5"/>
      <c r="M536" s="5"/>
      <c r="N536" s="5"/>
      <c r="O536" s="11"/>
      <c r="P536" s="5"/>
      <c r="Q536" s="5"/>
      <c r="R536" s="5"/>
      <c r="S536" s="5"/>
      <c r="T536" s="5"/>
      <c r="U536" s="5"/>
      <c r="V536" s="5"/>
      <c r="W536" s="5"/>
      <c r="X536" s="5"/>
      <c r="Y536" s="5"/>
      <c r="Z536" s="5"/>
      <c r="AA536" s="5"/>
      <c r="AB536" s="5"/>
    </row>
    <row r="537" ht="15.75" customHeight="1">
      <c r="L537" s="5"/>
      <c r="M537" s="5"/>
      <c r="N537" s="5"/>
      <c r="O537" s="11"/>
      <c r="P537" s="5"/>
      <c r="Q537" s="5"/>
      <c r="R537" s="5"/>
      <c r="S537" s="5"/>
      <c r="T537" s="5"/>
      <c r="U537" s="5"/>
      <c r="V537" s="5"/>
      <c r="W537" s="5"/>
      <c r="X537" s="5"/>
      <c r="Y537" s="5"/>
      <c r="Z537" s="5"/>
      <c r="AA537" s="5"/>
      <c r="AB537" s="5"/>
    </row>
    <row r="538" ht="15.75" customHeight="1">
      <c r="L538" s="5"/>
      <c r="M538" s="5"/>
      <c r="N538" s="5"/>
      <c r="O538" s="11"/>
      <c r="P538" s="5"/>
      <c r="Q538" s="5"/>
      <c r="R538" s="5"/>
      <c r="S538" s="5"/>
      <c r="T538" s="5"/>
      <c r="U538" s="5"/>
      <c r="V538" s="5"/>
      <c r="W538" s="5"/>
      <c r="X538" s="5"/>
      <c r="Y538" s="5"/>
      <c r="Z538" s="5"/>
      <c r="AA538" s="5"/>
      <c r="AB538" s="5"/>
    </row>
    <row r="539" ht="15.75" customHeight="1">
      <c r="L539" s="5"/>
      <c r="M539" s="5"/>
      <c r="N539" s="5"/>
      <c r="O539" s="11"/>
      <c r="P539" s="5"/>
      <c r="Q539" s="5"/>
      <c r="R539" s="5"/>
      <c r="S539" s="5"/>
      <c r="T539" s="5"/>
      <c r="U539" s="5"/>
      <c r="V539" s="5"/>
      <c r="W539" s="5"/>
      <c r="X539" s="5"/>
      <c r="Y539" s="5"/>
      <c r="Z539" s="5"/>
      <c r="AA539" s="5"/>
      <c r="AB539" s="5"/>
    </row>
    <row r="540" ht="15.75" customHeight="1">
      <c r="L540" s="5"/>
      <c r="M540" s="5"/>
      <c r="N540" s="5"/>
      <c r="O540" s="11"/>
      <c r="P540" s="5"/>
      <c r="Q540" s="5"/>
      <c r="R540" s="5"/>
      <c r="S540" s="5"/>
      <c r="T540" s="5"/>
      <c r="U540" s="5"/>
      <c r="V540" s="5"/>
      <c r="W540" s="5"/>
      <c r="X540" s="5"/>
      <c r="Y540" s="5"/>
      <c r="Z540" s="5"/>
      <c r="AA540" s="5"/>
      <c r="AB540" s="5"/>
    </row>
    <row r="541" ht="15.75" customHeight="1">
      <c r="L541" s="5"/>
      <c r="M541" s="5"/>
      <c r="N541" s="5"/>
      <c r="O541" s="11"/>
      <c r="P541" s="5"/>
      <c r="Q541" s="5"/>
      <c r="R541" s="5"/>
      <c r="S541" s="5"/>
      <c r="T541" s="5"/>
      <c r="U541" s="5"/>
      <c r="V541" s="5"/>
      <c r="W541" s="5"/>
      <c r="X541" s="5"/>
      <c r="Y541" s="5"/>
      <c r="Z541" s="5"/>
      <c r="AA541" s="5"/>
      <c r="AB541" s="5"/>
    </row>
    <row r="542" ht="15.75" customHeight="1">
      <c r="L542" s="5"/>
      <c r="M542" s="5"/>
      <c r="N542" s="5"/>
      <c r="O542" s="11"/>
      <c r="P542" s="5"/>
      <c r="Q542" s="5"/>
      <c r="R542" s="5"/>
      <c r="S542" s="5"/>
      <c r="T542" s="5"/>
      <c r="U542" s="5"/>
      <c r="V542" s="5"/>
      <c r="W542" s="5"/>
      <c r="X542" s="5"/>
      <c r="Y542" s="5"/>
      <c r="Z542" s="5"/>
      <c r="AA542" s="5"/>
      <c r="AB542" s="5"/>
    </row>
    <row r="543" ht="15.75" customHeight="1">
      <c r="L543" s="5"/>
      <c r="M543" s="5"/>
      <c r="N543" s="5"/>
      <c r="O543" s="11"/>
      <c r="P543" s="5"/>
      <c r="Q543" s="5"/>
      <c r="R543" s="5"/>
      <c r="S543" s="5"/>
      <c r="T543" s="5"/>
      <c r="U543" s="5"/>
      <c r="V543" s="5"/>
      <c r="W543" s="5"/>
      <c r="X543" s="5"/>
      <c r="Y543" s="5"/>
      <c r="Z543" s="5"/>
      <c r="AA543" s="5"/>
      <c r="AB543" s="5"/>
    </row>
    <row r="544" ht="15.75" customHeight="1">
      <c r="L544" s="5"/>
      <c r="M544" s="5"/>
      <c r="N544" s="5"/>
      <c r="O544" s="11"/>
      <c r="P544" s="5"/>
      <c r="Q544" s="5"/>
      <c r="R544" s="5"/>
      <c r="S544" s="5"/>
      <c r="T544" s="5"/>
      <c r="U544" s="5"/>
      <c r="V544" s="5"/>
      <c r="W544" s="5"/>
      <c r="X544" s="5"/>
      <c r="Y544" s="5"/>
      <c r="Z544" s="5"/>
      <c r="AA544" s="5"/>
      <c r="AB544" s="5"/>
    </row>
    <row r="545" ht="15.75" customHeight="1">
      <c r="L545" s="5"/>
      <c r="M545" s="5"/>
      <c r="N545" s="5"/>
      <c r="O545" s="11"/>
      <c r="P545" s="5"/>
      <c r="Q545" s="5"/>
      <c r="R545" s="5"/>
      <c r="S545" s="5"/>
      <c r="T545" s="5"/>
      <c r="U545" s="5"/>
      <c r="V545" s="5"/>
      <c r="W545" s="5"/>
      <c r="X545" s="5"/>
      <c r="Y545" s="5"/>
      <c r="Z545" s="5"/>
      <c r="AA545" s="5"/>
      <c r="AB545" s="5"/>
    </row>
    <row r="546" ht="15.75" customHeight="1">
      <c r="L546" s="5"/>
      <c r="M546" s="5"/>
      <c r="N546" s="5"/>
      <c r="O546" s="11"/>
      <c r="P546" s="5"/>
      <c r="Q546" s="5"/>
      <c r="R546" s="5"/>
      <c r="S546" s="5"/>
      <c r="T546" s="5"/>
      <c r="U546" s="5"/>
      <c r="V546" s="5"/>
      <c r="W546" s="5"/>
      <c r="X546" s="5"/>
      <c r="Y546" s="5"/>
      <c r="Z546" s="5"/>
      <c r="AA546" s="5"/>
      <c r="AB546" s="5"/>
    </row>
    <row r="547" ht="15.75" customHeight="1">
      <c r="L547" s="5"/>
      <c r="M547" s="5"/>
      <c r="N547" s="5"/>
      <c r="O547" s="11"/>
      <c r="P547" s="5"/>
      <c r="Q547" s="5"/>
      <c r="R547" s="5"/>
      <c r="S547" s="5"/>
      <c r="T547" s="5"/>
      <c r="U547" s="5"/>
      <c r="V547" s="5"/>
      <c r="W547" s="5"/>
      <c r="X547" s="5"/>
      <c r="Y547" s="5"/>
      <c r="Z547" s="5"/>
      <c r="AA547" s="5"/>
      <c r="AB547" s="5"/>
    </row>
    <row r="548" ht="15.75" customHeight="1">
      <c r="L548" s="5"/>
      <c r="M548" s="5"/>
      <c r="N548" s="5"/>
      <c r="O548" s="11"/>
      <c r="P548" s="5"/>
      <c r="Q548" s="5"/>
      <c r="R548" s="5"/>
      <c r="S548" s="5"/>
      <c r="T548" s="5"/>
      <c r="U548" s="5"/>
      <c r="V548" s="5"/>
      <c r="W548" s="5"/>
      <c r="X548" s="5"/>
      <c r="Y548" s="5"/>
      <c r="Z548" s="5"/>
      <c r="AA548" s="5"/>
      <c r="AB548" s="5"/>
    </row>
    <row r="549" ht="15.75" customHeight="1">
      <c r="L549" s="5"/>
      <c r="M549" s="5"/>
      <c r="N549" s="5"/>
      <c r="O549" s="11"/>
      <c r="P549" s="5"/>
      <c r="Q549" s="5"/>
      <c r="R549" s="5"/>
      <c r="S549" s="5"/>
      <c r="T549" s="5"/>
      <c r="U549" s="5"/>
      <c r="V549" s="5"/>
      <c r="W549" s="5"/>
      <c r="X549" s="5"/>
      <c r="Y549" s="5"/>
      <c r="Z549" s="5"/>
      <c r="AA549" s="5"/>
      <c r="AB549" s="5"/>
    </row>
    <row r="550" ht="15.75" customHeight="1">
      <c r="L550" s="5"/>
      <c r="M550" s="5"/>
      <c r="N550" s="5"/>
      <c r="O550" s="11"/>
      <c r="P550" s="5"/>
      <c r="Q550" s="5"/>
      <c r="R550" s="5"/>
      <c r="S550" s="5"/>
      <c r="T550" s="5"/>
      <c r="U550" s="5"/>
      <c r="V550" s="5"/>
      <c r="W550" s="5"/>
      <c r="X550" s="5"/>
      <c r="Y550" s="5"/>
      <c r="Z550" s="5"/>
      <c r="AA550" s="5"/>
      <c r="AB550" s="5"/>
    </row>
    <row r="551" ht="15.75" customHeight="1">
      <c r="L551" s="5"/>
      <c r="M551" s="5"/>
      <c r="N551" s="5"/>
      <c r="O551" s="11"/>
      <c r="P551" s="5"/>
      <c r="Q551" s="5"/>
      <c r="R551" s="5"/>
      <c r="S551" s="5"/>
      <c r="T551" s="5"/>
      <c r="U551" s="5"/>
      <c r="V551" s="5"/>
      <c r="W551" s="5"/>
      <c r="X551" s="5"/>
      <c r="Y551" s="5"/>
      <c r="Z551" s="5"/>
      <c r="AA551" s="5"/>
      <c r="AB551" s="5"/>
    </row>
    <row r="552" ht="15.75" customHeight="1">
      <c r="L552" s="5"/>
      <c r="M552" s="5"/>
      <c r="N552" s="5"/>
      <c r="O552" s="11"/>
      <c r="P552" s="5"/>
      <c r="Q552" s="5"/>
      <c r="R552" s="5"/>
      <c r="S552" s="5"/>
      <c r="T552" s="5"/>
      <c r="U552" s="5"/>
      <c r="V552" s="5"/>
      <c r="W552" s="5"/>
      <c r="X552" s="5"/>
      <c r="Y552" s="5"/>
      <c r="Z552" s="5"/>
      <c r="AA552" s="5"/>
      <c r="AB552" s="5"/>
    </row>
    <row r="553" ht="15.75" customHeight="1">
      <c r="L553" s="5"/>
      <c r="M553" s="5"/>
      <c r="N553" s="5"/>
      <c r="O553" s="11"/>
      <c r="P553" s="5"/>
      <c r="Q553" s="5"/>
      <c r="R553" s="5"/>
      <c r="S553" s="5"/>
      <c r="T553" s="5"/>
      <c r="U553" s="5"/>
      <c r="V553" s="5"/>
      <c r="W553" s="5"/>
      <c r="X553" s="5"/>
      <c r="Y553" s="5"/>
      <c r="Z553" s="5"/>
      <c r="AA553" s="5"/>
      <c r="AB553" s="5"/>
    </row>
    <row r="554" ht="15.75" customHeight="1">
      <c r="L554" s="5"/>
      <c r="M554" s="5"/>
      <c r="N554" s="5"/>
      <c r="O554" s="11"/>
      <c r="P554" s="5"/>
      <c r="Q554" s="5"/>
      <c r="R554" s="5"/>
      <c r="S554" s="5"/>
      <c r="T554" s="5"/>
      <c r="U554" s="5"/>
      <c r="V554" s="5"/>
      <c r="W554" s="5"/>
      <c r="X554" s="5"/>
      <c r="Y554" s="5"/>
      <c r="Z554" s="5"/>
      <c r="AA554" s="5"/>
      <c r="AB554" s="5"/>
    </row>
    <row r="555" ht="15.75" customHeight="1">
      <c r="L555" s="5"/>
      <c r="M555" s="5"/>
      <c r="N555" s="5"/>
      <c r="O555" s="11"/>
      <c r="P555" s="5"/>
      <c r="Q555" s="5"/>
      <c r="R555" s="5"/>
      <c r="S555" s="5"/>
      <c r="T555" s="5"/>
      <c r="U555" s="5"/>
      <c r="V555" s="5"/>
      <c r="W555" s="5"/>
      <c r="X555" s="5"/>
      <c r="Y555" s="5"/>
      <c r="Z555" s="5"/>
      <c r="AA555" s="5"/>
      <c r="AB555" s="5"/>
    </row>
    <row r="556" ht="15.75" customHeight="1">
      <c r="L556" s="5"/>
      <c r="M556" s="5"/>
      <c r="N556" s="5"/>
      <c r="O556" s="11"/>
      <c r="P556" s="5"/>
      <c r="Q556" s="5"/>
      <c r="R556" s="5"/>
      <c r="S556" s="5"/>
      <c r="T556" s="5"/>
      <c r="U556" s="5"/>
      <c r="V556" s="5"/>
      <c r="W556" s="5"/>
      <c r="X556" s="5"/>
      <c r="Y556" s="5"/>
      <c r="Z556" s="5"/>
      <c r="AA556" s="5"/>
      <c r="AB556" s="5"/>
    </row>
    <row r="557" ht="15.75" customHeight="1">
      <c r="L557" s="5"/>
      <c r="M557" s="5"/>
      <c r="N557" s="5"/>
      <c r="O557" s="11"/>
      <c r="P557" s="5"/>
      <c r="Q557" s="5"/>
      <c r="R557" s="5"/>
      <c r="S557" s="5"/>
      <c r="T557" s="5"/>
      <c r="U557" s="5"/>
      <c r="V557" s="5"/>
      <c r="W557" s="5"/>
      <c r="X557" s="5"/>
      <c r="Y557" s="5"/>
      <c r="Z557" s="5"/>
      <c r="AA557" s="5"/>
      <c r="AB557" s="5"/>
    </row>
    <row r="558" ht="15.75" customHeight="1">
      <c r="L558" s="5"/>
      <c r="M558" s="5"/>
      <c r="N558" s="5"/>
      <c r="O558" s="11"/>
      <c r="P558" s="5"/>
      <c r="Q558" s="5"/>
      <c r="R558" s="5"/>
      <c r="S558" s="5"/>
      <c r="T558" s="5"/>
      <c r="U558" s="5"/>
      <c r="V558" s="5"/>
      <c r="W558" s="5"/>
      <c r="X558" s="5"/>
      <c r="Y558" s="5"/>
      <c r="Z558" s="5"/>
      <c r="AA558" s="5"/>
      <c r="AB558" s="5"/>
    </row>
    <row r="559" ht="15.75" customHeight="1">
      <c r="L559" s="5"/>
      <c r="M559" s="5"/>
      <c r="N559" s="5"/>
      <c r="O559" s="11"/>
      <c r="P559" s="5"/>
      <c r="Q559" s="5"/>
      <c r="R559" s="5"/>
      <c r="S559" s="5"/>
      <c r="T559" s="5"/>
      <c r="U559" s="5"/>
      <c r="V559" s="5"/>
      <c r="W559" s="5"/>
      <c r="X559" s="5"/>
      <c r="Y559" s="5"/>
      <c r="Z559" s="5"/>
      <c r="AA559" s="5"/>
      <c r="AB559" s="5"/>
    </row>
    <row r="560" ht="15.75" customHeight="1">
      <c r="L560" s="5"/>
      <c r="M560" s="5"/>
      <c r="N560" s="5"/>
      <c r="O560" s="11"/>
      <c r="P560" s="5"/>
      <c r="Q560" s="5"/>
      <c r="R560" s="5"/>
      <c r="S560" s="5"/>
      <c r="T560" s="5"/>
      <c r="U560" s="5"/>
      <c r="V560" s="5"/>
      <c r="W560" s="5"/>
      <c r="X560" s="5"/>
      <c r="Y560" s="5"/>
      <c r="Z560" s="5"/>
      <c r="AA560" s="5"/>
      <c r="AB560" s="5"/>
    </row>
    <row r="561" ht="15.75" customHeight="1">
      <c r="L561" s="5"/>
      <c r="M561" s="5"/>
      <c r="N561" s="5"/>
      <c r="O561" s="11"/>
      <c r="P561" s="5"/>
      <c r="Q561" s="5"/>
      <c r="R561" s="5"/>
      <c r="S561" s="5"/>
      <c r="T561" s="5"/>
      <c r="U561" s="5"/>
      <c r="V561" s="5"/>
      <c r="W561" s="5"/>
      <c r="X561" s="5"/>
      <c r="Y561" s="5"/>
      <c r="Z561" s="5"/>
      <c r="AA561" s="5"/>
      <c r="AB561" s="5"/>
    </row>
    <row r="562" ht="15.75" customHeight="1">
      <c r="L562" s="5"/>
      <c r="M562" s="5"/>
      <c r="N562" s="5"/>
      <c r="O562" s="11"/>
      <c r="P562" s="5"/>
      <c r="Q562" s="5"/>
      <c r="R562" s="5"/>
      <c r="S562" s="5"/>
      <c r="T562" s="5"/>
      <c r="U562" s="5"/>
      <c r="V562" s="5"/>
      <c r="W562" s="5"/>
      <c r="X562" s="5"/>
      <c r="Y562" s="5"/>
      <c r="Z562" s="5"/>
      <c r="AA562" s="5"/>
      <c r="AB562" s="5"/>
    </row>
    <row r="563" ht="15.75" customHeight="1">
      <c r="L563" s="5"/>
      <c r="M563" s="5"/>
      <c r="N563" s="5"/>
      <c r="O563" s="11"/>
      <c r="P563" s="5"/>
      <c r="Q563" s="5"/>
      <c r="R563" s="5"/>
      <c r="S563" s="5"/>
      <c r="T563" s="5"/>
      <c r="U563" s="5"/>
      <c r="V563" s="5"/>
      <c r="W563" s="5"/>
      <c r="X563" s="5"/>
      <c r="Y563" s="5"/>
      <c r="Z563" s="5"/>
      <c r="AA563" s="5"/>
      <c r="AB563" s="5"/>
    </row>
    <row r="564" ht="15.75" customHeight="1">
      <c r="L564" s="5"/>
      <c r="M564" s="5"/>
      <c r="N564" s="5"/>
      <c r="O564" s="11"/>
      <c r="P564" s="5"/>
      <c r="Q564" s="5"/>
      <c r="R564" s="5"/>
      <c r="S564" s="5"/>
      <c r="T564" s="5"/>
      <c r="U564" s="5"/>
      <c r="V564" s="5"/>
      <c r="W564" s="5"/>
      <c r="X564" s="5"/>
      <c r="Y564" s="5"/>
      <c r="Z564" s="5"/>
      <c r="AA564" s="5"/>
      <c r="AB564" s="5"/>
    </row>
    <row r="565" ht="15.75" customHeight="1">
      <c r="L565" s="5"/>
      <c r="M565" s="5"/>
      <c r="N565" s="5"/>
      <c r="O565" s="11"/>
      <c r="P565" s="5"/>
      <c r="Q565" s="5"/>
      <c r="R565" s="5"/>
      <c r="S565" s="5"/>
      <c r="T565" s="5"/>
      <c r="U565" s="5"/>
      <c r="V565" s="5"/>
      <c r="W565" s="5"/>
      <c r="X565" s="5"/>
      <c r="Y565" s="5"/>
      <c r="Z565" s="5"/>
      <c r="AA565" s="5"/>
      <c r="AB565" s="5"/>
    </row>
    <row r="566" ht="15.75" customHeight="1">
      <c r="L566" s="5"/>
      <c r="M566" s="5"/>
      <c r="N566" s="5"/>
      <c r="O566" s="11"/>
      <c r="P566" s="5"/>
      <c r="Q566" s="5"/>
      <c r="R566" s="5"/>
      <c r="S566" s="5"/>
      <c r="T566" s="5"/>
      <c r="U566" s="5"/>
      <c r="V566" s="5"/>
      <c r="W566" s="5"/>
      <c r="X566" s="5"/>
      <c r="Y566" s="5"/>
      <c r="Z566" s="5"/>
      <c r="AA566" s="5"/>
      <c r="AB566" s="5"/>
    </row>
    <row r="567" ht="15.75" customHeight="1">
      <c r="L567" s="5"/>
      <c r="M567" s="5"/>
      <c r="N567" s="5"/>
      <c r="O567" s="11"/>
      <c r="P567" s="5"/>
      <c r="Q567" s="5"/>
      <c r="R567" s="5"/>
      <c r="S567" s="5"/>
      <c r="T567" s="5"/>
      <c r="U567" s="5"/>
      <c r="V567" s="5"/>
      <c r="W567" s="5"/>
      <c r="X567" s="5"/>
      <c r="Y567" s="5"/>
      <c r="Z567" s="5"/>
      <c r="AA567" s="5"/>
      <c r="AB567" s="5"/>
    </row>
    <row r="568" ht="15.75" customHeight="1">
      <c r="L568" s="5"/>
      <c r="M568" s="5"/>
      <c r="N568" s="5"/>
      <c r="O568" s="11"/>
      <c r="P568" s="5"/>
      <c r="Q568" s="5"/>
      <c r="R568" s="5"/>
      <c r="S568" s="5"/>
      <c r="T568" s="5"/>
      <c r="U568" s="5"/>
      <c r="V568" s="5"/>
      <c r="W568" s="5"/>
      <c r="X568" s="5"/>
      <c r="Y568" s="5"/>
      <c r="Z568" s="5"/>
      <c r="AA568" s="5"/>
      <c r="AB568" s="5"/>
    </row>
    <row r="569" ht="15.75" customHeight="1">
      <c r="L569" s="5"/>
      <c r="M569" s="5"/>
      <c r="N569" s="5"/>
      <c r="O569" s="11"/>
      <c r="P569" s="5"/>
      <c r="Q569" s="5"/>
      <c r="R569" s="5"/>
      <c r="S569" s="5"/>
      <c r="T569" s="5"/>
      <c r="U569" s="5"/>
      <c r="V569" s="5"/>
      <c r="W569" s="5"/>
      <c r="X569" s="5"/>
      <c r="Y569" s="5"/>
      <c r="Z569" s="5"/>
      <c r="AA569" s="5"/>
      <c r="AB569" s="5"/>
    </row>
    <row r="570" ht="15.75" customHeight="1">
      <c r="L570" s="5"/>
      <c r="M570" s="5"/>
      <c r="N570" s="5"/>
      <c r="O570" s="11"/>
      <c r="P570" s="5"/>
      <c r="Q570" s="5"/>
      <c r="R570" s="5"/>
      <c r="S570" s="5"/>
      <c r="T570" s="5"/>
      <c r="U570" s="5"/>
      <c r="V570" s="5"/>
      <c r="W570" s="5"/>
      <c r="X570" s="5"/>
      <c r="Y570" s="5"/>
      <c r="Z570" s="5"/>
      <c r="AA570" s="5"/>
      <c r="AB570" s="5"/>
    </row>
    <row r="571" ht="15.75" customHeight="1">
      <c r="L571" s="5"/>
      <c r="M571" s="5"/>
      <c r="N571" s="5"/>
      <c r="O571" s="11"/>
      <c r="P571" s="5"/>
      <c r="Q571" s="5"/>
      <c r="R571" s="5"/>
      <c r="S571" s="5"/>
      <c r="T571" s="5"/>
      <c r="U571" s="5"/>
      <c r="V571" s="5"/>
      <c r="W571" s="5"/>
      <c r="X571" s="5"/>
      <c r="Y571" s="5"/>
      <c r="Z571" s="5"/>
      <c r="AA571" s="5"/>
      <c r="AB571" s="5"/>
    </row>
    <row r="572" ht="15.75" customHeight="1">
      <c r="L572" s="5"/>
      <c r="M572" s="5"/>
      <c r="N572" s="5"/>
      <c r="O572" s="11"/>
      <c r="P572" s="5"/>
      <c r="Q572" s="5"/>
      <c r="R572" s="5"/>
      <c r="S572" s="5"/>
      <c r="T572" s="5"/>
      <c r="U572" s="5"/>
      <c r="V572" s="5"/>
      <c r="W572" s="5"/>
      <c r="X572" s="5"/>
      <c r="Y572" s="5"/>
      <c r="Z572" s="5"/>
      <c r="AA572" s="5"/>
      <c r="AB572" s="5"/>
    </row>
    <row r="573" ht="15.75" customHeight="1">
      <c r="L573" s="5"/>
      <c r="M573" s="5"/>
      <c r="N573" s="5"/>
      <c r="O573" s="11"/>
      <c r="P573" s="5"/>
      <c r="Q573" s="5"/>
      <c r="R573" s="5"/>
      <c r="S573" s="5"/>
      <c r="T573" s="5"/>
      <c r="U573" s="5"/>
      <c r="V573" s="5"/>
      <c r="W573" s="5"/>
      <c r="X573" s="5"/>
      <c r="Y573" s="5"/>
      <c r="Z573" s="5"/>
      <c r="AA573" s="5"/>
      <c r="AB573" s="5"/>
    </row>
    <row r="574" ht="15.75" customHeight="1">
      <c r="L574" s="5"/>
      <c r="M574" s="5"/>
      <c r="N574" s="5"/>
      <c r="O574" s="11"/>
      <c r="P574" s="5"/>
      <c r="Q574" s="5"/>
      <c r="R574" s="5"/>
      <c r="S574" s="5"/>
      <c r="T574" s="5"/>
      <c r="U574" s="5"/>
      <c r="V574" s="5"/>
      <c r="W574" s="5"/>
      <c r="X574" s="5"/>
      <c r="Y574" s="5"/>
      <c r="Z574" s="5"/>
      <c r="AA574" s="5"/>
      <c r="AB574" s="5"/>
    </row>
    <row r="575" ht="15.75" customHeight="1">
      <c r="L575" s="5"/>
      <c r="M575" s="5"/>
      <c r="N575" s="5"/>
      <c r="O575" s="11"/>
      <c r="P575" s="5"/>
      <c r="Q575" s="5"/>
      <c r="R575" s="5"/>
      <c r="S575" s="5"/>
      <c r="T575" s="5"/>
      <c r="U575" s="5"/>
      <c r="V575" s="5"/>
      <c r="W575" s="5"/>
      <c r="X575" s="5"/>
      <c r="Y575" s="5"/>
      <c r="Z575" s="5"/>
      <c r="AA575" s="5"/>
      <c r="AB575" s="5"/>
    </row>
    <row r="576" ht="15.75" customHeight="1">
      <c r="L576" s="5"/>
      <c r="M576" s="5"/>
      <c r="N576" s="5"/>
      <c r="O576" s="11"/>
      <c r="P576" s="5"/>
      <c r="Q576" s="5"/>
      <c r="R576" s="5"/>
      <c r="S576" s="5"/>
      <c r="T576" s="5"/>
      <c r="U576" s="5"/>
      <c r="V576" s="5"/>
      <c r="W576" s="5"/>
      <c r="X576" s="5"/>
      <c r="Y576" s="5"/>
      <c r="Z576" s="5"/>
      <c r="AA576" s="5"/>
      <c r="AB576" s="5"/>
    </row>
    <row r="577" ht="15.75" customHeight="1">
      <c r="L577" s="5"/>
      <c r="M577" s="5"/>
      <c r="N577" s="5"/>
      <c r="O577" s="11"/>
      <c r="P577" s="5"/>
      <c r="Q577" s="5"/>
      <c r="R577" s="5"/>
      <c r="S577" s="5"/>
      <c r="T577" s="5"/>
      <c r="U577" s="5"/>
      <c r="V577" s="5"/>
      <c r="W577" s="5"/>
      <c r="X577" s="5"/>
      <c r="Y577" s="5"/>
      <c r="Z577" s="5"/>
      <c r="AA577" s="5"/>
      <c r="AB577" s="5"/>
    </row>
    <row r="578" ht="15.75" customHeight="1">
      <c r="L578" s="5"/>
      <c r="M578" s="5"/>
      <c r="N578" s="5"/>
      <c r="O578" s="11"/>
      <c r="P578" s="5"/>
      <c r="Q578" s="5"/>
      <c r="R578" s="5"/>
      <c r="S578" s="5"/>
      <c r="T578" s="5"/>
      <c r="U578" s="5"/>
      <c r="V578" s="5"/>
      <c r="W578" s="5"/>
      <c r="X578" s="5"/>
      <c r="Y578" s="5"/>
      <c r="Z578" s="5"/>
      <c r="AA578" s="5"/>
      <c r="AB578" s="5"/>
    </row>
    <row r="579" ht="15.75" customHeight="1">
      <c r="L579" s="5"/>
      <c r="M579" s="5"/>
      <c r="N579" s="5"/>
      <c r="O579" s="11"/>
      <c r="P579" s="5"/>
      <c r="Q579" s="5"/>
      <c r="R579" s="5"/>
      <c r="S579" s="5"/>
      <c r="T579" s="5"/>
      <c r="U579" s="5"/>
      <c r="V579" s="5"/>
      <c r="W579" s="5"/>
      <c r="X579" s="5"/>
      <c r="Y579" s="5"/>
      <c r="Z579" s="5"/>
      <c r="AA579" s="5"/>
      <c r="AB579" s="5"/>
    </row>
    <row r="580" ht="15.75" customHeight="1">
      <c r="L580" s="5"/>
      <c r="M580" s="5"/>
      <c r="N580" s="5"/>
      <c r="O580" s="11"/>
      <c r="P580" s="5"/>
      <c r="Q580" s="5"/>
      <c r="R580" s="5"/>
      <c r="S580" s="5"/>
      <c r="T580" s="5"/>
      <c r="U580" s="5"/>
      <c r="V580" s="5"/>
      <c r="W580" s="5"/>
      <c r="X580" s="5"/>
      <c r="Y580" s="5"/>
      <c r="Z580" s="5"/>
      <c r="AA580" s="5"/>
      <c r="AB580" s="5"/>
    </row>
    <row r="581" ht="15.75" customHeight="1">
      <c r="L581" s="5"/>
      <c r="M581" s="5"/>
      <c r="N581" s="5"/>
      <c r="O581" s="11"/>
      <c r="P581" s="5"/>
      <c r="Q581" s="5"/>
      <c r="R581" s="5"/>
      <c r="S581" s="5"/>
      <c r="T581" s="5"/>
      <c r="U581" s="5"/>
      <c r="V581" s="5"/>
      <c r="W581" s="5"/>
      <c r="X581" s="5"/>
      <c r="Y581" s="5"/>
      <c r="Z581" s="5"/>
      <c r="AA581" s="5"/>
      <c r="AB581" s="5"/>
    </row>
    <row r="582" ht="15.75" customHeight="1">
      <c r="L582" s="5"/>
      <c r="M582" s="5"/>
      <c r="N582" s="5"/>
      <c r="O582" s="11"/>
      <c r="P582" s="5"/>
      <c r="Q582" s="5"/>
      <c r="R582" s="5"/>
      <c r="S582" s="5"/>
      <c r="T582" s="5"/>
      <c r="U582" s="5"/>
      <c r="V582" s="5"/>
      <c r="W582" s="5"/>
      <c r="X582" s="5"/>
      <c r="Y582" s="5"/>
      <c r="Z582" s="5"/>
      <c r="AA582" s="5"/>
      <c r="AB582" s="5"/>
    </row>
    <row r="583" ht="15.75" customHeight="1">
      <c r="L583" s="5"/>
      <c r="M583" s="5"/>
      <c r="N583" s="5"/>
      <c r="O583" s="11"/>
      <c r="P583" s="5"/>
      <c r="Q583" s="5"/>
      <c r="R583" s="5"/>
      <c r="S583" s="5"/>
      <c r="T583" s="5"/>
      <c r="U583" s="5"/>
      <c r="V583" s="5"/>
      <c r="W583" s="5"/>
      <c r="X583" s="5"/>
      <c r="Y583" s="5"/>
      <c r="Z583" s="5"/>
      <c r="AA583" s="5"/>
      <c r="AB583" s="5"/>
    </row>
    <row r="584" ht="15.75" customHeight="1">
      <c r="L584" s="5"/>
      <c r="M584" s="5"/>
      <c r="N584" s="5"/>
      <c r="O584" s="11"/>
      <c r="P584" s="5"/>
      <c r="Q584" s="5"/>
      <c r="R584" s="5"/>
      <c r="S584" s="5"/>
      <c r="T584" s="5"/>
      <c r="U584" s="5"/>
      <c r="V584" s="5"/>
      <c r="W584" s="5"/>
      <c r="X584" s="5"/>
      <c r="Y584" s="5"/>
      <c r="Z584" s="5"/>
      <c r="AA584" s="5"/>
      <c r="AB584" s="5"/>
    </row>
    <row r="585" ht="15.75" customHeight="1">
      <c r="L585" s="5"/>
      <c r="M585" s="5"/>
      <c r="N585" s="5"/>
      <c r="O585" s="11"/>
      <c r="P585" s="5"/>
      <c r="Q585" s="5"/>
      <c r="R585" s="5"/>
      <c r="S585" s="5"/>
      <c r="T585" s="5"/>
      <c r="U585" s="5"/>
      <c r="V585" s="5"/>
      <c r="W585" s="5"/>
      <c r="X585" s="5"/>
      <c r="Y585" s="5"/>
      <c r="Z585" s="5"/>
      <c r="AA585" s="5"/>
      <c r="AB585" s="5"/>
    </row>
    <row r="586" ht="15.75" customHeight="1">
      <c r="L586" s="5"/>
      <c r="M586" s="5"/>
      <c r="N586" s="5"/>
      <c r="O586" s="11"/>
      <c r="P586" s="5"/>
      <c r="Q586" s="5"/>
      <c r="R586" s="5"/>
      <c r="S586" s="5"/>
      <c r="T586" s="5"/>
      <c r="U586" s="5"/>
      <c r="V586" s="5"/>
      <c r="W586" s="5"/>
      <c r="X586" s="5"/>
      <c r="Y586" s="5"/>
      <c r="Z586" s="5"/>
      <c r="AA586" s="5"/>
      <c r="AB586" s="5"/>
    </row>
    <row r="587" ht="15.75" customHeight="1">
      <c r="L587" s="5"/>
      <c r="M587" s="5"/>
      <c r="N587" s="5"/>
      <c r="O587" s="11"/>
      <c r="P587" s="5"/>
      <c r="Q587" s="5"/>
      <c r="R587" s="5"/>
      <c r="S587" s="5"/>
      <c r="T587" s="5"/>
      <c r="U587" s="5"/>
      <c r="V587" s="5"/>
      <c r="W587" s="5"/>
      <c r="X587" s="5"/>
      <c r="Y587" s="5"/>
      <c r="Z587" s="5"/>
      <c r="AA587" s="5"/>
      <c r="AB587" s="5"/>
    </row>
    <row r="588" ht="15.75" customHeight="1">
      <c r="L588" s="5"/>
      <c r="M588" s="5"/>
      <c r="N588" s="5"/>
      <c r="O588" s="11"/>
      <c r="P588" s="5"/>
      <c r="Q588" s="5"/>
      <c r="R588" s="5"/>
      <c r="S588" s="5"/>
      <c r="T588" s="5"/>
      <c r="U588" s="5"/>
      <c r="V588" s="5"/>
      <c r="W588" s="5"/>
      <c r="X588" s="5"/>
      <c r="Y588" s="5"/>
      <c r="Z588" s="5"/>
      <c r="AA588" s="5"/>
      <c r="AB588" s="5"/>
    </row>
    <row r="589" ht="15.75" customHeight="1">
      <c r="L589" s="5"/>
      <c r="M589" s="5"/>
      <c r="N589" s="5"/>
      <c r="O589" s="11"/>
      <c r="P589" s="5"/>
      <c r="Q589" s="5"/>
      <c r="R589" s="5"/>
      <c r="S589" s="5"/>
      <c r="T589" s="5"/>
      <c r="U589" s="5"/>
      <c r="V589" s="5"/>
      <c r="W589" s="5"/>
      <c r="X589" s="5"/>
      <c r="Y589" s="5"/>
      <c r="Z589" s="5"/>
      <c r="AA589" s="5"/>
      <c r="AB589" s="5"/>
    </row>
    <row r="590" ht="15.75" customHeight="1">
      <c r="L590" s="5"/>
      <c r="M590" s="5"/>
      <c r="N590" s="5"/>
      <c r="O590" s="11"/>
      <c r="P590" s="5"/>
      <c r="Q590" s="5"/>
      <c r="R590" s="5"/>
      <c r="S590" s="5"/>
      <c r="T590" s="5"/>
      <c r="U590" s="5"/>
      <c r="V590" s="5"/>
      <c r="W590" s="5"/>
      <c r="X590" s="5"/>
      <c r="Y590" s="5"/>
      <c r="Z590" s="5"/>
      <c r="AA590" s="5"/>
      <c r="AB590" s="5"/>
    </row>
    <row r="591" ht="15.75" customHeight="1">
      <c r="L591" s="5"/>
      <c r="M591" s="5"/>
      <c r="N591" s="5"/>
      <c r="O591" s="11"/>
      <c r="P591" s="5"/>
      <c r="Q591" s="5"/>
      <c r="R591" s="5"/>
      <c r="S591" s="5"/>
      <c r="T591" s="5"/>
      <c r="U591" s="5"/>
      <c r="V591" s="5"/>
      <c r="W591" s="5"/>
      <c r="X591" s="5"/>
      <c r="Y591" s="5"/>
      <c r="Z591" s="5"/>
      <c r="AA591" s="5"/>
      <c r="AB591" s="5"/>
    </row>
    <row r="592" ht="15.75" customHeight="1">
      <c r="L592" s="5"/>
      <c r="M592" s="5"/>
      <c r="N592" s="5"/>
      <c r="O592" s="11"/>
      <c r="P592" s="5"/>
      <c r="Q592" s="5"/>
      <c r="R592" s="5"/>
      <c r="S592" s="5"/>
      <c r="T592" s="5"/>
      <c r="U592" s="5"/>
      <c r="V592" s="5"/>
      <c r="W592" s="5"/>
      <c r="X592" s="5"/>
      <c r="Y592" s="5"/>
      <c r="Z592" s="5"/>
      <c r="AA592" s="5"/>
      <c r="AB592" s="5"/>
    </row>
    <row r="593" ht="15.75" customHeight="1">
      <c r="L593" s="5"/>
      <c r="M593" s="5"/>
      <c r="N593" s="5"/>
      <c r="O593" s="11"/>
      <c r="P593" s="5"/>
      <c r="Q593" s="5"/>
      <c r="R593" s="5"/>
      <c r="S593" s="5"/>
      <c r="T593" s="5"/>
      <c r="U593" s="5"/>
      <c r="V593" s="5"/>
      <c r="W593" s="5"/>
      <c r="X593" s="5"/>
      <c r="Y593" s="5"/>
      <c r="Z593" s="5"/>
      <c r="AA593" s="5"/>
      <c r="AB593" s="5"/>
    </row>
    <row r="594" ht="15.75" customHeight="1">
      <c r="L594" s="5"/>
      <c r="M594" s="5"/>
      <c r="N594" s="5"/>
      <c r="O594" s="11"/>
      <c r="P594" s="5"/>
      <c r="Q594" s="5"/>
      <c r="R594" s="5"/>
      <c r="S594" s="5"/>
      <c r="T594" s="5"/>
      <c r="U594" s="5"/>
      <c r="V594" s="5"/>
      <c r="W594" s="5"/>
      <c r="X594" s="5"/>
      <c r="Y594" s="5"/>
      <c r="Z594" s="5"/>
      <c r="AA594" s="5"/>
      <c r="AB594" s="5"/>
    </row>
    <row r="595" ht="15.75" customHeight="1">
      <c r="L595" s="5"/>
      <c r="M595" s="5"/>
      <c r="N595" s="5"/>
      <c r="O595" s="11"/>
      <c r="P595" s="5"/>
      <c r="Q595" s="5"/>
      <c r="R595" s="5"/>
      <c r="S595" s="5"/>
      <c r="T595" s="5"/>
      <c r="U595" s="5"/>
      <c r="V595" s="5"/>
      <c r="W595" s="5"/>
      <c r="X595" s="5"/>
      <c r="Y595" s="5"/>
      <c r="Z595" s="5"/>
      <c r="AA595" s="5"/>
      <c r="AB595" s="5"/>
    </row>
    <row r="596" ht="15.75" customHeight="1">
      <c r="L596" s="5"/>
      <c r="M596" s="5"/>
      <c r="N596" s="5"/>
      <c r="O596" s="11"/>
      <c r="P596" s="5"/>
      <c r="Q596" s="5"/>
      <c r="R596" s="5"/>
      <c r="S596" s="5"/>
      <c r="T596" s="5"/>
      <c r="U596" s="5"/>
      <c r="V596" s="5"/>
      <c r="W596" s="5"/>
      <c r="X596" s="5"/>
      <c r="Y596" s="5"/>
      <c r="Z596" s="5"/>
      <c r="AA596" s="5"/>
      <c r="AB596" s="5"/>
    </row>
    <row r="597" ht="15.75" customHeight="1">
      <c r="L597" s="5"/>
      <c r="M597" s="5"/>
      <c r="N597" s="5"/>
      <c r="O597" s="11"/>
      <c r="P597" s="5"/>
      <c r="Q597" s="5"/>
      <c r="R597" s="5"/>
      <c r="S597" s="5"/>
      <c r="T597" s="5"/>
      <c r="U597" s="5"/>
      <c r="V597" s="5"/>
      <c r="W597" s="5"/>
      <c r="X597" s="5"/>
      <c r="Y597" s="5"/>
      <c r="Z597" s="5"/>
      <c r="AA597" s="5"/>
      <c r="AB597" s="5"/>
    </row>
    <row r="598" ht="15.75" customHeight="1">
      <c r="L598" s="5"/>
      <c r="M598" s="5"/>
      <c r="N598" s="5"/>
      <c r="O598" s="11"/>
      <c r="P598" s="5"/>
      <c r="Q598" s="5"/>
      <c r="R598" s="5"/>
      <c r="S598" s="5"/>
      <c r="T598" s="5"/>
      <c r="U598" s="5"/>
      <c r="V598" s="5"/>
      <c r="W598" s="5"/>
      <c r="X598" s="5"/>
      <c r="Y598" s="5"/>
      <c r="Z598" s="5"/>
      <c r="AA598" s="5"/>
      <c r="AB598" s="5"/>
    </row>
    <row r="599" ht="15.75" customHeight="1">
      <c r="L599" s="5"/>
      <c r="M599" s="5"/>
      <c r="N599" s="5"/>
      <c r="O599" s="11"/>
      <c r="P599" s="5"/>
      <c r="Q599" s="5"/>
      <c r="R599" s="5"/>
      <c r="S599" s="5"/>
      <c r="T599" s="5"/>
      <c r="U599" s="5"/>
      <c r="V599" s="5"/>
      <c r="W599" s="5"/>
      <c r="X599" s="5"/>
      <c r="Y599" s="5"/>
      <c r="Z599" s="5"/>
      <c r="AA599" s="5"/>
      <c r="AB599" s="5"/>
    </row>
    <row r="600" ht="15.75" customHeight="1">
      <c r="L600" s="5"/>
      <c r="M600" s="5"/>
      <c r="N600" s="5"/>
      <c r="O600" s="11"/>
      <c r="P600" s="5"/>
      <c r="Q600" s="5"/>
      <c r="R600" s="5"/>
      <c r="S600" s="5"/>
      <c r="T600" s="5"/>
      <c r="U600" s="5"/>
      <c r="V600" s="5"/>
      <c r="W600" s="5"/>
      <c r="X600" s="5"/>
      <c r="Y600" s="5"/>
      <c r="Z600" s="5"/>
      <c r="AA600" s="5"/>
      <c r="AB600" s="5"/>
    </row>
    <row r="601" ht="15.75" customHeight="1">
      <c r="L601" s="5"/>
      <c r="M601" s="5"/>
      <c r="N601" s="5"/>
      <c r="O601" s="11"/>
      <c r="P601" s="5"/>
      <c r="Q601" s="5"/>
      <c r="R601" s="5"/>
      <c r="S601" s="5"/>
      <c r="T601" s="5"/>
      <c r="U601" s="5"/>
      <c r="V601" s="5"/>
      <c r="W601" s="5"/>
      <c r="X601" s="5"/>
      <c r="Y601" s="5"/>
      <c r="Z601" s="5"/>
      <c r="AA601" s="5"/>
      <c r="AB601" s="5"/>
    </row>
    <row r="602" ht="15.75" customHeight="1">
      <c r="L602" s="5"/>
      <c r="M602" s="5"/>
      <c r="N602" s="5"/>
      <c r="O602" s="11"/>
      <c r="P602" s="5"/>
      <c r="Q602" s="5"/>
      <c r="R602" s="5"/>
      <c r="S602" s="5"/>
      <c r="T602" s="5"/>
      <c r="U602" s="5"/>
      <c r="V602" s="5"/>
      <c r="W602" s="5"/>
      <c r="X602" s="5"/>
      <c r="Y602" s="5"/>
      <c r="Z602" s="5"/>
      <c r="AA602" s="5"/>
      <c r="AB602" s="5"/>
    </row>
    <row r="603" ht="15.75" customHeight="1">
      <c r="L603" s="5"/>
      <c r="M603" s="5"/>
      <c r="N603" s="5"/>
      <c r="O603" s="11"/>
      <c r="P603" s="5"/>
      <c r="Q603" s="5"/>
      <c r="R603" s="5"/>
      <c r="S603" s="5"/>
      <c r="T603" s="5"/>
      <c r="U603" s="5"/>
      <c r="V603" s="5"/>
      <c r="W603" s="5"/>
      <c r="X603" s="5"/>
      <c r="Y603" s="5"/>
      <c r="Z603" s="5"/>
      <c r="AA603" s="5"/>
      <c r="AB603" s="5"/>
    </row>
    <row r="604" ht="15.75" customHeight="1">
      <c r="L604" s="5"/>
      <c r="M604" s="5"/>
      <c r="N604" s="5"/>
      <c r="O604" s="11"/>
      <c r="P604" s="5"/>
      <c r="Q604" s="5"/>
      <c r="R604" s="5"/>
      <c r="S604" s="5"/>
      <c r="T604" s="5"/>
      <c r="U604" s="5"/>
      <c r="V604" s="5"/>
      <c r="W604" s="5"/>
      <c r="X604" s="5"/>
      <c r="Y604" s="5"/>
      <c r="Z604" s="5"/>
      <c r="AA604" s="5"/>
      <c r="AB604" s="5"/>
    </row>
    <row r="605" ht="15.75" customHeight="1">
      <c r="L605" s="5"/>
      <c r="M605" s="5"/>
      <c r="N605" s="5"/>
      <c r="O605" s="11"/>
      <c r="P605" s="5"/>
      <c r="Q605" s="5"/>
      <c r="R605" s="5"/>
      <c r="S605" s="5"/>
      <c r="T605" s="5"/>
      <c r="U605" s="5"/>
      <c r="V605" s="5"/>
      <c r="W605" s="5"/>
      <c r="X605" s="5"/>
      <c r="Y605" s="5"/>
      <c r="Z605" s="5"/>
      <c r="AA605" s="5"/>
      <c r="AB605" s="5"/>
    </row>
    <row r="606" ht="15.75" customHeight="1">
      <c r="L606" s="5"/>
      <c r="M606" s="5"/>
      <c r="N606" s="5"/>
      <c r="O606" s="11"/>
      <c r="P606" s="5"/>
      <c r="Q606" s="5"/>
      <c r="R606" s="5"/>
      <c r="S606" s="5"/>
      <c r="T606" s="5"/>
      <c r="U606" s="5"/>
      <c r="V606" s="5"/>
      <c r="W606" s="5"/>
      <c r="X606" s="5"/>
      <c r="Y606" s="5"/>
      <c r="Z606" s="5"/>
      <c r="AA606" s="5"/>
      <c r="AB606" s="5"/>
    </row>
    <row r="607" ht="15.75" customHeight="1">
      <c r="L607" s="5"/>
      <c r="M607" s="5"/>
      <c r="N607" s="5"/>
      <c r="O607" s="11"/>
      <c r="P607" s="5"/>
      <c r="Q607" s="5"/>
      <c r="R607" s="5"/>
      <c r="S607" s="5"/>
      <c r="T607" s="5"/>
      <c r="U607" s="5"/>
      <c r="V607" s="5"/>
      <c r="W607" s="5"/>
      <c r="X607" s="5"/>
      <c r="Y607" s="5"/>
      <c r="Z607" s="5"/>
      <c r="AA607" s="5"/>
      <c r="AB607" s="5"/>
    </row>
    <row r="608" ht="15.75" customHeight="1">
      <c r="L608" s="5"/>
      <c r="M608" s="5"/>
      <c r="N608" s="5"/>
      <c r="O608" s="11"/>
      <c r="P608" s="5"/>
      <c r="Q608" s="5"/>
      <c r="R608" s="5"/>
      <c r="S608" s="5"/>
      <c r="T608" s="5"/>
      <c r="U608" s="5"/>
      <c r="V608" s="5"/>
      <c r="W608" s="5"/>
      <c r="X608" s="5"/>
      <c r="Y608" s="5"/>
      <c r="Z608" s="5"/>
      <c r="AA608" s="5"/>
      <c r="AB608" s="5"/>
    </row>
    <row r="609" ht="15.75" customHeight="1">
      <c r="L609" s="5"/>
      <c r="M609" s="5"/>
      <c r="N609" s="5"/>
      <c r="O609" s="11"/>
      <c r="P609" s="5"/>
      <c r="Q609" s="5"/>
      <c r="R609" s="5"/>
      <c r="S609" s="5"/>
      <c r="T609" s="5"/>
      <c r="U609" s="5"/>
      <c r="V609" s="5"/>
      <c r="W609" s="5"/>
      <c r="X609" s="5"/>
      <c r="Y609" s="5"/>
      <c r="Z609" s="5"/>
      <c r="AA609" s="5"/>
      <c r="AB609" s="5"/>
    </row>
    <row r="610" ht="15.75" customHeight="1">
      <c r="L610" s="5"/>
      <c r="M610" s="5"/>
      <c r="N610" s="5"/>
      <c r="O610" s="11"/>
      <c r="P610" s="5"/>
      <c r="Q610" s="5"/>
      <c r="R610" s="5"/>
      <c r="S610" s="5"/>
      <c r="T610" s="5"/>
      <c r="U610" s="5"/>
      <c r="V610" s="5"/>
      <c r="W610" s="5"/>
      <c r="X610" s="5"/>
      <c r="Y610" s="5"/>
      <c r="Z610" s="5"/>
      <c r="AA610" s="5"/>
      <c r="AB610" s="5"/>
    </row>
    <row r="611" ht="15.75" customHeight="1">
      <c r="L611" s="5"/>
      <c r="M611" s="5"/>
      <c r="N611" s="5"/>
      <c r="O611" s="11"/>
      <c r="P611" s="5"/>
      <c r="Q611" s="5"/>
      <c r="R611" s="5"/>
      <c r="S611" s="5"/>
      <c r="T611" s="5"/>
      <c r="U611" s="5"/>
      <c r="V611" s="5"/>
      <c r="W611" s="5"/>
      <c r="X611" s="5"/>
      <c r="Y611" s="5"/>
      <c r="Z611" s="5"/>
      <c r="AA611" s="5"/>
      <c r="AB611" s="5"/>
    </row>
    <row r="612" ht="15.75" customHeight="1">
      <c r="L612" s="5"/>
      <c r="M612" s="5"/>
      <c r="N612" s="5"/>
      <c r="O612" s="11"/>
      <c r="P612" s="5"/>
      <c r="Q612" s="5"/>
      <c r="R612" s="5"/>
      <c r="S612" s="5"/>
      <c r="T612" s="5"/>
      <c r="U612" s="5"/>
      <c r="V612" s="5"/>
      <c r="W612" s="5"/>
      <c r="X612" s="5"/>
      <c r="Y612" s="5"/>
      <c r="Z612" s="5"/>
      <c r="AA612" s="5"/>
      <c r="AB612" s="5"/>
    </row>
    <row r="613" ht="15.75" customHeight="1">
      <c r="L613" s="5"/>
      <c r="M613" s="5"/>
      <c r="N613" s="5"/>
      <c r="O613" s="11"/>
      <c r="P613" s="5"/>
      <c r="Q613" s="5"/>
      <c r="R613" s="5"/>
      <c r="S613" s="5"/>
      <c r="T613" s="5"/>
      <c r="U613" s="5"/>
      <c r="V613" s="5"/>
      <c r="W613" s="5"/>
      <c r="X613" s="5"/>
      <c r="Y613" s="5"/>
      <c r="Z613" s="5"/>
      <c r="AA613" s="5"/>
      <c r="AB613" s="5"/>
    </row>
    <row r="614" ht="15.75" customHeight="1">
      <c r="L614" s="5"/>
      <c r="M614" s="5"/>
      <c r="N614" s="5"/>
      <c r="O614" s="11"/>
      <c r="P614" s="5"/>
      <c r="Q614" s="5"/>
      <c r="R614" s="5"/>
      <c r="S614" s="5"/>
      <c r="T614" s="5"/>
      <c r="U614" s="5"/>
      <c r="V614" s="5"/>
      <c r="W614" s="5"/>
      <c r="X614" s="5"/>
      <c r="Y614" s="5"/>
      <c r="Z614" s="5"/>
      <c r="AA614" s="5"/>
      <c r="AB614" s="5"/>
    </row>
    <row r="615" ht="15.75" customHeight="1">
      <c r="L615" s="5"/>
      <c r="M615" s="5"/>
      <c r="N615" s="5"/>
      <c r="O615" s="11"/>
      <c r="P615" s="5"/>
      <c r="Q615" s="5"/>
      <c r="R615" s="5"/>
      <c r="S615" s="5"/>
      <c r="T615" s="5"/>
      <c r="U615" s="5"/>
      <c r="V615" s="5"/>
      <c r="W615" s="5"/>
      <c r="X615" s="5"/>
      <c r="Y615" s="5"/>
      <c r="Z615" s="5"/>
      <c r="AA615" s="5"/>
      <c r="AB615" s="5"/>
    </row>
    <row r="616" ht="15.75" customHeight="1">
      <c r="L616" s="5"/>
      <c r="M616" s="5"/>
      <c r="N616" s="5"/>
      <c r="O616" s="11"/>
      <c r="P616" s="5"/>
      <c r="Q616" s="5"/>
      <c r="R616" s="5"/>
      <c r="S616" s="5"/>
      <c r="T616" s="5"/>
      <c r="U616" s="5"/>
      <c r="V616" s="5"/>
      <c r="W616" s="5"/>
      <c r="X616" s="5"/>
      <c r="Y616" s="5"/>
      <c r="Z616" s="5"/>
      <c r="AA616" s="5"/>
      <c r="AB616" s="5"/>
    </row>
    <row r="617" ht="15.75" customHeight="1">
      <c r="L617" s="5"/>
      <c r="M617" s="5"/>
      <c r="N617" s="5"/>
      <c r="O617" s="11"/>
      <c r="P617" s="5"/>
      <c r="Q617" s="5"/>
      <c r="R617" s="5"/>
      <c r="S617" s="5"/>
      <c r="T617" s="5"/>
      <c r="U617" s="5"/>
      <c r="V617" s="5"/>
      <c r="W617" s="5"/>
      <c r="X617" s="5"/>
      <c r="Y617" s="5"/>
      <c r="Z617" s="5"/>
      <c r="AA617" s="5"/>
      <c r="AB617" s="5"/>
    </row>
    <row r="618" ht="15.75" customHeight="1">
      <c r="L618" s="5"/>
      <c r="M618" s="5"/>
      <c r="N618" s="5"/>
      <c r="O618" s="11"/>
      <c r="P618" s="5"/>
      <c r="Q618" s="5"/>
      <c r="R618" s="5"/>
      <c r="S618" s="5"/>
      <c r="T618" s="5"/>
      <c r="U618" s="5"/>
      <c r="V618" s="5"/>
      <c r="W618" s="5"/>
      <c r="X618" s="5"/>
      <c r="Y618" s="5"/>
      <c r="Z618" s="5"/>
      <c r="AA618" s="5"/>
      <c r="AB618" s="5"/>
    </row>
    <row r="619" ht="15.75" customHeight="1">
      <c r="L619" s="5"/>
      <c r="M619" s="5"/>
      <c r="N619" s="5"/>
      <c r="O619" s="11"/>
      <c r="P619" s="5"/>
      <c r="Q619" s="5"/>
      <c r="R619" s="5"/>
      <c r="S619" s="5"/>
      <c r="T619" s="5"/>
      <c r="U619" s="5"/>
      <c r="V619" s="5"/>
      <c r="W619" s="5"/>
      <c r="X619" s="5"/>
      <c r="Y619" s="5"/>
      <c r="Z619" s="5"/>
      <c r="AA619" s="5"/>
      <c r="AB619" s="5"/>
    </row>
    <row r="620" ht="15.75" customHeight="1">
      <c r="L620" s="5"/>
      <c r="M620" s="5"/>
      <c r="N620" s="5"/>
      <c r="O620" s="11"/>
      <c r="P620" s="5"/>
      <c r="Q620" s="5"/>
      <c r="R620" s="5"/>
      <c r="S620" s="5"/>
      <c r="T620" s="5"/>
      <c r="U620" s="5"/>
      <c r="V620" s="5"/>
      <c r="W620" s="5"/>
      <c r="X620" s="5"/>
      <c r="Y620" s="5"/>
      <c r="Z620" s="5"/>
      <c r="AA620" s="5"/>
      <c r="AB620" s="5"/>
    </row>
    <row r="621" ht="15.75" customHeight="1">
      <c r="L621" s="5"/>
      <c r="M621" s="5"/>
      <c r="N621" s="5"/>
      <c r="O621" s="11"/>
      <c r="P621" s="5"/>
      <c r="Q621" s="5"/>
      <c r="R621" s="5"/>
      <c r="S621" s="5"/>
      <c r="T621" s="5"/>
      <c r="U621" s="5"/>
      <c r="V621" s="5"/>
      <c r="W621" s="5"/>
      <c r="X621" s="5"/>
      <c r="Y621" s="5"/>
      <c r="Z621" s="5"/>
      <c r="AA621" s="5"/>
      <c r="AB621" s="5"/>
    </row>
    <row r="622" ht="15.75" customHeight="1">
      <c r="L622" s="5"/>
      <c r="M622" s="5"/>
      <c r="N622" s="5"/>
      <c r="O622" s="11"/>
      <c r="P622" s="5"/>
      <c r="Q622" s="5"/>
      <c r="R622" s="5"/>
      <c r="S622" s="5"/>
      <c r="T622" s="5"/>
      <c r="U622" s="5"/>
      <c r="V622" s="5"/>
      <c r="W622" s="5"/>
      <c r="X622" s="5"/>
      <c r="Y622" s="5"/>
      <c r="Z622" s="5"/>
      <c r="AA622" s="5"/>
      <c r="AB622" s="5"/>
    </row>
    <row r="623" ht="15.75" customHeight="1">
      <c r="L623" s="5"/>
      <c r="M623" s="5"/>
      <c r="N623" s="5"/>
      <c r="O623" s="11"/>
      <c r="P623" s="5"/>
      <c r="Q623" s="5"/>
      <c r="R623" s="5"/>
      <c r="S623" s="5"/>
      <c r="T623" s="5"/>
      <c r="U623" s="5"/>
      <c r="V623" s="5"/>
      <c r="W623" s="5"/>
      <c r="X623" s="5"/>
      <c r="Y623" s="5"/>
      <c r="Z623" s="5"/>
      <c r="AA623" s="5"/>
      <c r="AB623" s="5"/>
    </row>
    <row r="624" ht="15.75" customHeight="1">
      <c r="L624" s="5"/>
      <c r="M624" s="5"/>
      <c r="N624" s="5"/>
      <c r="O624" s="11"/>
      <c r="P624" s="5"/>
      <c r="Q624" s="5"/>
      <c r="R624" s="5"/>
      <c r="S624" s="5"/>
      <c r="T624" s="5"/>
      <c r="U624" s="5"/>
      <c r="V624" s="5"/>
      <c r="W624" s="5"/>
      <c r="X624" s="5"/>
      <c r="Y624" s="5"/>
      <c r="Z624" s="5"/>
      <c r="AA624" s="5"/>
      <c r="AB624" s="5"/>
    </row>
    <row r="625" ht="15.75" customHeight="1">
      <c r="L625" s="5"/>
      <c r="M625" s="5"/>
      <c r="N625" s="5"/>
      <c r="O625" s="11"/>
      <c r="P625" s="5"/>
      <c r="Q625" s="5"/>
      <c r="R625" s="5"/>
      <c r="S625" s="5"/>
      <c r="T625" s="5"/>
      <c r="U625" s="5"/>
      <c r="V625" s="5"/>
      <c r="W625" s="5"/>
      <c r="X625" s="5"/>
      <c r="Y625" s="5"/>
      <c r="Z625" s="5"/>
      <c r="AA625" s="5"/>
      <c r="AB625" s="5"/>
    </row>
    <row r="626" ht="15.75" customHeight="1">
      <c r="L626" s="5"/>
      <c r="M626" s="5"/>
      <c r="N626" s="5"/>
      <c r="O626" s="11"/>
      <c r="P626" s="5"/>
      <c r="Q626" s="5"/>
      <c r="R626" s="5"/>
      <c r="S626" s="5"/>
      <c r="T626" s="5"/>
      <c r="U626" s="5"/>
      <c r="V626" s="5"/>
      <c r="W626" s="5"/>
      <c r="X626" s="5"/>
      <c r="Y626" s="5"/>
      <c r="Z626" s="5"/>
      <c r="AA626" s="5"/>
      <c r="AB626" s="5"/>
    </row>
    <row r="627" ht="15.75" customHeight="1">
      <c r="L627" s="5"/>
      <c r="M627" s="5"/>
      <c r="N627" s="5"/>
      <c r="O627" s="11"/>
      <c r="P627" s="5"/>
      <c r="Q627" s="5"/>
      <c r="R627" s="5"/>
      <c r="S627" s="5"/>
      <c r="T627" s="5"/>
      <c r="U627" s="5"/>
      <c r="V627" s="5"/>
      <c r="W627" s="5"/>
      <c r="X627" s="5"/>
      <c r="Y627" s="5"/>
      <c r="Z627" s="5"/>
      <c r="AA627" s="5"/>
      <c r="AB627" s="5"/>
    </row>
    <row r="628" ht="15.75" customHeight="1">
      <c r="L628" s="5"/>
      <c r="M628" s="5"/>
      <c r="N628" s="5"/>
      <c r="O628" s="11"/>
      <c r="P628" s="5"/>
      <c r="Q628" s="5"/>
      <c r="R628" s="5"/>
      <c r="S628" s="5"/>
      <c r="T628" s="5"/>
      <c r="U628" s="5"/>
      <c r="V628" s="5"/>
      <c r="W628" s="5"/>
      <c r="X628" s="5"/>
      <c r="Y628" s="5"/>
      <c r="Z628" s="5"/>
      <c r="AA628" s="5"/>
      <c r="AB628" s="5"/>
    </row>
    <row r="629" ht="15.75" customHeight="1">
      <c r="L629" s="5"/>
      <c r="M629" s="5"/>
      <c r="N629" s="5"/>
      <c r="O629" s="11"/>
      <c r="P629" s="5"/>
      <c r="Q629" s="5"/>
      <c r="R629" s="5"/>
      <c r="S629" s="5"/>
      <c r="T629" s="5"/>
      <c r="U629" s="5"/>
      <c r="V629" s="5"/>
      <c r="W629" s="5"/>
      <c r="X629" s="5"/>
      <c r="Y629" s="5"/>
      <c r="Z629" s="5"/>
      <c r="AA629" s="5"/>
      <c r="AB629" s="5"/>
    </row>
    <row r="630" ht="15.75" customHeight="1">
      <c r="L630" s="5"/>
      <c r="M630" s="5"/>
      <c r="N630" s="5"/>
      <c r="O630" s="11"/>
      <c r="P630" s="5"/>
      <c r="Q630" s="5"/>
      <c r="R630" s="5"/>
      <c r="S630" s="5"/>
      <c r="T630" s="5"/>
      <c r="U630" s="5"/>
      <c r="V630" s="5"/>
      <c r="W630" s="5"/>
      <c r="X630" s="5"/>
      <c r="Y630" s="5"/>
      <c r="Z630" s="5"/>
      <c r="AA630" s="5"/>
      <c r="AB630" s="5"/>
    </row>
    <row r="631" ht="15.75" customHeight="1">
      <c r="L631" s="5"/>
      <c r="M631" s="5"/>
      <c r="N631" s="5"/>
      <c r="O631" s="11"/>
      <c r="P631" s="5"/>
      <c r="Q631" s="5"/>
      <c r="R631" s="5"/>
      <c r="S631" s="5"/>
      <c r="T631" s="5"/>
      <c r="U631" s="5"/>
      <c r="V631" s="5"/>
      <c r="W631" s="5"/>
      <c r="X631" s="5"/>
      <c r="Y631" s="5"/>
      <c r="Z631" s="5"/>
      <c r="AA631" s="5"/>
      <c r="AB631" s="5"/>
    </row>
    <row r="632" ht="15.75" customHeight="1">
      <c r="L632" s="5"/>
      <c r="M632" s="5"/>
      <c r="N632" s="5"/>
      <c r="O632" s="11"/>
      <c r="P632" s="5"/>
      <c r="Q632" s="5"/>
      <c r="R632" s="5"/>
      <c r="S632" s="5"/>
      <c r="T632" s="5"/>
      <c r="U632" s="5"/>
      <c r="V632" s="5"/>
      <c r="W632" s="5"/>
      <c r="X632" s="5"/>
      <c r="Y632" s="5"/>
      <c r="Z632" s="5"/>
      <c r="AA632" s="5"/>
      <c r="AB632" s="5"/>
    </row>
    <row r="633" ht="15.75" customHeight="1">
      <c r="L633" s="5"/>
      <c r="M633" s="5"/>
      <c r="N633" s="5"/>
      <c r="O633" s="11"/>
      <c r="P633" s="5"/>
      <c r="Q633" s="5"/>
      <c r="R633" s="5"/>
      <c r="S633" s="5"/>
      <c r="T633" s="5"/>
      <c r="U633" s="5"/>
      <c r="V633" s="5"/>
      <c r="W633" s="5"/>
      <c r="X633" s="5"/>
      <c r="Y633" s="5"/>
      <c r="Z633" s="5"/>
      <c r="AA633" s="5"/>
      <c r="AB633" s="5"/>
    </row>
    <row r="634" ht="15.75" customHeight="1">
      <c r="L634" s="5"/>
      <c r="M634" s="5"/>
      <c r="N634" s="5"/>
      <c r="O634" s="11"/>
      <c r="P634" s="5"/>
      <c r="Q634" s="5"/>
      <c r="R634" s="5"/>
      <c r="S634" s="5"/>
      <c r="T634" s="5"/>
      <c r="U634" s="5"/>
      <c r="V634" s="5"/>
      <c r="W634" s="5"/>
      <c r="X634" s="5"/>
      <c r="Y634" s="5"/>
      <c r="Z634" s="5"/>
      <c r="AA634" s="5"/>
      <c r="AB634" s="5"/>
    </row>
    <row r="635" ht="15.75" customHeight="1">
      <c r="L635" s="5"/>
      <c r="M635" s="5"/>
      <c r="N635" s="5"/>
      <c r="O635" s="11"/>
      <c r="P635" s="5"/>
      <c r="Q635" s="5"/>
      <c r="R635" s="5"/>
      <c r="S635" s="5"/>
      <c r="T635" s="5"/>
      <c r="U635" s="5"/>
      <c r="V635" s="5"/>
      <c r="W635" s="5"/>
      <c r="X635" s="5"/>
      <c r="Y635" s="5"/>
      <c r="Z635" s="5"/>
      <c r="AA635" s="5"/>
      <c r="AB635" s="5"/>
    </row>
    <row r="636" ht="15.75" customHeight="1">
      <c r="L636" s="5"/>
      <c r="M636" s="5"/>
      <c r="N636" s="5"/>
      <c r="O636" s="11"/>
      <c r="P636" s="5"/>
      <c r="Q636" s="5"/>
      <c r="R636" s="5"/>
      <c r="S636" s="5"/>
      <c r="T636" s="5"/>
      <c r="U636" s="5"/>
      <c r="V636" s="5"/>
      <c r="W636" s="5"/>
      <c r="X636" s="5"/>
      <c r="Y636" s="5"/>
      <c r="Z636" s="5"/>
      <c r="AA636" s="5"/>
      <c r="AB636" s="5"/>
    </row>
    <row r="637" ht="15.75" customHeight="1">
      <c r="L637" s="5"/>
      <c r="M637" s="5"/>
      <c r="N637" s="5"/>
      <c r="O637" s="11"/>
      <c r="P637" s="5"/>
      <c r="Q637" s="5"/>
      <c r="R637" s="5"/>
      <c r="S637" s="5"/>
      <c r="T637" s="5"/>
      <c r="U637" s="5"/>
      <c r="V637" s="5"/>
      <c r="W637" s="5"/>
      <c r="X637" s="5"/>
      <c r="Y637" s="5"/>
      <c r="Z637" s="5"/>
      <c r="AA637" s="5"/>
      <c r="AB637" s="5"/>
    </row>
    <row r="638" ht="15.75" customHeight="1">
      <c r="L638" s="5"/>
      <c r="M638" s="5"/>
      <c r="N638" s="5"/>
      <c r="O638" s="11"/>
      <c r="P638" s="5"/>
      <c r="Q638" s="5"/>
      <c r="R638" s="5"/>
      <c r="S638" s="5"/>
      <c r="T638" s="5"/>
      <c r="U638" s="5"/>
      <c r="V638" s="5"/>
      <c r="W638" s="5"/>
      <c r="X638" s="5"/>
      <c r="Y638" s="5"/>
      <c r="Z638" s="5"/>
      <c r="AA638" s="5"/>
      <c r="AB638" s="5"/>
    </row>
    <row r="639" ht="15.75" customHeight="1">
      <c r="L639" s="5"/>
      <c r="M639" s="5"/>
      <c r="N639" s="5"/>
      <c r="O639" s="11"/>
      <c r="P639" s="5"/>
      <c r="Q639" s="5"/>
      <c r="R639" s="5"/>
      <c r="S639" s="5"/>
      <c r="T639" s="5"/>
      <c r="U639" s="5"/>
      <c r="V639" s="5"/>
      <c r="W639" s="5"/>
      <c r="X639" s="5"/>
      <c r="Y639" s="5"/>
      <c r="Z639" s="5"/>
      <c r="AA639" s="5"/>
      <c r="AB639" s="5"/>
    </row>
    <row r="640" ht="15.75" customHeight="1">
      <c r="L640" s="5"/>
      <c r="M640" s="5"/>
      <c r="N640" s="5"/>
      <c r="O640" s="11"/>
      <c r="P640" s="5"/>
      <c r="Q640" s="5"/>
      <c r="R640" s="5"/>
      <c r="S640" s="5"/>
      <c r="T640" s="5"/>
      <c r="U640" s="5"/>
      <c r="V640" s="5"/>
      <c r="W640" s="5"/>
      <c r="X640" s="5"/>
      <c r="Y640" s="5"/>
      <c r="Z640" s="5"/>
      <c r="AA640" s="5"/>
      <c r="AB640" s="5"/>
    </row>
    <row r="641" ht="15.75" customHeight="1">
      <c r="L641" s="5"/>
      <c r="M641" s="5"/>
      <c r="N641" s="5"/>
      <c r="O641" s="11"/>
      <c r="P641" s="5"/>
      <c r="Q641" s="5"/>
      <c r="R641" s="5"/>
      <c r="S641" s="5"/>
      <c r="T641" s="5"/>
      <c r="U641" s="5"/>
      <c r="V641" s="5"/>
      <c r="W641" s="5"/>
      <c r="X641" s="5"/>
      <c r="Y641" s="5"/>
      <c r="Z641" s="5"/>
      <c r="AA641" s="5"/>
      <c r="AB641" s="5"/>
    </row>
    <row r="642" ht="15.75" customHeight="1">
      <c r="L642" s="5"/>
      <c r="M642" s="5"/>
      <c r="N642" s="5"/>
      <c r="O642" s="11"/>
      <c r="P642" s="5"/>
      <c r="Q642" s="5"/>
      <c r="R642" s="5"/>
      <c r="S642" s="5"/>
      <c r="T642" s="5"/>
      <c r="U642" s="5"/>
      <c r="V642" s="5"/>
      <c r="W642" s="5"/>
      <c r="X642" s="5"/>
      <c r="Y642" s="5"/>
      <c r="Z642" s="5"/>
      <c r="AA642" s="5"/>
      <c r="AB642" s="5"/>
    </row>
    <row r="643" ht="15.75" customHeight="1">
      <c r="L643" s="5"/>
      <c r="M643" s="5"/>
      <c r="N643" s="5"/>
      <c r="O643" s="11"/>
      <c r="P643" s="5"/>
      <c r="Q643" s="5"/>
      <c r="R643" s="5"/>
      <c r="S643" s="5"/>
      <c r="T643" s="5"/>
      <c r="U643" s="5"/>
      <c r="V643" s="5"/>
      <c r="W643" s="5"/>
      <c r="X643" s="5"/>
      <c r="Y643" s="5"/>
      <c r="Z643" s="5"/>
      <c r="AA643" s="5"/>
      <c r="AB643" s="5"/>
    </row>
    <row r="644" ht="15.75" customHeight="1">
      <c r="L644" s="5"/>
      <c r="M644" s="5"/>
      <c r="N644" s="5"/>
      <c r="O644" s="11"/>
      <c r="P644" s="5"/>
      <c r="Q644" s="5"/>
      <c r="R644" s="5"/>
      <c r="S644" s="5"/>
      <c r="T644" s="5"/>
      <c r="U644" s="5"/>
      <c r="V644" s="5"/>
      <c r="W644" s="5"/>
      <c r="X644" s="5"/>
      <c r="Y644" s="5"/>
      <c r="Z644" s="5"/>
      <c r="AA644" s="5"/>
      <c r="AB644" s="5"/>
    </row>
    <row r="645" ht="15.75" customHeight="1">
      <c r="L645" s="5"/>
      <c r="M645" s="5"/>
      <c r="N645" s="5"/>
      <c r="O645" s="11"/>
      <c r="P645" s="5"/>
      <c r="Q645" s="5"/>
      <c r="R645" s="5"/>
      <c r="S645" s="5"/>
      <c r="T645" s="5"/>
      <c r="U645" s="5"/>
      <c r="V645" s="5"/>
      <c r="W645" s="5"/>
      <c r="X645" s="5"/>
      <c r="Y645" s="5"/>
      <c r="Z645" s="5"/>
      <c r="AA645" s="5"/>
      <c r="AB645" s="5"/>
    </row>
    <row r="646" ht="15.75" customHeight="1">
      <c r="L646" s="5"/>
      <c r="M646" s="5"/>
      <c r="N646" s="5"/>
      <c r="O646" s="11"/>
      <c r="P646" s="5"/>
      <c r="Q646" s="5"/>
      <c r="R646" s="5"/>
      <c r="S646" s="5"/>
      <c r="T646" s="5"/>
      <c r="U646" s="5"/>
      <c r="V646" s="5"/>
      <c r="W646" s="5"/>
      <c r="X646" s="5"/>
      <c r="Y646" s="5"/>
      <c r="Z646" s="5"/>
      <c r="AA646" s="5"/>
      <c r="AB646" s="5"/>
    </row>
    <row r="647" ht="15.75" customHeight="1">
      <c r="L647" s="5"/>
      <c r="M647" s="5"/>
      <c r="N647" s="5"/>
      <c r="O647" s="11"/>
      <c r="P647" s="5"/>
      <c r="Q647" s="5"/>
      <c r="R647" s="5"/>
      <c r="S647" s="5"/>
      <c r="T647" s="5"/>
      <c r="U647" s="5"/>
      <c r="V647" s="5"/>
      <c r="W647" s="5"/>
      <c r="X647" s="5"/>
      <c r="Y647" s="5"/>
      <c r="Z647" s="5"/>
      <c r="AA647" s="5"/>
      <c r="AB647" s="5"/>
    </row>
    <row r="648" ht="15.75" customHeight="1">
      <c r="L648" s="5"/>
      <c r="M648" s="5"/>
      <c r="N648" s="5"/>
      <c r="O648" s="11"/>
      <c r="P648" s="5"/>
      <c r="Q648" s="5"/>
      <c r="R648" s="5"/>
      <c r="S648" s="5"/>
      <c r="T648" s="5"/>
      <c r="U648" s="5"/>
      <c r="V648" s="5"/>
      <c r="W648" s="5"/>
      <c r="X648" s="5"/>
      <c r="Y648" s="5"/>
      <c r="Z648" s="5"/>
      <c r="AA648" s="5"/>
      <c r="AB648" s="5"/>
    </row>
    <row r="649" ht="15.75" customHeight="1">
      <c r="L649" s="5"/>
      <c r="M649" s="5"/>
      <c r="N649" s="5"/>
      <c r="O649" s="11"/>
      <c r="P649" s="5"/>
      <c r="Q649" s="5"/>
      <c r="R649" s="5"/>
      <c r="S649" s="5"/>
      <c r="T649" s="5"/>
      <c r="U649" s="5"/>
      <c r="V649" s="5"/>
      <c r="W649" s="5"/>
      <c r="X649" s="5"/>
      <c r="Y649" s="5"/>
      <c r="Z649" s="5"/>
      <c r="AA649" s="5"/>
      <c r="AB649" s="5"/>
    </row>
    <row r="650" ht="15.75" customHeight="1">
      <c r="L650" s="5"/>
      <c r="M650" s="5"/>
      <c r="N650" s="5"/>
      <c r="O650" s="11"/>
      <c r="P650" s="5"/>
      <c r="Q650" s="5"/>
      <c r="R650" s="5"/>
      <c r="S650" s="5"/>
      <c r="T650" s="5"/>
      <c r="U650" s="5"/>
      <c r="V650" s="5"/>
      <c r="W650" s="5"/>
      <c r="X650" s="5"/>
      <c r="Y650" s="5"/>
      <c r="Z650" s="5"/>
      <c r="AA650" s="5"/>
      <c r="AB650" s="5"/>
    </row>
    <row r="651" ht="15.75" customHeight="1">
      <c r="L651" s="5"/>
      <c r="M651" s="5"/>
      <c r="N651" s="5"/>
      <c r="O651" s="11"/>
      <c r="P651" s="5"/>
      <c r="Q651" s="5"/>
      <c r="R651" s="5"/>
      <c r="S651" s="5"/>
      <c r="T651" s="5"/>
      <c r="U651" s="5"/>
      <c r="V651" s="5"/>
      <c r="W651" s="5"/>
      <c r="X651" s="5"/>
      <c r="Y651" s="5"/>
      <c r="Z651" s="5"/>
      <c r="AA651" s="5"/>
      <c r="AB651" s="5"/>
    </row>
    <row r="652" ht="15.75" customHeight="1">
      <c r="L652" s="5"/>
      <c r="M652" s="5"/>
      <c r="N652" s="5"/>
      <c r="O652" s="11"/>
      <c r="P652" s="5"/>
      <c r="Q652" s="5"/>
      <c r="R652" s="5"/>
      <c r="S652" s="5"/>
      <c r="T652" s="5"/>
      <c r="U652" s="5"/>
      <c r="V652" s="5"/>
      <c r="W652" s="5"/>
      <c r="X652" s="5"/>
      <c r="Y652" s="5"/>
      <c r="Z652" s="5"/>
      <c r="AA652" s="5"/>
      <c r="AB652" s="5"/>
    </row>
    <row r="653" ht="15.75" customHeight="1">
      <c r="L653" s="5"/>
      <c r="M653" s="5"/>
      <c r="N653" s="5"/>
      <c r="O653" s="11"/>
      <c r="P653" s="5"/>
      <c r="Q653" s="5"/>
      <c r="R653" s="5"/>
      <c r="S653" s="5"/>
      <c r="T653" s="5"/>
      <c r="U653" s="5"/>
      <c r="V653" s="5"/>
      <c r="W653" s="5"/>
      <c r="X653" s="5"/>
      <c r="Y653" s="5"/>
      <c r="Z653" s="5"/>
      <c r="AA653" s="5"/>
      <c r="AB653" s="5"/>
    </row>
    <row r="654" ht="15.75" customHeight="1">
      <c r="L654" s="5"/>
      <c r="M654" s="5"/>
      <c r="N654" s="5"/>
      <c r="O654" s="11"/>
      <c r="P654" s="5"/>
      <c r="Q654" s="5"/>
      <c r="R654" s="5"/>
      <c r="S654" s="5"/>
      <c r="T654" s="5"/>
      <c r="U654" s="5"/>
      <c r="V654" s="5"/>
      <c r="W654" s="5"/>
      <c r="X654" s="5"/>
      <c r="Y654" s="5"/>
      <c r="Z654" s="5"/>
      <c r="AA654" s="5"/>
      <c r="AB654" s="5"/>
    </row>
    <row r="655" ht="15.75" customHeight="1">
      <c r="L655" s="5"/>
      <c r="M655" s="5"/>
      <c r="N655" s="5"/>
      <c r="O655" s="11"/>
      <c r="P655" s="5"/>
      <c r="Q655" s="5"/>
      <c r="R655" s="5"/>
      <c r="S655" s="5"/>
      <c r="T655" s="5"/>
      <c r="U655" s="5"/>
      <c r="V655" s="5"/>
      <c r="W655" s="5"/>
      <c r="X655" s="5"/>
      <c r="Y655" s="5"/>
      <c r="Z655" s="5"/>
      <c r="AA655" s="5"/>
      <c r="AB655" s="5"/>
    </row>
    <row r="656" ht="15.75" customHeight="1">
      <c r="L656" s="5"/>
      <c r="M656" s="5"/>
      <c r="N656" s="5"/>
      <c r="O656" s="11"/>
      <c r="P656" s="5"/>
      <c r="Q656" s="5"/>
      <c r="R656" s="5"/>
      <c r="S656" s="5"/>
      <c r="T656" s="5"/>
      <c r="U656" s="5"/>
      <c r="V656" s="5"/>
      <c r="W656" s="5"/>
      <c r="X656" s="5"/>
      <c r="Y656" s="5"/>
      <c r="Z656" s="5"/>
      <c r="AA656" s="5"/>
      <c r="AB656" s="5"/>
    </row>
    <row r="657" ht="15.75" customHeight="1">
      <c r="L657" s="5"/>
      <c r="M657" s="5"/>
      <c r="N657" s="5"/>
      <c r="O657" s="11"/>
      <c r="P657" s="5"/>
      <c r="Q657" s="5"/>
      <c r="R657" s="5"/>
      <c r="S657" s="5"/>
      <c r="T657" s="5"/>
      <c r="U657" s="5"/>
      <c r="V657" s="5"/>
      <c r="W657" s="5"/>
      <c r="X657" s="5"/>
      <c r="Y657" s="5"/>
      <c r="Z657" s="5"/>
      <c r="AA657" s="5"/>
      <c r="AB657" s="5"/>
    </row>
    <row r="658" ht="15.75" customHeight="1">
      <c r="L658" s="5"/>
      <c r="M658" s="5"/>
      <c r="N658" s="5"/>
      <c r="O658" s="11"/>
      <c r="P658" s="5"/>
      <c r="Q658" s="5"/>
      <c r="R658" s="5"/>
      <c r="S658" s="5"/>
      <c r="T658" s="5"/>
      <c r="U658" s="5"/>
      <c r="V658" s="5"/>
      <c r="W658" s="5"/>
      <c r="X658" s="5"/>
      <c r="Y658" s="5"/>
      <c r="Z658" s="5"/>
      <c r="AA658" s="5"/>
      <c r="AB658" s="5"/>
    </row>
    <row r="659" ht="15.75" customHeight="1">
      <c r="L659" s="5"/>
      <c r="M659" s="5"/>
      <c r="N659" s="5"/>
      <c r="O659" s="11"/>
      <c r="P659" s="5"/>
      <c r="Q659" s="5"/>
      <c r="R659" s="5"/>
      <c r="S659" s="5"/>
      <c r="T659" s="5"/>
      <c r="U659" s="5"/>
      <c r="V659" s="5"/>
      <c r="W659" s="5"/>
      <c r="X659" s="5"/>
      <c r="Y659" s="5"/>
      <c r="Z659" s="5"/>
      <c r="AA659" s="5"/>
      <c r="AB659" s="5"/>
    </row>
    <row r="660" ht="15.75" customHeight="1">
      <c r="L660" s="5"/>
      <c r="M660" s="5"/>
      <c r="N660" s="5"/>
      <c r="O660" s="11"/>
      <c r="P660" s="5"/>
      <c r="Q660" s="5"/>
      <c r="R660" s="5"/>
      <c r="S660" s="5"/>
      <c r="T660" s="5"/>
      <c r="U660" s="5"/>
      <c r="V660" s="5"/>
      <c r="W660" s="5"/>
      <c r="X660" s="5"/>
      <c r="Y660" s="5"/>
      <c r="Z660" s="5"/>
      <c r="AA660" s="5"/>
      <c r="AB660" s="5"/>
    </row>
    <row r="661" ht="15.75" customHeight="1">
      <c r="L661" s="5"/>
      <c r="M661" s="5"/>
      <c r="N661" s="5"/>
      <c r="O661" s="11"/>
      <c r="P661" s="5"/>
      <c r="Q661" s="5"/>
      <c r="R661" s="5"/>
      <c r="S661" s="5"/>
      <c r="T661" s="5"/>
      <c r="U661" s="5"/>
      <c r="V661" s="5"/>
      <c r="W661" s="5"/>
      <c r="X661" s="5"/>
      <c r="Y661" s="5"/>
      <c r="Z661" s="5"/>
      <c r="AA661" s="5"/>
      <c r="AB661" s="5"/>
    </row>
    <row r="662" ht="15.75" customHeight="1">
      <c r="L662" s="5"/>
      <c r="M662" s="5"/>
      <c r="N662" s="5"/>
      <c r="O662" s="11"/>
      <c r="P662" s="5"/>
      <c r="Q662" s="5"/>
      <c r="R662" s="5"/>
      <c r="S662" s="5"/>
      <c r="T662" s="5"/>
      <c r="U662" s="5"/>
      <c r="V662" s="5"/>
      <c r="W662" s="5"/>
      <c r="X662" s="5"/>
      <c r="Y662" s="5"/>
      <c r="Z662" s="5"/>
      <c r="AA662" s="5"/>
      <c r="AB662" s="5"/>
    </row>
    <row r="663" ht="15.75" customHeight="1">
      <c r="L663" s="5"/>
      <c r="M663" s="5"/>
      <c r="N663" s="5"/>
      <c r="O663" s="11"/>
      <c r="P663" s="5"/>
      <c r="Q663" s="5"/>
      <c r="R663" s="5"/>
      <c r="S663" s="5"/>
      <c r="T663" s="5"/>
      <c r="U663" s="5"/>
      <c r="V663" s="5"/>
      <c r="W663" s="5"/>
      <c r="X663" s="5"/>
      <c r="Y663" s="5"/>
      <c r="Z663" s="5"/>
      <c r="AA663" s="5"/>
      <c r="AB663" s="5"/>
    </row>
    <row r="664" ht="15.75" customHeight="1">
      <c r="L664" s="5"/>
      <c r="M664" s="5"/>
      <c r="N664" s="5"/>
      <c r="O664" s="11"/>
      <c r="P664" s="5"/>
      <c r="Q664" s="5"/>
      <c r="R664" s="5"/>
      <c r="S664" s="5"/>
      <c r="T664" s="5"/>
      <c r="U664" s="5"/>
      <c r="V664" s="5"/>
      <c r="W664" s="5"/>
      <c r="X664" s="5"/>
      <c r="Y664" s="5"/>
      <c r="Z664" s="5"/>
      <c r="AA664" s="5"/>
      <c r="AB664" s="5"/>
    </row>
    <row r="665" ht="15.75" customHeight="1">
      <c r="L665" s="5"/>
      <c r="M665" s="5"/>
      <c r="N665" s="5"/>
      <c r="O665" s="11"/>
      <c r="P665" s="5"/>
      <c r="Q665" s="5"/>
      <c r="R665" s="5"/>
      <c r="S665" s="5"/>
      <c r="T665" s="5"/>
      <c r="U665" s="5"/>
      <c r="V665" s="5"/>
      <c r="W665" s="5"/>
      <c r="X665" s="5"/>
      <c r="Y665" s="5"/>
      <c r="Z665" s="5"/>
      <c r="AA665" s="5"/>
      <c r="AB665" s="5"/>
    </row>
    <row r="666" ht="15.75" customHeight="1">
      <c r="L666" s="5"/>
      <c r="M666" s="5"/>
      <c r="N666" s="5"/>
      <c r="O666" s="11"/>
      <c r="P666" s="5"/>
      <c r="Q666" s="5"/>
      <c r="R666" s="5"/>
      <c r="S666" s="5"/>
      <c r="T666" s="5"/>
      <c r="U666" s="5"/>
      <c r="V666" s="5"/>
      <c r="W666" s="5"/>
      <c r="X666" s="5"/>
      <c r="Y666" s="5"/>
      <c r="Z666" s="5"/>
      <c r="AA666" s="5"/>
      <c r="AB666" s="5"/>
    </row>
    <row r="667" ht="15.75" customHeight="1">
      <c r="L667" s="5"/>
      <c r="M667" s="5"/>
      <c r="N667" s="5"/>
      <c r="O667" s="11"/>
      <c r="P667" s="5"/>
      <c r="Q667" s="5"/>
      <c r="R667" s="5"/>
      <c r="S667" s="5"/>
      <c r="T667" s="5"/>
      <c r="U667" s="5"/>
      <c r="V667" s="5"/>
      <c r="W667" s="5"/>
      <c r="X667" s="5"/>
      <c r="Y667" s="5"/>
      <c r="Z667" s="5"/>
      <c r="AA667" s="5"/>
      <c r="AB667" s="5"/>
    </row>
    <row r="668" ht="15.75" customHeight="1">
      <c r="L668" s="5"/>
      <c r="M668" s="5"/>
      <c r="N668" s="5"/>
      <c r="O668" s="11"/>
      <c r="P668" s="5"/>
      <c r="Q668" s="5"/>
      <c r="R668" s="5"/>
      <c r="S668" s="5"/>
      <c r="T668" s="5"/>
      <c r="U668" s="5"/>
      <c r="V668" s="5"/>
      <c r="W668" s="5"/>
      <c r="X668" s="5"/>
      <c r="Y668" s="5"/>
      <c r="Z668" s="5"/>
      <c r="AA668" s="5"/>
      <c r="AB668" s="5"/>
    </row>
    <row r="669" ht="15.75" customHeight="1">
      <c r="L669" s="5"/>
      <c r="M669" s="5"/>
      <c r="N669" s="5"/>
      <c r="O669" s="11"/>
      <c r="P669" s="5"/>
      <c r="Q669" s="5"/>
      <c r="R669" s="5"/>
      <c r="S669" s="5"/>
      <c r="T669" s="5"/>
      <c r="U669" s="5"/>
      <c r="V669" s="5"/>
      <c r="W669" s="5"/>
      <c r="X669" s="5"/>
      <c r="Y669" s="5"/>
      <c r="Z669" s="5"/>
      <c r="AA669" s="5"/>
      <c r="AB669" s="5"/>
    </row>
    <row r="670" ht="15.75" customHeight="1">
      <c r="L670" s="5"/>
      <c r="M670" s="5"/>
      <c r="N670" s="5"/>
      <c r="O670" s="11"/>
      <c r="P670" s="5"/>
      <c r="Q670" s="5"/>
      <c r="R670" s="5"/>
      <c r="S670" s="5"/>
      <c r="T670" s="5"/>
      <c r="U670" s="5"/>
      <c r="V670" s="5"/>
      <c r="W670" s="5"/>
      <c r="X670" s="5"/>
      <c r="Y670" s="5"/>
      <c r="Z670" s="5"/>
      <c r="AA670" s="5"/>
      <c r="AB670" s="5"/>
    </row>
    <row r="671" ht="15.75" customHeight="1">
      <c r="L671" s="5"/>
      <c r="M671" s="5"/>
      <c r="N671" s="5"/>
      <c r="O671" s="11"/>
      <c r="P671" s="5"/>
      <c r="Q671" s="5"/>
      <c r="R671" s="5"/>
      <c r="S671" s="5"/>
      <c r="T671" s="5"/>
      <c r="U671" s="5"/>
      <c r="V671" s="5"/>
      <c r="W671" s="5"/>
      <c r="X671" s="5"/>
      <c r="Y671" s="5"/>
      <c r="Z671" s="5"/>
      <c r="AA671" s="5"/>
      <c r="AB671" s="5"/>
    </row>
    <row r="672" ht="15.75" customHeight="1">
      <c r="L672" s="5"/>
      <c r="M672" s="5"/>
      <c r="N672" s="5"/>
      <c r="O672" s="11"/>
      <c r="P672" s="5"/>
      <c r="Q672" s="5"/>
      <c r="R672" s="5"/>
      <c r="S672" s="5"/>
      <c r="T672" s="5"/>
      <c r="U672" s="5"/>
      <c r="V672" s="5"/>
      <c r="W672" s="5"/>
      <c r="X672" s="5"/>
      <c r="Y672" s="5"/>
      <c r="Z672" s="5"/>
      <c r="AA672" s="5"/>
      <c r="AB672" s="5"/>
    </row>
    <row r="673" ht="15.75" customHeight="1">
      <c r="L673" s="5"/>
      <c r="M673" s="5"/>
      <c r="N673" s="5"/>
      <c r="O673" s="11"/>
      <c r="P673" s="5"/>
      <c r="Q673" s="5"/>
      <c r="R673" s="5"/>
      <c r="S673" s="5"/>
      <c r="T673" s="5"/>
      <c r="U673" s="5"/>
      <c r="V673" s="5"/>
      <c r="W673" s="5"/>
      <c r="X673" s="5"/>
      <c r="Y673" s="5"/>
      <c r="Z673" s="5"/>
      <c r="AA673" s="5"/>
      <c r="AB673" s="5"/>
    </row>
    <row r="674" ht="15.75" customHeight="1">
      <c r="L674" s="5"/>
      <c r="M674" s="5"/>
      <c r="N674" s="5"/>
      <c r="O674" s="11"/>
      <c r="P674" s="5"/>
      <c r="Q674" s="5"/>
      <c r="R674" s="5"/>
      <c r="S674" s="5"/>
      <c r="T674" s="5"/>
      <c r="U674" s="5"/>
      <c r="V674" s="5"/>
      <c r="W674" s="5"/>
      <c r="X674" s="5"/>
      <c r="Y674" s="5"/>
      <c r="Z674" s="5"/>
      <c r="AA674" s="5"/>
      <c r="AB674" s="5"/>
    </row>
    <row r="675" ht="15.75" customHeight="1">
      <c r="L675" s="5"/>
      <c r="M675" s="5"/>
      <c r="N675" s="5"/>
      <c r="O675" s="11"/>
      <c r="P675" s="5"/>
      <c r="Q675" s="5"/>
      <c r="R675" s="5"/>
      <c r="S675" s="5"/>
      <c r="T675" s="5"/>
      <c r="U675" s="5"/>
      <c r="V675" s="5"/>
      <c r="W675" s="5"/>
      <c r="X675" s="5"/>
      <c r="Y675" s="5"/>
      <c r="Z675" s="5"/>
      <c r="AA675" s="5"/>
      <c r="AB675" s="5"/>
    </row>
    <row r="676" ht="15.75" customHeight="1">
      <c r="L676" s="5"/>
      <c r="M676" s="5"/>
      <c r="N676" s="5"/>
      <c r="O676" s="11"/>
      <c r="P676" s="5"/>
      <c r="Q676" s="5"/>
      <c r="R676" s="5"/>
      <c r="S676" s="5"/>
      <c r="T676" s="5"/>
      <c r="U676" s="5"/>
      <c r="V676" s="5"/>
      <c r="W676" s="5"/>
      <c r="X676" s="5"/>
      <c r="Y676" s="5"/>
      <c r="Z676" s="5"/>
      <c r="AA676" s="5"/>
      <c r="AB676" s="5"/>
    </row>
    <row r="677" ht="15.75" customHeight="1">
      <c r="L677" s="5"/>
      <c r="M677" s="5"/>
      <c r="N677" s="5"/>
      <c r="O677" s="11"/>
      <c r="P677" s="5"/>
      <c r="Q677" s="5"/>
      <c r="R677" s="5"/>
      <c r="S677" s="5"/>
      <c r="T677" s="5"/>
      <c r="U677" s="5"/>
      <c r="V677" s="5"/>
      <c r="W677" s="5"/>
      <c r="X677" s="5"/>
      <c r="Y677" s="5"/>
      <c r="Z677" s="5"/>
      <c r="AA677" s="5"/>
      <c r="AB677" s="5"/>
    </row>
    <row r="678" ht="15.75" customHeight="1">
      <c r="L678" s="5"/>
      <c r="M678" s="5"/>
      <c r="N678" s="5"/>
      <c r="O678" s="11"/>
      <c r="P678" s="5"/>
      <c r="Q678" s="5"/>
      <c r="R678" s="5"/>
      <c r="S678" s="5"/>
      <c r="T678" s="5"/>
      <c r="U678" s="5"/>
      <c r="V678" s="5"/>
      <c r="W678" s="5"/>
      <c r="X678" s="5"/>
      <c r="Y678" s="5"/>
      <c r="Z678" s="5"/>
      <c r="AA678" s="5"/>
      <c r="AB678" s="5"/>
    </row>
    <row r="679" ht="15.75" customHeight="1">
      <c r="L679" s="5"/>
      <c r="M679" s="5"/>
      <c r="N679" s="5"/>
      <c r="O679" s="11"/>
      <c r="P679" s="5"/>
      <c r="Q679" s="5"/>
      <c r="R679" s="5"/>
      <c r="S679" s="5"/>
      <c r="T679" s="5"/>
      <c r="U679" s="5"/>
      <c r="V679" s="5"/>
      <c r="W679" s="5"/>
      <c r="X679" s="5"/>
      <c r="Y679" s="5"/>
      <c r="Z679" s="5"/>
      <c r="AA679" s="5"/>
      <c r="AB679" s="5"/>
    </row>
    <row r="680" ht="15.75" customHeight="1">
      <c r="L680" s="5"/>
      <c r="M680" s="5"/>
      <c r="N680" s="5"/>
      <c r="O680" s="11"/>
      <c r="P680" s="5"/>
      <c r="Q680" s="5"/>
      <c r="R680" s="5"/>
      <c r="S680" s="5"/>
      <c r="T680" s="5"/>
      <c r="U680" s="5"/>
      <c r="V680" s="5"/>
      <c r="W680" s="5"/>
      <c r="X680" s="5"/>
      <c r="Y680" s="5"/>
      <c r="Z680" s="5"/>
      <c r="AA680" s="5"/>
      <c r="AB680" s="5"/>
    </row>
    <row r="681" ht="15.75" customHeight="1">
      <c r="L681" s="5"/>
      <c r="M681" s="5"/>
      <c r="N681" s="5"/>
      <c r="O681" s="11"/>
      <c r="P681" s="5"/>
      <c r="Q681" s="5"/>
      <c r="R681" s="5"/>
      <c r="S681" s="5"/>
      <c r="T681" s="5"/>
      <c r="U681" s="5"/>
      <c r="V681" s="5"/>
      <c r="W681" s="5"/>
      <c r="X681" s="5"/>
      <c r="Y681" s="5"/>
      <c r="Z681" s="5"/>
      <c r="AA681" s="5"/>
      <c r="AB681" s="5"/>
    </row>
    <row r="682" ht="15.75" customHeight="1">
      <c r="L682" s="5"/>
      <c r="M682" s="5"/>
      <c r="N682" s="5"/>
      <c r="O682" s="11"/>
      <c r="P682" s="5"/>
      <c r="Q682" s="5"/>
      <c r="R682" s="5"/>
      <c r="S682" s="5"/>
      <c r="T682" s="5"/>
      <c r="U682" s="5"/>
      <c r="V682" s="5"/>
      <c r="W682" s="5"/>
      <c r="X682" s="5"/>
      <c r="Y682" s="5"/>
      <c r="Z682" s="5"/>
      <c r="AA682" s="5"/>
      <c r="AB682" s="5"/>
    </row>
    <row r="683" ht="15.75" customHeight="1">
      <c r="L683" s="5"/>
      <c r="M683" s="5"/>
      <c r="N683" s="5"/>
      <c r="O683" s="11"/>
      <c r="P683" s="5"/>
      <c r="Q683" s="5"/>
      <c r="R683" s="5"/>
      <c r="S683" s="5"/>
      <c r="T683" s="5"/>
      <c r="U683" s="5"/>
      <c r="V683" s="5"/>
      <c r="W683" s="5"/>
      <c r="X683" s="5"/>
      <c r="Y683" s="5"/>
      <c r="Z683" s="5"/>
      <c r="AA683" s="5"/>
      <c r="AB683" s="5"/>
    </row>
    <row r="684" ht="15.75" customHeight="1">
      <c r="L684" s="5"/>
      <c r="M684" s="5"/>
      <c r="N684" s="5"/>
      <c r="O684" s="11"/>
      <c r="P684" s="5"/>
      <c r="Q684" s="5"/>
      <c r="R684" s="5"/>
      <c r="S684" s="5"/>
      <c r="T684" s="5"/>
      <c r="U684" s="5"/>
      <c r="V684" s="5"/>
      <c r="W684" s="5"/>
      <c r="X684" s="5"/>
      <c r="Y684" s="5"/>
      <c r="Z684" s="5"/>
      <c r="AA684" s="5"/>
      <c r="AB684" s="5"/>
    </row>
    <row r="685" ht="15.75" customHeight="1">
      <c r="L685" s="5"/>
      <c r="M685" s="5"/>
      <c r="N685" s="5"/>
      <c r="O685" s="11"/>
      <c r="P685" s="5"/>
      <c r="Q685" s="5"/>
      <c r="R685" s="5"/>
      <c r="S685" s="5"/>
      <c r="T685" s="5"/>
      <c r="U685" s="5"/>
      <c r="V685" s="5"/>
      <c r="W685" s="5"/>
      <c r="X685" s="5"/>
      <c r="Y685" s="5"/>
      <c r="Z685" s="5"/>
      <c r="AA685" s="5"/>
      <c r="AB685" s="5"/>
    </row>
    <row r="686" ht="15.75" customHeight="1">
      <c r="L686" s="5"/>
      <c r="M686" s="5"/>
      <c r="N686" s="5"/>
      <c r="O686" s="11"/>
      <c r="P686" s="5"/>
      <c r="Q686" s="5"/>
      <c r="R686" s="5"/>
      <c r="S686" s="5"/>
      <c r="T686" s="5"/>
      <c r="U686" s="5"/>
      <c r="V686" s="5"/>
      <c r="W686" s="5"/>
      <c r="X686" s="5"/>
      <c r="Y686" s="5"/>
      <c r="Z686" s="5"/>
      <c r="AA686" s="5"/>
      <c r="AB686" s="5"/>
    </row>
    <row r="687" ht="15.75" customHeight="1">
      <c r="L687" s="5"/>
      <c r="M687" s="5"/>
      <c r="N687" s="5"/>
      <c r="O687" s="11"/>
      <c r="P687" s="5"/>
      <c r="Q687" s="5"/>
      <c r="R687" s="5"/>
      <c r="S687" s="5"/>
      <c r="T687" s="5"/>
      <c r="U687" s="5"/>
      <c r="V687" s="5"/>
      <c r="W687" s="5"/>
      <c r="X687" s="5"/>
      <c r="Y687" s="5"/>
      <c r="Z687" s="5"/>
      <c r="AA687" s="5"/>
      <c r="AB687" s="5"/>
    </row>
    <row r="688" ht="15.75" customHeight="1">
      <c r="L688" s="5"/>
      <c r="M688" s="5"/>
      <c r="N688" s="5"/>
      <c r="O688" s="11"/>
      <c r="P688" s="5"/>
      <c r="Q688" s="5"/>
      <c r="R688" s="5"/>
      <c r="S688" s="5"/>
      <c r="T688" s="5"/>
      <c r="U688" s="5"/>
      <c r="V688" s="5"/>
      <c r="W688" s="5"/>
      <c r="X688" s="5"/>
      <c r="Y688" s="5"/>
      <c r="Z688" s="5"/>
      <c r="AA688" s="5"/>
      <c r="AB688" s="5"/>
    </row>
    <row r="689" ht="15.75" customHeight="1">
      <c r="L689" s="5"/>
      <c r="M689" s="5"/>
      <c r="N689" s="5"/>
      <c r="O689" s="11"/>
      <c r="P689" s="5"/>
      <c r="Q689" s="5"/>
      <c r="R689" s="5"/>
      <c r="S689" s="5"/>
      <c r="T689" s="5"/>
      <c r="U689" s="5"/>
      <c r="V689" s="5"/>
      <c r="W689" s="5"/>
      <c r="X689" s="5"/>
      <c r="Y689" s="5"/>
      <c r="Z689" s="5"/>
      <c r="AA689" s="5"/>
      <c r="AB689" s="5"/>
    </row>
    <row r="690" ht="15.75" customHeight="1">
      <c r="L690" s="5"/>
      <c r="M690" s="5"/>
      <c r="N690" s="5"/>
      <c r="O690" s="11"/>
      <c r="P690" s="5"/>
      <c r="Q690" s="5"/>
      <c r="R690" s="5"/>
      <c r="S690" s="5"/>
      <c r="T690" s="5"/>
      <c r="U690" s="5"/>
      <c r="V690" s="5"/>
      <c r="W690" s="5"/>
      <c r="X690" s="5"/>
      <c r="Y690" s="5"/>
      <c r="Z690" s="5"/>
      <c r="AA690" s="5"/>
      <c r="AB690" s="5"/>
    </row>
    <row r="691" ht="15.75" customHeight="1">
      <c r="L691" s="5"/>
      <c r="M691" s="5"/>
      <c r="N691" s="5"/>
      <c r="O691" s="11"/>
      <c r="P691" s="5"/>
      <c r="Q691" s="5"/>
      <c r="R691" s="5"/>
      <c r="S691" s="5"/>
      <c r="T691" s="5"/>
      <c r="U691" s="5"/>
      <c r="V691" s="5"/>
      <c r="W691" s="5"/>
      <c r="X691" s="5"/>
      <c r="Y691" s="5"/>
      <c r="Z691" s="5"/>
      <c r="AA691" s="5"/>
      <c r="AB691" s="5"/>
    </row>
    <row r="692" ht="15.75" customHeight="1">
      <c r="L692" s="5"/>
      <c r="M692" s="5"/>
      <c r="N692" s="5"/>
      <c r="O692" s="11"/>
      <c r="P692" s="5"/>
      <c r="Q692" s="5"/>
      <c r="R692" s="5"/>
      <c r="S692" s="5"/>
      <c r="T692" s="5"/>
      <c r="U692" s="5"/>
      <c r="V692" s="5"/>
      <c r="W692" s="5"/>
      <c r="X692" s="5"/>
      <c r="Y692" s="5"/>
      <c r="Z692" s="5"/>
      <c r="AA692" s="5"/>
      <c r="AB692" s="5"/>
    </row>
    <row r="693" ht="15.75" customHeight="1">
      <c r="L693" s="5"/>
      <c r="M693" s="5"/>
      <c r="N693" s="5"/>
      <c r="O693" s="11"/>
      <c r="P693" s="5"/>
      <c r="Q693" s="5"/>
      <c r="R693" s="5"/>
      <c r="S693" s="5"/>
      <c r="T693" s="5"/>
      <c r="U693" s="5"/>
      <c r="V693" s="5"/>
      <c r="W693" s="5"/>
      <c r="X693" s="5"/>
      <c r="Y693" s="5"/>
      <c r="Z693" s="5"/>
      <c r="AA693" s="5"/>
      <c r="AB693" s="5"/>
    </row>
    <row r="694" ht="15.75" customHeight="1">
      <c r="L694" s="5"/>
      <c r="M694" s="5"/>
      <c r="N694" s="5"/>
      <c r="O694" s="11"/>
      <c r="P694" s="5"/>
      <c r="Q694" s="5"/>
      <c r="R694" s="5"/>
      <c r="S694" s="5"/>
      <c r="T694" s="5"/>
      <c r="U694" s="5"/>
      <c r="V694" s="5"/>
      <c r="W694" s="5"/>
      <c r="X694" s="5"/>
      <c r="Y694" s="5"/>
      <c r="Z694" s="5"/>
      <c r="AA694" s="5"/>
      <c r="AB694" s="5"/>
    </row>
    <row r="695" ht="15.75" customHeight="1">
      <c r="L695" s="5"/>
      <c r="M695" s="5"/>
      <c r="N695" s="5"/>
      <c r="O695" s="11"/>
      <c r="P695" s="5"/>
      <c r="Q695" s="5"/>
      <c r="R695" s="5"/>
      <c r="S695" s="5"/>
      <c r="T695" s="5"/>
      <c r="U695" s="5"/>
      <c r="V695" s="5"/>
      <c r="W695" s="5"/>
      <c r="X695" s="5"/>
      <c r="Y695" s="5"/>
      <c r="Z695" s="5"/>
      <c r="AA695" s="5"/>
      <c r="AB695" s="5"/>
    </row>
    <row r="696" ht="15.75" customHeight="1">
      <c r="L696" s="5"/>
      <c r="M696" s="5"/>
      <c r="N696" s="5"/>
      <c r="O696" s="11"/>
      <c r="P696" s="5"/>
      <c r="Q696" s="5"/>
      <c r="R696" s="5"/>
      <c r="S696" s="5"/>
      <c r="T696" s="5"/>
      <c r="U696" s="5"/>
      <c r="V696" s="5"/>
      <c r="W696" s="5"/>
      <c r="X696" s="5"/>
      <c r="Y696" s="5"/>
      <c r="Z696" s="5"/>
      <c r="AA696" s="5"/>
      <c r="AB696" s="5"/>
    </row>
    <row r="697" ht="15.75" customHeight="1">
      <c r="L697" s="5"/>
      <c r="M697" s="5"/>
      <c r="N697" s="5"/>
      <c r="O697" s="11"/>
      <c r="P697" s="5"/>
      <c r="Q697" s="5"/>
      <c r="R697" s="5"/>
      <c r="S697" s="5"/>
      <c r="T697" s="5"/>
      <c r="U697" s="5"/>
      <c r="V697" s="5"/>
      <c r="W697" s="5"/>
      <c r="X697" s="5"/>
      <c r="Y697" s="5"/>
      <c r="Z697" s="5"/>
      <c r="AA697" s="5"/>
      <c r="AB697" s="5"/>
    </row>
    <row r="698" ht="15.75" customHeight="1">
      <c r="L698" s="5"/>
      <c r="M698" s="5"/>
      <c r="N698" s="5"/>
      <c r="O698" s="11"/>
      <c r="P698" s="5"/>
      <c r="Q698" s="5"/>
      <c r="R698" s="5"/>
      <c r="S698" s="5"/>
      <c r="T698" s="5"/>
      <c r="U698" s="5"/>
      <c r="V698" s="5"/>
      <c r="W698" s="5"/>
      <c r="X698" s="5"/>
      <c r="Y698" s="5"/>
      <c r="Z698" s="5"/>
      <c r="AA698" s="5"/>
      <c r="AB698" s="5"/>
    </row>
    <row r="699" ht="15.75" customHeight="1">
      <c r="L699" s="5"/>
      <c r="M699" s="5"/>
      <c r="N699" s="5"/>
      <c r="O699" s="11"/>
      <c r="P699" s="5"/>
      <c r="Q699" s="5"/>
      <c r="R699" s="5"/>
      <c r="S699" s="5"/>
      <c r="T699" s="5"/>
      <c r="U699" s="5"/>
      <c r="V699" s="5"/>
      <c r="W699" s="5"/>
      <c r="X699" s="5"/>
      <c r="Y699" s="5"/>
      <c r="Z699" s="5"/>
      <c r="AA699" s="5"/>
      <c r="AB699" s="5"/>
    </row>
    <row r="700" ht="15.75" customHeight="1">
      <c r="L700" s="5"/>
      <c r="M700" s="5"/>
      <c r="N700" s="5"/>
      <c r="O700" s="11"/>
      <c r="P700" s="5"/>
      <c r="Q700" s="5"/>
      <c r="R700" s="5"/>
      <c r="S700" s="5"/>
      <c r="T700" s="5"/>
      <c r="U700" s="5"/>
      <c r="V700" s="5"/>
      <c r="W700" s="5"/>
      <c r="X700" s="5"/>
      <c r="Y700" s="5"/>
      <c r="Z700" s="5"/>
      <c r="AA700" s="5"/>
      <c r="AB700" s="5"/>
    </row>
    <row r="701" ht="15.75" customHeight="1">
      <c r="L701" s="5"/>
      <c r="M701" s="5"/>
      <c r="N701" s="5"/>
      <c r="O701" s="11"/>
      <c r="P701" s="5"/>
      <c r="Q701" s="5"/>
      <c r="R701" s="5"/>
      <c r="S701" s="5"/>
      <c r="T701" s="5"/>
      <c r="U701" s="5"/>
      <c r="V701" s="5"/>
      <c r="W701" s="5"/>
      <c r="X701" s="5"/>
      <c r="Y701" s="5"/>
      <c r="Z701" s="5"/>
      <c r="AA701" s="5"/>
      <c r="AB701" s="5"/>
    </row>
    <row r="702" ht="15.75" customHeight="1">
      <c r="L702" s="5"/>
      <c r="M702" s="5"/>
      <c r="N702" s="5"/>
      <c r="O702" s="11"/>
      <c r="P702" s="5"/>
      <c r="Q702" s="5"/>
      <c r="R702" s="5"/>
      <c r="S702" s="5"/>
      <c r="T702" s="5"/>
      <c r="U702" s="5"/>
      <c r="V702" s="5"/>
      <c r="W702" s="5"/>
      <c r="X702" s="5"/>
      <c r="Y702" s="5"/>
      <c r="Z702" s="5"/>
      <c r="AA702" s="5"/>
      <c r="AB702" s="5"/>
    </row>
    <row r="703" ht="15.75" customHeight="1">
      <c r="L703" s="5"/>
      <c r="M703" s="5"/>
      <c r="N703" s="5"/>
      <c r="O703" s="11"/>
      <c r="P703" s="5"/>
      <c r="Q703" s="5"/>
      <c r="R703" s="5"/>
      <c r="S703" s="5"/>
      <c r="T703" s="5"/>
      <c r="U703" s="5"/>
      <c r="V703" s="5"/>
      <c r="W703" s="5"/>
      <c r="X703" s="5"/>
      <c r="Y703" s="5"/>
      <c r="Z703" s="5"/>
      <c r="AA703" s="5"/>
      <c r="AB703" s="5"/>
    </row>
    <row r="704" ht="15.75" customHeight="1">
      <c r="L704" s="5"/>
      <c r="M704" s="5"/>
      <c r="N704" s="5"/>
      <c r="O704" s="11"/>
      <c r="P704" s="5"/>
      <c r="Q704" s="5"/>
      <c r="R704" s="5"/>
      <c r="S704" s="5"/>
      <c r="T704" s="5"/>
      <c r="U704" s="5"/>
      <c r="V704" s="5"/>
      <c r="W704" s="5"/>
      <c r="X704" s="5"/>
      <c r="Y704" s="5"/>
      <c r="Z704" s="5"/>
      <c r="AA704" s="5"/>
      <c r="AB704" s="5"/>
    </row>
    <row r="705" ht="15.75" customHeight="1">
      <c r="L705" s="5"/>
      <c r="M705" s="5"/>
      <c r="N705" s="5"/>
      <c r="O705" s="11"/>
      <c r="P705" s="5"/>
      <c r="Q705" s="5"/>
      <c r="R705" s="5"/>
      <c r="S705" s="5"/>
      <c r="T705" s="5"/>
      <c r="U705" s="5"/>
      <c r="V705" s="5"/>
      <c r="W705" s="5"/>
      <c r="X705" s="5"/>
      <c r="Y705" s="5"/>
      <c r="Z705" s="5"/>
      <c r="AA705" s="5"/>
      <c r="AB705" s="5"/>
    </row>
    <row r="706" ht="15.75" customHeight="1">
      <c r="L706" s="5"/>
      <c r="M706" s="5"/>
      <c r="N706" s="5"/>
      <c r="O706" s="11"/>
      <c r="P706" s="5"/>
      <c r="Q706" s="5"/>
      <c r="R706" s="5"/>
      <c r="S706" s="5"/>
      <c r="T706" s="5"/>
      <c r="U706" s="5"/>
      <c r="V706" s="5"/>
      <c r="W706" s="5"/>
      <c r="X706" s="5"/>
      <c r="Y706" s="5"/>
      <c r="Z706" s="5"/>
      <c r="AA706" s="5"/>
      <c r="AB706" s="5"/>
    </row>
    <row r="707" ht="15.75" customHeight="1">
      <c r="L707" s="5"/>
      <c r="M707" s="5"/>
      <c r="N707" s="5"/>
      <c r="O707" s="11"/>
      <c r="P707" s="5"/>
      <c r="Q707" s="5"/>
      <c r="R707" s="5"/>
      <c r="S707" s="5"/>
      <c r="T707" s="5"/>
      <c r="U707" s="5"/>
      <c r="V707" s="5"/>
      <c r="W707" s="5"/>
      <c r="X707" s="5"/>
      <c r="Y707" s="5"/>
      <c r="Z707" s="5"/>
      <c r="AA707" s="5"/>
      <c r="AB707" s="5"/>
    </row>
    <row r="708" ht="15.75" customHeight="1">
      <c r="L708" s="5"/>
      <c r="M708" s="5"/>
      <c r="N708" s="5"/>
      <c r="O708" s="11"/>
      <c r="P708" s="5"/>
      <c r="Q708" s="5"/>
      <c r="R708" s="5"/>
      <c r="S708" s="5"/>
      <c r="T708" s="5"/>
      <c r="U708" s="5"/>
      <c r="V708" s="5"/>
      <c r="W708" s="5"/>
      <c r="X708" s="5"/>
      <c r="Y708" s="5"/>
      <c r="Z708" s="5"/>
      <c r="AA708" s="5"/>
      <c r="AB708" s="5"/>
    </row>
    <row r="709" ht="15.75" customHeight="1">
      <c r="L709" s="5"/>
      <c r="M709" s="5"/>
      <c r="N709" s="5"/>
      <c r="O709" s="11"/>
      <c r="P709" s="5"/>
      <c r="Q709" s="5"/>
      <c r="R709" s="5"/>
      <c r="S709" s="5"/>
      <c r="T709" s="5"/>
      <c r="U709" s="5"/>
      <c r="V709" s="5"/>
      <c r="W709" s="5"/>
      <c r="X709" s="5"/>
      <c r="Y709" s="5"/>
      <c r="Z709" s="5"/>
      <c r="AA709" s="5"/>
      <c r="AB709" s="5"/>
    </row>
    <row r="710" ht="15.75" customHeight="1">
      <c r="L710" s="5"/>
      <c r="M710" s="5"/>
      <c r="N710" s="5"/>
      <c r="O710" s="11"/>
      <c r="P710" s="5"/>
      <c r="Q710" s="5"/>
      <c r="R710" s="5"/>
      <c r="S710" s="5"/>
      <c r="T710" s="5"/>
      <c r="U710" s="5"/>
      <c r="V710" s="5"/>
      <c r="W710" s="5"/>
      <c r="X710" s="5"/>
      <c r="Y710" s="5"/>
      <c r="Z710" s="5"/>
      <c r="AA710" s="5"/>
      <c r="AB710" s="5"/>
    </row>
    <row r="711" ht="15.75" customHeight="1">
      <c r="L711" s="5"/>
      <c r="M711" s="5"/>
      <c r="N711" s="5"/>
      <c r="O711" s="11"/>
      <c r="P711" s="5"/>
      <c r="Q711" s="5"/>
      <c r="R711" s="5"/>
      <c r="S711" s="5"/>
      <c r="T711" s="5"/>
      <c r="U711" s="5"/>
      <c r="V711" s="5"/>
      <c r="W711" s="5"/>
      <c r="X711" s="5"/>
      <c r="Y711" s="5"/>
      <c r="Z711" s="5"/>
      <c r="AA711" s="5"/>
      <c r="AB711" s="5"/>
    </row>
    <row r="712" ht="15.75" customHeight="1">
      <c r="L712" s="5"/>
      <c r="M712" s="5"/>
      <c r="N712" s="5"/>
      <c r="O712" s="11"/>
      <c r="P712" s="5"/>
      <c r="Q712" s="5"/>
      <c r="R712" s="5"/>
      <c r="S712" s="5"/>
      <c r="T712" s="5"/>
      <c r="U712" s="5"/>
      <c r="V712" s="5"/>
      <c r="W712" s="5"/>
      <c r="X712" s="5"/>
      <c r="Y712" s="5"/>
      <c r="Z712" s="5"/>
      <c r="AA712" s="5"/>
      <c r="AB712" s="5"/>
    </row>
    <row r="713" ht="15.75" customHeight="1">
      <c r="L713" s="5"/>
      <c r="M713" s="5"/>
      <c r="N713" s="5"/>
      <c r="O713" s="11"/>
      <c r="P713" s="5"/>
      <c r="Q713" s="5"/>
      <c r="R713" s="5"/>
      <c r="S713" s="5"/>
      <c r="T713" s="5"/>
      <c r="U713" s="5"/>
      <c r="V713" s="5"/>
      <c r="W713" s="5"/>
      <c r="X713" s="5"/>
      <c r="Y713" s="5"/>
      <c r="Z713" s="5"/>
      <c r="AA713" s="5"/>
      <c r="AB713" s="5"/>
    </row>
    <row r="714" ht="15.75" customHeight="1">
      <c r="L714" s="5"/>
      <c r="M714" s="5"/>
      <c r="N714" s="5"/>
      <c r="O714" s="11"/>
      <c r="P714" s="5"/>
      <c r="Q714" s="5"/>
      <c r="R714" s="5"/>
      <c r="S714" s="5"/>
      <c r="T714" s="5"/>
      <c r="U714" s="5"/>
      <c r="V714" s="5"/>
      <c r="W714" s="5"/>
      <c r="X714" s="5"/>
      <c r="Y714" s="5"/>
      <c r="Z714" s="5"/>
      <c r="AA714" s="5"/>
      <c r="AB714" s="5"/>
    </row>
    <row r="715" ht="15.75" customHeight="1">
      <c r="L715" s="5"/>
      <c r="M715" s="5"/>
      <c r="N715" s="5"/>
      <c r="O715" s="11"/>
      <c r="P715" s="5"/>
      <c r="Q715" s="5"/>
      <c r="R715" s="5"/>
      <c r="S715" s="5"/>
      <c r="T715" s="5"/>
      <c r="U715" s="5"/>
      <c r="V715" s="5"/>
      <c r="W715" s="5"/>
      <c r="X715" s="5"/>
      <c r="Y715" s="5"/>
      <c r="Z715" s="5"/>
      <c r="AA715" s="5"/>
      <c r="AB715" s="5"/>
    </row>
    <row r="716" ht="15.75" customHeight="1">
      <c r="L716" s="5"/>
      <c r="M716" s="5"/>
      <c r="N716" s="5"/>
      <c r="O716" s="11"/>
      <c r="P716" s="5"/>
      <c r="Q716" s="5"/>
      <c r="R716" s="5"/>
      <c r="S716" s="5"/>
      <c r="T716" s="5"/>
      <c r="U716" s="5"/>
      <c r="V716" s="5"/>
      <c r="W716" s="5"/>
      <c r="X716" s="5"/>
      <c r="Y716" s="5"/>
      <c r="Z716" s="5"/>
      <c r="AA716" s="5"/>
      <c r="AB716" s="5"/>
    </row>
    <row r="717" ht="15.75" customHeight="1">
      <c r="L717" s="5"/>
      <c r="M717" s="5"/>
      <c r="N717" s="5"/>
      <c r="O717" s="11"/>
      <c r="P717" s="5"/>
      <c r="Q717" s="5"/>
      <c r="R717" s="5"/>
      <c r="S717" s="5"/>
      <c r="T717" s="5"/>
      <c r="U717" s="5"/>
      <c r="V717" s="5"/>
      <c r="W717" s="5"/>
      <c r="X717" s="5"/>
      <c r="Y717" s="5"/>
      <c r="Z717" s="5"/>
      <c r="AA717" s="5"/>
      <c r="AB717" s="5"/>
    </row>
    <row r="718" ht="15.75" customHeight="1">
      <c r="L718" s="5"/>
      <c r="M718" s="5"/>
      <c r="N718" s="5"/>
      <c r="O718" s="11"/>
      <c r="P718" s="5"/>
      <c r="Q718" s="5"/>
      <c r="R718" s="5"/>
      <c r="S718" s="5"/>
      <c r="T718" s="5"/>
      <c r="U718" s="5"/>
      <c r="V718" s="5"/>
      <c r="W718" s="5"/>
      <c r="X718" s="5"/>
      <c r="Y718" s="5"/>
      <c r="Z718" s="5"/>
      <c r="AA718" s="5"/>
      <c r="AB718" s="5"/>
    </row>
    <row r="719" ht="15.75" customHeight="1">
      <c r="L719" s="5"/>
      <c r="M719" s="5"/>
      <c r="N719" s="5"/>
      <c r="O719" s="11"/>
      <c r="P719" s="5"/>
      <c r="Q719" s="5"/>
      <c r="R719" s="5"/>
      <c r="S719" s="5"/>
      <c r="T719" s="5"/>
      <c r="U719" s="5"/>
      <c r="V719" s="5"/>
      <c r="W719" s="5"/>
      <c r="X719" s="5"/>
      <c r="Y719" s="5"/>
      <c r="Z719" s="5"/>
      <c r="AA719" s="5"/>
      <c r="AB719" s="5"/>
    </row>
    <row r="720" ht="15.75" customHeight="1">
      <c r="L720" s="5"/>
      <c r="M720" s="5"/>
      <c r="N720" s="5"/>
      <c r="O720" s="11"/>
      <c r="P720" s="5"/>
      <c r="Q720" s="5"/>
      <c r="R720" s="5"/>
      <c r="S720" s="5"/>
      <c r="T720" s="5"/>
      <c r="U720" s="5"/>
      <c r="V720" s="5"/>
      <c r="W720" s="5"/>
      <c r="X720" s="5"/>
      <c r="Y720" s="5"/>
      <c r="Z720" s="5"/>
      <c r="AA720" s="5"/>
      <c r="AB720" s="5"/>
    </row>
    <row r="721" ht="15.75" customHeight="1">
      <c r="L721" s="5"/>
      <c r="M721" s="5"/>
      <c r="N721" s="5"/>
      <c r="O721" s="11"/>
      <c r="P721" s="5"/>
      <c r="Q721" s="5"/>
      <c r="R721" s="5"/>
      <c r="S721" s="5"/>
      <c r="T721" s="5"/>
      <c r="U721" s="5"/>
      <c r="V721" s="5"/>
      <c r="W721" s="5"/>
      <c r="X721" s="5"/>
      <c r="Y721" s="5"/>
      <c r="Z721" s="5"/>
      <c r="AA721" s="5"/>
      <c r="AB721" s="5"/>
    </row>
    <row r="722" ht="15.75" customHeight="1">
      <c r="L722" s="5"/>
      <c r="M722" s="5"/>
      <c r="N722" s="5"/>
      <c r="O722" s="11"/>
      <c r="P722" s="5"/>
      <c r="Q722" s="5"/>
      <c r="R722" s="5"/>
      <c r="S722" s="5"/>
      <c r="T722" s="5"/>
      <c r="U722" s="5"/>
      <c r="V722" s="5"/>
      <c r="W722" s="5"/>
      <c r="X722" s="5"/>
      <c r="Y722" s="5"/>
      <c r="Z722" s="5"/>
      <c r="AA722" s="5"/>
      <c r="AB722" s="5"/>
    </row>
    <row r="723" ht="15.75" customHeight="1">
      <c r="L723" s="5"/>
      <c r="M723" s="5"/>
      <c r="N723" s="5"/>
      <c r="O723" s="11"/>
      <c r="P723" s="5"/>
      <c r="Q723" s="5"/>
      <c r="R723" s="5"/>
      <c r="S723" s="5"/>
      <c r="T723" s="5"/>
      <c r="U723" s="5"/>
      <c r="V723" s="5"/>
      <c r="W723" s="5"/>
      <c r="X723" s="5"/>
      <c r="Y723" s="5"/>
      <c r="Z723" s="5"/>
      <c r="AA723" s="5"/>
      <c r="AB723" s="5"/>
    </row>
    <row r="724" ht="15.75" customHeight="1">
      <c r="L724" s="5"/>
      <c r="M724" s="5"/>
      <c r="N724" s="5"/>
      <c r="O724" s="11"/>
      <c r="P724" s="5"/>
      <c r="Q724" s="5"/>
      <c r="R724" s="5"/>
      <c r="S724" s="5"/>
      <c r="T724" s="5"/>
      <c r="U724" s="5"/>
      <c r="V724" s="5"/>
      <c r="W724" s="5"/>
      <c r="X724" s="5"/>
      <c r="Y724" s="5"/>
      <c r="Z724" s="5"/>
      <c r="AA724" s="5"/>
      <c r="AB724" s="5"/>
    </row>
    <row r="725" ht="15.75" customHeight="1">
      <c r="L725" s="5"/>
      <c r="M725" s="5"/>
      <c r="N725" s="5"/>
      <c r="O725" s="11"/>
      <c r="P725" s="5"/>
      <c r="Q725" s="5"/>
      <c r="R725" s="5"/>
      <c r="S725" s="5"/>
      <c r="T725" s="5"/>
      <c r="U725" s="5"/>
      <c r="V725" s="5"/>
      <c r="W725" s="5"/>
      <c r="X725" s="5"/>
      <c r="Y725" s="5"/>
      <c r="Z725" s="5"/>
      <c r="AA725" s="5"/>
      <c r="AB725" s="5"/>
    </row>
    <row r="726" ht="15.75" customHeight="1">
      <c r="L726" s="5"/>
      <c r="M726" s="5"/>
      <c r="N726" s="5"/>
      <c r="O726" s="11"/>
      <c r="P726" s="5"/>
      <c r="Q726" s="5"/>
      <c r="R726" s="5"/>
      <c r="S726" s="5"/>
      <c r="T726" s="5"/>
      <c r="U726" s="5"/>
      <c r="V726" s="5"/>
      <c r="W726" s="5"/>
      <c r="X726" s="5"/>
      <c r="Y726" s="5"/>
      <c r="Z726" s="5"/>
      <c r="AA726" s="5"/>
      <c r="AB726" s="5"/>
    </row>
    <row r="727" ht="15.75" customHeight="1">
      <c r="L727" s="5"/>
      <c r="M727" s="5"/>
      <c r="N727" s="5"/>
      <c r="O727" s="11"/>
      <c r="P727" s="5"/>
      <c r="Q727" s="5"/>
      <c r="R727" s="5"/>
      <c r="S727" s="5"/>
      <c r="T727" s="5"/>
      <c r="U727" s="5"/>
      <c r="V727" s="5"/>
      <c r="W727" s="5"/>
      <c r="X727" s="5"/>
      <c r="Y727" s="5"/>
      <c r="Z727" s="5"/>
      <c r="AA727" s="5"/>
      <c r="AB727" s="5"/>
    </row>
    <row r="728" ht="15.75" customHeight="1">
      <c r="L728" s="5"/>
      <c r="M728" s="5"/>
      <c r="N728" s="5"/>
      <c r="O728" s="11"/>
      <c r="P728" s="5"/>
      <c r="Q728" s="5"/>
      <c r="R728" s="5"/>
      <c r="S728" s="5"/>
      <c r="T728" s="5"/>
      <c r="U728" s="5"/>
      <c r="V728" s="5"/>
      <c r="W728" s="5"/>
      <c r="X728" s="5"/>
      <c r="Y728" s="5"/>
      <c r="Z728" s="5"/>
      <c r="AA728" s="5"/>
      <c r="AB728" s="5"/>
    </row>
    <row r="729" ht="15.75" customHeight="1">
      <c r="L729" s="5"/>
      <c r="M729" s="5"/>
      <c r="N729" s="5"/>
      <c r="O729" s="11"/>
      <c r="P729" s="5"/>
      <c r="Q729" s="5"/>
      <c r="R729" s="5"/>
      <c r="S729" s="5"/>
      <c r="T729" s="5"/>
      <c r="U729" s="5"/>
      <c r="V729" s="5"/>
      <c r="W729" s="5"/>
      <c r="X729" s="5"/>
      <c r="Y729" s="5"/>
      <c r="Z729" s="5"/>
      <c r="AA729" s="5"/>
      <c r="AB729" s="5"/>
    </row>
    <row r="730" ht="15.75" customHeight="1">
      <c r="L730" s="5"/>
      <c r="M730" s="5"/>
      <c r="N730" s="5"/>
      <c r="O730" s="11"/>
      <c r="P730" s="5"/>
      <c r="Q730" s="5"/>
      <c r="R730" s="5"/>
      <c r="S730" s="5"/>
      <c r="T730" s="5"/>
      <c r="U730" s="5"/>
      <c r="V730" s="5"/>
      <c r="W730" s="5"/>
      <c r="X730" s="5"/>
      <c r="Y730" s="5"/>
      <c r="Z730" s="5"/>
      <c r="AA730" s="5"/>
      <c r="AB730" s="5"/>
    </row>
    <row r="731" ht="15.75" customHeight="1">
      <c r="L731" s="5"/>
      <c r="M731" s="5"/>
      <c r="N731" s="5"/>
      <c r="O731" s="11"/>
      <c r="P731" s="5"/>
      <c r="Q731" s="5"/>
      <c r="R731" s="5"/>
      <c r="S731" s="5"/>
      <c r="T731" s="5"/>
      <c r="U731" s="5"/>
      <c r="V731" s="5"/>
      <c r="W731" s="5"/>
      <c r="X731" s="5"/>
      <c r="Y731" s="5"/>
      <c r="Z731" s="5"/>
      <c r="AA731" s="5"/>
      <c r="AB731" s="5"/>
    </row>
    <row r="732" ht="15.75" customHeight="1">
      <c r="L732" s="5"/>
      <c r="M732" s="5"/>
      <c r="N732" s="5"/>
      <c r="O732" s="11"/>
      <c r="P732" s="5"/>
      <c r="Q732" s="5"/>
      <c r="R732" s="5"/>
      <c r="S732" s="5"/>
      <c r="T732" s="5"/>
      <c r="U732" s="5"/>
      <c r="V732" s="5"/>
      <c r="W732" s="5"/>
      <c r="X732" s="5"/>
      <c r="Y732" s="5"/>
      <c r="Z732" s="5"/>
      <c r="AA732" s="5"/>
      <c r="AB732" s="5"/>
    </row>
    <row r="733" ht="15.75" customHeight="1">
      <c r="L733" s="5"/>
      <c r="M733" s="5"/>
      <c r="N733" s="5"/>
      <c r="O733" s="11"/>
      <c r="P733" s="5"/>
      <c r="Q733" s="5"/>
      <c r="R733" s="5"/>
      <c r="S733" s="5"/>
      <c r="T733" s="5"/>
      <c r="U733" s="5"/>
      <c r="V733" s="5"/>
      <c r="W733" s="5"/>
      <c r="X733" s="5"/>
      <c r="Y733" s="5"/>
      <c r="Z733" s="5"/>
      <c r="AA733" s="5"/>
      <c r="AB733" s="5"/>
    </row>
    <row r="734" ht="15.75" customHeight="1">
      <c r="L734" s="5"/>
      <c r="M734" s="5"/>
      <c r="N734" s="5"/>
      <c r="O734" s="11"/>
      <c r="P734" s="5"/>
      <c r="Q734" s="5"/>
      <c r="R734" s="5"/>
      <c r="S734" s="5"/>
      <c r="T734" s="5"/>
      <c r="U734" s="5"/>
      <c r="V734" s="5"/>
      <c r="W734" s="5"/>
      <c r="X734" s="5"/>
      <c r="Y734" s="5"/>
      <c r="Z734" s="5"/>
      <c r="AA734" s="5"/>
      <c r="AB734" s="5"/>
    </row>
    <row r="735" ht="15.75" customHeight="1">
      <c r="L735" s="5"/>
      <c r="M735" s="5"/>
      <c r="N735" s="5"/>
      <c r="O735" s="11"/>
      <c r="P735" s="5"/>
      <c r="Q735" s="5"/>
      <c r="R735" s="5"/>
      <c r="S735" s="5"/>
      <c r="T735" s="5"/>
      <c r="U735" s="5"/>
      <c r="V735" s="5"/>
      <c r="W735" s="5"/>
      <c r="X735" s="5"/>
      <c r="Y735" s="5"/>
      <c r="Z735" s="5"/>
      <c r="AA735" s="5"/>
      <c r="AB735" s="5"/>
    </row>
    <row r="736" ht="15.75" customHeight="1">
      <c r="L736" s="5"/>
      <c r="M736" s="5"/>
      <c r="N736" s="5"/>
      <c r="O736" s="11"/>
      <c r="P736" s="5"/>
      <c r="Q736" s="5"/>
      <c r="R736" s="5"/>
      <c r="S736" s="5"/>
      <c r="T736" s="5"/>
      <c r="U736" s="5"/>
      <c r="V736" s="5"/>
      <c r="W736" s="5"/>
      <c r="X736" s="5"/>
      <c r="Y736" s="5"/>
      <c r="Z736" s="5"/>
      <c r="AA736" s="5"/>
      <c r="AB736" s="5"/>
    </row>
    <row r="737" ht="15.75" customHeight="1">
      <c r="L737" s="5"/>
      <c r="M737" s="5"/>
      <c r="N737" s="5"/>
      <c r="O737" s="11"/>
      <c r="P737" s="5"/>
      <c r="Q737" s="5"/>
      <c r="R737" s="5"/>
      <c r="S737" s="5"/>
      <c r="T737" s="5"/>
      <c r="U737" s="5"/>
      <c r="V737" s="5"/>
      <c r="W737" s="5"/>
      <c r="X737" s="5"/>
      <c r="Y737" s="5"/>
      <c r="Z737" s="5"/>
      <c r="AA737" s="5"/>
      <c r="AB737" s="5"/>
    </row>
    <row r="738" ht="15.75" customHeight="1">
      <c r="L738" s="5"/>
      <c r="M738" s="5"/>
      <c r="N738" s="5"/>
      <c r="O738" s="11"/>
      <c r="P738" s="5"/>
      <c r="Q738" s="5"/>
      <c r="R738" s="5"/>
      <c r="S738" s="5"/>
      <c r="T738" s="5"/>
      <c r="U738" s="5"/>
      <c r="V738" s="5"/>
      <c r="W738" s="5"/>
      <c r="X738" s="5"/>
      <c r="Y738" s="5"/>
      <c r="Z738" s="5"/>
      <c r="AA738" s="5"/>
      <c r="AB738" s="5"/>
    </row>
    <row r="739" ht="15.75" customHeight="1">
      <c r="L739" s="5"/>
      <c r="M739" s="5"/>
      <c r="N739" s="5"/>
      <c r="O739" s="11"/>
      <c r="P739" s="5"/>
      <c r="Q739" s="5"/>
      <c r="R739" s="5"/>
      <c r="S739" s="5"/>
      <c r="T739" s="5"/>
      <c r="U739" s="5"/>
      <c r="V739" s="5"/>
      <c r="W739" s="5"/>
      <c r="X739" s="5"/>
      <c r="Y739" s="5"/>
      <c r="Z739" s="5"/>
      <c r="AA739" s="5"/>
      <c r="AB739" s="5"/>
    </row>
    <row r="740" ht="15.75" customHeight="1">
      <c r="L740" s="5"/>
      <c r="M740" s="5"/>
      <c r="N740" s="5"/>
      <c r="O740" s="11"/>
      <c r="P740" s="5"/>
      <c r="Q740" s="5"/>
      <c r="R740" s="5"/>
      <c r="S740" s="5"/>
      <c r="T740" s="5"/>
      <c r="U740" s="5"/>
      <c r="V740" s="5"/>
      <c r="W740" s="5"/>
      <c r="X740" s="5"/>
      <c r="Y740" s="5"/>
      <c r="Z740" s="5"/>
      <c r="AA740" s="5"/>
      <c r="AB740" s="5"/>
    </row>
    <row r="741" ht="15.75" customHeight="1">
      <c r="L741" s="5"/>
      <c r="M741" s="5"/>
      <c r="N741" s="5"/>
      <c r="O741" s="11"/>
      <c r="P741" s="5"/>
      <c r="Q741" s="5"/>
      <c r="R741" s="5"/>
      <c r="S741" s="5"/>
      <c r="T741" s="5"/>
      <c r="U741" s="5"/>
      <c r="V741" s="5"/>
      <c r="W741" s="5"/>
      <c r="X741" s="5"/>
      <c r="Y741" s="5"/>
      <c r="Z741" s="5"/>
      <c r="AA741" s="5"/>
      <c r="AB741" s="5"/>
    </row>
    <row r="742" ht="15.75" customHeight="1">
      <c r="L742" s="5"/>
      <c r="M742" s="5"/>
      <c r="N742" s="5"/>
      <c r="O742" s="11"/>
      <c r="P742" s="5"/>
      <c r="Q742" s="5"/>
      <c r="R742" s="5"/>
      <c r="S742" s="5"/>
      <c r="T742" s="5"/>
      <c r="U742" s="5"/>
      <c r="V742" s="5"/>
      <c r="W742" s="5"/>
      <c r="X742" s="5"/>
      <c r="Y742" s="5"/>
      <c r="Z742" s="5"/>
      <c r="AA742" s="5"/>
      <c r="AB742" s="5"/>
    </row>
    <row r="743" ht="15.75" customHeight="1">
      <c r="L743" s="5"/>
      <c r="M743" s="5"/>
      <c r="N743" s="5"/>
      <c r="O743" s="11"/>
      <c r="P743" s="5"/>
      <c r="Q743" s="5"/>
      <c r="R743" s="5"/>
      <c r="S743" s="5"/>
      <c r="T743" s="5"/>
      <c r="U743" s="5"/>
      <c r="V743" s="5"/>
      <c r="W743" s="5"/>
      <c r="X743" s="5"/>
      <c r="Y743" s="5"/>
      <c r="Z743" s="5"/>
      <c r="AA743" s="5"/>
      <c r="AB743" s="5"/>
    </row>
    <row r="744" ht="15.75" customHeight="1">
      <c r="L744" s="5"/>
      <c r="M744" s="5"/>
      <c r="N744" s="5"/>
      <c r="O744" s="11"/>
      <c r="P744" s="5"/>
      <c r="Q744" s="5"/>
      <c r="R744" s="5"/>
      <c r="S744" s="5"/>
      <c r="T744" s="5"/>
      <c r="U744" s="5"/>
      <c r="V744" s="5"/>
      <c r="W744" s="5"/>
      <c r="X744" s="5"/>
      <c r="Y744" s="5"/>
      <c r="Z744" s="5"/>
      <c r="AA744" s="5"/>
      <c r="AB744" s="5"/>
    </row>
    <row r="745" ht="15.75" customHeight="1">
      <c r="L745" s="5"/>
      <c r="M745" s="5"/>
      <c r="N745" s="5"/>
      <c r="O745" s="11"/>
      <c r="P745" s="5"/>
      <c r="Q745" s="5"/>
      <c r="R745" s="5"/>
      <c r="S745" s="5"/>
      <c r="T745" s="5"/>
      <c r="U745" s="5"/>
      <c r="V745" s="5"/>
      <c r="W745" s="5"/>
      <c r="X745" s="5"/>
      <c r="Y745" s="5"/>
      <c r="Z745" s="5"/>
      <c r="AA745" s="5"/>
      <c r="AB745" s="5"/>
    </row>
    <row r="746" ht="15.75" customHeight="1">
      <c r="L746" s="5"/>
      <c r="M746" s="5"/>
      <c r="N746" s="5"/>
      <c r="O746" s="11"/>
      <c r="P746" s="5"/>
      <c r="Q746" s="5"/>
      <c r="R746" s="5"/>
      <c r="S746" s="5"/>
      <c r="T746" s="5"/>
      <c r="U746" s="5"/>
      <c r="V746" s="5"/>
      <c r="W746" s="5"/>
      <c r="X746" s="5"/>
      <c r="Y746" s="5"/>
      <c r="Z746" s="5"/>
      <c r="AA746" s="5"/>
      <c r="AB746" s="5"/>
    </row>
    <row r="747" ht="15.75" customHeight="1">
      <c r="L747" s="5"/>
      <c r="M747" s="5"/>
      <c r="N747" s="5"/>
      <c r="O747" s="11"/>
      <c r="P747" s="5"/>
      <c r="Q747" s="5"/>
      <c r="R747" s="5"/>
      <c r="S747" s="5"/>
      <c r="T747" s="5"/>
      <c r="U747" s="5"/>
      <c r="V747" s="5"/>
      <c r="W747" s="5"/>
      <c r="X747" s="5"/>
      <c r="Y747" s="5"/>
      <c r="Z747" s="5"/>
      <c r="AA747" s="5"/>
      <c r="AB747" s="5"/>
    </row>
    <row r="748" ht="15.75" customHeight="1">
      <c r="L748" s="5"/>
      <c r="M748" s="5"/>
      <c r="N748" s="5"/>
      <c r="O748" s="11"/>
      <c r="P748" s="5"/>
      <c r="Q748" s="5"/>
      <c r="R748" s="5"/>
      <c r="S748" s="5"/>
      <c r="T748" s="5"/>
      <c r="U748" s="5"/>
      <c r="V748" s="5"/>
      <c r="W748" s="5"/>
      <c r="X748" s="5"/>
      <c r="Y748" s="5"/>
      <c r="Z748" s="5"/>
      <c r="AA748" s="5"/>
      <c r="AB748" s="5"/>
    </row>
    <row r="749" ht="15.75" customHeight="1">
      <c r="L749" s="5"/>
      <c r="M749" s="5"/>
      <c r="N749" s="5"/>
      <c r="O749" s="11"/>
      <c r="P749" s="5"/>
      <c r="Q749" s="5"/>
      <c r="R749" s="5"/>
      <c r="S749" s="5"/>
      <c r="T749" s="5"/>
      <c r="U749" s="5"/>
      <c r="V749" s="5"/>
      <c r="W749" s="5"/>
      <c r="X749" s="5"/>
      <c r="Y749" s="5"/>
      <c r="Z749" s="5"/>
      <c r="AA749" s="5"/>
      <c r="AB749" s="5"/>
    </row>
    <row r="750" ht="15.75" customHeight="1">
      <c r="L750" s="5"/>
      <c r="M750" s="5"/>
      <c r="N750" s="5"/>
      <c r="O750" s="11"/>
      <c r="P750" s="5"/>
      <c r="Q750" s="5"/>
      <c r="R750" s="5"/>
      <c r="S750" s="5"/>
      <c r="T750" s="5"/>
      <c r="U750" s="5"/>
      <c r="V750" s="5"/>
      <c r="W750" s="5"/>
      <c r="X750" s="5"/>
      <c r="Y750" s="5"/>
      <c r="Z750" s="5"/>
      <c r="AA750" s="5"/>
      <c r="AB750" s="5"/>
    </row>
    <row r="751" ht="15.75" customHeight="1">
      <c r="L751" s="5"/>
      <c r="M751" s="5"/>
      <c r="N751" s="5"/>
      <c r="O751" s="11"/>
      <c r="P751" s="5"/>
      <c r="Q751" s="5"/>
      <c r="R751" s="5"/>
      <c r="S751" s="5"/>
      <c r="T751" s="5"/>
      <c r="U751" s="5"/>
      <c r="V751" s="5"/>
      <c r="W751" s="5"/>
      <c r="X751" s="5"/>
      <c r="Y751" s="5"/>
      <c r="Z751" s="5"/>
      <c r="AA751" s="5"/>
      <c r="AB751" s="5"/>
    </row>
    <row r="752" ht="15.75" customHeight="1">
      <c r="L752" s="5"/>
      <c r="M752" s="5"/>
      <c r="N752" s="5"/>
      <c r="O752" s="11"/>
      <c r="P752" s="5"/>
      <c r="Q752" s="5"/>
      <c r="R752" s="5"/>
      <c r="S752" s="5"/>
      <c r="T752" s="5"/>
      <c r="U752" s="5"/>
      <c r="V752" s="5"/>
      <c r="W752" s="5"/>
      <c r="X752" s="5"/>
      <c r="Y752" s="5"/>
      <c r="Z752" s="5"/>
      <c r="AA752" s="5"/>
      <c r="AB752" s="5"/>
    </row>
    <row r="753" ht="15.75" customHeight="1">
      <c r="L753" s="5"/>
      <c r="M753" s="5"/>
      <c r="N753" s="5"/>
      <c r="O753" s="11"/>
      <c r="P753" s="5"/>
      <c r="Q753" s="5"/>
      <c r="R753" s="5"/>
      <c r="S753" s="5"/>
      <c r="T753" s="5"/>
      <c r="U753" s="5"/>
      <c r="V753" s="5"/>
      <c r="W753" s="5"/>
      <c r="X753" s="5"/>
      <c r="Y753" s="5"/>
      <c r="Z753" s="5"/>
      <c r="AA753" s="5"/>
      <c r="AB753" s="5"/>
    </row>
    <row r="754" ht="15.75" customHeight="1">
      <c r="L754" s="5"/>
      <c r="M754" s="5"/>
      <c r="N754" s="5"/>
      <c r="O754" s="11"/>
      <c r="P754" s="5"/>
      <c r="Q754" s="5"/>
      <c r="R754" s="5"/>
      <c r="S754" s="5"/>
      <c r="T754" s="5"/>
      <c r="U754" s="5"/>
      <c r="V754" s="5"/>
      <c r="W754" s="5"/>
      <c r="X754" s="5"/>
      <c r="Y754" s="5"/>
      <c r="Z754" s="5"/>
      <c r="AA754" s="5"/>
      <c r="AB754" s="5"/>
    </row>
    <row r="755" ht="15.75" customHeight="1">
      <c r="L755" s="5"/>
      <c r="M755" s="5"/>
      <c r="N755" s="5"/>
      <c r="O755" s="11"/>
      <c r="P755" s="5"/>
      <c r="Q755" s="5"/>
      <c r="R755" s="5"/>
      <c r="S755" s="5"/>
      <c r="T755" s="5"/>
      <c r="U755" s="5"/>
      <c r="V755" s="5"/>
      <c r="W755" s="5"/>
      <c r="X755" s="5"/>
      <c r="Y755" s="5"/>
      <c r="Z755" s="5"/>
      <c r="AA755" s="5"/>
      <c r="AB755" s="5"/>
    </row>
    <row r="756" ht="15.75" customHeight="1">
      <c r="L756" s="5"/>
      <c r="M756" s="5"/>
      <c r="N756" s="5"/>
      <c r="O756" s="11"/>
      <c r="P756" s="5"/>
      <c r="Q756" s="5"/>
      <c r="R756" s="5"/>
      <c r="S756" s="5"/>
      <c r="T756" s="5"/>
      <c r="U756" s="5"/>
      <c r="V756" s="5"/>
      <c r="W756" s="5"/>
      <c r="X756" s="5"/>
      <c r="Y756" s="5"/>
      <c r="Z756" s="5"/>
      <c r="AA756" s="5"/>
      <c r="AB756" s="5"/>
    </row>
    <row r="757" ht="15.75" customHeight="1">
      <c r="L757" s="5"/>
      <c r="M757" s="5"/>
      <c r="N757" s="5"/>
      <c r="O757" s="11"/>
      <c r="P757" s="5"/>
      <c r="Q757" s="5"/>
      <c r="R757" s="5"/>
      <c r="S757" s="5"/>
      <c r="T757" s="5"/>
      <c r="U757" s="5"/>
      <c r="V757" s="5"/>
      <c r="W757" s="5"/>
      <c r="X757" s="5"/>
      <c r="Y757" s="5"/>
      <c r="Z757" s="5"/>
      <c r="AA757" s="5"/>
      <c r="AB757" s="5"/>
    </row>
    <row r="758" ht="15.75" customHeight="1">
      <c r="L758" s="5"/>
      <c r="M758" s="5"/>
      <c r="N758" s="5"/>
      <c r="O758" s="11"/>
      <c r="P758" s="5"/>
      <c r="Q758" s="5"/>
      <c r="R758" s="5"/>
      <c r="S758" s="5"/>
      <c r="T758" s="5"/>
      <c r="U758" s="5"/>
      <c r="V758" s="5"/>
      <c r="W758" s="5"/>
      <c r="X758" s="5"/>
      <c r="Y758" s="5"/>
      <c r="Z758" s="5"/>
      <c r="AA758" s="5"/>
      <c r="AB758" s="5"/>
    </row>
    <row r="759" ht="15.75" customHeight="1">
      <c r="L759" s="5"/>
      <c r="M759" s="5"/>
      <c r="N759" s="5"/>
      <c r="O759" s="11"/>
      <c r="P759" s="5"/>
      <c r="Q759" s="5"/>
      <c r="R759" s="5"/>
      <c r="S759" s="5"/>
      <c r="T759" s="5"/>
      <c r="U759" s="5"/>
      <c r="V759" s="5"/>
      <c r="W759" s="5"/>
      <c r="X759" s="5"/>
      <c r="Y759" s="5"/>
      <c r="Z759" s="5"/>
      <c r="AA759" s="5"/>
      <c r="AB759" s="5"/>
    </row>
    <row r="760" ht="15.75" customHeight="1">
      <c r="L760" s="5"/>
      <c r="M760" s="5"/>
      <c r="N760" s="5"/>
      <c r="O760" s="11"/>
      <c r="P760" s="5"/>
      <c r="Q760" s="5"/>
      <c r="R760" s="5"/>
      <c r="S760" s="5"/>
      <c r="T760" s="5"/>
      <c r="U760" s="5"/>
      <c r="V760" s="5"/>
      <c r="W760" s="5"/>
      <c r="X760" s="5"/>
      <c r="Y760" s="5"/>
      <c r="Z760" s="5"/>
      <c r="AA760" s="5"/>
      <c r="AB760" s="5"/>
    </row>
    <row r="761" ht="15.75" customHeight="1">
      <c r="L761" s="5"/>
      <c r="M761" s="5"/>
      <c r="N761" s="5"/>
      <c r="O761" s="11"/>
      <c r="P761" s="5"/>
      <c r="Q761" s="5"/>
      <c r="R761" s="5"/>
      <c r="S761" s="5"/>
      <c r="T761" s="5"/>
      <c r="U761" s="5"/>
      <c r="V761" s="5"/>
      <c r="W761" s="5"/>
      <c r="X761" s="5"/>
      <c r="Y761" s="5"/>
      <c r="Z761" s="5"/>
      <c r="AA761" s="5"/>
      <c r="AB761" s="5"/>
    </row>
    <row r="762" ht="15.75" customHeight="1">
      <c r="L762" s="5"/>
      <c r="M762" s="5"/>
      <c r="N762" s="5"/>
      <c r="O762" s="11"/>
      <c r="P762" s="5"/>
      <c r="Q762" s="5"/>
      <c r="R762" s="5"/>
      <c r="S762" s="5"/>
      <c r="T762" s="5"/>
      <c r="U762" s="5"/>
      <c r="V762" s="5"/>
      <c r="W762" s="5"/>
      <c r="X762" s="5"/>
      <c r="Y762" s="5"/>
      <c r="Z762" s="5"/>
      <c r="AA762" s="5"/>
      <c r="AB762" s="5"/>
    </row>
    <row r="763" ht="15.75" customHeight="1">
      <c r="L763" s="5"/>
      <c r="M763" s="5"/>
      <c r="N763" s="5"/>
      <c r="O763" s="11"/>
      <c r="P763" s="5"/>
      <c r="Q763" s="5"/>
      <c r="R763" s="5"/>
      <c r="S763" s="5"/>
      <c r="T763" s="5"/>
      <c r="U763" s="5"/>
      <c r="V763" s="5"/>
      <c r="W763" s="5"/>
      <c r="X763" s="5"/>
      <c r="Y763" s="5"/>
      <c r="Z763" s="5"/>
      <c r="AA763" s="5"/>
      <c r="AB763" s="5"/>
    </row>
    <row r="764" ht="15.75" customHeight="1">
      <c r="L764" s="5"/>
      <c r="M764" s="5"/>
      <c r="N764" s="5"/>
      <c r="O764" s="11"/>
      <c r="P764" s="5"/>
      <c r="Q764" s="5"/>
      <c r="R764" s="5"/>
      <c r="S764" s="5"/>
      <c r="T764" s="5"/>
      <c r="U764" s="5"/>
      <c r="V764" s="5"/>
      <c r="W764" s="5"/>
      <c r="X764" s="5"/>
      <c r="Y764" s="5"/>
      <c r="Z764" s="5"/>
      <c r="AA764" s="5"/>
      <c r="AB764" s="5"/>
    </row>
    <row r="765" ht="15.75" customHeight="1">
      <c r="L765" s="5"/>
      <c r="M765" s="5"/>
      <c r="N765" s="5"/>
      <c r="O765" s="11"/>
      <c r="P765" s="5"/>
      <c r="Q765" s="5"/>
      <c r="R765" s="5"/>
      <c r="S765" s="5"/>
      <c r="T765" s="5"/>
      <c r="U765" s="5"/>
      <c r="V765" s="5"/>
      <c r="W765" s="5"/>
      <c r="X765" s="5"/>
      <c r="Y765" s="5"/>
      <c r="Z765" s="5"/>
      <c r="AA765" s="5"/>
      <c r="AB765" s="5"/>
    </row>
    <row r="766" ht="15.75" customHeight="1">
      <c r="L766" s="5"/>
      <c r="M766" s="5"/>
      <c r="N766" s="5"/>
      <c r="O766" s="11"/>
      <c r="P766" s="5"/>
      <c r="Q766" s="5"/>
      <c r="R766" s="5"/>
      <c r="S766" s="5"/>
      <c r="T766" s="5"/>
      <c r="U766" s="5"/>
      <c r="V766" s="5"/>
      <c r="W766" s="5"/>
      <c r="X766" s="5"/>
      <c r="Y766" s="5"/>
      <c r="Z766" s="5"/>
      <c r="AA766" s="5"/>
      <c r="AB766" s="5"/>
    </row>
    <row r="767" ht="15.75" customHeight="1">
      <c r="L767" s="5"/>
      <c r="M767" s="5"/>
      <c r="N767" s="5"/>
      <c r="O767" s="11"/>
      <c r="P767" s="5"/>
      <c r="Q767" s="5"/>
      <c r="R767" s="5"/>
      <c r="S767" s="5"/>
      <c r="T767" s="5"/>
      <c r="U767" s="5"/>
      <c r="V767" s="5"/>
      <c r="W767" s="5"/>
      <c r="X767" s="5"/>
      <c r="Y767" s="5"/>
      <c r="Z767" s="5"/>
      <c r="AA767" s="5"/>
      <c r="AB767" s="5"/>
    </row>
    <row r="768" ht="15.75" customHeight="1">
      <c r="L768" s="5"/>
      <c r="M768" s="5"/>
      <c r="N768" s="5"/>
      <c r="O768" s="11"/>
      <c r="P768" s="5"/>
      <c r="Q768" s="5"/>
      <c r="R768" s="5"/>
      <c r="S768" s="5"/>
      <c r="T768" s="5"/>
      <c r="U768" s="5"/>
      <c r="V768" s="5"/>
      <c r="W768" s="5"/>
      <c r="X768" s="5"/>
      <c r="Y768" s="5"/>
      <c r="Z768" s="5"/>
      <c r="AA768" s="5"/>
      <c r="AB768" s="5"/>
    </row>
    <row r="769" ht="15.75" customHeight="1">
      <c r="L769" s="5"/>
      <c r="M769" s="5"/>
      <c r="N769" s="5"/>
      <c r="O769" s="11"/>
      <c r="P769" s="5"/>
      <c r="Q769" s="5"/>
      <c r="R769" s="5"/>
      <c r="S769" s="5"/>
      <c r="T769" s="5"/>
      <c r="U769" s="5"/>
      <c r="V769" s="5"/>
      <c r="W769" s="5"/>
      <c r="X769" s="5"/>
      <c r="Y769" s="5"/>
      <c r="Z769" s="5"/>
      <c r="AA769" s="5"/>
      <c r="AB769" s="5"/>
    </row>
    <row r="770" ht="15.75" customHeight="1">
      <c r="L770" s="5"/>
      <c r="M770" s="5"/>
      <c r="N770" s="5"/>
      <c r="O770" s="11"/>
      <c r="P770" s="5"/>
      <c r="Q770" s="5"/>
      <c r="R770" s="5"/>
      <c r="S770" s="5"/>
      <c r="T770" s="5"/>
      <c r="U770" s="5"/>
      <c r="V770" s="5"/>
      <c r="W770" s="5"/>
      <c r="X770" s="5"/>
      <c r="Y770" s="5"/>
      <c r="Z770" s="5"/>
      <c r="AA770" s="5"/>
      <c r="AB770" s="5"/>
    </row>
    <row r="771" ht="15.75" customHeight="1">
      <c r="L771" s="5"/>
      <c r="M771" s="5"/>
      <c r="N771" s="5"/>
      <c r="O771" s="11"/>
      <c r="P771" s="5"/>
      <c r="Q771" s="5"/>
      <c r="R771" s="5"/>
      <c r="S771" s="5"/>
      <c r="T771" s="5"/>
      <c r="U771" s="5"/>
      <c r="V771" s="5"/>
      <c r="W771" s="5"/>
      <c r="X771" s="5"/>
      <c r="Y771" s="5"/>
      <c r="Z771" s="5"/>
      <c r="AA771" s="5"/>
      <c r="AB771" s="5"/>
    </row>
    <row r="772" ht="15.75" customHeight="1">
      <c r="L772" s="5"/>
      <c r="M772" s="5"/>
      <c r="N772" s="5"/>
      <c r="O772" s="11"/>
      <c r="P772" s="5"/>
      <c r="Q772" s="5"/>
      <c r="R772" s="5"/>
      <c r="S772" s="5"/>
      <c r="T772" s="5"/>
      <c r="U772" s="5"/>
      <c r="V772" s="5"/>
      <c r="W772" s="5"/>
      <c r="X772" s="5"/>
      <c r="Y772" s="5"/>
      <c r="Z772" s="5"/>
      <c r="AA772" s="5"/>
      <c r="AB772" s="5"/>
    </row>
    <row r="773" ht="15.75" customHeight="1">
      <c r="L773" s="5"/>
      <c r="M773" s="5"/>
      <c r="N773" s="5"/>
      <c r="O773" s="11"/>
      <c r="P773" s="5"/>
      <c r="Q773" s="5"/>
      <c r="R773" s="5"/>
      <c r="S773" s="5"/>
      <c r="T773" s="5"/>
      <c r="U773" s="5"/>
      <c r="V773" s="5"/>
      <c r="W773" s="5"/>
      <c r="X773" s="5"/>
      <c r="Y773" s="5"/>
      <c r="Z773" s="5"/>
      <c r="AA773" s="5"/>
      <c r="AB773" s="5"/>
    </row>
    <row r="774" ht="15.75" customHeight="1">
      <c r="L774" s="5"/>
      <c r="M774" s="5"/>
      <c r="N774" s="5"/>
      <c r="O774" s="11"/>
      <c r="P774" s="5"/>
      <c r="Q774" s="5"/>
      <c r="R774" s="5"/>
      <c r="S774" s="5"/>
      <c r="T774" s="5"/>
      <c r="U774" s="5"/>
      <c r="V774" s="5"/>
      <c r="W774" s="5"/>
      <c r="X774" s="5"/>
      <c r="Y774" s="5"/>
      <c r="Z774" s="5"/>
      <c r="AA774" s="5"/>
      <c r="AB774" s="5"/>
    </row>
    <row r="775" ht="15.75" customHeight="1">
      <c r="L775" s="5"/>
      <c r="M775" s="5"/>
      <c r="N775" s="5"/>
      <c r="O775" s="11"/>
      <c r="P775" s="5"/>
      <c r="Q775" s="5"/>
      <c r="R775" s="5"/>
      <c r="S775" s="5"/>
      <c r="T775" s="5"/>
      <c r="U775" s="5"/>
      <c r="V775" s="5"/>
      <c r="W775" s="5"/>
      <c r="X775" s="5"/>
      <c r="Y775" s="5"/>
      <c r="Z775" s="5"/>
      <c r="AA775" s="5"/>
      <c r="AB775" s="5"/>
    </row>
    <row r="776" ht="15.75" customHeight="1">
      <c r="L776" s="5"/>
      <c r="M776" s="5"/>
      <c r="N776" s="5"/>
      <c r="O776" s="11"/>
      <c r="P776" s="5"/>
      <c r="Q776" s="5"/>
      <c r="R776" s="5"/>
      <c r="S776" s="5"/>
      <c r="T776" s="5"/>
      <c r="U776" s="5"/>
      <c r="V776" s="5"/>
      <c r="W776" s="5"/>
      <c r="X776" s="5"/>
      <c r="Y776" s="5"/>
      <c r="Z776" s="5"/>
      <c r="AA776" s="5"/>
      <c r="AB776" s="5"/>
    </row>
    <row r="777" ht="15.75" customHeight="1">
      <c r="L777" s="5"/>
      <c r="M777" s="5"/>
      <c r="N777" s="5"/>
      <c r="O777" s="11"/>
      <c r="P777" s="5"/>
      <c r="Q777" s="5"/>
      <c r="R777" s="5"/>
      <c r="S777" s="5"/>
      <c r="T777" s="5"/>
      <c r="U777" s="5"/>
      <c r="V777" s="5"/>
      <c r="W777" s="5"/>
      <c r="X777" s="5"/>
      <c r="Y777" s="5"/>
      <c r="Z777" s="5"/>
      <c r="AA777" s="5"/>
      <c r="AB777" s="5"/>
    </row>
    <row r="778" ht="15.75" customHeight="1">
      <c r="L778" s="5"/>
      <c r="M778" s="5"/>
      <c r="N778" s="5"/>
      <c r="O778" s="11"/>
      <c r="P778" s="5"/>
      <c r="Q778" s="5"/>
      <c r="R778" s="5"/>
      <c r="S778" s="5"/>
      <c r="T778" s="5"/>
      <c r="U778" s="5"/>
      <c r="V778" s="5"/>
      <c r="W778" s="5"/>
      <c r="X778" s="5"/>
      <c r="Y778" s="5"/>
      <c r="Z778" s="5"/>
      <c r="AA778" s="5"/>
      <c r="AB778" s="5"/>
    </row>
    <row r="779" ht="15.75" customHeight="1">
      <c r="L779" s="5"/>
      <c r="M779" s="5"/>
      <c r="N779" s="5"/>
      <c r="O779" s="11"/>
      <c r="P779" s="5"/>
      <c r="Q779" s="5"/>
      <c r="R779" s="5"/>
      <c r="S779" s="5"/>
      <c r="T779" s="5"/>
      <c r="U779" s="5"/>
      <c r="V779" s="5"/>
      <c r="W779" s="5"/>
      <c r="X779" s="5"/>
      <c r="Y779" s="5"/>
      <c r="Z779" s="5"/>
      <c r="AA779" s="5"/>
      <c r="AB779" s="5"/>
    </row>
    <row r="780" ht="15.75" customHeight="1">
      <c r="L780" s="5"/>
      <c r="M780" s="5"/>
      <c r="N780" s="5"/>
      <c r="O780" s="11"/>
      <c r="P780" s="5"/>
      <c r="Q780" s="5"/>
      <c r="R780" s="5"/>
      <c r="S780" s="5"/>
      <c r="T780" s="5"/>
      <c r="U780" s="5"/>
      <c r="V780" s="5"/>
      <c r="W780" s="5"/>
      <c r="X780" s="5"/>
      <c r="Y780" s="5"/>
      <c r="Z780" s="5"/>
      <c r="AA780" s="5"/>
      <c r="AB780" s="5"/>
    </row>
    <row r="781" ht="15.75" customHeight="1">
      <c r="L781" s="5"/>
      <c r="M781" s="5"/>
      <c r="N781" s="5"/>
      <c r="O781" s="11"/>
      <c r="P781" s="5"/>
      <c r="Q781" s="5"/>
      <c r="R781" s="5"/>
      <c r="S781" s="5"/>
      <c r="T781" s="5"/>
      <c r="U781" s="5"/>
      <c r="V781" s="5"/>
      <c r="W781" s="5"/>
      <c r="X781" s="5"/>
      <c r="Y781" s="5"/>
      <c r="Z781" s="5"/>
      <c r="AA781" s="5"/>
      <c r="AB781" s="5"/>
    </row>
    <row r="782" ht="15.75" customHeight="1">
      <c r="L782" s="5"/>
      <c r="M782" s="5"/>
      <c r="N782" s="5"/>
      <c r="O782" s="11"/>
      <c r="P782" s="5"/>
      <c r="Q782" s="5"/>
      <c r="R782" s="5"/>
      <c r="S782" s="5"/>
      <c r="T782" s="5"/>
      <c r="U782" s="5"/>
      <c r="V782" s="5"/>
      <c r="W782" s="5"/>
      <c r="X782" s="5"/>
      <c r="Y782" s="5"/>
      <c r="Z782" s="5"/>
      <c r="AA782" s="5"/>
      <c r="AB782" s="5"/>
    </row>
    <row r="783" ht="15.75" customHeight="1">
      <c r="L783" s="5"/>
      <c r="M783" s="5"/>
      <c r="N783" s="5"/>
      <c r="O783" s="11"/>
      <c r="P783" s="5"/>
      <c r="Q783" s="5"/>
      <c r="R783" s="5"/>
      <c r="S783" s="5"/>
      <c r="T783" s="5"/>
      <c r="U783" s="5"/>
      <c r="V783" s="5"/>
      <c r="W783" s="5"/>
      <c r="X783" s="5"/>
      <c r="Y783" s="5"/>
      <c r="Z783" s="5"/>
      <c r="AA783" s="5"/>
      <c r="AB783" s="5"/>
    </row>
    <row r="784" ht="15.75" customHeight="1">
      <c r="L784" s="5"/>
      <c r="M784" s="5"/>
      <c r="N784" s="5"/>
      <c r="O784" s="11"/>
      <c r="P784" s="5"/>
      <c r="Q784" s="5"/>
      <c r="R784" s="5"/>
      <c r="S784" s="5"/>
      <c r="T784" s="5"/>
      <c r="U784" s="5"/>
      <c r="V784" s="5"/>
      <c r="W784" s="5"/>
      <c r="X784" s="5"/>
      <c r="Y784" s="5"/>
      <c r="Z784" s="5"/>
      <c r="AA784" s="5"/>
      <c r="AB784" s="5"/>
    </row>
    <row r="785" ht="15.75" customHeight="1">
      <c r="L785" s="5"/>
      <c r="M785" s="5"/>
      <c r="N785" s="5"/>
      <c r="O785" s="11"/>
      <c r="P785" s="5"/>
      <c r="Q785" s="5"/>
      <c r="R785" s="5"/>
      <c r="S785" s="5"/>
      <c r="T785" s="5"/>
      <c r="U785" s="5"/>
      <c r="V785" s="5"/>
      <c r="W785" s="5"/>
      <c r="X785" s="5"/>
      <c r="Y785" s="5"/>
      <c r="Z785" s="5"/>
      <c r="AA785" s="5"/>
      <c r="AB785" s="5"/>
    </row>
    <row r="786" ht="15.75" customHeight="1">
      <c r="L786" s="5"/>
      <c r="M786" s="5"/>
      <c r="N786" s="5"/>
      <c r="O786" s="11"/>
      <c r="P786" s="5"/>
      <c r="Q786" s="5"/>
      <c r="R786" s="5"/>
      <c r="S786" s="5"/>
      <c r="T786" s="5"/>
      <c r="U786" s="5"/>
      <c r="V786" s="5"/>
      <c r="W786" s="5"/>
      <c r="X786" s="5"/>
      <c r="Y786" s="5"/>
      <c r="Z786" s="5"/>
      <c r="AA786" s="5"/>
      <c r="AB786" s="5"/>
    </row>
    <row r="787" ht="15.75" customHeight="1">
      <c r="L787" s="5"/>
      <c r="M787" s="5"/>
      <c r="N787" s="5"/>
      <c r="O787" s="11"/>
      <c r="P787" s="5"/>
      <c r="Q787" s="5"/>
      <c r="R787" s="5"/>
      <c r="S787" s="5"/>
      <c r="T787" s="5"/>
      <c r="U787" s="5"/>
      <c r="V787" s="5"/>
      <c r="W787" s="5"/>
      <c r="X787" s="5"/>
      <c r="Y787" s="5"/>
      <c r="Z787" s="5"/>
      <c r="AA787" s="5"/>
      <c r="AB787" s="5"/>
    </row>
    <row r="788" ht="15.75" customHeight="1">
      <c r="L788" s="5"/>
      <c r="M788" s="5"/>
      <c r="N788" s="5"/>
      <c r="O788" s="11"/>
      <c r="P788" s="5"/>
      <c r="Q788" s="5"/>
      <c r="R788" s="5"/>
      <c r="S788" s="5"/>
      <c r="T788" s="5"/>
      <c r="U788" s="5"/>
      <c r="V788" s="5"/>
      <c r="W788" s="5"/>
      <c r="X788" s="5"/>
      <c r="Y788" s="5"/>
      <c r="Z788" s="5"/>
      <c r="AA788" s="5"/>
      <c r="AB788" s="5"/>
    </row>
    <row r="789" ht="15.75" customHeight="1">
      <c r="L789" s="5"/>
      <c r="M789" s="5"/>
      <c r="N789" s="5"/>
      <c r="O789" s="11"/>
      <c r="P789" s="5"/>
      <c r="Q789" s="5"/>
      <c r="R789" s="5"/>
      <c r="S789" s="5"/>
      <c r="T789" s="5"/>
      <c r="U789" s="5"/>
      <c r="V789" s="5"/>
      <c r="W789" s="5"/>
      <c r="X789" s="5"/>
      <c r="Y789" s="5"/>
      <c r="Z789" s="5"/>
      <c r="AA789" s="5"/>
      <c r="AB789" s="5"/>
    </row>
    <row r="790" ht="15.75" customHeight="1">
      <c r="L790" s="5"/>
      <c r="M790" s="5"/>
      <c r="N790" s="5"/>
      <c r="O790" s="11"/>
      <c r="P790" s="5"/>
      <c r="Q790" s="5"/>
      <c r="R790" s="5"/>
      <c r="S790" s="5"/>
      <c r="T790" s="5"/>
      <c r="U790" s="5"/>
      <c r="V790" s="5"/>
      <c r="W790" s="5"/>
      <c r="X790" s="5"/>
      <c r="Y790" s="5"/>
      <c r="Z790" s="5"/>
      <c r="AA790" s="5"/>
      <c r="AB790" s="5"/>
    </row>
    <row r="791" ht="15.75" customHeight="1">
      <c r="L791" s="5"/>
      <c r="M791" s="5"/>
      <c r="N791" s="5"/>
      <c r="O791" s="11"/>
      <c r="P791" s="5"/>
      <c r="Q791" s="5"/>
      <c r="R791" s="5"/>
      <c r="S791" s="5"/>
      <c r="T791" s="5"/>
      <c r="U791" s="5"/>
      <c r="V791" s="5"/>
      <c r="W791" s="5"/>
      <c r="X791" s="5"/>
      <c r="Y791" s="5"/>
      <c r="Z791" s="5"/>
      <c r="AA791" s="5"/>
      <c r="AB791" s="5"/>
    </row>
    <row r="792" ht="15.75" customHeight="1">
      <c r="L792" s="5"/>
      <c r="M792" s="5"/>
      <c r="N792" s="5"/>
      <c r="O792" s="11"/>
      <c r="P792" s="5"/>
      <c r="Q792" s="5"/>
      <c r="R792" s="5"/>
      <c r="S792" s="5"/>
      <c r="T792" s="5"/>
      <c r="U792" s="5"/>
      <c r="V792" s="5"/>
      <c r="W792" s="5"/>
      <c r="X792" s="5"/>
      <c r="Y792" s="5"/>
      <c r="Z792" s="5"/>
      <c r="AA792" s="5"/>
      <c r="AB792" s="5"/>
    </row>
    <row r="793" ht="15.75" customHeight="1">
      <c r="L793" s="5"/>
      <c r="M793" s="5"/>
      <c r="N793" s="5"/>
      <c r="O793" s="11"/>
      <c r="P793" s="5"/>
      <c r="Q793" s="5"/>
      <c r="R793" s="5"/>
      <c r="S793" s="5"/>
      <c r="T793" s="5"/>
      <c r="U793" s="5"/>
      <c r="V793" s="5"/>
      <c r="W793" s="5"/>
      <c r="X793" s="5"/>
      <c r="Y793" s="5"/>
      <c r="Z793" s="5"/>
      <c r="AA793" s="5"/>
      <c r="AB793" s="5"/>
    </row>
    <row r="794" ht="15.75" customHeight="1">
      <c r="L794" s="5"/>
      <c r="M794" s="5"/>
      <c r="N794" s="5"/>
      <c r="O794" s="11"/>
      <c r="P794" s="5"/>
      <c r="Q794" s="5"/>
      <c r="R794" s="5"/>
      <c r="S794" s="5"/>
      <c r="T794" s="5"/>
      <c r="U794" s="5"/>
      <c r="V794" s="5"/>
      <c r="W794" s="5"/>
      <c r="X794" s="5"/>
      <c r="Y794" s="5"/>
      <c r="Z794" s="5"/>
      <c r="AA794" s="5"/>
      <c r="AB794" s="5"/>
    </row>
    <row r="795" ht="15.75" customHeight="1">
      <c r="L795" s="5"/>
      <c r="M795" s="5"/>
      <c r="N795" s="5"/>
      <c r="O795" s="11"/>
      <c r="P795" s="5"/>
      <c r="Q795" s="5"/>
      <c r="R795" s="5"/>
      <c r="S795" s="5"/>
      <c r="T795" s="5"/>
      <c r="U795" s="5"/>
      <c r="V795" s="5"/>
      <c r="W795" s="5"/>
      <c r="X795" s="5"/>
      <c r="Y795" s="5"/>
      <c r="Z795" s="5"/>
      <c r="AA795" s="5"/>
      <c r="AB795" s="5"/>
    </row>
    <row r="796" ht="15.75" customHeight="1">
      <c r="L796" s="5"/>
      <c r="M796" s="5"/>
      <c r="N796" s="5"/>
      <c r="O796" s="11"/>
      <c r="P796" s="5"/>
      <c r="Q796" s="5"/>
      <c r="R796" s="5"/>
      <c r="S796" s="5"/>
      <c r="T796" s="5"/>
      <c r="U796" s="5"/>
      <c r="V796" s="5"/>
      <c r="W796" s="5"/>
      <c r="X796" s="5"/>
      <c r="Y796" s="5"/>
      <c r="Z796" s="5"/>
      <c r="AA796" s="5"/>
      <c r="AB796" s="5"/>
    </row>
    <row r="797" ht="15.75" customHeight="1">
      <c r="L797" s="5"/>
      <c r="M797" s="5"/>
      <c r="N797" s="5"/>
      <c r="O797" s="11"/>
      <c r="P797" s="5"/>
      <c r="Q797" s="5"/>
      <c r="R797" s="5"/>
      <c r="S797" s="5"/>
      <c r="T797" s="5"/>
      <c r="U797" s="5"/>
      <c r="V797" s="5"/>
      <c r="W797" s="5"/>
      <c r="X797" s="5"/>
      <c r="Y797" s="5"/>
      <c r="Z797" s="5"/>
      <c r="AA797" s="5"/>
      <c r="AB797" s="5"/>
    </row>
    <row r="798" ht="15.75" customHeight="1">
      <c r="L798" s="5"/>
      <c r="M798" s="5"/>
      <c r="N798" s="5"/>
      <c r="O798" s="11"/>
      <c r="P798" s="5"/>
      <c r="Q798" s="5"/>
      <c r="R798" s="5"/>
      <c r="S798" s="5"/>
      <c r="T798" s="5"/>
      <c r="U798" s="5"/>
      <c r="V798" s="5"/>
      <c r="W798" s="5"/>
      <c r="X798" s="5"/>
      <c r="Y798" s="5"/>
      <c r="Z798" s="5"/>
      <c r="AA798" s="5"/>
      <c r="AB798" s="5"/>
    </row>
    <row r="799" ht="15.75" customHeight="1">
      <c r="L799" s="5"/>
      <c r="M799" s="5"/>
      <c r="N799" s="5"/>
      <c r="O799" s="11"/>
      <c r="P799" s="5"/>
      <c r="Q799" s="5"/>
      <c r="R799" s="5"/>
      <c r="S799" s="5"/>
      <c r="T799" s="5"/>
      <c r="U799" s="5"/>
      <c r="V799" s="5"/>
      <c r="W799" s="5"/>
      <c r="X799" s="5"/>
      <c r="Y799" s="5"/>
      <c r="Z799" s="5"/>
      <c r="AA799" s="5"/>
      <c r="AB799" s="5"/>
    </row>
    <row r="800" ht="15.75" customHeight="1">
      <c r="L800" s="5"/>
      <c r="M800" s="5"/>
      <c r="N800" s="5"/>
      <c r="O800" s="11"/>
      <c r="P800" s="5"/>
      <c r="Q800" s="5"/>
      <c r="R800" s="5"/>
      <c r="S800" s="5"/>
      <c r="T800" s="5"/>
      <c r="U800" s="5"/>
      <c r="V800" s="5"/>
      <c r="W800" s="5"/>
      <c r="X800" s="5"/>
      <c r="Y800" s="5"/>
      <c r="Z800" s="5"/>
      <c r="AA800" s="5"/>
      <c r="AB800" s="5"/>
    </row>
    <row r="801" ht="15.75" customHeight="1">
      <c r="L801" s="5"/>
      <c r="M801" s="5"/>
      <c r="N801" s="5"/>
      <c r="O801" s="11"/>
      <c r="P801" s="5"/>
      <c r="Q801" s="5"/>
      <c r="R801" s="5"/>
      <c r="S801" s="5"/>
      <c r="T801" s="5"/>
      <c r="U801" s="5"/>
      <c r="V801" s="5"/>
      <c r="W801" s="5"/>
      <c r="X801" s="5"/>
      <c r="Y801" s="5"/>
      <c r="Z801" s="5"/>
      <c r="AA801" s="5"/>
      <c r="AB801" s="5"/>
    </row>
    <row r="802" ht="15.75" customHeight="1">
      <c r="L802" s="5"/>
      <c r="M802" s="5"/>
      <c r="N802" s="5"/>
      <c r="O802" s="11"/>
      <c r="P802" s="5"/>
      <c r="Q802" s="5"/>
      <c r="R802" s="5"/>
      <c r="S802" s="5"/>
      <c r="T802" s="5"/>
      <c r="U802" s="5"/>
      <c r="V802" s="5"/>
      <c r="W802" s="5"/>
      <c r="X802" s="5"/>
      <c r="Y802" s="5"/>
      <c r="Z802" s="5"/>
      <c r="AA802" s="5"/>
      <c r="AB802" s="5"/>
    </row>
    <row r="803" ht="15.75" customHeight="1">
      <c r="L803" s="5"/>
      <c r="M803" s="5"/>
      <c r="N803" s="5"/>
      <c r="O803" s="11"/>
      <c r="P803" s="5"/>
      <c r="Q803" s="5"/>
      <c r="R803" s="5"/>
      <c r="S803" s="5"/>
      <c r="T803" s="5"/>
      <c r="U803" s="5"/>
      <c r="V803" s="5"/>
      <c r="W803" s="5"/>
      <c r="X803" s="5"/>
      <c r="Y803" s="5"/>
      <c r="Z803" s="5"/>
      <c r="AA803" s="5"/>
      <c r="AB803" s="5"/>
    </row>
    <row r="804" ht="15.75" customHeight="1">
      <c r="L804" s="5"/>
      <c r="M804" s="5"/>
      <c r="N804" s="5"/>
      <c r="O804" s="11"/>
      <c r="P804" s="5"/>
      <c r="Q804" s="5"/>
      <c r="R804" s="5"/>
      <c r="S804" s="5"/>
      <c r="T804" s="5"/>
      <c r="U804" s="5"/>
      <c r="V804" s="5"/>
      <c r="W804" s="5"/>
      <c r="X804" s="5"/>
      <c r="Y804" s="5"/>
      <c r="Z804" s="5"/>
      <c r="AA804" s="5"/>
      <c r="AB804" s="5"/>
    </row>
    <row r="805" ht="15.75" customHeight="1">
      <c r="L805" s="5"/>
      <c r="M805" s="5"/>
      <c r="N805" s="5"/>
      <c r="O805" s="11"/>
      <c r="P805" s="5"/>
      <c r="Q805" s="5"/>
      <c r="R805" s="5"/>
      <c r="S805" s="5"/>
      <c r="T805" s="5"/>
      <c r="U805" s="5"/>
      <c r="V805" s="5"/>
      <c r="W805" s="5"/>
      <c r="X805" s="5"/>
      <c r="Y805" s="5"/>
      <c r="Z805" s="5"/>
      <c r="AA805" s="5"/>
      <c r="AB805" s="5"/>
    </row>
    <row r="806" ht="15.75" customHeight="1">
      <c r="L806" s="5"/>
      <c r="M806" s="5"/>
      <c r="N806" s="5"/>
      <c r="O806" s="11"/>
      <c r="P806" s="5"/>
      <c r="Q806" s="5"/>
      <c r="R806" s="5"/>
      <c r="S806" s="5"/>
      <c r="T806" s="5"/>
      <c r="U806" s="5"/>
      <c r="V806" s="5"/>
      <c r="W806" s="5"/>
      <c r="X806" s="5"/>
      <c r="Y806" s="5"/>
      <c r="Z806" s="5"/>
      <c r="AA806" s="5"/>
      <c r="AB806" s="5"/>
    </row>
    <row r="807" ht="15.75" customHeight="1">
      <c r="L807" s="5"/>
      <c r="M807" s="5"/>
      <c r="N807" s="5"/>
      <c r="O807" s="11"/>
      <c r="P807" s="5"/>
      <c r="Q807" s="5"/>
      <c r="R807" s="5"/>
      <c r="S807" s="5"/>
      <c r="T807" s="5"/>
      <c r="U807" s="5"/>
      <c r="V807" s="5"/>
      <c r="W807" s="5"/>
      <c r="X807" s="5"/>
      <c r="Y807" s="5"/>
      <c r="Z807" s="5"/>
      <c r="AA807" s="5"/>
      <c r="AB807" s="5"/>
    </row>
    <row r="808" ht="15.75" customHeight="1">
      <c r="L808" s="5"/>
      <c r="M808" s="5"/>
      <c r="N808" s="5"/>
      <c r="O808" s="11"/>
      <c r="P808" s="5"/>
      <c r="Q808" s="5"/>
      <c r="R808" s="5"/>
      <c r="S808" s="5"/>
      <c r="T808" s="5"/>
      <c r="U808" s="5"/>
      <c r="V808" s="5"/>
      <c r="W808" s="5"/>
      <c r="X808" s="5"/>
      <c r="Y808" s="5"/>
      <c r="Z808" s="5"/>
      <c r="AA808" s="5"/>
      <c r="AB808" s="5"/>
    </row>
    <row r="809" ht="15.75" customHeight="1">
      <c r="L809" s="5"/>
      <c r="M809" s="5"/>
      <c r="N809" s="5"/>
      <c r="O809" s="11"/>
      <c r="P809" s="5"/>
      <c r="Q809" s="5"/>
      <c r="R809" s="5"/>
      <c r="S809" s="5"/>
      <c r="T809" s="5"/>
      <c r="U809" s="5"/>
      <c r="V809" s="5"/>
      <c r="W809" s="5"/>
      <c r="X809" s="5"/>
      <c r="Y809" s="5"/>
      <c r="Z809" s="5"/>
      <c r="AA809" s="5"/>
      <c r="AB809" s="5"/>
    </row>
    <row r="810" ht="15.75" customHeight="1">
      <c r="L810" s="5"/>
      <c r="M810" s="5"/>
      <c r="N810" s="5"/>
      <c r="O810" s="11"/>
      <c r="P810" s="5"/>
      <c r="Q810" s="5"/>
      <c r="R810" s="5"/>
      <c r="S810" s="5"/>
      <c r="T810" s="5"/>
      <c r="U810" s="5"/>
      <c r="V810" s="5"/>
      <c r="W810" s="5"/>
      <c r="X810" s="5"/>
      <c r="Y810" s="5"/>
      <c r="Z810" s="5"/>
      <c r="AA810" s="5"/>
      <c r="AB810" s="5"/>
    </row>
    <row r="811" ht="15.75" customHeight="1">
      <c r="L811" s="5"/>
      <c r="M811" s="5"/>
      <c r="N811" s="5"/>
      <c r="O811" s="11"/>
      <c r="P811" s="5"/>
      <c r="Q811" s="5"/>
      <c r="R811" s="5"/>
      <c r="S811" s="5"/>
      <c r="T811" s="5"/>
      <c r="U811" s="5"/>
      <c r="V811" s="5"/>
      <c r="W811" s="5"/>
      <c r="X811" s="5"/>
      <c r="Y811" s="5"/>
      <c r="Z811" s="5"/>
      <c r="AA811" s="5"/>
      <c r="AB811" s="5"/>
    </row>
    <row r="812" ht="15.75" customHeight="1">
      <c r="L812" s="5"/>
      <c r="M812" s="5"/>
      <c r="N812" s="5"/>
      <c r="O812" s="11"/>
      <c r="P812" s="5"/>
      <c r="Q812" s="5"/>
      <c r="R812" s="5"/>
      <c r="S812" s="5"/>
      <c r="T812" s="5"/>
      <c r="U812" s="5"/>
      <c r="V812" s="5"/>
      <c r="W812" s="5"/>
      <c r="X812" s="5"/>
      <c r="Y812" s="5"/>
      <c r="Z812" s="5"/>
      <c r="AA812" s="5"/>
      <c r="AB812" s="5"/>
    </row>
    <row r="813" ht="15.75" customHeight="1">
      <c r="L813" s="5"/>
      <c r="M813" s="5"/>
      <c r="N813" s="5"/>
      <c r="O813" s="11"/>
      <c r="P813" s="5"/>
      <c r="Q813" s="5"/>
      <c r="R813" s="5"/>
      <c r="S813" s="5"/>
      <c r="T813" s="5"/>
      <c r="U813" s="5"/>
      <c r="V813" s="5"/>
      <c r="W813" s="5"/>
      <c r="X813" s="5"/>
      <c r="Y813" s="5"/>
      <c r="Z813" s="5"/>
      <c r="AA813" s="5"/>
      <c r="AB813" s="5"/>
    </row>
    <row r="814" ht="15.75" customHeight="1">
      <c r="L814" s="5"/>
      <c r="M814" s="5"/>
      <c r="N814" s="5"/>
      <c r="O814" s="11"/>
      <c r="P814" s="5"/>
      <c r="Q814" s="5"/>
      <c r="R814" s="5"/>
      <c r="S814" s="5"/>
      <c r="T814" s="5"/>
      <c r="U814" s="5"/>
      <c r="V814" s="5"/>
      <c r="W814" s="5"/>
      <c r="X814" s="5"/>
      <c r="Y814" s="5"/>
      <c r="Z814" s="5"/>
      <c r="AA814" s="5"/>
      <c r="AB814" s="5"/>
    </row>
    <row r="815" ht="15.75" customHeight="1">
      <c r="L815" s="5"/>
      <c r="M815" s="5"/>
      <c r="N815" s="5"/>
      <c r="O815" s="11"/>
      <c r="P815" s="5"/>
      <c r="Q815" s="5"/>
      <c r="R815" s="5"/>
      <c r="S815" s="5"/>
      <c r="T815" s="5"/>
      <c r="U815" s="5"/>
      <c r="V815" s="5"/>
      <c r="W815" s="5"/>
      <c r="X815" s="5"/>
      <c r="Y815" s="5"/>
      <c r="Z815" s="5"/>
      <c r="AA815" s="5"/>
      <c r="AB815" s="5"/>
    </row>
    <row r="816" ht="15.75" customHeight="1">
      <c r="L816" s="5"/>
      <c r="M816" s="5"/>
      <c r="N816" s="5"/>
      <c r="O816" s="11"/>
      <c r="P816" s="5"/>
      <c r="Q816" s="5"/>
      <c r="R816" s="5"/>
      <c r="S816" s="5"/>
      <c r="T816" s="5"/>
      <c r="U816" s="5"/>
      <c r="V816" s="5"/>
      <c r="W816" s="5"/>
      <c r="X816" s="5"/>
      <c r="Y816" s="5"/>
      <c r="Z816" s="5"/>
      <c r="AA816" s="5"/>
      <c r="AB816" s="5"/>
    </row>
    <row r="817" ht="15.75" customHeight="1">
      <c r="L817" s="5"/>
      <c r="M817" s="5"/>
      <c r="N817" s="5"/>
      <c r="O817" s="11"/>
      <c r="P817" s="5"/>
      <c r="Q817" s="5"/>
      <c r="R817" s="5"/>
      <c r="S817" s="5"/>
      <c r="T817" s="5"/>
      <c r="U817" s="5"/>
      <c r="V817" s="5"/>
      <c r="W817" s="5"/>
      <c r="X817" s="5"/>
      <c r="Y817" s="5"/>
      <c r="Z817" s="5"/>
      <c r="AA817" s="5"/>
      <c r="AB817" s="5"/>
    </row>
    <row r="818" ht="15.75" customHeight="1">
      <c r="L818" s="5"/>
      <c r="M818" s="5"/>
      <c r="N818" s="5"/>
      <c r="O818" s="11"/>
      <c r="P818" s="5"/>
      <c r="Q818" s="5"/>
      <c r="R818" s="5"/>
      <c r="S818" s="5"/>
      <c r="T818" s="5"/>
      <c r="U818" s="5"/>
      <c r="V818" s="5"/>
      <c r="W818" s="5"/>
      <c r="X818" s="5"/>
      <c r="Y818" s="5"/>
      <c r="Z818" s="5"/>
      <c r="AA818" s="5"/>
      <c r="AB818" s="5"/>
    </row>
    <row r="819" ht="15.75" customHeight="1">
      <c r="L819" s="5"/>
      <c r="M819" s="5"/>
      <c r="N819" s="5"/>
      <c r="O819" s="11"/>
      <c r="P819" s="5"/>
      <c r="Q819" s="5"/>
      <c r="R819" s="5"/>
      <c r="S819" s="5"/>
      <c r="T819" s="5"/>
      <c r="U819" s="5"/>
      <c r="V819" s="5"/>
      <c r="W819" s="5"/>
      <c r="X819" s="5"/>
      <c r="Y819" s="5"/>
      <c r="Z819" s="5"/>
      <c r="AA819" s="5"/>
      <c r="AB819" s="5"/>
    </row>
    <row r="820" ht="15.75" customHeight="1">
      <c r="L820" s="5"/>
      <c r="M820" s="5"/>
      <c r="N820" s="5"/>
      <c r="O820" s="11"/>
      <c r="P820" s="5"/>
      <c r="Q820" s="5"/>
      <c r="R820" s="5"/>
      <c r="S820" s="5"/>
      <c r="T820" s="5"/>
      <c r="U820" s="5"/>
      <c r="V820" s="5"/>
      <c r="W820" s="5"/>
      <c r="X820" s="5"/>
      <c r="Y820" s="5"/>
      <c r="Z820" s="5"/>
      <c r="AA820" s="5"/>
      <c r="AB820" s="5"/>
    </row>
    <row r="821" ht="15.75" customHeight="1">
      <c r="L821" s="5"/>
      <c r="M821" s="5"/>
      <c r="N821" s="5"/>
      <c r="O821" s="11"/>
      <c r="P821" s="5"/>
      <c r="Q821" s="5"/>
      <c r="R821" s="5"/>
      <c r="S821" s="5"/>
      <c r="T821" s="5"/>
      <c r="U821" s="5"/>
      <c r="V821" s="5"/>
      <c r="W821" s="5"/>
      <c r="X821" s="5"/>
      <c r="Y821" s="5"/>
      <c r="Z821" s="5"/>
      <c r="AA821" s="5"/>
      <c r="AB821" s="5"/>
    </row>
    <row r="822" ht="15.75" customHeight="1">
      <c r="L822" s="5"/>
      <c r="M822" s="5"/>
      <c r="N822" s="5"/>
      <c r="O822" s="11"/>
      <c r="P822" s="5"/>
      <c r="Q822" s="5"/>
      <c r="R822" s="5"/>
      <c r="S822" s="5"/>
      <c r="T822" s="5"/>
      <c r="U822" s="5"/>
      <c r="V822" s="5"/>
      <c r="W822" s="5"/>
      <c r="X822" s="5"/>
      <c r="Y822" s="5"/>
      <c r="Z822" s="5"/>
      <c r="AA822" s="5"/>
      <c r="AB822" s="5"/>
    </row>
    <row r="823" ht="15.75" customHeight="1">
      <c r="L823" s="5"/>
      <c r="M823" s="5"/>
      <c r="N823" s="5"/>
      <c r="O823" s="11"/>
      <c r="P823" s="5"/>
      <c r="Q823" s="5"/>
      <c r="R823" s="5"/>
      <c r="S823" s="5"/>
      <c r="T823" s="5"/>
      <c r="U823" s="5"/>
      <c r="V823" s="5"/>
      <c r="W823" s="5"/>
      <c r="X823" s="5"/>
      <c r="Y823" s="5"/>
      <c r="Z823" s="5"/>
      <c r="AA823" s="5"/>
      <c r="AB823" s="5"/>
    </row>
    <row r="824" ht="15.75" customHeight="1">
      <c r="L824" s="5"/>
      <c r="M824" s="5"/>
      <c r="N824" s="5"/>
      <c r="O824" s="11"/>
      <c r="P824" s="5"/>
      <c r="Q824" s="5"/>
      <c r="R824" s="5"/>
      <c r="S824" s="5"/>
      <c r="T824" s="5"/>
      <c r="U824" s="5"/>
      <c r="V824" s="5"/>
      <c r="W824" s="5"/>
      <c r="X824" s="5"/>
      <c r="Y824" s="5"/>
      <c r="Z824" s="5"/>
      <c r="AA824" s="5"/>
      <c r="AB824" s="5"/>
    </row>
    <row r="825" ht="15.75" customHeight="1">
      <c r="L825" s="5"/>
      <c r="M825" s="5"/>
      <c r="N825" s="5"/>
      <c r="O825" s="11"/>
      <c r="P825" s="5"/>
      <c r="Q825" s="5"/>
      <c r="R825" s="5"/>
      <c r="S825" s="5"/>
      <c r="T825" s="5"/>
      <c r="U825" s="5"/>
      <c r="V825" s="5"/>
      <c r="W825" s="5"/>
      <c r="X825" s="5"/>
      <c r="Y825" s="5"/>
      <c r="Z825" s="5"/>
      <c r="AA825" s="5"/>
      <c r="AB825" s="5"/>
    </row>
    <row r="826" ht="15.75" customHeight="1">
      <c r="L826" s="5"/>
      <c r="M826" s="5"/>
      <c r="N826" s="5"/>
      <c r="O826" s="11"/>
      <c r="P826" s="5"/>
      <c r="Q826" s="5"/>
      <c r="R826" s="5"/>
      <c r="S826" s="5"/>
      <c r="T826" s="5"/>
      <c r="U826" s="5"/>
      <c r="V826" s="5"/>
      <c r="W826" s="5"/>
      <c r="X826" s="5"/>
      <c r="Y826" s="5"/>
      <c r="Z826" s="5"/>
      <c r="AA826" s="5"/>
      <c r="AB826" s="5"/>
    </row>
    <row r="827" ht="15.75" customHeight="1">
      <c r="L827" s="5"/>
      <c r="M827" s="5"/>
      <c r="N827" s="5"/>
      <c r="O827" s="11"/>
      <c r="P827" s="5"/>
      <c r="Q827" s="5"/>
      <c r="R827" s="5"/>
      <c r="S827" s="5"/>
      <c r="T827" s="5"/>
      <c r="U827" s="5"/>
      <c r="V827" s="5"/>
      <c r="W827" s="5"/>
      <c r="X827" s="5"/>
      <c r="Y827" s="5"/>
      <c r="Z827" s="5"/>
      <c r="AA827" s="5"/>
      <c r="AB827" s="5"/>
    </row>
    <row r="828" ht="15.75" customHeight="1">
      <c r="L828" s="5"/>
      <c r="M828" s="5"/>
      <c r="N828" s="5"/>
      <c r="O828" s="11"/>
      <c r="P828" s="5"/>
      <c r="Q828" s="5"/>
      <c r="R828" s="5"/>
      <c r="S828" s="5"/>
      <c r="T828" s="5"/>
      <c r="U828" s="5"/>
      <c r="V828" s="5"/>
      <c r="W828" s="5"/>
      <c r="X828" s="5"/>
      <c r="Y828" s="5"/>
      <c r="Z828" s="5"/>
      <c r="AA828" s="5"/>
      <c r="AB828" s="5"/>
    </row>
    <row r="829" ht="15.75" customHeight="1">
      <c r="L829" s="5"/>
      <c r="M829" s="5"/>
      <c r="N829" s="5"/>
      <c r="O829" s="11"/>
      <c r="P829" s="5"/>
      <c r="Q829" s="5"/>
      <c r="R829" s="5"/>
      <c r="S829" s="5"/>
      <c r="T829" s="5"/>
      <c r="U829" s="5"/>
      <c r="V829" s="5"/>
      <c r="W829" s="5"/>
      <c r="X829" s="5"/>
      <c r="Y829" s="5"/>
      <c r="Z829" s="5"/>
      <c r="AA829" s="5"/>
      <c r="AB829" s="5"/>
    </row>
    <row r="830" ht="15.75" customHeight="1">
      <c r="L830" s="5"/>
      <c r="M830" s="5"/>
      <c r="N830" s="5"/>
      <c r="O830" s="11"/>
      <c r="P830" s="5"/>
      <c r="Q830" s="5"/>
      <c r="R830" s="5"/>
      <c r="S830" s="5"/>
      <c r="T830" s="5"/>
      <c r="U830" s="5"/>
      <c r="V830" s="5"/>
      <c r="W830" s="5"/>
      <c r="X830" s="5"/>
      <c r="Y830" s="5"/>
      <c r="Z830" s="5"/>
      <c r="AA830" s="5"/>
      <c r="AB830" s="5"/>
    </row>
    <row r="831" ht="15.75" customHeight="1">
      <c r="L831" s="5"/>
      <c r="M831" s="5"/>
      <c r="N831" s="5"/>
      <c r="O831" s="11"/>
      <c r="P831" s="5"/>
      <c r="Q831" s="5"/>
      <c r="R831" s="5"/>
      <c r="S831" s="5"/>
      <c r="T831" s="5"/>
      <c r="U831" s="5"/>
      <c r="V831" s="5"/>
      <c r="W831" s="5"/>
      <c r="X831" s="5"/>
      <c r="Y831" s="5"/>
      <c r="Z831" s="5"/>
      <c r="AA831" s="5"/>
      <c r="AB831" s="5"/>
    </row>
    <row r="832" ht="15.75" customHeight="1">
      <c r="L832" s="5"/>
      <c r="M832" s="5"/>
      <c r="N832" s="5"/>
      <c r="O832" s="11"/>
      <c r="P832" s="5"/>
      <c r="Q832" s="5"/>
      <c r="R832" s="5"/>
      <c r="S832" s="5"/>
      <c r="T832" s="5"/>
      <c r="U832" s="5"/>
      <c r="V832" s="5"/>
      <c r="W832" s="5"/>
      <c r="X832" s="5"/>
      <c r="Y832" s="5"/>
      <c r="Z832" s="5"/>
      <c r="AA832" s="5"/>
      <c r="AB832" s="5"/>
    </row>
    <row r="833" ht="15.75" customHeight="1">
      <c r="L833" s="5"/>
      <c r="M833" s="5"/>
      <c r="N833" s="5"/>
      <c r="O833" s="11"/>
      <c r="P833" s="5"/>
      <c r="Q833" s="5"/>
      <c r="R833" s="5"/>
      <c r="S833" s="5"/>
      <c r="T833" s="5"/>
      <c r="U833" s="5"/>
      <c r="V833" s="5"/>
      <c r="W833" s="5"/>
      <c r="X833" s="5"/>
      <c r="Y833" s="5"/>
      <c r="Z833" s="5"/>
      <c r="AA833" s="5"/>
      <c r="AB833" s="5"/>
    </row>
    <row r="834" ht="15.75" customHeight="1">
      <c r="L834" s="5"/>
      <c r="M834" s="5"/>
      <c r="N834" s="5"/>
      <c r="O834" s="11"/>
      <c r="P834" s="5"/>
      <c r="Q834" s="5"/>
      <c r="R834" s="5"/>
      <c r="S834" s="5"/>
      <c r="T834" s="5"/>
      <c r="U834" s="5"/>
      <c r="V834" s="5"/>
      <c r="W834" s="5"/>
      <c r="X834" s="5"/>
      <c r="Y834" s="5"/>
      <c r="Z834" s="5"/>
      <c r="AA834" s="5"/>
      <c r="AB834" s="5"/>
    </row>
    <row r="835" ht="15.75" customHeight="1">
      <c r="L835" s="5"/>
      <c r="M835" s="5"/>
      <c r="N835" s="5"/>
      <c r="O835" s="11"/>
      <c r="P835" s="5"/>
      <c r="Q835" s="5"/>
      <c r="R835" s="5"/>
      <c r="S835" s="5"/>
      <c r="T835" s="5"/>
      <c r="U835" s="5"/>
      <c r="V835" s="5"/>
      <c r="W835" s="5"/>
      <c r="X835" s="5"/>
      <c r="Y835" s="5"/>
      <c r="Z835" s="5"/>
      <c r="AA835" s="5"/>
      <c r="AB835" s="5"/>
    </row>
    <row r="836" ht="15.75" customHeight="1">
      <c r="L836" s="5"/>
      <c r="M836" s="5"/>
      <c r="N836" s="5"/>
      <c r="O836" s="11"/>
      <c r="P836" s="5"/>
      <c r="Q836" s="5"/>
      <c r="R836" s="5"/>
      <c r="S836" s="5"/>
      <c r="T836" s="5"/>
      <c r="U836" s="5"/>
      <c r="V836" s="5"/>
      <c r="W836" s="5"/>
      <c r="X836" s="5"/>
      <c r="Y836" s="5"/>
      <c r="Z836" s="5"/>
      <c r="AA836" s="5"/>
      <c r="AB836" s="5"/>
    </row>
    <row r="837" ht="15.75" customHeight="1">
      <c r="L837" s="5"/>
      <c r="M837" s="5"/>
      <c r="N837" s="5"/>
      <c r="O837" s="11"/>
      <c r="P837" s="5"/>
      <c r="Q837" s="5"/>
      <c r="R837" s="5"/>
      <c r="S837" s="5"/>
      <c r="T837" s="5"/>
      <c r="U837" s="5"/>
      <c r="V837" s="5"/>
      <c r="W837" s="5"/>
      <c r="X837" s="5"/>
      <c r="Y837" s="5"/>
      <c r="Z837" s="5"/>
      <c r="AA837" s="5"/>
      <c r="AB837" s="5"/>
    </row>
    <row r="838" ht="15.75" customHeight="1">
      <c r="L838" s="5"/>
      <c r="M838" s="5"/>
      <c r="N838" s="5"/>
      <c r="O838" s="11"/>
      <c r="P838" s="5"/>
      <c r="Q838" s="5"/>
      <c r="R838" s="5"/>
      <c r="S838" s="5"/>
      <c r="T838" s="5"/>
      <c r="U838" s="5"/>
      <c r="V838" s="5"/>
      <c r="W838" s="5"/>
      <c r="X838" s="5"/>
      <c r="Y838" s="5"/>
      <c r="Z838" s="5"/>
      <c r="AA838" s="5"/>
      <c r="AB838" s="5"/>
    </row>
    <row r="839" ht="15.75" customHeight="1">
      <c r="L839" s="5"/>
      <c r="M839" s="5"/>
      <c r="N839" s="5"/>
      <c r="O839" s="11"/>
      <c r="P839" s="5"/>
      <c r="Q839" s="5"/>
      <c r="R839" s="5"/>
      <c r="S839" s="5"/>
      <c r="T839" s="5"/>
      <c r="U839" s="5"/>
      <c r="V839" s="5"/>
      <c r="W839" s="5"/>
      <c r="X839" s="5"/>
      <c r="Y839" s="5"/>
      <c r="Z839" s="5"/>
      <c r="AA839" s="5"/>
      <c r="AB839" s="5"/>
    </row>
    <row r="840" ht="15.75" customHeight="1">
      <c r="L840" s="5"/>
      <c r="M840" s="5"/>
      <c r="N840" s="5"/>
      <c r="O840" s="11"/>
      <c r="P840" s="5"/>
      <c r="Q840" s="5"/>
      <c r="R840" s="5"/>
      <c r="S840" s="5"/>
      <c r="T840" s="5"/>
      <c r="U840" s="5"/>
      <c r="V840" s="5"/>
      <c r="W840" s="5"/>
      <c r="X840" s="5"/>
      <c r="Y840" s="5"/>
      <c r="Z840" s="5"/>
      <c r="AA840" s="5"/>
      <c r="AB840" s="5"/>
    </row>
    <row r="841" ht="15.75" customHeight="1">
      <c r="L841" s="5"/>
      <c r="M841" s="5"/>
      <c r="N841" s="5"/>
      <c r="O841" s="11"/>
      <c r="P841" s="5"/>
      <c r="Q841" s="5"/>
      <c r="R841" s="5"/>
      <c r="S841" s="5"/>
      <c r="T841" s="5"/>
      <c r="U841" s="5"/>
      <c r="V841" s="5"/>
      <c r="W841" s="5"/>
      <c r="X841" s="5"/>
      <c r="Y841" s="5"/>
      <c r="Z841" s="5"/>
      <c r="AA841" s="5"/>
      <c r="AB841" s="5"/>
    </row>
    <row r="842" ht="15.75" customHeight="1">
      <c r="L842" s="5"/>
      <c r="M842" s="5"/>
      <c r="N842" s="5"/>
      <c r="O842" s="11"/>
      <c r="P842" s="5"/>
      <c r="Q842" s="5"/>
      <c r="R842" s="5"/>
      <c r="S842" s="5"/>
      <c r="T842" s="5"/>
      <c r="U842" s="5"/>
      <c r="V842" s="5"/>
      <c r="W842" s="5"/>
      <c r="X842" s="5"/>
      <c r="Y842" s="5"/>
      <c r="Z842" s="5"/>
      <c r="AA842" s="5"/>
      <c r="AB842" s="5"/>
    </row>
    <row r="843" ht="15.75" customHeight="1">
      <c r="L843" s="5"/>
      <c r="M843" s="5"/>
      <c r="N843" s="5"/>
      <c r="O843" s="11"/>
      <c r="P843" s="5"/>
      <c r="Q843" s="5"/>
      <c r="R843" s="5"/>
      <c r="S843" s="5"/>
      <c r="T843" s="5"/>
      <c r="U843" s="5"/>
      <c r="V843" s="5"/>
      <c r="W843" s="5"/>
      <c r="X843" s="5"/>
      <c r="Y843" s="5"/>
      <c r="Z843" s="5"/>
      <c r="AA843" s="5"/>
      <c r="AB843" s="5"/>
    </row>
    <row r="844" ht="15.75" customHeight="1">
      <c r="L844" s="5"/>
      <c r="M844" s="5"/>
      <c r="N844" s="5"/>
      <c r="O844" s="11"/>
      <c r="P844" s="5"/>
      <c r="Q844" s="5"/>
      <c r="R844" s="5"/>
      <c r="S844" s="5"/>
      <c r="T844" s="5"/>
      <c r="U844" s="5"/>
      <c r="V844" s="5"/>
      <c r="W844" s="5"/>
      <c r="X844" s="5"/>
      <c r="Y844" s="5"/>
      <c r="Z844" s="5"/>
      <c r="AA844" s="5"/>
      <c r="AB844" s="5"/>
    </row>
    <row r="845" ht="15.75" customHeight="1">
      <c r="L845" s="5"/>
      <c r="M845" s="5"/>
      <c r="N845" s="5"/>
      <c r="O845" s="11"/>
      <c r="P845" s="5"/>
      <c r="Q845" s="5"/>
      <c r="R845" s="5"/>
      <c r="S845" s="5"/>
      <c r="T845" s="5"/>
      <c r="U845" s="5"/>
      <c r="V845" s="5"/>
      <c r="W845" s="5"/>
      <c r="X845" s="5"/>
      <c r="Y845" s="5"/>
      <c r="Z845" s="5"/>
      <c r="AA845" s="5"/>
      <c r="AB845" s="5"/>
    </row>
    <row r="846" ht="15.75" customHeight="1">
      <c r="L846" s="5"/>
      <c r="M846" s="5"/>
      <c r="N846" s="5"/>
      <c r="O846" s="11"/>
      <c r="P846" s="5"/>
      <c r="Q846" s="5"/>
      <c r="R846" s="5"/>
      <c r="S846" s="5"/>
      <c r="T846" s="5"/>
      <c r="U846" s="5"/>
      <c r="V846" s="5"/>
      <c r="W846" s="5"/>
      <c r="X846" s="5"/>
      <c r="Y846" s="5"/>
      <c r="Z846" s="5"/>
      <c r="AA846" s="5"/>
      <c r="AB846" s="5"/>
    </row>
    <row r="847" ht="15.75" customHeight="1">
      <c r="L847" s="5"/>
      <c r="M847" s="5"/>
      <c r="N847" s="5"/>
      <c r="O847" s="11"/>
      <c r="P847" s="5"/>
      <c r="Q847" s="5"/>
      <c r="R847" s="5"/>
      <c r="S847" s="5"/>
      <c r="T847" s="5"/>
      <c r="U847" s="5"/>
      <c r="V847" s="5"/>
      <c r="W847" s="5"/>
      <c r="X847" s="5"/>
      <c r="Y847" s="5"/>
      <c r="Z847" s="5"/>
      <c r="AA847" s="5"/>
      <c r="AB847" s="5"/>
    </row>
    <row r="848" ht="15.75" customHeight="1">
      <c r="L848" s="5"/>
      <c r="M848" s="5"/>
      <c r="N848" s="5"/>
      <c r="O848" s="11"/>
      <c r="P848" s="5"/>
      <c r="Q848" s="5"/>
      <c r="R848" s="5"/>
      <c r="S848" s="5"/>
      <c r="T848" s="5"/>
      <c r="U848" s="5"/>
      <c r="V848" s="5"/>
      <c r="W848" s="5"/>
      <c r="X848" s="5"/>
      <c r="Y848" s="5"/>
      <c r="Z848" s="5"/>
      <c r="AA848" s="5"/>
      <c r="AB848" s="5"/>
    </row>
    <row r="849" ht="15.75" customHeight="1">
      <c r="L849" s="5"/>
      <c r="M849" s="5"/>
      <c r="N849" s="5"/>
      <c r="O849" s="11"/>
      <c r="P849" s="5"/>
      <c r="Q849" s="5"/>
      <c r="R849" s="5"/>
      <c r="S849" s="5"/>
      <c r="T849" s="5"/>
      <c r="U849" s="5"/>
      <c r="V849" s="5"/>
      <c r="W849" s="5"/>
      <c r="X849" s="5"/>
      <c r="Y849" s="5"/>
      <c r="Z849" s="5"/>
      <c r="AA849" s="5"/>
      <c r="AB849" s="5"/>
    </row>
    <row r="850" ht="15.75" customHeight="1">
      <c r="L850" s="5"/>
      <c r="M850" s="5"/>
      <c r="N850" s="5"/>
      <c r="O850" s="11"/>
      <c r="P850" s="5"/>
      <c r="Q850" s="5"/>
      <c r="R850" s="5"/>
      <c r="S850" s="5"/>
      <c r="T850" s="5"/>
      <c r="U850" s="5"/>
      <c r="V850" s="5"/>
      <c r="W850" s="5"/>
      <c r="X850" s="5"/>
      <c r="Y850" s="5"/>
      <c r="Z850" s="5"/>
      <c r="AA850" s="5"/>
      <c r="AB850" s="5"/>
    </row>
    <row r="851" ht="15.75" customHeight="1">
      <c r="L851" s="5"/>
      <c r="M851" s="5"/>
      <c r="N851" s="5"/>
      <c r="O851" s="11"/>
      <c r="P851" s="5"/>
      <c r="Q851" s="5"/>
      <c r="R851" s="5"/>
      <c r="S851" s="5"/>
      <c r="T851" s="5"/>
      <c r="U851" s="5"/>
      <c r="V851" s="5"/>
      <c r="W851" s="5"/>
      <c r="X851" s="5"/>
      <c r="Y851" s="5"/>
      <c r="Z851" s="5"/>
      <c r="AA851" s="5"/>
      <c r="AB851" s="5"/>
    </row>
    <row r="852" ht="15.75" customHeight="1">
      <c r="L852" s="5"/>
      <c r="M852" s="5"/>
      <c r="N852" s="5"/>
      <c r="O852" s="11"/>
      <c r="P852" s="5"/>
      <c r="Q852" s="5"/>
      <c r="R852" s="5"/>
      <c r="S852" s="5"/>
      <c r="T852" s="5"/>
      <c r="U852" s="5"/>
      <c r="V852" s="5"/>
      <c r="W852" s="5"/>
      <c r="X852" s="5"/>
      <c r="Y852" s="5"/>
      <c r="Z852" s="5"/>
      <c r="AA852" s="5"/>
      <c r="AB852" s="5"/>
    </row>
    <row r="853" ht="15.75" customHeight="1">
      <c r="L853" s="5"/>
      <c r="M853" s="5"/>
      <c r="N853" s="5"/>
      <c r="O853" s="11"/>
      <c r="P853" s="5"/>
      <c r="Q853" s="5"/>
      <c r="R853" s="5"/>
      <c r="S853" s="5"/>
      <c r="T853" s="5"/>
      <c r="U853" s="5"/>
      <c r="V853" s="5"/>
      <c r="W853" s="5"/>
      <c r="X853" s="5"/>
      <c r="Y853" s="5"/>
      <c r="Z853" s="5"/>
      <c r="AA853" s="5"/>
      <c r="AB853" s="5"/>
    </row>
    <row r="854" ht="15.75" customHeight="1">
      <c r="L854" s="5"/>
      <c r="M854" s="5"/>
      <c r="N854" s="5"/>
      <c r="O854" s="11"/>
      <c r="P854" s="5"/>
      <c r="Q854" s="5"/>
      <c r="R854" s="5"/>
      <c r="S854" s="5"/>
      <c r="T854" s="5"/>
      <c r="U854" s="5"/>
      <c r="V854" s="5"/>
      <c r="W854" s="5"/>
      <c r="X854" s="5"/>
      <c r="Y854" s="5"/>
      <c r="Z854" s="5"/>
      <c r="AA854" s="5"/>
      <c r="AB854" s="5"/>
    </row>
    <row r="855" ht="15.75" customHeight="1">
      <c r="L855" s="5"/>
      <c r="M855" s="5"/>
      <c r="N855" s="5"/>
      <c r="O855" s="11"/>
      <c r="P855" s="5"/>
      <c r="Q855" s="5"/>
      <c r="R855" s="5"/>
      <c r="S855" s="5"/>
      <c r="T855" s="5"/>
      <c r="U855" s="5"/>
      <c r="V855" s="5"/>
      <c r="W855" s="5"/>
      <c r="X855" s="5"/>
      <c r="Y855" s="5"/>
      <c r="Z855" s="5"/>
      <c r="AA855" s="5"/>
      <c r="AB855" s="5"/>
    </row>
    <row r="856" ht="15.75" customHeight="1">
      <c r="L856" s="5"/>
      <c r="M856" s="5"/>
      <c r="N856" s="5"/>
      <c r="O856" s="11"/>
      <c r="P856" s="5"/>
      <c r="Q856" s="5"/>
      <c r="R856" s="5"/>
      <c r="S856" s="5"/>
      <c r="T856" s="5"/>
      <c r="U856" s="5"/>
      <c r="V856" s="5"/>
      <c r="W856" s="5"/>
      <c r="X856" s="5"/>
      <c r="Y856" s="5"/>
      <c r="Z856" s="5"/>
      <c r="AA856" s="5"/>
      <c r="AB856" s="5"/>
    </row>
    <row r="857" ht="15.75" customHeight="1">
      <c r="L857" s="5"/>
      <c r="M857" s="5"/>
      <c r="N857" s="5"/>
      <c r="O857" s="11"/>
      <c r="P857" s="5"/>
      <c r="Q857" s="5"/>
      <c r="R857" s="5"/>
      <c r="S857" s="5"/>
      <c r="T857" s="5"/>
      <c r="U857" s="5"/>
      <c r="V857" s="5"/>
      <c r="W857" s="5"/>
      <c r="X857" s="5"/>
      <c r="Y857" s="5"/>
      <c r="Z857" s="5"/>
      <c r="AA857" s="5"/>
      <c r="AB857" s="5"/>
    </row>
    <row r="858" ht="15.75" customHeight="1">
      <c r="L858" s="5"/>
      <c r="M858" s="5"/>
      <c r="N858" s="5"/>
      <c r="O858" s="11"/>
      <c r="P858" s="5"/>
      <c r="Q858" s="5"/>
      <c r="R858" s="5"/>
      <c r="S858" s="5"/>
      <c r="T858" s="5"/>
      <c r="U858" s="5"/>
      <c r="V858" s="5"/>
      <c r="W858" s="5"/>
      <c r="X858" s="5"/>
      <c r="Y858" s="5"/>
      <c r="Z858" s="5"/>
      <c r="AA858" s="5"/>
      <c r="AB858" s="5"/>
    </row>
    <row r="859" ht="15.75" customHeight="1">
      <c r="L859" s="5"/>
      <c r="M859" s="5"/>
      <c r="N859" s="5"/>
      <c r="O859" s="11"/>
      <c r="P859" s="5"/>
      <c r="Q859" s="5"/>
      <c r="R859" s="5"/>
      <c r="S859" s="5"/>
      <c r="T859" s="5"/>
      <c r="U859" s="5"/>
      <c r="V859" s="5"/>
      <c r="W859" s="5"/>
      <c r="X859" s="5"/>
      <c r="Y859" s="5"/>
      <c r="Z859" s="5"/>
      <c r="AA859" s="5"/>
      <c r="AB859" s="5"/>
    </row>
    <row r="860" ht="15.75" customHeight="1">
      <c r="L860" s="5"/>
      <c r="M860" s="5"/>
      <c r="N860" s="5"/>
      <c r="O860" s="11"/>
      <c r="P860" s="5"/>
      <c r="Q860" s="5"/>
      <c r="R860" s="5"/>
      <c r="S860" s="5"/>
      <c r="T860" s="5"/>
      <c r="U860" s="5"/>
      <c r="V860" s="5"/>
      <c r="W860" s="5"/>
      <c r="X860" s="5"/>
      <c r="Y860" s="5"/>
      <c r="Z860" s="5"/>
      <c r="AA860" s="5"/>
      <c r="AB860" s="5"/>
    </row>
    <row r="861" ht="15.75" customHeight="1">
      <c r="L861" s="5"/>
      <c r="M861" s="5"/>
      <c r="N861" s="5"/>
      <c r="O861" s="11"/>
      <c r="P861" s="5"/>
      <c r="Q861" s="5"/>
      <c r="R861" s="5"/>
      <c r="S861" s="5"/>
      <c r="T861" s="5"/>
      <c r="U861" s="5"/>
      <c r="V861" s="5"/>
      <c r="W861" s="5"/>
      <c r="X861" s="5"/>
      <c r="Y861" s="5"/>
      <c r="Z861" s="5"/>
      <c r="AA861" s="5"/>
      <c r="AB861" s="5"/>
    </row>
    <row r="862" ht="15.75" customHeight="1">
      <c r="L862" s="5"/>
      <c r="M862" s="5"/>
      <c r="N862" s="5"/>
      <c r="O862" s="11"/>
      <c r="P862" s="5"/>
      <c r="Q862" s="5"/>
      <c r="R862" s="5"/>
      <c r="S862" s="5"/>
      <c r="T862" s="5"/>
      <c r="U862" s="5"/>
      <c r="V862" s="5"/>
      <c r="W862" s="5"/>
      <c r="X862" s="5"/>
      <c r="Y862" s="5"/>
      <c r="Z862" s="5"/>
      <c r="AA862" s="5"/>
      <c r="AB862" s="5"/>
    </row>
    <row r="863" ht="15.75" customHeight="1">
      <c r="L863" s="5"/>
      <c r="M863" s="5"/>
      <c r="N863" s="5"/>
      <c r="O863" s="11"/>
      <c r="P863" s="5"/>
      <c r="Q863" s="5"/>
      <c r="R863" s="5"/>
      <c r="S863" s="5"/>
      <c r="T863" s="5"/>
      <c r="U863" s="5"/>
      <c r="V863" s="5"/>
      <c r="W863" s="5"/>
      <c r="X863" s="5"/>
      <c r="Y863" s="5"/>
      <c r="Z863" s="5"/>
      <c r="AA863" s="5"/>
      <c r="AB863" s="5"/>
    </row>
    <row r="864" ht="15.75" customHeight="1">
      <c r="L864" s="5"/>
      <c r="M864" s="5"/>
      <c r="N864" s="5"/>
      <c r="O864" s="11"/>
      <c r="P864" s="5"/>
      <c r="Q864" s="5"/>
      <c r="R864" s="5"/>
      <c r="S864" s="5"/>
      <c r="T864" s="5"/>
      <c r="U864" s="5"/>
      <c r="V864" s="5"/>
      <c r="W864" s="5"/>
      <c r="X864" s="5"/>
      <c r="Y864" s="5"/>
      <c r="Z864" s="5"/>
      <c r="AA864" s="5"/>
      <c r="AB864" s="5"/>
    </row>
    <row r="865" ht="15.75" customHeight="1">
      <c r="L865" s="5"/>
      <c r="M865" s="5"/>
      <c r="N865" s="5"/>
      <c r="O865" s="11"/>
      <c r="P865" s="5"/>
      <c r="Q865" s="5"/>
      <c r="R865" s="5"/>
      <c r="S865" s="5"/>
      <c r="T865" s="5"/>
      <c r="U865" s="5"/>
      <c r="V865" s="5"/>
      <c r="W865" s="5"/>
      <c r="X865" s="5"/>
      <c r="Y865" s="5"/>
      <c r="Z865" s="5"/>
      <c r="AA865" s="5"/>
      <c r="AB865" s="5"/>
    </row>
    <row r="866" ht="15.75" customHeight="1">
      <c r="L866" s="5"/>
      <c r="M866" s="5"/>
      <c r="N866" s="5"/>
      <c r="O866" s="11"/>
      <c r="P866" s="5"/>
      <c r="Q866" s="5"/>
      <c r="R866" s="5"/>
      <c r="S866" s="5"/>
      <c r="T866" s="5"/>
      <c r="U866" s="5"/>
      <c r="V866" s="5"/>
      <c r="W866" s="5"/>
      <c r="X866" s="5"/>
      <c r="Y866" s="5"/>
      <c r="Z866" s="5"/>
      <c r="AA866" s="5"/>
      <c r="AB866" s="5"/>
    </row>
    <row r="867" ht="15.75" customHeight="1">
      <c r="L867" s="5"/>
      <c r="M867" s="5"/>
      <c r="N867" s="5"/>
      <c r="O867" s="11"/>
      <c r="P867" s="5"/>
      <c r="Q867" s="5"/>
      <c r="R867" s="5"/>
      <c r="S867" s="5"/>
      <c r="T867" s="5"/>
      <c r="U867" s="5"/>
      <c r="V867" s="5"/>
      <c r="W867" s="5"/>
      <c r="X867" s="5"/>
      <c r="Y867" s="5"/>
      <c r="Z867" s="5"/>
      <c r="AA867" s="5"/>
      <c r="AB867" s="5"/>
    </row>
    <row r="868" ht="15.75" customHeight="1">
      <c r="L868" s="5"/>
      <c r="M868" s="5"/>
      <c r="N868" s="5"/>
      <c r="O868" s="11"/>
      <c r="P868" s="5"/>
      <c r="Q868" s="5"/>
      <c r="R868" s="5"/>
      <c r="S868" s="5"/>
      <c r="T868" s="5"/>
      <c r="U868" s="5"/>
      <c r="V868" s="5"/>
      <c r="W868" s="5"/>
      <c r="X868" s="5"/>
      <c r="Y868" s="5"/>
      <c r="Z868" s="5"/>
      <c r="AA868" s="5"/>
      <c r="AB868" s="5"/>
    </row>
    <row r="869" ht="15.75" customHeight="1">
      <c r="L869" s="5"/>
      <c r="M869" s="5"/>
      <c r="N869" s="5"/>
      <c r="O869" s="11"/>
      <c r="P869" s="5"/>
      <c r="Q869" s="5"/>
      <c r="R869" s="5"/>
      <c r="S869" s="5"/>
      <c r="T869" s="5"/>
      <c r="U869" s="5"/>
      <c r="V869" s="5"/>
      <c r="W869" s="5"/>
      <c r="X869" s="5"/>
      <c r="Y869" s="5"/>
      <c r="Z869" s="5"/>
      <c r="AA869" s="5"/>
      <c r="AB869" s="5"/>
    </row>
    <row r="870" ht="15.75" customHeight="1">
      <c r="L870" s="5"/>
      <c r="M870" s="5"/>
      <c r="N870" s="5"/>
      <c r="O870" s="11"/>
      <c r="P870" s="5"/>
      <c r="Q870" s="5"/>
      <c r="R870" s="5"/>
      <c r="S870" s="5"/>
      <c r="T870" s="5"/>
      <c r="U870" s="5"/>
      <c r="V870" s="5"/>
      <c r="W870" s="5"/>
      <c r="X870" s="5"/>
      <c r="Y870" s="5"/>
      <c r="Z870" s="5"/>
      <c r="AA870" s="5"/>
      <c r="AB870" s="5"/>
    </row>
    <row r="871" ht="15.75" customHeight="1">
      <c r="L871" s="5"/>
      <c r="M871" s="5"/>
      <c r="N871" s="5"/>
      <c r="O871" s="11"/>
      <c r="P871" s="5"/>
      <c r="Q871" s="5"/>
      <c r="R871" s="5"/>
      <c r="S871" s="5"/>
      <c r="T871" s="5"/>
      <c r="U871" s="5"/>
      <c r="V871" s="5"/>
      <c r="W871" s="5"/>
      <c r="X871" s="5"/>
      <c r="Y871" s="5"/>
      <c r="Z871" s="5"/>
      <c r="AA871" s="5"/>
      <c r="AB871" s="5"/>
    </row>
    <row r="872" ht="15.75" customHeight="1">
      <c r="L872" s="5"/>
      <c r="M872" s="5"/>
      <c r="N872" s="5"/>
      <c r="O872" s="11"/>
      <c r="P872" s="5"/>
      <c r="Q872" s="5"/>
      <c r="R872" s="5"/>
      <c r="S872" s="5"/>
      <c r="T872" s="5"/>
      <c r="U872" s="5"/>
      <c r="V872" s="5"/>
      <c r="W872" s="5"/>
      <c r="X872" s="5"/>
      <c r="Y872" s="5"/>
      <c r="Z872" s="5"/>
      <c r="AA872" s="5"/>
      <c r="AB872" s="5"/>
    </row>
    <row r="873" ht="15.75" customHeight="1">
      <c r="L873" s="5"/>
      <c r="M873" s="5"/>
      <c r="N873" s="5"/>
      <c r="O873" s="11"/>
      <c r="P873" s="5"/>
      <c r="Q873" s="5"/>
      <c r="R873" s="5"/>
      <c r="S873" s="5"/>
      <c r="T873" s="5"/>
      <c r="U873" s="5"/>
      <c r="V873" s="5"/>
      <c r="W873" s="5"/>
      <c r="X873" s="5"/>
      <c r="Y873" s="5"/>
      <c r="Z873" s="5"/>
      <c r="AA873" s="5"/>
      <c r="AB873" s="5"/>
    </row>
    <row r="874" ht="15.75" customHeight="1">
      <c r="L874" s="5"/>
      <c r="M874" s="5"/>
      <c r="N874" s="5"/>
      <c r="O874" s="11"/>
      <c r="P874" s="5"/>
      <c r="Q874" s="5"/>
      <c r="R874" s="5"/>
      <c r="S874" s="5"/>
      <c r="T874" s="5"/>
      <c r="U874" s="5"/>
      <c r="V874" s="5"/>
      <c r="W874" s="5"/>
      <c r="X874" s="5"/>
      <c r="Y874" s="5"/>
      <c r="Z874" s="5"/>
      <c r="AA874" s="5"/>
      <c r="AB874" s="5"/>
    </row>
    <row r="875" ht="15.75" customHeight="1">
      <c r="L875" s="5"/>
      <c r="M875" s="5"/>
      <c r="N875" s="5"/>
      <c r="O875" s="11"/>
      <c r="P875" s="5"/>
      <c r="Q875" s="5"/>
      <c r="R875" s="5"/>
      <c r="S875" s="5"/>
      <c r="T875" s="5"/>
      <c r="U875" s="5"/>
      <c r="V875" s="5"/>
      <c r="W875" s="5"/>
      <c r="X875" s="5"/>
      <c r="Y875" s="5"/>
      <c r="Z875" s="5"/>
      <c r="AA875" s="5"/>
      <c r="AB875" s="5"/>
    </row>
    <row r="876" ht="15.75" customHeight="1">
      <c r="L876" s="5"/>
      <c r="M876" s="5"/>
      <c r="N876" s="5"/>
      <c r="O876" s="11"/>
      <c r="P876" s="5"/>
      <c r="Q876" s="5"/>
      <c r="R876" s="5"/>
      <c r="S876" s="5"/>
      <c r="T876" s="5"/>
      <c r="U876" s="5"/>
      <c r="V876" s="5"/>
      <c r="W876" s="5"/>
      <c r="X876" s="5"/>
      <c r="Y876" s="5"/>
      <c r="Z876" s="5"/>
      <c r="AA876" s="5"/>
      <c r="AB876" s="5"/>
    </row>
    <row r="877" ht="15.75" customHeight="1">
      <c r="L877" s="5"/>
      <c r="M877" s="5"/>
      <c r="N877" s="5"/>
      <c r="O877" s="11"/>
      <c r="P877" s="5"/>
      <c r="Q877" s="5"/>
      <c r="R877" s="5"/>
      <c r="S877" s="5"/>
      <c r="T877" s="5"/>
      <c r="U877" s="5"/>
      <c r="V877" s="5"/>
      <c r="W877" s="5"/>
      <c r="X877" s="5"/>
      <c r="Y877" s="5"/>
      <c r="Z877" s="5"/>
      <c r="AA877" s="5"/>
      <c r="AB877" s="5"/>
    </row>
    <row r="878" ht="15.75" customHeight="1">
      <c r="L878" s="5"/>
      <c r="M878" s="5"/>
      <c r="N878" s="5"/>
      <c r="O878" s="11"/>
      <c r="P878" s="5"/>
      <c r="Q878" s="5"/>
      <c r="R878" s="5"/>
      <c r="S878" s="5"/>
      <c r="T878" s="5"/>
      <c r="U878" s="5"/>
      <c r="V878" s="5"/>
      <c r="W878" s="5"/>
      <c r="X878" s="5"/>
      <c r="Y878" s="5"/>
      <c r="Z878" s="5"/>
      <c r="AA878" s="5"/>
      <c r="AB878" s="5"/>
    </row>
    <row r="879" ht="15.75" customHeight="1">
      <c r="L879" s="5"/>
      <c r="M879" s="5"/>
      <c r="N879" s="5"/>
      <c r="O879" s="11"/>
      <c r="P879" s="5"/>
      <c r="Q879" s="5"/>
      <c r="R879" s="5"/>
      <c r="S879" s="5"/>
      <c r="T879" s="5"/>
      <c r="U879" s="5"/>
      <c r="V879" s="5"/>
      <c r="W879" s="5"/>
      <c r="X879" s="5"/>
      <c r="Y879" s="5"/>
      <c r="Z879" s="5"/>
      <c r="AA879" s="5"/>
      <c r="AB879" s="5"/>
    </row>
    <row r="880" ht="15.75" customHeight="1">
      <c r="L880" s="5"/>
      <c r="M880" s="5"/>
      <c r="N880" s="5"/>
      <c r="O880" s="11"/>
      <c r="P880" s="5"/>
      <c r="Q880" s="5"/>
      <c r="R880" s="5"/>
      <c r="S880" s="5"/>
      <c r="T880" s="5"/>
      <c r="U880" s="5"/>
      <c r="V880" s="5"/>
      <c r="W880" s="5"/>
      <c r="X880" s="5"/>
      <c r="Y880" s="5"/>
      <c r="Z880" s="5"/>
      <c r="AA880" s="5"/>
      <c r="AB880" s="5"/>
    </row>
    <row r="881" ht="15.75" customHeight="1">
      <c r="L881" s="5"/>
      <c r="M881" s="5"/>
      <c r="N881" s="5"/>
      <c r="O881" s="11"/>
      <c r="P881" s="5"/>
      <c r="Q881" s="5"/>
      <c r="R881" s="5"/>
      <c r="S881" s="5"/>
      <c r="T881" s="5"/>
      <c r="U881" s="5"/>
      <c r="V881" s="5"/>
      <c r="W881" s="5"/>
      <c r="X881" s="5"/>
      <c r="Y881" s="5"/>
      <c r="Z881" s="5"/>
      <c r="AA881" s="5"/>
      <c r="AB881" s="5"/>
    </row>
    <row r="882" ht="15.75" customHeight="1">
      <c r="L882" s="5"/>
      <c r="M882" s="5"/>
      <c r="N882" s="5"/>
      <c r="O882" s="11"/>
      <c r="P882" s="5"/>
      <c r="Q882" s="5"/>
      <c r="R882" s="5"/>
      <c r="S882" s="5"/>
      <c r="T882" s="5"/>
      <c r="U882" s="5"/>
      <c r="V882" s="5"/>
      <c r="W882" s="5"/>
      <c r="X882" s="5"/>
      <c r="Y882" s="5"/>
      <c r="Z882" s="5"/>
      <c r="AA882" s="5"/>
      <c r="AB882" s="5"/>
    </row>
    <row r="883" ht="15.75" customHeight="1">
      <c r="L883" s="5"/>
      <c r="M883" s="5"/>
      <c r="N883" s="5"/>
      <c r="O883" s="11"/>
      <c r="P883" s="5"/>
      <c r="Q883" s="5"/>
      <c r="R883" s="5"/>
      <c r="S883" s="5"/>
      <c r="T883" s="5"/>
      <c r="U883" s="5"/>
      <c r="V883" s="5"/>
      <c r="W883" s="5"/>
      <c r="X883" s="5"/>
      <c r="Y883" s="5"/>
      <c r="Z883" s="5"/>
      <c r="AA883" s="5"/>
      <c r="AB883" s="5"/>
    </row>
    <row r="884" ht="15.75" customHeight="1">
      <c r="L884" s="5"/>
      <c r="M884" s="5"/>
      <c r="N884" s="5"/>
      <c r="O884" s="11"/>
      <c r="P884" s="5"/>
      <c r="Q884" s="5"/>
      <c r="R884" s="5"/>
      <c r="S884" s="5"/>
      <c r="T884" s="5"/>
      <c r="U884" s="5"/>
      <c r="V884" s="5"/>
      <c r="W884" s="5"/>
      <c r="X884" s="5"/>
      <c r="Y884" s="5"/>
      <c r="Z884" s="5"/>
      <c r="AA884" s="5"/>
      <c r="AB884" s="5"/>
    </row>
    <row r="885" ht="15.75" customHeight="1">
      <c r="L885" s="5"/>
      <c r="M885" s="5"/>
      <c r="N885" s="5"/>
      <c r="O885" s="11"/>
      <c r="P885" s="5"/>
      <c r="Q885" s="5"/>
      <c r="R885" s="5"/>
      <c r="S885" s="5"/>
      <c r="T885" s="5"/>
      <c r="U885" s="5"/>
      <c r="V885" s="5"/>
      <c r="W885" s="5"/>
      <c r="X885" s="5"/>
      <c r="Y885" s="5"/>
      <c r="Z885" s="5"/>
      <c r="AA885" s="5"/>
      <c r="AB885" s="5"/>
    </row>
    <row r="886" ht="15.75" customHeight="1">
      <c r="L886" s="5"/>
      <c r="M886" s="5"/>
      <c r="N886" s="5"/>
      <c r="O886" s="11"/>
      <c r="P886" s="5"/>
      <c r="Q886" s="5"/>
      <c r="R886" s="5"/>
      <c r="S886" s="5"/>
      <c r="T886" s="5"/>
      <c r="U886" s="5"/>
      <c r="V886" s="5"/>
      <c r="W886" s="5"/>
      <c r="X886" s="5"/>
      <c r="Y886" s="5"/>
      <c r="Z886" s="5"/>
      <c r="AA886" s="5"/>
      <c r="AB886" s="5"/>
    </row>
    <row r="887" ht="15.75" customHeight="1">
      <c r="L887" s="5"/>
      <c r="M887" s="5"/>
      <c r="N887" s="5"/>
      <c r="O887" s="11"/>
      <c r="P887" s="5"/>
      <c r="Q887" s="5"/>
      <c r="R887" s="5"/>
      <c r="S887" s="5"/>
      <c r="T887" s="5"/>
      <c r="U887" s="5"/>
      <c r="V887" s="5"/>
      <c r="W887" s="5"/>
      <c r="X887" s="5"/>
      <c r="Y887" s="5"/>
      <c r="Z887" s="5"/>
      <c r="AA887" s="5"/>
      <c r="AB887" s="5"/>
    </row>
    <row r="888" ht="15.75" customHeight="1">
      <c r="L888" s="5"/>
      <c r="M888" s="5"/>
      <c r="N888" s="5"/>
      <c r="O888" s="11"/>
      <c r="P888" s="5"/>
      <c r="Q888" s="5"/>
      <c r="R888" s="5"/>
      <c r="S888" s="5"/>
      <c r="T888" s="5"/>
      <c r="U888" s="5"/>
      <c r="V888" s="5"/>
      <c r="W888" s="5"/>
      <c r="X888" s="5"/>
      <c r="Y888" s="5"/>
      <c r="Z888" s="5"/>
      <c r="AA888" s="5"/>
      <c r="AB888" s="5"/>
    </row>
    <row r="889" ht="15.75" customHeight="1">
      <c r="L889" s="5"/>
      <c r="M889" s="5"/>
      <c r="N889" s="5"/>
      <c r="O889" s="11"/>
      <c r="P889" s="5"/>
      <c r="Q889" s="5"/>
      <c r="R889" s="5"/>
      <c r="S889" s="5"/>
      <c r="T889" s="5"/>
      <c r="U889" s="5"/>
      <c r="V889" s="5"/>
      <c r="W889" s="5"/>
      <c r="X889" s="5"/>
      <c r="Y889" s="5"/>
      <c r="Z889" s="5"/>
      <c r="AA889" s="5"/>
      <c r="AB889" s="5"/>
    </row>
    <row r="890" ht="15.75" customHeight="1">
      <c r="L890" s="5"/>
      <c r="M890" s="5"/>
      <c r="N890" s="5"/>
      <c r="O890" s="11"/>
      <c r="P890" s="5"/>
      <c r="Q890" s="5"/>
      <c r="R890" s="5"/>
      <c r="S890" s="5"/>
      <c r="T890" s="5"/>
      <c r="U890" s="5"/>
      <c r="V890" s="5"/>
      <c r="W890" s="5"/>
      <c r="X890" s="5"/>
      <c r="Y890" s="5"/>
      <c r="Z890" s="5"/>
      <c r="AA890" s="5"/>
      <c r="AB890" s="5"/>
    </row>
    <row r="891" ht="15.75" customHeight="1">
      <c r="L891" s="5"/>
      <c r="M891" s="5"/>
      <c r="N891" s="5"/>
      <c r="O891" s="11"/>
      <c r="P891" s="5"/>
      <c r="Q891" s="5"/>
      <c r="R891" s="5"/>
      <c r="S891" s="5"/>
      <c r="T891" s="5"/>
      <c r="U891" s="5"/>
      <c r="V891" s="5"/>
      <c r="W891" s="5"/>
      <c r="X891" s="5"/>
      <c r="Y891" s="5"/>
      <c r="Z891" s="5"/>
      <c r="AA891" s="5"/>
      <c r="AB891" s="5"/>
    </row>
    <row r="892" ht="15.75" customHeight="1">
      <c r="L892" s="5"/>
      <c r="M892" s="5"/>
      <c r="N892" s="5"/>
      <c r="O892" s="11"/>
      <c r="P892" s="5"/>
      <c r="Q892" s="5"/>
      <c r="R892" s="5"/>
      <c r="S892" s="5"/>
      <c r="T892" s="5"/>
      <c r="U892" s="5"/>
      <c r="V892" s="5"/>
      <c r="W892" s="5"/>
      <c r="X892" s="5"/>
      <c r="Y892" s="5"/>
      <c r="Z892" s="5"/>
      <c r="AA892" s="5"/>
      <c r="AB892" s="5"/>
    </row>
    <row r="893" ht="15.75" customHeight="1">
      <c r="L893" s="5"/>
      <c r="M893" s="5"/>
      <c r="N893" s="5"/>
      <c r="O893" s="11"/>
      <c r="P893" s="5"/>
      <c r="Q893" s="5"/>
      <c r="R893" s="5"/>
      <c r="S893" s="5"/>
      <c r="T893" s="5"/>
      <c r="U893" s="5"/>
      <c r="V893" s="5"/>
      <c r="W893" s="5"/>
      <c r="X893" s="5"/>
      <c r="Y893" s="5"/>
      <c r="Z893" s="5"/>
      <c r="AA893" s="5"/>
      <c r="AB893" s="5"/>
    </row>
    <row r="894" ht="15.75" customHeight="1">
      <c r="L894" s="5"/>
      <c r="M894" s="5"/>
      <c r="N894" s="5"/>
      <c r="O894" s="11"/>
      <c r="P894" s="5"/>
      <c r="Q894" s="5"/>
      <c r="R894" s="5"/>
      <c r="S894" s="5"/>
      <c r="T894" s="5"/>
      <c r="U894" s="5"/>
      <c r="V894" s="5"/>
      <c r="W894" s="5"/>
      <c r="X894" s="5"/>
      <c r="Y894" s="5"/>
      <c r="Z894" s="5"/>
      <c r="AA894" s="5"/>
      <c r="AB894" s="5"/>
    </row>
    <row r="895" ht="15.75" customHeight="1">
      <c r="L895" s="5"/>
      <c r="M895" s="5"/>
      <c r="N895" s="5"/>
      <c r="O895" s="11"/>
      <c r="P895" s="5"/>
      <c r="Q895" s="5"/>
      <c r="R895" s="5"/>
      <c r="S895" s="5"/>
      <c r="T895" s="5"/>
      <c r="U895" s="5"/>
      <c r="V895" s="5"/>
      <c r="W895" s="5"/>
      <c r="X895" s="5"/>
      <c r="Y895" s="5"/>
      <c r="Z895" s="5"/>
      <c r="AA895" s="5"/>
      <c r="AB895" s="5"/>
    </row>
    <row r="896" ht="15.75" customHeight="1">
      <c r="L896" s="5"/>
      <c r="M896" s="5"/>
      <c r="N896" s="5"/>
      <c r="O896" s="11"/>
      <c r="P896" s="5"/>
      <c r="Q896" s="5"/>
      <c r="R896" s="5"/>
      <c r="S896" s="5"/>
      <c r="T896" s="5"/>
      <c r="U896" s="5"/>
      <c r="V896" s="5"/>
      <c r="W896" s="5"/>
      <c r="X896" s="5"/>
      <c r="Y896" s="5"/>
      <c r="Z896" s="5"/>
      <c r="AA896" s="5"/>
      <c r="AB896" s="5"/>
    </row>
    <row r="897" ht="15.75" customHeight="1">
      <c r="L897" s="5"/>
      <c r="M897" s="5"/>
      <c r="N897" s="5"/>
      <c r="O897" s="11"/>
      <c r="P897" s="5"/>
      <c r="Q897" s="5"/>
      <c r="R897" s="5"/>
      <c r="S897" s="5"/>
      <c r="T897" s="5"/>
      <c r="U897" s="5"/>
      <c r="V897" s="5"/>
      <c r="W897" s="5"/>
      <c r="X897" s="5"/>
      <c r="Y897" s="5"/>
      <c r="Z897" s="5"/>
      <c r="AA897" s="5"/>
      <c r="AB897" s="5"/>
    </row>
    <row r="898" ht="15.75" customHeight="1">
      <c r="L898" s="5"/>
      <c r="M898" s="5"/>
      <c r="N898" s="5"/>
      <c r="O898" s="11"/>
      <c r="P898" s="5"/>
      <c r="Q898" s="5"/>
      <c r="R898" s="5"/>
      <c r="S898" s="5"/>
      <c r="T898" s="5"/>
      <c r="U898" s="5"/>
      <c r="V898" s="5"/>
      <c r="W898" s="5"/>
      <c r="X898" s="5"/>
      <c r="Y898" s="5"/>
      <c r="Z898" s="5"/>
      <c r="AA898" s="5"/>
      <c r="AB898" s="5"/>
    </row>
    <row r="899" ht="15.75" customHeight="1">
      <c r="L899" s="5"/>
      <c r="M899" s="5"/>
      <c r="N899" s="5"/>
      <c r="O899" s="11"/>
      <c r="P899" s="5"/>
      <c r="Q899" s="5"/>
      <c r="R899" s="5"/>
      <c r="S899" s="5"/>
      <c r="T899" s="5"/>
      <c r="U899" s="5"/>
      <c r="V899" s="5"/>
      <c r="W899" s="5"/>
      <c r="X899" s="5"/>
      <c r="Y899" s="5"/>
      <c r="Z899" s="5"/>
      <c r="AA899" s="5"/>
      <c r="AB899" s="5"/>
    </row>
    <row r="900" ht="15.75" customHeight="1">
      <c r="L900" s="5"/>
      <c r="M900" s="5"/>
      <c r="N900" s="5"/>
      <c r="O900" s="11"/>
      <c r="P900" s="5"/>
      <c r="Q900" s="5"/>
      <c r="R900" s="5"/>
      <c r="S900" s="5"/>
      <c r="T900" s="5"/>
      <c r="U900" s="5"/>
      <c r="V900" s="5"/>
      <c r="W900" s="5"/>
      <c r="X900" s="5"/>
      <c r="Y900" s="5"/>
      <c r="Z900" s="5"/>
      <c r="AA900" s="5"/>
      <c r="AB900" s="5"/>
    </row>
    <row r="901" ht="15.75" customHeight="1">
      <c r="L901" s="5"/>
      <c r="M901" s="5"/>
      <c r="N901" s="5"/>
      <c r="O901" s="11"/>
      <c r="P901" s="5"/>
      <c r="Q901" s="5"/>
      <c r="R901" s="5"/>
      <c r="S901" s="5"/>
      <c r="T901" s="5"/>
      <c r="U901" s="5"/>
      <c r="V901" s="5"/>
      <c r="W901" s="5"/>
      <c r="X901" s="5"/>
      <c r="Y901" s="5"/>
      <c r="Z901" s="5"/>
      <c r="AA901" s="5"/>
      <c r="AB901" s="5"/>
    </row>
    <row r="902" ht="15.75" customHeight="1">
      <c r="L902" s="5"/>
      <c r="M902" s="5"/>
      <c r="N902" s="5"/>
      <c r="O902" s="11"/>
      <c r="P902" s="5"/>
      <c r="Q902" s="5"/>
      <c r="R902" s="5"/>
      <c r="S902" s="5"/>
      <c r="T902" s="5"/>
      <c r="U902" s="5"/>
      <c r="V902" s="5"/>
      <c r="W902" s="5"/>
      <c r="X902" s="5"/>
      <c r="Y902" s="5"/>
      <c r="Z902" s="5"/>
      <c r="AA902" s="5"/>
      <c r="AB902" s="5"/>
    </row>
    <row r="903" ht="15.75" customHeight="1">
      <c r="L903" s="5"/>
      <c r="M903" s="5"/>
      <c r="N903" s="5"/>
      <c r="O903" s="11"/>
      <c r="P903" s="5"/>
      <c r="Q903" s="5"/>
      <c r="R903" s="5"/>
      <c r="S903" s="5"/>
      <c r="T903" s="5"/>
      <c r="U903" s="5"/>
      <c r="V903" s="5"/>
      <c r="W903" s="5"/>
      <c r="X903" s="5"/>
      <c r="Y903" s="5"/>
      <c r="Z903" s="5"/>
      <c r="AA903" s="5"/>
      <c r="AB903" s="5"/>
    </row>
    <row r="904" ht="15.75" customHeight="1">
      <c r="L904" s="5"/>
      <c r="M904" s="5"/>
      <c r="N904" s="5"/>
      <c r="O904" s="11"/>
      <c r="P904" s="5"/>
      <c r="Q904" s="5"/>
      <c r="R904" s="5"/>
      <c r="S904" s="5"/>
      <c r="T904" s="5"/>
      <c r="U904" s="5"/>
      <c r="V904" s="5"/>
      <c r="W904" s="5"/>
      <c r="X904" s="5"/>
      <c r="Y904" s="5"/>
      <c r="Z904" s="5"/>
      <c r="AA904" s="5"/>
      <c r="AB904" s="5"/>
    </row>
    <row r="905" ht="15.75" customHeight="1">
      <c r="L905" s="5"/>
      <c r="M905" s="5"/>
      <c r="N905" s="5"/>
      <c r="O905" s="11"/>
      <c r="P905" s="5"/>
      <c r="Q905" s="5"/>
      <c r="R905" s="5"/>
      <c r="S905" s="5"/>
      <c r="T905" s="5"/>
      <c r="U905" s="5"/>
      <c r="V905" s="5"/>
      <c r="W905" s="5"/>
      <c r="X905" s="5"/>
      <c r="Y905" s="5"/>
      <c r="Z905" s="5"/>
      <c r="AA905" s="5"/>
      <c r="AB905" s="5"/>
    </row>
    <row r="906" ht="15.75" customHeight="1">
      <c r="L906" s="5"/>
      <c r="M906" s="5"/>
      <c r="N906" s="5"/>
      <c r="O906" s="11"/>
      <c r="P906" s="5"/>
      <c r="Q906" s="5"/>
      <c r="R906" s="5"/>
      <c r="S906" s="5"/>
      <c r="T906" s="5"/>
      <c r="U906" s="5"/>
      <c r="V906" s="5"/>
      <c r="W906" s="5"/>
      <c r="X906" s="5"/>
      <c r="Y906" s="5"/>
      <c r="Z906" s="5"/>
      <c r="AA906" s="5"/>
      <c r="AB906" s="5"/>
    </row>
    <row r="907" ht="15.75" customHeight="1">
      <c r="L907" s="5"/>
      <c r="M907" s="5"/>
      <c r="N907" s="5"/>
      <c r="O907" s="11"/>
      <c r="P907" s="5"/>
      <c r="Q907" s="5"/>
      <c r="R907" s="5"/>
      <c r="S907" s="5"/>
      <c r="T907" s="5"/>
      <c r="U907" s="5"/>
      <c r="V907" s="5"/>
      <c r="W907" s="5"/>
      <c r="X907" s="5"/>
      <c r="Y907" s="5"/>
      <c r="Z907" s="5"/>
      <c r="AA907" s="5"/>
      <c r="AB907" s="5"/>
    </row>
    <row r="908" ht="15.75" customHeight="1">
      <c r="L908" s="5"/>
      <c r="M908" s="5"/>
      <c r="N908" s="5"/>
      <c r="O908" s="11"/>
      <c r="P908" s="5"/>
      <c r="Q908" s="5"/>
      <c r="R908" s="5"/>
      <c r="S908" s="5"/>
      <c r="T908" s="5"/>
      <c r="U908" s="5"/>
      <c r="V908" s="5"/>
      <c r="W908" s="5"/>
      <c r="X908" s="5"/>
      <c r="Y908" s="5"/>
      <c r="Z908" s="5"/>
      <c r="AA908" s="5"/>
      <c r="AB908" s="5"/>
    </row>
    <row r="909" ht="15.75" customHeight="1">
      <c r="L909" s="5"/>
      <c r="M909" s="5"/>
      <c r="N909" s="5"/>
      <c r="O909" s="11"/>
      <c r="P909" s="5"/>
      <c r="Q909" s="5"/>
      <c r="R909" s="5"/>
      <c r="S909" s="5"/>
      <c r="T909" s="5"/>
      <c r="U909" s="5"/>
      <c r="V909" s="5"/>
      <c r="W909" s="5"/>
      <c r="X909" s="5"/>
      <c r="Y909" s="5"/>
      <c r="Z909" s="5"/>
      <c r="AA909" s="5"/>
      <c r="AB909" s="5"/>
    </row>
    <row r="910" ht="15.75" customHeight="1">
      <c r="L910" s="5"/>
      <c r="M910" s="5"/>
      <c r="N910" s="5"/>
      <c r="O910" s="11"/>
      <c r="P910" s="5"/>
      <c r="Q910" s="5"/>
      <c r="R910" s="5"/>
      <c r="S910" s="5"/>
      <c r="T910" s="5"/>
      <c r="U910" s="5"/>
      <c r="V910" s="5"/>
      <c r="W910" s="5"/>
      <c r="X910" s="5"/>
      <c r="Y910" s="5"/>
      <c r="Z910" s="5"/>
      <c r="AA910" s="5"/>
      <c r="AB910" s="5"/>
    </row>
    <row r="911" ht="15.75" customHeight="1">
      <c r="L911" s="5"/>
      <c r="M911" s="5"/>
      <c r="N911" s="5"/>
      <c r="O911" s="11"/>
      <c r="P911" s="5"/>
      <c r="Q911" s="5"/>
      <c r="R911" s="5"/>
      <c r="S911" s="5"/>
      <c r="T911" s="5"/>
      <c r="U911" s="5"/>
      <c r="V911" s="5"/>
      <c r="W911" s="5"/>
      <c r="X911" s="5"/>
      <c r="Y911" s="5"/>
      <c r="Z911" s="5"/>
      <c r="AA911" s="5"/>
      <c r="AB911" s="5"/>
    </row>
    <row r="912" ht="15.75" customHeight="1">
      <c r="L912" s="5"/>
      <c r="M912" s="5"/>
      <c r="N912" s="5"/>
      <c r="O912" s="11"/>
      <c r="P912" s="5"/>
      <c r="Q912" s="5"/>
      <c r="R912" s="5"/>
      <c r="S912" s="5"/>
      <c r="T912" s="5"/>
      <c r="U912" s="5"/>
      <c r="V912" s="5"/>
      <c r="W912" s="5"/>
      <c r="X912" s="5"/>
      <c r="Y912" s="5"/>
      <c r="Z912" s="5"/>
      <c r="AA912" s="5"/>
      <c r="AB912" s="5"/>
    </row>
    <row r="913" ht="15.75" customHeight="1">
      <c r="L913" s="5"/>
      <c r="M913" s="5"/>
      <c r="N913" s="5"/>
      <c r="O913" s="11"/>
      <c r="P913" s="5"/>
      <c r="Q913" s="5"/>
      <c r="R913" s="5"/>
      <c r="S913" s="5"/>
      <c r="T913" s="5"/>
      <c r="U913" s="5"/>
      <c r="V913" s="5"/>
      <c r="W913" s="5"/>
      <c r="X913" s="5"/>
      <c r="Y913" s="5"/>
      <c r="Z913" s="5"/>
      <c r="AA913" s="5"/>
      <c r="AB913" s="5"/>
    </row>
    <row r="914" ht="15.75" customHeight="1">
      <c r="L914" s="5"/>
      <c r="M914" s="5"/>
      <c r="N914" s="5"/>
      <c r="O914" s="11"/>
      <c r="P914" s="5"/>
      <c r="Q914" s="5"/>
      <c r="R914" s="5"/>
      <c r="S914" s="5"/>
      <c r="T914" s="5"/>
      <c r="U914" s="5"/>
      <c r="V914" s="5"/>
      <c r="W914" s="5"/>
      <c r="X914" s="5"/>
      <c r="Y914" s="5"/>
      <c r="Z914" s="5"/>
      <c r="AA914" s="5"/>
      <c r="AB914" s="5"/>
    </row>
    <row r="915" ht="15.75" customHeight="1">
      <c r="L915" s="5"/>
      <c r="M915" s="5"/>
      <c r="N915" s="5"/>
      <c r="O915" s="11"/>
      <c r="P915" s="5"/>
      <c r="Q915" s="5"/>
      <c r="R915" s="5"/>
      <c r="S915" s="5"/>
      <c r="T915" s="5"/>
      <c r="U915" s="5"/>
      <c r="V915" s="5"/>
      <c r="W915" s="5"/>
      <c r="X915" s="5"/>
      <c r="Y915" s="5"/>
      <c r="Z915" s="5"/>
      <c r="AA915" s="5"/>
      <c r="AB915" s="5"/>
    </row>
    <row r="916" ht="15.75" customHeight="1">
      <c r="L916" s="5"/>
      <c r="M916" s="5"/>
      <c r="N916" s="5"/>
      <c r="O916" s="11"/>
      <c r="P916" s="5"/>
      <c r="Q916" s="5"/>
      <c r="R916" s="5"/>
      <c r="S916" s="5"/>
      <c r="T916" s="5"/>
      <c r="U916" s="5"/>
      <c r="V916" s="5"/>
      <c r="W916" s="5"/>
      <c r="X916" s="5"/>
      <c r="Y916" s="5"/>
      <c r="Z916" s="5"/>
      <c r="AA916" s="5"/>
      <c r="AB916" s="5"/>
    </row>
    <row r="917" ht="15.75" customHeight="1">
      <c r="L917" s="5"/>
      <c r="M917" s="5"/>
      <c r="N917" s="5"/>
      <c r="O917" s="11"/>
      <c r="P917" s="5"/>
      <c r="Q917" s="5"/>
      <c r="R917" s="5"/>
      <c r="S917" s="5"/>
      <c r="T917" s="5"/>
      <c r="U917" s="5"/>
      <c r="V917" s="5"/>
      <c r="W917" s="5"/>
      <c r="X917" s="5"/>
      <c r="Y917" s="5"/>
      <c r="Z917" s="5"/>
      <c r="AA917" s="5"/>
      <c r="AB917" s="5"/>
    </row>
    <row r="918" ht="15.75" customHeight="1">
      <c r="L918" s="5"/>
      <c r="M918" s="5"/>
      <c r="N918" s="5"/>
      <c r="O918" s="11"/>
      <c r="P918" s="5"/>
      <c r="Q918" s="5"/>
      <c r="R918" s="5"/>
      <c r="S918" s="5"/>
      <c r="T918" s="5"/>
      <c r="U918" s="5"/>
      <c r="V918" s="5"/>
      <c r="W918" s="5"/>
      <c r="X918" s="5"/>
      <c r="Y918" s="5"/>
      <c r="Z918" s="5"/>
      <c r="AA918" s="5"/>
      <c r="AB918" s="5"/>
    </row>
    <row r="919" ht="15.75" customHeight="1">
      <c r="L919" s="5"/>
      <c r="M919" s="5"/>
      <c r="N919" s="5"/>
      <c r="O919" s="11"/>
      <c r="P919" s="5"/>
      <c r="Q919" s="5"/>
      <c r="R919" s="5"/>
      <c r="S919" s="5"/>
      <c r="T919" s="5"/>
      <c r="U919" s="5"/>
      <c r="V919" s="5"/>
      <c r="W919" s="5"/>
      <c r="X919" s="5"/>
      <c r="Y919" s="5"/>
      <c r="Z919" s="5"/>
      <c r="AA919" s="5"/>
      <c r="AB919" s="5"/>
    </row>
    <row r="920" ht="15.75" customHeight="1">
      <c r="L920" s="5"/>
      <c r="M920" s="5"/>
      <c r="N920" s="5"/>
      <c r="O920" s="11"/>
      <c r="P920" s="5"/>
      <c r="Q920" s="5"/>
      <c r="R920" s="5"/>
      <c r="S920" s="5"/>
      <c r="T920" s="5"/>
      <c r="U920" s="5"/>
      <c r="V920" s="5"/>
      <c r="W920" s="5"/>
      <c r="X920" s="5"/>
      <c r="Y920" s="5"/>
      <c r="Z920" s="5"/>
      <c r="AA920" s="5"/>
      <c r="AB920" s="5"/>
    </row>
    <row r="921" ht="15.75" customHeight="1">
      <c r="L921" s="5"/>
      <c r="M921" s="5"/>
      <c r="N921" s="5"/>
      <c r="O921" s="11"/>
      <c r="P921" s="5"/>
      <c r="Q921" s="5"/>
      <c r="R921" s="5"/>
      <c r="S921" s="5"/>
      <c r="T921" s="5"/>
      <c r="U921" s="5"/>
      <c r="V921" s="5"/>
      <c r="W921" s="5"/>
      <c r="X921" s="5"/>
      <c r="Y921" s="5"/>
      <c r="Z921" s="5"/>
      <c r="AA921" s="5"/>
      <c r="AB921" s="5"/>
    </row>
    <row r="922" ht="15.75" customHeight="1">
      <c r="L922" s="5"/>
      <c r="M922" s="5"/>
      <c r="N922" s="5"/>
      <c r="O922" s="11"/>
      <c r="P922" s="5"/>
      <c r="Q922" s="5"/>
      <c r="R922" s="5"/>
      <c r="S922" s="5"/>
      <c r="T922" s="5"/>
      <c r="U922" s="5"/>
      <c r="V922" s="5"/>
      <c r="W922" s="5"/>
      <c r="X922" s="5"/>
      <c r="Y922" s="5"/>
      <c r="Z922" s="5"/>
      <c r="AA922" s="5"/>
      <c r="AB922" s="5"/>
    </row>
    <row r="923" ht="15.75" customHeight="1">
      <c r="L923" s="5"/>
      <c r="M923" s="5"/>
      <c r="N923" s="5"/>
      <c r="O923" s="11"/>
      <c r="P923" s="5"/>
      <c r="Q923" s="5"/>
      <c r="R923" s="5"/>
      <c r="S923" s="5"/>
      <c r="T923" s="5"/>
      <c r="U923" s="5"/>
      <c r="V923" s="5"/>
      <c r="W923" s="5"/>
      <c r="X923" s="5"/>
      <c r="Y923" s="5"/>
      <c r="Z923" s="5"/>
      <c r="AA923" s="5"/>
      <c r="AB923" s="5"/>
    </row>
    <row r="924" ht="15.75" customHeight="1">
      <c r="L924" s="5"/>
      <c r="M924" s="5"/>
      <c r="N924" s="5"/>
      <c r="O924" s="11"/>
      <c r="P924" s="5"/>
      <c r="Q924" s="5"/>
      <c r="R924" s="5"/>
      <c r="S924" s="5"/>
      <c r="T924" s="5"/>
      <c r="U924" s="5"/>
      <c r="V924" s="5"/>
      <c r="W924" s="5"/>
      <c r="X924" s="5"/>
      <c r="Y924" s="5"/>
      <c r="Z924" s="5"/>
      <c r="AA924" s="5"/>
      <c r="AB924" s="5"/>
    </row>
    <row r="925" ht="15.75" customHeight="1">
      <c r="L925" s="5"/>
      <c r="M925" s="5"/>
      <c r="N925" s="5"/>
      <c r="O925" s="11"/>
      <c r="P925" s="5"/>
      <c r="Q925" s="5"/>
      <c r="R925" s="5"/>
      <c r="S925" s="5"/>
      <c r="T925" s="5"/>
      <c r="U925" s="5"/>
      <c r="V925" s="5"/>
      <c r="W925" s="5"/>
      <c r="X925" s="5"/>
      <c r="Y925" s="5"/>
      <c r="Z925" s="5"/>
      <c r="AA925" s="5"/>
      <c r="AB925" s="5"/>
    </row>
    <row r="926" ht="15.75" customHeight="1">
      <c r="L926" s="5"/>
      <c r="M926" s="5"/>
      <c r="N926" s="5"/>
      <c r="O926" s="11"/>
      <c r="P926" s="5"/>
      <c r="Q926" s="5"/>
      <c r="R926" s="5"/>
      <c r="S926" s="5"/>
      <c r="T926" s="5"/>
      <c r="U926" s="5"/>
      <c r="V926" s="5"/>
      <c r="W926" s="5"/>
      <c r="X926" s="5"/>
      <c r="Y926" s="5"/>
      <c r="Z926" s="5"/>
      <c r="AA926" s="5"/>
      <c r="AB926" s="5"/>
    </row>
    <row r="927" ht="15.75" customHeight="1">
      <c r="L927" s="5"/>
      <c r="M927" s="5"/>
      <c r="N927" s="5"/>
      <c r="O927" s="11"/>
      <c r="P927" s="5"/>
      <c r="Q927" s="5"/>
      <c r="R927" s="5"/>
      <c r="S927" s="5"/>
      <c r="T927" s="5"/>
      <c r="U927" s="5"/>
      <c r="V927" s="5"/>
      <c r="W927" s="5"/>
      <c r="X927" s="5"/>
      <c r="Y927" s="5"/>
      <c r="Z927" s="5"/>
      <c r="AA927" s="5"/>
      <c r="AB927" s="5"/>
    </row>
    <row r="928" ht="15.75" customHeight="1">
      <c r="L928" s="5"/>
      <c r="M928" s="5"/>
      <c r="N928" s="5"/>
      <c r="O928" s="11"/>
      <c r="P928" s="5"/>
      <c r="Q928" s="5"/>
      <c r="R928" s="5"/>
      <c r="S928" s="5"/>
      <c r="T928" s="5"/>
      <c r="U928" s="5"/>
      <c r="V928" s="5"/>
      <c r="W928" s="5"/>
      <c r="X928" s="5"/>
      <c r="Y928" s="5"/>
      <c r="Z928" s="5"/>
      <c r="AA928" s="5"/>
      <c r="AB928" s="5"/>
    </row>
    <row r="929" ht="15.75" customHeight="1">
      <c r="L929" s="5"/>
      <c r="M929" s="5"/>
      <c r="N929" s="5"/>
      <c r="O929" s="11"/>
      <c r="P929" s="5"/>
      <c r="Q929" s="5"/>
      <c r="R929" s="5"/>
      <c r="S929" s="5"/>
      <c r="T929" s="5"/>
      <c r="U929" s="5"/>
      <c r="V929" s="5"/>
      <c r="W929" s="5"/>
      <c r="X929" s="5"/>
      <c r="Y929" s="5"/>
      <c r="Z929" s="5"/>
      <c r="AA929" s="5"/>
      <c r="AB929" s="5"/>
    </row>
    <row r="930" ht="15.75" customHeight="1">
      <c r="L930" s="5"/>
      <c r="M930" s="5"/>
      <c r="N930" s="5"/>
      <c r="O930" s="11"/>
      <c r="P930" s="5"/>
      <c r="Q930" s="5"/>
      <c r="R930" s="5"/>
      <c r="S930" s="5"/>
      <c r="T930" s="5"/>
      <c r="U930" s="5"/>
      <c r="V930" s="5"/>
      <c r="W930" s="5"/>
      <c r="X930" s="5"/>
      <c r="Y930" s="5"/>
      <c r="Z930" s="5"/>
      <c r="AA930" s="5"/>
      <c r="AB930" s="5"/>
    </row>
    <row r="931" ht="15.75" customHeight="1">
      <c r="L931" s="5"/>
      <c r="M931" s="5"/>
      <c r="N931" s="5"/>
      <c r="O931" s="11"/>
      <c r="P931" s="5"/>
      <c r="Q931" s="5"/>
      <c r="R931" s="5"/>
      <c r="S931" s="5"/>
      <c r="T931" s="5"/>
      <c r="U931" s="5"/>
      <c r="V931" s="5"/>
      <c r="W931" s="5"/>
      <c r="X931" s="5"/>
      <c r="Y931" s="5"/>
      <c r="Z931" s="5"/>
      <c r="AA931" s="5"/>
      <c r="AB931" s="5"/>
    </row>
    <row r="932" ht="15.75" customHeight="1">
      <c r="L932" s="5"/>
      <c r="M932" s="5"/>
      <c r="N932" s="5"/>
      <c r="O932" s="11"/>
      <c r="P932" s="5"/>
      <c r="Q932" s="5"/>
      <c r="R932" s="5"/>
      <c r="S932" s="5"/>
      <c r="T932" s="5"/>
      <c r="U932" s="5"/>
      <c r="V932" s="5"/>
      <c r="W932" s="5"/>
      <c r="X932" s="5"/>
      <c r="Y932" s="5"/>
      <c r="Z932" s="5"/>
      <c r="AA932" s="5"/>
      <c r="AB932" s="5"/>
    </row>
    <row r="933" ht="15.75" customHeight="1">
      <c r="L933" s="5"/>
      <c r="M933" s="5"/>
      <c r="N933" s="5"/>
      <c r="O933" s="11"/>
      <c r="P933" s="5"/>
      <c r="Q933" s="5"/>
      <c r="R933" s="5"/>
      <c r="S933" s="5"/>
      <c r="T933" s="5"/>
      <c r="U933" s="5"/>
      <c r="V933" s="5"/>
      <c r="W933" s="5"/>
      <c r="X933" s="5"/>
      <c r="Y933" s="5"/>
      <c r="Z933" s="5"/>
      <c r="AA933" s="5"/>
      <c r="AB933" s="5"/>
    </row>
    <row r="934" ht="15.75" customHeight="1">
      <c r="L934" s="5"/>
      <c r="M934" s="5"/>
      <c r="N934" s="5"/>
      <c r="O934" s="11"/>
      <c r="P934" s="5"/>
      <c r="Q934" s="5"/>
      <c r="R934" s="5"/>
      <c r="S934" s="5"/>
      <c r="T934" s="5"/>
      <c r="U934" s="5"/>
      <c r="V934" s="5"/>
      <c r="W934" s="5"/>
      <c r="X934" s="5"/>
      <c r="Y934" s="5"/>
      <c r="Z934" s="5"/>
      <c r="AA934" s="5"/>
      <c r="AB934" s="5"/>
    </row>
    <row r="935" ht="15.75" customHeight="1">
      <c r="L935" s="5"/>
      <c r="M935" s="5"/>
      <c r="N935" s="5"/>
      <c r="O935" s="11"/>
      <c r="P935" s="5"/>
      <c r="Q935" s="5"/>
      <c r="R935" s="5"/>
      <c r="S935" s="5"/>
      <c r="T935" s="5"/>
      <c r="U935" s="5"/>
      <c r="V935" s="5"/>
      <c r="W935" s="5"/>
      <c r="X935" s="5"/>
      <c r="Y935" s="5"/>
      <c r="Z935" s="5"/>
      <c r="AA935" s="5"/>
      <c r="AB935" s="5"/>
    </row>
    <row r="936" ht="15.75" customHeight="1">
      <c r="L936" s="5"/>
      <c r="M936" s="5"/>
      <c r="N936" s="5"/>
      <c r="O936" s="11"/>
      <c r="P936" s="5"/>
      <c r="Q936" s="5"/>
      <c r="R936" s="5"/>
      <c r="S936" s="5"/>
      <c r="T936" s="5"/>
      <c r="U936" s="5"/>
      <c r="V936" s="5"/>
      <c r="W936" s="5"/>
      <c r="X936" s="5"/>
      <c r="Y936" s="5"/>
      <c r="Z936" s="5"/>
      <c r="AA936" s="5"/>
      <c r="AB936" s="5"/>
    </row>
    <row r="937" ht="15.75" customHeight="1">
      <c r="L937" s="5"/>
      <c r="M937" s="5"/>
      <c r="N937" s="5"/>
      <c r="O937" s="11"/>
      <c r="P937" s="5"/>
      <c r="Q937" s="5"/>
      <c r="R937" s="5"/>
      <c r="S937" s="5"/>
      <c r="T937" s="5"/>
      <c r="U937" s="5"/>
      <c r="V937" s="5"/>
      <c r="W937" s="5"/>
      <c r="X937" s="5"/>
      <c r="Y937" s="5"/>
      <c r="Z937" s="5"/>
      <c r="AA937" s="5"/>
      <c r="AB937" s="5"/>
    </row>
    <row r="938" ht="15.75" customHeight="1">
      <c r="L938" s="5"/>
      <c r="M938" s="5"/>
      <c r="N938" s="5"/>
      <c r="O938" s="11"/>
      <c r="P938" s="5"/>
      <c r="Q938" s="5"/>
      <c r="R938" s="5"/>
      <c r="S938" s="5"/>
      <c r="T938" s="5"/>
      <c r="U938" s="5"/>
      <c r="V938" s="5"/>
      <c r="W938" s="5"/>
      <c r="X938" s="5"/>
      <c r="Y938" s="5"/>
      <c r="Z938" s="5"/>
      <c r="AA938" s="5"/>
      <c r="AB938" s="5"/>
    </row>
    <row r="939" ht="15.75" customHeight="1">
      <c r="L939" s="5"/>
      <c r="M939" s="5"/>
      <c r="N939" s="5"/>
      <c r="O939" s="11"/>
      <c r="P939" s="5"/>
      <c r="Q939" s="5"/>
      <c r="R939" s="5"/>
      <c r="S939" s="5"/>
      <c r="T939" s="5"/>
      <c r="U939" s="5"/>
      <c r="V939" s="5"/>
      <c r="W939" s="5"/>
      <c r="X939" s="5"/>
      <c r="Y939" s="5"/>
      <c r="Z939" s="5"/>
      <c r="AA939" s="5"/>
      <c r="AB939" s="5"/>
    </row>
    <row r="940" ht="15.75" customHeight="1">
      <c r="L940" s="5"/>
      <c r="M940" s="5"/>
      <c r="N940" s="5"/>
      <c r="O940" s="11"/>
      <c r="P940" s="5"/>
      <c r="Q940" s="5"/>
      <c r="R940" s="5"/>
      <c r="S940" s="5"/>
      <c r="T940" s="5"/>
      <c r="U940" s="5"/>
      <c r="V940" s="5"/>
      <c r="W940" s="5"/>
      <c r="X940" s="5"/>
      <c r="Y940" s="5"/>
      <c r="Z940" s="5"/>
      <c r="AA940" s="5"/>
      <c r="AB940" s="5"/>
    </row>
    <row r="941" ht="15.75" customHeight="1">
      <c r="L941" s="5"/>
      <c r="M941" s="5"/>
      <c r="N941" s="5"/>
      <c r="O941" s="11"/>
      <c r="P941" s="5"/>
      <c r="Q941" s="5"/>
      <c r="R941" s="5"/>
      <c r="S941" s="5"/>
      <c r="T941" s="5"/>
      <c r="U941" s="5"/>
      <c r="V941" s="5"/>
      <c r="W941" s="5"/>
      <c r="X941" s="5"/>
      <c r="Y941" s="5"/>
      <c r="Z941" s="5"/>
      <c r="AA941" s="5"/>
      <c r="AB941" s="5"/>
    </row>
    <row r="942" ht="15.75" customHeight="1">
      <c r="L942" s="5"/>
      <c r="M942" s="5"/>
      <c r="N942" s="5"/>
      <c r="O942" s="11"/>
      <c r="P942" s="5"/>
      <c r="Q942" s="5"/>
      <c r="R942" s="5"/>
      <c r="S942" s="5"/>
      <c r="T942" s="5"/>
      <c r="U942" s="5"/>
      <c r="V942" s="5"/>
      <c r="W942" s="5"/>
      <c r="X942" s="5"/>
      <c r="Y942" s="5"/>
      <c r="Z942" s="5"/>
      <c r="AA942" s="5"/>
      <c r="AB942" s="5"/>
    </row>
    <row r="943" ht="15.75" customHeight="1">
      <c r="L943" s="5"/>
      <c r="M943" s="5"/>
      <c r="N943" s="5"/>
      <c r="O943" s="11"/>
      <c r="P943" s="5"/>
      <c r="Q943" s="5"/>
      <c r="R943" s="5"/>
      <c r="S943" s="5"/>
      <c r="T943" s="5"/>
      <c r="U943" s="5"/>
      <c r="V943" s="5"/>
      <c r="W943" s="5"/>
      <c r="X943" s="5"/>
      <c r="Y943" s="5"/>
      <c r="Z943" s="5"/>
      <c r="AA943" s="5"/>
      <c r="AB943" s="5"/>
    </row>
    <row r="944" ht="15.75" customHeight="1">
      <c r="L944" s="5"/>
      <c r="M944" s="5"/>
      <c r="N944" s="5"/>
      <c r="O944" s="11"/>
      <c r="P944" s="5"/>
      <c r="Q944" s="5"/>
      <c r="R944" s="5"/>
      <c r="S944" s="5"/>
      <c r="T944" s="5"/>
      <c r="U944" s="5"/>
      <c r="V944" s="5"/>
      <c r="W944" s="5"/>
      <c r="X944" s="5"/>
      <c r="Y944" s="5"/>
      <c r="Z944" s="5"/>
      <c r="AA944" s="5"/>
      <c r="AB944" s="5"/>
    </row>
    <row r="945" ht="15.75" customHeight="1">
      <c r="L945" s="5"/>
      <c r="M945" s="5"/>
      <c r="N945" s="5"/>
      <c r="O945" s="11"/>
      <c r="P945" s="5"/>
      <c r="Q945" s="5"/>
      <c r="R945" s="5"/>
      <c r="S945" s="5"/>
      <c r="T945" s="5"/>
      <c r="U945" s="5"/>
      <c r="V945" s="5"/>
      <c r="W945" s="5"/>
      <c r="X945" s="5"/>
      <c r="Y945" s="5"/>
      <c r="Z945" s="5"/>
      <c r="AA945" s="5"/>
      <c r="AB945" s="5"/>
    </row>
    <row r="946" ht="15.75" customHeight="1">
      <c r="L946" s="5"/>
      <c r="M946" s="5"/>
      <c r="N946" s="5"/>
      <c r="O946" s="11"/>
      <c r="P946" s="5"/>
      <c r="Q946" s="5"/>
      <c r="R946" s="5"/>
      <c r="S946" s="5"/>
      <c r="T946" s="5"/>
      <c r="U946" s="5"/>
      <c r="V946" s="5"/>
      <c r="W946" s="5"/>
      <c r="X946" s="5"/>
      <c r="Y946" s="5"/>
      <c r="Z946" s="5"/>
      <c r="AA946" s="5"/>
      <c r="AB946" s="5"/>
    </row>
    <row r="947" ht="15.75" customHeight="1">
      <c r="L947" s="5"/>
      <c r="M947" s="5"/>
      <c r="N947" s="5"/>
      <c r="O947" s="11"/>
      <c r="P947" s="5"/>
      <c r="Q947" s="5"/>
      <c r="R947" s="5"/>
      <c r="S947" s="5"/>
      <c r="T947" s="5"/>
      <c r="U947" s="5"/>
      <c r="V947" s="5"/>
      <c r="W947" s="5"/>
      <c r="X947" s="5"/>
      <c r="Y947" s="5"/>
      <c r="Z947" s="5"/>
      <c r="AA947" s="5"/>
      <c r="AB947" s="5"/>
    </row>
    <row r="948" ht="15.75" customHeight="1">
      <c r="L948" s="5"/>
      <c r="M948" s="5"/>
      <c r="N948" s="5"/>
      <c r="O948" s="11"/>
      <c r="P948" s="5"/>
      <c r="Q948" s="5"/>
      <c r="R948" s="5"/>
      <c r="S948" s="5"/>
      <c r="T948" s="5"/>
      <c r="U948" s="5"/>
      <c r="V948" s="5"/>
      <c r="W948" s="5"/>
      <c r="X948" s="5"/>
      <c r="Y948" s="5"/>
      <c r="Z948" s="5"/>
      <c r="AA948" s="5"/>
      <c r="AB948" s="5"/>
    </row>
    <row r="949" ht="15.75" customHeight="1">
      <c r="L949" s="5"/>
      <c r="M949" s="5"/>
      <c r="N949" s="5"/>
      <c r="O949" s="11"/>
      <c r="P949" s="5"/>
      <c r="Q949" s="5"/>
      <c r="R949" s="5"/>
      <c r="S949" s="5"/>
      <c r="T949" s="5"/>
      <c r="U949" s="5"/>
      <c r="V949" s="5"/>
      <c r="W949" s="5"/>
      <c r="X949" s="5"/>
      <c r="Y949" s="5"/>
      <c r="Z949" s="5"/>
      <c r="AA949" s="5"/>
      <c r="AB949" s="5"/>
    </row>
    <row r="950" ht="15.75" customHeight="1">
      <c r="L950" s="5"/>
      <c r="M950" s="5"/>
      <c r="N950" s="5"/>
      <c r="O950" s="11"/>
      <c r="P950" s="5"/>
      <c r="Q950" s="5"/>
      <c r="R950" s="5"/>
      <c r="S950" s="5"/>
      <c r="T950" s="5"/>
      <c r="U950" s="5"/>
      <c r="V950" s="5"/>
      <c r="W950" s="5"/>
      <c r="X950" s="5"/>
      <c r="Y950" s="5"/>
      <c r="Z950" s="5"/>
      <c r="AA950" s="5"/>
      <c r="AB950" s="5"/>
    </row>
    <row r="951" ht="15.75" customHeight="1">
      <c r="L951" s="5"/>
      <c r="M951" s="5"/>
      <c r="N951" s="5"/>
      <c r="O951" s="11"/>
      <c r="P951" s="5"/>
      <c r="Q951" s="5"/>
      <c r="R951" s="5"/>
      <c r="S951" s="5"/>
      <c r="T951" s="5"/>
      <c r="U951" s="5"/>
      <c r="V951" s="5"/>
      <c r="W951" s="5"/>
      <c r="X951" s="5"/>
      <c r="Y951" s="5"/>
      <c r="Z951" s="5"/>
      <c r="AA951" s="5"/>
      <c r="AB951" s="5"/>
    </row>
    <row r="952" ht="15.75" customHeight="1">
      <c r="L952" s="5"/>
      <c r="M952" s="5"/>
      <c r="N952" s="5"/>
      <c r="O952" s="11"/>
      <c r="P952" s="5"/>
      <c r="Q952" s="5"/>
      <c r="R952" s="5"/>
      <c r="S952" s="5"/>
      <c r="T952" s="5"/>
      <c r="U952" s="5"/>
      <c r="V952" s="5"/>
      <c r="W952" s="5"/>
      <c r="X952" s="5"/>
      <c r="Y952" s="5"/>
      <c r="Z952" s="5"/>
      <c r="AA952" s="5"/>
      <c r="AB952" s="5"/>
    </row>
    <row r="953" ht="15.75" customHeight="1">
      <c r="L953" s="5"/>
      <c r="M953" s="5"/>
      <c r="N953" s="5"/>
      <c r="O953" s="11"/>
      <c r="P953" s="5"/>
      <c r="Q953" s="5"/>
      <c r="R953" s="5"/>
      <c r="S953" s="5"/>
      <c r="T953" s="5"/>
      <c r="U953" s="5"/>
      <c r="V953" s="5"/>
      <c r="W953" s="5"/>
      <c r="X953" s="5"/>
      <c r="Y953" s="5"/>
      <c r="Z953" s="5"/>
      <c r="AA953" s="5"/>
      <c r="AB953" s="5"/>
    </row>
    <row r="954" ht="15.75" customHeight="1">
      <c r="L954" s="5"/>
      <c r="M954" s="5"/>
      <c r="N954" s="5"/>
      <c r="O954" s="11"/>
      <c r="P954" s="5"/>
      <c r="Q954" s="5"/>
      <c r="R954" s="5"/>
      <c r="S954" s="5"/>
      <c r="T954" s="5"/>
      <c r="U954" s="5"/>
      <c r="V954" s="5"/>
      <c r="W954" s="5"/>
      <c r="X954" s="5"/>
      <c r="Y954" s="5"/>
      <c r="Z954" s="5"/>
      <c r="AA954" s="5"/>
      <c r="AB954" s="5"/>
    </row>
    <row r="955" ht="15.75" customHeight="1">
      <c r="L955" s="5"/>
      <c r="M955" s="5"/>
      <c r="N955" s="5"/>
      <c r="O955" s="11"/>
      <c r="P955" s="5"/>
      <c r="Q955" s="5"/>
      <c r="R955" s="5"/>
      <c r="S955" s="5"/>
      <c r="T955" s="5"/>
      <c r="U955" s="5"/>
      <c r="V955" s="5"/>
      <c r="W955" s="5"/>
      <c r="X955" s="5"/>
      <c r="Y955" s="5"/>
      <c r="Z955" s="5"/>
      <c r="AA955" s="5"/>
      <c r="AB955" s="5"/>
    </row>
    <row r="956" ht="15.75" customHeight="1">
      <c r="L956" s="5"/>
      <c r="M956" s="5"/>
      <c r="N956" s="5"/>
      <c r="O956" s="11"/>
      <c r="P956" s="5"/>
      <c r="Q956" s="5"/>
      <c r="R956" s="5"/>
      <c r="S956" s="5"/>
      <c r="T956" s="5"/>
      <c r="U956" s="5"/>
      <c r="V956" s="5"/>
      <c r="W956" s="5"/>
      <c r="X956" s="5"/>
      <c r="Y956" s="5"/>
      <c r="Z956" s="5"/>
      <c r="AA956" s="5"/>
      <c r="AB956" s="5"/>
    </row>
    <row r="957" ht="15.75" customHeight="1">
      <c r="L957" s="5"/>
      <c r="M957" s="5"/>
      <c r="N957" s="5"/>
      <c r="O957" s="11"/>
      <c r="P957" s="5"/>
      <c r="Q957" s="5"/>
      <c r="R957" s="5"/>
      <c r="S957" s="5"/>
      <c r="T957" s="5"/>
      <c r="U957" s="5"/>
      <c r="V957" s="5"/>
      <c r="W957" s="5"/>
      <c r="X957" s="5"/>
      <c r="Y957" s="5"/>
      <c r="Z957" s="5"/>
      <c r="AA957" s="5"/>
      <c r="AB957" s="5"/>
    </row>
    <row r="958" ht="15.75" customHeight="1">
      <c r="L958" s="5"/>
      <c r="M958" s="5"/>
      <c r="N958" s="5"/>
      <c r="O958" s="11"/>
      <c r="P958" s="5"/>
      <c r="Q958" s="5"/>
      <c r="R958" s="5"/>
      <c r="S958" s="5"/>
      <c r="T958" s="5"/>
      <c r="U958" s="5"/>
      <c r="V958" s="5"/>
      <c r="W958" s="5"/>
      <c r="X958" s="5"/>
      <c r="Y958" s="5"/>
      <c r="Z958" s="5"/>
      <c r="AA958" s="5"/>
      <c r="AB958" s="5"/>
    </row>
    <row r="959" ht="15.75" customHeight="1">
      <c r="L959" s="5"/>
      <c r="M959" s="5"/>
      <c r="N959" s="5"/>
      <c r="O959" s="11"/>
      <c r="P959" s="5"/>
      <c r="Q959" s="5"/>
      <c r="R959" s="5"/>
      <c r="S959" s="5"/>
      <c r="T959" s="5"/>
      <c r="U959" s="5"/>
      <c r="V959" s="5"/>
      <c r="W959" s="5"/>
      <c r="X959" s="5"/>
      <c r="Y959" s="5"/>
      <c r="Z959" s="5"/>
      <c r="AA959" s="5"/>
      <c r="AB959" s="5"/>
    </row>
    <row r="960" ht="15.75" customHeight="1">
      <c r="L960" s="5"/>
      <c r="M960" s="5"/>
      <c r="N960" s="5"/>
      <c r="O960" s="11"/>
      <c r="P960" s="5"/>
      <c r="Q960" s="5"/>
      <c r="R960" s="5"/>
      <c r="S960" s="5"/>
      <c r="T960" s="5"/>
      <c r="U960" s="5"/>
      <c r="V960" s="5"/>
      <c r="W960" s="5"/>
      <c r="X960" s="5"/>
      <c r="Y960" s="5"/>
      <c r="Z960" s="5"/>
      <c r="AA960" s="5"/>
      <c r="AB960" s="5"/>
    </row>
    <row r="961" ht="15.75" customHeight="1">
      <c r="L961" s="5"/>
      <c r="M961" s="5"/>
      <c r="N961" s="5"/>
      <c r="O961" s="11"/>
      <c r="P961" s="5"/>
      <c r="Q961" s="5"/>
      <c r="R961" s="5"/>
      <c r="S961" s="5"/>
      <c r="T961" s="5"/>
      <c r="U961" s="5"/>
      <c r="V961" s="5"/>
      <c r="W961" s="5"/>
      <c r="X961" s="5"/>
      <c r="Y961" s="5"/>
      <c r="Z961" s="5"/>
      <c r="AA961" s="5"/>
      <c r="AB961" s="5"/>
    </row>
    <row r="962" ht="15.75" customHeight="1">
      <c r="L962" s="5"/>
      <c r="M962" s="5"/>
      <c r="N962" s="5"/>
      <c r="O962" s="11"/>
      <c r="P962" s="5"/>
      <c r="Q962" s="5"/>
      <c r="R962" s="5"/>
      <c r="S962" s="5"/>
      <c r="T962" s="5"/>
      <c r="U962" s="5"/>
      <c r="V962" s="5"/>
      <c r="W962" s="5"/>
      <c r="X962" s="5"/>
      <c r="Y962" s="5"/>
      <c r="Z962" s="5"/>
      <c r="AA962" s="5"/>
      <c r="AB962" s="5"/>
    </row>
    <row r="963" ht="15.75" customHeight="1">
      <c r="L963" s="5"/>
      <c r="M963" s="5"/>
      <c r="N963" s="5"/>
      <c r="O963" s="11"/>
      <c r="P963" s="5"/>
      <c r="Q963" s="5"/>
      <c r="R963" s="5"/>
      <c r="S963" s="5"/>
      <c r="T963" s="5"/>
      <c r="U963" s="5"/>
      <c r="V963" s="5"/>
      <c r="W963" s="5"/>
      <c r="X963" s="5"/>
      <c r="Y963" s="5"/>
      <c r="Z963" s="5"/>
      <c r="AA963" s="5"/>
      <c r="AB963" s="5"/>
    </row>
    <row r="964" ht="15.75" customHeight="1">
      <c r="L964" s="5"/>
      <c r="M964" s="5"/>
      <c r="N964" s="5"/>
      <c r="O964" s="11"/>
      <c r="P964" s="5"/>
      <c r="Q964" s="5"/>
      <c r="R964" s="5"/>
      <c r="S964" s="5"/>
      <c r="T964" s="5"/>
      <c r="U964" s="5"/>
      <c r="V964" s="5"/>
      <c r="W964" s="5"/>
      <c r="X964" s="5"/>
      <c r="Y964" s="5"/>
      <c r="Z964" s="5"/>
      <c r="AA964" s="5"/>
      <c r="AB964" s="5"/>
    </row>
    <row r="965" ht="15.75" customHeight="1">
      <c r="L965" s="5"/>
      <c r="M965" s="5"/>
      <c r="N965" s="5"/>
      <c r="O965" s="11"/>
      <c r="P965" s="5"/>
      <c r="Q965" s="5"/>
      <c r="R965" s="5"/>
      <c r="S965" s="5"/>
      <c r="T965" s="5"/>
      <c r="U965" s="5"/>
      <c r="V965" s="5"/>
      <c r="W965" s="5"/>
      <c r="X965" s="5"/>
      <c r="Y965" s="5"/>
      <c r="Z965" s="5"/>
      <c r="AA965" s="5"/>
      <c r="AB965" s="5"/>
    </row>
    <row r="966" ht="15.75" customHeight="1">
      <c r="L966" s="5"/>
      <c r="M966" s="5"/>
      <c r="N966" s="5"/>
      <c r="O966" s="11"/>
      <c r="P966" s="5"/>
      <c r="Q966" s="5"/>
      <c r="R966" s="5"/>
      <c r="S966" s="5"/>
      <c r="T966" s="5"/>
      <c r="U966" s="5"/>
      <c r="V966" s="5"/>
      <c r="W966" s="5"/>
      <c r="X966" s="5"/>
      <c r="Y966" s="5"/>
      <c r="Z966" s="5"/>
      <c r="AA966" s="5"/>
      <c r="AB966" s="5"/>
    </row>
    <row r="967" ht="15.75" customHeight="1">
      <c r="L967" s="5"/>
      <c r="M967" s="5"/>
      <c r="N967" s="5"/>
      <c r="O967" s="11"/>
      <c r="P967" s="5"/>
      <c r="Q967" s="5"/>
      <c r="R967" s="5"/>
      <c r="S967" s="5"/>
      <c r="T967" s="5"/>
      <c r="U967" s="5"/>
      <c r="V967" s="5"/>
      <c r="W967" s="5"/>
      <c r="X967" s="5"/>
      <c r="Y967" s="5"/>
      <c r="Z967" s="5"/>
      <c r="AA967" s="5"/>
      <c r="AB967" s="5"/>
    </row>
    <row r="968" ht="15.75" customHeight="1">
      <c r="L968" s="5"/>
      <c r="M968" s="5"/>
      <c r="N968" s="5"/>
      <c r="O968" s="11"/>
      <c r="P968" s="5"/>
      <c r="Q968" s="5"/>
      <c r="R968" s="5"/>
      <c r="S968" s="5"/>
      <c r="T968" s="5"/>
      <c r="U968" s="5"/>
      <c r="V968" s="5"/>
      <c r="W968" s="5"/>
      <c r="X968" s="5"/>
      <c r="Y968" s="5"/>
      <c r="Z968" s="5"/>
      <c r="AA968" s="5"/>
      <c r="AB968" s="5"/>
    </row>
    <row r="969" ht="15.75" customHeight="1">
      <c r="L969" s="5"/>
      <c r="M969" s="5"/>
      <c r="N969" s="5"/>
      <c r="O969" s="11"/>
      <c r="P969" s="5"/>
      <c r="Q969" s="5"/>
      <c r="R969" s="5"/>
      <c r="S969" s="5"/>
      <c r="T969" s="5"/>
      <c r="U969" s="5"/>
      <c r="V969" s="5"/>
      <c r="W969" s="5"/>
      <c r="X969" s="5"/>
      <c r="Y969" s="5"/>
      <c r="Z969" s="5"/>
      <c r="AA969" s="5"/>
      <c r="AB969" s="5"/>
    </row>
    <row r="970" ht="15.75" customHeight="1">
      <c r="L970" s="5"/>
      <c r="M970" s="5"/>
      <c r="N970" s="5"/>
      <c r="O970" s="11"/>
      <c r="P970" s="5"/>
      <c r="Q970" s="5"/>
      <c r="R970" s="5"/>
      <c r="S970" s="5"/>
      <c r="T970" s="5"/>
      <c r="U970" s="5"/>
      <c r="V970" s="5"/>
      <c r="W970" s="5"/>
      <c r="X970" s="5"/>
      <c r="Y970" s="5"/>
      <c r="Z970" s="5"/>
      <c r="AA970" s="5"/>
      <c r="AB970" s="5"/>
    </row>
    <row r="971" ht="15.75" customHeight="1">
      <c r="L971" s="5"/>
      <c r="M971" s="5"/>
      <c r="N971" s="5"/>
      <c r="O971" s="11"/>
      <c r="P971" s="5"/>
      <c r="Q971" s="5"/>
      <c r="R971" s="5"/>
      <c r="S971" s="5"/>
      <c r="T971" s="5"/>
      <c r="U971" s="5"/>
      <c r="V971" s="5"/>
      <c r="W971" s="5"/>
      <c r="X971" s="5"/>
      <c r="Y971" s="5"/>
      <c r="Z971" s="5"/>
      <c r="AA971" s="5"/>
      <c r="AB971" s="5"/>
    </row>
    <row r="972" ht="15.75" customHeight="1">
      <c r="L972" s="5"/>
      <c r="M972" s="5"/>
      <c r="N972" s="5"/>
      <c r="O972" s="11"/>
      <c r="P972" s="5"/>
      <c r="Q972" s="5"/>
      <c r="R972" s="5"/>
      <c r="S972" s="5"/>
      <c r="T972" s="5"/>
      <c r="U972" s="5"/>
      <c r="V972" s="5"/>
      <c r="W972" s="5"/>
      <c r="X972" s="5"/>
      <c r="Y972" s="5"/>
      <c r="Z972" s="5"/>
      <c r="AA972" s="5"/>
      <c r="AB972" s="5"/>
    </row>
    <row r="973" ht="15.75" customHeight="1">
      <c r="L973" s="5"/>
      <c r="M973" s="5"/>
      <c r="N973" s="5"/>
      <c r="O973" s="11"/>
      <c r="P973" s="5"/>
      <c r="Q973" s="5"/>
      <c r="R973" s="5"/>
      <c r="S973" s="5"/>
      <c r="T973" s="5"/>
      <c r="U973" s="5"/>
      <c r="V973" s="5"/>
      <c r="W973" s="5"/>
      <c r="X973" s="5"/>
      <c r="Y973" s="5"/>
      <c r="Z973" s="5"/>
      <c r="AA973" s="5"/>
      <c r="AB973" s="5"/>
    </row>
    <row r="974" ht="15.75" customHeight="1">
      <c r="L974" s="5"/>
      <c r="M974" s="5"/>
      <c r="N974" s="5"/>
      <c r="O974" s="11"/>
      <c r="P974" s="5"/>
      <c r="Q974" s="5"/>
      <c r="R974" s="5"/>
      <c r="S974" s="5"/>
      <c r="T974" s="5"/>
      <c r="U974" s="5"/>
      <c r="V974" s="5"/>
      <c r="W974" s="5"/>
      <c r="X974" s="5"/>
      <c r="Y974" s="5"/>
      <c r="Z974" s="5"/>
      <c r="AA974" s="5"/>
      <c r="AB974" s="5"/>
    </row>
    <row r="975" ht="15.75" customHeight="1">
      <c r="L975" s="5"/>
      <c r="M975" s="5"/>
      <c r="N975" s="5"/>
      <c r="O975" s="11"/>
      <c r="P975" s="5"/>
      <c r="Q975" s="5"/>
      <c r="R975" s="5"/>
      <c r="S975" s="5"/>
      <c r="T975" s="5"/>
      <c r="U975" s="5"/>
      <c r="V975" s="5"/>
      <c r="W975" s="5"/>
      <c r="X975" s="5"/>
      <c r="Y975" s="5"/>
      <c r="Z975" s="5"/>
      <c r="AA975" s="5"/>
      <c r="AB975" s="5"/>
    </row>
    <row r="976" ht="15.75" customHeight="1">
      <c r="L976" s="5"/>
      <c r="M976" s="5"/>
      <c r="N976" s="5"/>
      <c r="O976" s="11"/>
      <c r="P976" s="5"/>
      <c r="Q976" s="5"/>
      <c r="R976" s="5"/>
      <c r="S976" s="5"/>
      <c r="T976" s="5"/>
      <c r="U976" s="5"/>
      <c r="V976" s="5"/>
      <c r="W976" s="5"/>
      <c r="X976" s="5"/>
      <c r="Y976" s="5"/>
      <c r="Z976" s="5"/>
      <c r="AA976" s="5"/>
      <c r="AB976" s="5"/>
    </row>
    <row r="977" ht="15.75" customHeight="1">
      <c r="L977" s="5"/>
      <c r="M977" s="5"/>
      <c r="N977" s="5"/>
      <c r="O977" s="11"/>
      <c r="P977" s="5"/>
      <c r="Q977" s="5"/>
      <c r="R977" s="5"/>
      <c r="S977" s="5"/>
      <c r="T977" s="5"/>
      <c r="U977" s="5"/>
      <c r="V977" s="5"/>
      <c r="W977" s="5"/>
      <c r="X977" s="5"/>
      <c r="Y977" s="5"/>
      <c r="Z977" s="5"/>
      <c r="AA977" s="5"/>
      <c r="AB977" s="5"/>
    </row>
    <row r="978" ht="15.75" customHeight="1">
      <c r="L978" s="5"/>
      <c r="M978" s="5"/>
      <c r="N978" s="5"/>
      <c r="O978" s="11"/>
      <c r="P978" s="5"/>
      <c r="Q978" s="5"/>
      <c r="R978" s="5"/>
      <c r="S978" s="5"/>
      <c r="T978" s="5"/>
      <c r="U978" s="5"/>
      <c r="V978" s="5"/>
      <c r="W978" s="5"/>
      <c r="X978" s="5"/>
      <c r="Y978" s="5"/>
      <c r="Z978" s="5"/>
      <c r="AA978" s="5"/>
      <c r="AB978" s="5"/>
    </row>
    <row r="979" ht="15.75" customHeight="1">
      <c r="L979" s="5"/>
      <c r="M979" s="5"/>
      <c r="N979" s="5"/>
      <c r="O979" s="11"/>
      <c r="P979" s="5"/>
      <c r="Q979" s="5"/>
      <c r="R979" s="5"/>
      <c r="S979" s="5"/>
      <c r="T979" s="5"/>
      <c r="U979" s="5"/>
      <c r="V979" s="5"/>
      <c r="W979" s="5"/>
      <c r="X979" s="5"/>
      <c r="Y979" s="5"/>
      <c r="Z979" s="5"/>
      <c r="AA979" s="5"/>
      <c r="AB979" s="5"/>
    </row>
    <row r="980" ht="15.75" customHeight="1">
      <c r="L980" s="5"/>
      <c r="M980" s="5"/>
      <c r="N980" s="5"/>
      <c r="O980" s="11"/>
      <c r="P980" s="5"/>
      <c r="Q980" s="5"/>
      <c r="R980" s="5"/>
      <c r="S980" s="5"/>
      <c r="T980" s="5"/>
      <c r="U980" s="5"/>
      <c r="V980" s="5"/>
      <c r="W980" s="5"/>
      <c r="X980" s="5"/>
      <c r="Y980" s="5"/>
      <c r="Z980" s="5"/>
      <c r="AA980" s="5"/>
      <c r="AB980" s="5"/>
    </row>
    <row r="981" ht="15.75" customHeight="1">
      <c r="L981" s="5"/>
      <c r="M981" s="5"/>
      <c r="N981" s="5"/>
      <c r="O981" s="11"/>
      <c r="P981" s="5"/>
      <c r="Q981" s="5"/>
      <c r="R981" s="5"/>
      <c r="S981" s="5"/>
      <c r="T981" s="5"/>
      <c r="U981" s="5"/>
      <c r="V981" s="5"/>
      <c r="W981" s="5"/>
      <c r="X981" s="5"/>
      <c r="Y981" s="5"/>
      <c r="Z981" s="5"/>
      <c r="AA981" s="5"/>
      <c r="AB981" s="5"/>
    </row>
    <row r="982" ht="15.75" customHeight="1">
      <c r="L982" s="5"/>
      <c r="M982" s="5"/>
      <c r="N982" s="5"/>
      <c r="O982" s="11"/>
      <c r="P982" s="5"/>
      <c r="Q982" s="5"/>
      <c r="R982" s="5"/>
      <c r="S982" s="5"/>
      <c r="T982" s="5"/>
      <c r="U982" s="5"/>
      <c r="V982" s="5"/>
      <c r="W982" s="5"/>
      <c r="X982" s="5"/>
      <c r="Y982" s="5"/>
      <c r="Z982" s="5"/>
      <c r="AA982" s="5"/>
      <c r="AB982" s="5"/>
    </row>
    <row r="983" ht="15.75" customHeight="1">
      <c r="L983" s="5"/>
      <c r="M983" s="5"/>
      <c r="N983" s="5"/>
      <c r="O983" s="11"/>
      <c r="P983" s="5"/>
      <c r="Q983" s="5"/>
      <c r="R983" s="5"/>
      <c r="S983" s="5"/>
      <c r="T983" s="5"/>
      <c r="U983" s="5"/>
      <c r="V983" s="5"/>
      <c r="W983" s="5"/>
      <c r="X983" s="5"/>
      <c r="Y983" s="5"/>
      <c r="Z983" s="5"/>
      <c r="AA983" s="5"/>
      <c r="AB983" s="5"/>
    </row>
    <row r="984" ht="15.75" customHeight="1">
      <c r="L984" s="5"/>
      <c r="M984" s="5"/>
      <c r="N984" s="5"/>
      <c r="O984" s="11"/>
      <c r="P984" s="5"/>
      <c r="Q984" s="5"/>
      <c r="R984" s="5"/>
      <c r="S984" s="5"/>
      <c r="T984" s="5"/>
      <c r="U984" s="5"/>
      <c r="V984" s="5"/>
      <c r="W984" s="5"/>
      <c r="X984" s="5"/>
      <c r="Y984" s="5"/>
      <c r="Z984" s="5"/>
      <c r="AA984" s="5"/>
      <c r="AB984" s="5"/>
    </row>
    <row r="985" ht="15.75" customHeight="1">
      <c r="L985" s="5"/>
      <c r="M985" s="5"/>
      <c r="N985" s="5"/>
      <c r="O985" s="11"/>
      <c r="P985" s="5"/>
      <c r="Q985" s="5"/>
      <c r="R985" s="5"/>
      <c r="S985" s="5"/>
      <c r="T985" s="5"/>
      <c r="U985" s="5"/>
      <c r="V985" s="5"/>
      <c r="W985" s="5"/>
      <c r="X985" s="5"/>
      <c r="Y985" s="5"/>
      <c r="Z985" s="5"/>
      <c r="AA985" s="5"/>
      <c r="AB985" s="5"/>
    </row>
    <row r="986" ht="15.75" customHeight="1">
      <c r="L986" s="5"/>
      <c r="M986" s="5"/>
      <c r="N986" s="5"/>
      <c r="O986" s="11"/>
      <c r="P986" s="5"/>
      <c r="Q986" s="5"/>
      <c r="R986" s="5"/>
      <c r="S986" s="5"/>
      <c r="T986" s="5"/>
      <c r="U986" s="5"/>
      <c r="V986" s="5"/>
      <c r="W986" s="5"/>
      <c r="X986" s="5"/>
      <c r="Y986" s="5"/>
      <c r="Z986" s="5"/>
      <c r="AA986" s="5"/>
      <c r="AB986" s="5"/>
    </row>
    <row r="987" ht="15.75" customHeight="1">
      <c r="L987" s="5"/>
      <c r="M987" s="5"/>
      <c r="N987" s="5"/>
      <c r="O987" s="11"/>
      <c r="P987" s="5"/>
      <c r="Q987" s="5"/>
      <c r="R987" s="5"/>
      <c r="S987" s="5"/>
      <c r="T987" s="5"/>
      <c r="U987" s="5"/>
      <c r="V987" s="5"/>
      <c r="W987" s="5"/>
      <c r="X987" s="5"/>
      <c r="Y987" s="5"/>
      <c r="Z987" s="5"/>
      <c r="AA987" s="5"/>
      <c r="AB987" s="5"/>
    </row>
    <row r="988" ht="15.75" customHeight="1">
      <c r="L988" s="5"/>
      <c r="M988" s="5"/>
      <c r="N988" s="5"/>
      <c r="O988" s="11"/>
      <c r="P988" s="5"/>
      <c r="Q988" s="5"/>
      <c r="R988" s="5"/>
      <c r="S988" s="5"/>
      <c r="T988" s="5"/>
      <c r="U988" s="5"/>
      <c r="V988" s="5"/>
      <c r="W988" s="5"/>
      <c r="X988" s="5"/>
      <c r="Y988" s="5"/>
      <c r="Z988" s="5"/>
      <c r="AA988" s="5"/>
      <c r="AB988" s="5"/>
    </row>
    <row r="989" ht="15.75" customHeight="1">
      <c r="L989" s="5"/>
      <c r="M989" s="5"/>
      <c r="N989" s="5"/>
      <c r="O989" s="11"/>
      <c r="P989" s="5"/>
      <c r="Q989" s="5"/>
      <c r="R989" s="5"/>
      <c r="S989" s="5"/>
      <c r="T989" s="5"/>
      <c r="U989" s="5"/>
      <c r="V989" s="5"/>
      <c r="W989" s="5"/>
      <c r="X989" s="5"/>
      <c r="Y989" s="5"/>
      <c r="Z989" s="5"/>
      <c r="AA989" s="5"/>
      <c r="AB989" s="5"/>
    </row>
    <row r="990" ht="15.75" customHeight="1">
      <c r="L990" s="5"/>
      <c r="M990" s="5"/>
      <c r="N990" s="5"/>
      <c r="O990" s="11"/>
      <c r="P990" s="5"/>
      <c r="Q990" s="5"/>
      <c r="R990" s="5"/>
      <c r="S990" s="5"/>
      <c r="T990" s="5"/>
      <c r="U990" s="5"/>
      <c r="V990" s="5"/>
      <c r="W990" s="5"/>
      <c r="X990" s="5"/>
      <c r="Y990" s="5"/>
      <c r="Z990" s="5"/>
      <c r="AA990" s="5"/>
      <c r="AB990" s="5"/>
    </row>
    <row r="991" ht="15.75" customHeight="1">
      <c r="L991" s="5"/>
      <c r="M991" s="5"/>
      <c r="N991" s="5"/>
      <c r="O991" s="11"/>
      <c r="P991" s="5"/>
      <c r="Q991" s="5"/>
      <c r="R991" s="5"/>
      <c r="S991" s="5"/>
      <c r="T991" s="5"/>
      <c r="U991" s="5"/>
      <c r="V991" s="5"/>
      <c r="W991" s="5"/>
      <c r="X991" s="5"/>
      <c r="Y991" s="5"/>
      <c r="Z991" s="5"/>
      <c r="AA991" s="5"/>
      <c r="AB991" s="5"/>
    </row>
    <row r="992" ht="15.75" customHeight="1">
      <c r="L992" s="5"/>
      <c r="M992" s="5"/>
      <c r="N992" s="5"/>
      <c r="O992" s="11"/>
      <c r="P992" s="5"/>
      <c r="Q992" s="5"/>
      <c r="R992" s="5"/>
      <c r="S992" s="5"/>
      <c r="T992" s="5"/>
      <c r="U992" s="5"/>
      <c r="V992" s="5"/>
      <c r="W992" s="5"/>
      <c r="X992" s="5"/>
      <c r="Y992" s="5"/>
      <c r="Z992" s="5"/>
      <c r="AA992" s="5"/>
      <c r="AB992" s="5"/>
    </row>
    <row r="993" ht="15.75" customHeight="1">
      <c r="L993" s="5"/>
      <c r="M993" s="5"/>
      <c r="N993" s="5"/>
      <c r="O993" s="11"/>
      <c r="P993" s="5"/>
      <c r="Q993" s="5"/>
      <c r="R993" s="5"/>
      <c r="S993" s="5"/>
      <c r="T993" s="5"/>
      <c r="U993" s="5"/>
      <c r="V993" s="5"/>
      <c r="W993" s="5"/>
      <c r="X993" s="5"/>
      <c r="Y993" s="5"/>
      <c r="Z993" s="5"/>
      <c r="AA993" s="5"/>
      <c r="AB993" s="5"/>
    </row>
    <row r="994" ht="15.75" customHeight="1">
      <c r="L994" s="5"/>
      <c r="M994" s="5"/>
      <c r="N994" s="5"/>
      <c r="O994" s="11"/>
      <c r="P994" s="5"/>
      <c r="Q994" s="5"/>
      <c r="R994" s="5"/>
      <c r="S994" s="5"/>
      <c r="T994" s="5"/>
      <c r="U994" s="5"/>
      <c r="V994" s="5"/>
      <c r="W994" s="5"/>
      <c r="X994" s="5"/>
      <c r="Y994" s="5"/>
      <c r="Z994" s="5"/>
      <c r="AA994" s="5"/>
      <c r="AB994" s="5"/>
    </row>
    <row r="995" ht="15.75" customHeight="1">
      <c r="L995" s="5"/>
      <c r="M995" s="5"/>
      <c r="N995" s="5"/>
      <c r="O995" s="11"/>
      <c r="P995" s="5"/>
      <c r="Q995" s="5"/>
      <c r="R995" s="5"/>
      <c r="S995" s="5"/>
      <c r="T995" s="5"/>
      <c r="U995" s="5"/>
      <c r="V995" s="5"/>
      <c r="W995" s="5"/>
      <c r="X995" s="5"/>
      <c r="Y995" s="5"/>
      <c r="Z995" s="5"/>
      <c r="AA995" s="5"/>
      <c r="AB995" s="5"/>
    </row>
    <row r="996" ht="15.75" customHeight="1">
      <c r="L996" s="5"/>
      <c r="M996" s="5"/>
      <c r="N996" s="5"/>
      <c r="O996" s="11"/>
      <c r="P996" s="5"/>
      <c r="Q996" s="5"/>
      <c r="R996" s="5"/>
      <c r="S996" s="5"/>
      <c r="T996" s="5"/>
      <c r="U996" s="5"/>
      <c r="V996" s="5"/>
      <c r="W996" s="5"/>
      <c r="X996" s="5"/>
      <c r="Y996" s="5"/>
      <c r="Z996" s="5"/>
      <c r="AA996" s="5"/>
      <c r="AB996" s="5"/>
    </row>
    <row r="997" ht="15.75" customHeight="1">
      <c r="L997" s="5"/>
      <c r="M997" s="5"/>
      <c r="N997" s="5"/>
      <c r="O997" s="11"/>
      <c r="P997" s="5"/>
      <c r="Q997" s="5"/>
      <c r="R997" s="5"/>
      <c r="S997" s="5"/>
      <c r="T997" s="5"/>
      <c r="U997" s="5"/>
      <c r="V997" s="5"/>
      <c r="W997" s="5"/>
      <c r="X997" s="5"/>
      <c r="Y997" s="5"/>
      <c r="Z997" s="5"/>
      <c r="AA997" s="5"/>
      <c r="AB997" s="5"/>
    </row>
    <row r="998" ht="15.75" customHeight="1">
      <c r="L998" s="5"/>
      <c r="M998" s="5"/>
      <c r="N998" s="5"/>
      <c r="O998" s="11"/>
      <c r="P998" s="5"/>
      <c r="Q998" s="5"/>
      <c r="R998" s="5"/>
      <c r="S998" s="5"/>
      <c r="T998" s="5"/>
      <c r="U998" s="5"/>
      <c r="V998" s="5"/>
      <c r="W998" s="5"/>
      <c r="X998" s="5"/>
      <c r="Y998" s="5"/>
      <c r="Z998" s="5"/>
      <c r="AA998" s="5"/>
      <c r="AB998" s="5"/>
    </row>
    <row r="999" ht="15.75" customHeight="1">
      <c r="L999" s="5"/>
      <c r="M999" s="5"/>
      <c r="N999" s="5"/>
      <c r="O999" s="11"/>
      <c r="P999" s="5"/>
      <c r="Q999" s="5"/>
      <c r="R999" s="5"/>
      <c r="S999" s="5"/>
      <c r="T999" s="5"/>
      <c r="U999" s="5"/>
      <c r="V999" s="5"/>
      <c r="W999" s="5"/>
      <c r="X999" s="5"/>
      <c r="Y999" s="5"/>
      <c r="Z999" s="5"/>
      <c r="AA999" s="5"/>
      <c r="AB999" s="5"/>
    </row>
    <row r="1000" ht="15.75" customHeight="1">
      <c r="L1000" s="5"/>
      <c r="M1000" s="5"/>
      <c r="N1000" s="5"/>
      <c r="O1000" s="11"/>
      <c r="P1000" s="5"/>
      <c r="Q1000" s="5"/>
      <c r="R1000" s="5"/>
      <c r="S1000" s="5"/>
      <c r="T1000" s="5"/>
      <c r="U1000" s="5"/>
      <c r="V1000" s="5"/>
      <c r="W1000" s="5"/>
      <c r="X1000" s="5"/>
      <c r="Y1000" s="5"/>
      <c r="Z1000" s="5"/>
      <c r="AA1000" s="5"/>
      <c r="AB1000" s="5"/>
    </row>
  </sheetData>
  <mergeCells count="3">
    <mergeCell ref="Z39:AE39"/>
    <mergeCell ref="Z40:AF40"/>
    <mergeCell ref="Y43:Z43"/>
  </mergeCells>
  <dataValidations>
    <dataValidation type="list" allowBlank="1" showErrorMessage="1" sqref="N21:N23">
      <formula1>"Driver check in - Inbound,Driver check in-Outbound,Sub order prepare,Empty Container,Email,工单/增值服务,Inventory,Other"</formula1>
    </dataValidation>
    <dataValidation type="list" allowBlank="1" showErrorMessage="1" sqref="N24:N26 N49:N98">
      <formula1>"Driver check in - Inbound,Driver check in-Outbound,Sub order prepare,Empty Container,Email,Customer Inquiry Handling工单/增值服务,Inventory,Other,Training"</formula1>
    </dataValidation>
    <dataValidation type="list" allowBlank="1" showErrorMessage="1" sqref="N4">
      <formula1>"Driver check in - Inbound,Driver check in-Outbound,Sub order prepare,Empty Container,Email/Phone,工单/增值服务,Other"</formula1>
    </dataValidation>
    <dataValidation type="list" allowBlank="1" showErrorMessage="1" sqref="N27:N48">
      <formula1>"Driver check in - Inbound,Driver check in-Outbound,Sub order prepare,Empty Container-报空,Email,Customer Inquiry Handling工单/增值服务,Inventory,Other,Training"</formula1>
    </dataValidation>
    <dataValidation type="list" allowBlank="1" showErrorMessage="1" sqref="N5:N20">
      <formula1>"Driver check in - Inbound,Driver check in-Outbound,Sub order prepare,Empty Container,Email,工单/增值服务,Other"</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4.14"/>
    <col customWidth="1" min="3" max="3" width="11.0"/>
    <col customWidth="1" min="4" max="4" width="81.29"/>
    <col customWidth="1" min="5" max="5" width="2.43"/>
    <col customWidth="1" min="6" max="6" width="9.86"/>
    <col customWidth="1" min="7" max="7" width="40.43"/>
    <col customWidth="1" min="8" max="8" width="12.14"/>
    <col customWidth="1" min="9" max="9" width="2.29"/>
    <col customWidth="1" min="10" max="10" width="12.14"/>
    <col customWidth="1" min="11" max="11" width="26.43"/>
    <col customWidth="1" min="12" max="12" width="2.14"/>
    <col customWidth="1" min="13" max="13" width="19.71"/>
    <col customWidth="1" min="14" max="14" width="16.86"/>
    <col customWidth="1" min="15" max="15" width="1.43"/>
    <col customWidth="1" min="16" max="16" width="12.14"/>
    <col customWidth="1" min="17" max="17" width="37.86"/>
    <col customWidth="1" min="18" max="18" width="12.14"/>
    <col customWidth="1" min="19" max="19" width="17.0"/>
    <col customWidth="1" min="20" max="20" width="95.86"/>
    <col customWidth="1" min="21" max="26" width="12.14"/>
    <col customWidth="1" min="27" max="27" width="23.43"/>
    <col customWidth="1" min="28" max="28" width="13.29"/>
    <col customWidth="1" min="29" max="35" width="12.14"/>
  </cols>
  <sheetData>
    <row r="1">
      <c r="A1" s="80" t="s">
        <v>0</v>
      </c>
      <c r="B1" s="80" t="s">
        <v>117</v>
      </c>
      <c r="C1" s="23"/>
      <c r="D1" s="23"/>
      <c r="E1" s="13"/>
      <c r="F1" s="23"/>
      <c r="G1" s="23"/>
      <c r="H1" s="23"/>
      <c r="I1" s="13"/>
      <c r="J1" s="23"/>
      <c r="K1" s="23"/>
      <c r="L1" s="13"/>
      <c r="M1" s="23"/>
      <c r="N1" s="81"/>
      <c r="O1" s="82"/>
      <c r="P1" s="81"/>
      <c r="Q1" s="81"/>
      <c r="R1" s="83"/>
      <c r="S1" s="81"/>
      <c r="T1" s="84"/>
      <c r="U1" s="5"/>
      <c r="V1" s="5"/>
      <c r="W1" s="5"/>
      <c r="X1" s="5"/>
      <c r="Y1" s="5"/>
      <c r="Z1" s="5"/>
      <c r="AA1" s="5"/>
      <c r="AB1" s="5"/>
      <c r="AC1" s="5"/>
      <c r="AD1" s="5"/>
      <c r="AE1" s="5"/>
    </row>
    <row r="2">
      <c r="A2" s="80"/>
      <c r="B2" s="80"/>
      <c r="C2" s="85" t="s">
        <v>294</v>
      </c>
      <c r="D2" s="85"/>
      <c r="E2" s="13"/>
      <c r="F2" s="23"/>
      <c r="G2" s="23"/>
      <c r="H2" s="23"/>
      <c r="I2" s="13"/>
      <c r="J2" s="23"/>
      <c r="K2" s="23"/>
      <c r="L2" s="13"/>
      <c r="M2" s="23"/>
      <c r="N2" s="81"/>
      <c r="O2" s="82"/>
      <c r="P2" s="81"/>
      <c r="Q2" s="81"/>
      <c r="R2" s="83"/>
      <c r="S2" s="81"/>
      <c r="T2" s="84"/>
      <c r="U2" s="5"/>
      <c r="V2" s="5"/>
      <c r="W2" s="5"/>
      <c r="X2" s="5"/>
      <c r="Y2" s="5"/>
      <c r="Z2" s="5"/>
      <c r="AA2" s="5"/>
      <c r="AB2" s="5"/>
      <c r="AC2" s="5"/>
      <c r="AD2" s="5"/>
      <c r="AE2" s="5"/>
    </row>
    <row r="3" ht="15.0" customHeight="1">
      <c r="A3" s="15" t="s">
        <v>6</v>
      </c>
      <c r="B3" s="15" t="s">
        <v>21</v>
      </c>
      <c r="C3" s="15" t="s">
        <v>16</v>
      </c>
      <c r="D3" s="15" t="s">
        <v>8</v>
      </c>
      <c r="E3" s="7"/>
      <c r="F3" s="15" t="s">
        <v>6</v>
      </c>
      <c r="G3" s="15" t="s">
        <v>7</v>
      </c>
      <c r="H3" s="15" t="s">
        <v>8</v>
      </c>
      <c r="I3" s="7"/>
      <c r="J3" s="15" t="s">
        <v>6</v>
      </c>
      <c r="K3" s="15" t="s">
        <v>30</v>
      </c>
      <c r="L3" s="7"/>
      <c r="M3" s="15" t="s">
        <v>6</v>
      </c>
      <c r="N3" s="23" t="s">
        <v>31</v>
      </c>
      <c r="O3" s="13"/>
      <c r="P3" s="23" t="s">
        <v>6</v>
      </c>
      <c r="Q3" s="23" t="s">
        <v>36</v>
      </c>
      <c r="R3" s="15" t="s">
        <v>33</v>
      </c>
      <c r="S3" s="15" t="s">
        <v>37</v>
      </c>
      <c r="T3" s="22" t="s">
        <v>11</v>
      </c>
      <c r="U3" s="5"/>
      <c r="V3" s="5"/>
      <c r="W3" s="5"/>
      <c r="X3" s="5"/>
      <c r="Y3" s="5"/>
      <c r="Z3" s="5"/>
      <c r="AA3" s="5"/>
      <c r="AB3" s="5"/>
      <c r="AC3" s="5"/>
      <c r="AD3" s="5"/>
      <c r="AE3" s="5"/>
      <c r="AF3" s="5"/>
      <c r="AG3" s="5"/>
      <c r="AH3" s="5"/>
      <c r="AI3" s="5"/>
    </row>
    <row r="4" ht="41.25" customHeight="1">
      <c r="A4" s="12">
        <v>46266.0</v>
      </c>
      <c r="B4" s="86">
        <v>3.0</v>
      </c>
      <c r="C4" s="86">
        <v>10.0</v>
      </c>
      <c r="D4" s="87" t="s">
        <v>297</v>
      </c>
      <c r="E4" s="88"/>
      <c r="F4" s="12">
        <v>46286.0</v>
      </c>
      <c r="G4" s="1" t="s">
        <v>298</v>
      </c>
      <c r="I4" s="89"/>
      <c r="J4" s="12">
        <v>46267.0</v>
      </c>
      <c r="K4" s="1" t="s">
        <v>299</v>
      </c>
      <c r="L4" s="89"/>
      <c r="M4" s="12"/>
      <c r="O4" s="89"/>
      <c r="P4" s="33">
        <v>46268.0</v>
      </c>
      <c r="Q4" s="33" t="s">
        <v>300</v>
      </c>
      <c r="R4" s="11"/>
      <c r="S4" s="33" t="s">
        <v>301</v>
      </c>
      <c r="T4" s="22" t="s">
        <v>302</v>
      </c>
      <c r="U4" s="5"/>
      <c r="V4" s="5"/>
      <c r="W4" s="5"/>
      <c r="X4" s="5"/>
      <c r="Y4" s="5"/>
      <c r="Z4" s="17"/>
      <c r="AA4" s="17" t="s">
        <v>2</v>
      </c>
      <c r="AB4" s="17" t="s">
        <v>17</v>
      </c>
      <c r="AC4" s="17" t="s">
        <v>18</v>
      </c>
      <c r="AD4" s="17" t="s">
        <v>19</v>
      </c>
      <c r="AE4" s="17" t="s">
        <v>22</v>
      </c>
      <c r="AF4" s="17" t="s">
        <v>23</v>
      </c>
      <c r="AG4" s="17" t="s">
        <v>24</v>
      </c>
      <c r="AH4" s="17" t="s">
        <v>26</v>
      </c>
      <c r="AI4" s="17" t="s">
        <v>28</v>
      </c>
    </row>
    <row r="5" ht="30.75" customHeight="1">
      <c r="A5" s="12">
        <v>46266.0</v>
      </c>
      <c r="B5" s="86">
        <v>1.0</v>
      </c>
      <c r="C5" s="86">
        <v>5.0</v>
      </c>
      <c r="D5" s="87" t="s">
        <v>303</v>
      </c>
      <c r="E5" s="88"/>
      <c r="F5" s="72">
        <v>46286.0</v>
      </c>
      <c r="G5" s="3" t="s">
        <v>304</v>
      </c>
      <c r="I5" s="89"/>
      <c r="J5" s="12">
        <v>46268.0</v>
      </c>
      <c r="K5" s="1" t="s">
        <v>305</v>
      </c>
      <c r="L5" s="89"/>
      <c r="O5" s="89"/>
      <c r="P5" s="33">
        <v>46268.0</v>
      </c>
      <c r="Q5" s="33" t="s">
        <v>306</v>
      </c>
      <c r="R5" s="11"/>
      <c r="S5" s="33" t="s">
        <v>307</v>
      </c>
      <c r="T5" s="3" t="s">
        <v>308</v>
      </c>
      <c r="U5" s="5"/>
      <c r="V5" s="5"/>
      <c r="W5" s="5"/>
      <c r="X5" s="5"/>
      <c r="Y5" s="5"/>
      <c r="Z5" s="21"/>
      <c r="AA5" s="21"/>
      <c r="AB5" s="17"/>
      <c r="AC5" s="17"/>
      <c r="AD5" s="17"/>
      <c r="AE5" s="17"/>
      <c r="AF5" s="17"/>
      <c r="AG5" s="24">
        <v>0.0</v>
      </c>
      <c r="AH5" s="17">
        <v>480.0</v>
      </c>
      <c r="AI5" s="26">
        <v>0.0</v>
      </c>
    </row>
    <row r="6" ht="30.75" customHeight="1">
      <c r="A6" s="12">
        <v>46266.0</v>
      </c>
      <c r="B6" s="86">
        <v>1.0</v>
      </c>
      <c r="C6" s="86">
        <v>5.0</v>
      </c>
      <c r="D6" s="87" t="s">
        <v>309</v>
      </c>
      <c r="E6" s="88"/>
      <c r="F6" s="72">
        <v>46286.0</v>
      </c>
      <c r="G6" s="3" t="s">
        <v>310</v>
      </c>
      <c r="I6" s="89"/>
      <c r="J6" s="12">
        <v>46274.0</v>
      </c>
      <c r="K6" s="1" t="s">
        <v>311</v>
      </c>
      <c r="L6" s="89"/>
      <c r="O6" s="89"/>
      <c r="P6" s="33">
        <v>46268.0</v>
      </c>
      <c r="Q6" s="33" t="s">
        <v>312</v>
      </c>
      <c r="R6" s="11"/>
      <c r="S6" s="33" t="s">
        <v>301</v>
      </c>
      <c r="T6" s="3" t="s">
        <v>313</v>
      </c>
      <c r="U6" s="5"/>
      <c r="V6" s="5"/>
      <c r="W6" s="5"/>
      <c r="X6" s="5"/>
      <c r="Y6" s="5"/>
      <c r="Z6" s="21"/>
      <c r="AA6" s="21"/>
      <c r="AB6" s="17"/>
      <c r="AC6" s="17"/>
      <c r="AD6" s="17"/>
      <c r="AE6" s="17"/>
      <c r="AF6" s="17"/>
      <c r="AG6" s="24">
        <v>0.0</v>
      </c>
      <c r="AH6" s="17">
        <v>480.0</v>
      </c>
      <c r="AI6" s="26">
        <v>0.0</v>
      </c>
    </row>
    <row r="7" ht="38.25" customHeight="1">
      <c r="A7" s="12">
        <v>46266.0</v>
      </c>
      <c r="B7" s="86">
        <v>2.0</v>
      </c>
      <c r="C7" s="86">
        <v>8.0</v>
      </c>
      <c r="D7" s="87" t="s">
        <v>314</v>
      </c>
      <c r="E7" s="88"/>
      <c r="F7" s="38">
        <v>46287.0</v>
      </c>
      <c r="G7" s="1" t="s">
        <v>315</v>
      </c>
      <c r="I7" s="89"/>
      <c r="J7" s="12">
        <v>46294.0</v>
      </c>
      <c r="K7" s="1" t="s">
        <v>316</v>
      </c>
      <c r="L7" s="89"/>
      <c r="O7" s="89"/>
      <c r="P7" s="33">
        <v>46269.0</v>
      </c>
      <c r="Q7" s="5" t="s">
        <v>63</v>
      </c>
      <c r="R7" s="11"/>
      <c r="S7" s="5" t="s">
        <v>317</v>
      </c>
      <c r="T7" s="3" t="s">
        <v>318</v>
      </c>
      <c r="U7" s="5"/>
      <c r="V7" s="5"/>
      <c r="W7" s="5"/>
      <c r="X7" s="5"/>
      <c r="Y7" s="5"/>
      <c r="Z7" s="21"/>
      <c r="AA7" s="21"/>
      <c r="AB7" s="17"/>
      <c r="AC7" s="17"/>
      <c r="AD7" s="17"/>
      <c r="AE7" s="17"/>
      <c r="AF7" s="17"/>
      <c r="AG7" s="24">
        <v>0.0</v>
      </c>
      <c r="AH7" s="17">
        <v>480.0</v>
      </c>
      <c r="AI7" s="26">
        <v>0.0</v>
      </c>
    </row>
    <row r="8" ht="31.5" customHeight="1">
      <c r="A8" s="12">
        <v>46266.0</v>
      </c>
      <c r="B8" s="86">
        <v>2.0</v>
      </c>
      <c r="C8" s="86">
        <v>10.0</v>
      </c>
      <c r="D8" s="87" t="s">
        <v>319</v>
      </c>
      <c r="E8" s="88"/>
      <c r="F8" s="38">
        <v>46287.0</v>
      </c>
      <c r="G8" s="58" t="s">
        <v>320</v>
      </c>
      <c r="I8" s="89"/>
      <c r="J8" s="12">
        <v>46295.0</v>
      </c>
      <c r="K8" s="1" t="s">
        <v>321</v>
      </c>
      <c r="L8" s="89"/>
      <c r="O8" s="89"/>
      <c r="P8" s="33">
        <v>46273.0</v>
      </c>
      <c r="Q8" s="33" t="s">
        <v>322</v>
      </c>
      <c r="R8" s="11"/>
      <c r="S8" s="33" t="s">
        <v>301</v>
      </c>
      <c r="T8" s="3" t="s">
        <v>323</v>
      </c>
      <c r="U8" s="5"/>
      <c r="V8" s="5"/>
      <c r="W8" s="5"/>
      <c r="X8" s="5"/>
      <c r="Y8" s="5"/>
      <c r="Z8" s="21"/>
      <c r="AA8" s="21"/>
      <c r="AB8" s="17"/>
      <c r="AC8" s="17"/>
      <c r="AD8" s="17"/>
      <c r="AE8" s="17"/>
      <c r="AF8" s="17"/>
      <c r="AG8" s="24">
        <v>0.0</v>
      </c>
      <c r="AH8" s="17">
        <v>480.0</v>
      </c>
      <c r="AI8" s="26">
        <v>0.0</v>
      </c>
    </row>
    <row r="9" ht="15.0" customHeight="1">
      <c r="A9" s="12">
        <v>46274.0</v>
      </c>
      <c r="B9" s="86">
        <v>1.0</v>
      </c>
      <c r="C9" s="86">
        <v>5.0</v>
      </c>
      <c r="D9" s="87" t="s">
        <v>324</v>
      </c>
      <c r="E9" s="88"/>
      <c r="F9" s="38">
        <v>46287.0</v>
      </c>
      <c r="G9" s="10" t="s">
        <v>325</v>
      </c>
      <c r="I9" s="89"/>
      <c r="J9" s="12"/>
      <c r="L9" s="89"/>
      <c r="O9" s="89"/>
      <c r="P9" s="33">
        <v>46273.0</v>
      </c>
      <c r="Q9" s="33" t="s">
        <v>63</v>
      </c>
      <c r="R9" s="11"/>
      <c r="S9" s="33" t="s">
        <v>326</v>
      </c>
      <c r="T9" s="3" t="s">
        <v>327</v>
      </c>
      <c r="U9" s="5"/>
      <c r="V9" s="5"/>
      <c r="W9" s="5"/>
      <c r="X9" s="5"/>
      <c r="Y9" s="5"/>
      <c r="Z9" s="21"/>
      <c r="AA9" s="21"/>
      <c r="AB9" s="17"/>
      <c r="AC9" s="17"/>
      <c r="AD9" s="17"/>
      <c r="AE9" s="17"/>
      <c r="AF9" s="17"/>
      <c r="AG9" s="24">
        <v>0.0</v>
      </c>
      <c r="AH9" s="17">
        <v>480.0</v>
      </c>
      <c r="AI9" s="26">
        <v>0.0</v>
      </c>
    </row>
    <row r="10" ht="189.75" customHeight="1">
      <c r="A10" s="12">
        <v>46274.0</v>
      </c>
      <c r="B10" s="86">
        <v>2.0</v>
      </c>
      <c r="C10" s="86">
        <v>8.0</v>
      </c>
      <c r="D10" s="10" t="s">
        <v>328</v>
      </c>
      <c r="E10" s="90"/>
      <c r="F10" s="38">
        <v>46287.0</v>
      </c>
      <c r="G10" s="10" t="s">
        <v>329</v>
      </c>
      <c r="I10" s="89"/>
      <c r="L10" s="89"/>
      <c r="O10" s="89"/>
      <c r="P10" s="33">
        <v>46273.0</v>
      </c>
      <c r="Q10" s="33" t="s">
        <v>63</v>
      </c>
      <c r="R10" s="11"/>
      <c r="S10" s="33"/>
      <c r="T10" s="3" t="s">
        <v>330</v>
      </c>
      <c r="U10" s="5"/>
      <c r="V10" s="5"/>
      <c r="W10" s="5"/>
      <c r="X10" s="5"/>
      <c r="Y10" s="5"/>
      <c r="Z10" s="21"/>
      <c r="AA10" s="21"/>
      <c r="AB10" s="17"/>
      <c r="AC10" s="17"/>
      <c r="AD10" s="17"/>
      <c r="AE10" s="17"/>
      <c r="AF10" s="17"/>
      <c r="AG10" s="24">
        <v>0.0</v>
      </c>
      <c r="AH10" s="17">
        <v>480.0</v>
      </c>
      <c r="AI10" s="26">
        <v>0.0</v>
      </c>
    </row>
    <row r="11" ht="144.0" customHeight="1">
      <c r="A11" s="12">
        <v>46274.0</v>
      </c>
      <c r="B11" s="86">
        <v>4.0</v>
      </c>
      <c r="C11" s="86">
        <v>12.0</v>
      </c>
      <c r="D11" s="10" t="s">
        <v>331</v>
      </c>
      <c r="E11" s="90"/>
      <c r="F11" s="38">
        <v>46287.0</v>
      </c>
      <c r="G11" s="10" t="s">
        <v>329</v>
      </c>
      <c r="I11" s="89"/>
      <c r="L11" s="89"/>
      <c r="O11" s="89"/>
      <c r="P11" s="33">
        <v>46274.0</v>
      </c>
      <c r="Q11" s="33"/>
      <c r="R11" s="11"/>
      <c r="S11" s="33"/>
      <c r="T11" s="3" t="s">
        <v>332</v>
      </c>
      <c r="U11" s="5"/>
      <c r="V11" s="5"/>
      <c r="W11" s="5"/>
      <c r="X11" s="5"/>
      <c r="Y11" s="5"/>
      <c r="Z11" s="21"/>
      <c r="AA11" s="21"/>
      <c r="AB11" s="17"/>
      <c r="AC11" s="17"/>
      <c r="AD11" s="17"/>
      <c r="AE11" s="17"/>
      <c r="AF11" s="17"/>
      <c r="AG11" s="24">
        <v>0.0</v>
      </c>
      <c r="AH11" s="17">
        <v>480.0</v>
      </c>
      <c r="AI11" s="26">
        <v>0.0</v>
      </c>
    </row>
    <row r="12" ht="318.0" customHeight="1">
      <c r="A12" s="12">
        <v>46274.0</v>
      </c>
      <c r="B12" s="86">
        <v>2.0</v>
      </c>
      <c r="C12" s="86">
        <v>10.0</v>
      </c>
      <c r="D12" s="10" t="s">
        <v>333</v>
      </c>
      <c r="E12" s="90"/>
      <c r="F12" s="38">
        <v>46287.0</v>
      </c>
      <c r="G12" s="10" t="s">
        <v>334</v>
      </c>
      <c r="H12" s="10" t="s">
        <v>335</v>
      </c>
      <c r="I12" s="89"/>
      <c r="L12" s="89"/>
      <c r="O12" s="89"/>
      <c r="P12" s="33">
        <v>46275.0</v>
      </c>
      <c r="Q12" s="33"/>
      <c r="R12" s="11"/>
      <c r="S12" s="33"/>
      <c r="T12" s="3" t="s">
        <v>336</v>
      </c>
      <c r="U12" s="58" t="s">
        <v>122</v>
      </c>
      <c r="V12" s="5"/>
      <c r="W12" s="5"/>
      <c r="X12" s="5"/>
      <c r="Y12" s="5"/>
      <c r="Z12" s="21"/>
      <c r="AA12" s="21"/>
      <c r="AB12" s="17"/>
      <c r="AC12" s="17"/>
      <c r="AD12" s="17"/>
      <c r="AE12" s="17"/>
      <c r="AF12" s="17"/>
      <c r="AG12" s="24">
        <v>0.0</v>
      </c>
      <c r="AH12" s="17">
        <v>480.0</v>
      </c>
      <c r="AI12" s="26">
        <v>0.0</v>
      </c>
    </row>
    <row r="13" ht="197.25" customHeight="1">
      <c r="A13" s="12">
        <v>46276.0</v>
      </c>
      <c r="B13" s="39">
        <v>1.0</v>
      </c>
      <c r="C13" s="39">
        <v>5.0</v>
      </c>
      <c r="D13" s="1" t="s">
        <v>337</v>
      </c>
      <c r="E13" s="89"/>
      <c r="F13" s="12">
        <v>46288.0</v>
      </c>
      <c r="G13" s="10" t="s">
        <v>334</v>
      </c>
      <c r="H13" s="10" t="s">
        <v>338</v>
      </c>
      <c r="I13" s="89"/>
      <c r="L13" s="89"/>
      <c r="O13" s="89"/>
      <c r="P13" s="33">
        <v>46276.0</v>
      </c>
      <c r="Q13" s="33"/>
      <c r="R13" s="11"/>
      <c r="S13" s="33"/>
      <c r="T13" s="3" t="s">
        <v>339</v>
      </c>
      <c r="U13" s="5"/>
      <c r="V13" s="5"/>
      <c r="W13" s="5"/>
      <c r="X13" s="5"/>
      <c r="Y13" s="5"/>
      <c r="Z13" s="21"/>
      <c r="AA13" s="21"/>
      <c r="AB13" s="17"/>
      <c r="AC13" s="17"/>
      <c r="AD13" s="17"/>
      <c r="AE13" s="17"/>
      <c r="AF13" s="17"/>
      <c r="AG13" s="24">
        <v>0.0</v>
      </c>
      <c r="AH13" s="17">
        <v>480.0</v>
      </c>
      <c r="AI13" s="26">
        <v>0.0</v>
      </c>
    </row>
    <row r="14" ht="282.0" customHeight="1">
      <c r="A14" s="12">
        <v>46276.0</v>
      </c>
      <c r="B14" s="39">
        <v>3.0</v>
      </c>
      <c r="C14" s="39">
        <v>10.0</v>
      </c>
      <c r="D14" s="58" t="s">
        <v>340</v>
      </c>
      <c r="E14" s="91"/>
      <c r="F14" s="77">
        <v>46288.0</v>
      </c>
      <c r="G14" s="56" t="s">
        <v>341</v>
      </c>
      <c r="H14" s="10" t="s">
        <v>342</v>
      </c>
      <c r="I14" s="89"/>
      <c r="L14" s="89"/>
      <c r="O14" s="89"/>
      <c r="P14" s="33">
        <v>46279.0</v>
      </c>
      <c r="Q14" s="33"/>
      <c r="R14" s="11"/>
      <c r="S14" s="33"/>
      <c r="T14" s="3" t="s">
        <v>343</v>
      </c>
      <c r="U14" s="5"/>
      <c r="V14" s="5"/>
      <c r="W14" s="5"/>
      <c r="X14" s="5"/>
      <c r="Y14" s="5"/>
      <c r="Z14" s="21"/>
      <c r="AA14" s="21"/>
      <c r="AB14" s="17"/>
      <c r="AC14" s="17"/>
      <c r="AD14" s="17"/>
      <c r="AE14" s="17"/>
      <c r="AF14" s="17"/>
      <c r="AG14" s="24">
        <v>0.0</v>
      </c>
      <c r="AH14" s="17">
        <v>480.0</v>
      </c>
      <c r="AI14" s="26">
        <v>0.0</v>
      </c>
    </row>
    <row r="15" ht="342.0" customHeight="1">
      <c r="A15" s="12">
        <v>46276.0</v>
      </c>
      <c r="B15" s="39">
        <v>3.0</v>
      </c>
      <c r="C15" s="39">
        <v>8.0</v>
      </c>
      <c r="D15" s="56" t="s">
        <v>344</v>
      </c>
      <c r="E15" s="91"/>
      <c r="F15" s="77">
        <v>46288.0</v>
      </c>
      <c r="G15" s="56" t="s">
        <v>345</v>
      </c>
      <c r="H15" s="10" t="s">
        <v>346</v>
      </c>
      <c r="I15" s="89"/>
      <c r="L15" s="89"/>
      <c r="O15" s="89"/>
      <c r="P15" s="33">
        <v>46280.0</v>
      </c>
      <c r="Q15" s="33"/>
      <c r="R15" s="11"/>
      <c r="S15" s="33"/>
      <c r="T15" s="3" t="s">
        <v>347</v>
      </c>
      <c r="U15" s="5"/>
      <c r="V15" s="5"/>
      <c r="W15" s="5"/>
      <c r="X15" s="5"/>
      <c r="Y15" s="5"/>
      <c r="Z15" s="21"/>
      <c r="AA15" s="21"/>
      <c r="AB15" s="17"/>
      <c r="AC15" s="17"/>
      <c r="AD15" s="17"/>
      <c r="AE15" s="17"/>
      <c r="AF15" s="17"/>
      <c r="AG15" s="24">
        <v>0.0</v>
      </c>
      <c r="AH15" s="17">
        <v>480.0</v>
      </c>
      <c r="AI15" s="26">
        <v>0.0</v>
      </c>
    </row>
    <row r="16" ht="286.5" customHeight="1">
      <c r="A16" s="12">
        <v>46279.0</v>
      </c>
      <c r="B16" s="39">
        <v>4.0</v>
      </c>
      <c r="C16" s="39">
        <v>10.0</v>
      </c>
      <c r="D16" s="10" t="s">
        <v>348</v>
      </c>
      <c r="E16" s="89"/>
      <c r="F16" s="12">
        <v>46294.0</v>
      </c>
      <c r="G16" s="10" t="s">
        <v>349</v>
      </c>
      <c r="I16" s="89"/>
      <c r="L16" s="89"/>
      <c r="O16" s="89"/>
      <c r="P16" s="33">
        <v>46281.0</v>
      </c>
      <c r="Q16" s="33"/>
      <c r="R16" s="11"/>
      <c r="S16" s="33"/>
      <c r="T16" s="3" t="s">
        <v>350</v>
      </c>
      <c r="U16" s="5"/>
      <c r="V16" s="5"/>
      <c r="W16" s="5"/>
      <c r="X16" s="5"/>
      <c r="Y16" s="5"/>
      <c r="Z16" s="21"/>
      <c r="AA16" s="21"/>
      <c r="AB16" s="17"/>
      <c r="AC16" s="17"/>
      <c r="AD16" s="17"/>
      <c r="AE16" s="17"/>
      <c r="AF16" s="17"/>
      <c r="AG16" s="24">
        <v>0.0</v>
      </c>
      <c r="AH16" s="17">
        <v>480.0</v>
      </c>
      <c r="AI16" s="26">
        <v>0.0</v>
      </c>
    </row>
    <row r="17" ht="409.5" customHeight="1">
      <c r="A17" s="12">
        <v>46279.0</v>
      </c>
      <c r="B17" s="39">
        <v>2.0</v>
      </c>
      <c r="C17" s="39">
        <v>8.0</v>
      </c>
      <c r="D17" s="1" t="s">
        <v>351</v>
      </c>
      <c r="E17" s="89"/>
      <c r="I17" s="89"/>
      <c r="L17" s="89"/>
      <c r="O17" s="89"/>
      <c r="P17" s="33">
        <v>46282.0</v>
      </c>
      <c r="Q17" s="33"/>
      <c r="R17" s="11"/>
      <c r="S17" s="33"/>
      <c r="T17" s="3" t="s">
        <v>352</v>
      </c>
      <c r="U17" s="5"/>
      <c r="V17" s="5"/>
      <c r="W17" s="5"/>
      <c r="X17" s="5"/>
      <c r="Y17" s="5"/>
      <c r="Z17" s="21"/>
      <c r="AA17" s="21"/>
      <c r="AB17" s="17"/>
      <c r="AC17" s="17"/>
      <c r="AD17" s="17"/>
      <c r="AE17" s="17"/>
      <c r="AF17" s="17"/>
      <c r="AG17" s="24">
        <v>0.0</v>
      </c>
      <c r="AH17" s="17">
        <v>480.0</v>
      </c>
      <c r="AI17" s="26">
        <v>0.0</v>
      </c>
    </row>
    <row r="18" ht="339.0" customHeight="1">
      <c r="A18" s="12">
        <v>46279.0</v>
      </c>
      <c r="B18" s="39">
        <v>1.0</v>
      </c>
      <c r="C18" s="39">
        <v>5.0</v>
      </c>
      <c r="D18" s="1" t="s">
        <v>353</v>
      </c>
      <c r="E18" s="89"/>
      <c r="I18" s="89"/>
      <c r="L18" s="89"/>
      <c r="O18" s="89"/>
      <c r="P18" s="33">
        <v>46283.0</v>
      </c>
      <c r="Q18" s="33"/>
      <c r="R18" s="11"/>
      <c r="S18" s="33"/>
      <c r="T18" s="3" t="s">
        <v>354</v>
      </c>
      <c r="U18" s="5"/>
      <c r="V18" s="5"/>
      <c r="W18" s="5"/>
      <c r="X18" s="5"/>
      <c r="Y18" s="5"/>
      <c r="Z18" s="21"/>
      <c r="AA18" s="21"/>
      <c r="AB18" s="17"/>
      <c r="AC18" s="17"/>
      <c r="AD18" s="17"/>
      <c r="AE18" s="17"/>
      <c r="AF18" s="17"/>
      <c r="AG18" s="24">
        <v>0.0</v>
      </c>
      <c r="AH18" s="17">
        <v>480.0</v>
      </c>
      <c r="AI18" s="26">
        <v>0.0</v>
      </c>
    </row>
    <row r="19" ht="336.0" customHeight="1">
      <c r="A19" s="12">
        <v>46280.0</v>
      </c>
      <c r="B19" s="39">
        <v>26.0</v>
      </c>
      <c r="C19" s="39">
        <v>8.0</v>
      </c>
      <c r="D19" s="1" t="s">
        <v>355</v>
      </c>
      <c r="E19" s="89"/>
      <c r="I19" s="89"/>
      <c r="L19" s="89"/>
      <c r="O19" s="89"/>
      <c r="P19" s="33">
        <v>46286.0</v>
      </c>
      <c r="Q19" s="33"/>
      <c r="R19" s="11"/>
      <c r="S19" s="33"/>
      <c r="T19" s="3" t="s">
        <v>356</v>
      </c>
      <c r="U19" s="5"/>
      <c r="V19" s="5"/>
      <c r="W19" s="5"/>
      <c r="X19" s="5"/>
      <c r="Y19" s="5"/>
      <c r="Z19" s="21"/>
      <c r="AA19" s="21"/>
      <c r="AB19" s="17"/>
      <c r="AC19" s="17"/>
      <c r="AD19" s="17"/>
      <c r="AE19" s="17"/>
      <c r="AF19" s="17"/>
      <c r="AG19" s="24">
        <v>0.0</v>
      </c>
      <c r="AH19" s="17">
        <v>480.0</v>
      </c>
      <c r="AI19" s="26">
        <v>0.0</v>
      </c>
    </row>
    <row r="20" ht="245.25" customHeight="1">
      <c r="A20" s="12">
        <v>46280.0</v>
      </c>
      <c r="B20" s="39">
        <v>1.0</v>
      </c>
      <c r="C20" s="39">
        <v>10.0</v>
      </c>
      <c r="D20" s="1" t="s">
        <v>357</v>
      </c>
      <c r="E20" s="89"/>
      <c r="I20" s="89"/>
      <c r="L20" s="89"/>
      <c r="O20" s="89"/>
      <c r="P20" s="33">
        <v>46287.0</v>
      </c>
      <c r="Q20" s="33"/>
      <c r="R20" s="11"/>
      <c r="S20" s="33"/>
      <c r="T20" s="3" t="s">
        <v>358</v>
      </c>
      <c r="U20" s="5"/>
      <c r="V20" s="5"/>
      <c r="W20" s="5"/>
      <c r="X20" s="5"/>
      <c r="Y20" s="5"/>
      <c r="Z20" s="21"/>
      <c r="AA20" s="21"/>
      <c r="AB20" s="17"/>
      <c r="AC20" s="17"/>
      <c r="AD20" s="5"/>
      <c r="AE20" s="5"/>
      <c r="AF20" s="5"/>
      <c r="AG20" s="24">
        <v>0.0</v>
      </c>
      <c r="AH20" s="17">
        <v>480.0</v>
      </c>
      <c r="AI20" s="26">
        <v>0.0</v>
      </c>
    </row>
    <row r="21" ht="158.25" customHeight="1">
      <c r="A21" s="12">
        <v>46282.0</v>
      </c>
      <c r="B21" s="39">
        <v>4.0</v>
      </c>
      <c r="C21" s="39">
        <v>12.0</v>
      </c>
      <c r="D21" s="1" t="s">
        <v>359</v>
      </c>
      <c r="E21" s="89"/>
      <c r="I21" s="89"/>
      <c r="L21" s="89"/>
      <c r="O21" s="89"/>
      <c r="P21" s="33">
        <v>46288.0</v>
      </c>
      <c r="Q21" s="33"/>
      <c r="R21" s="11"/>
      <c r="S21" s="5"/>
      <c r="T21" s="3" t="s">
        <v>360</v>
      </c>
      <c r="U21" s="56"/>
      <c r="V21" s="5"/>
      <c r="W21" s="5"/>
      <c r="X21" s="5"/>
      <c r="Y21" s="5"/>
      <c r="Z21" s="21"/>
      <c r="AA21" s="21"/>
      <c r="AB21" s="5"/>
      <c r="AC21" s="5"/>
      <c r="AD21" s="5"/>
      <c r="AE21" s="5"/>
      <c r="AF21" s="5"/>
      <c r="AG21" s="24">
        <v>0.0</v>
      </c>
      <c r="AH21" s="17">
        <v>480.0</v>
      </c>
      <c r="AI21" s="26">
        <v>0.0</v>
      </c>
    </row>
    <row r="22" ht="206.25" customHeight="1">
      <c r="A22" s="12">
        <v>46286.0</v>
      </c>
      <c r="B22" s="39">
        <v>1.0</v>
      </c>
      <c r="C22" s="39">
        <v>5.0</v>
      </c>
      <c r="D22" s="1" t="s">
        <v>361</v>
      </c>
      <c r="E22" s="89"/>
      <c r="I22" s="89"/>
      <c r="L22" s="89"/>
      <c r="O22" s="89"/>
      <c r="P22" s="33">
        <v>46289.0</v>
      </c>
      <c r="Q22" s="33"/>
      <c r="R22" s="11"/>
      <c r="S22" s="5"/>
      <c r="T22" s="3" t="s">
        <v>362</v>
      </c>
      <c r="U22" s="5"/>
      <c r="V22" s="5"/>
      <c r="W22" s="5"/>
      <c r="X22" s="5"/>
      <c r="Y22" s="5"/>
      <c r="Z22" s="21"/>
      <c r="AA22" s="21"/>
      <c r="AB22" s="5"/>
      <c r="AC22" s="5"/>
      <c r="AD22" s="5"/>
      <c r="AE22" s="5"/>
      <c r="AF22" s="5"/>
      <c r="AG22" s="24">
        <v>0.0</v>
      </c>
      <c r="AH22" s="17">
        <v>480.0</v>
      </c>
      <c r="AI22" s="26">
        <v>0.0</v>
      </c>
    </row>
    <row r="23" ht="262.5" customHeight="1">
      <c r="A23" s="12">
        <v>46287.0</v>
      </c>
      <c r="B23" s="39">
        <v>5.0</v>
      </c>
      <c r="C23" s="39">
        <v>8.0</v>
      </c>
      <c r="D23" s="1" t="s">
        <v>363</v>
      </c>
      <c r="E23" s="89"/>
      <c r="I23" s="89"/>
      <c r="L23" s="89"/>
      <c r="O23" s="89"/>
      <c r="P23" s="33">
        <v>46290.0</v>
      </c>
      <c r="Q23" s="33"/>
      <c r="R23" s="11"/>
      <c r="S23" s="5"/>
      <c r="T23" s="71" t="s">
        <v>364</v>
      </c>
      <c r="U23" s="5"/>
      <c r="V23" s="5"/>
      <c r="W23" s="5"/>
      <c r="X23" s="5"/>
      <c r="Y23" s="5"/>
      <c r="Z23" s="55"/>
      <c r="AA23" s="55"/>
      <c r="AB23" s="5"/>
      <c r="AC23" s="5"/>
      <c r="AD23" s="5"/>
      <c r="AE23" s="5"/>
      <c r="AF23" s="5"/>
      <c r="AG23" s="24">
        <v>0.0</v>
      </c>
      <c r="AH23" s="17">
        <v>480.0</v>
      </c>
      <c r="AI23" s="26">
        <v>0.0</v>
      </c>
    </row>
    <row r="24" ht="356.25" customHeight="1">
      <c r="A24" s="12">
        <v>46288.0</v>
      </c>
      <c r="B24" s="39">
        <v>2.0</v>
      </c>
      <c r="C24" s="39">
        <v>8.0</v>
      </c>
      <c r="D24" s="56" t="s">
        <v>365</v>
      </c>
      <c r="E24" s="91"/>
      <c r="F24" s="56"/>
      <c r="G24" s="56"/>
      <c r="I24" s="89"/>
      <c r="L24" s="89"/>
      <c r="O24" s="89"/>
      <c r="P24" s="33">
        <v>46293.0</v>
      </c>
      <c r="Q24" s="33"/>
      <c r="R24" s="11"/>
      <c r="S24" s="5"/>
      <c r="T24" s="3" t="s">
        <v>366</v>
      </c>
      <c r="U24" s="5"/>
      <c r="V24" s="5"/>
      <c r="W24" s="5"/>
      <c r="X24" s="5"/>
      <c r="Y24" s="5"/>
      <c r="Z24" s="55"/>
      <c r="AA24" s="55"/>
      <c r="AB24" s="5"/>
      <c r="AC24" s="5"/>
      <c r="AD24" s="5"/>
      <c r="AE24" s="5"/>
      <c r="AF24" s="5"/>
      <c r="AG24" s="24">
        <v>0.0</v>
      </c>
      <c r="AH24" s="17">
        <v>480.0</v>
      </c>
      <c r="AI24" s="26">
        <v>0.0</v>
      </c>
    </row>
    <row r="25" ht="32.25" customHeight="1">
      <c r="A25" s="12">
        <v>46288.0</v>
      </c>
      <c r="B25" s="39">
        <v>3.0</v>
      </c>
      <c r="C25" s="39">
        <v>15.0</v>
      </c>
      <c r="D25" s="1" t="s">
        <v>367</v>
      </c>
      <c r="E25" s="89"/>
      <c r="I25" s="89"/>
      <c r="L25" s="89"/>
      <c r="O25" s="89"/>
      <c r="P25" s="33">
        <v>46294.0</v>
      </c>
      <c r="Q25" s="33"/>
      <c r="R25" s="11"/>
      <c r="S25" s="5"/>
      <c r="T25" s="3" t="s">
        <v>368</v>
      </c>
      <c r="U25" s="5"/>
      <c r="V25" s="5"/>
      <c r="W25" s="5"/>
      <c r="X25" s="5"/>
      <c r="Y25" s="5"/>
      <c r="Z25" s="55"/>
      <c r="AA25" s="55"/>
      <c r="AB25" s="5"/>
      <c r="AC25" s="5"/>
      <c r="AD25" s="5"/>
      <c r="AE25" s="5"/>
      <c r="AF25" s="5"/>
      <c r="AG25" s="24">
        <v>0.0</v>
      </c>
      <c r="AH25" s="17">
        <v>480.0</v>
      </c>
      <c r="AI25" s="26">
        <v>0.0</v>
      </c>
    </row>
    <row r="26" ht="90.0" customHeight="1">
      <c r="A26" s="12">
        <v>46289.0</v>
      </c>
      <c r="B26" s="39">
        <v>3.0</v>
      </c>
      <c r="C26" s="39">
        <v>15.0</v>
      </c>
      <c r="D26" s="1" t="s">
        <v>369</v>
      </c>
      <c r="E26" s="89"/>
      <c r="I26" s="89"/>
      <c r="L26" s="89"/>
      <c r="O26" s="89"/>
      <c r="P26" s="33">
        <v>46295.0</v>
      </c>
      <c r="Q26" s="72"/>
      <c r="R26" s="11"/>
      <c r="S26" s="5"/>
      <c r="T26" s="3" t="s">
        <v>370</v>
      </c>
      <c r="U26" s="5"/>
      <c r="V26" s="5"/>
      <c r="W26" s="5"/>
      <c r="X26" s="5"/>
      <c r="Y26" s="5"/>
      <c r="Z26" s="55"/>
      <c r="AA26" s="55"/>
      <c r="AB26" s="5"/>
      <c r="AC26" s="5"/>
      <c r="AD26" s="5"/>
      <c r="AE26" s="5"/>
      <c r="AF26" s="5"/>
      <c r="AG26" s="24">
        <v>0.0</v>
      </c>
      <c r="AH26" s="17">
        <v>480.0</v>
      </c>
      <c r="AI26" s="26">
        <v>0.0</v>
      </c>
    </row>
    <row r="27" ht="90.0" customHeight="1">
      <c r="A27" s="12">
        <v>46289.0</v>
      </c>
      <c r="B27" s="39">
        <v>4.0</v>
      </c>
      <c r="C27" s="39">
        <v>10.0</v>
      </c>
      <c r="D27" s="1" t="s">
        <v>371</v>
      </c>
      <c r="E27" s="89"/>
      <c r="I27" s="89"/>
      <c r="L27" s="89"/>
      <c r="O27" s="89"/>
      <c r="P27" s="33"/>
      <c r="Q27" s="72"/>
      <c r="R27" s="11"/>
      <c r="S27" s="5"/>
      <c r="T27" s="3"/>
      <c r="U27" s="5"/>
      <c r="V27" s="5"/>
      <c r="W27" s="5"/>
      <c r="X27" s="5"/>
      <c r="Y27" s="5"/>
      <c r="Z27" s="55"/>
      <c r="AA27" s="55"/>
      <c r="AB27" s="5"/>
      <c r="AC27" s="5"/>
      <c r="AD27" s="5"/>
      <c r="AE27" s="5"/>
      <c r="AF27" s="5"/>
      <c r="AG27" s="24">
        <v>0.0</v>
      </c>
      <c r="AH27" s="17">
        <v>480.0</v>
      </c>
      <c r="AI27" s="26">
        <v>0.0</v>
      </c>
    </row>
    <row r="28" ht="15.0" customHeight="1">
      <c r="A28" s="12">
        <v>46289.0</v>
      </c>
      <c r="B28" s="39">
        <v>2.0</v>
      </c>
      <c r="C28" s="39">
        <v>8.0</v>
      </c>
      <c r="D28" s="1" t="s">
        <v>372</v>
      </c>
      <c r="E28" s="89"/>
      <c r="I28" s="89"/>
      <c r="L28" s="89"/>
      <c r="O28" s="89"/>
      <c r="P28" s="33"/>
      <c r="Q28" s="72"/>
      <c r="R28" s="11"/>
      <c r="S28" s="5"/>
      <c r="T28" s="3"/>
      <c r="U28" s="5"/>
      <c r="V28" s="5"/>
      <c r="W28" s="5"/>
      <c r="X28" s="5"/>
      <c r="Y28" s="5"/>
      <c r="Z28" s="55"/>
      <c r="AA28" s="55"/>
      <c r="AB28" s="5"/>
      <c r="AC28" s="5"/>
      <c r="AD28" s="5"/>
      <c r="AE28" s="5"/>
      <c r="AF28" s="5"/>
      <c r="AG28" s="24">
        <v>0.0</v>
      </c>
      <c r="AH28" s="17">
        <v>480.0</v>
      </c>
      <c r="AI28" s="26">
        <v>0.0</v>
      </c>
    </row>
    <row r="29" ht="15.0" customHeight="1">
      <c r="A29" s="12">
        <v>46290.0</v>
      </c>
      <c r="B29" s="39">
        <v>1.0</v>
      </c>
      <c r="C29" s="39">
        <v>5.0</v>
      </c>
      <c r="D29" s="1" t="s">
        <v>373</v>
      </c>
      <c r="E29" s="89"/>
      <c r="I29" s="89"/>
      <c r="L29" s="89"/>
      <c r="O29" s="89"/>
      <c r="P29" s="33"/>
      <c r="Q29" s="72"/>
      <c r="R29" s="11"/>
      <c r="S29" s="5"/>
      <c r="T29" s="3"/>
      <c r="U29" s="5"/>
      <c r="V29" s="5"/>
      <c r="W29" s="5"/>
      <c r="X29" s="5"/>
      <c r="Y29" s="5"/>
      <c r="Z29" s="55"/>
      <c r="AA29" s="55"/>
      <c r="AB29" s="5"/>
      <c r="AC29" s="5"/>
      <c r="AD29" s="5"/>
      <c r="AE29" s="5"/>
      <c r="AF29" s="5"/>
      <c r="AG29" s="24">
        <v>0.0</v>
      </c>
      <c r="AH29" s="17">
        <v>480.0</v>
      </c>
      <c r="AI29" s="26">
        <v>0.0</v>
      </c>
    </row>
    <row r="30" ht="15.0" customHeight="1">
      <c r="B30" s="39"/>
      <c r="C30" s="39"/>
      <c r="E30" s="89"/>
      <c r="I30" s="89"/>
      <c r="L30" s="89"/>
      <c r="O30" s="89"/>
      <c r="P30" s="33"/>
      <c r="Q30" s="72"/>
      <c r="R30" s="11"/>
      <c r="S30" s="5"/>
      <c r="T30" s="3"/>
      <c r="U30" s="5"/>
      <c r="V30" s="5"/>
      <c r="W30" s="5"/>
      <c r="X30" s="5"/>
      <c r="Y30" s="5"/>
      <c r="Z30" s="55"/>
      <c r="AA30" s="55"/>
      <c r="AB30" s="5"/>
      <c r="AC30" s="5"/>
      <c r="AD30" s="5"/>
      <c r="AE30" s="5"/>
      <c r="AF30" s="5"/>
      <c r="AG30" s="24">
        <v>0.0</v>
      </c>
      <c r="AH30" s="17">
        <v>480.0</v>
      </c>
      <c r="AI30" s="26">
        <v>0.0</v>
      </c>
    </row>
    <row r="31" ht="15.0" customHeight="1">
      <c r="B31" s="39"/>
      <c r="C31" s="39"/>
      <c r="E31" s="89"/>
      <c r="I31" s="89"/>
      <c r="L31" s="89"/>
      <c r="O31" s="89"/>
      <c r="P31" s="33"/>
      <c r="Q31" s="72"/>
      <c r="R31" s="11"/>
      <c r="S31" s="5"/>
      <c r="T31" s="3"/>
      <c r="U31" s="5"/>
      <c r="V31" s="5"/>
      <c r="W31" s="5"/>
      <c r="X31" s="5"/>
      <c r="Y31" s="5"/>
      <c r="Z31" s="55"/>
      <c r="AA31" s="55"/>
      <c r="AB31" s="5"/>
      <c r="AC31" s="5"/>
      <c r="AD31" s="5"/>
      <c r="AE31" s="5"/>
      <c r="AF31" s="5"/>
      <c r="AG31" s="24">
        <v>0.0</v>
      </c>
      <c r="AH31" s="17">
        <v>480.0</v>
      </c>
      <c r="AI31" s="26">
        <v>0.0</v>
      </c>
    </row>
    <row r="32" ht="15.0" customHeight="1">
      <c r="B32" s="39"/>
      <c r="C32" s="39"/>
      <c r="E32" s="89"/>
      <c r="I32" s="89"/>
      <c r="L32" s="89"/>
      <c r="O32" s="89"/>
      <c r="P32" s="33"/>
      <c r="Q32" s="72"/>
      <c r="R32" s="11"/>
      <c r="S32" s="5"/>
      <c r="T32" s="3"/>
      <c r="U32" s="5"/>
      <c r="V32" s="5"/>
      <c r="W32" s="5"/>
      <c r="X32" s="5"/>
      <c r="Y32" s="5"/>
      <c r="Z32" s="55"/>
      <c r="AA32" s="55"/>
      <c r="AB32" s="5"/>
      <c r="AC32" s="5"/>
      <c r="AD32" s="5"/>
      <c r="AE32" s="5"/>
      <c r="AF32" s="5"/>
      <c r="AG32" s="24">
        <v>0.0</v>
      </c>
      <c r="AH32" s="17">
        <v>480.0</v>
      </c>
      <c r="AI32" s="26">
        <v>0.0</v>
      </c>
    </row>
    <row r="33" ht="15.0" customHeight="1">
      <c r="B33" s="39"/>
      <c r="C33" s="39"/>
      <c r="E33" s="89"/>
      <c r="I33" s="89"/>
      <c r="L33" s="89"/>
      <c r="O33" s="89"/>
      <c r="P33" s="33"/>
      <c r="Q33" s="72"/>
      <c r="R33" s="11"/>
      <c r="S33" s="5"/>
      <c r="T33" s="3"/>
      <c r="U33" s="5"/>
      <c r="V33" s="5"/>
      <c r="W33" s="5"/>
      <c r="X33" s="5"/>
      <c r="Y33" s="5"/>
      <c r="Z33" s="55"/>
      <c r="AA33" s="55"/>
      <c r="AB33" s="5"/>
      <c r="AC33" s="5"/>
      <c r="AD33" s="5"/>
      <c r="AE33" s="5"/>
      <c r="AF33" s="5"/>
      <c r="AG33" s="24">
        <v>0.0</v>
      </c>
      <c r="AH33" s="17">
        <v>480.0</v>
      </c>
      <c r="AI33" s="26">
        <v>0.0</v>
      </c>
    </row>
    <row r="34" ht="15.75" customHeight="1">
      <c r="E34" s="89"/>
      <c r="I34" s="89"/>
      <c r="L34" s="89"/>
      <c r="O34" s="89"/>
      <c r="P34" s="33"/>
      <c r="Q34" s="72"/>
      <c r="R34" s="11"/>
      <c r="S34" s="5"/>
      <c r="T34" s="3"/>
      <c r="U34" s="5"/>
      <c r="V34" s="5"/>
      <c r="W34" s="5"/>
      <c r="X34" s="5"/>
      <c r="Y34" s="5"/>
      <c r="Z34" s="55"/>
      <c r="AA34" s="55"/>
      <c r="AB34" s="5"/>
      <c r="AC34" s="5"/>
      <c r="AD34" s="5"/>
      <c r="AE34" s="5"/>
      <c r="AF34" s="5"/>
      <c r="AG34" s="24">
        <v>0.0</v>
      </c>
      <c r="AH34" s="17">
        <v>480.0</v>
      </c>
      <c r="AI34" s="26">
        <v>0.0</v>
      </c>
    </row>
    <row r="35" ht="15.75" customHeight="1">
      <c r="A35" s="12"/>
      <c r="E35" s="89"/>
      <c r="I35" s="89"/>
      <c r="L35" s="89"/>
      <c r="O35" s="89"/>
      <c r="P35" s="33"/>
      <c r="Q35" s="72"/>
      <c r="R35" s="11"/>
      <c r="S35" s="5"/>
      <c r="T35" s="3"/>
      <c r="U35" s="5"/>
      <c r="V35" s="5"/>
      <c r="W35" s="5"/>
      <c r="X35" s="5"/>
      <c r="Y35" s="5"/>
      <c r="Z35" s="55"/>
      <c r="AA35" s="55"/>
      <c r="AB35" s="5"/>
      <c r="AC35" s="5"/>
      <c r="AD35" s="5"/>
      <c r="AE35" s="5"/>
      <c r="AF35" s="5"/>
      <c r="AG35" s="24">
        <v>0.0</v>
      </c>
      <c r="AH35" s="17">
        <v>480.0</v>
      </c>
      <c r="AI35" s="26">
        <v>0.0</v>
      </c>
    </row>
    <row r="36" ht="15.75" customHeight="1">
      <c r="A36" s="12"/>
      <c r="C36" s="10"/>
      <c r="E36" s="89"/>
      <c r="I36" s="89"/>
      <c r="L36" s="89"/>
      <c r="O36" s="89"/>
      <c r="P36" s="33"/>
      <c r="Q36" s="72"/>
      <c r="R36" s="11"/>
      <c r="S36" s="5"/>
      <c r="T36" s="3"/>
      <c r="U36" s="5"/>
      <c r="V36" s="5"/>
      <c r="W36" s="5"/>
      <c r="X36" s="5"/>
      <c r="Y36" s="5"/>
      <c r="Z36" s="5"/>
      <c r="AA36" s="5"/>
      <c r="AB36" s="5"/>
      <c r="AC36" s="5"/>
      <c r="AD36" s="5"/>
      <c r="AE36" s="5"/>
      <c r="AF36" s="5"/>
      <c r="AG36" s="5"/>
      <c r="AH36" s="5"/>
      <c r="AI36" s="5"/>
    </row>
    <row r="37" ht="15.75" customHeight="1">
      <c r="A37" s="12"/>
      <c r="C37" s="10"/>
      <c r="E37" s="89"/>
      <c r="I37" s="89"/>
      <c r="L37" s="89"/>
      <c r="O37" s="89"/>
      <c r="P37" s="33"/>
      <c r="Q37" s="72"/>
      <c r="R37" s="11"/>
      <c r="S37" s="5"/>
      <c r="T37" s="3"/>
      <c r="U37" s="5"/>
      <c r="V37" s="5"/>
      <c r="W37" s="5"/>
      <c r="X37" s="5"/>
      <c r="Y37" s="5"/>
      <c r="Z37" s="5"/>
      <c r="AA37" s="5"/>
      <c r="AB37" s="5"/>
      <c r="AC37" s="5"/>
      <c r="AD37" s="5"/>
      <c r="AE37" s="5"/>
      <c r="AF37" s="5"/>
      <c r="AG37" s="5"/>
      <c r="AH37" s="5"/>
      <c r="AI37" s="5"/>
    </row>
    <row r="38" ht="15.75" customHeight="1">
      <c r="A38" s="12"/>
      <c r="C38" s="10"/>
      <c r="E38" s="89"/>
      <c r="I38" s="89"/>
      <c r="L38" s="89"/>
      <c r="O38" s="89"/>
      <c r="P38" s="33"/>
      <c r="Q38" s="72"/>
      <c r="R38" s="11"/>
      <c r="S38" s="5"/>
      <c r="T38" s="3"/>
      <c r="U38" s="5"/>
      <c r="V38" s="5"/>
      <c r="W38" s="5"/>
      <c r="X38" s="5"/>
      <c r="Y38" s="5"/>
      <c r="Z38" s="5"/>
      <c r="AA38" s="5"/>
      <c r="AB38" s="66" t="s">
        <v>139</v>
      </c>
      <c r="AC38" s="5" t="s">
        <v>141</v>
      </c>
      <c r="AI38" s="5"/>
    </row>
    <row r="39" ht="15.75" customHeight="1">
      <c r="E39" s="89"/>
      <c r="I39" s="89"/>
      <c r="L39" s="89"/>
      <c r="O39" s="89"/>
      <c r="P39" s="33"/>
      <c r="Q39" s="72"/>
      <c r="R39" s="11"/>
      <c r="S39" s="5"/>
      <c r="T39" s="3"/>
      <c r="U39" s="5"/>
      <c r="V39" s="5"/>
      <c r="W39" s="5"/>
      <c r="X39" s="5"/>
      <c r="Y39" s="5"/>
      <c r="Z39" s="5"/>
      <c r="AA39" s="5"/>
      <c r="AB39" s="66" t="s">
        <v>142</v>
      </c>
      <c r="AC39" s="5" t="s">
        <v>144</v>
      </c>
    </row>
    <row r="40" ht="15.75" customHeight="1">
      <c r="E40" s="89"/>
      <c r="I40" s="89"/>
      <c r="L40" s="89"/>
      <c r="O40" s="89"/>
      <c r="P40" s="33"/>
      <c r="Q40" s="72"/>
      <c r="R40" s="11"/>
      <c r="S40" s="5"/>
      <c r="T40" s="3"/>
      <c r="U40" s="5"/>
      <c r="V40" s="5"/>
      <c r="W40" s="5"/>
      <c r="X40" s="5"/>
      <c r="Y40" s="5"/>
      <c r="Z40" s="5"/>
      <c r="AA40" s="5"/>
      <c r="AB40" s="5"/>
      <c r="AC40" s="5"/>
      <c r="AD40" s="5"/>
      <c r="AE40" s="5"/>
      <c r="AF40" s="5"/>
      <c r="AG40" s="5"/>
      <c r="AH40" s="5"/>
      <c r="AI40" s="5"/>
    </row>
    <row r="41" ht="15.75" customHeight="1">
      <c r="E41" s="89"/>
      <c r="I41" s="89"/>
      <c r="L41" s="89"/>
      <c r="O41" s="89"/>
      <c r="P41" s="33"/>
      <c r="Q41" s="72"/>
      <c r="R41" s="11"/>
      <c r="S41" s="5"/>
      <c r="T41" s="3"/>
      <c r="U41" s="5"/>
      <c r="V41" s="5"/>
      <c r="W41" s="5"/>
      <c r="X41" s="5"/>
      <c r="Y41" s="5"/>
      <c r="Z41" s="5"/>
      <c r="AA41" s="5"/>
      <c r="AB41" s="5"/>
      <c r="AC41" s="5"/>
      <c r="AD41" s="5"/>
      <c r="AE41" s="5"/>
      <c r="AF41" s="5"/>
      <c r="AG41" s="5"/>
      <c r="AH41" s="5"/>
      <c r="AI41" s="5"/>
    </row>
    <row r="42" ht="15.75" customHeight="1">
      <c r="E42" s="89"/>
      <c r="I42" s="89"/>
      <c r="L42" s="89"/>
      <c r="O42" s="89"/>
      <c r="P42" s="33"/>
      <c r="Q42" s="72"/>
      <c r="R42" s="11"/>
      <c r="S42" s="5"/>
      <c r="T42" s="3"/>
      <c r="U42" s="5"/>
      <c r="V42" s="5"/>
      <c r="W42" s="5"/>
      <c r="X42" s="5"/>
      <c r="Y42" s="5"/>
      <c r="Z42" s="5"/>
      <c r="AA42" s="5"/>
      <c r="AB42" s="69" t="s">
        <v>150</v>
      </c>
      <c r="AD42" s="5"/>
      <c r="AE42" s="5"/>
      <c r="AF42" s="5"/>
      <c r="AG42" s="5"/>
      <c r="AH42" s="5"/>
      <c r="AI42" s="5"/>
    </row>
    <row r="43" ht="15.75" customHeight="1">
      <c r="E43" s="89"/>
      <c r="I43" s="89"/>
      <c r="L43" s="89"/>
      <c r="O43" s="89"/>
      <c r="P43" s="33"/>
      <c r="Q43" s="72"/>
      <c r="R43" s="11"/>
      <c r="S43" s="5"/>
      <c r="T43" s="3"/>
      <c r="U43" s="5"/>
      <c r="V43" s="5"/>
      <c r="W43" s="5"/>
      <c r="X43" s="5"/>
      <c r="Y43" s="5"/>
      <c r="Z43" s="17"/>
      <c r="AA43" s="17" t="s">
        <v>2</v>
      </c>
      <c r="AB43" s="5" t="s">
        <v>154</v>
      </c>
      <c r="AC43" s="17" t="s">
        <v>155</v>
      </c>
      <c r="AD43" s="5"/>
      <c r="AE43" s="5"/>
      <c r="AF43" s="5"/>
      <c r="AG43" s="5"/>
      <c r="AH43" s="5"/>
      <c r="AI43" s="5"/>
    </row>
    <row r="44" ht="15.75" customHeight="1">
      <c r="E44" s="89"/>
      <c r="I44" s="89"/>
      <c r="L44" s="89"/>
      <c r="O44" s="89"/>
      <c r="P44" s="33"/>
      <c r="Q44" s="72"/>
      <c r="R44" s="11"/>
      <c r="S44" s="5"/>
      <c r="T44" s="3"/>
      <c r="U44" s="5"/>
      <c r="V44" s="5"/>
      <c r="W44" s="5"/>
      <c r="X44" s="5"/>
      <c r="Y44" s="5"/>
      <c r="Z44" s="5"/>
      <c r="AA44" s="5"/>
      <c r="AB44" s="5"/>
      <c r="AC44" s="5"/>
      <c r="AD44" s="5"/>
      <c r="AE44" s="5"/>
      <c r="AF44" s="5"/>
      <c r="AG44" s="5"/>
      <c r="AH44" s="5"/>
      <c r="AI44" s="5"/>
    </row>
    <row r="45" ht="15.75" customHeight="1">
      <c r="E45" s="89"/>
      <c r="I45" s="89"/>
      <c r="L45" s="89"/>
      <c r="O45" s="89"/>
      <c r="P45" s="33"/>
      <c r="Q45" s="72"/>
      <c r="R45" s="11"/>
      <c r="S45" s="5"/>
      <c r="T45" s="3"/>
      <c r="U45" s="5"/>
      <c r="V45" s="5"/>
      <c r="W45" s="5"/>
      <c r="X45" s="5"/>
      <c r="Y45" s="5"/>
      <c r="Z45" s="5"/>
      <c r="AA45" s="5"/>
      <c r="AB45" s="5"/>
      <c r="AC45" s="5"/>
      <c r="AD45" s="5"/>
      <c r="AE45" s="5"/>
      <c r="AF45" s="5"/>
      <c r="AG45" s="5"/>
      <c r="AH45" s="5"/>
      <c r="AI45" s="5"/>
    </row>
    <row r="46" ht="15.75" customHeight="1">
      <c r="E46" s="89"/>
      <c r="I46" s="89"/>
      <c r="L46" s="89"/>
      <c r="O46" s="89"/>
      <c r="P46" s="33"/>
      <c r="Q46" s="72"/>
      <c r="R46" s="11"/>
      <c r="S46" s="5"/>
      <c r="T46" s="3"/>
      <c r="U46" s="5"/>
      <c r="V46" s="5"/>
      <c r="W46" s="5"/>
      <c r="X46" s="5"/>
      <c r="Y46" s="5"/>
      <c r="Z46" s="5"/>
      <c r="AA46" s="5"/>
      <c r="AB46" s="5"/>
      <c r="AC46" s="5"/>
      <c r="AD46" s="5"/>
      <c r="AE46" s="5"/>
      <c r="AF46" s="5"/>
      <c r="AG46" s="5"/>
      <c r="AH46" s="5"/>
      <c r="AI46" s="5"/>
    </row>
    <row r="47" ht="15.75" customHeight="1">
      <c r="E47" s="89"/>
      <c r="I47" s="89"/>
      <c r="L47" s="89"/>
      <c r="O47" s="89"/>
      <c r="P47" s="33"/>
      <c r="Q47" s="72"/>
      <c r="R47" s="11"/>
      <c r="S47" s="5"/>
      <c r="T47" s="3"/>
      <c r="U47" s="5"/>
      <c r="V47" s="5"/>
      <c r="W47" s="5"/>
      <c r="X47" s="5"/>
      <c r="Y47" s="5"/>
      <c r="Z47" s="5"/>
      <c r="AA47" s="5"/>
      <c r="AB47" s="5"/>
      <c r="AC47" s="5"/>
      <c r="AD47" s="5"/>
      <c r="AE47" s="5"/>
      <c r="AF47" s="5"/>
      <c r="AG47" s="5"/>
      <c r="AH47" s="5"/>
      <c r="AI47" s="5"/>
    </row>
    <row r="48" ht="15.75" customHeight="1">
      <c r="E48" s="89"/>
      <c r="I48" s="89"/>
      <c r="L48" s="89"/>
      <c r="O48" s="89"/>
      <c r="P48" s="33"/>
      <c r="Q48" s="72"/>
      <c r="R48" s="11"/>
      <c r="S48" s="5"/>
      <c r="T48" s="3"/>
      <c r="U48" s="5"/>
      <c r="V48" s="5"/>
      <c r="W48" s="5"/>
      <c r="X48" s="5"/>
      <c r="Y48" s="5"/>
      <c r="Z48" s="5"/>
      <c r="AA48" s="5"/>
      <c r="AB48" s="5"/>
      <c r="AC48" s="5"/>
      <c r="AD48" s="5"/>
      <c r="AE48" s="5"/>
      <c r="AF48" s="5"/>
      <c r="AG48" s="5"/>
      <c r="AH48" s="5"/>
      <c r="AI48" s="5"/>
    </row>
    <row r="49" ht="15.75" customHeight="1">
      <c r="E49" s="89"/>
      <c r="I49" s="89"/>
      <c r="L49" s="89"/>
      <c r="O49" s="89"/>
      <c r="P49" s="33"/>
      <c r="Q49" s="72"/>
      <c r="R49" s="11"/>
      <c r="S49" s="5"/>
      <c r="T49" s="3"/>
      <c r="U49" s="5"/>
      <c r="V49" s="5"/>
      <c r="W49" s="5"/>
      <c r="X49" s="5"/>
      <c r="Y49" s="5"/>
      <c r="Z49" s="5"/>
      <c r="AA49" s="5"/>
      <c r="AB49" s="5"/>
      <c r="AC49" s="5"/>
      <c r="AD49" s="5"/>
      <c r="AE49" s="5"/>
      <c r="AF49" s="5"/>
      <c r="AG49" s="5"/>
      <c r="AH49" s="5"/>
      <c r="AI49" s="5"/>
    </row>
    <row r="50" ht="15.75" customHeight="1">
      <c r="E50" s="89"/>
      <c r="I50" s="89"/>
      <c r="L50" s="89"/>
      <c r="O50" s="89"/>
      <c r="P50" s="33"/>
      <c r="Q50" s="72"/>
      <c r="R50" s="11"/>
      <c r="S50" s="5"/>
      <c r="T50" s="3"/>
      <c r="U50" s="5"/>
      <c r="V50" s="5"/>
      <c r="W50" s="5"/>
      <c r="X50" s="5"/>
      <c r="Y50" s="5"/>
      <c r="Z50" s="5"/>
      <c r="AA50" s="5"/>
      <c r="AB50" s="5"/>
      <c r="AC50" s="5"/>
      <c r="AD50" s="5"/>
      <c r="AE50" s="5"/>
      <c r="AF50" s="5"/>
      <c r="AG50" s="5"/>
      <c r="AH50" s="5"/>
      <c r="AI50" s="5"/>
    </row>
    <row r="51" ht="15.75" customHeight="1">
      <c r="E51" s="89"/>
      <c r="I51" s="89"/>
      <c r="L51" s="89"/>
      <c r="O51" s="89"/>
      <c r="P51" s="33"/>
      <c r="Q51" s="72"/>
      <c r="R51" s="11"/>
      <c r="S51" s="5"/>
      <c r="T51" s="3"/>
      <c r="U51" s="5"/>
      <c r="V51" s="5"/>
      <c r="W51" s="5"/>
      <c r="X51" s="5"/>
      <c r="Y51" s="5"/>
      <c r="Z51" s="5"/>
      <c r="AA51" s="5"/>
      <c r="AB51" s="5"/>
      <c r="AC51" s="5"/>
      <c r="AD51" s="5"/>
      <c r="AE51" s="5"/>
      <c r="AF51" s="5"/>
      <c r="AG51" s="5"/>
      <c r="AH51" s="5"/>
      <c r="AI51" s="5"/>
    </row>
    <row r="52" ht="15.75" customHeight="1">
      <c r="E52" s="89"/>
      <c r="I52" s="89"/>
      <c r="L52" s="89"/>
      <c r="O52" s="89"/>
      <c r="P52" s="33"/>
      <c r="Q52" s="72"/>
      <c r="R52" s="11"/>
      <c r="S52" s="5"/>
      <c r="T52" s="3"/>
      <c r="U52" s="5"/>
      <c r="V52" s="5"/>
      <c r="W52" s="5"/>
      <c r="X52" s="5"/>
      <c r="Y52" s="5"/>
      <c r="Z52" s="5"/>
      <c r="AA52" s="5"/>
      <c r="AB52" s="5"/>
      <c r="AC52" s="5"/>
      <c r="AD52" s="5"/>
      <c r="AE52" s="5"/>
      <c r="AF52" s="5"/>
      <c r="AG52" s="5"/>
      <c r="AH52" s="5"/>
      <c r="AI52" s="5"/>
    </row>
    <row r="53" ht="15.75" customHeight="1">
      <c r="E53" s="89"/>
      <c r="I53" s="89"/>
      <c r="L53" s="89"/>
      <c r="O53" s="89"/>
      <c r="P53" s="33"/>
      <c r="Q53" s="72"/>
      <c r="R53" s="11"/>
      <c r="S53" s="5"/>
      <c r="T53" s="3"/>
      <c r="U53" s="5"/>
      <c r="V53" s="5"/>
      <c r="W53" s="5"/>
      <c r="X53" s="5"/>
      <c r="Y53" s="5"/>
      <c r="Z53" s="5"/>
      <c r="AA53" s="5"/>
      <c r="AB53" s="5"/>
      <c r="AC53" s="5"/>
      <c r="AD53" s="5"/>
      <c r="AE53" s="5"/>
      <c r="AF53" s="5"/>
      <c r="AG53" s="5"/>
      <c r="AH53" s="5"/>
      <c r="AI53" s="5"/>
    </row>
    <row r="54" ht="15.75" customHeight="1">
      <c r="E54" s="89"/>
      <c r="I54" s="89"/>
      <c r="L54" s="89"/>
      <c r="O54" s="89"/>
      <c r="P54" s="33"/>
      <c r="Q54" s="72"/>
      <c r="R54" s="11"/>
      <c r="S54" s="5"/>
      <c r="T54" s="3"/>
      <c r="U54" s="5"/>
      <c r="V54" s="5"/>
      <c r="W54" s="5"/>
      <c r="X54" s="5"/>
      <c r="Y54" s="5"/>
      <c r="Z54" s="5"/>
      <c r="AA54" s="5"/>
      <c r="AB54" s="5"/>
      <c r="AC54" s="5"/>
      <c r="AD54" s="5"/>
      <c r="AE54" s="5"/>
      <c r="AF54" s="5"/>
      <c r="AG54" s="5"/>
      <c r="AH54" s="5"/>
      <c r="AI54" s="5"/>
    </row>
    <row r="55" ht="15.75" customHeight="1">
      <c r="E55" s="89"/>
      <c r="I55" s="89"/>
      <c r="L55" s="89"/>
      <c r="O55" s="89"/>
      <c r="P55" s="33"/>
      <c r="Q55" s="72"/>
      <c r="R55" s="11"/>
      <c r="S55" s="5"/>
      <c r="T55" s="3"/>
      <c r="U55" s="5"/>
      <c r="V55" s="5"/>
      <c r="W55" s="5"/>
      <c r="X55" s="5"/>
      <c r="Y55" s="5"/>
      <c r="Z55" s="5"/>
      <c r="AA55" s="5"/>
      <c r="AB55" s="5"/>
      <c r="AC55" s="5"/>
      <c r="AD55" s="5"/>
      <c r="AE55" s="5"/>
      <c r="AF55" s="5"/>
      <c r="AG55" s="5"/>
      <c r="AH55" s="5"/>
      <c r="AI55" s="5"/>
    </row>
    <row r="56" ht="15.75" customHeight="1">
      <c r="E56" s="89"/>
      <c r="I56" s="89"/>
      <c r="L56" s="89"/>
      <c r="O56" s="89"/>
      <c r="P56" s="33"/>
      <c r="Q56" s="72"/>
      <c r="R56" s="11"/>
      <c r="S56" s="5"/>
      <c r="T56" s="3"/>
      <c r="U56" s="5"/>
      <c r="V56" s="5"/>
      <c r="W56" s="5"/>
      <c r="X56" s="5"/>
      <c r="Y56" s="5"/>
      <c r="Z56" s="5"/>
      <c r="AA56" s="5"/>
      <c r="AB56" s="5"/>
      <c r="AC56" s="5"/>
      <c r="AD56" s="5"/>
      <c r="AE56" s="5"/>
      <c r="AF56" s="5"/>
      <c r="AG56" s="5"/>
      <c r="AH56" s="5"/>
      <c r="AI56" s="5"/>
    </row>
    <row r="57" ht="15.75" customHeight="1">
      <c r="E57" s="89"/>
      <c r="I57" s="89"/>
      <c r="L57" s="89"/>
      <c r="O57" s="89"/>
      <c r="P57" s="33"/>
      <c r="Q57" s="72"/>
      <c r="R57" s="11"/>
      <c r="S57" s="5"/>
      <c r="T57" s="3"/>
      <c r="U57" s="5"/>
      <c r="V57" s="5"/>
      <c r="W57" s="5"/>
      <c r="X57" s="5"/>
      <c r="Y57" s="5"/>
      <c r="Z57" s="5"/>
      <c r="AA57" s="5"/>
      <c r="AB57" s="5"/>
      <c r="AC57" s="5"/>
      <c r="AD57" s="5"/>
      <c r="AE57" s="5"/>
      <c r="AF57" s="5"/>
      <c r="AG57" s="5"/>
      <c r="AH57" s="5"/>
      <c r="AI57" s="5"/>
    </row>
    <row r="58" ht="15.75" customHeight="1">
      <c r="E58" s="89"/>
      <c r="I58" s="89"/>
      <c r="L58" s="89"/>
      <c r="O58" s="89"/>
      <c r="P58" s="33"/>
      <c r="Q58" s="72"/>
      <c r="R58" s="11"/>
      <c r="S58" s="5"/>
      <c r="T58" s="3"/>
      <c r="U58" s="5"/>
      <c r="V58" s="5"/>
      <c r="W58" s="5"/>
      <c r="X58" s="5"/>
      <c r="Y58" s="5"/>
      <c r="Z58" s="5"/>
      <c r="AA58" s="5"/>
      <c r="AB58" s="5"/>
      <c r="AC58" s="5"/>
      <c r="AD58" s="5"/>
      <c r="AE58" s="5"/>
      <c r="AF58" s="5"/>
      <c r="AG58" s="5"/>
      <c r="AH58" s="5"/>
      <c r="AI58" s="5"/>
    </row>
    <row r="59" ht="15.75" customHeight="1">
      <c r="E59" s="89"/>
      <c r="I59" s="89"/>
      <c r="L59" s="89"/>
      <c r="O59" s="89"/>
      <c r="P59" s="33"/>
      <c r="Q59" s="72"/>
      <c r="R59" s="11"/>
      <c r="S59" s="5"/>
      <c r="T59" s="3"/>
      <c r="U59" s="5"/>
      <c r="V59" s="5"/>
      <c r="W59" s="5"/>
      <c r="X59" s="5"/>
      <c r="Y59" s="5"/>
      <c r="Z59" s="5"/>
      <c r="AA59" s="5"/>
      <c r="AB59" s="5"/>
      <c r="AC59" s="5"/>
      <c r="AD59" s="5"/>
      <c r="AE59" s="5"/>
      <c r="AF59" s="5"/>
      <c r="AG59" s="5"/>
      <c r="AH59" s="5"/>
      <c r="AI59" s="5"/>
    </row>
    <row r="60" ht="15.75" customHeight="1">
      <c r="E60" s="89"/>
      <c r="I60" s="89"/>
      <c r="L60" s="89"/>
      <c r="O60" s="89"/>
      <c r="P60" s="33"/>
      <c r="Q60" s="72"/>
      <c r="R60" s="11"/>
      <c r="S60" s="5"/>
      <c r="T60" s="3"/>
      <c r="U60" s="5"/>
      <c r="V60" s="5"/>
      <c r="W60" s="5"/>
      <c r="X60" s="5"/>
      <c r="Y60" s="5"/>
      <c r="Z60" s="5"/>
      <c r="AA60" s="5"/>
      <c r="AB60" s="5"/>
      <c r="AC60" s="5"/>
      <c r="AD60" s="5"/>
      <c r="AE60" s="5"/>
      <c r="AF60" s="5"/>
      <c r="AG60" s="5"/>
      <c r="AH60" s="5"/>
      <c r="AI60" s="5"/>
    </row>
    <row r="61" ht="15.75" customHeight="1">
      <c r="E61" s="89"/>
      <c r="I61" s="89"/>
      <c r="L61" s="89"/>
      <c r="O61" s="89"/>
      <c r="P61" s="33"/>
      <c r="Q61" s="72"/>
      <c r="R61" s="11"/>
      <c r="S61" s="5"/>
      <c r="T61" s="3"/>
      <c r="U61" s="5"/>
      <c r="V61" s="5"/>
      <c r="W61" s="5"/>
      <c r="X61" s="5"/>
      <c r="Y61" s="5"/>
      <c r="Z61" s="5"/>
      <c r="AA61" s="5"/>
      <c r="AB61" s="5"/>
      <c r="AC61" s="5"/>
      <c r="AD61" s="5"/>
      <c r="AE61" s="5"/>
      <c r="AF61" s="5"/>
      <c r="AG61" s="5"/>
      <c r="AH61" s="5"/>
      <c r="AI61" s="5"/>
    </row>
    <row r="62" ht="15.75" customHeight="1">
      <c r="E62" s="89"/>
      <c r="I62" s="89"/>
      <c r="L62" s="89"/>
      <c r="O62" s="89"/>
      <c r="P62" s="33"/>
      <c r="Q62" s="72"/>
      <c r="R62" s="11"/>
      <c r="S62" s="5"/>
      <c r="T62" s="3"/>
      <c r="U62" s="5"/>
      <c r="V62" s="5"/>
      <c r="W62" s="5"/>
      <c r="X62" s="5"/>
      <c r="Y62" s="5"/>
      <c r="Z62" s="5"/>
      <c r="AA62" s="5"/>
      <c r="AB62" s="5"/>
      <c r="AC62" s="5"/>
      <c r="AD62" s="5"/>
      <c r="AE62" s="5"/>
      <c r="AF62" s="5"/>
      <c r="AG62" s="5"/>
      <c r="AH62" s="5"/>
      <c r="AI62" s="5"/>
    </row>
    <row r="63" ht="15.75" customHeight="1">
      <c r="E63" s="89"/>
      <c r="I63" s="89"/>
      <c r="L63" s="89"/>
      <c r="O63" s="89"/>
      <c r="P63" s="33"/>
      <c r="Q63" s="72"/>
      <c r="R63" s="11"/>
      <c r="S63" s="5"/>
      <c r="T63" s="3"/>
      <c r="U63" s="5"/>
      <c r="V63" s="5"/>
      <c r="W63" s="5"/>
      <c r="X63" s="5"/>
      <c r="Y63" s="5"/>
      <c r="Z63" s="5"/>
      <c r="AA63" s="5"/>
      <c r="AB63" s="5"/>
      <c r="AC63" s="5"/>
      <c r="AD63" s="5"/>
      <c r="AE63" s="5"/>
      <c r="AF63" s="5"/>
      <c r="AG63" s="5"/>
      <c r="AH63" s="5"/>
      <c r="AI63" s="5"/>
    </row>
    <row r="64" ht="15.75" customHeight="1">
      <c r="E64" s="89"/>
      <c r="I64" s="89"/>
      <c r="L64" s="89"/>
      <c r="O64" s="89"/>
      <c r="P64" s="33"/>
      <c r="Q64" s="72"/>
      <c r="R64" s="11"/>
      <c r="S64" s="5"/>
      <c r="T64" s="3"/>
      <c r="U64" s="5"/>
      <c r="V64" s="5"/>
      <c r="W64" s="5"/>
      <c r="X64" s="5"/>
      <c r="Y64" s="5"/>
      <c r="Z64" s="5"/>
      <c r="AA64" s="5"/>
      <c r="AB64" s="5"/>
      <c r="AC64" s="5"/>
      <c r="AD64" s="5"/>
      <c r="AE64" s="5"/>
      <c r="AF64" s="5"/>
      <c r="AG64" s="5"/>
      <c r="AH64" s="5"/>
      <c r="AI64" s="5"/>
    </row>
    <row r="65" ht="15.75" customHeight="1">
      <c r="E65" s="89"/>
      <c r="I65" s="89"/>
      <c r="L65" s="89"/>
      <c r="O65" s="89"/>
      <c r="P65" s="33"/>
      <c r="Q65" s="72"/>
      <c r="R65" s="11"/>
      <c r="S65" s="5"/>
      <c r="T65" s="3"/>
      <c r="U65" s="5"/>
      <c r="V65" s="5"/>
      <c r="W65" s="5"/>
      <c r="X65" s="5"/>
      <c r="Y65" s="5"/>
      <c r="Z65" s="5"/>
      <c r="AA65" s="5"/>
      <c r="AB65" s="5"/>
      <c r="AC65" s="5"/>
      <c r="AD65" s="5"/>
      <c r="AE65" s="5"/>
      <c r="AF65" s="5"/>
      <c r="AG65" s="5"/>
      <c r="AH65" s="5"/>
      <c r="AI65" s="5"/>
    </row>
    <row r="66" ht="15.75" customHeight="1">
      <c r="E66" s="89"/>
      <c r="I66" s="89"/>
      <c r="L66" s="89"/>
      <c r="O66" s="89"/>
      <c r="P66" s="33"/>
      <c r="Q66" s="72"/>
      <c r="R66" s="11"/>
      <c r="S66" s="5"/>
      <c r="T66" s="3"/>
      <c r="U66" s="5"/>
      <c r="V66" s="5"/>
      <c r="W66" s="5"/>
      <c r="X66" s="5"/>
      <c r="Y66" s="5"/>
      <c r="Z66" s="5"/>
      <c r="AA66" s="5"/>
      <c r="AB66" s="5"/>
      <c r="AC66" s="5"/>
      <c r="AD66" s="5"/>
      <c r="AE66" s="5"/>
      <c r="AF66" s="5"/>
      <c r="AG66" s="5"/>
      <c r="AH66" s="5"/>
      <c r="AI66" s="5"/>
    </row>
    <row r="67" ht="15.75" customHeight="1">
      <c r="E67" s="89"/>
      <c r="I67" s="89"/>
      <c r="L67" s="89"/>
      <c r="O67" s="89"/>
      <c r="P67" s="33"/>
      <c r="Q67" s="72"/>
      <c r="R67" s="11"/>
      <c r="S67" s="5"/>
      <c r="T67" s="3"/>
      <c r="U67" s="5"/>
      <c r="V67" s="5"/>
      <c r="W67" s="5"/>
      <c r="X67" s="5"/>
      <c r="Y67" s="5"/>
      <c r="Z67" s="5"/>
      <c r="AA67" s="5"/>
      <c r="AB67" s="5"/>
      <c r="AC67" s="5"/>
      <c r="AD67" s="5"/>
      <c r="AE67" s="5"/>
      <c r="AF67" s="5"/>
      <c r="AG67" s="5"/>
      <c r="AH67" s="5"/>
      <c r="AI67" s="5"/>
    </row>
    <row r="68" ht="15.75" customHeight="1">
      <c r="E68" s="89"/>
      <c r="I68" s="89"/>
      <c r="L68" s="89"/>
      <c r="O68" s="89"/>
      <c r="P68" s="33"/>
      <c r="Q68" s="72"/>
      <c r="R68" s="11"/>
      <c r="S68" s="5"/>
      <c r="T68" s="3"/>
      <c r="U68" s="5"/>
      <c r="V68" s="5"/>
      <c r="W68" s="5"/>
      <c r="X68" s="5"/>
      <c r="Y68" s="5"/>
      <c r="Z68" s="5"/>
      <c r="AA68" s="5"/>
      <c r="AB68" s="5"/>
      <c r="AC68" s="5"/>
      <c r="AD68" s="5"/>
      <c r="AE68" s="5"/>
      <c r="AF68" s="5"/>
      <c r="AG68" s="5"/>
      <c r="AH68" s="5"/>
      <c r="AI68" s="5"/>
    </row>
    <row r="69" ht="15.75" customHeight="1">
      <c r="E69" s="89"/>
      <c r="I69" s="89"/>
      <c r="L69" s="89"/>
      <c r="O69" s="89"/>
      <c r="P69" s="33"/>
      <c r="Q69" s="72"/>
      <c r="R69" s="11"/>
      <c r="S69" s="5"/>
      <c r="T69" s="3"/>
      <c r="U69" s="5"/>
      <c r="V69" s="5"/>
      <c r="W69" s="5"/>
      <c r="X69" s="5"/>
      <c r="Y69" s="5"/>
      <c r="Z69" s="5"/>
      <c r="AA69" s="5"/>
      <c r="AB69" s="5"/>
      <c r="AC69" s="5"/>
      <c r="AD69" s="5"/>
      <c r="AE69" s="5"/>
      <c r="AF69" s="5"/>
      <c r="AG69" s="5"/>
      <c r="AH69" s="5"/>
      <c r="AI69" s="5"/>
    </row>
    <row r="70" ht="15.75" customHeight="1">
      <c r="E70" s="89"/>
      <c r="I70" s="89"/>
      <c r="L70" s="89"/>
      <c r="O70" s="89"/>
      <c r="P70" s="33"/>
      <c r="Q70" s="72"/>
      <c r="R70" s="11"/>
      <c r="S70" s="5"/>
      <c r="T70" s="3"/>
      <c r="U70" s="5"/>
      <c r="V70" s="5"/>
      <c r="W70" s="5"/>
      <c r="X70" s="5"/>
      <c r="Y70" s="5"/>
      <c r="Z70" s="5"/>
      <c r="AA70" s="5"/>
      <c r="AB70" s="5"/>
      <c r="AC70" s="5"/>
      <c r="AD70" s="5"/>
      <c r="AE70" s="5"/>
      <c r="AF70" s="5"/>
      <c r="AG70" s="5"/>
      <c r="AH70" s="5"/>
      <c r="AI70" s="5"/>
    </row>
    <row r="71" ht="15.75" customHeight="1">
      <c r="E71" s="89"/>
      <c r="I71" s="89"/>
      <c r="L71" s="89"/>
      <c r="O71" s="89"/>
      <c r="P71" s="33"/>
      <c r="Q71" s="72"/>
      <c r="R71" s="11"/>
      <c r="S71" s="5"/>
      <c r="T71" s="3"/>
      <c r="U71" s="5"/>
      <c r="V71" s="5"/>
      <c r="W71" s="5"/>
      <c r="X71" s="5"/>
      <c r="Y71" s="5"/>
      <c r="Z71" s="5"/>
      <c r="AA71" s="5"/>
      <c r="AB71" s="5"/>
      <c r="AC71" s="5"/>
      <c r="AD71" s="5"/>
      <c r="AE71" s="5"/>
      <c r="AF71" s="5"/>
      <c r="AG71" s="5"/>
      <c r="AH71" s="5"/>
      <c r="AI71" s="5"/>
    </row>
    <row r="72" ht="15.75" customHeight="1">
      <c r="E72" s="89"/>
      <c r="I72" s="89"/>
      <c r="L72" s="89"/>
      <c r="O72" s="89"/>
      <c r="P72" s="5"/>
      <c r="Q72" s="72"/>
      <c r="R72" s="11"/>
      <c r="S72" s="5"/>
      <c r="T72" s="3"/>
      <c r="U72" s="5"/>
      <c r="V72" s="5"/>
      <c r="W72" s="5"/>
      <c r="X72" s="5"/>
      <c r="Y72" s="5"/>
      <c r="Z72" s="5"/>
      <c r="AA72" s="5"/>
      <c r="AB72" s="5"/>
      <c r="AC72" s="5"/>
      <c r="AD72" s="5"/>
      <c r="AE72" s="5"/>
      <c r="AF72" s="5"/>
      <c r="AG72" s="5"/>
      <c r="AH72" s="5"/>
      <c r="AI72" s="5"/>
    </row>
    <row r="73" ht="15.75" customHeight="1">
      <c r="E73" s="89"/>
      <c r="I73" s="89"/>
      <c r="L73" s="89"/>
      <c r="O73" s="89"/>
      <c r="P73" s="33"/>
      <c r="Q73" s="72"/>
      <c r="R73" s="11"/>
      <c r="S73" s="5"/>
      <c r="T73" s="3"/>
      <c r="U73" s="5"/>
      <c r="V73" s="5"/>
      <c r="W73" s="5"/>
      <c r="X73" s="5"/>
      <c r="Y73" s="5"/>
      <c r="Z73" s="5"/>
      <c r="AA73" s="5"/>
      <c r="AB73" s="5"/>
      <c r="AC73" s="5"/>
      <c r="AD73" s="5"/>
      <c r="AE73" s="5"/>
      <c r="AF73" s="5"/>
      <c r="AG73" s="5"/>
      <c r="AH73" s="5"/>
      <c r="AI73" s="5"/>
    </row>
    <row r="74" ht="15.75" customHeight="1">
      <c r="E74" s="89"/>
      <c r="I74" s="89"/>
      <c r="L74" s="89"/>
      <c r="O74" s="89"/>
      <c r="P74" s="33"/>
      <c r="Q74" s="72"/>
      <c r="R74" s="11"/>
      <c r="S74" s="5"/>
      <c r="T74" s="3"/>
      <c r="U74" s="5"/>
      <c r="V74" s="5"/>
      <c r="W74" s="5"/>
      <c r="X74" s="5"/>
      <c r="Y74" s="5"/>
      <c r="Z74" s="5"/>
      <c r="AA74" s="5"/>
      <c r="AB74" s="5"/>
      <c r="AC74" s="5"/>
      <c r="AD74" s="5"/>
      <c r="AE74" s="5"/>
      <c r="AF74" s="5"/>
      <c r="AG74" s="5"/>
      <c r="AH74" s="5"/>
      <c r="AI74" s="5"/>
    </row>
    <row r="75" ht="15.75" customHeight="1">
      <c r="E75" s="89"/>
      <c r="I75" s="89"/>
      <c r="L75" s="89"/>
      <c r="O75" s="89"/>
      <c r="P75" s="33"/>
      <c r="Q75" s="72"/>
      <c r="R75" s="11"/>
      <c r="S75" s="5"/>
      <c r="T75" s="3"/>
      <c r="U75" s="5"/>
      <c r="V75" s="5"/>
      <c r="W75" s="5"/>
      <c r="X75" s="5"/>
      <c r="Y75" s="5"/>
      <c r="Z75" s="5"/>
      <c r="AA75" s="5"/>
      <c r="AB75" s="5"/>
      <c r="AC75" s="5"/>
      <c r="AD75" s="5"/>
      <c r="AE75" s="5"/>
      <c r="AF75" s="5"/>
      <c r="AG75" s="5"/>
      <c r="AH75" s="5"/>
      <c r="AI75" s="5"/>
    </row>
    <row r="76" ht="15.75" customHeight="1">
      <c r="E76" s="89"/>
      <c r="I76" s="89"/>
      <c r="L76" s="89"/>
      <c r="O76" s="89"/>
      <c r="P76" s="33"/>
      <c r="Q76" s="72"/>
      <c r="R76" s="11"/>
      <c r="S76" s="5"/>
      <c r="T76" s="3"/>
      <c r="U76" s="5"/>
      <c r="V76" s="5"/>
      <c r="W76" s="5"/>
      <c r="X76" s="5"/>
      <c r="Y76" s="5"/>
      <c r="Z76" s="5"/>
      <c r="AA76" s="5"/>
      <c r="AB76" s="5"/>
      <c r="AC76" s="5"/>
      <c r="AD76" s="5"/>
      <c r="AE76" s="5"/>
      <c r="AF76" s="5"/>
      <c r="AG76" s="5"/>
      <c r="AH76" s="5"/>
      <c r="AI76" s="5"/>
    </row>
    <row r="77" ht="15.75" customHeight="1">
      <c r="E77" s="89"/>
      <c r="I77" s="89"/>
      <c r="L77" s="89"/>
      <c r="O77" s="89"/>
      <c r="P77" s="33"/>
      <c r="Q77" s="72"/>
      <c r="R77" s="11"/>
      <c r="S77" s="5"/>
      <c r="T77" s="3"/>
      <c r="U77" s="5"/>
      <c r="V77" s="5"/>
      <c r="W77" s="5"/>
      <c r="X77" s="5"/>
      <c r="Y77" s="5"/>
      <c r="Z77" s="5"/>
      <c r="AA77" s="5"/>
      <c r="AB77" s="5"/>
      <c r="AC77" s="5"/>
      <c r="AD77" s="5"/>
      <c r="AE77" s="5"/>
      <c r="AF77" s="5"/>
      <c r="AG77" s="5"/>
      <c r="AH77" s="5"/>
      <c r="AI77" s="5"/>
    </row>
    <row r="78" ht="15.75" customHeight="1">
      <c r="E78" s="89"/>
      <c r="I78" s="89"/>
      <c r="L78" s="89"/>
      <c r="O78" s="89"/>
      <c r="P78" s="33"/>
      <c r="Q78" s="72"/>
      <c r="R78" s="11"/>
      <c r="S78" s="5"/>
      <c r="T78" s="3"/>
      <c r="U78" s="5"/>
      <c r="V78" s="5"/>
      <c r="W78" s="5"/>
      <c r="X78" s="5"/>
      <c r="Y78" s="5"/>
      <c r="Z78" s="5"/>
      <c r="AA78" s="5"/>
      <c r="AB78" s="5"/>
      <c r="AC78" s="5"/>
      <c r="AD78" s="5"/>
      <c r="AE78" s="5"/>
      <c r="AF78" s="5"/>
      <c r="AG78" s="5"/>
      <c r="AH78" s="5"/>
      <c r="AI78" s="5"/>
    </row>
    <row r="79" ht="15.75" customHeight="1">
      <c r="B79" s="5"/>
      <c r="C79" s="5"/>
      <c r="D79" s="5"/>
      <c r="E79" s="92"/>
      <c r="F79" s="5"/>
      <c r="G79" s="5"/>
      <c r="H79" s="5"/>
      <c r="I79" s="92"/>
      <c r="J79" s="5"/>
      <c r="K79" s="5"/>
      <c r="L79" s="92"/>
      <c r="M79" s="5"/>
      <c r="N79" s="5"/>
      <c r="O79" s="92"/>
      <c r="P79" s="5"/>
      <c r="Q79" s="72"/>
      <c r="R79" s="11"/>
      <c r="S79" s="5"/>
      <c r="T79" s="3"/>
      <c r="U79" s="5"/>
      <c r="V79" s="5"/>
      <c r="W79" s="5"/>
      <c r="X79" s="5"/>
      <c r="Y79" s="5"/>
      <c r="Z79" s="5"/>
      <c r="AA79" s="5"/>
      <c r="AB79" s="5"/>
      <c r="AC79" s="5"/>
      <c r="AD79" s="5"/>
      <c r="AE79" s="5"/>
      <c r="AF79" s="5"/>
      <c r="AG79" s="5"/>
      <c r="AH79" s="5"/>
      <c r="AI79" s="5"/>
    </row>
    <row r="80" ht="15.75" customHeight="1">
      <c r="B80" s="5"/>
      <c r="C80" s="5"/>
      <c r="D80" s="5"/>
      <c r="E80" s="92"/>
      <c r="F80" s="5"/>
      <c r="G80" s="5"/>
      <c r="H80" s="5"/>
      <c r="I80" s="92"/>
      <c r="J80" s="5"/>
      <c r="K80" s="5"/>
      <c r="L80" s="92"/>
      <c r="M80" s="5"/>
      <c r="N80" s="5"/>
      <c r="O80" s="92"/>
      <c r="P80" s="5"/>
      <c r="Q80" s="72"/>
      <c r="R80" s="11"/>
      <c r="S80" s="5"/>
      <c r="T80" s="3"/>
      <c r="U80" s="5"/>
      <c r="V80" s="5"/>
      <c r="W80" s="5"/>
      <c r="X80" s="5"/>
      <c r="Y80" s="5"/>
      <c r="Z80" s="5"/>
      <c r="AA80" s="5"/>
      <c r="AB80" s="5"/>
      <c r="AC80" s="5"/>
      <c r="AD80" s="5"/>
      <c r="AE80" s="5"/>
      <c r="AF80" s="5"/>
      <c r="AG80" s="5"/>
      <c r="AH80" s="5"/>
      <c r="AI80" s="5"/>
    </row>
    <row r="81" ht="15.75" customHeight="1">
      <c r="B81" s="5"/>
      <c r="C81" s="5"/>
      <c r="D81" s="5"/>
      <c r="E81" s="92"/>
      <c r="F81" s="5"/>
      <c r="G81" s="5"/>
      <c r="H81" s="5"/>
      <c r="I81" s="92"/>
      <c r="J81" s="5"/>
      <c r="K81" s="5"/>
      <c r="L81" s="92"/>
      <c r="M81" s="5"/>
      <c r="N81" s="5"/>
      <c r="O81" s="92"/>
      <c r="P81" s="5"/>
      <c r="Q81" s="72"/>
      <c r="R81" s="11"/>
      <c r="S81" s="5"/>
      <c r="T81" s="3"/>
      <c r="U81" s="5"/>
      <c r="V81" s="5"/>
      <c r="W81" s="5"/>
      <c r="X81" s="5"/>
      <c r="Y81" s="5"/>
      <c r="Z81" s="5"/>
      <c r="AA81" s="5"/>
      <c r="AB81" s="5"/>
      <c r="AC81" s="5"/>
      <c r="AD81" s="5"/>
      <c r="AE81" s="5"/>
      <c r="AF81" s="5"/>
      <c r="AG81" s="5"/>
      <c r="AH81" s="5"/>
      <c r="AI81" s="5"/>
    </row>
    <row r="82" ht="15.75" customHeight="1">
      <c r="B82" s="5"/>
      <c r="C82" s="5"/>
      <c r="D82" s="5"/>
      <c r="E82" s="92"/>
      <c r="F82" s="5"/>
      <c r="G82" s="5"/>
      <c r="H82" s="5"/>
      <c r="I82" s="92"/>
      <c r="J82" s="5"/>
      <c r="K82" s="5"/>
      <c r="L82" s="92"/>
      <c r="M82" s="5"/>
      <c r="N82" s="5"/>
      <c r="O82" s="92"/>
      <c r="P82" s="5"/>
      <c r="Q82" s="72"/>
      <c r="R82" s="11"/>
      <c r="S82" s="5"/>
      <c r="T82" s="3"/>
      <c r="U82" s="5"/>
      <c r="V82" s="5"/>
      <c r="W82" s="5"/>
      <c r="X82" s="5"/>
      <c r="Y82" s="5"/>
      <c r="Z82" s="5"/>
      <c r="AA82" s="5"/>
      <c r="AB82" s="5"/>
      <c r="AC82" s="5"/>
      <c r="AD82" s="5"/>
      <c r="AE82" s="5"/>
      <c r="AF82" s="5"/>
      <c r="AG82" s="5"/>
      <c r="AH82" s="5"/>
      <c r="AI82" s="5"/>
    </row>
    <row r="83" ht="15.75" customHeight="1">
      <c r="B83" s="5"/>
      <c r="C83" s="5"/>
      <c r="D83" s="5"/>
      <c r="E83" s="92"/>
      <c r="F83" s="5"/>
      <c r="G83" s="5"/>
      <c r="H83" s="5"/>
      <c r="I83" s="92"/>
      <c r="J83" s="5"/>
      <c r="K83" s="5"/>
      <c r="L83" s="92"/>
      <c r="M83" s="5"/>
      <c r="N83" s="5"/>
      <c r="O83" s="92"/>
      <c r="P83" s="5"/>
      <c r="Q83" s="72"/>
      <c r="R83" s="11"/>
      <c r="S83" s="5"/>
      <c r="T83" s="3"/>
      <c r="U83" s="5"/>
      <c r="V83" s="5"/>
      <c r="W83" s="5"/>
      <c r="X83" s="5"/>
      <c r="Y83" s="5"/>
      <c r="Z83" s="5"/>
      <c r="AA83" s="5"/>
      <c r="AB83" s="5"/>
      <c r="AC83" s="5"/>
      <c r="AD83" s="5"/>
      <c r="AE83" s="5"/>
      <c r="AF83" s="5"/>
      <c r="AG83" s="5"/>
      <c r="AH83" s="5"/>
      <c r="AI83" s="5"/>
    </row>
    <row r="84" ht="15.75" customHeight="1">
      <c r="B84" s="5"/>
      <c r="C84" s="5"/>
      <c r="D84" s="5"/>
      <c r="E84" s="92"/>
      <c r="F84" s="5"/>
      <c r="G84" s="5"/>
      <c r="H84" s="5"/>
      <c r="I84" s="92"/>
      <c r="J84" s="5"/>
      <c r="K84" s="5"/>
      <c r="L84" s="92"/>
      <c r="M84" s="5"/>
      <c r="N84" s="5"/>
      <c r="O84" s="92"/>
      <c r="P84" s="5"/>
      <c r="Q84" s="72"/>
      <c r="R84" s="11"/>
      <c r="S84" s="5"/>
      <c r="T84" s="3"/>
      <c r="U84" s="5"/>
      <c r="V84" s="5"/>
      <c r="W84" s="5"/>
      <c r="X84" s="5"/>
      <c r="Y84" s="5"/>
      <c r="Z84" s="5"/>
      <c r="AA84" s="5"/>
      <c r="AB84" s="5"/>
      <c r="AC84" s="5"/>
      <c r="AD84" s="5"/>
      <c r="AE84" s="5"/>
      <c r="AF84" s="5"/>
      <c r="AG84" s="5"/>
      <c r="AH84" s="5"/>
      <c r="AI84" s="5"/>
    </row>
    <row r="85" ht="15.75" customHeight="1">
      <c r="B85" s="5"/>
      <c r="C85" s="5"/>
      <c r="D85" s="5"/>
      <c r="E85" s="92"/>
      <c r="F85" s="5"/>
      <c r="G85" s="5"/>
      <c r="H85" s="5"/>
      <c r="I85" s="92"/>
      <c r="J85" s="5"/>
      <c r="K85" s="5"/>
      <c r="L85" s="92"/>
      <c r="M85" s="5"/>
      <c r="N85" s="5"/>
      <c r="O85" s="92"/>
      <c r="P85" s="5"/>
      <c r="Q85" s="72"/>
      <c r="R85" s="11"/>
      <c r="S85" s="5"/>
      <c r="T85" s="3"/>
      <c r="U85" s="5"/>
      <c r="V85" s="5"/>
      <c r="W85" s="5"/>
      <c r="X85" s="5"/>
      <c r="Y85" s="5"/>
      <c r="Z85" s="5"/>
      <c r="AA85" s="5"/>
      <c r="AB85" s="5"/>
      <c r="AC85" s="5"/>
      <c r="AD85" s="5"/>
      <c r="AE85" s="5"/>
      <c r="AF85" s="5"/>
      <c r="AG85" s="5"/>
      <c r="AH85" s="5"/>
      <c r="AI85" s="5"/>
    </row>
    <row r="86" ht="15.75" customHeight="1">
      <c r="B86" s="5"/>
      <c r="C86" s="5"/>
      <c r="D86" s="5"/>
      <c r="E86" s="92"/>
      <c r="F86" s="5"/>
      <c r="G86" s="5"/>
      <c r="H86" s="5"/>
      <c r="I86" s="92"/>
      <c r="J86" s="5"/>
      <c r="K86" s="5"/>
      <c r="L86" s="92"/>
      <c r="M86" s="5"/>
      <c r="N86" s="5"/>
      <c r="O86" s="92"/>
      <c r="P86" s="5"/>
      <c r="Q86" s="72"/>
      <c r="R86" s="11"/>
      <c r="S86" s="5"/>
      <c r="T86" s="3"/>
      <c r="U86" s="5"/>
      <c r="V86" s="5"/>
      <c r="W86" s="5"/>
      <c r="X86" s="5"/>
      <c r="Y86" s="5"/>
      <c r="Z86" s="5"/>
      <c r="AA86" s="5"/>
      <c r="AB86" s="5"/>
      <c r="AC86" s="5"/>
      <c r="AD86" s="5"/>
      <c r="AE86" s="5"/>
      <c r="AF86" s="5"/>
      <c r="AG86" s="5"/>
      <c r="AH86" s="5"/>
      <c r="AI86" s="5"/>
    </row>
    <row r="87" ht="15.75" customHeight="1">
      <c r="B87" s="5"/>
      <c r="C87" s="5"/>
      <c r="D87" s="5"/>
      <c r="E87" s="92"/>
      <c r="F87" s="5"/>
      <c r="G87" s="5"/>
      <c r="H87" s="5"/>
      <c r="I87" s="92"/>
      <c r="J87" s="5"/>
      <c r="K87" s="5"/>
      <c r="L87" s="92"/>
      <c r="M87" s="5"/>
      <c r="N87" s="5"/>
      <c r="O87" s="92"/>
      <c r="P87" s="5"/>
      <c r="Q87" s="72"/>
      <c r="R87" s="11"/>
      <c r="S87" s="5"/>
      <c r="T87" s="3"/>
      <c r="U87" s="5"/>
      <c r="V87" s="5"/>
      <c r="W87" s="5"/>
      <c r="X87" s="5"/>
      <c r="Y87" s="5"/>
      <c r="Z87" s="5"/>
      <c r="AA87" s="5"/>
      <c r="AB87" s="5"/>
      <c r="AC87" s="5"/>
      <c r="AD87" s="5"/>
      <c r="AE87" s="5"/>
      <c r="AF87" s="5"/>
      <c r="AG87" s="5"/>
      <c r="AH87" s="5"/>
      <c r="AI87" s="5"/>
    </row>
    <row r="88" ht="15.75" customHeight="1">
      <c r="B88" s="5"/>
      <c r="C88" s="5"/>
      <c r="D88" s="5"/>
      <c r="E88" s="92"/>
      <c r="F88" s="5"/>
      <c r="G88" s="5"/>
      <c r="H88" s="5"/>
      <c r="I88" s="92"/>
      <c r="J88" s="5"/>
      <c r="K88" s="5"/>
      <c r="L88" s="92"/>
      <c r="M88" s="5"/>
      <c r="N88" s="5"/>
      <c r="O88" s="92"/>
      <c r="P88" s="5"/>
      <c r="Q88" s="72"/>
      <c r="R88" s="11"/>
      <c r="S88" s="5"/>
      <c r="T88" s="3"/>
      <c r="U88" s="5"/>
      <c r="V88" s="5"/>
      <c r="W88" s="5"/>
      <c r="X88" s="5"/>
      <c r="Y88" s="5"/>
      <c r="Z88" s="5"/>
      <c r="AA88" s="5"/>
      <c r="AB88" s="5"/>
      <c r="AC88" s="5"/>
      <c r="AD88" s="5"/>
      <c r="AE88" s="5"/>
      <c r="AF88" s="5"/>
      <c r="AG88" s="5"/>
      <c r="AH88" s="5"/>
      <c r="AI88" s="5"/>
    </row>
    <row r="89" ht="15.75" customHeight="1">
      <c r="B89" s="5"/>
      <c r="C89" s="5"/>
      <c r="D89" s="5"/>
      <c r="E89" s="92"/>
      <c r="F89" s="5"/>
      <c r="G89" s="5"/>
      <c r="H89" s="5"/>
      <c r="I89" s="92"/>
      <c r="J89" s="5"/>
      <c r="K89" s="5"/>
      <c r="L89" s="92"/>
      <c r="M89" s="5"/>
      <c r="N89" s="5"/>
      <c r="O89" s="92"/>
      <c r="P89" s="5"/>
      <c r="Q89" s="72"/>
      <c r="R89" s="11"/>
      <c r="S89" s="5"/>
      <c r="T89" s="3"/>
      <c r="U89" s="5"/>
      <c r="V89" s="5"/>
      <c r="W89" s="5"/>
      <c r="X89" s="5"/>
      <c r="Y89" s="5"/>
      <c r="Z89" s="5"/>
      <c r="AA89" s="5"/>
      <c r="AB89" s="5"/>
      <c r="AC89" s="5"/>
      <c r="AD89" s="5"/>
      <c r="AE89" s="5"/>
      <c r="AF89" s="5"/>
      <c r="AG89" s="5"/>
      <c r="AH89" s="5"/>
      <c r="AI89" s="5"/>
    </row>
    <row r="90" ht="15.75" customHeight="1">
      <c r="B90" s="5"/>
      <c r="C90" s="5"/>
      <c r="D90" s="5"/>
      <c r="E90" s="92"/>
      <c r="F90" s="5"/>
      <c r="G90" s="5"/>
      <c r="H90" s="5"/>
      <c r="I90" s="92"/>
      <c r="J90" s="5"/>
      <c r="K90" s="5"/>
      <c r="L90" s="92"/>
      <c r="M90" s="5"/>
      <c r="N90" s="5"/>
      <c r="O90" s="92"/>
      <c r="P90" s="5"/>
      <c r="Q90" s="72"/>
      <c r="R90" s="11"/>
      <c r="S90" s="5"/>
      <c r="T90" s="3"/>
      <c r="U90" s="5"/>
      <c r="V90" s="5"/>
      <c r="W90" s="5"/>
      <c r="X90" s="5"/>
      <c r="Y90" s="5"/>
      <c r="Z90" s="5"/>
      <c r="AA90" s="5"/>
      <c r="AB90" s="5"/>
      <c r="AC90" s="5"/>
      <c r="AD90" s="5"/>
      <c r="AE90" s="5"/>
      <c r="AF90" s="5"/>
      <c r="AG90" s="5"/>
      <c r="AH90" s="5"/>
      <c r="AI90" s="5"/>
    </row>
    <row r="91" ht="15.75" customHeight="1">
      <c r="B91" s="5"/>
      <c r="C91" s="5"/>
      <c r="D91" s="5"/>
      <c r="E91" s="92"/>
      <c r="F91" s="5"/>
      <c r="G91" s="5"/>
      <c r="H91" s="5"/>
      <c r="I91" s="92"/>
      <c r="J91" s="5"/>
      <c r="K91" s="5"/>
      <c r="L91" s="92"/>
      <c r="M91" s="5"/>
      <c r="N91" s="5"/>
      <c r="O91" s="92"/>
      <c r="P91" s="5"/>
      <c r="Q91" s="72"/>
      <c r="R91" s="11"/>
      <c r="S91" s="5"/>
      <c r="T91" s="3"/>
      <c r="U91" s="5"/>
      <c r="V91" s="5"/>
      <c r="W91" s="5"/>
      <c r="X91" s="5"/>
      <c r="Y91" s="5"/>
      <c r="Z91" s="5"/>
      <c r="AA91" s="5"/>
      <c r="AB91" s="5"/>
      <c r="AC91" s="5"/>
      <c r="AD91" s="5"/>
      <c r="AE91" s="5"/>
      <c r="AF91" s="5"/>
      <c r="AG91" s="5"/>
      <c r="AH91" s="5"/>
      <c r="AI91" s="5"/>
    </row>
    <row r="92" ht="15.75" customHeight="1">
      <c r="B92" s="5"/>
      <c r="C92" s="5"/>
      <c r="D92" s="5"/>
      <c r="E92" s="92"/>
      <c r="F92" s="5"/>
      <c r="G92" s="5"/>
      <c r="H92" s="5"/>
      <c r="I92" s="92"/>
      <c r="J92" s="5"/>
      <c r="K92" s="5"/>
      <c r="L92" s="92"/>
      <c r="M92" s="5"/>
      <c r="N92" s="5"/>
      <c r="O92" s="92"/>
      <c r="P92" s="5"/>
      <c r="Q92" s="72"/>
      <c r="R92" s="11"/>
      <c r="S92" s="5"/>
      <c r="T92" s="3"/>
      <c r="U92" s="5"/>
      <c r="V92" s="5"/>
      <c r="W92" s="5"/>
      <c r="X92" s="5"/>
      <c r="Y92" s="5"/>
      <c r="Z92" s="5"/>
      <c r="AA92" s="5"/>
      <c r="AB92" s="5"/>
      <c r="AC92" s="5"/>
      <c r="AD92" s="5"/>
      <c r="AE92" s="5"/>
      <c r="AF92" s="5"/>
      <c r="AG92" s="5"/>
      <c r="AH92" s="5"/>
      <c r="AI92" s="5"/>
    </row>
    <row r="93" ht="15.75" customHeight="1">
      <c r="B93" s="5"/>
      <c r="C93" s="5"/>
      <c r="D93" s="5"/>
      <c r="E93" s="92"/>
      <c r="F93" s="5"/>
      <c r="G93" s="5"/>
      <c r="H93" s="5"/>
      <c r="I93" s="92"/>
      <c r="J93" s="5"/>
      <c r="K93" s="5"/>
      <c r="L93" s="92"/>
      <c r="M93" s="5"/>
      <c r="N93" s="5"/>
      <c r="O93" s="92"/>
      <c r="P93" s="5"/>
      <c r="Q93" s="72"/>
      <c r="R93" s="11"/>
      <c r="S93" s="5"/>
      <c r="T93" s="3"/>
      <c r="U93" s="5"/>
      <c r="V93" s="5"/>
      <c r="W93" s="5"/>
      <c r="X93" s="5"/>
      <c r="Y93" s="5"/>
      <c r="Z93" s="5"/>
      <c r="AA93" s="5"/>
      <c r="AB93" s="5"/>
      <c r="AC93" s="5"/>
      <c r="AD93" s="5"/>
      <c r="AE93" s="5"/>
      <c r="AF93" s="5"/>
      <c r="AG93" s="5"/>
      <c r="AH93" s="5"/>
      <c r="AI93" s="5"/>
    </row>
    <row r="94" ht="15.75" customHeight="1">
      <c r="B94" s="5"/>
      <c r="C94" s="5"/>
      <c r="D94" s="5"/>
      <c r="E94" s="92"/>
      <c r="F94" s="5"/>
      <c r="G94" s="5"/>
      <c r="H94" s="5"/>
      <c r="I94" s="92"/>
      <c r="J94" s="5"/>
      <c r="K94" s="5"/>
      <c r="L94" s="92"/>
      <c r="M94" s="5"/>
      <c r="N94" s="5"/>
      <c r="O94" s="92"/>
      <c r="P94" s="5"/>
      <c r="Q94" s="72"/>
      <c r="R94" s="11"/>
      <c r="S94" s="5"/>
      <c r="T94" s="3"/>
      <c r="U94" s="5"/>
      <c r="V94" s="5"/>
      <c r="W94" s="5"/>
      <c r="X94" s="5"/>
      <c r="Y94" s="5"/>
      <c r="Z94" s="5"/>
      <c r="AA94" s="5"/>
      <c r="AB94" s="5"/>
      <c r="AC94" s="5"/>
      <c r="AD94" s="5"/>
      <c r="AE94" s="5"/>
      <c r="AF94" s="5"/>
      <c r="AG94" s="5"/>
      <c r="AH94" s="5"/>
      <c r="AI94" s="5"/>
    </row>
    <row r="95" ht="15.75" customHeight="1">
      <c r="B95" s="5"/>
      <c r="C95" s="5"/>
      <c r="D95" s="5"/>
      <c r="E95" s="92"/>
      <c r="F95" s="5"/>
      <c r="G95" s="5"/>
      <c r="H95" s="5"/>
      <c r="I95" s="92"/>
      <c r="J95" s="5"/>
      <c r="K95" s="5"/>
      <c r="L95" s="92"/>
      <c r="M95" s="5"/>
      <c r="N95" s="5"/>
      <c r="O95" s="92"/>
      <c r="P95" s="5"/>
      <c r="Q95" s="72"/>
      <c r="R95" s="11"/>
      <c r="S95" s="5"/>
      <c r="T95" s="3"/>
      <c r="U95" s="5"/>
      <c r="V95" s="5"/>
      <c r="W95" s="5"/>
      <c r="X95" s="5"/>
      <c r="Y95" s="5"/>
      <c r="Z95" s="5"/>
      <c r="AA95" s="5"/>
      <c r="AB95" s="5"/>
      <c r="AC95" s="5"/>
      <c r="AD95" s="5"/>
      <c r="AE95" s="5"/>
      <c r="AF95" s="5"/>
      <c r="AG95" s="5"/>
      <c r="AH95" s="5"/>
      <c r="AI95" s="5"/>
    </row>
    <row r="96" ht="15.75" customHeight="1">
      <c r="B96" s="5"/>
      <c r="C96" s="5"/>
      <c r="D96" s="5"/>
      <c r="E96" s="92"/>
      <c r="F96" s="5"/>
      <c r="G96" s="5"/>
      <c r="H96" s="5"/>
      <c r="I96" s="92"/>
      <c r="J96" s="5"/>
      <c r="K96" s="5"/>
      <c r="L96" s="92"/>
      <c r="M96" s="5"/>
      <c r="N96" s="5"/>
      <c r="O96" s="92"/>
      <c r="P96" s="5"/>
      <c r="Q96" s="72"/>
      <c r="R96" s="11"/>
      <c r="S96" s="5"/>
      <c r="T96" s="3"/>
      <c r="U96" s="5"/>
      <c r="V96" s="5"/>
      <c r="W96" s="5"/>
      <c r="X96" s="5"/>
      <c r="Y96" s="5"/>
      <c r="Z96" s="5"/>
      <c r="AA96" s="5"/>
      <c r="AB96" s="5"/>
      <c r="AC96" s="5"/>
      <c r="AD96" s="5"/>
      <c r="AE96" s="5"/>
      <c r="AF96" s="5"/>
      <c r="AG96" s="5"/>
      <c r="AH96" s="5"/>
      <c r="AI96" s="5"/>
    </row>
    <row r="97" ht="15.75" customHeight="1">
      <c r="B97" s="5"/>
      <c r="C97" s="5"/>
      <c r="D97" s="5"/>
      <c r="E97" s="92"/>
      <c r="F97" s="5"/>
      <c r="G97" s="5"/>
      <c r="H97" s="5"/>
      <c r="I97" s="92"/>
      <c r="J97" s="5"/>
      <c r="K97" s="5"/>
      <c r="L97" s="92"/>
      <c r="M97" s="5"/>
      <c r="N97" s="5"/>
      <c r="O97" s="92"/>
      <c r="P97" s="5"/>
      <c r="Q97" s="72"/>
      <c r="R97" s="11"/>
      <c r="S97" s="5"/>
      <c r="T97" s="3"/>
      <c r="U97" s="5"/>
      <c r="V97" s="5"/>
      <c r="W97" s="5"/>
      <c r="X97" s="5"/>
      <c r="Y97" s="5"/>
      <c r="Z97" s="5"/>
      <c r="AA97" s="5"/>
      <c r="AB97" s="5"/>
      <c r="AC97" s="5"/>
      <c r="AD97" s="5"/>
      <c r="AE97" s="5"/>
      <c r="AF97" s="5"/>
      <c r="AG97" s="5"/>
      <c r="AH97" s="5"/>
      <c r="AI97" s="5"/>
    </row>
    <row r="98" ht="15.75" customHeight="1">
      <c r="B98" s="5"/>
      <c r="C98" s="5"/>
      <c r="D98" s="5"/>
      <c r="E98" s="92"/>
      <c r="F98" s="5"/>
      <c r="G98" s="5"/>
      <c r="H98" s="5"/>
      <c r="I98" s="92"/>
      <c r="J98" s="5"/>
      <c r="K98" s="5"/>
      <c r="L98" s="92"/>
      <c r="M98" s="5"/>
      <c r="N98" s="5"/>
      <c r="O98" s="92"/>
      <c r="P98" s="5"/>
      <c r="Q98" s="5"/>
      <c r="R98" s="11"/>
      <c r="S98" s="5"/>
      <c r="T98" s="3"/>
      <c r="U98" s="5"/>
      <c r="V98" s="5"/>
      <c r="W98" s="5"/>
      <c r="X98" s="5"/>
      <c r="Y98" s="5"/>
      <c r="Z98" s="5"/>
      <c r="AA98" s="5"/>
      <c r="AB98" s="5"/>
      <c r="AC98" s="5"/>
      <c r="AD98" s="5"/>
      <c r="AE98" s="5"/>
      <c r="AF98" s="5"/>
      <c r="AG98" s="5"/>
      <c r="AH98" s="5"/>
      <c r="AI98" s="5"/>
    </row>
    <row r="99" ht="15.75" customHeight="1">
      <c r="B99" s="5"/>
      <c r="C99" s="5"/>
      <c r="D99" s="5"/>
      <c r="E99" s="92"/>
      <c r="F99" s="5"/>
      <c r="G99" s="5"/>
      <c r="H99" s="5"/>
      <c r="I99" s="92"/>
      <c r="J99" s="5"/>
      <c r="K99" s="5"/>
      <c r="L99" s="92"/>
      <c r="M99" s="5"/>
      <c r="N99" s="5"/>
      <c r="O99" s="92"/>
      <c r="P99" s="5"/>
      <c r="Q99" s="5"/>
      <c r="R99" s="11"/>
      <c r="S99" s="5"/>
      <c r="T99" s="3"/>
      <c r="U99" s="5"/>
      <c r="V99" s="5"/>
      <c r="W99" s="5"/>
      <c r="X99" s="5"/>
      <c r="Y99" s="5"/>
      <c r="Z99" s="5"/>
      <c r="AA99" s="5"/>
      <c r="AB99" s="5"/>
      <c r="AC99" s="5"/>
      <c r="AD99" s="5"/>
      <c r="AE99" s="5"/>
      <c r="AF99" s="5"/>
      <c r="AG99" s="5"/>
      <c r="AH99" s="5"/>
      <c r="AI99" s="5"/>
    </row>
    <row r="100" ht="15.75" customHeight="1">
      <c r="B100" s="5"/>
      <c r="C100" s="5"/>
      <c r="D100" s="5"/>
      <c r="E100" s="92"/>
      <c r="F100" s="5"/>
      <c r="G100" s="5"/>
      <c r="H100" s="5"/>
      <c r="I100" s="92"/>
      <c r="J100" s="5"/>
      <c r="K100" s="5"/>
      <c r="L100" s="92"/>
      <c r="M100" s="5"/>
      <c r="N100" s="5"/>
      <c r="O100" s="92"/>
      <c r="P100" s="5"/>
      <c r="Q100" s="5"/>
      <c r="R100" s="11"/>
      <c r="S100" s="5"/>
      <c r="T100" s="3"/>
      <c r="U100" s="5"/>
      <c r="V100" s="5"/>
      <c r="W100" s="5"/>
      <c r="X100" s="5"/>
      <c r="Y100" s="5"/>
      <c r="Z100" s="5"/>
      <c r="AA100" s="5"/>
      <c r="AB100" s="5"/>
      <c r="AC100" s="5"/>
      <c r="AD100" s="5"/>
      <c r="AE100" s="5"/>
      <c r="AF100" s="5"/>
      <c r="AG100" s="5"/>
      <c r="AH100" s="5"/>
      <c r="AI100" s="5"/>
    </row>
    <row r="101" ht="15.75" customHeight="1">
      <c r="B101" s="5"/>
      <c r="C101" s="5"/>
      <c r="D101" s="5"/>
      <c r="E101" s="92"/>
      <c r="F101" s="5"/>
      <c r="G101" s="5"/>
      <c r="H101" s="5"/>
      <c r="I101" s="92"/>
      <c r="J101" s="5"/>
      <c r="K101" s="5"/>
      <c r="L101" s="92"/>
      <c r="M101" s="5"/>
      <c r="N101" s="5"/>
      <c r="O101" s="92"/>
      <c r="P101" s="5"/>
      <c r="Q101" s="5"/>
      <c r="R101" s="11"/>
      <c r="S101" s="5"/>
      <c r="T101" s="3"/>
      <c r="U101" s="5"/>
      <c r="V101" s="5"/>
      <c r="W101" s="5"/>
      <c r="X101" s="5"/>
      <c r="Y101" s="5"/>
      <c r="Z101" s="5"/>
      <c r="AA101" s="5"/>
      <c r="AB101" s="5"/>
      <c r="AC101" s="5"/>
      <c r="AD101" s="5"/>
      <c r="AE101" s="5"/>
      <c r="AF101" s="5"/>
      <c r="AG101" s="5"/>
      <c r="AH101" s="5"/>
      <c r="AI101" s="5"/>
    </row>
    <row r="102" ht="15.75" customHeight="1">
      <c r="B102" s="5"/>
      <c r="C102" s="5"/>
      <c r="D102" s="5"/>
      <c r="E102" s="92"/>
      <c r="F102" s="5"/>
      <c r="G102" s="5"/>
      <c r="H102" s="5"/>
      <c r="I102" s="92"/>
      <c r="J102" s="5"/>
      <c r="K102" s="5"/>
      <c r="L102" s="92"/>
      <c r="M102" s="5"/>
      <c r="N102" s="5"/>
      <c r="O102" s="92"/>
      <c r="P102" s="5"/>
      <c r="Q102" s="5"/>
      <c r="R102" s="11"/>
      <c r="S102" s="5"/>
      <c r="T102" s="3"/>
      <c r="U102" s="5"/>
      <c r="V102" s="5"/>
      <c r="W102" s="5"/>
      <c r="X102" s="5"/>
      <c r="Y102" s="5"/>
      <c r="Z102" s="5"/>
      <c r="AA102" s="5"/>
      <c r="AB102" s="5"/>
      <c r="AC102" s="5"/>
      <c r="AD102" s="5"/>
      <c r="AE102" s="5"/>
      <c r="AF102" s="5"/>
      <c r="AG102" s="5"/>
      <c r="AH102" s="5"/>
      <c r="AI102" s="5"/>
    </row>
    <row r="103" ht="15.75" customHeight="1">
      <c r="B103" s="5"/>
      <c r="C103" s="5"/>
      <c r="D103" s="5"/>
      <c r="E103" s="92"/>
      <c r="F103" s="5"/>
      <c r="G103" s="5"/>
      <c r="H103" s="5"/>
      <c r="I103" s="92"/>
      <c r="J103" s="5"/>
      <c r="K103" s="5"/>
      <c r="L103" s="92"/>
      <c r="M103" s="5"/>
      <c r="N103" s="5"/>
      <c r="O103" s="92"/>
      <c r="P103" s="5"/>
      <c r="Q103" s="5"/>
      <c r="R103" s="11"/>
      <c r="S103" s="5"/>
      <c r="T103" s="3"/>
      <c r="U103" s="5"/>
      <c r="V103" s="5"/>
      <c r="W103" s="5"/>
      <c r="X103" s="5"/>
      <c r="Y103" s="5"/>
      <c r="Z103" s="5"/>
      <c r="AA103" s="5"/>
      <c r="AB103" s="5"/>
      <c r="AC103" s="5"/>
      <c r="AD103" s="5"/>
      <c r="AE103" s="5"/>
      <c r="AF103" s="5"/>
      <c r="AG103" s="5"/>
      <c r="AH103" s="5"/>
      <c r="AI103" s="5"/>
    </row>
    <row r="104" ht="15.75" customHeight="1">
      <c r="B104" s="5"/>
      <c r="C104" s="5"/>
      <c r="D104" s="5"/>
      <c r="E104" s="92"/>
      <c r="F104" s="5"/>
      <c r="G104" s="5"/>
      <c r="H104" s="5"/>
      <c r="I104" s="92"/>
      <c r="J104" s="5"/>
      <c r="K104" s="5"/>
      <c r="L104" s="92"/>
      <c r="M104" s="5"/>
      <c r="N104" s="5"/>
      <c r="O104" s="92"/>
      <c r="P104" s="5"/>
      <c r="Q104" s="5"/>
      <c r="R104" s="11"/>
      <c r="S104" s="5"/>
      <c r="T104" s="3"/>
      <c r="U104" s="5"/>
      <c r="V104" s="5"/>
      <c r="W104" s="5"/>
      <c r="X104" s="5"/>
      <c r="Y104" s="5"/>
      <c r="Z104" s="5"/>
      <c r="AA104" s="5"/>
      <c r="AB104" s="5"/>
      <c r="AC104" s="5"/>
      <c r="AD104" s="5"/>
      <c r="AE104" s="5"/>
      <c r="AF104" s="5"/>
      <c r="AG104" s="5"/>
      <c r="AH104" s="5"/>
      <c r="AI104" s="5"/>
    </row>
    <row r="105" ht="15.75" customHeight="1">
      <c r="B105" s="5"/>
      <c r="C105" s="5"/>
      <c r="D105" s="5"/>
      <c r="E105" s="92"/>
      <c r="F105" s="5"/>
      <c r="G105" s="5"/>
      <c r="H105" s="5"/>
      <c r="I105" s="92"/>
      <c r="J105" s="5"/>
      <c r="K105" s="5"/>
      <c r="L105" s="92"/>
      <c r="M105" s="5"/>
      <c r="N105" s="5"/>
      <c r="O105" s="92"/>
      <c r="P105" s="5"/>
      <c r="Q105" s="5"/>
      <c r="R105" s="11"/>
      <c r="S105" s="5"/>
      <c r="T105" s="3"/>
      <c r="U105" s="5"/>
      <c r="V105" s="5"/>
      <c r="W105" s="5"/>
      <c r="X105" s="5"/>
      <c r="Y105" s="5"/>
      <c r="Z105" s="5"/>
      <c r="AA105" s="5"/>
      <c r="AB105" s="5"/>
      <c r="AC105" s="5"/>
      <c r="AD105" s="5"/>
      <c r="AE105" s="5"/>
      <c r="AF105" s="5"/>
      <c r="AG105" s="5"/>
      <c r="AH105" s="5"/>
      <c r="AI105" s="5"/>
    </row>
    <row r="106" ht="15.75" customHeight="1">
      <c r="B106" s="5"/>
      <c r="C106" s="5"/>
      <c r="D106" s="5"/>
      <c r="E106" s="92"/>
      <c r="F106" s="5"/>
      <c r="G106" s="5"/>
      <c r="H106" s="5"/>
      <c r="I106" s="92"/>
      <c r="J106" s="5"/>
      <c r="K106" s="5"/>
      <c r="L106" s="92"/>
      <c r="M106" s="5"/>
      <c r="N106" s="5"/>
      <c r="O106" s="92"/>
      <c r="P106" s="5"/>
      <c r="Q106" s="5"/>
      <c r="R106" s="11"/>
      <c r="S106" s="5"/>
      <c r="T106" s="3"/>
      <c r="U106" s="5"/>
      <c r="V106" s="5"/>
      <c r="W106" s="5"/>
      <c r="X106" s="5"/>
      <c r="Y106" s="5"/>
      <c r="Z106" s="5"/>
      <c r="AA106" s="5"/>
      <c r="AB106" s="5"/>
      <c r="AC106" s="5"/>
      <c r="AD106" s="5"/>
      <c r="AE106" s="5"/>
      <c r="AF106" s="5"/>
      <c r="AG106" s="5"/>
      <c r="AH106" s="5"/>
      <c r="AI106" s="5"/>
    </row>
    <row r="107" ht="15.75" customHeight="1">
      <c r="B107" s="5"/>
      <c r="C107" s="5"/>
      <c r="D107" s="5"/>
      <c r="E107" s="92"/>
      <c r="F107" s="5"/>
      <c r="G107" s="5"/>
      <c r="H107" s="5"/>
      <c r="I107" s="92"/>
      <c r="J107" s="5"/>
      <c r="K107" s="5"/>
      <c r="L107" s="92"/>
      <c r="M107" s="5"/>
      <c r="N107" s="5"/>
      <c r="O107" s="92"/>
      <c r="P107" s="5"/>
      <c r="Q107" s="5"/>
      <c r="R107" s="11"/>
      <c r="S107" s="5"/>
      <c r="T107" s="3"/>
      <c r="U107" s="5"/>
      <c r="V107" s="5"/>
      <c r="W107" s="5"/>
      <c r="X107" s="5"/>
      <c r="Y107" s="5"/>
      <c r="Z107" s="5"/>
      <c r="AA107" s="5"/>
      <c r="AB107" s="5"/>
      <c r="AC107" s="5"/>
      <c r="AD107" s="5"/>
      <c r="AE107" s="5"/>
      <c r="AF107" s="5"/>
      <c r="AG107" s="5"/>
      <c r="AH107" s="5"/>
      <c r="AI107" s="5"/>
    </row>
    <row r="108" ht="15.75" customHeight="1">
      <c r="B108" s="5"/>
      <c r="C108" s="5"/>
      <c r="D108" s="5"/>
      <c r="E108" s="92"/>
      <c r="F108" s="5"/>
      <c r="G108" s="5"/>
      <c r="H108" s="5"/>
      <c r="I108" s="92"/>
      <c r="J108" s="5"/>
      <c r="K108" s="5"/>
      <c r="L108" s="92"/>
      <c r="M108" s="5"/>
      <c r="N108" s="5"/>
      <c r="O108" s="92"/>
      <c r="P108" s="5"/>
      <c r="Q108" s="5"/>
      <c r="R108" s="11"/>
      <c r="S108" s="5"/>
      <c r="T108" s="3"/>
      <c r="U108" s="5"/>
      <c r="V108" s="5"/>
      <c r="W108" s="5"/>
      <c r="X108" s="5"/>
      <c r="Y108" s="5"/>
      <c r="Z108" s="5"/>
      <c r="AA108" s="5"/>
      <c r="AB108" s="5"/>
      <c r="AC108" s="5"/>
      <c r="AD108" s="5"/>
      <c r="AE108" s="5"/>
      <c r="AF108" s="5"/>
      <c r="AG108" s="5"/>
      <c r="AH108" s="5"/>
      <c r="AI108" s="5"/>
    </row>
    <row r="109" ht="15.75" customHeight="1">
      <c r="B109" s="5"/>
      <c r="C109" s="5"/>
      <c r="D109" s="5"/>
      <c r="E109" s="92"/>
      <c r="F109" s="5"/>
      <c r="G109" s="5"/>
      <c r="H109" s="5"/>
      <c r="I109" s="92"/>
      <c r="J109" s="5"/>
      <c r="K109" s="5"/>
      <c r="L109" s="92"/>
      <c r="M109" s="5"/>
      <c r="N109" s="5"/>
      <c r="O109" s="92"/>
      <c r="P109" s="5"/>
      <c r="Q109" s="5"/>
      <c r="R109" s="11"/>
      <c r="S109" s="5"/>
      <c r="T109" s="3"/>
      <c r="U109" s="5"/>
      <c r="V109" s="5"/>
      <c r="W109" s="5"/>
      <c r="X109" s="5"/>
      <c r="Y109" s="5"/>
      <c r="Z109" s="5"/>
      <c r="AA109" s="5"/>
      <c r="AB109" s="5"/>
      <c r="AC109" s="5"/>
      <c r="AD109" s="5"/>
      <c r="AE109" s="5"/>
      <c r="AF109" s="5"/>
      <c r="AG109" s="5"/>
      <c r="AH109" s="5"/>
      <c r="AI109" s="5"/>
    </row>
    <row r="110" ht="15.75" customHeight="1">
      <c r="B110" s="5"/>
      <c r="C110" s="5"/>
      <c r="D110" s="5"/>
      <c r="E110" s="92"/>
      <c r="F110" s="5"/>
      <c r="G110" s="5"/>
      <c r="H110" s="5"/>
      <c r="I110" s="92"/>
      <c r="J110" s="5"/>
      <c r="K110" s="5"/>
      <c r="L110" s="92"/>
      <c r="M110" s="5"/>
      <c r="N110" s="5"/>
      <c r="O110" s="92"/>
      <c r="P110" s="5"/>
      <c r="Q110" s="5"/>
      <c r="R110" s="11"/>
      <c r="S110" s="5"/>
      <c r="T110" s="3"/>
      <c r="U110" s="5"/>
      <c r="V110" s="5"/>
      <c r="W110" s="5"/>
      <c r="X110" s="5"/>
      <c r="Y110" s="5"/>
      <c r="Z110" s="5"/>
      <c r="AA110" s="5"/>
      <c r="AB110" s="5"/>
      <c r="AC110" s="5"/>
      <c r="AD110" s="5"/>
      <c r="AE110" s="5"/>
      <c r="AF110" s="5"/>
      <c r="AG110" s="5"/>
      <c r="AH110" s="5"/>
      <c r="AI110" s="5"/>
    </row>
    <row r="111" ht="15.75" customHeight="1">
      <c r="B111" s="5"/>
      <c r="C111" s="5"/>
      <c r="D111" s="5"/>
      <c r="E111" s="92"/>
      <c r="F111" s="5"/>
      <c r="G111" s="5"/>
      <c r="H111" s="5"/>
      <c r="I111" s="92"/>
      <c r="J111" s="5"/>
      <c r="K111" s="5"/>
      <c r="L111" s="92"/>
      <c r="M111" s="5"/>
      <c r="N111" s="5"/>
      <c r="O111" s="92"/>
      <c r="P111" s="5"/>
      <c r="Q111" s="5"/>
      <c r="R111" s="11"/>
      <c r="S111" s="5"/>
      <c r="T111" s="3"/>
      <c r="U111" s="5"/>
      <c r="V111" s="5"/>
      <c r="W111" s="5"/>
      <c r="X111" s="5"/>
      <c r="Y111" s="5"/>
      <c r="Z111" s="5"/>
      <c r="AA111" s="5"/>
      <c r="AB111" s="5"/>
      <c r="AC111" s="5"/>
      <c r="AD111" s="5"/>
      <c r="AE111" s="5"/>
      <c r="AF111" s="5"/>
      <c r="AG111" s="5"/>
      <c r="AH111" s="5"/>
      <c r="AI111" s="5"/>
    </row>
    <row r="112" ht="15.75" customHeight="1">
      <c r="B112" s="5"/>
      <c r="C112" s="5"/>
      <c r="D112" s="5"/>
      <c r="E112" s="92"/>
      <c r="F112" s="5"/>
      <c r="G112" s="5"/>
      <c r="H112" s="5"/>
      <c r="I112" s="92"/>
      <c r="J112" s="5"/>
      <c r="K112" s="5"/>
      <c r="L112" s="92"/>
      <c r="M112" s="5"/>
      <c r="N112" s="5"/>
      <c r="O112" s="92"/>
      <c r="P112" s="5"/>
      <c r="Q112" s="5"/>
      <c r="R112" s="11"/>
      <c r="S112" s="5"/>
      <c r="T112" s="3"/>
      <c r="U112" s="5"/>
      <c r="V112" s="5"/>
      <c r="W112" s="5"/>
      <c r="X112" s="5"/>
      <c r="Y112" s="5"/>
      <c r="Z112" s="5"/>
      <c r="AA112" s="5"/>
      <c r="AB112" s="5"/>
      <c r="AC112" s="5"/>
      <c r="AD112" s="5"/>
      <c r="AE112" s="5"/>
      <c r="AF112" s="5"/>
      <c r="AG112" s="5"/>
      <c r="AH112" s="5"/>
      <c r="AI112" s="5"/>
    </row>
    <row r="113" ht="15.75" customHeight="1">
      <c r="B113" s="5"/>
      <c r="C113" s="5"/>
      <c r="D113" s="5"/>
      <c r="E113" s="92"/>
      <c r="F113" s="5"/>
      <c r="G113" s="5"/>
      <c r="H113" s="5"/>
      <c r="I113" s="92"/>
      <c r="J113" s="5"/>
      <c r="K113" s="5"/>
      <c r="L113" s="92"/>
      <c r="M113" s="5"/>
      <c r="N113" s="5"/>
      <c r="O113" s="92"/>
      <c r="P113" s="5"/>
      <c r="Q113" s="5"/>
      <c r="R113" s="11"/>
      <c r="S113" s="5"/>
      <c r="T113" s="3"/>
      <c r="U113" s="5"/>
      <c r="V113" s="5"/>
      <c r="W113" s="5"/>
      <c r="X113" s="5"/>
      <c r="Y113" s="5"/>
      <c r="Z113" s="5"/>
      <c r="AA113" s="5"/>
      <c r="AB113" s="5"/>
      <c r="AC113" s="5"/>
      <c r="AD113" s="5"/>
      <c r="AE113" s="5"/>
      <c r="AF113" s="5"/>
      <c r="AG113" s="5"/>
      <c r="AH113" s="5"/>
      <c r="AI113" s="5"/>
    </row>
    <row r="114" ht="15.75" customHeight="1">
      <c r="B114" s="5"/>
      <c r="C114" s="5"/>
      <c r="D114" s="5"/>
      <c r="E114" s="92"/>
      <c r="F114" s="5"/>
      <c r="G114" s="5"/>
      <c r="H114" s="5"/>
      <c r="I114" s="92"/>
      <c r="J114" s="5"/>
      <c r="K114" s="5"/>
      <c r="L114" s="92"/>
      <c r="M114" s="5"/>
      <c r="N114" s="5"/>
      <c r="O114" s="92"/>
      <c r="P114" s="5"/>
      <c r="Q114" s="5"/>
      <c r="R114" s="11"/>
      <c r="S114" s="5"/>
      <c r="T114" s="3"/>
      <c r="U114" s="5"/>
      <c r="V114" s="5"/>
      <c r="W114" s="5"/>
      <c r="X114" s="5"/>
      <c r="Y114" s="5"/>
      <c r="Z114" s="5"/>
      <c r="AA114" s="5"/>
      <c r="AB114" s="5"/>
      <c r="AC114" s="5"/>
      <c r="AD114" s="5"/>
      <c r="AE114" s="5"/>
      <c r="AF114" s="5"/>
      <c r="AG114" s="5"/>
      <c r="AH114" s="5"/>
      <c r="AI114" s="5"/>
    </row>
    <row r="115" ht="15.75" customHeight="1">
      <c r="B115" s="5"/>
      <c r="C115" s="5"/>
      <c r="D115" s="5"/>
      <c r="E115" s="92"/>
      <c r="F115" s="5"/>
      <c r="G115" s="5"/>
      <c r="H115" s="5"/>
      <c r="I115" s="92"/>
      <c r="J115" s="5"/>
      <c r="K115" s="5"/>
      <c r="L115" s="92"/>
      <c r="M115" s="5"/>
      <c r="N115" s="5"/>
      <c r="O115" s="92"/>
      <c r="P115" s="5"/>
      <c r="Q115" s="5"/>
      <c r="R115" s="11"/>
      <c r="S115" s="5"/>
      <c r="T115" s="3"/>
      <c r="U115" s="5"/>
      <c r="V115" s="5"/>
      <c r="W115" s="5"/>
      <c r="X115" s="5"/>
      <c r="Y115" s="5"/>
      <c r="Z115" s="5"/>
      <c r="AA115" s="5"/>
      <c r="AB115" s="5"/>
      <c r="AC115" s="5"/>
      <c r="AD115" s="5"/>
      <c r="AE115" s="5"/>
      <c r="AF115" s="5"/>
      <c r="AG115" s="5"/>
      <c r="AH115" s="5"/>
      <c r="AI115" s="5"/>
    </row>
    <row r="116" ht="15.75" customHeight="1">
      <c r="B116" s="5"/>
      <c r="C116" s="5"/>
      <c r="D116" s="5"/>
      <c r="E116" s="92"/>
      <c r="F116" s="5"/>
      <c r="G116" s="5"/>
      <c r="H116" s="5"/>
      <c r="I116" s="92"/>
      <c r="J116" s="5"/>
      <c r="K116" s="5"/>
      <c r="L116" s="92"/>
      <c r="M116" s="5"/>
      <c r="N116" s="5"/>
      <c r="O116" s="92"/>
      <c r="P116" s="5"/>
      <c r="Q116" s="5"/>
      <c r="R116" s="11"/>
      <c r="S116" s="5"/>
      <c r="T116" s="3"/>
      <c r="U116" s="5"/>
      <c r="V116" s="5"/>
      <c r="W116" s="5"/>
      <c r="X116" s="5"/>
      <c r="Y116" s="5"/>
      <c r="Z116" s="5"/>
      <c r="AA116" s="5"/>
      <c r="AB116" s="5"/>
      <c r="AC116" s="5"/>
      <c r="AD116" s="5"/>
      <c r="AE116" s="5"/>
      <c r="AF116" s="5"/>
      <c r="AG116" s="5"/>
      <c r="AH116" s="5"/>
      <c r="AI116" s="5"/>
    </row>
    <row r="117" ht="15.75" customHeight="1">
      <c r="B117" s="5"/>
      <c r="C117" s="5"/>
      <c r="D117" s="5"/>
      <c r="E117" s="92"/>
      <c r="F117" s="5"/>
      <c r="G117" s="5"/>
      <c r="H117" s="5"/>
      <c r="I117" s="92"/>
      <c r="J117" s="5"/>
      <c r="K117" s="5"/>
      <c r="L117" s="92"/>
      <c r="M117" s="5"/>
      <c r="N117" s="5"/>
      <c r="O117" s="92"/>
      <c r="P117" s="5"/>
      <c r="Q117" s="5"/>
      <c r="R117" s="11"/>
      <c r="S117" s="5"/>
      <c r="T117" s="3"/>
      <c r="U117" s="5"/>
      <c r="V117" s="5"/>
      <c r="W117" s="5"/>
      <c r="X117" s="5"/>
      <c r="Y117" s="5"/>
      <c r="Z117" s="5"/>
      <c r="AA117" s="5"/>
      <c r="AB117" s="5"/>
      <c r="AC117" s="5"/>
      <c r="AD117" s="5"/>
      <c r="AE117" s="5"/>
      <c r="AF117" s="5"/>
      <c r="AG117" s="5"/>
      <c r="AH117" s="5"/>
      <c r="AI117" s="5"/>
    </row>
    <row r="118" ht="15.75" customHeight="1">
      <c r="B118" s="5"/>
      <c r="C118" s="5"/>
      <c r="D118" s="5"/>
      <c r="E118" s="92"/>
      <c r="F118" s="5"/>
      <c r="G118" s="5"/>
      <c r="H118" s="5"/>
      <c r="I118" s="92"/>
      <c r="J118" s="5"/>
      <c r="K118" s="5"/>
      <c r="L118" s="92"/>
      <c r="M118" s="5"/>
      <c r="N118" s="5"/>
      <c r="O118" s="92"/>
      <c r="P118" s="5"/>
      <c r="Q118" s="5"/>
      <c r="R118" s="11"/>
      <c r="S118" s="5"/>
      <c r="T118" s="3"/>
      <c r="U118" s="5"/>
      <c r="V118" s="5"/>
      <c r="W118" s="5"/>
      <c r="X118" s="5"/>
      <c r="Y118" s="5"/>
      <c r="Z118" s="5"/>
      <c r="AA118" s="5"/>
      <c r="AB118" s="5"/>
      <c r="AC118" s="5"/>
      <c r="AD118" s="5"/>
      <c r="AE118" s="5"/>
      <c r="AF118" s="5"/>
      <c r="AG118" s="5"/>
      <c r="AH118" s="5"/>
      <c r="AI118" s="5"/>
    </row>
    <row r="119" ht="15.75" customHeight="1">
      <c r="B119" s="5"/>
      <c r="C119" s="5"/>
      <c r="D119" s="5"/>
      <c r="E119" s="92"/>
      <c r="F119" s="5"/>
      <c r="G119" s="5"/>
      <c r="H119" s="5"/>
      <c r="I119" s="92"/>
      <c r="J119" s="5"/>
      <c r="K119" s="5"/>
      <c r="L119" s="92"/>
      <c r="M119" s="5"/>
      <c r="N119" s="5"/>
      <c r="O119" s="92"/>
      <c r="P119" s="5"/>
      <c r="Q119" s="5"/>
      <c r="R119" s="11"/>
      <c r="S119" s="5"/>
      <c r="T119" s="3"/>
      <c r="U119" s="5"/>
      <c r="V119" s="5"/>
      <c r="W119" s="5"/>
      <c r="X119" s="5"/>
      <c r="Y119" s="5"/>
      <c r="Z119" s="5"/>
      <c r="AA119" s="5"/>
      <c r="AB119" s="5"/>
      <c r="AC119" s="5"/>
      <c r="AD119" s="5"/>
      <c r="AE119" s="5"/>
      <c r="AF119" s="5"/>
      <c r="AG119" s="5"/>
      <c r="AH119" s="5"/>
      <c r="AI119" s="5"/>
    </row>
    <row r="120" ht="15.75" customHeight="1">
      <c r="B120" s="5"/>
      <c r="C120" s="5"/>
      <c r="D120" s="5"/>
      <c r="E120" s="92"/>
      <c r="F120" s="5"/>
      <c r="G120" s="5"/>
      <c r="H120" s="5"/>
      <c r="I120" s="92"/>
      <c r="J120" s="5"/>
      <c r="K120" s="5"/>
      <c r="L120" s="92"/>
      <c r="M120" s="5"/>
      <c r="N120" s="5"/>
      <c r="O120" s="92"/>
      <c r="P120" s="5"/>
      <c r="Q120" s="5"/>
      <c r="R120" s="11"/>
      <c r="S120" s="5"/>
      <c r="T120" s="3"/>
      <c r="U120" s="5"/>
      <c r="V120" s="5"/>
      <c r="W120" s="5"/>
      <c r="X120" s="5"/>
      <c r="Y120" s="5"/>
      <c r="Z120" s="5"/>
      <c r="AA120" s="5"/>
      <c r="AB120" s="5"/>
      <c r="AC120" s="5"/>
      <c r="AD120" s="5"/>
      <c r="AE120" s="5"/>
      <c r="AF120" s="5"/>
      <c r="AG120" s="5"/>
      <c r="AH120" s="5"/>
      <c r="AI120" s="5"/>
    </row>
    <row r="121" ht="15.75" customHeight="1">
      <c r="B121" s="5"/>
      <c r="C121" s="5"/>
      <c r="D121" s="5"/>
      <c r="E121" s="92"/>
      <c r="F121" s="5"/>
      <c r="G121" s="5"/>
      <c r="H121" s="5"/>
      <c r="I121" s="92"/>
      <c r="J121" s="5"/>
      <c r="K121" s="5"/>
      <c r="L121" s="92"/>
      <c r="M121" s="5"/>
      <c r="N121" s="5"/>
      <c r="O121" s="92"/>
      <c r="P121" s="5"/>
      <c r="Q121" s="5"/>
      <c r="R121" s="11"/>
      <c r="S121" s="5"/>
      <c r="T121" s="3"/>
      <c r="U121" s="5"/>
      <c r="V121" s="5"/>
      <c r="W121" s="5"/>
      <c r="X121" s="5"/>
      <c r="Y121" s="5"/>
      <c r="Z121" s="5"/>
      <c r="AA121" s="5"/>
      <c r="AB121" s="5"/>
      <c r="AC121" s="5"/>
      <c r="AD121" s="5"/>
      <c r="AE121" s="5"/>
      <c r="AF121" s="5"/>
      <c r="AG121" s="5"/>
      <c r="AH121" s="5"/>
      <c r="AI121" s="5"/>
    </row>
    <row r="122" ht="15.75" customHeight="1">
      <c r="B122" s="5"/>
      <c r="C122" s="5"/>
      <c r="D122" s="5"/>
      <c r="E122" s="92"/>
      <c r="F122" s="5"/>
      <c r="G122" s="5"/>
      <c r="H122" s="5"/>
      <c r="I122" s="92"/>
      <c r="J122" s="5"/>
      <c r="K122" s="5"/>
      <c r="L122" s="92"/>
      <c r="M122" s="5"/>
      <c r="N122" s="5"/>
      <c r="O122" s="92"/>
      <c r="P122" s="5"/>
      <c r="Q122" s="5"/>
      <c r="R122" s="11"/>
      <c r="S122" s="5"/>
      <c r="T122" s="3"/>
      <c r="U122" s="5"/>
      <c r="V122" s="5"/>
      <c r="W122" s="5"/>
      <c r="X122" s="5"/>
      <c r="Y122" s="5"/>
      <c r="Z122" s="5"/>
      <c r="AA122" s="5"/>
      <c r="AB122" s="5"/>
      <c r="AC122" s="5"/>
      <c r="AD122" s="5"/>
      <c r="AE122" s="5"/>
      <c r="AF122" s="5"/>
      <c r="AG122" s="5"/>
      <c r="AH122" s="5"/>
      <c r="AI122" s="5"/>
    </row>
    <row r="123" ht="15.75" customHeight="1">
      <c r="B123" s="5"/>
      <c r="C123" s="5"/>
      <c r="D123" s="5"/>
      <c r="E123" s="92"/>
      <c r="F123" s="5"/>
      <c r="G123" s="5"/>
      <c r="H123" s="5"/>
      <c r="I123" s="92"/>
      <c r="J123" s="5"/>
      <c r="K123" s="5"/>
      <c r="L123" s="92"/>
      <c r="M123" s="5"/>
      <c r="N123" s="5"/>
      <c r="O123" s="92"/>
      <c r="P123" s="5"/>
      <c r="Q123" s="5"/>
      <c r="R123" s="11"/>
      <c r="S123" s="5"/>
      <c r="T123" s="3"/>
      <c r="U123" s="5"/>
      <c r="V123" s="5"/>
      <c r="W123" s="5"/>
      <c r="X123" s="5"/>
      <c r="Y123" s="5"/>
      <c r="Z123" s="5"/>
      <c r="AA123" s="5"/>
      <c r="AB123" s="5"/>
      <c r="AC123" s="5"/>
      <c r="AD123" s="5"/>
      <c r="AE123" s="5"/>
      <c r="AF123" s="5"/>
      <c r="AG123" s="5"/>
      <c r="AH123" s="5"/>
      <c r="AI123" s="5"/>
    </row>
    <row r="124" ht="15.75" customHeight="1">
      <c r="B124" s="5"/>
      <c r="C124" s="5"/>
      <c r="D124" s="5"/>
      <c r="E124" s="92"/>
      <c r="F124" s="5"/>
      <c r="G124" s="5"/>
      <c r="H124" s="5"/>
      <c r="I124" s="92"/>
      <c r="J124" s="5"/>
      <c r="K124" s="5"/>
      <c r="L124" s="92"/>
      <c r="M124" s="5"/>
      <c r="N124" s="5"/>
      <c r="O124" s="92"/>
      <c r="P124" s="5"/>
      <c r="Q124" s="5"/>
      <c r="R124" s="11"/>
      <c r="S124" s="5"/>
      <c r="T124" s="3"/>
      <c r="U124" s="5"/>
      <c r="V124" s="5"/>
      <c r="W124" s="5"/>
      <c r="X124" s="5"/>
      <c r="Y124" s="5"/>
      <c r="Z124" s="5"/>
      <c r="AA124" s="5"/>
      <c r="AB124" s="5"/>
      <c r="AC124" s="5"/>
      <c r="AD124" s="5"/>
      <c r="AE124" s="5"/>
      <c r="AF124" s="5"/>
      <c r="AG124" s="5"/>
      <c r="AH124" s="5"/>
      <c r="AI124" s="5"/>
    </row>
    <row r="125" ht="15.75" customHeight="1">
      <c r="B125" s="5"/>
      <c r="C125" s="5"/>
      <c r="D125" s="5"/>
      <c r="E125" s="92"/>
      <c r="F125" s="5"/>
      <c r="G125" s="5"/>
      <c r="H125" s="5"/>
      <c r="I125" s="92"/>
      <c r="J125" s="5"/>
      <c r="K125" s="5"/>
      <c r="L125" s="92"/>
      <c r="M125" s="5"/>
      <c r="N125" s="5"/>
      <c r="O125" s="92"/>
      <c r="P125" s="5"/>
      <c r="Q125" s="5"/>
      <c r="R125" s="11"/>
      <c r="S125" s="5"/>
      <c r="T125" s="3"/>
      <c r="U125" s="5"/>
      <c r="V125" s="5"/>
      <c r="W125" s="5"/>
      <c r="X125" s="5"/>
      <c r="Y125" s="5"/>
      <c r="Z125" s="5"/>
      <c r="AA125" s="5"/>
      <c r="AB125" s="5"/>
      <c r="AC125" s="5"/>
      <c r="AD125" s="5"/>
      <c r="AE125" s="5"/>
      <c r="AF125" s="5"/>
      <c r="AG125" s="5"/>
      <c r="AH125" s="5"/>
      <c r="AI125" s="5"/>
    </row>
    <row r="126" ht="15.75" customHeight="1">
      <c r="B126" s="5"/>
      <c r="C126" s="5"/>
      <c r="D126" s="5"/>
      <c r="E126" s="92"/>
      <c r="F126" s="5"/>
      <c r="G126" s="5"/>
      <c r="H126" s="5"/>
      <c r="I126" s="92"/>
      <c r="J126" s="5"/>
      <c r="K126" s="5"/>
      <c r="L126" s="92"/>
      <c r="M126" s="5"/>
      <c r="N126" s="5"/>
      <c r="O126" s="92"/>
      <c r="P126" s="5"/>
      <c r="Q126" s="5"/>
      <c r="R126" s="11"/>
      <c r="S126" s="5"/>
      <c r="T126" s="3"/>
      <c r="U126" s="5"/>
      <c r="V126" s="5"/>
      <c r="W126" s="5"/>
      <c r="X126" s="5"/>
      <c r="Y126" s="5"/>
      <c r="Z126" s="5"/>
      <c r="AA126" s="5"/>
      <c r="AB126" s="5"/>
      <c r="AC126" s="5"/>
      <c r="AD126" s="5"/>
      <c r="AE126" s="5"/>
      <c r="AF126" s="5"/>
      <c r="AG126" s="5"/>
      <c r="AH126" s="5"/>
      <c r="AI126" s="5"/>
    </row>
    <row r="127" ht="15.75" customHeight="1">
      <c r="B127" s="5"/>
      <c r="C127" s="5"/>
      <c r="D127" s="5"/>
      <c r="E127" s="92"/>
      <c r="F127" s="5"/>
      <c r="G127" s="5"/>
      <c r="H127" s="5"/>
      <c r="I127" s="92"/>
      <c r="J127" s="5"/>
      <c r="K127" s="5"/>
      <c r="L127" s="92"/>
      <c r="M127" s="5"/>
      <c r="N127" s="5"/>
      <c r="O127" s="92"/>
      <c r="P127" s="5"/>
      <c r="Q127" s="5"/>
      <c r="R127" s="11"/>
      <c r="S127" s="5"/>
      <c r="T127" s="3"/>
      <c r="U127" s="5"/>
      <c r="V127" s="5"/>
      <c r="W127" s="5"/>
      <c r="X127" s="5"/>
      <c r="Y127" s="5"/>
      <c r="Z127" s="5"/>
      <c r="AA127" s="5"/>
      <c r="AB127" s="5"/>
      <c r="AC127" s="5"/>
      <c r="AD127" s="5"/>
      <c r="AE127" s="5"/>
      <c r="AF127" s="5"/>
      <c r="AG127" s="5"/>
      <c r="AH127" s="5"/>
      <c r="AI127" s="5"/>
    </row>
    <row r="128" ht="15.75" customHeight="1">
      <c r="B128" s="5"/>
      <c r="C128" s="5"/>
      <c r="D128" s="5"/>
      <c r="E128" s="92"/>
      <c r="F128" s="5"/>
      <c r="G128" s="5"/>
      <c r="H128" s="5"/>
      <c r="I128" s="92"/>
      <c r="J128" s="5"/>
      <c r="K128" s="5"/>
      <c r="L128" s="92"/>
      <c r="M128" s="5"/>
      <c r="N128" s="5"/>
      <c r="O128" s="92"/>
      <c r="P128" s="5"/>
      <c r="Q128" s="5"/>
      <c r="R128" s="11"/>
      <c r="S128" s="5"/>
      <c r="T128" s="3"/>
      <c r="U128" s="5"/>
      <c r="V128" s="5"/>
      <c r="W128" s="5"/>
      <c r="X128" s="5"/>
      <c r="Y128" s="5"/>
      <c r="Z128" s="5"/>
      <c r="AA128" s="5"/>
      <c r="AB128" s="5"/>
      <c r="AC128" s="5"/>
      <c r="AD128" s="5"/>
      <c r="AE128" s="5"/>
      <c r="AF128" s="5"/>
      <c r="AG128" s="5"/>
      <c r="AH128" s="5"/>
      <c r="AI128" s="5"/>
    </row>
    <row r="129" ht="15.75" customHeight="1">
      <c r="B129" s="5"/>
      <c r="C129" s="5"/>
      <c r="D129" s="5"/>
      <c r="E129" s="92"/>
      <c r="F129" s="5"/>
      <c r="G129" s="5"/>
      <c r="H129" s="5"/>
      <c r="I129" s="92"/>
      <c r="J129" s="5"/>
      <c r="K129" s="5"/>
      <c r="L129" s="92"/>
      <c r="M129" s="5"/>
      <c r="N129" s="5"/>
      <c r="O129" s="92"/>
      <c r="P129" s="5"/>
      <c r="Q129" s="5"/>
      <c r="R129" s="11"/>
      <c r="S129" s="5"/>
      <c r="T129" s="3"/>
      <c r="U129" s="5"/>
      <c r="V129" s="5"/>
      <c r="W129" s="5"/>
      <c r="X129" s="5"/>
      <c r="Y129" s="5"/>
      <c r="Z129" s="5"/>
      <c r="AA129" s="5"/>
      <c r="AB129" s="5"/>
      <c r="AC129" s="5"/>
      <c r="AD129" s="5"/>
      <c r="AE129" s="5"/>
      <c r="AF129" s="5"/>
      <c r="AG129" s="5"/>
      <c r="AH129" s="5"/>
      <c r="AI129" s="5"/>
    </row>
    <row r="130" ht="15.75" customHeight="1">
      <c r="B130" s="5"/>
      <c r="C130" s="5"/>
      <c r="D130" s="5"/>
      <c r="E130" s="92"/>
      <c r="F130" s="5"/>
      <c r="G130" s="5"/>
      <c r="H130" s="5"/>
      <c r="I130" s="92"/>
      <c r="J130" s="5"/>
      <c r="K130" s="5"/>
      <c r="L130" s="92"/>
      <c r="M130" s="5"/>
      <c r="N130" s="5"/>
      <c r="O130" s="92"/>
      <c r="P130" s="5"/>
      <c r="Q130" s="5"/>
      <c r="R130" s="11"/>
      <c r="S130" s="5"/>
      <c r="T130" s="3"/>
      <c r="U130" s="5"/>
      <c r="V130" s="5"/>
      <c r="W130" s="5"/>
      <c r="X130" s="5"/>
      <c r="Y130" s="5"/>
      <c r="Z130" s="5"/>
      <c r="AA130" s="5"/>
      <c r="AB130" s="5"/>
      <c r="AC130" s="5"/>
      <c r="AD130" s="5"/>
      <c r="AE130" s="5"/>
      <c r="AF130" s="5"/>
      <c r="AG130" s="5"/>
      <c r="AH130" s="5"/>
      <c r="AI130" s="5"/>
    </row>
    <row r="131" ht="15.75" customHeight="1">
      <c r="B131" s="5"/>
      <c r="C131" s="5"/>
      <c r="D131" s="5"/>
      <c r="E131" s="92"/>
      <c r="F131" s="5"/>
      <c r="G131" s="5"/>
      <c r="H131" s="5"/>
      <c r="I131" s="92"/>
      <c r="J131" s="5"/>
      <c r="K131" s="5"/>
      <c r="L131" s="92"/>
      <c r="M131" s="5"/>
      <c r="N131" s="5"/>
      <c r="O131" s="92"/>
      <c r="P131" s="5"/>
      <c r="Q131" s="5"/>
      <c r="R131" s="11"/>
      <c r="S131" s="5"/>
      <c r="T131" s="3"/>
      <c r="U131" s="5"/>
      <c r="V131" s="5"/>
      <c r="W131" s="5"/>
      <c r="X131" s="5"/>
      <c r="Y131" s="5"/>
      <c r="Z131" s="5"/>
      <c r="AA131" s="5"/>
      <c r="AB131" s="5"/>
      <c r="AC131" s="5"/>
      <c r="AD131" s="5"/>
      <c r="AE131" s="5"/>
      <c r="AF131" s="5"/>
      <c r="AG131" s="5"/>
      <c r="AH131" s="5"/>
      <c r="AI131" s="5"/>
    </row>
    <row r="132" ht="15.75" customHeight="1">
      <c r="B132" s="5"/>
      <c r="C132" s="5"/>
      <c r="D132" s="5"/>
      <c r="E132" s="92"/>
      <c r="F132" s="5"/>
      <c r="G132" s="5"/>
      <c r="H132" s="5"/>
      <c r="I132" s="92"/>
      <c r="J132" s="5"/>
      <c r="K132" s="5"/>
      <c r="L132" s="92"/>
      <c r="M132" s="5"/>
      <c r="N132" s="5"/>
      <c r="O132" s="92"/>
      <c r="P132" s="5"/>
      <c r="Q132" s="5"/>
      <c r="R132" s="11"/>
      <c r="S132" s="5"/>
      <c r="T132" s="3"/>
      <c r="U132" s="5"/>
      <c r="V132" s="5"/>
      <c r="W132" s="5"/>
      <c r="X132" s="5"/>
      <c r="Y132" s="5"/>
      <c r="Z132" s="5"/>
      <c r="AA132" s="5"/>
      <c r="AB132" s="5"/>
      <c r="AC132" s="5"/>
      <c r="AD132" s="5"/>
      <c r="AE132" s="5"/>
      <c r="AF132" s="5"/>
      <c r="AG132" s="5"/>
      <c r="AH132" s="5"/>
      <c r="AI132" s="5"/>
    </row>
    <row r="133" ht="15.75" customHeight="1">
      <c r="B133" s="5"/>
      <c r="C133" s="5"/>
      <c r="D133" s="5"/>
      <c r="E133" s="92"/>
      <c r="F133" s="5"/>
      <c r="G133" s="5"/>
      <c r="H133" s="5"/>
      <c r="I133" s="92"/>
      <c r="J133" s="5"/>
      <c r="K133" s="5"/>
      <c r="L133" s="92"/>
      <c r="M133" s="5"/>
      <c r="N133" s="5"/>
      <c r="O133" s="92"/>
      <c r="P133" s="5"/>
      <c r="Q133" s="5"/>
      <c r="R133" s="11"/>
      <c r="S133" s="5"/>
      <c r="T133" s="3"/>
      <c r="U133" s="5"/>
      <c r="V133" s="5"/>
      <c r="W133" s="5"/>
      <c r="X133" s="5"/>
      <c r="Y133" s="5"/>
      <c r="Z133" s="5"/>
      <c r="AA133" s="5"/>
      <c r="AB133" s="5"/>
      <c r="AC133" s="5"/>
      <c r="AD133" s="5"/>
      <c r="AE133" s="5"/>
      <c r="AF133" s="5"/>
      <c r="AG133" s="5"/>
      <c r="AH133" s="5"/>
      <c r="AI133" s="5"/>
    </row>
    <row r="134" ht="15.75" customHeight="1">
      <c r="B134" s="5"/>
      <c r="C134" s="5"/>
      <c r="D134" s="5"/>
      <c r="E134" s="92"/>
      <c r="F134" s="5"/>
      <c r="G134" s="5"/>
      <c r="H134" s="5"/>
      <c r="I134" s="92"/>
      <c r="J134" s="5"/>
      <c r="K134" s="5"/>
      <c r="L134" s="92"/>
      <c r="M134" s="5"/>
      <c r="N134" s="5"/>
      <c r="O134" s="92"/>
      <c r="P134" s="5"/>
      <c r="Q134" s="5"/>
      <c r="R134" s="11"/>
      <c r="S134" s="5"/>
      <c r="T134" s="3"/>
      <c r="U134" s="5"/>
      <c r="V134" s="5"/>
      <c r="W134" s="5"/>
      <c r="X134" s="5"/>
      <c r="Y134" s="5"/>
      <c r="Z134" s="5"/>
      <c r="AA134" s="5"/>
      <c r="AB134" s="5"/>
      <c r="AC134" s="5"/>
      <c r="AD134" s="5"/>
      <c r="AE134" s="5"/>
      <c r="AF134" s="5"/>
      <c r="AG134" s="5"/>
      <c r="AH134" s="5"/>
      <c r="AI134" s="5"/>
    </row>
    <row r="135" ht="15.75" customHeight="1">
      <c r="B135" s="5"/>
      <c r="C135" s="5"/>
      <c r="D135" s="5"/>
      <c r="E135" s="92"/>
      <c r="F135" s="5"/>
      <c r="G135" s="5"/>
      <c r="H135" s="5"/>
      <c r="I135" s="92"/>
      <c r="J135" s="5"/>
      <c r="K135" s="5"/>
      <c r="L135" s="92"/>
      <c r="M135" s="5"/>
      <c r="N135" s="5"/>
      <c r="O135" s="92"/>
      <c r="P135" s="5"/>
      <c r="Q135" s="5"/>
      <c r="R135" s="11"/>
      <c r="S135" s="5"/>
      <c r="T135" s="3"/>
      <c r="U135" s="5"/>
      <c r="V135" s="5"/>
      <c r="W135" s="5"/>
      <c r="X135" s="5"/>
      <c r="Y135" s="5"/>
      <c r="Z135" s="5"/>
      <c r="AA135" s="5"/>
      <c r="AB135" s="5"/>
      <c r="AC135" s="5"/>
      <c r="AD135" s="5"/>
      <c r="AE135" s="5"/>
      <c r="AF135" s="5"/>
      <c r="AG135" s="5"/>
      <c r="AH135" s="5"/>
      <c r="AI135" s="5"/>
    </row>
    <row r="136" ht="15.75" customHeight="1">
      <c r="B136" s="5"/>
      <c r="C136" s="5"/>
      <c r="D136" s="5"/>
      <c r="E136" s="92"/>
      <c r="F136" s="5"/>
      <c r="G136" s="5"/>
      <c r="H136" s="5"/>
      <c r="I136" s="92"/>
      <c r="J136" s="5"/>
      <c r="K136" s="5"/>
      <c r="L136" s="92"/>
      <c r="M136" s="5"/>
      <c r="N136" s="5"/>
      <c r="O136" s="92"/>
      <c r="P136" s="5"/>
      <c r="Q136" s="5"/>
      <c r="R136" s="11"/>
      <c r="S136" s="5"/>
      <c r="T136" s="3"/>
      <c r="U136" s="5"/>
      <c r="V136" s="5"/>
      <c r="W136" s="5"/>
      <c r="X136" s="5"/>
      <c r="Y136" s="5"/>
      <c r="Z136" s="5"/>
      <c r="AA136" s="5"/>
      <c r="AB136" s="5"/>
      <c r="AC136" s="5"/>
      <c r="AD136" s="5"/>
      <c r="AE136" s="5"/>
      <c r="AF136" s="5"/>
      <c r="AG136" s="5"/>
      <c r="AH136" s="5"/>
      <c r="AI136" s="5"/>
    </row>
    <row r="137" ht="15.75" customHeight="1">
      <c r="B137" s="5"/>
      <c r="C137" s="5"/>
      <c r="D137" s="5"/>
      <c r="E137" s="92"/>
      <c r="F137" s="5"/>
      <c r="G137" s="5"/>
      <c r="H137" s="5"/>
      <c r="I137" s="92"/>
      <c r="J137" s="5"/>
      <c r="K137" s="5"/>
      <c r="L137" s="92"/>
      <c r="M137" s="5"/>
      <c r="N137" s="5"/>
      <c r="O137" s="92"/>
      <c r="P137" s="5"/>
      <c r="Q137" s="5"/>
      <c r="R137" s="11"/>
      <c r="S137" s="5"/>
      <c r="T137" s="3"/>
      <c r="U137" s="5"/>
      <c r="V137" s="5"/>
      <c r="W137" s="5"/>
      <c r="X137" s="5"/>
      <c r="Y137" s="5"/>
      <c r="Z137" s="5"/>
      <c r="AA137" s="5"/>
      <c r="AB137" s="5"/>
      <c r="AC137" s="5"/>
      <c r="AD137" s="5"/>
      <c r="AE137" s="5"/>
      <c r="AF137" s="5"/>
      <c r="AG137" s="5"/>
      <c r="AH137" s="5"/>
      <c r="AI137" s="5"/>
    </row>
    <row r="138" ht="15.75" customHeight="1">
      <c r="B138" s="5"/>
      <c r="C138" s="5"/>
      <c r="D138" s="5"/>
      <c r="E138" s="92"/>
      <c r="F138" s="5"/>
      <c r="G138" s="5"/>
      <c r="H138" s="5"/>
      <c r="I138" s="92"/>
      <c r="J138" s="5"/>
      <c r="K138" s="5"/>
      <c r="L138" s="92"/>
      <c r="M138" s="5"/>
      <c r="N138" s="5"/>
      <c r="O138" s="92"/>
      <c r="P138" s="5"/>
      <c r="Q138" s="5"/>
      <c r="R138" s="11"/>
      <c r="S138" s="5"/>
      <c r="T138" s="3"/>
      <c r="U138" s="5"/>
      <c r="V138" s="5"/>
      <c r="W138" s="5"/>
      <c r="X138" s="5"/>
      <c r="Y138" s="5"/>
      <c r="Z138" s="5"/>
      <c r="AA138" s="5"/>
      <c r="AB138" s="5"/>
      <c r="AC138" s="5"/>
      <c r="AD138" s="5"/>
      <c r="AE138" s="5"/>
      <c r="AF138" s="5"/>
      <c r="AG138" s="5"/>
      <c r="AH138" s="5"/>
      <c r="AI138" s="5"/>
    </row>
    <row r="139" ht="15.75" customHeight="1">
      <c r="B139" s="5"/>
      <c r="C139" s="5"/>
      <c r="D139" s="5"/>
      <c r="E139" s="92"/>
      <c r="F139" s="5"/>
      <c r="G139" s="5"/>
      <c r="H139" s="5"/>
      <c r="I139" s="92"/>
      <c r="J139" s="5"/>
      <c r="K139" s="5"/>
      <c r="L139" s="92"/>
      <c r="M139" s="5"/>
      <c r="N139" s="5"/>
      <c r="O139" s="92"/>
      <c r="P139" s="5"/>
      <c r="Q139" s="5"/>
      <c r="R139" s="11"/>
      <c r="S139" s="5"/>
      <c r="T139" s="3"/>
      <c r="U139" s="5"/>
      <c r="V139" s="5"/>
      <c r="W139" s="5"/>
      <c r="X139" s="5"/>
      <c r="Y139" s="5"/>
      <c r="Z139" s="5"/>
      <c r="AA139" s="5"/>
      <c r="AB139" s="5"/>
      <c r="AC139" s="5"/>
      <c r="AD139" s="5"/>
      <c r="AE139" s="5"/>
      <c r="AF139" s="5"/>
      <c r="AG139" s="5"/>
      <c r="AH139" s="5"/>
      <c r="AI139" s="5"/>
    </row>
    <row r="140" ht="15.75" customHeight="1">
      <c r="B140" s="5"/>
      <c r="C140" s="5"/>
      <c r="D140" s="5"/>
      <c r="E140" s="92"/>
      <c r="F140" s="5"/>
      <c r="G140" s="5"/>
      <c r="H140" s="5"/>
      <c r="I140" s="92"/>
      <c r="J140" s="5"/>
      <c r="K140" s="5"/>
      <c r="L140" s="92"/>
      <c r="M140" s="5"/>
      <c r="N140" s="5"/>
      <c r="O140" s="92"/>
      <c r="P140" s="5"/>
      <c r="Q140" s="5"/>
      <c r="R140" s="11"/>
      <c r="S140" s="5"/>
      <c r="T140" s="3"/>
      <c r="U140" s="5"/>
      <c r="V140" s="5"/>
      <c r="W140" s="5"/>
      <c r="X140" s="5"/>
      <c r="Y140" s="5"/>
      <c r="Z140" s="5"/>
      <c r="AA140" s="5"/>
      <c r="AB140" s="5"/>
      <c r="AC140" s="5"/>
      <c r="AD140" s="5"/>
      <c r="AE140" s="5"/>
      <c r="AF140" s="5"/>
      <c r="AG140" s="5"/>
      <c r="AH140" s="5"/>
      <c r="AI140" s="5"/>
    </row>
    <row r="141" ht="15.75" customHeight="1">
      <c r="B141" s="5"/>
      <c r="C141" s="5"/>
      <c r="D141" s="5"/>
      <c r="E141" s="92"/>
      <c r="F141" s="5"/>
      <c r="G141" s="5"/>
      <c r="H141" s="5"/>
      <c r="I141" s="92"/>
      <c r="J141" s="5"/>
      <c r="K141" s="5"/>
      <c r="L141" s="92"/>
      <c r="M141" s="5"/>
      <c r="N141" s="5"/>
      <c r="O141" s="92"/>
      <c r="P141" s="5"/>
      <c r="Q141" s="5"/>
      <c r="R141" s="11"/>
      <c r="S141" s="5"/>
      <c r="T141" s="3"/>
      <c r="U141" s="5"/>
      <c r="V141" s="5"/>
      <c r="W141" s="5"/>
      <c r="X141" s="5"/>
      <c r="Y141" s="5"/>
      <c r="Z141" s="5"/>
      <c r="AA141" s="5"/>
      <c r="AB141" s="5"/>
      <c r="AC141" s="5"/>
      <c r="AD141" s="5"/>
      <c r="AE141" s="5"/>
      <c r="AF141" s="5"/>
      <c r="AG141" s="5"/>
      <c r="AH141" s="5"/>
      <c r="AI141" s="5"/>
    </row>
    <row r="142" ht="15.75" customHeight="1">
      <c r="B142" s="5"/>
      <c r="C142" s="5"/>
      <c r="D142" s="5"/>
      <c r="E142" s="92"/>
      <c r="F142" s="5"/>
      <c r="G142" s="5"/>
      <c r="H142" s="5"/>
      <c r="I142" s="92"/>
      <c r="J142" s="5"/>
      <c r="K142" s="5"/>
      <c r="L142" s="92"/>
      <c r="M142" s="5"/>
      <c r="N142" s="5"/>
      <c r="O142" s="92"/>
      <c r="P142" s="5"/>
      <c r="Q142" s="5"/>
      <c r="R142" s="11"/>
      <c r="S142" s="5"/>
      <c r="T142" s="3"/>
      <c r="U142" s="5"/>
      <c r="V142" s="5"/>
      <c r="W142" s="5"/>
      <c r="X142" s="5"/>
      <c r="Y142" s="5"/>
      <c r="Z142" s="5"/>
      <c r="AA142" s="5"/>
      <c r="AB142" s="5"/>
      <c r="AC142" s="5"/>
      <c r="AD142" s="5"/>
      <c r="AE142" s="5"/>
      <c r="AF142" s="5"/>
      <c r="AG142" s="5"/>
      <c r="AH142" s="5"/>
      <c r="AI142" s="5"/>
    </row>
    <row r="143" ht="15.75" customHeight="1">
      <c r="B143" s="5"/>
      <c r="C143" s="5"/>
      <c r="D143" s="5"/>
      <c r="E143" s="92"/>
      <c r="F143" s="5"/>
      <c r="G143" s="5"/>
      <c r="H143" s="5"/>
      <c r="I143" s="92"/>
      <c r="J143" s="5"/>
      <c r="K143" s="5"/>
      <c r="L143" s="92"/>
      <c r="M143" s="5"/>
      <c r="N143" s="5"/>
      <c r="O143" s="92"/>
      <c r="P143" s="5"/>
      <c r="Q143" s="5"/>
      <c r="R143" s="11"/>
      <c r="S143" s="5"/>
      <c r="T143" s="3"/>
      <c r="U143" s="5"/>
      <c r="V143" s="5"/>
      <c r="W143" s="5"/>
      <c r="X143" s="5"/>
      <c r="Y143" s="5"/>
      <c r="Z143" s="5"/>
      <c r="AA143" s="5"/>
      <c r="AB143" s="5"/>
      <c r="AC143" s="5"/>
      <c r="AD143" s="5"/>
      <c r="AE143" s="5"/>
      <c r="AF143" s="5"/>
      <c r="AG143" s="5"/>
      <c r="AH143" s="5"/>
      <c r="AI143" s="5"/>
    </row>
    <row r="144" ht="15.75" customHeight="1">
      <c r="B144" s="5"/>
      <c r="C144" s="5"/>
      <c r="D144" s="5"/>
      <c r="E144" s="92"/>
      <c r="F144" s="5"/>
      <c r="G144" s="5"/>
      <c r="H144" s="5"/>
      <c r="I144" s="92"/>
      <c r="J144" s="5"/>
      <c r="K144" s="5"/>
      <c r="L144" s="92"/>
      <c r="M144" s="5"/>
      <c r="N144" s="5"/>
      <c r="O144" s="92"/>
      <c r="P144" s="5"/>
      <c r="Q144" s="5"/>
      <c r="R144" s="11"/>
      <c r="S144" s="5"/>
      <c r="T144" s="3"/>
      <c r="U144" s="5"/>
      <c r="V144" s="5"/>
      <c r="W144" s="5"/>
      <c r="X144" s="5"/>
      <c r="Y144" s="5"/>
      <c r="Z144" s="5"/>
      <c r="AA144" s="5"/>
      <c r="AB144" s="5"/>
      <c r="AC144" s="5"/>
      <c r="AD144" s="5"/>
      <c r="AE144" s="5"/>
      <c r="AF144" s="5"/>
      <c r="AG144" s="5"/>
      <c r="AH144" s="5"/>
      <c r="AI144" s="5"/>
    </row>
    <row r="145" ht="15.75" customHeight="1">
      <c r="B145" s="5"/>
      <c r="C145" s="5"/>
      <c r="D145" s="5"/>
      <c r="E145" s="92"/>
      <c r="F145" s="5"/>
      <c r="G145" s="5"/>
      <c r="H145" s="5"/>
      <c r="I145" s="92"/>
      <c r="J145" s="5"/>
      <c r="K145" s="5"/>
      <c r="L145" s="92"/>
      <c r="M145" s="5"/>
      <c r="N145" s="5"/>
      <c r="O145" s="92"/>
      <c r="P145" s="5"/>
      <c r="Q145" s="5"/>
      <c r="R145" s="11"/>
      <c r="S145" s="5"/>
      <c r="T145" s="3"/>
      <c r="U145" s="5"/>
      <c r="V145" s="5"/>
      <c r="W145" s="5"/>
      <c r="X145" s="5"/>
      <c r="Y145" s="5"/>
      <c r="Z145" s="5"/>
      <c r="AA145" s="5"/>
      <c r="AB145" s="5"/>
      <c r="AC145" s="5"/>
      <c r="AD145" s="5"/>
      <c r="AE145" s="5"/>
      <c r="AF145" s="5"/>
      <c r="AG145" s="5"/>
      <c r="AH145" s="5"/>
      <c r="AI145" s="5"/>
    </row>
    <row r="146" ht="15.75" customHeight="1">
      <c r="B146" s="5"/>
      <c r="C146" s="5"/>
      <c r="D146" s="5"/>
      <c r="E146" s="92"/>
      <c r="F146" s="5"/>
      <c r="G146" s="5"/>
      <c r="H146" s="5"/>
      <c r="I146" s="92"/>
      <c r="J146" s="5"/>
      <c r="K146" s="5"/>
      <c r="L146" s="92"/>
      <c r="M146" s="5"/>
      <c r="N146" s="5"/>
      <c r="O146" s="92"/>
      <c r="P146" s="5"/>
      <c r="Q146" s="5"/>
      <c r="R146" s="11"/>
      <c r="S146" s="5"/>
      <c r="T146" s="3"/>
      <c r="U146" s="5"/>
      <c r="V146" s="5"/>
      <c r="W146" s="5"/>
      <c r="X146" s="5"/>
      <c r="Y146" s="5"/>
      <c r="Z146" s="5"/>
      <c r="AA146" s="5"/>
      <c r="AB146" s="5"/>
      <c r="AC146" s="5"/>
      <c r="AD146" s="5"/>
      <c r="AE146" s="5"/>
      <c r="AF146" s="5"/>
      <c r="AG146" s="5"/>
      <c r="AH146" s="5"/>
      <c r="AI146" s="5"/>
    </row>
    <row r="147" ht="15.75" customHeight="1">
      <c r="B147" s="5"/>
      <c r="C147" s="5"/>
      <c r="D147" s="5"/>
      <c r="E147" s="92"/>
      <c r="F147" s="5"/>
      <c r="G147" s="5"/>
      <c r="H147" s="5"/>
      <c r="I147" s="92"/>
      <c r="J147" s="5"/>
      <c r="K147" s="5"/>
      <c r="L147" s="92"/>
      <c r="M147" s="5"/>
      <c r="N147" s="5"/>
      <c r="O147" s="92"/>
      <c r="P147" s="5"/>
      <c r="Q147" s="5"/>
      <c r="R147" s="11"/>
      <c r="S147" s="5"/>
      <c r="T147" s="3"/>
      <c r="U147" s="5"/>
      <c r="V147" s="5"/>
      <c r="W147" s="5"/>
      <c r="X147" s="5"/>
      <c r="Y147" s="5"/>
      <c r="Z147" s="5"/>
      <c r="AA147" s="5"/>
      <c r="AB147" s="5"/>
      <c r="AC147" s="5"/>
      <c r="AD147" s="5"/>
      <c r="AE147" s="5"/>
      <c r="AF147" s="5"/>
      <c r="AG147" s="5"/>
      <c r="AH147" s="5"/>
      <c r="AI147" s="5"/>
    </row>
    <row r="148" ht="15.75" customHeight="1">
      <c r="B148" s="5"/>
      <c r="C148" s="5"/>
      <c r="D148" s="5"/>
      <c r="E148" s="92"/>
      <c r="F148" s="5"/>
      <c r="G148" s="5"/>
      <c r="H148" s="5"/>
      <c r="I148" s="92"/>
      <c r="J148" s="5"/>
      <c r="K148" s="5"/>
      <c r="L148" s="92"/>
      <c r="M148" s="5"/>
      <c r="N148" s="5"/>
      <c r="O148" s="92"/>
      <c r="P148" s="5"/>
      <c r="Q148" s="5"/>
      <c r="R148" s="11"/>
      <c r="S148" s="5"/>
      <c r="T148" s="3"/>
      <c r="U148" s="5"/>
      <c r="V148" s="5"/>
      <c r="W148" s="5"/>
      <c r="X148" s="5"/>
      <c r="Y148" s="5"/>
      <c r="Z148" s="5"/>
      <c r="AA148" s="5"/>
      <c r="AB148" s="5"/>
      <c r="AC148" s="5"/>
      <c r="AD148" s="5"/>
      <c r="AE148" s="5"/>
      <c r="AF148" s="5"/>
      <c r="AG148" s="5"/>
      <c r="AH148" s="5"/>
      <c r="AI148" s="5"/>
    </row>
    <row r="149" ht="15.75" customHeight="1">
      <c r="B149" s="5"/>
      <c r="C149" s="5"/>
      <c r="D149" s="5"/>
      <c r="E149" s="92"/>
      <c r="F149" s="5"/>
      <c r="G149" s="5"/>
      <c r="H149" s="5"/>
      <c r="I149" s="92"/>
      <c r="J149" s="5"/>
      <c r="K149" s="5"/>
      <c r="L149" s="92"/>
      <c r="M149" s="5"/>
      <c r="N149" s="5"/>
      <c r="O149" s="92"/>
      <c r="P149" s="5"/>
      <c r="Q149" s="5"/>
      <c r="R149" s="11"/>
      <c r="S149" s="5"/>
      <c r="T149" s="3"/>
      <c r="U149" s="5"/>
      <c r="V149" s="5"/>
      <c r="W149" s="5"/>
      <c r="X149" s="5"/>
      <c r="Y149" s="5"/>
      <c r="Z149" s="5"/>
      <c r="AA149" s="5"/>
      <c r="AB149" s="5"/>
      <c r="AC149" s="5"/>
      <c r="AD149" s="5"/>
      <c r="AE149" s="5"/>
      <c r="AF149" s="5"/>
      <c r="AG149" s="5"/>
      <c r="AH149" s="5"/>
      <c r="AI149" s="5"/>
    </row>
    <row r="150" ht="15.75" customHeight="1">
      <c r="B150" s="5"/>
      <c r="C150" s="5"/>
      <c r="D150" s="5"/>
      <c r="E150" s="92"/>
      <c r="F150" s="5"/>
      <c r="G150" s="5"/>
      <c r="H150" s="5"/>
      <c r="I150" s="92"/>
      <c r="J150" s="5"/>
      <c r="K150" s="5"/>
      <c r="L150" s="92"/>
      <c r="M150" s="5"/>
      <c r="N150" s="5"/>
      <c r="O150" s="92"/>
      <c r="P150" s="5"/>
      <c r="Q150" s="5"/>
      <c r="R150" s="11"/>
      <c r="S150" s="5"/>
      <c r="T150" s="3"/>
      <c r="U150" s="5"/>
      <c r="V150" s="5"/>
      <c r="W150" s="5"/>
      <c r="X150" s="5"/>
      <c r="Y150" s="5"/>
      <c r="Z150" s="5"/>
      <c r="AA150" s="5"/>
      <c r="AB150" s="5"/>
      <c r="AC150" s="5"/>
      <c r="AD150" s="5"/>
      <c r="AE150" s="5"/>
      <c r="AF150" s="5"/>
      <c r="AG150" s="5"/>
      <c r="AH150" s="5"/>
      <c r="AI150" s="5"/>
    </row>
    <row r="151" ht="15.75" customHeight="1">
      <c r="B151" s="5"/>
      <c r="C151" s="5"/>
      <c r="D151" s="5"/>
      <c r="E151" s="92"/>
      <c r="F151" s="5"/>
      <c r="G151" s="5"/>
      <c r="H151" s="5"/>
      <c r="I151" s="92"/>
      <c r="J151" s="5"/>
      <c r="K151" s="5"/>
      <c r="L151" s="92"/>
      <c r="M151" s="5"/>
      <c r="N151" s="5"/>
      <c r="O151" s="92"/>
      <c r="P151" s="5"/>
      <c r="Q151" s="5"/>
      <c r="R151" s="11"/>
      <c r="S151" s="5"/>
      <c r="T151" s="3"/>
      <c r="U151" s="5"/>
      <c r="V151" s="5"/>
      <c r="W151" s="5"/>
      <c r="X151" s="5"/>
      <c r="Y151" s="5"/>
      <c r="Z151" s="5"/>
      <c r="AA151" s="5"/>
      <c r="AB151" s="5"/>
      <c r="AC151" s="5"/>
      <c r="AD151" s="5"/>
      <c r="AE151" s="5"/>
      <c r="AF151" s="5"/>
      <c r="AG151" s="5"/>
      <c r="AH151" s="5"/>
      <c r="AI151" s="5"/>
    </row>
    <row r="152" ht="15.75" customHeight="1">
      <c r="B152" s="5"/>
      <c r="C152" s="5"/>
      <c r="D152" s="5"/>
      <c r="E152" s="92"/>
      <c r="F152" s="5"/>
      <c r="G152" s="5"/>
      <c r="H152" s="5"/>
      <c r="I152" s="92"/>
      <c r="J152" s="5"/>
      <c r="K152" s="5"/>
      <c r="L152" s="92"/>
      <c r="M152" s="5"/>
      <c r="N152" s="5"/>
      <c r="O152" s="92"/>
      <c r="P152" s="5"/>
      <c r="Q152" s="5"/>
      <c r="R152" s="11"/>
      <c r="S152" s="5"/>
      <c r="T152" s="3"/>
      <c r="U152" s="5"/>
      <c r="V152" s="5"/>
      <c r="W152" s="5"/>
      <c r="X152" s="5"/>
      <c r="Y152" s="5"/>
      <c r="Z152" s="5"/>
      <c r="AA152" s="5"/>
      <c r="AB152" s="5"/>
      <c r="AC152" s="5"/>
      <c r="AD152" s="5"/>
      <c r="AE152" s="5"/>
      <c r="AF152" s="5"/>
      <c r="AG152" s="5"/>
      <c r="AH152" s="5"/>
      <c r="AI152" s="5"/>
    </row>
    <row r="153" ht="15.75" customHeight="1">
      <c r="B153" s="5"/>
      <c r="C153" s="5"/>
      <c r="D153" s="5"/>
      <c r="E153" s="92"/>
      <c r="F153" s="5"/>
      <c r="G153" s="5"/>
      <c r="H153" s="5"/>
      <c r="I153" s="92"/>
      <c r="J153" s="5"/>
      <c r="K153" s="5"/>
      <c r="L153" s="92"/>
      <c r="M153" s="5"/>
      <c r="N153" s="5"/>
      <c r="O153" s="92"/>
      <c r="P153" s="5"/>
      <c r="Q153" s="5"/>
      <c r="R153" s="11"/>
      <c r="S153" s="5"/>
      <c r="T153" s="3"/>
      <c r="U153" s="5"/>
      <c r="V153" s="5"/>
      <c r="W153" s="5"/>
      <c r="X153" s="5"/>
      <c r="Y153" s="5"/>
      <c r="Z153" s="5"/>
      <c r="AA153" s="5"/>
      <c r="AB153" s="5"/>
      <c r="AC153" s="5"/>
      <c r="AD153" s="5"/>
      <c r="AE153" s="5"/>
      <c r="AF153" s="5"/>
      <c r="AG153" s="5"/>
      <c r="AH153" s="5"/>
      <c r="AI153" s="5"/>
    </row>
    <row r="154" ht="15.75" customHeight="1">
      <c r="B154" s="5"/>
      <c r="C154" s="5"/>
      <c r="D154" s="5"/>
      <c r="E154" s="92"/>
      <c r="F154" s="5"/>
      <c r="G154" s="5"/>
      <c r="H154" s="5"/>
      <c r="I154" s="92"/>
      <c r="J154" s="5"/>
      <c r="K154" s="5"/>
      <c r="L154" s="92"/>
      <c r="M154" s="5"/>
      <c r="N154" s="5"/>
      <c r="O154" s="92"/>
      <c r="P154" s="5"/>
      <c r="Q154" s="5"/>
      <c r="R154" s="11"/>
      <c r="S154" s="5"/>
      <c r="T154" s="3"/>
      <c r="U154" s="5"/>
      <c r="V154" s="5"/>
      <c r="W154" s="5"/>
      <c r="X154" s="5"/>
      <c r="Y154" s="5"/>
      <c r="Z154" s="5"/>
      <c r="AA154" s="5"/>
      <c r="AB154" s="5"/>
      <c r="AC154" s="5"/>
      <c r="AD154" s="5"/>
      <c r="AE154" s="5"/>
      <c r="AF154" s="5"/>
      <c r="AG154" s="5"/>
      <c r="AH154" s="5"/>
      <c r="AI154" s="5"/>
    </row>
    <row r="155" ht="15.75" customHeight="1">
      <c r="B155" s="5"/>
      <c r="C155" s="5"/>
      <c r="D155" s="5"/>
      <c r="E155" s="92"/>
      <c r="F155" s="5"/>
      <c r="G155" s="5"/>
      <c r="H155" s="5"/>
      <c r="I155" s="92"/>
      <c r="J155" s="5"/>
      <c r="K155" s="5"/>
      <c r="L155" s="92"/>
      <c r="M155" s="5"/>
      <c r="N155" s="5"/>
      <c r="O155" s="92"/>
      <c r="P155" s="5"/>
      <c r="Q155" s="5"/>
      <c r="R155" s="11"/>
      <c r="S155" s="5"/>
      <c r="T155" s="3"/>
      <c r="U155" s="5"/>
      <c r="V155" s="5"/>
      <c r="W155" s="5"/>
      <c r="X155" s="5"/>
      <c r="Y155" s="5"/>
      <c r="Z155" s="5"/>
      <c r="AA155" s="5"/>
      <c r="AB155" s="5"/>
      <c r="AC155" s="5"/>
      <c r="AD155" s="5"/>
      <c r="AE155" s="5"/>
      <c r="AF155" s="5"/>
      <c r="AG155" s="5"/>
      <c r="AH155" s="5"/>
      <c r="AI155" s="5"/>
    </row>
    <row r="156" ht="15.75" customHeight="1">
      <c r="B156" s="5"/>
      <c r="C156" s="5"/>
      <c r="D156" s="5"/>
      <c r="E156" s="92"/>
      <c r="F156" s="5"/>
      <c r="G156" s="5"/>
      <c r="H156" s="5"/>
      <c r="I156" s="92"/>
      <c r="J156" s="5"/>
      <c r="K156" s="5"/>
      <c r="L156" s="92"/>
      <c r="M156" s="5"/>
      <c r="N156" s="5"/>
      <c r="O156" s="92"/>
      <c r="P156" s="5"/>
      <c r="Q156" s="5"/>
      <c r="R156" s="11"/>
      <c r="S156" s="5"/>
      <c r="T156" s="3"/>
      <c r="U156" s="5"/>
      <c r="V156" s="5"/>
      <c r="W156" s="5"/>
      <c r="X156" s="5"/>
      <c r="Y156" s="5"/>
      <c r="Z156" s="5"/>
      <c r="AA156" s="5"/>
      <c r="AB156" s="5"/>
      <c r="AC156" s="5"/>
      <c r="AD156" s="5"/>
      <c r="AE156" s="5"/>
      <c r="AF156" s="5"/>
      <c r="AG156" s="5"/>
      <c r="AH156" s="5"/>
      <c r="AI156" s="5"/>
    </row>
    <row r="157" ht="15.75" customHeight="1">
      <c r="B157" s="5"/>
      <c r="C157" s="5"/>
      <c r="D157" s="5"/>
      <c r="E157" s="92"/>
      <c r="F157" s="5"/>
      <c r="G157" s="5"/>
      <c r="H157" s="5"/>
      <c r="I157" s="92"/>
      <c r="J157" s="5"/>
      <c r="K157" s="5"/>
      <c r="L157" s="92"/>
      <c r="M157" s="5"/>
      <c r="N157" s="5"/>
      <c r="O157" s="92"/>
      <c r="P157" s="5"/>
      <c r="Q157" s="5"/>
      <c r="R157" s="11"/>
      <c r="S157" s="5"/>
      <c r="T157" s="3"/>
      <c r="U157" s="5"/>
      <c r="V157" s="5"/>
      <c r="W157" s="5"/>
      <c r="X157" s="5"/>
      <c r="Y157" s="5"/>
      <c r="Z157" s="5"/>
      <c r="AA157" s="5"/>
      <c r="AB157" s="5"/>
      <c r="AC157" s="5"/>
      <c r="AD157" s="5"/>
      <c r="AE157" s="5"/>
      <c r="AF157" s="5"/>
      <c r="AG157" s="5"/>
      <c r="AH157" s="5"/>
      <c r="AI157" s="5"/>
    </row>
    <row r="158" ht="15.75" customHeight="1">
      <c r="B158" s="5"/>
      <c r="C158" s="5"/>
      <c r="D158" s="5"/>
      <c r="E158" s="92"/>
      <c r="F158" s="5"/>
      <c r="G158" s="5"/>
      <c r="H158" s="5"/>
      <c r="I158" s="92"/>
      <c r="J158" s="5"/>
      <c r="K158" s="5"/>
      <c r="L158" s="92"/>
      <c r="M158" s="5"/>
      <c r="N158" s="5"/>
      <c r="O158" s="92"/>
      <c r="P158" s="5"/>
      <c r="Q158" s="5"/>
      <c r="R158" s="11"/>
      <c r="S158" s="5"/>
      <c r="T158" s="3"/>
      <c r="U158" s="5"/>
      <c r="V158" s="5"/>
      <c r="W158" s="5"/>
      <c r="X158" s="5"/>
      <c r="Y158" s="5"/>
      <c r="Z158" s="5"/>
      <c r="AA158" s="5"/>
      <c r="AB158" s="5"/>
      <c r="AC158" s="5"/>
      <c r="AD158" s="5"/>
      <c r="AE158" s="5"/>
      <c r="AF158" s="5"/>
      <c r="AG158" s="5"/>
      <c r="AH158" s="5"/>
      <c r="AI158" s="5"/>
    </row>
    <row r="159" ht="15.75" customHeight="1">
      <c r="B159" s="5"/>
      <c r="C159" s="5"/>
      <c r="D159" s="5"/>
      <c r="E159" s="92"/>
      <c r="F159" s="5"/>
      <c r="G159" s="5"/>
      <c r="H159" s="5"/>
      <c r="I159" s="92"/>
      <c r="J159" s="5"/>
      <c r="K159" s="5"/>
      <c r="L159" s="92"/>
      <c r="M159" s="5"/>
      <c r="N159" s="5"/>
      <c r="O159" s="92"/>
      <c r="P159" s="5"/>
      <c r="Q159" s="5"/>
      <c r="R159" s="11"/>
      <c r="S159" s="5"/>
      <c r="T159" s="3"/>
      <c r="U159" s="5"/>
      <c r="V159" s="5"/>
      <c r="W159" s="5"/>
      <c r="X159" s="5"/>
      <c r="Y159" s="5"/>
      <c r="Z159" s="5"/>
      <c r="AA159" s="5"/>
      <c r="AB159" s="5"/>
      <c r="AC159" s="5"/>
      <c r="AD159" s="5"/>
      <c r="AE159" s="5"/>
      <c r="AF159" s="5"/>
      <c r="AG159" s="5"/>
      <c r="AH159" s="5"/>
      <c r="AI159" s="5"/>
    </row>
    <row r="160" ht="15.75" customHeight="1">
      <c r="B160" s="5"/>
      <c r="C160" s="5"/>
      <c r="D160" s="5"/>
      <c r="E160" s="92"/>
      <c r="F160" s="5"/>
      <c r="G160" s="5"/>
      <c r="H160" s="5"/>
      <c r="I160" s="92"/>
      <c r="J160" s="5"/>
      <c r="K160" s="5"/>
      <c r="L160" s="92"/>
      <c r="M160" s="5"/>
      <c r="N160" s="5"/>
      <c r="O160" s="92"/>
      <c r="P160" s="5"/>
      <c r="Q160" s="5"/>
      <c r="R160" s="11"/>
      <c r="S160" s="5"/>
      <c r="T160" s="3"/>
      <c r="U160" s="5"/>
      <c r="V160" s="5"/>
      <c r="W160" s="5"/>
      <c r="X160" s="5"/>
      <c r="Y160" s="5"/>
      <c r="Z160" s="5"/>
      <c r="AA160" s="5"/>
      <c r="AB160" s="5"/>
      <c r="AC160" s="5"/>
      <c r="AD160" s="5"/>
      <c r="AE160" s="5"/>
      <c r="AF160" s="5"/>
      <c r="AG160" s="5"/>
      <c r="AH160" s="5"/>
      <c r="AI160" s="5"/>
    </row>
    <row r="161" ht="15.75" customHeight="1">
      <c r="B161" s="5"/>
      <c r="C161" s="5"/>
      <c r="D161" s="5"/>
      <c r="E161" s="92"/>
      <c r="F161" s="5"/>
      <c r="G161" s="5"/>
      <c r="H161" s="5"/>
      <c r="I161" s="92"/>
      <c r="J161" s="5"/>
      <c r="K161" s="5"/>
      <c r="L161" s="92"/>
      <c r="M161" s="5"/>
      <c r="N161" s="5"/>
      <c r="O161" s="92"/>
      <c r="P161" s="5"/>
      <c r="Q161" s="5"/>
      <c r="R161" s="11"/>
      <c r="S161" s="5"/>
      <c r="T161" s="3"/>
      <c r="U161" s="5"/>
      <c r="V161" s="5"/>
      <c r="W161" s="5"/>
      <c r="X161" s="5"/>
      <c r="Y161" s="5"/>
      <c r="Z161" s="5"/>
      <c r="AA161" s="5"/>
      <c r="AB161" s="5"/>
      <c r="AC161" s="5"/>
      <c r="AD161" s="5"/>
      <c r="AE161" s="5"/>
      <c r="AF161" s="5"/>
      <c r="AG161" s="5"/>
      <c r="AH161" s="5"/>
      <c r="AI161" s="5"/>
    </row>
    <row r="162" ht="15.75" customHeight="1">
      <c r="B162" s="5"/>
      <c r="C162" s="5"/>
      <c r="D162" s="5"/>
      <c r="E162" s="92"/>
      <c r="F162" s="5"/>
      <c r="G162" s="5"/>
      <c r="H162" s="5"/>
      <c r="I162" s="92"/>
      <c r="J162" s="5"/>
      <c r="K162" s="5"/>
      <c r="L162" s="92"/>
      <c r="M162" s="5"/>
      <c r="N162" s="5"/>
      <c r="O162" s="92"/>
      <c r="P162" s="5"/>
      <c r="Q162" s="5"/>
      <c r="R162" s="11"/>
      <c r="S162" s="5"/>
      <c r="T162" s="3"/>
      <c r="U162" s="5"/>
      <c r="V162" s="5"/>
      <c r="W162" s="5"/>
      <c r="X162" s="5"/>
      <c r="Y162" s="5"/>
      <c r="Z162" s="5"/>
      <c r="AA162" s="5"/>
      <c r="AB162" s="5"/>
      <c r="AC162" s="5"/>
      <c r="AD162" s="5"/>
      <c r="AE162" s="5"/>
      <c r="AF162" s="5"/>
      <c r="AG162" s="5"/>
      <c r="AH162" s="5"/>
      <c r="AI162" s="5"/>
    </row>
    <row r="163" ht="15.75" customHeight="1">
      <c r="B163" s="5"/>
      <c r="C163" s="5"/>
      <c r="D163" s="5"/>
      <c r="E163" s="92"/>
      <c r="F163" s="5"/>
      <c r="G163" s="5"/>
      <c r="H163" s="5"/>
      <c r="I163" s="92"/>
      <c r="J163" s="5"/>
      <c r="K163" s="5"/>
      <c r="L163" s="92"/>
      <c r="M163" s="5"/>
      <c r="N163" s="5"/>
      <c r="O163" s="92"/>
      <c r="P163" s="5"/>
      <c r="Q163" s="5"/>
      <c r="R163" s="11"/>
      <c r="S163" s="5"/>
      <c r="T163" s="3"/>
      <c r="U163" s="5"/>
      <c r="V163" s="5"/>
      <c r="W163" s="5"/>
      <c r="X163" s="5"/>
      <c r="Y163" s="5"/>
      <c r="Z163" s="5"/>
      <c r="AA163" s="5"/>
      <c r="AB163" s="5"/>
      <c r="AC163" s="5"/>
      <c r="AD163" s="5"/>
      <c r="AE163" s="5"/>
      <c r="AF163" s="5"/>
      <c r="AG163" s="5"/>
      <c r="AH163" s="5"/>
      <c r="AI163" s="5"/>
    </row>
    <row r="164" ht="15.75" customHeight="1">
      <c r="B164" s="5"/>
      <c r="C164" s="5"/>
      <c r="D164" s="5"/>
      <c r="E164" s="92"/>
      <c r="F164" s="5"/>
      <c r="G164" s="5"/>
      <c r="H164" s="5"/>
      <c r="I164" s="92"/>
      <c r="J164" s="5"/>
      <c r="K164" s="5"/>
      <c r="L164" s="92"/>
      <c r="M164" s="5"/>
      <c r="N164" s="5"/>
      <c r="O164" s="92"/>
      <c r="P164" s="5"/>
      <c r="Q164" s="5"/>
      <c r="R164" s="11"/>
      <c r="S164" s="5"/>
      <c r="T164" s="3"/>
      <c r="U164" s="5"/>
      <c r="V164" s="5"/>
      <c r="W164" s="5"/>
      <c r="X164" s="5"/>
      <c r="Y164" s="5"/>
      <c r="Z164" s="5"/>
      <c r="AA164" s="5"/>
      <c r="AB164" s="5"/>
      <c r="AC164" s="5"/>
      <c r="AD164" s="5"/>
      <c r="AE164" s="5"/>
      <c r="AF164" s="5"/>
      <c r="AG164" s="5"/>
      <c r="AH164" s="5"/>
      <c r="AI164" s="5"/>
    </row>
    <row r="165" ht="15.75" customHeight="1">
      <c r="B165" s="5"/>
      <c r="C165" s="5"/>
      <c r="D165" s="5"/>
      <c r="E165" s="92"/>
      <c r="F165" s="5"/>
      <c r="G165" s="5"/>
      <c r="H165" s="5"/>
      <c r="I165" s="92"/>
      <c r="J165" s="5"/>
      <c r="K165" s="5"/>
      <c r="L165" s="92"/>
      <c r="M165" s="5"/>
      <c r="N165" s="5"/>
      <c r="O165" s="92"/>
      <c r="P165" s="5"/>
      <c r="Q165" s="5"/>
      <c r="R165" s="11"/>
      <c r="S165" s="5"/>
      <c r="T165" s="3"/>
      <c r="U165" s="5"/>
      <c r="V165" s="5"/>
      <c r="W165" s="5"/>
      <c r="X165" s="5"/>
      <c r="Y165" s="5"/>
      <c r="Z165" s="5"/>
      <c r="AA165" s="5"/>
      <c r="AB165" s="5"/>
      <c r="AC165" s="5"/>
      <c r="AD165" s="5"/>
      <c r="AE165" s="5"/>
      <c r="AF165" s="5"/>
      <c r="AG165" s="5"/>
      <c r="AH165" s="5"/>
      <c r="AI165" s="5"/>
    </row>
    <row r="166" ht="15.75" customHeight="1">
      <c r="B166" s="5"/>
      <c r="C166" s="5"/>
      <c r="D166" s="5"/>
      <c r="E166" s="92"/>
      <c r="F166" s="5"/>
      <c r="G166" s="5"/>
      <c r="H166" s="5"/>
      <c r="I166" s="92"/>
      <c r="J166" s="5"/>
      <c r="K166" s="5"/>
      <c r="L166" s="92"/>
      <c r="M166" s="5"/>
      <c r="N166" s="5"/>
      <c r="O166" s="92"/>
      <c r="P166" s="5"/>
      <c r="Q166" s="5"/>
      <c r="R166" s="11"/>
      <c r="S166" s="5"/>
      <c r="T166" s="3"/>
      <c r="U166" s="5"/>
      <c r="V166" s="5"/>
      <c r="W166" s="5"/>
      <c r="X166" s="5"/>
      <c r="Y166" s="5"/>
      <c r="Z166" s="5"/>
      <c r="AA166" s="5"/>
      <c r="AB166" s="5"/>
      <c r="AC166" s="5"/>
      <c r="AD166" s="5"/>
      <c r="AE166" s="5"/>
      <c r="AF166" s="5"/>
      <c r="AG166" s="5"/>
      <c r="AH166" s="5"/>
      <c r="AI166" s="5"/>
    </row>
    <row r="167" ht="15.75" customHeight="1">
      <c r="B167" s="5"/>
      <c r="C167" s="5"/>
      <c r="D167" s="5"/>
      <c r="E167" s="92"/>
      <c r="F167" s="5"/>
      <c r="G167" s="5"/>
      <c r="H167" s="5"/>
      <c r="I167" s="92"/>
      <c r="J167" s="5"/>
      <c r="K167" s="5"/>
      <c r="L167" s="92"/>
      <c r="M167" s="5"/>
      <c r="N167" s="5"/>
      <c r="O167" s="92"/>
      <c r="P167" s="5"/>
      <c r="Q167" s="5"/>
      <c r="R167" s="11"/>
      <c r="S167" s="5"/>
      <c r="T167" s="3"/>
      <c r="U167" s="5"/>
      <c r="V167" s="5"/>
      <c r="W167" s="5"/>
      <c r="X167" s="5"/>
      <c r="Y167" s="5"/>
      <c r="Z167" s="5"/>
      <c r="AA167" s="5"/>
      <c r="AB167" s="5"/>
      <c r="AC167" s="5"/>
      <c r="AD167" s="5"/>
      <c r="AE167" s="5"/>
      <c r="AF167" s="5"/>
      <c r="AG167" s="5"/>
      <c r="AH167" s="5"/>
      <c r="AI167" s="5"/>
    </row>
    <row r="168" ht="15.75" customHeight="1">
      <c r="B168" s="5"/>
      <c r="C168" s="5"/>
      <c r="D168" s="5"/>
      <c r="E168" s="92"/>
      <c r="F168" s="5"/>
      <c r="G168" s="5"/>
      <c r="H168" s="5"/>
      <c r="I168" s="92"/>
      <c r="J168" s="5"/>
      <c r="K168" s="5"/>
      <c r="L168" s="92"/>
      <c r="M168" s="5"/>
      <c r="N168" s="5"/>
      <c r="O168" s="92"/>
      <c r="P168" s="5"/>
      <c r="Q168" s="5"/>
      <c r="R168" s="11"/>
      <c r="S168" s="5"/>
      <c r="T168" s="3"/>
      <c r="U168" s="5"/>
      <c r="V168" s="5"/>
      <c r="W168" s="5"/>
      <c r="X168" s="5"/>
      <c r="Y168" s="5"/>
      <c r="Z168" s="5"/>
      <c r="AA168" s="5"/>
      <c r="AB168" s="5"/>
      <c r="AC168" s="5"/>
      <c r="AD168" s="5"/>
      <c r="AE168" s="5"/>
      <c r="AF168" s="5"/>
      <c r="AG168" s="5"/>
      <c r="AH168" s="5"/>
      <c r="AI168" s="5"/>
    </row>
    <row r="169" ht="15.75" customHeight="1">
      <c r="B169" s="5"/>
      <c r="C169" s="5"/>
      <c r="D169" s="5"/>
      <c r="E169" s="92"/>
      <c r="F169" s="5"/>
      <c r="G169" s="5"/>
      <c r="H169" s="5"/>
      <c r="I169" s="92"/>
      <c r="J169" s="5"/>
      <c r="K169" s="5"/>
      <c r="L169" s="92"/>
      <c r="M169" s="5"/>
      <c r="N169" s="5"/>
      <c r="O169" s="92"/>
      <c r="P169" s="5"/>
      <c r="Q169" s="5"/>
      <c r="R169" s="11"/>
      <c r="S169" s="5"/>
      <c r="T169" s="3"/>
      <c r="U169" s="5"/>
      <c r="V169" s="5"/>
      <c r="W169" s="5"/>
      <c r="X169" s="5"/>
      <c r="Y169" s="5"/>
      <c r="Z169" s="5"/>
      <c r="AA169" s="5"/>
      <c r="AB169" s="5"/>
      <c r="AC169" s="5"/>
      <c r="AD169" s="5"/>
      <c r="AE169" s="5"/>
      <c r="AF169" s="5"/>
      <c r="AG169" s="5"/>
      <c r="AH169" s="5"/>
      <c r="AI169" s="5"/>
    </row>
    <row r="170" ht="15.75" customHeight="1">
      <c r="B170" s="5"/>
      <c r="C170" s="5"/>
      <c r="D170" s="5"/>
      <c r="E170" s="92"/>
      <c r="F170" s="5"/>
      <c r="G170" s="5"/>
      <c r="H170" s="5"/>
      <c r="I170" s="92"/>
      <c r="J170" s="5"/>
      <c r="K170" s="5"/>
      <c r="L170" s="92"/>
      <c r="M170" s="5"/>
      <c r="N170" s="5"/>
      <c r="O170" s="92"/>
      <c r="P170" s="5"/>
      <c r="Q170" s="5"/>
      <c r="R170" s="11"/>
      <c r="S170" s="5"/>
      <c r="T170" s="3"/>
      <c r="U170" s="5"/>
      <c r="V170" s="5"/>
      <c r="W170" s="5"/>
      <c r="X170" s="5"/>
      <c r="Y170" s="5"/>
      <c r="Z170" s="5"/>
      <c r="AA170" s="5"/>
      <c r="AB170" s="5"/>
      <c r="AC170" s="5"/>
      <c r="AD170" s="5"/>
      <c r="AE170" s="5"/>
      <c r="AF170" s="5"/>
      <c r="AG170" s="5"/>
      <c r="AH170" s="5"/>
      <c r="AI170" s="5"/>
    </row>
    <row r="171" ht="15.75" customHeight="1">
      <c r="B171" s="5"/>
      <c r="C171" s="5"/>
      <c r="D171" s="5"/>
      <c r="E171" s="92"/>
      <c r="F171" s="5"/>
      <c r="G171" s="5"/>
      <c r="H171" s="5"/>
      <c r="I171" s="92"/>
      <c r="J171" s="5"/>
      <c r="K171" s="5"/>
      <c r="L171" s="92"/>
      <c r="M171" s="5"/>
      <c r="N171" s="5"/>
      <c r="O171" s="92"/>
      <c r="P171" s="5"/>
      <c r="Q171" s="5"/>
      <c r="R171" s="11"/>
      <c r="S171" s="5"/>
      <c r="T171" s="3"/>
      <c r="U171" s="5"/>
      <c r="V171" s="5"/>
      <c r="W171" s="5"/>
      <c r="X171" s="5"/>
      <c r="Y171" s="5"/>
      <c r="Z171" s="5"/>
      <c r="AA171" s="5"/>
      <c r="AB171" s="5"/>
      <c r="AC171" s="5"/>
      <c r="AD171" s="5"/>
      <c r="AE171" s="5"/>
      <c r="AF171" s="5"/>
      <c r="AG171" s="5"/>
      <c r="AH171" s="5"/>
      <c r="AI171" s="5"/>
    </row>
    <row r="172" ht="15.75" customHeight="1">
      <c r="B172" s="5"/>
      <c r="C172" s="5"/>
      <c r="D172" s="5"/>
      <c r="E172" s="92"/>
      <c r="F172" s="5"/>
      <c r="G172" s="5"/>
      <c r="H172" s="5"/>
      <c r="I172" s="92"/>
      <c r="J172" s="5"/>
      <c r="K172" s="5"/>
      <c r="L172" s="92"/>
      <c r="M172" s="5"/>
      <c r="N172" s="5"/>
      <c r="O172" s="92"/>
      <c r="P172" s="5"/>
      <c r="Q172" s="5"/>
      <c r="R172" s="11"/>
      <c r="S172" s="5"/>
      <c r="T172" s="3"/>
      <c r="U172" s="5"/>
      <c r="V172" s="5"/>
      <c r="W172" s="5"/>
      <c r="X172" s="5"/>
      <c r="Y172" s="5"/>
      <c r="Z172" s="5"/>
      <c r="AA172" s="5"/>
      <c r="AB172" s="5"/>
      <c r="AC172" s="5"/>
      <c r="AD172" s="5"/>
      <c r="AE172" s="5"/>
      <c r="AF172" s="5"/>
      <c r="AG172" s="5"/>
      <c r="AH172" s="5"/>
      <c r="AI172" s="5"/>
    </row>
    <row r="173" ht="15.75" customHeight="1">
      <c r="B173" s="5"/>
      <c r="C173" s="5"/>
      <c r="D173" s="5"/>
      <c r="E173" s="92"/>
      <c r="F173" s="5"/>
      <c r="G173" s="5"/>
      <c r="H173" s="5"/>
      <c r="I173" s="92"/>
      <c r="J173" s="5"/>
      <c r="K173" s="5"/>
      <c r="L173" s="92"/>
      <c r="M173" s="5"/>
      <c r="N173" s="5"/>
      <c r="O173" s="92"/>
      <c r="P173" s="5"/>
      <c r="Q173" s="5"/>
      <c r="R173" s="11"/>
      <c r="S173" s="5"/>
      <c r="T173" s="3"/>
      <c r="U173" s="5"/>
      <c r="V173" s="5"/>
      <c r="W173" s="5"/>
      <c r="X173" s="5"/>
      <c r="Y173" s="5"/>
      <c r="Z173" s="5"/>
      <c r="AA173" s="5"/>
      <c r="AB173" s="5"/>
      <c r="AC173" s="5"/>
      <c r="AD173" s="5"/>
      <c r="AE173" s="5"/>
      <c r="AF173" s="5"/>
      <c r="AG173" s="5"/>
      <c r="AH173" s="5"/>
      <c r="AI173" s="5"/>
    </row>
    <row r="174" ht="15.75" customHeight="1">
      <c r="B174" s="5"/>
      <c r="C174" s="5"/>
      <c r="D174" s="5"/>
      <c r="E174" s="92"/>
      <c r="F174" s="5"/>
      <c r="G174" s="5"/>
      <c r="H174" s="5"/>
      <c r="I174" s="92"/>
      <c r="J174" s="5"/>
      <c r="K174" s="5"/>
      <c r="L174" s="92"/>
      <c r="M174" s="5"/>
      <c r="N174" s="5"/>
      <c r="O174" s="92"/>
      <c r="P174" s="5"/>
      <c r="Q174" s="5"/>
      <c r="R174" s="11"/>
      <c r="S174" s="5"/>
      <c r="T174" s="3"/>
      <c r="U174" s="5"/>
      <c r="V174" s="5"/>
      <c r="W174" s="5"/>
      <c r="X174" s="5"/>
      <c r="Y174" s="5"/>
      <c r="Z174" s="5"/>
      <c r="AA174" s="5"/>
      <c r="AB174" s="5"/>
      <c r="AC174" s="5"/>
      <c r="AD174" s="5"/>
      <c r="AE174" s="5"/>
      <c r="AF174" s="5"/>
      <c r="AG174" s="5"/>
      <c r="AH174" s="5"/>
      <c r="AI174" s="5"/>
    </row>
    <row r="175" ht="15.75" customHeight="1">
      <c r="B175" s="5"/>
      <c r="C175" s="5"/>
      <c r="D175" s="5"/>
      <c r="E175" s="92"/>
      <c r="F175" s="5"/>
      <c r="G175" s="5"/>
      <c r="H175" s="5"/>
      <c r="I175" s="92"/>
      <c r="J175" s="5"/>
      <c r="K175" s="5"/>
      <c r="L175" s="92"/>
      <c r="M175" s="5"/>
      <c r="N175" s="5"/>
      <c r="O175" s="92"/>
      <c r="P175" s="5"/>
      <c r="Q175" s="5"/>
      <c r="R175" s="11"/>
      <c r="S175" s="5"/>
      <c r="T175" s="3"/>
      <c r="U175" s="5"/>
      <c r="V175" s="5"/>
      <c r="W175" s="5"/>
      <c r="X175" s="5"/>
      <c r="Y175" s="5"/>
      <c r="Z175" s="5"/>
      <c r="AA175" s="5"/>
      <c r="AB175" s="5"/>
      <c r="AC175" s="5"/>
      <c r="AD175" s="5"/>
      <c r="AE175" s="5"/>
      <c r="AF175" s="5"/>
      <c r="AG175" s="5"/>
      <c r="AH175" s="5"/>
      <c r="AI175" s="5"/>
    </row>
    <row r="176" ht="15.75" customHeight="1">
      <c r="B176" s="5"/>
      <c r="C176" s="5"/>
      <c r="D176" s="5"/>
      <c r="E176" s="92"/>
      <c r="F176" s="5"/>
      <c r="G176" s="5"/>
      <c r="H176" s="5"/>
      <c r="I176" s="92"/>
      <c r="J176" s="5"/>
      <c r="K176" s="5"/>
      <c r="L176" s="92"/>
      <c r="M176" s="5"/>
      <c r="N176" s="5"/>
      <c r="O176" s="92"/>
      <c r="P176" s="5"/>
      <c r="Q176" s="5"/>
      <c r="R176" s="11"/>
      <c r="S176" s="5"/>
      <c r="T176" s="3"/>
      <c r="U176" s="5"/>
      <c r="V176" s="5"/>
      <c r="W176" s="5"/>
      <c r="X176" s="5"/>
      <c r="Y176" s="5"/>
      <c r="Z176" s="5"/>
      <c r="AA176" s="5"/>
      <c r="AB176" s="5"/>
      <c r="AC176" s="5"/>
      <c r="AD176" s="5"/>
      <c r="AE176" s="5"/>
      <c r="AF176" s="5"/>
      <c r="AG176" s="5"/>
      <c r="AH176" s="5"/>
      <c r="AI176" s="5"/>
    </row>
    <row r="177" ht="15.75" customHeight="1">
      <c r="B177" s="5"/>
      <c r="C177" s="5"/>
      <c r="D177" s="5"/>
      <c r="E177" s="92"/>
      <c r="F177" s="5"/>
      <c r="G177" s="5"/>
      <c r="H177" s="5"/>
      <c r="I177" s="92"/>
      <c r="J177" s="5"/>
      <c r="K177" s="5"/>
      <c r="L177" s="92"/>
      <c r="M177" s="5"/>
      <c r="N177" s="5"/>
      <c r="O177" s="92"/>
      <c r="P177" s="5"/>
      <c r="Q177" s="5"/>
      <c r="R177" s="11"/>
      <c r="S177" s="5"/>
      <c r="T177" s="3"/>
      <c r="U177" s="5"/>
      <c r="V177" s="5"/>
      <c r="W177" s="5"/>
      <c r="X177" s="5"/>
      <c r="Y177" s="5"/>
      <c r="Z177" s="5"/>
      <c r="AA177" s="5"/>
      <c r="AB177" s="5"/>
      <c r="AC177" s="5"/>
      <c r="AD177" s="5"/>
      <c r="AE177" s="5"/>
      <c r="AF177" s="5"/>
      <c r="AG177" s="5"/>
      <c r="AH177" s="5"/>
      <c r="AI177" s="5"/>
    </row>
    <row r="178" ht="15.75" customHeight="1">
      <c r="B178" s="5"/>
      <c r="C178" s="5"/>
      <c r="D178" s="5"/>
      <c r="E178" s="92"/>
      <c r="F178" s="5"/>
      <c r="G178" s="5"/>
      <c r="H178" s="5"/>
      <c r="I178" s="92"/>
      <c r="J178" s="5"/>
      <c r="K178" s="5"/>
      <c r="L178" s="92"/>
      <c r="M178" s="5"/>
      <c r="N178" s="5"/>
      <c r="O178" s="92"/>
      <c r="P178" s="5"/>
      <c r="Q178" s="5"/>
      <c r="R178" s="11"/>
      <c r="S178" s="5"/>
      <c r="T178" s="3"/>
      <c r="U178" s="5"/>
      <c r="V178" s="5"/>
      <c r="W178" s="5"/>
      <c r="X178" s="5"/>
      <c r="Y178" s="5"/>
      <c r="Z178" s="5"/>
      <c r="AA178" s="5"/>
      <c r="AB178" s="5"/>
      <c r="AC178" s="5"/>
      <c r="AD178" s="5"/>
      <c r="AE178" s="5"/>
      <c r="AF178" s="5"/>
      <c r="AG178" s="5"/>
      <c r="AH178" s="5"/>
      <c r="AI178" s="5"/>
    </row>
    <row r="179" ht="15.75" customHeight="1">
      <c r="B179" s="5"/>
      <c r="C179" s="5"/>
      <c r="D179" s="5"/>
      <c r="E179" s="92"/>
      <c r="F179" s="5"/>
      <c r="G179" s="5"/>
      <c r="H179" s="5"/>
      <c r="I179" s="92"/>
      <c r="J179" s="5"/>
      <c r="K179" s="5"/>
      <c r="L179" s="92"/>
      <c r="M179" s="5"/>
      <c r="N179" s="5"/>
      <c r="O179" s="92"/>
      <c r="P179" s="5"/>
      <c r="Q179" s="5"/>
      <c r="R179" s="11"/>
      <c r="S179" s="5"/>
      <c r="T179" s="3"/>
      <c r="U179" s="5"/>
      <c r="V179" s="5"/>
      <c r="W179" s="5"/>
      <c r="X179" s="5"/>
      <c r="Y179" s="5"/>
      <c r="Z179" s="5"/>
      <c r="AA179" s="5"/>
      <c r="AB179" s="5"/>
      <c r="AC179" s="5"/>
      <c r="AD179" s="5"/>
      <c r="AE179" s="5"/>
      <c r="AF179" s="5"/>
      <c r="AG179" s="5"/>
      <c r="AH179" s="5"/>
      <c r="AI179" s="5"/>
    </row>
    <row r="180" ht="15.75" customHeight="1">
      <c r="B180" s="5"/>
      <c r="C180" s="5"/>
      <c r="D180" s="5"/>
      <c r="E180" s="92"/>
      <c r="F180" s="5"/>
      <c r="G180" s="5"/>
      <c r="H180" s="5"/>
      <c r="I180" s="92"/>
      <c r="J180" s="5"/>
      <c r="K180" s="5"/>
      <c r="L180" s="92"/>
      <c r="M180" s="5"/>
      <c r="N180" s="5"/>
      <c r="O180" s="92"/>
      <c r="P180" s="5"/>
      <c r="Q180" s="5"/>
      <c r="R180" s="11"/>
      <c r="S180" s="5"/>
      <c r="T180" s="3"/>
      <c r="U180" s="5"/>
      <c r="V180" s="5"/>
      <c r="W180" s="5"/>
      <c r="X180" s="5"/>
      <c r="Y180" s="5"/>
      <c r="Z180" s="5"/>
      <c r="AA180" s="5"/>
      <c r="AB180" s="5"/>
      <c r="AC180" s="5"/>
      <c r="AD180" s="5"/>
      <c r="AE180" s="5"/>
      <c r="AF180" s="5"/>
      <c r="AG180" s="5"/>
      <c r="AH180" s="5"/>
      <c r="AI180" s="5"/>
    </row>
    <row r="181" ht="15.75" customHeight="1">
      <c r="B181" s="5"/>
      <c r="C181" s="5"/>
      <c r="D181" s="5"/>
      <c r="E181" s="92"/>
      <c r="F181" s="5"/>
      <c r="G181" s="5"/>
      <c r="H181" s="5"/>
      <c r="I181" s="92"/>
      <c r="J181" s="5"/>
      <c r="K181" s="5"/>
      <c r="L181" s="92"/>
      <c r="M181" s="5"/>
      <c r="N181" s="5"/>
      <c r="O181" s="92"/>
      <c r="P181" s="5"/>
      <c r="Q181" s="5"/>
      <c r="R181" s="11"/>
      <c r="S181" s="5"/>
      <c r="T181" s="3"/>
      <c r="U181" s="5"/>
      <c r="V181" s="5"/>
      <c r="W181" s="5"/>
      <c r="X181" s="5"/>
      <c r="Y181" s="5"/>
      <c r="Z181" s="5"/>
      <c r="AA181" s="5"/>
      <c r="AB181" s="5"/>
      <c r="AC181" s="5"/>
      <c r="AD181" s="5"/>
      <c r="AE181" s="5"/>
      <c r="AF181" s="5"/>
      <c r="AG181" s="5"/>
      <c r="AH181" s="5"/>
      <c r="AI181" s="5"/>
    </row>
    <row r="182" ht="15.75" customHeight="1">
      <c r="B182" s="5"/>
      <c r="C182" s="5"/>
      <c r="D182" s="5"/>
      <c r="E182" s="92"/>
      <c r="F182" s="5"/>
      <c r="G182" s="5"/>
      <c r="H182" s="5"/>
      <c r="I182" s="92"/>
      <c r="J182" s="5"/>
      <c r="K182" s="5"/>
      <c r="L182" s="92"/>
      <c r="M182" s="5"/>
      <c r="N182" s="5"/>
      <c r="O182" s="92"/>
      <c r="P182" s="5"/>
      <c r="Q182" s="5"/>
      <c r="R182" s="11"/>
      <c r="S182" s="5"/>
      <c r="T182" s="3"/>
      <c r="U182" s="5"/>
      <c r="V182" s="5"/>
      <c r="W182" s="5"/>
      <c r="X182" s="5"/>
      <c r="Y182" s="5"/>
      <c r="Z182" s="5"/>
      <c r="AA182" s="5"/>
      <c r="AB182" s="5"/>
      <c r="AC182" s="5"/>
      <c r="AD182" s="5"/>
      <c r="AE182" s="5"/>
      <c r="AF182" s="5"/>
      <c r="AG182" s="5"/>
      <c r="AH182" s="5"/>
      <c r="AI182" s="5"/>
    </row>
    <row r="183" ht="15.75" customHeight="1">
      <c r="B183" s="5"/>
      <c r="C183" s="5"/>
      <c r="D183" s="5"/>
      <c r="E183" s="92"/>
      <c r="F183" s="5"/>
      <c r="G183" s="5"/>
      <c r="H183" s="5"/>
      <c r="I183" s="92"/>
      <c r="J183" s="5"/>
      <c r="K183" s="5"/>
      <c r="L183" s="92"/>
      <c r="M183" s="5"/>
      <c r="N183" s="5"/>
      <c r="O183" s="92"/>
      <c r="P183" s="5"/>
      <c r="Q183" s="5"/>
      <c r="R183" s="11"/>
      <c r="S183" s="5"/>
      <c r="T183" s="3"/>
      <c r="U183" s="5"/>
      <c r="V183" s="5"/>
      <c r="W183" s="5"/>
      <c r="X183" s="5"/>
      <c r="Y183" s="5"/>
      <c r="Z183" s="5"/>
      <c r="AA183" s="5"/>
      <c r="AB183" s="5"/>
      <c r="AC183" s="5"/>
      <c r="AD183" s="5"/>
      <c r="AE183" s="5"/>
      <c r="AF183" s="5"/>
      <c r="AG183" s="5"/>
      <c r="AH183" s="5"/>
      <c r="AI183" s="5"/>
    </row>
    <row r="184" ht="15.75" customHeight="1">
      <c r="B184" s="5"/>
      <c r="C184" s="5"/>
      <c r="D184" s="5"/>
      <c r="E184" s="92"/>
      <c r="F184" s="5"/>
      <c r="G184" s="5"/>
      <c r="H184" s="5"/>
      <c r="I184" s="92"/>
      <c r="J184" s="5"/>
      <c r="K184" s="5"/>
      <c r="L184" s="92"/>
      <c r="M184" s="5"/>
      <c r="N184" s="5"/>
      <c r="O184" s="92"/>
      <c r="P184" s="5"/>
      <c r="Q184" s="5"/>
      <c r="R184" s="11"/>
      <c r="S184" s="5"/>
      <c r="T184" s="3"/>
      <c r="U184" s="5"/>
      <c r="V184" s="5"/>
      <c r="W184" s="5"/>
      <c r="X184" s="5"/>
      <c r="Y184" s="5"/>
      <c r="Z184" s="5"/>
      <c r="AA184" s="5"/>
      <c r="AB184" s="5"/>
      <c r="AC184" s="5"/>
      <c r="AD184" s="5"/>
      <c r="AE184" s="5"/>
      <c r="AF184" s="5"/>
      <c r="AG184" s="5"/>
      <c r="AH184" s="5"/>
      <c r="AI184" s="5"/>
    </row>
    <row r="185" ht="15.75" customHeight="1">
      <c r="B185" s="5"/>
      <c r="C185" s="5"/>
      <c r="D185" s="5"/>
      <c r="E185" s="92"/>
      <c r="F185" s="5"/>
      <c r="G185" s="5"/>
      <c r="H185" s="5"/>
      <c r="I185" s="92"/>
      <c r="J185" s="5"/>
      <c r="K185" s="5"/>
      <c r="L185" s="92"/>
      <c r="M185" s="5"/>
      <c r="N185" s="5"/>
      <c r="O185" s="92"/>
      <c r="P185" s="5"/>
      <c r="Q185" s="5"/>
      <c r="R185" s="11"/>
      <c r="S185" s="5"/>
      <c r="T185" s="3"/>
      <c r="U185" s="5"/>
      <c r="V185" s="5"/>
      <c r="W185" s="5"/>
      <c r="X185" s="5"/>
      <c r="Y185" s="5"/>
      <c r="Z185" s="5"/>
      <c r="AA185" s="5"/>
      <c r="AB185" s="5"/>
      <c r="AC185" s="5"/>
      <c r="AD185" s="5"/>
      <c r="AE185" s="5"/>
      <c r="AF185" s="5"/>
      <c r="AG185" s="5"/>
      <c r="AH185" s="5"/>
      <c r="AI185" s="5"/>
    </row>
    <row r="186" ht="15.75" customHeight="1">
      <c r="B186" s="5"/>
      <c r="C186" s="5"/>
      <c r="D186" s="5"/>
      <c r="E186" s="92"/>
      <c r="F186" s="5"/>
      <c r="G186" s="5"/>
      <c r="H186" s="5"/>
      <c r="I186" s="92"/>
      <c r="J186" s="5"/>
      <c r="K186" s="5"/>
      <c r="L186" s="92"/>
      <c r="M186" s="5"/>
      <c r="N186" s="5"/>
      <c r="O186" s="92"/>
      <c r="P186" s="5"/>
      <c r="Q186" s="5"/>
      <c r="R186" s="11"/>
      <c r="S186" s="5"/>
      <c r="T186" s="3"/>
      <c r="U186" s="5"/>
      <c r="V186" s="5"/>
      <c r="W186" s="5"/>
      <c r="X186" s="5"/>
      <c r="Y186" s="5"/>
      <c r="Z186" s="5"/>
      <c r="AA186" s="5"/>
      <c r="AB186" s="5"/>
      <c r="AC186" s="5"/>
      <c r="AD186" s="5"/>
      <c r="AE186" s="5"/>
      <c r="AF186" s="5"/>
      <c r="AG186" s="5"/>
      <c r="AH186" s="5"/>
      <c r="AI186" s="5"/>
    </row>
    <row r="187" ht="15.75" customHeight="1">
      <c r="B187" s="5"/>
      <c r="C187" s="5"/>
      <c r="D187" s="5"/>
      <c r="E187" s="92"/>
      <c r="F187" s="5"/>
      <c r="G187" s="5"/>
      <c r="H187" s="5"/>
      <c r="I187" s="92"/>
      <c r="J187" s="5"/>
      <c r="K187" s="5"/>
      <c r="L187" s="92"/>
      <c r="M187" s="5"/>
      <c r="N187" s="5"/>
      <c r="O187" s="92"/>
      <c r="P187" s="5"/>
      <c r="Q187" s="5"/>
      <c r="R187" s="11"/>
      <c r="S187" s="5"/>
      <c r="T187" s="3"/>
      <c r="U187" s="5"/>
      <c r="V187" s="5"/>
      <c r="W187" s="5"/>
      <c r="X187" s="5"/>
      <c r="Y187" s="5"/>
      <c r="Z187" s="5"/>
      <c r="AA187" s="5"/>
      <c r="AB187" s="5"/>
      <c r="AC187" s="5"/>
      <c r="AD187" s="5"/>
      <c r="AE187" s="5"/>
      <c r="AF187" s="5"/>
      <c r="AG187" s="5"/>
      <c r="AH187" s="5"/>
      <c r="AI187" s="5"/>
    </row>
    <row r="188" ht="15.75" customHeight="1">
      <c r="B188" s="5"/>
      <c r="C188" s="5"/>
      <c r="D188" s="5"/>
      <c r="E188" s="92"/>
      <c r="F188" s="5"/>
      <c r="G188" s="5"/>
      <c r="H188" s="5"/>
      <c r="I188" s="92"/>
      <c r="J188" s="5"/>
      <c r="K188" s="5"/>
      <c r="L188" s="92"/>
      <c r="M188" s="5"/>
      <c r="N188" s="5"/>
      <c r="O188" s="92"/>
      <c r="P188" s="5"/>
      <c r="Q188" s="5"/>
      <c r="R188" s="11"/>
      <c r="S188" s="5"/>
      <c r="T188" s="3"/>
      <c r="U188" s="5"/>
      <c r="V188" s="5"/>
      <c r="W188" s="5"/>
      <c r="X188" s="5"/>
      <c r="Y188" s="5"/>
      <c r="Z188" s="5"/>
      <c r="AA188" s="5"/>
      <c r="AB188" s="5"/>
      <c r="AC188" s="5"/>
      <c r="AD188" s="5"/>
      <c r="AE188" s="5"/>
      <c r="AF188" s="5"/>
      <c r="AG188" s="5"/>
      <c r="AH188" s="5"/>
      <c r="AI188" s="5"/>
    </row>
    <row r="189" ht="15.75" customHeight="1">
      <c r="B189" s="5"/>
      <c r="C189" s="5"/>
      <c r="D189" s="5"/>
      <c r="E189" s="92"/>
      <c r="F189" s="5"/>
      <c r="G189" s="5"/>
      <c r="H189" s="5"/>
      <c r="I189" s="92"/>
      <c r="J189" s="5"/>
      <c r="K189" s="5"/>
      <c r="L189" s="92"/>
      <c r="M189" s="5"/>
      <c r="N189" s="5"/>
      <c r="O189" s="92"/>
      <c r="P189" s="5"/>
      <c r="Q189" s="5"/>
      <c r="R189" s="11"/>
      <c r="S189" s="5"/>
      <c r="T189" s="3"/>
      <c r="U189" s="5"/>
      <c r="V189" s="5"/>
      <c r="W189" s="5"/>
      <c r="X189" s="5"/>
      <c r="Y189" s="5"/>
      <c r="Z189" s="5"/>
      <c r="AA189" s="5"/>
      <c r="AB189" s="5"/>
      <c r="AC189" s="5"/>
      <c r="AD189" s="5"/>
      <c r="AE189" s="5"/>
      <c r="AF189" s="5"/>
      <c r="AG189" s="5"/>
      <c r="AH189" s="5"/>
      <c r="AI189" s="5"/>
    </row>
    <row r="190" ht="15.75" customHeight="1">
      <c r="B190" s="5"/>
      <c r="C190" s="5"/>
      <c r="D190" s="5"/>
      <c r="E190" s="92"/>
      <c r="F190" s="5"/>
      <c r="G190" s="5"/>
      <c r="H190" s="5"/>
      <c r="I190" s="92"/>
      <c r="J190" s="5"/>
      <c r="K190" s="5"/>
      <c r="L190" s="92"/>
      <c r="M190" s="5"/>
      <c r="N190" s="5"/>
      <c r="O190" s="92"/>
      <c r="P190" s="5"/>
      <c r="Q190" s="5"/>
      <c r="R190" s="11"/>
      <c r="S190" s="5"/>
      <c r="T190" s="3"/>
      <c r="U190" s="5"/>
      <c r="V190" s="5"/>
      <c r="W190" s="5"/>
      <c r="X190" s="5"/>
      <c r="Y190" s="5"/>
      <c r="Z190" s="5"/>
      <c r="AA190" s="5"/>
      <c r="AB190" s="5"/>
      <c r="AC190" s="5"/>
      <c r="AD190" s="5"/>
      <c r="AE190" s="5"/>
      <c r="AF190" s="5"/>
      <c r="AG190" s="5"/>
      <c r="AH190" s="5"/>
      <c r="AI190" s="5"/>
    </row>
    <row r="191" ht="15.75" customHeight="1">
      <c r="B191" s="5"/>
      <c r="C191" s="5"/>
      <c r="D191" s="5"/>
      <c r="E191" s="92"/>
      <c r="F191" s="5"/>
      <c r="G191" s="5"/>
      <c r="H191" s="5"/>
      <c r="I191" s="92"/>
      <c r="J191" s="5"/>
      <c r="K191" s="5"/>
      <c r="L191" s="92"/>
      <c r="M191" s="5"/>
      <c r="N191" s="5"/>
      <c r="O191" s="92"/>
      <c r="P191" s="5"/>
      <c r="Q191" s="5"/>
      <c r="R191" s="11"/>
      <c r="S191" s="5"/>
      <c r="T191" s="3"/>
      <c r="U191" s="5"/>
      <c r="V191" s="5"/>
      <c r="W191" s="5"/>
      <c r="X191" s="5"/>
      <c r="Y191" s="5"/>
      <c r="Z191" s="5"/>
      <c r="AA191" s="5"/>
      <c r="AB191" s="5"/>
      <c r="AC191" s="5"/>
      <c r="AD191" s="5"/>
      <c r="AE191" s="5"/>
      <c r="AF191" s="5"/>
      <c r="AG191" s="5"/>
      <c r="AH191" s="5"/>
      <c r="AI191" s="5"/>
    </row>
    <row r="192" ht="15.75" customHeight="1">
      <c r="B192" s="5"/>
      <c r="C192" s="5"/>
      <c r="D192" s="5"/>
      <c r="E192" s="92"/>
      <c r="F192" s="5"/>
      <c r="G192" s="5"/>
      <c r="H192" s="5"/>
      <c r="I192" s="92"/>
      <c r="J192" s="5"/>
      <c r="K192" s="5"/>
      <c r="L192" s="92"/>
      <c r="M192" s="5"/>
      <c r="N192" s="5"/>
      <c r="O192" s="92"/>
      <c r="P192" s="5"/>
      <c r="Q192" s="5"/>
      <c r="R192" s="11"/>
      <c r="S192" s="5"/>
      <c r="T192" s="3"/>
      <c r="U192" s="5"/>
      <c r="V192" s="5"/>
      <c r="W192" s="5"/>
      <c r="X192" s="5"/>
      <c r="Y192" s="5"/>
      <c r="Z192" s="5"/>
      <c r="AA192" s="5"/>
      <c r="AB192" s="5"/>
      <c r="AC192" s="5"/>
      <c r="AD192" s="5"/>
      <c r="AE192" s="5"/>
      <c r="AF192" s="5"/>
      <c r="AG192" s="5"/>
      <c r="AH192" s="5"/>
      <c r="AI192" s="5"/>
    </row>
    <row r="193" ht="15.75" customHeight="1">
      <c r="B193" s="5"/>
      <c r="C193" s="5"/>
      <c r="D193" s="5"/>
      <c r="E193" s="92"/>
      <c r="F193" s="5"/>
      <c r="G193" s="5"/>
      <c r="H193" s="5"/>
      <c r="I193" s="92"/>
      <c r="J193" s="5"/>
      <c r="K193" s="5"/>
      <c r="L193" s="92"/>
      <c r="M193" s="5"/>
      <c r="N193" s="5"/>
      <c r="O193" s="92"/>
      <c r="P193" s="5"/>
      <c r="Q193" s="5"/>
      <c r="R193" s="11"/>
      <c r="S193" s="5"/>
      <c r="T193" s="3"/>
      <c r="U193" s="5"/>
      <c r="V193" s="5"/>
      <c r="W193" s="5"/>
      <c r="X193" s="5"/>
      <c r="Y193" s="5"/>
      <c r="Z193" s="5"/>
      <c r="AA193" s="5"/>
      <c r="AB193" s="5"/>
      <c r="AC193" s="5"/>
      <c r="AD193" s="5"/>
      <c r="AE193" s="5"/>
      <c r="AF193" s="5"/>
      <c r="AG193" s="5"/>
      <c r="AH193" s="5"/>
      <c r="AI193" s="5"/>
    </row>
    <row r="194" ht="15.75" customHeight="1">
      <c r="B194" s="5"/>
      <c r="C194" s="5"/>
      <c r="D194" s="5"/>
      <c r="E194" s="92"/>
      <c r="F194" s="5"/>
      <c r="G194" s="5"/>
      <c r="H194" s="5"/>
      <c r="I194" s="92"/>
      <c r="J194" s="5"/>
      <c r="K194" s="5"/>
      <c r="L194" s="92"/>
      <c r="M194" s="5"/>
      <c r="N194" s="5"/>
      <c r="O194" s="92"/>
      <c r="P194" s="5"/>
      <c r="Q194" s="5"/>
      <c r="R194" s="11"/>
      <c r="S194" s="5"/>
      <c r="T194" s="3"/>
      <c r="U194" s="5"/>
      <c r="V194" s="5"/>
      <c r="W194" s="5"/>
      <c r="X194" s="5"/>
      <c r="Y194" s="5"/>
      <c r="Z194" s="5"/>
      <c r="AA194" s="5"/>
      <c r="AB194" s="5"/>
      <c r="AC194" s="5"/>
      <c r="AD194" s="5"/>
      <c r="AE194" s="5"/>
      <c r="AF194" s="5"/>
      <c r="AG194" s="5"/>
      <c r="AH194" s="5"/>
      <c r="AI194" s="5"/>
    </row>
    <row r="195" ht="15.75" customHeight="1">
      <c r="B195" s="5"/>
      <c r="C195" s="5"/>
      <c r="D195" s="5"/>
      <c r="E195" s="92"/>
      <c r="F195" s="5"/>
      <c r="G195" s="5"/>
      <c r="H195" s="5"/>
      <c r="I195" s="92"/>
      <c r="J195" s="5"/>
      <c r="K195" s="5"/>
      <c r="L195" s="92"/>
      <c r="M195" s="5"/>
      <c r="N195" s="5"/>
      <c r="O195" s="92"/>
      <c r="P195" s="5"/>
      <c r="Q195" s="5"/>
      <c r="R195" s="11"/>
      <c r="S195" s="5"/>
      <c r="T195" s="3"/>
      <c r="U195" s="5"/>
      <c r="V195" s="5"/>
      <c r="W195" s="5"/>
      <c r="X195" s="5"/>
      <c r="Y195" s="5"/>
      <c r="Z195" s="5"/>
      <c r="AA195" s="5"/>
      <c r="AB195" s="5"/>
      <c r="AC195" s="5"/>
      <c r="AD195" s="5"/>
      <c r="AE195" s="5"/>
      <c r="AF195" s="5"/>
      <c r="AG195" s="5"/>
      <c r="AH195" s="5"/>
      <c r="AI195" s="5"/>
    </row>
    <row r="196" ht="15.75" customHeight="1">
      <c r="B196" s="5"/>
      <c r="C196" s="5"/>
      <c r="D196" s="5"/>
      <c r="E196" s="92"/>
      <c r="F196" s="5"/>
      <c r="G196" s="5"/>
      <c r="H196" s="5"/>
      <c r="I196" s="92"/>
      <c r="J196" s="5"/>
      <c r="K196" s="5"/>
      <c r="L196" s="92"/>
      <c r="M196" s="5"/>
      <c r="N196" s="5"/>
      <c r="O196" s="92"/>
      <c r="P196" s="5"/>
      <c r="Q196" s="5"/>
      <c r="R196" s="11"/>
      <c r="S196" s="5"/>
      <c r="T196" s="3"/>
      <c r="U196" s="5"/>
      <c r="V196" s="5"/>
      <c r="W196" s="5"/>
      <c r="X196" s="5"/>
      <c r="Y196" s="5"/>
      <c r="Z196" s="5"/>
      <c r="AA196" s="5"/>
      <c r="AB196" s="5"/>
      <c r="AC196" s="5"/>
      <c r="AD196" s="5"/>
      <c r="AE196" s="5"/>
      <c r="AF196" s="5"/>
      <c r="AG196" s="5"/>
      <c r="AH196" s="5"/>
      <c r="AI196" s="5"/>
    </row>
    <row r="197" ht="15.75" customHeight="1">
      <c r="B197" s="5"/>
      <c r="C197" s="5"/>
      <c r="D197" s="5"/>
      <c r="E197" s="92"/>
      <c r="F197" s="5"/>
      <c r="G197" s="5"/>
      <c r="H197" s="5"/>
      <c r="I197" s="92"/>
      <c r="J197" s="5"/>
      <c r="K197" s="5"/>
      <c r="L197" s="92"/>
      <c r="M197" s="5"/>
      <c r="N197" s="5"/>
      <c r="O197" s="92"/>
      <c r="P197" s="5"/>
      <c r="Q197" s="5"/>
      <c r="R197" s="11"/>
      <c r="S197" s="5"/>
      <c r="T197" s="3"/>
      <c r="U197" s="5"/>
      <c r="V197" s="5"/>
      <c r="W197" s="5"/>
      <c r="X197" s="5"/>
      <c r="Y197" s="5"/>
      <c r="Z197" s="5"/>
      <c r="AA197" s="5"/>
      <c r="AB197" s="5"/>
      <c r="AC197" s="5"/>
      <c r="AD197" s="5"/>
      <c r="AE197" s="5"/>
      <c r="AF197" s="5"/>
      <c r="AG197" s="5"/>
      <c r="AH197" s="5"/>
      <c r="AI197" s="5"/>
    </row>
    <row r="198" ht="15.75" customHeight="1">
      <c r="B198" s="5"/>
      <c r="C198" s="5"/>
      <c r="D198" s="5"/>
      <c r="E198" s="92"/>
      <c r="F198" s="5"/>
      <c r="G198" s="5"/>
      <c r="H198" s="5"/>
      <c r="I198" s="92"/>
      <c r="J198" s="5"/>
      <c r="K198" s="5"/>
      <c r="L198" s="92"/>
      <c r="M198" s="5"/>
      <c r="N198" s="5"/>
      <c r="O198" s="92"/>
      <c r="P198" s="5"/>
      <c r="Q198" s="5"/>
      <c r="R198" s="11"/>
      <c r="S198" s="5"/>
      <c r="T198" s="3"/>
      <c r="U198" s="5"/>
      <c r="V198" s="5"/>
      <c r="W198" s="5"/>
      <c r="X198" s="5"/>
      <c r="Y198" s="5"/>
      <c r="Z198" s="5"/>
      <c r="AA198" s="5"/>
      <c r="AB198" s="5"/>
      <c r="AC198" s="5"/>
      <c r="AD198" s="5"/>
      <c r="AE198" s="5"/>
      <c r="AF198" s="5"/>
      <c r="AG198" s="5"/>
      <c r="AH198" s="5"/>
      <c r="AI198" s="5"/>
    </row>
    <row r="199" ht="15.75" customHeight="1">
      <c r="B199" s="5"/>
      <c r="C199" s="5"/>
      <c r="D199" s="5"/>
      <c r="E199" s="92"/>
      <c r="F199" s="5"/>
      <c r="G199" s="5"/>
      <c r="H199" s="5"/>
      <c r="I199" s="92"/>
      <c r="J199" s="5"/>
      <c r="K199" s="5"/>
      <c r="L199" s="92"/>
      <c r="M199" s="5"/>
      <c r="N199" s="5"/>
      <c r="O199" s="92"/>
      <c r="P199" s="5"/>
      <c r="Q199" s="5"/>
      <c r="R199" s="11"/>
      <c r="S199" s="5"/>
      <c r="T199" s="3"/>
      <c r="U199" s="5"/>
      <c r="V199" s="5"/>
      <c r="W199" s="5"/>
      <c r="X199" s="5"/>
      <c r="Y199" s="5"/>
      <c r="Z199" s="5"/>
      <c r="AA199" s="5"/>
      <c r="AB199" s="5"/>
      <c r="AC199" s="5"/>
      <c r="AD199" s="5"/>
      <c r="AE199" s="5"/>
      <c r="AF199" s="5"/>
      <c r="AG199" s="5"/>
      <c r="AH199" s="5"/>
      <c r="AI199" s="5"/>
    </row>
    <row r="200" ht="15.75" customHeight="1">
      <c r="B200" s="5"/>
      <c r="C200" s="5"/>
      <c r="D200" s="5"/>
      <c r="E200" s="92"/>
      <c r="F200" s="5"/>
      <c r="G200" s="5"/>
      <c r="H200" s="5"/>
      <c r="I200" s="92"/>
      <c r="J200" s="5"/>
      <c r="K200" s="5"/>
      <c r="L200" s="92"/>
      <c r="M200" s="5"/>
      <c r="N200" s="5"/>
      <c r="O200" s="92"/>
      <c r="P200" s="5"/>
      <c r="Q200" s="5"/>
      <c r="R200" s="11"/>
      <c r="S200" s="5"/>
      <c r="T200" s="3"/>
      <c r="U200" s="5"/>
      <c r="V200" s="5"/>
      <c r="W200" s="5"/>
      <c r="X200" s="5"/>
      <c r="Y200" s="5"/>
      <c r="Z200" s="5"/>
      <c r="AA200" s="5"/>
      <c r="AB200" s="5"/>
      <c r="AC200" s="5"/>
      <c r="AD200" s="5"/>
      <c r="AE200" s="5"/>
      <c r="AF200" s="5"/>
      <c r="AG200" s="5"/>
      <c r="AH200" s="5"/>
      <c r="AI200" s="5"/>
    </row>
    <row r="201" ht="15.75" customHeight="1">
      <c r="B201" s="5"/>
      <c r="C201" s="5"/>
      <c r="D201" s="5"/>
      <c r="E201" s="92"/>
      <c r="F201" s="5"/>
      <c r="G201" s="5"/>
      <c r="H201" s="5"/>
      <c r="I201" s="92"/>
      <c r="J201" s="5"/>
      <c r="K201" s="5"/>
      <c r="L201" s="92"/>
      <c r="M201" s="5"/>
      <c r="N201" s="5"/>
      <c r="O201" s="92"/>
      <c r="P201" s="5"/>
      <c r="Q201" s="5"/>
      <c r="R201" s="11"/>
      <c r="S201" s="5"/>
      <c r="T201" s="3"/>
      <c r="U201" s="5"/>
      <c r="V201" s="5"/>
      <c r="W201" s="5"/>
      <c r="X201" s="5"/>
      <c r="Y201" s="5"/>
      <c r="Z201" s="5"/>
      <c r="AA201" s="5"/>
      <c r="AB201" s="5"/>
      <c r="AC201" s="5"/>
      <c r="AD201" s="5"/>
      <c r="AE201" s="5"/>
      <c r="AF201" s="5"/>
      <c r="AG201" s="5"/>
      <c r="AH201" s="5"/>
      <c r="AI201" s="5"/>
    </row>
    <row r="202" ht="15.75" customHeight="1">
      <c r="B202" s="5"/>
      <c r="C202" s="5"/>
      <c r="D202" s="5"/>
      <c r="E202" s="92"/>
      <c r="F202" s="5"/>
      <c r="G202" s="5"/>
      <c r="H202" s="5"/>
      <c r="I202" s="92"/>
      <c r="J202" s="5"/>
      <c r="K202" s="5"/>
      <c r="L202" s="92"/>
      <c r="M202" s="5"/>
      <c r="N202" s="5"/>
      <c r="O202" s="92"/>
      <c r="P202" s="5"/>
      <c r="Q202" s="5"/>
      <c r="R202" s="11"/>
      <c r="S202" s="5"/>
      <c r="T202" s="3"/>
      <c r="U202" s="5"/>
      <c r="V202" s="5"/>
      <c r="W202" s="5"/>
      <c r="X202" s="5"/>
      <c r="Y202" s="5"/>
      <c r="Z202" s="5"/>
      <c r="AA202" s="5"/>
      <c r="AB202" s="5"/>
      <c r="AC202" s="5"/>
      <c r="AD202" s="5"/>
      <c r="AE202" s="5"/>
      <c r="AF202" s="5"/>
      <c r="AG202" s="5"/>
      <c r="AH202" s="5"/>
      <c r="AI202" s="5"/>
    </row>
    <row r="203" ht="15.75" customHeight="1">
      <c r="B203" s="5"/>
      <c r="C203" s="5"/>
      <c r="D203" s="5"/>
      <c r="E203" s="92"/>
      <c r="F203" s="5"/>
      <c r="G203" s="5"/>
      <c r="H203" s="5"/>
      <c r="I203" s="92"/>
      <c r="J203" s="5"/>
      <c r="K203" s="5"/>
      <c r="L203" s="92"/>
      <c r="M203" s="5"/>
      <c r="N203" s="5"/>
      <c r="O203" s="92"/>
      <c r="P203" s="5"/>
      <c r="Q203" s="5"/>
      <c r="R203" s="11"/>
      <c r="S203" s="5"/>
      <c r="T203" s="3"/>
      <c r="U203" s="5"/>
      <c r="V203" s="5"/>
      <c r="W203" s="5"/>
      <c r="X203" s="5"/>
      <c r="Y203" s="5"/>
      <c r="Z203" s="5"/>
      <c r="AA203" s="5"/>
      <c r="AB203" s="5"/>
      <c r="AC203" s="5"/>
      <c r="AD203" s="5"/>
      <c r="AE203" s="5"/>
      <c r="AF203" s="5"/>
      <c r="AG203" s="5"/>
      <c r="AH203" s="5"/>
      <c r="AI203" s="5"/>
    </row>
    <row r="204" ht="15.75" customHeight="1">
      <c r="B204" s="5"/>
      <c r="C204" s="5"/>
      <c r="D204" s="5"/>
      <c r="E204" s="92"/>
      <c r="F204" s="5"/>
      <c r="G204" s="5"/>
      <c r="H204" s="5"/>
      <c r="I204" s="92"/>
      <c r="J204" s="5"/>
      <c r="K204" s="5"/>
      <c r="L204" s="92"/>
      <c r="M204" s="5"/>
      <c r="N204" s="5"/>
      <c r="O204" s="92"/>
      <c r="P204" s="5"/>
      <c r="Q204" s="5"/>
      <c r="R204" s="11"/>
      <c r="S204" s="5"/>
      <c r="T204" s="3"/>
      <c r="U204" s="5"/>
      <c r="V204" s="5"/>
      <c r="W204" s="5"/>
      <c r="X204" s="5"/>
      <c r="Y204" s="5"/>
      <c r="Z204" s="5"/>
      <c r="AA204" s="5"/>
      <c r="AB204" s="5"/>
      <c r="AC204" s="5"/>
      <c r="AD204" s="5"/>
      <c r="AE204" s="5"/>
      <c r="AF204" s="5"/>
      <c r="AG204" s="5"/>
      <c r="AH204" s="5"/>
      <c r="AI204" s="5"/>
    </row>
    <row r="205" ht="15.75" customHeight="1">
      <c r="B205" s="5"/>
      <c r="C205" s="5"/>
      <c r="D205" s="5"/>
      <c r="E205" s="92"/>
      <c r="F205" s="5"/>
      <c r="G205" s="5"/>
      <c r="H205" s="5"/>
      <c r="I205" s="92"/>
      <c r="J205" s="5"/>
      <c r="K205" s="5"/>
      <c r="L205" s="92"/>
      <c r="M205" s="5"/>
      <c r="N205" s="5"/>
      <c r="O205" s="92"/>
      <c r="P205" s="5"/>
      <c r="Q205" s="5"/>
      <c r="R205" s="11"/>
      <c r="S205" s="5"/>
      <c r="T205" s="3"/>
      <c r="U205" s="5"/>
      <c r="V205" s="5"/>
      <c r="W205" s="5"/>
      <c r="X205" s="5"/>
      <c r="Y205" s="5"/>
      <c r="Z205" s="5"/>
      <c r="AA205" s="5"/>
      <c r="AB205" s="5"/>
      <c r="AC205" s="5"/>
      <c r="AD205" s="5"/>
      <c r="AE205" s="5"/>
      <c r="AF205" s="5"/>
      <c r="AG205" s="5"/>
      <c r="AH205" s="5"/>
      <c r="AI205" s="5"/>
    </row>
    <row r="206" ht="15.75" customHeight="1">
      <c r="B206" s="5"/>
      <c r="C206" s="5"/>
      <c r="D206" s="5"/>
      <c r="E206" s="92"/>
      <c r="F206" s="5"/>
      <c r="G206" s="5"/>
      <c r="H206" s="5"/>
      <c r="I206" s="92"/>
      <c r="J206" s="5"/>
      <c r="K206" s="5"/>
      <c r="L206" s="92"/>
      <c r="M206" s="5"/>
      <c r="N206" s="5"/>
      <c r="O206" s="92"/>
      <c r="P206" s="5"/>
      <c r="Q206" s="5"/>
      <c r="R206" s="11"/>
      <c r="S206" s="5"/>
      <c r="T206" s="3"/>
      <c r="U206" s="5"/>
      <c r="V206" s="5"/>
      <c r="W206" s="5"/>
      <c r="X206" s="5"/>
      <c r="Y206" s="5"/>
      <c r="Z206" s="5"/>
      <c r="AA206" s="5"/>
      <c r="AB206" s="5"/>
      <c r="AC206" s="5"/>
      <c r="AD206" s="5"/>
      <c r="AE206" s="5"/>
      <c r="AF206" s="5"/>
      <c r="AG206" s="5"/>
      <c r="AH206" s="5"/>
      <c r="AI206" s="5"/>
    </row>
    <row r="207" ht="15.75" customHeight="1">
      <c r="B207" s="5"/>
      <c r="C207" s="5"/>
      <c r="D207" s="5"/>
      <c r="E207" s="92"/>
      <c r="F207" s="5"/>
      <c r="G207" s="5"/>
      <c r="H207" s="5"/>
      <c r="I207" s="92"/>
      <c r="J207" s="5"/>
      <c r="K207" s="5"/>
      <c r="L207" s="92"/>
      <c r="M207" s="5"/>
      <c r="N207" s="5"/>
      <c r="O207" s="92"/>
      <c r="P207" s="5"/>
      <c r="Q207" s="5"/>
      <c r="R207" s="11"/>
      <c r="S207" s="5"/>
      <c r="T207" s="3"/>
      <c r="U207" s="5"/>
      <c r="V207" s="5"/>
      <c r="W207" s="5"/>
      <c r="X207" s="5"/>
      <c r="Y207" s="5"/>
      <c r="Z207" s="5"/>
      <c r="AA207" s="5"/>
      <c r="AB207" s="5"/>
      <c r="AC207" s="5"/>
      <c r="AD207" s="5"/>
      <c r="AE207" s="5"/>
      <c r="AF207" s="5"/>
      <c r="AG207" s="5"/>
      <c r="AH207" s="5"/>
      <c r="AI207" s="5"/>
    </row>
    <row r="208" ht="15.75" customHeight="1">
      <c r="B208" s="5"/>
      <c r="C208" s="5"/>
      <c r="D208" s="5"/>
      <c r="E208" s="92"/>
      <c r="F208" s="5"/>
      <c r="G208" s="5"/>
      <c r="H208" s="5"/>
      <c r="I208" s="92"/>
      <c r="J208" s="5"/>
      <c r="K208" s="5"/>
      <c r="L208" s="92"/>
      <c r="M208" s="5"/>
      <c r="N208" s="5"/>
      <c r="O208" s="92"/>
      <c r="P208" s="5"/>
      <c r="Q208" s="5"/>
      <c r="R208" s="11"/>
      <c r="S208" s="5"/>
      <c r="T208" s="3"/>
      <c r="U208" s="5"/>
      <c r="V208" s="5"/>
      <c r="W208" s="5"/>
      <c r="X208" s="5"/>
      <c r="Y208" s="5"/>
      <c r="Z208" s="5"/>
      <c r="AA208" s="5"/>
      <c r="AB208" s="5"/>
      <c r="AC208" s="5"/>
      <c r="AD208" s="5"/>
      <c r="AE208" s="5"/>
      <c r="AF208" s="5"/>
      <c r="AG208" s="5"/>
      <c r="AH208" s="5"/>
      <c r="AI208" s="5"/>
    </row>
    <row r="209" ht="15.75" customHeight="1">
      <c r="B209" s="5"/>
      <c r="C209" s="5"/>
      <c r="D209" s="5"/>
      <c r="E209" s="92"/>
      <c r="F209" s="5"/>
      <c r="G209" s="5"/>
      <c r="H209" s="5"/>
      <c r="I209" s="92"/>
      <c r="J209" s="5"/>
      <c r="K209" s="5"/>
      <c r="L209" s="92"/>
      <c r="M209" s="5"/>
      <c r="N209" s="5"/>
      <c r="O209" s="92"/>
      <c r="P209" s="5"/>
      <c r="Q209" s="5"/>
      <c r="R209" s="11"/>
      <c r="S209" s="5"/>
      <c r="T209" s="3"/>
      <c r="U209" s="5"/>
      <c r="V209" s="5"/>
      <c r="W209" s="5"/>
      <c r="X209" s="5"/>
      <c r="Y209" s="5"/>
      <c r="Z209" s="5"/>
      <c r="AA209" s="5"/>
      <c r="AB209" s="5"/>
      <c r="AC209" s="5"/>
      <c r="AD209" s="5"/>
      <c r="AE209" s="5"/>
      <c r="AF209" s="5"/>
      <c r="AG209" s="5"/>
      <c r="AH209" s="5"/>
      <c r="AI209" s="5"/>
    </row>
    <row r="210" ht="15.75" customHeight="1">
      <c r="B210" s="5"/>
      <c r="C210" s="5"/>
      <c r="D210" s="5"/>
      <c r="E210" s="92"/>
      <c r="F210" s="5"/>
      <c r="G210" s="5"/>
      <c r="H210" s="5"/>
      <c r="I210" s="92"/>
      <c r="J210" s="5"/>
      <c r="K210" s="5"/>
      <c r="L210" s="92"/>
      <c r="M210" s="5"/>
      <c r="N210" s="5"/>
      <c r="O210" s="92"/>
      <c r="P210" s="5"/>
      <c r="Q210" s="5"/>
      <c r="R210" s="11"/>
      <c r="S210" s="5"/>
      <c r="T210" s="3"/>
      <c r="U210" s="5"/>
      <c r="V210" s="5"/>
      <c r="W210" s="5"/>
      <c r="X210" s="5"/>
      <c r="Y210" s="5"/>
      <c r="Z210" s="5"/>
      <c r="AA210" s="5"/>
      <c r="AB210" s="5"/>
      <c r="AC210" s="5"/>
      <c r="AD210" s="5"/>
      <c r="AE210" s="5"/>
      <c r="AF210" s="5"/>
      <c r="AG210" s="5"/>
      <c r="AH210" s="5"/>
      <c r="AI210" s="5"/>
    </row>
    <row r="211" ht="15.75" customHeight="1">
      <c r="B211" s="5"/>
      <c r="C211" s="5"/>
      <c r="D211" s="5"/>
      <c r="E211" s="92"/>
      <c r="F211" s="5"/>
      <c r="G211" s="5"/>
      <c r="H211" s="5"/>
      <c r="I211" s="92"/>
      <c r="J211" s="5"/>
      <c r="K211" s="5"/>
      <c r="L211" s="92"/>
      <c r="M211" s="5"/>
      <c r="N211" s="5"/>
      <c r="O211" s="92"/>
      <c r="P211" s="5"/>
      <c r="Q211" s="5"/>
      <c r="R211" s="11"/>
      <c r="S211" s="5"/>
      <c r="T211" s="3"/>
      <c r="U211" s="5"/>
      <c r="V211" s="5"/>
      <c r="W211" s="5"/>
      <c r="X211" s="5"/>
      <c r="Y211" s="5"/>
      <c r="Z211" s="5"/>
      <c r="AA211" s="5"/>
      <c r="AB211" s="5"/>
      <c r="AC211" s="5"/>
      <c r="AD211" s="5"/>
      <c r="AE211" s="5"/>
      <c r="AF211" s="5"/>
      <c r="AG211" s="5"/>
      <c r="AH211" s="5"/>
      <c r="AI211" s="5"/>
    </row>
    <row r="212" ht="15.75" customHeight="1">
      <c r="B212" s="5"/>
      <c r="C212" s="5"/>
      <c r="D212" s="5"/>
      <c r="E212" s="92"/>
      <c r="F212" s="5"/>
      <c r="G212" s="5"/>
      <c r="H212" s="5"/>
      <c r="I212" s="92"/>
      <c r="J212" s="5"/>
      <c r="K212" s="5"/>
      <c r="L212" s="92"/>
      <c r="M212" s="5"/>
      <c r="N212" s="5"/>
      <c r="O212" s="92"/>
      <c r="P212" s="5"/>
      <c r="Q212" s="5"/>
      <c r="R212" s="11"/>
      <c r="S212" s="5"/>
      <c r="T212" s="3"/>
      <c r="U212" s="5"/>
      <c r="V212" s="5"/>
      <c r="W212" s="5"/>
      <c r="X212" s="5"/>
      <c r="Y212" s="5"/>
      <c r="Z212" s="5"/>
      <c r="AA212" s="5"/>
      <c r="AB212" s="5"/>
      <c r="AC212" s="5"/>
      <c r="AD212" s="5"/>
      <c r="AE212" s="5"/>
      <c r="AF212" s="5"/>
      <c r="AG212" s="5"/>
      <c r="AH212" s="5"/>
      <c r="AI212" s="5"/>
    </row>
    <row r="213" ht="15.75" customHeight="1">
      <c r="B213" s="5"/>
      <c r="C213" s="5"/>
      <c r="D213" s="5"/>
      <c r="E213" s="92"/>
      <c r="F213" s="5"/>
      <c r="G213" s="5"/>
      <c r="H213" s="5"/>
      <c r="I213" s="92"/>
      <c r="J213" s="5"/>
      <c r="K213" s="5"/>
      <c r="L213" s="92"/>
      <c r="M213" s="5"/>
      <c r="N213" s="5"/>
      <c r="O213" s="92"/>
      <c r="P213" s="5"/>
      <c r="Q213" s="5"/>
      <c r="R213" s="11"/>
      <c r="S213" s="5"/>
      <c r="T213" s="3"/>
      <c r="U213" s="5"/>
      <c r="V213" s="5"/>
      <c r="W213" s="5"/>
      <c r="X213" s="5"/>
      <c r="Y213" s="5"/>
      <c r="Z213" s="5"/>
      <c r="AA213" s="5"/>
      <c r="AB213" s="5"/>
      <c r="AC213" s="5"/>
      <c r="AD213" s="5"/>
      <c r="AE213" s="5"/>
      <c r="AF213" s="5"/>
      <c r="AG213" s="5"/>
      <c r="AH213" s="5"/>
      <c r="AI213" s="5"/>
    </row>
    <row r="214" ht="15.75" customHeight="1">
      <c r="B214" s="5"/>
      <c r="C214" s="5"/>
      <c r="D214" s="5"/>
      <c r="E214" s="92"/>
      <c r="F214" s="5"/>
      <c r="G214" s="5"/>
      <c r="H214" s="5"/>
      <c r="I214" s="92"/>
      <c r="J214" s="5"/>
      <c r="K214" s="5"/>
      <c r="L214" s="92"/>
      <c r="M214" s="5"/>
      <c r="N214" s="5"/>
      <c r="O214" s="92"/>
      <c r="P214" s="5"/>
      <c r="Q214" s="5"/>
      <c r="R214" s="11"/>
      <c r="S214" s="5"/>
      <c r="T214" s="3"/>
      <c r="U214" s="5"/>
      <c r="V214" s="5"/>
      <c r="W214" s="5"/>
      <c r="X214" s="5"/>
      <c r="Y214" s="5"/>
      <c r="Z214" s="5"/>
      <c r="AA214" s="5"/>
      <c r="AB214" s="5"/>
      <c r="AC214" s="5"/>
      <c r="AD214" s="5"/>
      <c r="AE214" s="5"/>
      <c r="AF214" s="5"/>
      <c r="AG214" s="5"/>
      <c r="AH214" s="5"/>
      <c r="AI214" s="5"/>
    </row>
    <row r="215" ht="15.75" customHeight="1">
      <c r="B215" s="5"/>
      <c r="C215" s="5"/>
      <c r="D215" s="5"/>
      <c r="E215" s="92"/>
      <c r="F215" s="5"/>
      <c r="G215" s="5"/>
      <c r="H215" s="5"/>
      <c r="I215" s="92"/>
      <c r="J215" s="5"/>
      <c r="K215" s="5"/>
      <c r="L215" s="92"/>
      <c r="M215" s="5"/>
      <c r="N215" s="5"/>
      <c r="O215" s="92"/>
      <c r="P215" s="5"/>
      <c r="Q215" s="5"/>
      <c r="R215" s="11"/>
      <c r="S215" s="5"/>
      <c r="T215" s="3"/>
      <c r="U215" s="5"/>
      <c r="V215" s="5"/>
      <c r="W215" s="5"/>
      <c r="X215" s="5"/>
      <c r="Y215" s="5"/>
      <c r="Z215" s="5"/>
      <c r="AA215" s="5"/>
      <c r="AB215" s="5"/>
      <c r="AC215" s="5"/>
      <c r="AD215" s="5"/>
      <c r="AE215" s="5"/>
      <c r="AF215" s="5"/>
      <c r="AG215" s="5"/>
      <c r="AH215" s="5"/>
      <c r="AI215" s="5"/>
    </row>
    <row r="216" ht="15.75" customHeight="1">
      <c r="B216" s="5"/>
      <c r="C216" s="5"/>
      <c r="D216" s="5"/>
      <c r="E216" s="92"/>
      <c r="F216" s="5"/>
      <c r="G216" s="5"/>
      <c r="H216" s="5"/>
      <c r="I216" s="92"/>
      <c r="J216" s="5"/>
      <c r="K216" s="5"/>
      <c r="L216" s="92"/>
      <c r="M216" s="5"/>
      <c r="N216" s="5"/>
      <c r="O216" s="92"/>
      <c r="P216" s="5"/>
      <c r="Q216" s="5"/>
      <c r="R216" s="11"/>
      <c r="S216" s="5"/>
      <c r="T216" s="3"/>
      <c r="U216" s="5"/>
      <c r="V216" s="5"/>
      <c r="W216" s="5"/>
      <c r="X216" s="5"/>
      <c r="Y216" s="5"/>
      <c r="Z216" s="5"/>
      <c r="AA216" s="5"/>
      <c r="AB216" s="5"/>
      <c r="AC216" s="5"/>
      <c r="AD216" s="5"/>
      <c r="AE216" s="5"/>
      <c r="AF216" s="5"/>
      <c r="AG216" s="5"/>
      <c r="AH216" s="5"/>
      <c r="AI216" s="5"/>
    </row>
    <row r="217" ht="15.75" customHeight="1">
      <c r="B217" s="5"/>
      <c r="C217" s="5"/>
      <c r="D217" s="5"/>
      <c r="E217" s="92"/>
      <c r="F217" s="5"/>
      <c r="G217" s="5"/>
      <c r="H217" s="5"/>
      <c r="I217" s="92"/>
      <c r="J217" s="5"/>
      <c r="K217" s="5"/>
      <c r="L217" s="92"/>
      <c r="M217" s="5"/>
      <c r="N217" s="5"/>
      <c r="O217" s="92"/>
      <c r="P217" s="5"/>
      <c r="Q217" s="5"/>
      <c r="R217" s="11"/>
      <c r="S217" s="5"/>
      <c r="T217" s="3"/>
      <c r="U217" s="5"/>
      <c r="V217" s="5"/>
      <c r="W217" s="5"/>
      <c r="X217" s="5"/>
      <c r="Y217" s="5"/>
      <c r="Z217" s="5"/>
      <c r="AA217" s="5"/>
      <c r="AB217" s="5"/>
      <c r="AC217" s="5"/>
      <c r="AD217" s="5"/>
      <c r="AE217" s="5"/>
      <c r="AF217" s="5"/>
      <c r="AG217" s="5"/>
      <c r="AH217" s="5"/>
      <c r="AI217" s="5"/>
    </row>
    <row r="218" ht="15.75" customHeight="1">
      <c r="B218" s="5"/>
      <c r="C218" s="5"/>
      <c r="D218" s="5"/>
      <c r="E218" s="92"/>
      <c r="F218" s="5"/>
      <c r="G218" s="5"/>
      <c r="H218" s="5"/>
      <c r="I218" s="92"/>
      <c r="J218" s="5"/>
      <c r="K218" s="5"/>
      <c r="L218" s="92"/>
      <c r="M218" s="5"/>
      <c r="N218" s="5"/>
      <c r="O218" s="92"/>
      <c r="P218" s="5"/>
      <c r="Q218" s="5"/>
      <c r="R218" s="11"/>
      <c r="S218" s="5"/>
      <c r="T218" s="3"/>
      <c r="U218" s="5"/>
      <c r="V218" s="5"/>
      <c r="W218" s="5"/>
      <c r="X218" s="5"/>
      <c r="Y218" s="5"/>
      <c r="Z218" s="5"/>
      <c r="AA218" s="5"/>
      <c r="AB218" s="5"/>
      <c r="AC218" s="5"/>
      <c r="AD218" s="5"/>
      <c r="AE218" s="5"/>
      <c r="AF218" s="5"/>
      <c r="AG218" s="5"/>
      <c r="AH218" s="5"/>
      <c r="AI218" s="5"/>
    </row>
    <row r="219" ht="15.75" customHeight="1">
      <c r="B219" s="5"/>
      <c r="C219" s="5"/>
      <c r="D219" s="5"/>
      <c r="E219" s="92"/>
      <c r="F219" s="5"/>
      <c r="G219" s="5"/>
      <c r="H219" s="5"/>
      <c r="I219" s="92"/>
      <c r="J219" s="5"/>
      <c r="K219" s="5"/>
      <c r="L219" s="92"/>
      <c r="M219" s="5"/>
      <c r="N219" s="5"/>
      <c r="O219" s="92"/>
      <c r="P219" s="5"/>
      <c r="Q219" s="5"/>
      <c r="R219" s="11"/>
      <c r="S219" s="5"/>
      <c r="T219" s="3"/>
      <c r="U219" s="5"/>
      <c r="V219" s="5"/>
      <c r="W219" s="5"/>
      <c r="X219" s="5"/>
      <c r="Y219" s="5"/>
      <c r="Z219" s="5"/>
      <c r="AA219" s="5"/>
      <c r="AB219" s="5"/>
      <c r="AC219" s="5"/>
      <c r="AD219" s="5"/>
      <c r="AE219" s="5"/>
      <c r="AF219" s="5"/>
      <c r="AG219" s="5"/>
      <c r="AH219" s="5"/>
      <c r="AI219" s="5"/>
    </row>
    <row r="220" ht="15.75" customHeight="1">
      <c r="B220" s="5"/>
      <c r="C220" s="5"/>
      <c r="D220" s="5"/>
      <c r="E220" s="92"/>
      <c r="F220" s="5"/>
      <c r="G220" s="5"/>
      <c r="H220" s="5"/>
      <c r="I220" s="92"/>
      <c r="J220" s="5"/>
      <c r="K220" s="5"/>
      <c r="L220" s="92"/>
      <c r="M220" s="5"/>
      <c r="N220" s="5"/>
      <c r="O220" s="92"/>
      <c r="P220" s="5"/>
      <c r="Q220" s="5"/>
      <c r="R220" s="11"/>
      <c r="S220" s="5"/>
      <c r="T220" s="3"/>
      <c r="U220" s="5"/>
      <c r="V220" s="5"/>
      <c r="W220" s="5"/>
      <c r="X220" s="5"/>
      <c r="Y220" s="5"/>
      <c r="Z220" s="5"/>
      <c r="AA220" s="5"/>
      <c r="AB220" s="5"/>
      <c r="AC220" s="5"/>
      <c r="AD220" s="5"/>
      <c r="AE220" s="5"/>
      <c r="AF220" s="5"/>
      <c r="AG220" s="5"/>
      <c r="AH220" s="5"/>
      <c r="AI220" s="5"/>
    </row>
    <row r="221" ht="15.75" customHeight="1">
      <c r="B221" s="5"/>
      <c r="C221" s="5"/>
      <c r="D221" s="5"/>
      <c r="E221" s="92"/>
      <c r="F221" s="5"/>
      <c r="G221" s="5"/>
      <c r="H221" s="5"/>
      <c r="I221" s="92"/>
      <c r="J221" s="5"/>
      <c r="K221" s="5"/>
      <c r="L221" s="92"/>
      <c r="M221" s="5"/>
      <c r="N221" s="5"/>
      <c r="O221" s="92"/>
      <c r="P221" s="5"/>
      <c r="Q221" s="5"/>
      <c r="R221" s="11"/>
      <c r="S221" s="5"/>
      <c r="T221" s="3"/>
      <c r="U221" s="5"/>
      <c r="V221" s="5"/>
      <c r="W221" s="5"/>
      <c r="X221" s="5"/>
      <c r="Y221" s="5"/>
      <c r="Z221" s="5"/>
      <c r="AA221" s="5"/>
      <c r="AB221" s="5"/>
      <c r="AC221" s="5"/>
      <c r="AD221" s="5"/>
      <c r="AE221" s="5"/>
      <c r="AF221" s="5"/>
      <c r="AG221" s="5"/>
      <c r="AH221" s="5"/>
      <c r="AI221" s="5"/>
    </row>
    <row r="222" ht="15.75" customHeight="1">
      <c r="B222" s="5"/>
      <c r="C222" s="5"/>
      <c r="D222" s="5"/>
      <c r="E222" s="92"/>
      <c r="F222" s="5"/>
      <c r="G222" s="5"/>
      <c r="H222" s="5"/>
      <c r="I222" s="92"/>
      <c r="J222" s="5"/>
      <c r="K222" s="5"/>
      <c r="L222" s="92"/>
      <c r="M222" s="5"/>
      <c r="N222" s="5"/>
      <c r="O222" s="92"/>
      <c r="P222" s="5"/>
      <c r="Q222" s="5"/>
      <c r="R222" s="11"/>
      <c r="S222" s="5"/>
      <c r="T222" s="3"/>
      <c r="U222" s="5"/>
      <c r="V222" s="5"/>
      <c r="W222" s="5"/>
      <c r="X222" s="5"/>
      <c r="Y222" s="5"/>
      <c r="Z222" s="5"/>
      <c r="AA222" s="5"/>
      <c r="AB222" s="5"/>
      <c r="AC222" s="5"/>
      <c r="AD222" s="5"/>
      <c r="AE222" s="5"/>
      <c r="AF222" s="5"/>
      <c r="AG222" s="5"/>
      <c r="AH222" s="5"/>
      <c r="AI222" s="5"/>
    </row>
    <row r="223" ht="15.75" customHeight="1">
      <c r="B223" s="5"/>
      <c r="C223" s="5"/>
      <c r="D223" s="5"/>
      <c r="E223" s="92"/>
      <c r="F223" s="5"/>
      <c r="G223" s="5"/>
      <c r="H223" s="5"/>
      <c r="I223" s="92"/>
      <c r="J223" s="5"/>
      <c r="K223" s="5"/>
      <c r="L223" s="92"/>
      <c r="M223" s="5"/>
      <c r="N223" s="5"/>
      <c r="O223" s="92"/>
      <c r="P223" s="5"/>
      <c r="Q223" s="5"/>
      <c r="R223" s="11"/>
      <c r="S223" s="5"/>
      <c r="T223" s="3"/>
      <c r="U223" s="5"/>
      <c r="V223" s="5"/>
      <c r="W223" s="5"/>
      <c r="X223" s="5"/>
      <c r="Y223" s="5"/>
      <c r="Z223" s="5"/>
      <c r="AA223" s="5"/>
      <c r="AB223" s="5"/>
      <c r="AC223" s="5"/>
      <c r="AD223" s="5"/>
      <c r="AE223" s="5"/>
      <c r="AF223" s="5"/>
      <c r="AG223" s="5"/>
      <c r="AH223" s="5"/>
      <c r="AI223" s="5"/>
    </row>
    <row r="224" ht="15.75" customHeight="1">
      <c r="B224" s="5"/>
      <c r="C224" s="5"/>
      <c r="D224" s="5"/>
      <c r="E224" s="92"/>
      <c r="F224" s="5"/>
      <c r="G224" s="5"/>
      <c r="H224" s="5"/>
      <c r="I224" s="92"/>
      <c r="J224" s="5"/>
      <c r="K224" s="5"/>
      <c r="L224" s="92"/>
      <c r="M224" s="5"/>
      <c r="N224" s="5"/>
      <c r="O224" s="92"/>
      <c r="P224" s="5"/>
      <c r="Q224" s="5"/>
      <c r="R224" s="11"/>
      <c r="S224" s="5"/>
      <c r="T224" s="3"/>
      <c r="U224" s="5"/>
      <c r="V224" s="5"/>
      <c r="W224" s="5"/>
      <c r="X224" s="5"/>
      <c r="Y224" s="5"/>
      <c r="Z224" s="5"/>
      <c r="AA224" s="5"/>
      <c r="AB224" s="5"/>
      <c r="AC224" s="5"/>
      <c r="AD224" s="5"/>
      <c r="AE224" s="5"/>
      <c r="AF224" s="5"/>
      <c r="AG224" s="5"/>
      <c r="AH224" s="5"/>
      <c r="AI224" s="5"/>
    </row>
    <row r="225" ht="15.75" customHeight="1">
      <c r="B225" s="5"/>
      <c r="C225" s="5"/>
      <c r="D225" s="5"/>
      <c r="E225" s="92"/>
      <c r="F225" s="5"/>
      <c r="G225" s="5"/>
      <c r="H225" s="5"/>
      <c r="I225" s="92"/>
      <c r="J225" s="5"/>
      <c r="K225" s="5"/>
      <c r="L225" s="92"/>
      <c r="M225" s="5"/>
      <c r="N225" s="5"/>
      <c r="O225" s="92"/>
      <c r="P225" s="5"/>
      <c r="Q225" s="5"/>
      <c r="R225" s="11"/>
      <c r="S225" s="5"/>
      <c r="T225" s="3"/>
      <c r="U225" s="5"/>
      <c r="V225" s="5"/>
      <c r="W225" s="5"/>
      <c r="X225" s="5"/>
      <c r="Y225" s="5"/>
      <c r="Z225" s="5"/>
      <c r="AA225" s="5"/>
      <c r="AB225" s="5"/>
      <c r="AC225" s="5"/>
      <c r="AD225" s="5"/>
      <c r="AE225" s="5"/>
      <c r="AF225" s="5"/>
      <c r="AG225" s="5"/>
      <c r="AH225" s="5"/>
      <c r="AI225" s="5"/>
    </row>
    <row r="226" ht="15.75" customHeight="1">
      <c r="B226" s="5"/>
      <c r="C226" s="5"/>
      <c r="D226" s="5"/>
      <c r="E226" s="92"/>
      <c r="F226" s="5"/>
      <c r="G226" s="5"/>
      <c r="H226" s="5"/>
      <c r="I226" s="92"/>
      <c r="J226" s="5"/>
      <c r="K226" s="5"/>
      <c r="L226" s="92"/>
      <c r="M226" s="5"/>
      <c r="N226" s="5"/>
      <c r="O226" s="92"/>
      <c r="P226" s="5"/>
      <c r="Q226" s="5"/>
      <c r="R226" s="11"/>
      <c r="S226" s="5"/>
      <c r="T226" s="3"/>
      <c r="U226" s="5"/>
      <c r="V226" s="5"/>
      <c r="W226" s="5"/>
      <c r="X226" s="5"/>
      <c r="Y226" s="5"/>
      <c r="Z226" s="5"/>
      <c r="AA226" s="5"/>
      <c r="AB226" s="5"/>
      <c r="AC226" s="5"/>
      <c r="AD226" s="5"/>
      <c r="AE226" s="5"/>
      <c r="AF226" s="5"/>
      <c r="AG226" s="5"/>
      <c r="AH226" s="5"/>
      <c r="AI226" s="5"/>
    </row>
    <row r="227" ht="15.75" customHeight="1">
      <c r="B227" s="5"/>
      <c r="C227" s="5"/>
      <c r="D227" s="5"/>
      <c r="E227" s="92"/>
      <c r="F227" s="5"/>
      <c r="G227" s="5"/>
      <c r="H227" s="5"/>
      <c r="I227" s="92"/>
      <c r="J227" s="5"/>
      <c r="K227" s="5"/>
      <c r="L227" s="92"/>
      <c r="M227" s="5"/>
      <c r="N227" s="5"/>
      <c r="O227" s="92"/>
      <c r="P227" s="5"/>
      <c r="Q227" s="5"/>
      <c r="R227" s="11"/>
      <c r="S227" s="5"/>
      <c r="T227" s="3"/>
      <c r="U227" s="5"/>
      <c r="V227" s="5"/>
      <c r="W227" s="5"/>
      <c r="X227" s="5"/>
      <c r="Y227" s="5"/>
      <c r="Z227" s="5"/>
      <c r="AA227" s="5"/>
      <c r="AB227" s="5"/>
      <c r="AC227" s="5"/>
      <c r="AD227" s="5"/>
      <c r="AE227" s="5"/>
      <c r="AF227" s="5"/>
      <c r="AG227" s="5"/>
      <c r="AH227" s="5"/>
      <c r="AI227" s="5"/>
    </row>
    <row r="228" ht="15.75" customHeight="1">
      <c r="B228" s="5"/>
      <c r="C228" s="5"/>
      <c r="D228" s="5"/>
      <c r="E228" s="92"/>
      <c r="F228" s="5"/>
      <c r="G228" s="5"/>
      <c r="H228" s="5"/>
      <c r="I228" s="92"/>
      <c r="J228" s="5"/>
      <c r="K228" s="5"/>
      <c r="L228" s="92"/>
      <c r="M228" s="5"/>
      <c r="N228" s="5"/>
      <c r="O228" s="92"/>
      <c r="P228" s="5"/>
      <c r="Q228" s="5"/>
      <c r="R228" s="11"/>
      <c r="S228" s="5"/>
      <c r="T228" s="3"/>
      <c r="U228" s="5"/>
      <c r="V228" s="5"/>
      <c r="W228" s="5"/>
      <c r="X228" s="5"/>
      <c r="Y228" s="5"/>
      <c r="Z228" s="5"/>
      <c r="AA228" s="5"/>
      <c r="AB228" s="5"/>
      <c r="AC228" s="5"/>
      <c r="AD228" s="5"/>
      <c r="AE228" s="5"/>
      <c r="AF228" s="5"/>
      <c r="AG228" s="5"/>
      <c r="AH228" s="5"/>
      <c r="AI228" s="5"/>
    </row>
    <row r="229" ht="15.75" customHeight="1">
      <c r="B229" s="5"/>
      <c r="C229" s="5"/>
      <c r="D229" s="5"/>
      <c r="E229" s="92"/>
      <c r="F229" s="5"/>
      <c r="G229" s="5"/>
      <c r="H229" s="5"/>
      <c r="I229" s="92"/>
      <c r="J229" s="5"/>
      <c r="K229" s="5"/>
      <c r="L229" s="92"/>
      <c r="M229" s="5"/>
      <c r="N229" s="5"/>
      <c r="O229" s="92"/>
      <c r="P229" s="5"/>
      <c r="Q229" s="5"/>
      <c r="R229" s="11"/>
      <c r="S229" s="5"/>
      <c r="T229" s="3"/>
      <c r="U229" s="5"/>
      <c r="V229" s="5"/>
      <c r="W229" s="5"/>
      <c r="X229" s="5"/>
      <c r="Y229" s="5"/>
      <c r="Z229" s="5"/>
      <c r="AA229" s="5"/>
      <c r="AB229" s="5"/>
      <c r="AC229" s="5"/>
      <c r="AD229" s="5"/>
      <c r="AE229" s="5"/>
      <c r="AF229" s="5"/>
      <c r="AG229" s="5"/>
      <c r="AH229" s="5"/>
      <c r="AI229" s="5"/>
    </row>
    <row r="230" ht="15.75" customHeight="1">
      <c r="B230" s="5"/>
      <c r="C230" s="5"/>
      <c r="D230" s="5"/>
      <c r="E230" s="92"/>
      <c r="F230" s="5"/>
      <c r="G230" s="5"/>
      <c r="H230" s="5"/>
      <c r="I230" s="92"/>
      <c r="J230" s="5"/>
      <c r="K230" s="5"/>
      <c r="L230" s="92"/>
      <c r="M230" s="5"/>
      <c r="N230" s="5"/>
      <c r="O230" s="92"/>
      <c r="P230" s="5"/>
      <c r="Q230" s="5"/>
      <c r="R230" s="11"/>
      <c r="S230" s="5"/>
      <c r="T230" s="3"/>
      <c r="U230" s="5"/>
      <c r="V230" s="5"/>
      <c r="W230" s="5"/>
      <c r="X230" s="5"/>
      <c r="Y230" s="5"/>
      <c r="Z230" s="5"/>
      <c r="AA230" s="5"/>
      <c r="AB230" s="5"/>
      <c r="AC230" s="5"/>
      <c r="AD230" s="5"/>
      <c r="AE230" s="5"/>
      <c r="AF230" s="5"/>
      <c r="AG230" s="5"/>
      <c r="AH230" s="5"/>
      <c r="AI230" s="5"/>
    </row>
    <row r="231" ht="15.75" customHeight="1">
      <c r="B231" s="5"/>
      <c r="C231" s="5"/>
      <c r="D231" s="5"/>
      <c r="E231" s="92"/>
      <c r="F231" s="5"/>
      <c r="G231" s="5"/>
      <c r="H231" s="5"/>
      <c r="I231" s="92"/>
      <c r="J231" s="5"/>
      <c r="K231" s="5"/>
      <c r="L231" s="92"/>
      <c r="M231" s="5"/>
      <c r="N231" s="5"/>
      <c r="O231" s="92"/>
      <c r="P231" s="5"/>
      <c r="Q231" s="5"/>
      <c r="R231" s="11"/>
      <c r="S231" s="5"/>
      <c r="T231" s="3"/>
      <c r="U231" s="5"/>
      <c r="V231" s="5"/>
      <c r="W231" s="5"/>
      <c r="X231" s="5"/>
      <c r="Y231" s="5"/>
      <c r="Z231" s="5"/>
      <c r="AA231" s="5"/>
      <c r="AB231" s="5"/>
      <c r="AC231" s="5"/>
      <c r="AD231" s="5"/>
      <c r="AE231" s="5"/>
      <c r="AF231" s="5"/>
      <c r="AG231" s="5"/>
      <c r="AH231" s="5"/>
      <c r="AI231" s="5"/>
    </row>
    <row r="232" ht="15.75" customHeight="1">
      <c r="B232" s="5"/>
      <c r="C232" s="5"/>
      <c r="D232" s="5"/>
      <c r="E232" s="92"/>
      <c r="F232" s="5"/>
      <c r="G232" s="5"/>
      <c r="H232" s="5"/>
      <c r="I232" s="92"/>
      <c r="J232" s="5"/>
      <c r="K232" s="5"/>
      <c r="L232" s="92"/>
      <c r="M232" s="5"/>
      <c r="N232" s="5"/>
      <c r="O232" s="92"/>
      <c r="P232" s="5"/>
      <c r="Q232" s="5"/>
      <c r="R232" s="11"/>
      <c r="S232" s="5"/>
      <c r="T232" s="3"/>
      <c r="U232" s="5"/>
      <c r="V232" s="5"/>
      <c r="W232" s="5"/>
      <c r="X232" s="5"/>
      <c r="Y232" s="5"/>
      <c r="Z232" s="5"/>
      <c r="AA232" s="5"/>
      <c r="AB232" s="5"/>
      <c r="AC232" s="5"/>
      <c r="AD232" s="5"/>
      <c r="AE232" s="5"/>
      <c r="AF232" s="5"/>
      <c r="AG232" s="5"/>
      <c r="AH232" s="5"/>
      <c r="AI232" s="5"/>
    </row>
    <row r="233" ht="15.75" customHeight="1">
      <c r="B233" s="5"/>
      <c r="C233" s="5"/>
      <c r="D233" s="5"/>
      <c r="E233" s="92"/>
      <c r="F233" s="5"/>
      <c r="G233" s="5"/>
      <c r="H233" s="5"/>
      <c r="I233" s="92"/>
      <c r="J233" s="5"/>
      <c r="K233" s="5"/>
      <c r="L233" s="92"/>
      <c r="M233" s="5"/>
      <c r="N233" s="5"/>
      <c r="O233" s="92"/>
      <c r="P233" s="5"/>
      <c r="Q233" s="5"/>
      <c r="R233" s="11"/>
      <c r="S233" s="5"/>
      <c r="T233" s="3"/>
      <c r="U233" s="5"/>
      <c r="V233" s="5"/>
      <c r="W233" s="5"/>
      <c r="X233" s="5"/>
      <c r="Y233" s="5"/>
      <c r="Z233" s="5"/>
      <c r="AA233" s="5"/>
      <c r="AB233" s="5"/>
      <c r="AC233" s="5"/>
      <c r="AD233" s="5"/>
      <c r="AE233" s="5"/>
      <c r="AF233" s="5"/>
      <c r="AG233" s="5"/>
      <c r="AH233" s="5"/>
      <c r="AI233" s="5"/>
    </row>
    <row r="234" ht="15.75" customHeight="1">
      <c r="B234" s="5"/>
      <c r="C234" s="5"/>
      <c r="D234" s="5"/>
      <c r="E234" s="92"/>
      <c r="F234" s="5"/>
      <c r="G234" s="5"/>
      <c r="H234" s="5"/>
      <c r="I234" s="92"/>
      <c r="J234" s="5"/>
      <c r="K234" s="5"/>
      <c r="L234" s="92"/>
      <c r="M234" s="5"/>
      <c r="N234" s="5"/>
      <c r="O234" s="92"/>
      <c r="P234" s="5"/>
      <c r="Q234" s="5"/>
      <c r="R234" s="11"/>
      <c r="S234" s="5"/>
      <c r="T234" s="3"/>
      <c r="U234" s="5"/>
      <c r="V234" s="5"/>
      <c r="W234" s="5"/>
      <c r="X234" s="5"/>
      <c r="Y234" s="5"/>
      <c r="Z234" s="5"/>
      <c r="AA234" s="5"/>
      <c r="AB234" s="5"/>
      <c r="AC234" s="5"/>
      <c r="AD234" s="5"/>
      <c r="AE234" s="5"/>
      <c r="AF234" s="5"/>
      <c r="AG234" s="5"/>
      <c r="AH234" s="5"/>
      <c r="AI234" s="5"/>
    </row>
    <row r="235" ht="15.75" customHeight="1">
      <c r="B235" s="5"/>
      <c r="C235" s="5"/>
      <c r="D235" s="5"/>
      <c r="E235" s="92"/>
      <c r="F235" s="5"/>
      <c r="G235" s="5"/>
      <c r="H235" s="5"/>
      <c r="I235" s="92"/>
      <c r="J235" s="5"/>
      <c r="K235" s="5"/>
      <c r="L235" s="92"/>
      <c r="M235" s="5"/>
      <c r="N235" s="5"/>
      <c r="O235" s="92"/>
      <c r="P235" s="5"/>
      <c r="Q235" s="5"/>
      <c r="R235" s="11"/>
      <c r="S235" s="5"/>
      <c r="T235" s="3"/>
      <c r="U235" s="5"/>
      <c r="V235" s="5"/>
      <c r="W235" s="5"/>
      <c r="X235" s="5"/>
      <c r="Y235" s="5"/>
      <c r="Z235" s="5"/>
      <c r="AA235" s="5"/>
      <c r="AB235" s="5"/>
      <c r="AC235" s="5"/>
      <c r="AD235" s="5"/>
      <c r="AE235" s="5"/>
      <c r="AF235" s="5"/>
      <c r="AG235" s="5"/>
      <c r="AH235" s="5"/>
      <c r="AI235" s="5"/>
    </row>
    <row r="236" ht="15.75" customHeight="1">
      <c r="B236" s="5"/>
      <c r="C236" s="5"/>
      <c r="D236" s="5"/>
      <c r="E236" s="92"/>
      <c r="F236" s="5"/>
      <c r="G236" s="5"/>
      <c r="H236" s="5"/>
      <c r="I236" s="92"/>
      <c r="J236" s="5"/>
      <c r="K236" s="5"/>
      <c r="L236" s="92"/>
      <c r="M236" s="5"/>
      <c r="N236" s="5"/>
      <c r="O236" s="92"/>
      <c r="P236" s="5"/>
      <c r="Q236" s="5"/>
      <c r="R236" s="11"/>
      <c r="S236" s="5"/>
      <c r="T236" s="3"/>
      <c r="U236" s="5"/>
      <c r="V236" s="5"/>
      <c r="W236" s="5"/>
      <c r="X236" s="5"/>
      <c r="Y236" s="5"/>
      <c r="Z236" s="5"/>
      <c r="AA236" s="5"/>
      <c r="AB236" s="5"/>
      <c r="AC236" s="5"/>
      <c r="AD236" s="5"/>
      <c r="AE236" s="5"/>
      <c r="AF236" s="5"/>
      <c r="AG236" s="5"/>
      <c r="AH236" s="5"/>
      <c r="AI236" s="5"/>
    </row>
    <row r="237" ht="15.75" customHeight="1">
      <c r="B237" s="5"/>
      <c r="C237" s="5"/>
      <c r="D237" s="5"/>
      <c r="E237" s="92"/>
      <c r="F237" s="5"/>
      <c r="G237" s="5"/>
      <c r="H237" s="5"/>
      <c r="I237" s="92"/>
      <c r="J237" s="5"/>
      <c r="K237" s="5"/>
      <c r="L237" s="92"/>
      <c r="M237" s="5"/>
      <c r="N237" s="5"/>
      <c r="O237" s="92"/>
      <c r="P237" s="5"/>
      <c r="Q237" s="5"/>
      <c r="R237" s="11"/>
      <c r="S237" s="5"/>
      <c r="T237" s="3"/>
      <c r="U237" s="5"/>
      <c r="V237" s="5"/>
      <c r="W237" s="5"/>
      <c r="X237" s="5"/>
      <c r="Y237" s="5"/>
      <c r="Z237" s="5"/>
      <c r="AA237" s="5"/>
      <c r="AB237" s="5"/>
      <c r="AC237" s="5"/>
      <c r="AD237" s="5"/>
      <c r="AE237" s="5"/>
      <c r="AF237" s="5"/>
      <c r="AG237" s="5"/>
      <c r="AH237" s="5"/>
      <c r="AI237" s="5"/>
    </row>
    <row r="238" ht="15.75" customHeight="1">
      <c r="B238" s="5"/>
      <c r="C238" s="5"/>
      <c r="D238" s="5"/>
      <c r="E238" s="92"/>
      <c r="F238" s="5"/>
      <c r="G238" s="5"/>
      <c r="H238" s="5"/>
      <c r="I238" s="92"/>
      <c r="J238" s="5"/>
      <c r="K238" s="5"/>
      <c r="L238" s="92"/>
      <c r="M238" s="5"/>
      <c r="N238" s="5"/>
      <c r="O238" s="92"/>
      <c r="P238" s="5"/>
      <c r="Q238" s="5"/>
      <c r="R238" s="11"/>
      <c r="S238" s="5"/>
      <c r="T238" s="3"/>
      <c r="U238" s="5"/>
      <c r="V238" s="5"/>
      <c r="W238" s="5"/>
      <c r="X238" s="5"/>
      <c r="Y238" s="5"/>
      <c r="Z238" s="5"/>
      <c r="AA238" s="5"/>
      <c r="AB238" s="5"/>
      <c r="AC238" s="5"/>
      <c r="AD238" s="5"/>
      <c r="AE238" s="5"/>
      <c r="AF238" s="5"/>
      <c r="AG238" s="5"/>
      <c r="AH238" s="5"/>
      <c r="AI238" s="5"/>
    </row>
    <row r="239" ht="15.75" customHeight="1">
      <c r="B239" s="5"/>
      <c r="C239" s="5"/>
      <c r="D239" s="5"/>
      <c r="E239" s="92"/>
      <c r="F239" s="5"/>
      <c r="G239" s="5"/>
      <c r="H239" s="5"/>
      <c r="I239" s="92"/>
      <c r="J239" s="5"/>
      <c r="K239" s="5"/>
      <c r="L239" s="92"/>
      <c r="M239" s="5"/>
      <c r="N239" s="5"/>
      <c r="O239" s="92"/>
      <c r="P239" s="5"/>
      <c r="Q239" s="5"/>
      <c r="R239" s="11"/>
      <c r="S239" s="5"/>
      <c r="T239" s="3"/>
      <c r="U239" s="5"/>
      <c r="V239" s="5"/>
      <c r="W239" s="5"/>
      <c r="X239" s="5"/>
      <c r="Y239" s="5"/>
      <c r="Z239" s="5"/>
      <c r="AA239" s="5"/>
      <c r="AB239" s="5"/>
      <c r="AC239" s="5"/>
      <c r="AD239" s="5"/>
      <c r="AE239" s="5"/>
      <c r="AF239" s="5"/>
      <c r="AG239" s="5"/>
      <c r="AH239" s="5"/>
      <c r="AI239" s="5"/>
    </row>
    <row r="240" ht="15.75" customHeight="1">
      <c r="B240" s="5"/>
      <c r="C240" s="5"/>
      <c r="D240" s="5"/>
      <c r="E240" s="92"/>
      <c r="F240" s="5"/>
      <c r="G240" s="5"/>
      <c r="H240" s="5"/>
      <c r="I240" s="92"/>
      <c r="J240" s="5"/>
      <c r="K240" s="5"/>
      <c r="L240" s="92"/>
      <c r="M240" s="5"/>
      <c r="N240" s="5"/>
      <c r="O240" s="92"/>
      <c r="P240" s="5"/>
      <c r="Q240" s="5"/>
      <c r="R240" s="11"/>
      <c r="S240" s="5"/>
      <c r="T240" s="3"/>
      <c r="U240" s="5"/>
      <c r="V240" s="5"/>
      <c r="W240" s="5"/>
      <c r="X240" s="5"/>
      <c r="Y240" s="5"/>
      <c r="Z240" s="5"/>
      <c r="AA240" s="5"/>
      <c r="AB240" s="5"/>
      <c r="AC240" s="5"/>
      <c r="AD240" s="5"/>
      <c r="AE240" s="5"/>
      <c r="AF240" s="5"/>
      <c r="AG240" s="5"/>
      <c r="AH240" s="5"/>
      <c r="AI240" s="5"/>
    </row>
    <row r="241" ht="15.75" customHeight="1">
      <c r="B241" s="5"/>
      <c r="C241" s="5"/>
      <c r="D241" s="5"/>
      <c r="E241" s="92"/>
      <c r="F241" s="5"/>
      <c r="G241" s="5"/>
      <c r="H241" s="5"/>
      <c r="I241" s="92"/>
      <c r="J241" s="5"/>
      <c r="K241" s="5"/>
      <c r="L241" s="92"/>
      <c r="M241" s="5"/>
      <c r="N241" s="5"/>
      <c r="O241" s="92"/>
      <c r="P241" s="5"/>
      <c r="Q241" s="5"/>
      <c r="R241" s="11"/>
      <c r="S241" s="5"/>
      <c r="T241" s="3"/>
      <c r="U241" s="5"/>
      <c r="V241" s="5"/>
      <c r="W241" s="5"/>
      <c r="X241" s="5"/>
      <c r="Y241" s="5"/>
      <c r="Z241" s="5"/>
      <c r="AA241" s="5"/>
      <c r="AB241" s="5"/>
      <c r="AC241" s="5"/>
      <c r="AD241" s="5"/>
      <c r="AE241" s="5"/>
      <c r="AF241" s="5"/>
      <c r="AG241" s="5"/>
      <c r="AH241" s="5"/>
      <c r="AI241" s="5"/>
    </row>
    <row r="242" ht="15.75" customHeight="1">
      <c r="B242" s="5"/>
      <c r="C242" s="5"/>
      <c r="D242" s="5"/>
      <c r="E242" s="92"/>
      <c r="F242" s="5"/>
      <c r="G242" s="5"/>
      <c r="H242" s="5"/>
      <c r="I242" s="92"/>
      <c r="J242" s="5"/>
      <c r="K242" s="5"/>
      <c r="L242" s="92"/>
      <c r="M242" s="5"/>
      <c r="N242" s="5"/>
      <c r="O242" s="92"/>
      <c r="P242" s="5"/>
      <c r="Q242" s="5"/>
      <c r="R242" s="11"/>
      <c r="S242" s="5"/>
      <c r="T242" s="3"/>
      <c r="U242" s="5"/>
      <c r="V242" s="5"/>
      <c r="W242" s="5"/>
      <c r="X242" s="5"/>
      <c r="Y242" s="5"/>
      <c r="Z242" s="5"/>
      <c r="AA242" s="5"/>
      <c r="AB242" s="5"/>
      <c r="AC242" s="5"/>
      <c r="AD242" s="5"/>
      <c r="AE242" s="5"/>
      <c r="AF242" s="5"/>
      <c r="AG242" s="5"/>
      <c r="AH242" s="5"/>
      <c r="AI242" s="5"/>
    </row>
    <row r="243" ht="15.75" customHeight="1">
      <c r="B243" s="5"/>
      <c r="C243" s="5"/>
      <c r="D243" s="5"/>
      <c r="E243" s="92"/>
      <c r="F243" s="5"/>
      <c r="G243" s="5"/>
      <c r="H243" s="5"/>
      <c r="I243" s="92"/>
      <c r="J243" s="5"/>
      <c r="K243" s="5"/>
      <c r="L243" s="92"/>
      <c r="M243" s="5"/>
      <c r="N243" s="5"/>
      <c r="O243" s="92"/>
      <c r="P243" s="5"/>
      <c r="Q243" s="5"/>
      <c r="R243" s="11"/>
      <c r="S243" s="5"/>
      <c r="T243" s="3"/>
      <c r="U243" s="5"/>
      <c r="V243" s="5"/>
      <c r="W243" s="5"/>
      <c r="X243" s="5"/>
      <c r="Y243" s="5"/>
      <c r="Z243" s="5"/>
      <c r="AA243" s="5"/>
      <c r="AB243" s="5"/>
      <c r="AC243" s="5"/>
      <c r="AD243" s="5"/>
      <c r="AE243" s="5"/>
      <c r="AF243" s="5"/>
      <c r="AG243" s="5"/>
      <c r="AH243" s="5"/>
      <c r="AI243" s="5"/>
    </row>
    <row r="244" ht="15.75" customHeight="1">
      <c r="E244" s="89"/>
      <c r="I244" s="89"/>
      <c r="L244" s="89"/>
      <c r="N244" s="5"/>
      <c r="O244" s="92"/>
      <c r="P244" s="5"/>
      <c r="Q244" s="5"/>
      <c r="R244" s="11"/>
      <c r="S244" s="5"/>
      <c r="T244" s="3"/>
      <c r="U244" s="5"/>
      <c r="V244" s="5"/>
      <c r="W244" s="5"/>
      <c r="X244" s="5"/>
      <c r="Y244" s="5"/>
      <c r="Z244" s="5"/>
      <c r="AA244" s="5"/>
      <c r="AB244" s="5"/>
      <c r="AC244" s="5"/>
      <c r="AD244" s="5"/>
      <c r="AE244" s="5"/>
    </row>
    <row r="245" ht="15.75" customHeight="1">
      <c r="E245" s="89"/>
      <c r="I245" s="89"/>
      <c r="L245" s="89"/>
      <c r="N245" s="5"/>
      <c r="O245" s="92"/>
      <c r="P245" s="5"/>
      <c r="Q245" s="5"/>
      <c r="R245" s="11"/>
      <c r="S245" s="5"/>
      <c r="T245" s="3"/>
      <c r="U245" s="5"/>
      <c r="V245" s="5"/>
      <c r="W245" s="5"/>
      <c r="X245" s="5"/>
      <c r="Y245" s="5"/>
      <c r="Z245" s="5"/>
      <c r="AA245" s="5"/>
      <c r="AB245" s="5"/>
      <c r="AC245" s="5"/>
      <c r="AD245" s="5"/>
      <c r="AE245" s="5"/>
    </row>
    <row r="246" ht="15.75" customHeight="1">
      <c r="E246" s="89"/>
      <c r="I246" s="89"/>
      <c r="L246" s="89"/>
      <c r="N246" s="5"/>
      <c r="O246" s="92"/>
      <c r="P246" s="5"/>
      <c r="Q246" s="5"/>
      <c r="R246" s="11"/>
      <c r="S246" s="5"/>
      <c r="T246" s="3"/>
      <c r="U246" s="5"/>
      <c r="V246" s="5"/>
      <c r="W246" s="5"/>
      <c r="X246" s="5"/>
      <c r="Y246" s="5"/>
      <c r="Z246" s="5"/>
      <c r="AA246" s="5"/>
      <c r="AB246" s="5"/>
      <c r="AC246" s="5"/>
      <c r="AD246" s="5"/>
      <c r="AE246" s="5"/>
    </row>
    <row r="247" ht="15.75" customHeight="1">
      <c r="E247" s="89"/>
      <c r="I247" s="89"/>
      <c r="L247" s="89"/>
      <c r="N247" s="5"/>
      <c r="O247" s="92"/>
      <c r="P247" s="5"/>
      <c r="Q247" s="5"/>
      <c r="R247" s="11"/>
      <c r="S247" s="5"/>
      <c r="T247" s="3"/>
      <c r="U247" s="5"/>
      <c r="V247" s="5"/>
      <c r="W247" s="5"/>
      <c r="X247" s="5"/>
      <c r="Y247" s="5"/>
      <c r="Z247" s="5"/>
      <c r="AA247" s="5"/>
      <c r="AB247" s="5"/>
      <c r="AC247" s="5"/>
      <c r="AD247" s="5"/>
      <c r="AE247" s="5"/>
    </row>
    <row r="248" ht="15.75" customHeight="1">
      <c r="E248" s="89"/>
      <c r="I248" s="89"/>
      <c r="L248" s="89"/>
      <c r="N248" s="5"/>
      <c r="O248" s="92"/>
      <c r="P248" s="5"/>
      <c r="Q248" s="5"/>
      <c r="R248" s="11"/>
      <c r="S248" s="5"/>
      <c r="T248" s="3"/>
      <c r="U248" s="5"/>
      <c r="V248" s="5"/>
      <c r="W248" s="5"/>
      <c r="X248" s="5"/>
      <c r="Y248" s="5"/>
      <c r="Z248" s="5"/>
      <c r="AA248" s="5"/>
      <c r="AB248" s="5"/>
      <c r="AC248" s="5"/>
      <c r="AD248" s="5"/>
      <c r="AE248" s="5"/>
    </row>
    <row r="249" ht="15.75" customHeight="1">
      <c r="E249" s="89"/>
      <c r="I249" s="89"/>
      <c r="L249" s="89"/>
      <c r="N249" s="5"/>
      <c r="O249" s="92"/>
      <c r="P249" s="5"/>
      <c r="Q249" s="5"/>
      <c r="R249" s="11"/>
      <c r="S249" s="5"/>
      <c r="T249" s="3"/>
      <c r="U249" s="5"/>
      <c r="V249" s="5"/>
      <c r="W249" s="5"/>
      <c r="X249" s="5"/>
      <c r="Y249" s="5"/>
      <c r="Z249" s="5"/>
      <c r="AA249" s="5"/>
      <c r="AB249" s="5"/>
      <c r="AC249" s="5"/>
      <c r="AD249" s="5"/>
      <c r="AE249" s="5"/>
    </row>
    <row r="250" ht="15.75" customHeight="1">
      <c r="E250" s="89"/>
      <c r="I250" s="89"/>
      <c r="L250" s="89"/>
      <c r="N250" s="5"/>
      <c r="O250" s="92"/>
      <c r="P250" s="5"/>
      <c r="Q250" s="5"/>
      <c r="R250" s="11"/>
      <c r="S250" s="5"/>
      <c r="T250" s="3"/>
      <c r="U250" s="5"/>
      <c r="V250" s="5"/>
      <c r="W250" s="5"/>
      <c r="X250" s="5"/>
      <c r="Y250" s="5"/>
      <c r="Z250" s="5"/>
      <c r="AA250" s="5"/>
      <c r="AB250" s="5"/>
      <c r="AC250" s="5"/>
      <c r="AD250" s="5"/>
      <c r="AE250" s="5"/>
    </row>
    <row r="251" ht="15.75" customHeight="1">
      <c r="E251" s="89"/>
      <c r="I251" s="89"/>
      <c r="L251" s="89"/>
      <c r="N251" s="5"/>
      <c r="O251" s="92"/>
      <c r="P251" s="5"/>
      <c r="Q251" s="5"/>
      <c r="R251" s="11"/>
      <c r="S251" s="5"/>
      <c r="T251" s="3"/>
      <c r="U251" s="5"/>
      <c r="V251" s="5"/>
      <c r="W251" s="5"/>
      <c r="X251" s="5"/>
      <c r="Y251" s="5"/>
      <c r="Z251" s="5"/>
      <c r="AA251" s="5"/>
      <c r="AB251" s="5"/>
      <c r="AC251" s="5"/>
      <c r="AD251" s="5"/>
      <c r="AE251" s="5"/>
    </row>
    <row r="252" ht="15.75" customHeight="1">
      <c r="E252" s="89"/>
      <c r="I252" s="89"/>
      <c r="L252" s="89"/>
      <c r="N252" s="5"/>
      <c r="O252" s="92"/>
      <c r="P252" s="5"/>
      <c r="Q252" s="5"/>
      <c r="R252" s="11"/>
      <c r="S252" s="5"/>
      <c r="T252" s="3"/>
      <c r="U252" s="5"/>
      <c r="V252" s="5"/>
      <c r="W252" s="5"/>
      <c r="X252" s="5"/>
      <c r="Y252" s="5"/>
      <c r="Z252" s="5"/>
      <c r="AA252" s="5"/>
      <c r="AB252" s="5"/>
      <c r="AC252" s="5"/>
      <c r="AD252" s="5"/>
      <c r="AE252" s="5"/>
    </row>
    <row r="253" ht="15.75" customHeight="1">
      <c r="E253" s="89"/>
      <c r="I253" s="89"/>
      <c r="L253" s="89"/>
      <c r="N253" s="5"/>
      <c r="O253" s="92"/>
      <c r="P253" s="5"/>
      <c r="Q253" s="5"/>
      <c r="R253" s="11"/>
      <c r="S253" s="5"/>
      <c r="T253" s="3"/>
      <c r="U253" s="5"/>
      <c r="V253" s="5"/>
      <c r="W253" s="5"/>
      <c r="X253" s="5"/>
      <c r="Y253" s="5"/>
      <c r="Z253" s="5"/>
      <c r="AA253" s="5"/>
      <c r="AB253" s="5"/>
      <c r="AC253" s="5"/>
      <c r="AD253" s="5"/>
      <c r="AE253" s="5"/>
    </row>
    <row r="254" ht="15.75" customHeight="1">
      <c r="E254" s="89"/>
      <c r="I254" s="89"/>
      <c r="L254" s="89"/>
      <c r="N254" s="5"/>
      <c r="O254" s="92"/>
      <c r="P254" s="5"/>
      <c r="Q254" s="5"/>
      <c r="R254" s="11"/>
      <c r="S254" s="5"/>
      <c r="T254" s="3"/>
      <c r="U254" s="5"/>
      <c r="V254" s="5"/>
      <c r="W254" s="5"/>
      <c r="X254" s="5"/>
      <c r="Y254" s="5"/>
      <c r="Z254" s="5"/>
      <c r="AA254" s="5"/>
      <c r="AB254" s="5"/>
      <c r="AC254" s="5"/>
      <c r="AD254" s="5"/>
      <c r="AE254" s="5"/>
    </row>
    <row r="255" ht="15.75" customHeight="1">
      <c r="E255" s="89"/>
      <c r="I255" s="89"/>
      <c r="L255" s="89"/>
      <c r="N255" s="5"/>
      <c r="O255" s="92"/>
      <c r="P255" s="5"/>
      <c r="Q255" s="5"/>
      <c r="R255" s="11"/>
      <c r="S255" s="5"/>
      <c r="T255" s="3"/>
      <c r="U255" s="5"/>
      <c r="V255" s="5"/>
      <c r="W255" s="5"/>
      <c r="X255" s="5"/>
      <c r="Y255" s="5"/>
      <c r="Z255" s="5"/>
      <c r="AA255" s="5"/>
      <c r="AB255" s="5"/>
      <c r="AC255" s="5"/>
      <c r="AD255" s="5"/>
      <c r="AE255" s="5"/>
    </row>
    <row r="256" ht="15.75" customHeight="1">
      <c r="E256" s="89"/>
      <c r="I256" s="89"/>
      <c r="L256" s="89"/>
      <c r="N256" s="5"/>
      <c r="O256" s="92"/>
      <c r="P256" s="5"/>
      <c r="Q256" s="5"/>
      <c r="R256" s="11"/>
      <c r="S256" s="5"/>
      <c r="T256" s="3"/>
      <c r="U256" s="5"/>
      <c r="V256" s="5"/>
      <c r="W256" s="5"/>
      <c r="X256" s="5"/>
      <c r="Y256" s="5"/>
      <c r="Z256" s="5"/>
      <c r="AA256" s="5"/>
      <c r="AB256" s="5"/>
      <c r="AC256" s="5"/>
      <c r="AD256" s="5"/>
      <c r="AE256" s="5"/>
    </row>
    <row r="257" ht="15.75" customHeight="1">
      <c r="E257" s="89"/>
      <c r="I257" s="89"/>
      <c r="L257" s="89"/>
      <c r="N257" s="5"/>
      <c r="O257" s="92"/>
      <c r="P257" s="5"/>
      <c r="Q257" s="5"/>
      <c r="R257" s="11"/>
      <c r="S257" s="5"/>
      <c r="T257" s="3"/>
      <c r="U257" s="5"/>
      <c r="V257" s="5"/>
      <c r="W257" s="5"/>
      <c r="X257" s="5"/>
      <c r="Y257" s="5"/>
      <c r="Z257" s="5"/>
      <c r="AA257" s="5"/>
      <c r="AB257" s="5"/>
      <c r="AC257" s="5"/>
      <c r="AD257" s="5"/>
      <c r="AE257" s="5"/>
    </row>
    <row r="258" ht="15.75" customHeight="1">
      <c r="E258" s="89"/>
      <c r="I258" s="89"/>
      <c r="L258" s="89"/>
      <c r="N258" s="5"/>
      <c r="O258" s="92"/>
      <c r="P258" s="5"/>
      <c r="Q258" s="5"/>
      <c r="R258" s="11"/>
      <c r="S258" s="5"/>
      <c r="T258" s="3"/>
      <c r="U258" s="5"/>
      <c r="V258" s="5"/>
      <c r="W258" s="5"/>
      <c r="X258" s="5"/>
      <c r="Y258" s="5"/>
      <c r="Z258" s="5"/>
      <c r="AA258" s="5"/>
      <c r="AB258" s="5"/>
      <c r="AC258" s="5"/>
      <c r="AD258" s="5"/>
      <c r="AE258" s="5"/>
    </row>
    <row r="259" ht="15.75" customHeight="1">
      <c r="E259" s="89"/>
      <c r="I259" s="89"/>
      <c r="L259" s="89"/>
      <c r="N259" s="5"/>
      <c r="O259" s="92"/>
      <c r="P259" s="5"/>
      <c r="Q259" s="5"/>
      <c r="R259" s="11"/>
      <c r="S259" s="5"/>
      <c r="T259" s="3"/>
      <c r="U259" s="5"/>
      <c r="V259" s="5"/>
      <c r="W259" s="5"/>
      <c r="X259" s="5"/>
      <c r="Y259" s="5"/>
      <c r="Z259" s="5"/>
      <c r="AA259" s="5"/>
      <c r="AB259" s="5"/>
      <c r="AC259" s="5"/>
      <c r="AD259" s="5"/>
      <c r="AE259" s="5"/>
    </row>
    <row r="260" ht="15.75" customHeight="1">
      <c r="E260" s="89"/>
      <c r="I260" s="89"/>
      <c r="L260" s="89"/>
      <c r="N260" s="5"/>
      <c r="O260" s="92"/>
      <c r="P260" s="5"/>
      <c r="Q260" s="5"/>
      <c r="R260" s="11"/>
      <c r="S260" s="5"/>
      <c r="T260" s="3"/>
      <c r="U260" s="5"/>
      <c r="V260" s="5"/>
      <c r="W260" s="5"/>
      <c r="X260" s="5"/>
      <c r="Y260" s="5"/>
      <c r="Z260" s="5"/>
      <c r="AA260" s="5"/>
      <c r="AB260" s="5"/>
      <c r="AC260" s="5"/>
      <c r="AD260" s="5"/>
      <c r="AE260" s="5"/>
    </row>
    <row r="261" ht="15.75" customHeight="1">
      <c r="E261" s="89"/>
      <c r="I261" s="89"/>
      <c r="L261" s="89"/>
      <c r="N261" s="5"/>
      <c r="O261" s="92"/>
      <c r="P261" s="5"/>
      <c r="Q261" s="5"/>
      <c r="R261" s="11"/>
      <c r="S261" s="5"/>
      <c r="T261" s="3"/>
      <c r="U261" s="5"/>
      <c r="V261" s="5"/>
      <c r="W261" s="5"/>
      <c r="X261" s="5"/>
      <c r="Y261" s="5"/>
      <c r="Z261" s="5"/>
      <c r="AA261" s="5"/>
      <c r="AB261" s="5"/>
      <c r="AC261" s="5"/>
      <c r="AD261" s="5"/>
      <c r="AE261" s="5"/>
    </row>
    <row r="262" ht="15.75" customHeight="1">
      <c r="E262" s="89"/>
      <c r="I262" s="89"/>
      <c r="L262" s="89"/>
      <c r="N262" s="5"/>
      <c r="O262" s="92"/>
      <c r="P262" s="5"/>
      <c r="Q262" s="5"/>
      <c r="R262" s="11"/>
      <c r="S262" s="5"/>
      <c r="T262" s="3"/>
      <c r="U262" s="5"/>
      <c r="V262" s="5"/>
      <c r="W262" s="5"/>
      <c r="X262" s="5"/>
      <c r="Y262" s="5"/>
      <c r="Z262" s="5"/>
      <c r="AA262" s="5"/>
      <c r="AB262" s="5"/>
      <c r="AC262" s="5"/>
      <c r="AD262" s="5"/>
      <c r="AE262" s="5"/>
    </row>
    <row r="263" ht="15.75" customHeight="1">
      <c r="E263" s="89"/>
      <c r="I263" s="89"/>
      <c r="L263" s="89"/>
      <c r="N263" s="5"/>
      <c r="O263" s="92"/>
      <c r="P263" s="5"/>
      <c r="Q263" s="5"/>
      <c r="R263" s="11"/>
      <c r="S263" s="5"/>
      <c r="T263" s="3"/>
      <c r="U263" s="5"/>
      <c r="V263" s="5"/>
      <c r="W263" s="5"/>
      <c r="X263" s="5"/>
      <c r="Y263" s="5"/>
      <c r="Z263" s="5"/>
      <c r="AA263" s="5"/>
      <c r="AB263" s="5"/>
      <c r="AC263" s="5"/>
      <c r="AD263" s="5"/>
      <c r="AE263" s="5"/>
    </row>
    <row r="264" ht="15.75" customHeight="1">
      <c r="E264" s="89"/>
      <c r="I264" s="89"/>
      <c r="L264" s="89"/>
      <c r="N264" s="5"/>
      <c r="O264" s="92"/>
      <c r="P264" s="5"/>
      <c r="Q264" s="5"/>
      <c r="R264" s="11"/>
      <c r="S264" s="5"/>
      <c r="T264" s="3"/>
      <c r="U264" s="5"/>
      <c r="V264" s="5"/>
      <c r="W264" s="5"/>
      <c r="X264" s="5"/>
      <c r="Y264" s="5"/>
      <c r="Z264" s="5"/>
      <c r="AA264" s="5"/>
      <c r="AB264" s="5"/>
      <c r="AC264" s="5"/>
      <c r="AD264" s="5"/>
      <c r="AE264" s="5"/>
    </row>
    <row r="265" ht="15.75" customHeight="1">
      <c r="E265" s="89"/>
      <c r="I265" s="89"/>
      <c r="L265" s="89"/>
      <c r="N265" s="5"/>
      <c r="O265" s="92"/>
      <c r="P265" s="5"/>
      <c r="Q265" s="5"/>
      <c r="R265" s="11"/>
      <c r="S265" s="5"/>
      <c r="T265" s="3"/>
      <c r="U265" s="5"/>
      <c r="V265" s="5"/>
      <c r="W265" s="5"/>
      <c r="X265" s="5"/>
      <c r="Y265" s="5"/>
      <c r="Z265" s="5"/>
      <c r="AA265" s="5"/>
      <c r="AB265" s="5"/>
      <c r="AC265" s="5"/>
      <c r="AD265" s="5"/>
      <c r="AE265" s="5"/>
    </row>
    <row r="266" ht="15.75" customHeight="1">
      <c r="E266" s="89"/>
      <c r="I266" s="89"/>
      <c r="L266" s="89"/>
      <c r="N266" s="5"/>
      <c r="O266" s="92"/>
      <c r="P266" s="5"/>
      <c r="Q266" s="5"/>
      <c r="R266" s="11"/>
      <c r="S266" s="5"/>
      <c r="T266" s="3"/>
      <c r="U266" s="5"/>
      <c r="V266" s="5"/>
      <c r="W266" s="5"/>
      <c r="X266" s="5"/>
      <c r="Y266" s="5"/>
      <c r="Z266" s="5"/>
      <c r="AA266" s="5"/>
      <c r="AB266" s="5"/>
      <c r="AC266" s="5"/>
      <c r="AD266" s="5"/>
      <c r="AE266" s="5"/>
    </row>
    <row r="267" ht="15.75" customHeight="1">
      <c r="E267" s="89"/>
      <c r="I267" s="89"/>
      <c r="L267" s="89"/>
      <c r="N267" s="5"/>
      <c r="O267" s="92"/>
      <c r="P267" s="5"/>
      <c r="Q267" s="5"/>
      <c r="R267" s="11"/>
      <c r="S267" s="5"/>
      <c r="T267" s="3"/>
      <c r="U267" s="5"/>
      <c r="V267" s="5"/>
      <c r="W267" s="5"/>
      <c r="X267" s="5"/>
      <c r="Y267" s="5"/>
      <c r="Z267" s="5"/>
      <c r="AA267" s="5"/>
      <c r="AB267" s="5"/>
      <c r="AC267" s="5"/>
      <c r="AD267" s="5"/>
      <c r="AE267" s="5"/>
    </row>
    <row r="268" ht="15.75" customHeight="1">
      <c r="E268" s="89"/>
      <c r="I268" s="89"/>
      <c r="L268" s="89"/>
      <c r="N268" s="5"/>
      <c r="O268" s="92"/>
      <c r="P268" s="5"/>
      <c r="Q268" s="5"/>
      <c r="R268" s="11"/>
      <c r="S268" s="5"/>
      <c r="T268" s="3"/>
      <c r="U268" s="5"/>
      <c r="V268" s="5"/>
      <c r="W268" s="5"/>
      <c r="X268" s="5"/>
      <c r="Y268" s="5"/>
      <c r="Z268" s="5"/>
      <c r="AA268" s="5"/>
      <c r="AB268" s="5"/>
      <c r="AC268" s="5"/>
      <c r="AD268" s="5"/>
      <c r="AE268" s="5"/>
    </row>
    <row r="269" ht="15.75" customHeight="1">
      <c r="E269" s="89"/>
      <c r="I269" s="89"/>
      <c r="L269" s="89"/>
      <c r="N269" s="5"/>
      <c r="O269" s="92"/>
      <c r="P269" s="5"/>
      <c r="Q269" s="5"/>
      <c r="R269" s="11"/>
      <c r="S269" s="5"/>
      <c r="T269" s="3"/>
      <c r="U269" s="5"/>
      <c r="V269" s="5"/>
      <c r="W269" s="5"/>
      <c r="X269" s="5"/>
      <c r="Y269" s="5"/>
      <c r="Z269" s="5"/>
      <c r="AA269" s="5"/>
      <c r="AB269" s="5"/>
      <c r="AC269" s="5"/>
      <c r="AD269" s="5"/>
      <c r="AE269" s="5"/>
    </row>
    <row r="270" ht="15.75" customHeight="1">
      <c r="E270" s="89"/>
      <c r="I270" s="89"/>
      <c r="L270" s="89"/>
      <c r="N270" s="5"/>
      <c r="O270" s="92"/>
      <c r="P270" s="5"/>
      <c r="Q270" s="5"/>
      <c r="R270" s="11"/>
      <c r="S270" s="5"/>
      <c r="T270" s="3"/>
      <c r="U270" s="5"/>
      <c r="V270" s="5"/>
      <c r="W270" s="5"/>
      <c r="X270" s="5"/>
      <c r="Y270" s="5"/>
      <c r="Z270" s="5"/>
      <c r="AA270" s="5"/>
      <c r="AB270" s="5"/>
      <c r="AC270" s="5"/>
      <c r="AD270" s="5"/>
      <c r="AE270" s="5"/>
    </row>
    <row r="271" ht="15.75" customHeight="1">
      <c r="E271" s="89"/>
      <c r="I271" s="89"/>
      <c r="L271" s="89"/>
      <c r="N271" s="5"/>
      <c r="O271" s="92"/>
      <c r="P271" s="5"/>
      <c r="Q271" s="5"/>
      <c r="R271" s="11"/>
      <c r="S271" s="5"/>
      <c r="T271" s="3"/>
      <c r="U271" s="5"/>
      <c r="V271" s="5"/>
      <c r="W271" s="5"/>
      <c r="X271" s="5"/>
      <c r="Y271" s="5"/>
      <c r="Z271" s="5"/>
      <c r="AA271" s="5"/>
      <c r="AB271" s="5"/>
      <c r="AC271" s="5"/>
      <c r="AD271" s="5"/>
      <c r="AE271" s="5"/>
    </row>
    <row r="272" ht="15.75" customHeight="1">
      <c r="E272" s="89"/>
      <c r="I272" s="89"/>
      <c r="L272" s="89"/>
      <c r="N272" s="5"/>
      <c r="O272" s="92"/>
      <c r="P272" s="5"/>
      <c r="Q272" s="5"/>
      <c r="R272" s="11"/>
      <c r="S272" s="5"/>
      <c r="T272" s="3"/>
      <c r="U272" s="5"/>
      <c r="V272" s="5"/>
      <c r="W272" s="5"/>
      <c r="X272" s="5"/>
      <c r="Y272" s="5"/>
      <c r="Z272" s="5"/>
      <c r="AA272" s="5"/>
      <c r="AB272" s="5"/>
      <c r="AC272" s="5"/>
      <c r="AD272" s="5"/>
      <c r="AE272" s="5"/>
    </row>
    <row r="273" ht="15.75" customHeight="1">
      <c r="E273" s="89"/>
      <c r="I273" s="89"/>
      <c r="L273" s="89"/>
      <c r="N273" s="5"/>
      <c r="O273" s="92"/>
      <c r="P273" s="5"/>
      <c r="Q273" s="5"/>
      <c r="R273" s="11"/>
      <c r="S273" s="5"/>
      <c r="T273" s="3"/>
      <c r="U273" s="5"/>
      <c r="V273" s="5"/>
      <c r="W273" s="5"/>
      <c r="X273" s="5"/>
      <c r="Y273" s="5"/>
      <c r="Z273" s="5"/>
      <c r="AA273" s="5"/>
      <c r="AB273" s="5"/>
      <c r="AC273" s="5"/>
      <c r="AD273" s="5"/>
      <c r="AE273" s="5"/>
    </row>
    <row r="274" ht="15.75" customHeight="1">
      <c r="E274" s="89"/>
      <c r="I274" s="89"/>
      <c r="L274" s="89"/>
      <c r="N274" s="5"/>
      <c r="O274" s="92"/>
      <c r="P274" s="5"/>
      <c r="Q274" s="5"/>
      <c r="R274" s="11"/>
      <c r="S274" s="5"/>
      <c r="T274" s="3"/>
      <c r="U274" s="5"/>
      <c r="V274" s="5"/>
      <c r="W274" s="5"/>
      <c r="X274" s="5"/>
      <c r="Y274" s="5"/>
      <c r="Z274" s="5"/>
      <c r="AA274" s="5"/>
      <c r="AB274" s="5"/>
      <c r="AC274" s="5"/>
      <c r="AD274" s="5"/>
      <c r="AE274" s="5"/>
    </row>
    <row r="275" ht="15.75" customHeight="1">
      <c r="E275" s="89"/>
      <c r="I275" s="89"/>
      <c r="L275" s="89"/>
      <c r="N275" s="5"/>
      <c r="O275" s="92"/>
      <c r="P275" s="5"/>
      <c r="Q275" s="5"/>
      <c r="R275" s="11"/>
      <c r="S275" s="5"/>
      <c r="T275" s="3"/>
      <c r="U275" s="5"/>
      <c r="V275" s="5"/>
      <c r="W275" s="5"/>
      <c r="X275" s="5"/>
      <c r="Y275" s="5"/>
      <c r="Z275" s="5"/>
      <c r="AA275" s="5"/>
      <c r="AB275" s="5"/>
      <c r="AC275" s="5"/>
      <c r="AD275" s="5"/>
      <c r="AE275" s="5"/>
    </row>
    <row r="276" ht="15.75" customHeight="1">
      <c r="E276" s="89"/>
      <c r="I276" s="89"/>
      <c r="L276" s="89"/>
      <c r="N276" s="5"/>
      <c r="O276" s="92"/>
      <c r="P276" s="5"/>
      <c r="Q276" s="5"/>
      <c r="R276" s="11"/>
      <c r="S276" s="5"/>
      <c r="T276" s="3"/>
      <c r="U276" s="5"/>
      <c r="V276" s="5"/>
      <c r="W276" s="5"/>
      <c r="X276" s="5"/>
      <c r="Y276" s="5"/>
      <c r="Z276" s="5"/>
      <c r="AA276" s="5"/>
      <c r="AB276" s="5"/>
      <c r="AC276" s="5"/>
      <c r="AD276" s="5"/>
      <c r="AE276" s="5"/>
    </row>
    <row r="277" ht="15.75" customHeight="1">
      <c r="E277" s="89"/>
      <c r="I277" s="89"/>
      <c r="L277" s="89"/>
      <c r="N277" s="5"/>
      <c r="O277" s="92"/>
      <c r="P277" s="5"/>
      <c r="Q277" s="5"/>
      <c r="R277" s="11"/>
      <c r="S277" s="5"/>
      <c r="T277" s="3"/>
      <c r="U277" s="5"/>
      <c r="V277" s="5"/>
      <c r="W277" s="5"/>
      <c r="X277" s="5"/>
      <c r="Y277" s="5"/>
      <c r="Z277" s="5"/>
      <c r="AA277" s="5"/>
      <c r="AB277" s="5"/>
      <c r="AC277" s="5"/>
      <c r="AD277" s="5"/>
      <c r="AE277" s="5"/>
    </row>
    <row r="278" ht="15.75" customHeight="1">
      <c r="E278" s="89"/>
      <c r="I278" s="89"/>
      <c r="L278" s="89"/>
      <c r="N278" s="5"/>
      <c r="O278" s="92"/>
      <c r="P278" s="5"/>
      <c r="Q278" s="5"/>
      <c r="R278" s="11"/>
      <c r="S278" s="5"/>
      <c r="T278" s="3"/>
      <c r="U278" s="5"/>
      <c r="V278" s="5"/>
      <c r="W278" s="5"/>
      <c r="X278" s="5"/>
      <c r="Y278" s="5"/>
      <c r="Z278" s="5"/>
      <c r="AA278" s="5"/>
      <c r="AB278" s="5"/>
      <c r="AC278" s="5"/>
      <c r="AD278" s="5"/>
      <c r="AE278" s="5"/>
    </row>
    <row r="279" ht="15.75" customHeight="1">
      <c r="E279" s="89"/>
      <c r="I279" s="89"/>
      <c r="L279" s="89"/>
      <c r="N279" s="5"/>
      <c r="O279" s="92"/>
      <c r="P279" s="5"/>
      <c r="Q279" s="5"/>
      <c r="R279" s="11"/>
      <c r="S279" s="5"/>
      <c r="T279" s="3"/>
      <c r="U279" s="5"/>
      <c r="V279" s="5"/>
      <c r="W279" s="5"/>
      <c r="X279" s="5"/>
      <c r="Y279" s="5"/>
      <c r="Z279" s="5"/>
      <c r="AA279" s="5"/>
      <c r="AB279" s="5"/>
      <c r="AC279" s="5"/>
      <c r="AD279" s="5"/>
      <c r="AE279" s="5"/>
    </row>
    <row r="280" ht="15.75" customHeight="1">
      <c r="E280" s="89"/>
      <c r="I280" s="89"/>
      <c r="L280" s="89"/>
      <c r="N280" s="5"/>
      <c r="O280" s="92"/>
      <c r="P280" s="5"/>
      <c r="Q280" s="5"/>
      <c r="R280" s="11"/>
      <c r="S280" s="5"/>
      <c r="T280" s="3"/>
      <c r="U280" s="5"/>
      <c r="V280" s="5"/>
      <c r="W280" s="5"/>
      <c r="X280" s="5"/>
      <c r="Y280" s="5"/>
      <c r="Z280" s="5"/>
      <c r="AA280" s="5"/>
      <c r="AB280" s="5"/>
      <c r="AC280" s="5"/>
      <c r="AD280" s="5"/>
      <c r="AE280" s="5"/>
    </row>
    <row r="281" ht="15.75" customHeight="1">
      <c r="E281" s="89"/>
      <c r="I281" s="89"/>
      <c r="L281" s="89"/>
      <c r="N281" s="5"/>
      <c r="O281" s="92"/>
      <c r="P281" s="5"/>
      <c r="Q281" s="5"/>
      <c r="R281" s="11"/>
      <c r="S281" s="5"/>
      <c r="T281" s="3"/>
      <c r="U281" s="5"/>
      <c r="V281" s="5"/>
      <c r="W281" s="5"/>
      <c r="X281" s="5"/>
      <c r="Y281" s="5"/>
      <c r="Z281" s="5"/>
      <c r="AA281" s="5"/>
      <c r="AB281" s="5"/>
      <c r="AC281" s="5"/>
      <c r="AD281" s="5"/>
      <c r="AE281" s="5"/>
    </row>
    <row r="282" ht="15.75" customHeight="1">
      <c r="E282" s="89"/>
      <c r="I282" s="89"/>
      <c r="L282" s="89"/>
      <c r="N282" s="5"/>
      <c r="O282" s="92"/>
      <c r="P282" s="5"/>
      <c r="Q282" s="5"/>
      <c r="R282" s="11"/>
      <c r="S282" s="5"/>
      <c r="T282" s="3"/>
      <c r="U282" s="5"/>
      <c r="V282" s="5"/>
      <c r="W282" s="5"/>
      <c r="X282" s="5"/>
      <c r="Y282" s="5"/>
      <c r="Z282" s="5"/>
      <c r="AA282" s="5"/>
      <c r="AB282" s="5"/>
      <c r="AC282" s="5"/>
      <c r="AD282" s="5"/>
      <c r="AE282" s="5"/>
    </row>
    <row r="283" ht="15.75" customHeight="1">
      <c r="E283" s="89"/>
      <c r="I283" s="89"/>
      <c r="L283" s="89"/>
      <c r="N283" s="5"/>
      <c r="O283" s="92"/>
      <c r="P283" s="5"/>
      <c r="Q283" s="5"/>
      <c r="R283" s="11"/>
      <c r="S283" s="5"/>
      <c r="T283" s="3"/>
      <c r="U283" s="5"/>
      <c r="V283" s="5"/>
      <c r="W283" s="5"/>
      <c r="X283" s="5"/>
      <c r="Y283" s="5"/>
      <c r="Z283" s="5"/>
      <c r="AA283" s="5"/>
      <c r="AB283" s="5"/>
      <c r="AC283" s="5"/>
      <c r="AD283" s="5"/>
      <c r="AE283" s="5"/>
    </row>
    <row r="284" ht="15.75" customHeight="1">
      <c r="E284" s="89"/>
      <c r="I284" s="89"/>
      <c r="L284" s="89"/>
      <c r="N284" s="5"/>
      <c r="O284" s="92"/>
      <c r="P284" s="5"/>
      <c r="Q284" s="5"/>
      <c r="R284" s="11"/>
      <c r="S284" s="5"/>
      <c r="T284" s="3"/>
      <c r="U284" s="5"/>
      <c r="V284" s="5"/>
      <c r="W284" s="5"/>
      <c r="X284" s="5"/>
      <c r="Y284" s="5"/>
      <c r="Z284" s="5"/>
      <c r="AA284" s="5"/>
      <c r="AB284" s="5"/>
      <c r="AC284" s="5"/>
      <c r="AD284" s="5"/>
      <c r="AE284" s="5"/>
    </row>
    <row r="285" ht="15.75" customHeight="1">
      <c r="E285" s="89"/>
      <c r="I285" s="89"/>
      <c r="L285" s="89"/>
      <c r="N285" s="5"/>
      <c r="O285" s="92"/>
      <c r="P285" s="5"/>
      <c r="Q285" s="5"/>
      <c r="R285" s="11"/>
      <c r="S285" s="5"/>
      <c r="T285" s="3"/>
      <c r="U285" s="5"/>
      <c r="V285" s="5"/>
      <c r="W285" s="5"/>
      <c r="X285" s="5"/>
      <c r="Y285" s="5"/>
      <c r="Z285" s="5"/>
      <c r="AA285" s="5"/>
      <c r="AB285" s="5"/>
      <c r="AC285" s="5"/>
      <c r="AD285" s="5"/>
      <c r="AE285" s="5"/>
    </row>
    <row r="286" ht="15.75" customHeight="1">
      <c r="E286" s="89"/>
      <c r="I286" s="89"/>
      <c r="L286" s="89"/>
      <c r="N286" s="5"/>
      <c r="O286" s="92"/>
      <c r="P286" s="5"/>
      <c r="Q286" s="5"/>
      <c r="R286" s="11"/>
      <c r="S286" s="5"/>
      <c r="T286" s="3"/>
      <c r="U286" s="5"/>
      <c r="V286" s="5"/>
      <c r="W286" s="5"/>
      <c r="X286" s="5"/>
      <c r="Y286" s="5"/>
      <c r="Z286" s="5"/>
      <c r="AA286" s="5"/>
      <c r="AB286" s="5"/>
      <c r="AC286" s="5"/>
      <c r="AD286" s="5"/>
      <c r="AE286" s="5"/>
    </row>
    <row r="287" ht="15.75" customHeight="1">
      <c r="E287" s="89"/>
      <c r="I287" s="89"/>
      <c r="L287" s="89"/>
      <c r="N287" s="5"/>
      <c r="O287" s="92"/>
      <c r="P287" s="5"/>
      <c r="Q287" s="5"/>
      <c r="R287" s="11"/>
      <c r="S287" s="5"/>
      <c r="T287" s="3"/>
      <c r="U287" s="5"/>
      <c r="V287" s="5"/>
      <c r="W287" s="5"/>
      <c r="X287" s="5"/>
      <c r="Y287" s="5"/>
      <c r="Z287" s="5"/>
      <c r="AA287" s="5"/>
      <c r="AB287" s="5"/>
      <c r="AC287" s="5"/>
      <c r="AD287" s="5"/>
      <c r="AE287" s="5"/>
    </row>
    <row r="288" ht="15.75" customHeight="1">
      <c r="E288" s="89"/>
      <c r="I288" s="89"/>
      <c r="L288" s="89"/>
      <c r="N288" s="5"/>
      <c r="O288" s="92"/>
      <c r="P288" s="5"/>
      <c r="Q288" s="5"/>
      <c r="R288" s="11"/>
      <c r="S288" s="5"/>
      <c r="T288" s="3"/>
      <c r="U288" s="5"/>
      <c r="V288" s="5"/>
      <c r="W288" s="5"/>
      <c r="X288" s="5"/>
      <c r="Y288" s="5"/>
      <c r="Z288" s="5"/>
      <c r="AA288" s="5"/>
      <c r="AB288" s="5"/>
      <c r="AC288" s="5"/>
      <c r="AD288" s="5"/>
      <c r="AE288" s="5"/>
    </row>
    <row r="289" ht="15.75" customHeight="1">
      <c r="E289" s="89"/>
      <c r="I289" s="89"/>
      <c r="L289" s="89"/>
      <c r="N289" s="5"/>
      <c r="O289" s="92"/>
      <c r="P289" s="5"/>
      <c r="Q289" s="5"/>
      <c r="R289" s="11"/>
      <c r="S289" s="5"/>
      <c r="T289" s="3"/>
      <c r="U289" s="5"/>
      <c r="V289" s="5"/>
      <c r="W289" s="5"/>
      <c r="X289" s="5"/>
      <c r="Y289" s="5"/>
      <c r="Z289" s="5"/>
      <c r="AA289" s="5"/>
      <c r="AB289" s="5"/>
      <c r="AC289" s="5"/>
      <c r="AD289" s="5"/>
      <c r="AE289" s="5"/>
    </row>
    <row r="290" ht="15.75" customHeight="1">
      <c r="E290" s="89"/>
      <c r="I290" s="89"/>
      <c r="L290" s="89"/>
      <c r="N290" s="5"/>
      <c r="O290" s="92"/>
      <c r="P290" s="5"/>
      <c r="Q290" s="5"/>
      <c r="R290" s="11"/>
      <c r="S290" s="5"/>
      <c r="T290" s="3"/>
      <c r="U290" s="5"/>
      <c r="V290" s="5"/>
      <c r="W290" s="5"/>
      <c r="X290" s="5"/>
      <c r="Y290" s="5"/>
      <c r="Z290" s="5"/>
      <c r="AA290" s="5"/>
      <c r="AB290" s="5"/>
      <c r="AC290" s="5"/>
      <c r="AD290" s="5"/>
      <c r="AE290" s="5"/>
    </row>
    <row r="291" ht="15.75" customHeight="1">
      <c r="E291" s="89"/>
      <c r="I291" s="89"/>
      <c r="L291" s="89"/>
      <c r="N291" s="5"/>
      <c r="O291" s="92"/>
      <c r="P291" s="5"/>
      <c r="Q291" s="5"/>
      <c r="R291" s="11"/>
      <c r="S291" s="5"/>
      <c r="T291" s="3"/>
      <c r="U291" s="5"/>
      <c r="V291" s="5"/>
      <c r="W291" s="5"/>
      <c r="X291" s="5"/>
      <c r="Y291" s="5"/>
      <c r="Z291" s="5"/>
      <c r="AA291" s="5"/>
      <c r="AB291" s="5"/>
      <c r="AC291" s="5"/>
      <c r="AD291" s="5"/>
      <c r="AE291" s="5"/>
    </row>
    <row r="292" ht="15.75" customHeight="1">
      <c r="E292" s="89"/>
      <c r="I292" s="89"/>
      <c r="L292" s="89"/>
      <c r="N292" s="5"/>
      <c r="O292" s="92"/>
      <c r="P292" s="5"/>
      <c r="Q292" s="5"/>
      <c r="R292" s="11"/>
      <c r="S292" s="5"/>
      <c r="T292" s="3"/>
      <c r="U292" s="5"/>
      <c r="V292" s="5"/>
      <c r="W292" s="5"/>
      <c r="X292" s="5"/>
      <c r="Y292" s="5"/>
      <c r="Z292" s="5"/>
      <c r="AA292" s="5"/>
      <c r="AB292" s="5"/>
      <c r="AC292" s="5"/>
      <c r="AD292" s="5"/>
      <c r="AE292" s="5"/>
    </row>
    <row r="293" ht="15.75" customHeight="1">
      <c r="E293" s="89"/>
      <c r="I293" s="89"/>
      <c r="L293" s="89"/>
      <c r="N293" s="5"/>
      <c r="O293" s="92"/>
      <c r="P293" s="5"/>
      <c r="Q293" s="5"/>
      <c r="R293" s="11"/>
      <c r="S293" s="5"/>
      <c r="T293" s="3"/>
      <c r="U293" s="5"/>
      <c r="V293" s="5"/>
      <c r="W293" s="5"/>
      <c r="X293" s="5"/>
      <c r="Y293" s="5"/>
      <c r="Z293" s="5"/>
      <c r="AA293" s="5"/>
      <c r="AB293" s="5"/>
      <c r="AC293" s="5"/>
      <c r="AD293" s="5"/>
      <c r="AE293" s="5"/>
    </row>
    <row r="294" ht="15.75" customHeight="1">
      <c r="E294" s="89"/>
      <c r="I294" s="89"/>
      <c r="L294" s="89"/>
      <c r="N294" s="5"/>
      <c r="O294" s="92"/>
      <c r="P294" s="5"/>
      <c r="Q294" s="5"/>
      <c r="R294" s="11"/>
      <c r="S294" s="5"/>
      <c r="T294" s="3"/>
      <c r="U294" s="5"/>
      <c r="V294" s="5"/>
      <c r="W294" s="5"/>
      <c r="X294" s="5"/>
      <c r="Y294" s="5"/>
      <c r="Z294" s="5"/>
      <c r="AA294" s="5"/>
      <c r="AB294" s="5"/>
      <c r="AC294" s="5"/>
      <c r="AD294" s="5"/>
      <c r="AE294" s="5"/>
    </row>
    <row r="295" ht="15.75" customHeight="1">
      <c r="E295" s="89"/>
      <c r="I295" s="89"/>
      <c r="L295" s="89"/>
      <c r="N295" s="5"/>
      <c r="O295" s="92"/>
      <c r="P295" s="5"/>
      <c r="Q295" s="5"/>
      <c r="R295" s="11"/>
      <c r="S295" s="5"/>
      <c r="T295" s="3"/>
      <c r="U295" s="5"/>
      <c r="V295" s="5"/>
      <c r="W295" s="5"/>
      <c r="X295" s="5"/>
      <c r="Y295" s="5"/>
      <c r="Z295" s="5"/>
      <c r="AA295" s="5"/>
      <c r="AB295" s="5"/>
      <c r="AC295" s="5"/>
      <c r="AD295" s="5"/>
      <c r="AE295" s="5"/>
    </row>
    <row r="296" ht="15.75" customHeight="1">
      <c r="E296" s="89"/>
      <c r="I296" s="89"/>
      <c r="L296" s="89"/>
      <c r="N296" s="5"/>
      <c r="O296" s="92"/>
      <c r="P296" s="5"/>
      <c r="Q296" s="5"/>
      <c r="R296" s="11"/>
      <c r="S296" s="5"/>
      <c r="T296" s="3"/>
      <c r="U296" s="5"/>
      <c r="V296" s="5"/>
      <c r="W296" s="5"/>
      <c r="X296" s="5"/>
      <c r="Y296" s="5"/>
      <c r="Z296" s="5"/>
      <c r="AA296" s="5"/>
      <c r="AB296" s="5"/>
      <c r="AC296" s="5"/>
      <c r="AD296" s="5"/>
      <c r="AE296" s="5"/>
    </row>
    <row r="297" ht="15.75" customHeight="1">
      <c r="E297" s="89"/>
      <c r="I297" s="89"/>
      <c r="L297" s="89"/>
      <c r="N297" s="5"/>
      <c r="O297" s="92"/>
      <c r="P297" s="5"/>
      <c r="Q297" s="5"/>
      <c r="R297" s="11"/>
      <c r="S297" s="5"/>
      <c r="T297" s="3"/>
      <c r="U297" s="5"/>
      <c r="V297" s="5"/>
      <c r="W297" s="5"/>
      <c r="X297" s="5"/>
      <c r="Y297" s="5"/>
      <c r="Z297" s="5"/>
      <c r="AA297" s="5"/>
      <c r="AB297" s="5"/>
      <c r="AC297" s="5"/>
      <c r="AD297" s="5"/>
      <c r="AE297" s="5"/>
    </row>
    <row r="298" ht="15.75" customHeight="1">
      <c r="E298" s="89"/>
      <c r="I298" s="89"/>
      <c r="L298" s="89"/>
      <c r="N298" s="5"/>
      <c r="O298" s="92"/>
      <c r="P298" s="5"/>
      <c r="Q298" s="5"/>
      <c r="R298" s="11"/>
      <c r="S298" s="5"/>
      <c r="T298" s="3"/>
      <c r="U298" s="5"/>
      <c r="V298" s="5"/>
      <c r="W298" s="5"/>
      <c r="X298" s="5"/>
      <c r="Y298" s="5"/>
      <c r="Z298" s="5"/>
      <c r="AA298" s="5"/>
      <c r="AB298" s="5"/>
      <c r="AC298" s="5"/>
      <c r="AD298" s="5"/>
      <c r="AE298" s="5"/>
    </row>
    <row r="299" ht="15.75" customHeight="1">
      <c r="E299" s="89"/>
      <c r="I299" s="89"/>
      <c r="L299" s="89"/>
      <c r="N299" s="5"/>
      <c r="O299" s="92"/>
      <c r="P299" s="5"/>
      <c r="Q299" s="5"/>
      <c r="R299" s="11"/>
      <c r="S299" s="5"/>
      <c r="T299" s="3"/>
      <c r="U299" s="5"/>
      <c r="V299" s="5"/>
      <c r="W299" s="5"/>
      <c r="X299" s="5"/>
      <c r="Y299" s="5"/>
      <c r="Z299" s="5"/>
      <c r="AA299" s="5"/>
      <c r="AB299" s="5"/>
      <c r="AC299" s="5"/>
      <c r="AD299" s="5"/>
      <c r="AE299" s="5"/>
    </row>
    <row r="300" ht="15.75" customHeight="1">
      <c r="E300" s="89"/>
      <c r="I300" s="89"/>
      <c r="L300" s="89"/>
      <c r="N300" s="5"/>
      <c r="O300" s="92"/>
      <c r="P300" s="5"/>
      <c r="Q300" s="5"/>
      <c r="R300" s="11"/>
      <c r="S300" s="5"/>
      <c r="T300" s="3"/>
      <c r="U300" s="5"/>
      <c r="V300" s="5"/>
      <c r="W300" s="5"/>
      <c r="X300" s="5"/>
      <c r="Y300" s="5"/>
      <c r="Z300" s="5"/>
      <c r="AA300" s="5"/>
      <c r="AB300" s="5"/>
      <c r="AC300" s="5"/>
      <c r="AD300" s="5"/>
      <c r="AE300" s="5"/>
    </row>
    <row r="301" ht="15.75" customHeight="1">
      <c r="E301" s="89"/>
      <c r="I301" s="89"/>
      <c r="L301" s="89"/>
      <c r="N301" s="5"/>
      <c r="O301" s="92"/>
      <c r="P301" s="5"/>
      <c r="Q301" s="5"/>
      <c r="R301" s="11"/>
      <c r="S301" s="5"/>
      <c r="T301" s="3"/>
      <c r="U301" s="5"/>
      <c r="V301" s="5"/>
      <c r="W301" s="5"/>
      <c r="X301" s="5"/>
      <c r="Y301" s="5"/>
      <c r="Z301" s="5"/>
      <c r="AA301" s="5"/>
      <c r="AB301" s="5"/>
      <c r="AC301" s="5"/>
      <c r="AD301" s="5"/>
      <c r="AE301" s="5"/>
    </row>
    <row r="302" ht="15.75" customHeight="1">
      <c r="E302" s="89"/>
      <c r="I302" s="89"/>
      <c r="L302" s="89"/>
      <c r="N302" s="5"/>
      <c r="O302" s="92"/>
      <c r="P302" s="5"/>
      <c r="Q302" s="5"/>
      <c r="R302" s="11"/>
      <c r="S302" s="5"/>
      <c r="T302" s="3"/>
      <c r="U302" s="5"/>
      <c r="V302" s="5"/>
      <c r="W302" s="5"/>
      <c r="X302" s="5"/>
      <c r="Y302" s="5"/>
      <c r="Z302" s="5"/>
      <c r="AA302" s="5"/>
      <c r="AB302" s="5"/>
      <c r="AC302" s="5"/>
      <c r="AD302" s="5"/>
      <c r="AE302" s="5"/>
    </row>
    <row r="303" ht="15.75" customHeight="1">
      <c r="E303" s="89"/>
      <c r="I303" s="89"/>
      <c r="L303" s="89"/>
      <c r="N303" s="5"/>
      <c r="O303" s="92"/>
      <c r="P303" s="5"/>
      <c r="Q303" s="5"/>
      <c r="R303" s="11"/>
      <c r="S303" s="5"/>
      <c r="T303" s="3"/>
      <c r="U303" s="5"/>
      <c r="V303" s="5"/>
      <c r="W303" s="5"/>
      <c r="X303" s="5"/>
      <c r="Y303" s="5"/>
      <c r="Z303" s="5"/>
      <c r="AA303" s="5"/>
      <c r="AB303" s="5"/>
      <c r="AC303" s="5"/>
      <c r="AD303" s="5"/>
      <c r="AE303" s="5"/>
    </row>
    <row r="304" ht="15.75" customHeight="1">
      <c r="E304" s="89"/>
      <c r="I304" s="89"/>
      <c r="L304" s="89"/>
      <c r="N304" s="5"/>
      <c r="O304" s="92"/>
      <c r="P304" s="5"/>
      <c r="Q304" s="5"/>
      <c r="R304" s="11"/>
      <c r="S304" s="5"/>
      <c r="T304" s="3"/>
      <c r="U304" s="5"/>
      <c r="V304" s="5"/>
      <c r="W304" s="5"/>
      <c r="X304" s="5"/>
      <c r="Y304" s="5"/>
      <c r="Z304" s="5"/>
      <c r="AA304" s="5"/>
      <c r="AB304" s="5"/>
      <c r="AC304" s="5"/>
      <c r="AD304" s="5"/>
      <c r="AE304" s="5"/>
    </row>
    <row r="305" ht="15.75" customHeight="1">
      <c r="E305" s="89"/>
      <c r="I305" s="89"/>
      <c r="L305" s="89"/>
      <c r="N305" s="5"/>
      <c r="O305" s="92"/>
      <c r="P305" s="5"/>
      <c r="Q305" s="5"/>
      <c r="R305" s="11"/>
      <c r="S305" s="5"/>
      <c r="T305" s="3"/>
      <c r="U305" s="5"/>
      <c r="V305" s="5"/>
      <c r="W305" s="5"/>
      <c r="X305" s="5"/>
      <c r="Y305" s="5"/>
      <c r="Z305" s="5"/>
      <c r="AA305" s="5"/>
      <c r="AB305" s="5"/>
      <c r="AC305" s="5"/>
      <c r="AD305" s="5"/>
      <c r="AE305" s="5"/>
    </row>
    <row r="306" ht="15.75" customHeight="1">
      <c r="E306" s="89"/>
      <c r="I306" s="89"/>
      <c r="L306" s="89"/>
      <c r="N306" s="5"/>
      <c r="O306" s="92"/>
      <c r="P306" s="5"/>
      <c r="Q306" s="5"/>
      <c r="R306" s="11"/>
      <c r="S306" s="5"/>
      <c r="T306" s="3"/>
      <c r="U306" s="5"/>
      <c r="V306" s="5"/>
      <c r="W306" s="5"/>
      <c r="X306" s="5"/>
      <c r="Y306" s="5"/>
      <c r="Z306" s="5"/>
      <c r="AA306" s="5"/>
      <c r="AB306" s="5"/>
      <c r="AC306" s="5"/>
      <c r="AD306" s="5"/>
      <c r="AE306" s="5"/>
    </row>
    <row r="307" ht="15.75" customHeight="1">
      <c r="E307" s="89"/>
      <c r="I307" s="89"/>
      <c r="L307" s="89"/>
      <c r="N307" s="5"/>
      <c r="O307" s="92"/>
      <c r="P307" s="5"/>
      <c r="Q307" s="5"/>
      <c r="R307" s="11"/>
      <c r="S307" s="5"/>
      <c r="T307" s="3"/>
      <c r="U307" s="5"/>
      <c r="V307" s="5"/>
      <c r="W307" s="5"/>
      <c r="X307" s="5"/>
      <c r="Y307" s="5"/>
      <c r="Z307" s="5"/>
      <c r="AA307" s="5"/>
      <c r="AB307" s="5"/>
      <c r="AC307" s="5"/>
      <c r="AD307" s="5"/>
      <c r="AE307" s="5"/>
    </row>
    <row r="308" ht="15.75" customHeight="1">
      <c r="E308" s="89"/>
      <c r="I308" s="89"/>
      <c r="L308" s="89"/>
      <c r="N308" s="5"/>
      <c r="O308" s="92"/>
      <c r="P308" s="5"/>
      <c r="Q308" s="5"/>
      <c r="R308" s="11"/>
      <c r="S308" s="5"/>
      <c r="T308" s="3"/>
      <c r="U308" s="5"/>
      <c r="V308" s="5"/>
      <c r="W308" s="5"/>
      <c r="X308" s="5"/>
      <c r="Y308" s="5"/>
      <c r="Z308" s="5"/>
      <c r="AA308" s="5"/>
      <c r="AB308" s="5"/>
      <c r="AC308" s="5"/>
      <c r="AD308" s="5"/>
      <c r="AE308" s="5"/>
    </row>
    <row r="309" ht="15.75" customHeight="1">
      <c r="E309" s="89"/>
      <c r="I309" s="89"/>
      <c r="L309" s="89"/>
      <c r="N309" s="5"/>
      <c r="O309" s="92"/>
      <c r="P309" s="5"/>
      <c r="Q309" s="5"/>
      <c r="R309" s="11"/>
      <c r="S309" s="5"/>
      <c r="T309" s="3"/>
      <c r="U309" s="5"/>
      <c r="V309" s="5"/>
      <c r="W309" s="5"/>
      <c r="X309" s="5"/>
      <c r="Y309" s="5"/>
      <c r="Z309" s="5"/>
      <c r="AA309" s="5"/>
      <c r="AB309" s="5"/>
      <c r="AC309" s="5"/>
      <c r="AD309" s="5"/>
      <c r="AE309" s="5"/>
    </row>
    <row r="310" ht="15.75" customHeight="1">
      <c r="E310" s="89"/>
      <c r="I310" s="89"/>
      <c r="L310" s="89"/>
      <c r="N310" s="5"/>
      <c r="O310" s="92"/>
      <c r="P310" s="5"/>
      <c r="Q310" s="5"/>
      <c r="R310" s="11"/>
      <c r="S310" s="5"/>
      <c r="T310" s="3"/>
      <c r="U310" s="5"/>
      <c r="V310" s="5"/>
      <c r="W310" s="5"/>
      <c r="X310" s="5"/>
      <c r="Y310" s="5"/>
      <c r="Z310" s="5"/>
      <c r="AA310" s="5"/>
      <c r="AB310" s="5"/>
      <c r="AC310" s="5"/>
      <c r="AD310" s="5"/>
      <c r="AE310" s="5"/>
    </row>
    <row r="311" ht="15.75" customHeight="1">
      <c r="E311" s="89"/>
      <c r="I311" s="89"/>
      <c r="L311" s="89"/>
      <c r="N311" s="5"/>
      <c r="O311" s="92"/>
      <c r="P311" s="5"/>
      <c r="Q311" s="5"/>
      <c r="R311" s="11"/>
      <c r="S311" s="5"/>
      <c r="T311" s="3"/>
      <c r="U311" s="5"/>
      <c r="V311" s="5"/>
      <c r="W311" s="5"/>
      <c r="X311" s="5"/>
      <c r="Y311" s="5"/>
      <c r="Z311" s="5"/>
      <c r="AA311" s="5"/>
      <c r="AB311" s="5"/>
      <c r="AC311" s="5"/>
      <c r="AD311" s="5"/>
      <c r="AE311" s="5"/>
    </row>
    <row r="312" ht="15.75" customHeight="1">
      <c r="E312" s="89"/>
      <c r="I312" s="89"/>
      <c r="L312" s="89"/>
      <c r="N312" s="5"/>
      <c r="O312" s="92"/>
      <c r="P312" s="5"/>
      <c r="Q312" s="5"/>
      <c r="R312" s="11"/>
      <c r="S312" s="5"/>
      <c r="T312" s="3"/>
      <c r="U312" s="5"/>
      <c r="V312" s="5"/>
      <c r="W312" s="5"/>
      <c r="X312" s="5"/>
      <c r="Y312" s="5"/>
      <c r="Z312" s="5"/>
      <c r="AA312" s="5"/>
      <c r="AB312" s="5"/>
      <c r="AC312" s="5"/>
      <c r="AD312" s="5"/>
      <c r="AE312" s="5"/>
    </row>
    <row r="313" ht="15.75" customHeight="1">
      <c r="E313" s="89"/>
      <c r="I313" s="89"/>
      <c r="L313" s="89"/>
      <c r="N313" s="5"/>
      <c r="O313" s="92"/>
      <c r="P313" s="5"/>
      <c r="Q313" s="5"/>
      <c r="R313" s="11"/>
      <c r="S313" s="5"/>
      <c r="T313" s="3"/>
      <c r="U313" s="5"/>
      <c r="V313" s="5"/>
      <c r="W313" s="5"/>
      <c r="X313" s="5"/>
      <c r="Y313" s="5"/>
      <c r="Z313" s="5"/>
      <c r="AA313" s="5"/>
      <c r="AB313" s="5"/>
      <c r="AC313" s="5"/>
      <c r="AD313" s="5"/>
      <c r="AE313" s="5"/>
    </row>
    <row r="314" ht="15.75" customHeight="1">
      <c r="E314" s="89"/>
      <c r="I314" s="89"/>
      <c r="L314" s="89"/>
      <c r="N314" s="5"/>
      <c r="O314" s="92"/>
      <c r="P314" s="5"/>
      <c r="Q314" s="5"/>
      <c r="R314" s="11"/>
      <c r="S314" s="5"/>
      <c r="T314" s="3"/>
      <c r="U314" s="5"/>
      <c r="V314" s="5"/>
      <c r="W314" s="5"/>
      <c r="X314" s="5"/>
      <c r="Y314" s="5"/>
      <c r="Z314" s="5"/>
      <c r="AA314" s="5"/>
      <c r="AB314" s="5"/>
      <c r="AC314" s="5"/>
      <c r="AD314" s="5"/>
      <c r="AE314" s="5"/>
    </row>
    <row r="315" ht="15.75" customHeight="1">
      <c r="E315" s="89"/>
      <c r="I315" s="89"/>
      <c r="L315" s="89"/>
      <c r="N315" s="5"/>
      <c r="O315" s="92"/>
      <c r="P315" s="5"/>
      <c r="Q315" s="5"/>
      <c r="R315" s="11"/>
      <c r="S315" s="5"/>
      <c r="T315" s="3"/>
      <c r="U315" s="5"/>
      <c r="V315" s="5"/>
      <c r="W315" s="5"/>
      <c r="X315" s="5"/>
      <c r="Y315" s="5"/>
      <c r="Z315" s="5"/>
      <c r="AA315" s="5"/>
      <c r="AB315" s="5"/>
      <c r="AC315" s="5"/>
      <c r="AD315" s="5"/>
      <c r="AE315" s="5"/>
    </row>
    <row r="316" ht="15.75" customHeight="1">
      <c r="E316" s="89"/>
      <c r="I316" s="89"/>
      <c r="L316" s="89"/>
      <c r="N316" s="5"/>
      <c r="O316" s="92"/>
      <c r="P316" s="5"/>
      <c r="Q316" s="5"/>
      <c r="R316" s="11"/>
      <c r="S316" s="5"/>
      <c r="T316" s="3"/>
      <c r="U316" s="5"/>
      <c r="V316" s="5"/>
      <c r="W316" s="5"/>
      <c r="X316" s="5"/>
      <c r="Y316" s="5"/>
      <c r="Z316" s="5"/>
      <c r="AA316" s="5"/>
      <c r="AB316" s="5"/>
      <c r="AC316" s="5"/>
      <c r="AD316" s="5"/>
      <c r="AE316" s="5"/>
    </row>
    <row r="317" ht="15.75" customHeight="1">
      <c r="E317" s="89"/>
      <c r="I317" s="89"/>
      <c r="L317" s="89"/>
      <c r="N317" s="5"/>
      <c r="O317" s="92"/>
      <c r="P317" s="5"/>
      <c r="Q317" s="5"/>
      <c r="R317" s="11"/>
      <c r="S317" s="5"/>
      <c r="T317" s="3"/>
      <c r="U317" s="5"/>
      <c r="V317" s="5"/>
      <c r="W317" s="5"/>
      <c r="X317" s="5"/>
      <c r="Y317" s="5"/>
      <c r="Z317" s="5"/>
      <c r="AA317" s="5"/>
      <c r="AB317" s="5"/>
      <c r="AC317" s="5"/>
      <c r="AD317" s="5"/>
      <c r="AE317" s="5"/>
    </row>
    <row r="318" ht="15.75" customHeight="1">
      <c r="E318" s="89"/>
      <c r="I318" s="89"/>
      <c r="L318" s="89"/>
      <c r="N318" s="5"/>
      <c r="O318" s="92"/>
      <c r="P318" s="5"/>
      <c r="Q318" s="5"/>
      <c r="R318" s="11"/>
      <c r="S318" s="5"/>
      <c r="T318" s="3"/>
      <c r="U318" s="5"/>
      <c r="V318" s="5"/>
      <c r="W318" s="5"/>
      <c r="X318" s="5"/>
      <c r="Y318" s="5"/>
      <c r="Z318" s="5"/>
      <c r="AA318" s="5"/>
      <c r="AB318" s="5"/>
      <c r="AC318" s="5"/>
      <c r="AD318" s="5"/>
      <c r="AE318" s="5"/>
    </row>
    <row r="319" ht="15.75" customHeight="1">
      <c r="E319" s="89"/>
      <c r="I319" s="89"/>
      <c r="L319" s="89"/>
      <c r="N319" s="5"/>
      <c r="O319" s="92"/>
      <c r="P319" s="5"/>
      <c r="Q319" s="5"/>
      <c r="R319" s="11"/>
      <c r="S319" s="5"/>
      <c r="T319" s="3"/>
      <c r="U319" s="5"/>
      <c r="V319" s="5"/>
      <c r="W319" s="5"/>
      <c r="X319" s="5"/>
      <c r="Y319" s="5"/>
      <c r="Z319" s="5"/>
      <c r="AA319" s="5"/>
      <c r="AB319" s="5"/>
      <c r="AC319" s="5"/>
      <c r="AD319" s="5"/>
      <c r="AE319" s="5"/>
    </row>
    <row r="320" ht="15.75" customHeight="1">
      <c r="E320" s="89"/>
      <c r="I320" s="89"/>
      <c r="L320" s="89"/>
      <c r="N320" s="5"/>
      <c r="O320" s="92"/>
      <c r="P320" s="5"/>
      <c r="Q320" s="5"/>
      <c r="R320" s="11"/>
      <c r="S320" s="5"/>
      <c r="T320" s="3"/>
      <c r="U320" s="5"/>
      <c r="V320" s="5"/>
      <c r="W320" s="5"/>
      <c r="X320" s="5"/>
      <c r="Y320" s="5"/>
      <c r="Z320" s="5"/>
      <c r="AA320" s="5"/>
      <c r="AB320" s="5"/>
      <c r="AC320" s="5"/>
      <c r="AD320" s="5"/>
      <c r="AE320" s="5"/>
    </row>
    <row r="321" ht="15.75" customHeight="1">
      <c r="E321" s="89"/>
      <c r="I321" s="89"/>
      <c r="L321" s="89"/>
      <c r="N321" s="5"/>
      <c r="O321" s="92"/>
      <c r="P321" s="5"/>
      <c r="Q321" s="5"/>
      <c r="R321" s="11"/>
      <c r="S321" s="5"/>
      <c r="T321" s="3"/>
      <c r="U321" s="5"/>
      <c r="V321" s="5"/>
      <c r="W321" s="5"/>
      <c r="X321" s="5"/>
      <c r="Y321" s="5"/>
      <c r="Z321" s="5"/>
      <c r="AA321" s="5"/>
      <c r="AB321" s="5"/>
      <c r="AC321" s="5"/>
      <c r="AD321" s="5"/>
      <c r="AE321" s="5"/>
    </row>
    <row r="322" ht="15.75" customHeight="1">
      <c r="E322" s="89"/>
      <c r="I322" s="89"/>
      <c r="L322" s="89"/>
      <c r="N322" s="5"/>
      <c r="O322" s="92"/>
      <c r="P322" s="5"/>
      <c r="Q322" s="5"/>
      <c r="R322" s="11"/>
      <c r="S322" s="5"/>
      <c r="T322" s="3"/>
      <c r="U322" s="5"/>
      <c r="V322" s="5"/>
      <c r="W322" s="5"/>
      <c r="X322" s="5"/>
      <c r="Y322" s="5"/>
      <c r="Z322" s="5"/>
      <c r="AA322" s="5"/>
      <c r="AB322" s="5"/>
      <c r="AC322" s="5"/>
      <c r="AD322" s="5"/>
      <c r="AE322" s="5"/>
    </row>
    <row r="323" ht="15.75" customHeight="1">
      <c r="E323" s="89"/>
      <c r="I323" s="89"/>
      <c r="L323" s="89"/>
      <c r="N323" s="5"/>
      <c r="O323" s="92"/>
      <c r="P323" s="5"/>
      <c r="Q323" s="5"/>
      <c r="R323" s="11"/>
      <c r="S323" s="5"/>
      <c r="T323" s="3"/>
      <c r="U323" s="5"/>
      <c r="V323" s="5"/>
      <c r="W323" s="5"/>
      <c r="X323" s="5"/>
      <c r="Y323" s="5"/>
      <c r="Z323" s="5"/>
      <c r="AA323" s="5"/>
      <c r="AB323" s="5"/>
      <c r="AC323" s="5"/>
      <c r="AD323" s="5"/>
      <c r="AE323" s="5"/>
    </row>
    <row r="324" ht="15.75" customHeight="1">
      <c r="E324" s="89"/>
      <c r="I324" s="89"/>
      <c r="L324" s="89"/>
      <c r="N324" s="5"/>
      <c r="O324" s="92"/>
      <c r="P324" s="5"/>
      <c r="Q324" s="5"/>
      <c r="R324" s="11"/>
      <c r="S324" s="5"/>
      <c r="T324" s="3"/>
      <c r="U324" s="5"/>
      <c r="V324" s="5"/>
      <c r="W324" s="5"/>
      <c r="X324" s="5"/>
      <c r="Y324" s="5"/>
      <c r="Z324" s="5"/>
      <c r="AA324" s="5"/>
      <c r="AB324" s="5"/>
      <c r="AC324" s="5"/>
      <c r="AD324" s="5"/>
      <c r="AE324" s="5"/>
    </row>
    <row r="325" ht="15.75" customHeight="1">
      <c r="E325" s="89"/>
      <c r="I325" s="89"/>
      <c r="L325" s="89"/>
      <c r="N325" s="5"/>
      <c r="O325" s="92"/>
      <c r="P325" s="5"/>
      <c r="Q325" s="5"/>
      <c r="R325" s="11"/>
      <c r="S325" s="5"/>
      <c r="T325" s="3"/>
      <c r="U325" s="5"/>
      <c r="V325" s="5"/>
      <c r="W325" s="5"/>
      <c r="X325" s="5"/>
      <c r="Y325" s="5"/>
      <c r="Z325" s="5"/>
      <c r="AA325" s="5"/>
      <c r="AB325" s="5"/>
      <c r="AC325" s="5"/>
      <c r="AD325" s="5"/>
      <c r="AE325" s="5"/>
    </row>
    <row r="326" ht="15.75" customHeight="1">
      <c r="E326" s="89"/>
      <c r="I326" s="89"/>
      <c r="L326" s="89"/>
      <c r="N326" s="5"/>
      <c r="O326" s="92"/>
      <c r="P326" s="5"/>
      <c r="Q326" s="5"/>
      <c r="R326" s="11"/>
      <c r="S326" s="5"/>
      <c r="T326" s="3"/>
      <c r="U326" s="5"/>
      <c r="V326" s="5"/>
      <c r="W326" s="5"/>
      <c r="X326" s="5"/>
      <c r="Y326" s="5"/>
      <c r="Z326" s="5"/>
      <c r="AA326" s="5"/>
      <c r="AB326" s="5"/>
      <c r="AC326" s="5"/>
      <c r="AD326" s="5"/>
      <c r="AE326" s="5"/>
    </row>
    <row r="327" ht="15.75" customHeight="1">
      <c r="E327" s="89"/>
      <c r="I327" s="89"/>
      <c r="L327" s="89"/>
      <c r="N327" s="5"/>
      <c r="O327" s="92"/>
      <c r="P327" s="5"/>
      <c r="Q327" s="5"/>
      <c r="R327" s="11"/>
      <c r="S327" s="5"/>
      <c r="T327" s="3"/>
      <c r="U327" s="5"/>
      <c r="V327" s="5"/>
      <c r="W327" s="5"/>
      <c r="X327" s="5"/>
      <c r="Y327" s="5"/>
      <c r="Z327" s="5"/>
      <c r="AA327" s="5"/>
      <c r="AB327" s="5"/>
      <c r="AC327" s="5"/>
      <c r="AD327" s="5"/>
      <c r="AE327" s="5"/>
    </row>
    <row r="328" ht="15.75" customHeight="1">
      <c r="E328" s="89"/>
      <c r="I328" s="89"/>
      <c r="L328" s="89"/>
      <c r="N328" s="5"/>
      <c r="O328" s="92"/>
      <c r="P328" s="5"/>
      <c r="Q328" s="5"/>
      <c r="R328" s="11"/>
      <c r="S328" s="5"/>
      <c r="T328" s="3"/>
      <c r="U328" s="5"/>
      <c r="V328" s="5"/>
      <c r="W328" s="5"/>
      <c r="X328" s="5"/>
      <c r="Y328" s="5"/>
      <c r="Z328" s="5"/>
      <c r="AA328" s="5"/>
      <c r="AB328" s="5"/>
      <c r="AC328" s="5"/>
      <c r="AD328" s="5"/>
      <c r="AE328" s="5"/>
    </row>
    <row r="329" ht="15.75" customHeight="1">
      <c r="E329" s="89"/>
      <c r="I329" s="89"/>
      <c r="L329" s="89"/>
      <c r="N329" s="5"/>
      <c r="O329" s="92"/>
      <c r="P329" s="5"/>
      <c r="Q329" s="5"/>
      <c r="R329" s="11"/>
      <c r="S329" s="5"/>
      <c r="T329" s="3"/>
      <c r="U329" s="5"/>
      <c r="V329" s="5"/>
      <c r="W329" s="5"/>
      <c r="X329" s="5"/>
      <c r="Y329" s="5"/>
      <c r="Z329" s="5"/>
      <c r="AA329" s="5"/>
      <c r="AB329" s="5"/>
      <c r="AC329" s="5"/>
      <c r="AD329" s="5"/>
      <c r="AE329" s="5"/>
    </row>
    <row r="330" ht="15.75" customHeight="1">
      <c r="E330" s="89"/>
      <c r="I330" s="89"/>
      <c r="L330" s="89"/>
      <c r="N330" s="5"/>
      <c r="O330" s="92"/>
      <c r="P330" s="5"/>
      <c r="Q330" s="5"/>
      <c r="R330" s="11"/>
      <c r="S330" s="5"/>
      <c r="T330" s="3"/>
      <c r="U330" s="5"/>
      <c r="V330" s="5"/>
      <c r="W330" s="5"/>
      <c r="X330" s="5"/>
      <c r="Y330" s="5"/>
      <c r="Z330" s="5"/>
      <c r="AA330" s="5"/>
      <c r="AB330" s="5"/>
      <c r="AC330" s="5"/>
      <c r="AD330" s="5"/>
      <c r="AE330" s="5"/>
    </row>
    <row r="331" ht="15.75" customHeight="1">
      <c r="E331" s="89"/>
      <c r="I331" s="89"/>
      <c r="L331" s="89"/>
      <c r="N331" s="5"/>
      <c r="O331" s="92"/>
      <c r="P331" s="5"/>
      <c r="Q331" s="5"/>
      <c r="R331" s="11"/>
      <c r="S331" s="5"/>
      <c r="T331" s="3"/>
      <c r="U331" s="5"/>
      <c r="V331" s="5"/>
      <c r="W331" s="5"/>
      <c r="X331" s="5"/>
      <c r="Y331" s="5"/>
      <c r="Z331" s="5"/>
      <c r="AA331" s="5"/>
      <c r="AB331" s="5"/>
      <c r="AC331" s="5"/>
      <c r="AD331" s="5"/>
      <c r="AE331" s="5"/>
    </row>
    <row r="332" ht="15.75" customHeight="1">
      <c r="E332" s="89"/>
      <c r="I332" s="89"/>
      <c r="L332" s="89"/>
      <c r="N332" s="5"/>
      <c r="O332" s="92"/>
      <c r="P332" s="5"/>
      <c r="Q332" s="5"/>
      <c r="R332" s="11"/>
      <c r="S332" s="5"/>
      <c r="T332" s="3"/>
      <c r="U332" s="5"/>
      <c r="V332" s="5"/>
      <c r="W332" s="5"/>
      <c r="X332" s="5"/>
      <c r="Y332" s="5"/>
      <c r="Z332" s="5"/>
      <c r="AA332" s="5"/>
      <c r="AB332" s="5"/>
      <c r="AC332" s="5"/>
      <c r="AD332" s="5"/>
      <c r="AE332" s="5"/>
    </row>
    <row r="333" ht="15.75" customHeight="1">
      <c r="E333" s="89"/>
      <c r="I333" s="89"/>
      <c r="L333" s="89"/>
      <c r="N333" s="5"/>
      <c r="O333" s="92"/>
      <c r="P333" s="5"/>
      <c r="Q333" s="5"/>
      <c r="R333" s="11"/>
      <c r="S333" s="5"/>
      <c r="T333" s="3"/>
      <c r="U333" s="5"/>
      <c r="V333" s="5"/>
      <c r="W333" s="5"/>
      <c r="X333" s="5"/>
      <c r="Y333" s="5"/>
      <c r="Z333" s="5"/>
      <c r="AA333" s="5"/>
      <c r="AB333" s="5"/>
      <c r="AC333" s="5"/>
      <c r="AD333" s="5"/>
      <c r="AE333" s="5"/>
    </row>
    <row r="334" ht="15.75" customHeight="1">
      <c r="E334" s="89"/>
      <c r="I334" s="89"/>
      <c r="L334" s="89"/>
      <c r="N334" s="5"/>
      <c r="O334" s="92"/>
      <c r="P334" s="5"/>
      <c r="Q334" s="5"/>
      <c r="R334" s="11"/>
      <c r="S334" s="5"/>
      <c r="T334" s="3"/>
      <c r="U334" s="5"/>
      <c r="V334" s="5"/>
      <c r="W334" s="5"/>
      <c r="X334" s="5"/>
      <c r="Y334" s="5"/>
      <c r="Z334" s="5"/>
      <c r="AA334" s="5"/>
      <c r="AB334" s="5"/>
      <c r="AC334" s="5"/>
      <c r="AD334" s="5"/>
      <c r="AE334" s="5"/>
    </row>
    <row r="335" ht="15.75" customHeight="1">
      <c r="E335" s="89"/>
      <c r="I335" s="89"/>
      <c r="L335" s="89"/>
      <c r="N335" s="5"/>
      <c r="O335" s="92"/>
      <c r="P335" s="5"/>
      <c r="Q335" s="5"/>
      <c r="R335" s="11"/>
      <c r="S335" s="5"/>
      <c r="T335" s="3"/>
      <c r="U335" s="5"/>
      <c r="V335" s="5"/>
      <c r="W335" s="5"/>
      <c r="X335" s="5"/>
      <c r="Y335" s="5"/>
      <c r="Z335" s="5"/>
      <c r="AA335" s="5"/>
      <c r="AB335" s="5"/>
      <c r="AC335" s="5"/>
      <c r="AD335" s="5"/>
      <c r="AE335" s="5"/>
    </row>
    <row r="336" ht="15.75" customHeight="1">
      <c r="E336" s="89"/>
      <c r="I336" s="89"/>
      <c r="L336" s="89"/>
      <c r="N336" s="5"/>
      <c r="O336" s="92"/>
      <c r="P336" s="5"/>
      <c r="Q336" s="5"/>
      <c r="R336" s="11"/>
      <c r="S336" s="5"/>
      <c r="T336" s="3"/>
      <c r="U336" s="5"/>
      <c r="V336" s="5"/>
      <c r="W336" s="5"/>
      <c r="X336" s="5"/>
      <c r="Y336" s="5"/>
      <c r="Z336" s="5"/>
      <c r="AA336" s="5"/>
      <c r="AB336" s="5"/>
      <c r="AC336" s="5"/>
      <c r="AD336" s="5"/>
      <c r="AE336" s="5"/>
    </row>
    <row r="337" ht="15.75" customHeight="1">
      <c r="E337" s="89"/>
      <c r="I337" s="89"/>
      <c r="L337" s="89"/>
      <c r="N337" s="5"/>
      <c r="O337" s="92"/>
      <c r="P337" s="5"/>
      <c r="Q337" s="5"/>
      <c r="R337" s="11"/>
      <c r="S337" s="5"/>
      <c r="T337" s="3"/>
      <c r="U337" s="5"/>
      <c r="V337" s="5"/>
      <c r="W337" s="5"/>
      <c r="X337" s="5"/>
      <c r="Y337" s="5"/>
      <c r="Z337" s="5"/>
      <c r="AA337" s="5"/>
      <c r="AB337" s="5"/>
      <c r="AC337" s="5"/>
      <c r="AD337" s="5"/>
      <c r="AE337" s="5"/>
    </row>
    <row r="338" ht="15.75" customHeight="1">
      <c r="E338" s="89"/>
      <c r="I338" s="89"/>
      <c r="L338" s="89"/>
      <c r="N338" s="5"/>
      <c r="O338" s="92"/>
      <c r="P338" s="5"/>
      <c r="Q338" s="5"/>
      <c r="R338" s="11"/>
      <c r="S338" s="5"/>
      <c r="T338" s="3"/>
      <c r="U338" s="5"/>
      <c r="V338" s="5"/>
      <c r="W338" s="5"/>
      <c r="X338" s="5"/>
      <c r="Y338" s="5"/>
      <c r="Z338" s="5"/>
      <c r="AA338" s="5"/>
      <c r="AB338" s="5"/>
      <c r="AC338" s="5"/>
      <c r="AD338" s="5"/>
      <c r="AE338" s="5"/>
    </row>
    <row r="339" ht="15.75" customHeight="1">
      <c r="E339" s="89"/>
      <c r="I339" s="89"/>
      <c r="L339" s="89"/>
      <c r="N339" s="5"/>
      <c r="O339" s="92"/>
      <c r="P339" s="5"/>
      <c r="Q339" s="5"/>
      <c r="R339" s="11"/>
      <c r="S339" s="5"/>
      <c r="T339" s="3"/>
      <c r="U339" s="5"/>
      <c r="V339" s="5"/>
      <c r="W339" s="5"/>
      <c r="X339" s="5"/>
      <c r="Y339" s="5"/>
      <c r="Z339" s="5"/>
      <c r="AA339" s="5"/>
      <c r="AB339" s="5"/>
      <c r="AC339" s="5"/>
      <c r="AD339" s="5"/>
      <c r="AE339" s="5"/>
    </row>
    <row r="340" ht="15.75" customHeight="1">
      <c r="E340" s="89"/>
      <c r="I340" s="89"/>
      <c r="L340" s="89"/>
      <c r="N340" s="5"/>
      <c r="O340" s="92"/>
      <c r="P340" s="5"/>
      <c r="Q340" s="5"/>
      <c r="R340" s="11"/>
      <c r="S340" s="5"/>
      <c r="T340" s="3"/>
      <c r="U340" s="5"/>
      <c r="V340" s="5"/>
      <c r="W340" s="5"/>
      <c r="X340" s="5"/>
      <c r="Y340" s="5"/>
      <c r="Z340" s="5"/>
      <c r="AA340" s="5"/>
      <c r="AB340" s="5"/>
      <c r="AC340" s="5"/>
      <c r="AD340" s="5"/>
      <c r="AE340" s="5"/>
    </row>
    <row r="341" ht="15.75" customHeight="1">
      <c r="E341" s="89"/>
      <c r="I341" s="89"/>
      <c r="L341" s="89"/>
      <c r="N341" s="5"/>
      <c r="O341" s="92"/>
      <c r="P341" s="5"/>
      <c r="Q341" s="5"/>
      <c r="R341" s="11"/>
      <c r="S341" s="5"/>
      <c r="T341" s="3"/>
      <c r="U341" s="5"/>
      <c r="V341" s="5"/>
      <c r="W341" s="5"/>
      <c r="X341" s="5"/>
      <c r="Y341" s="5"/>
      <c r="Z341" s="5"/>
      <c r="AA341" s="5"/>
      <c r="AB341" s="5"/>
      <c r="AC341" s="5"/>
      <c r="AD341" s="5"/>
      <c r="AE341" s="5"/>
    </row>
    <row r="342" ht="15.75" customHeight="1">
      <c r="E342" s="89"/>
      <c r="I342" s="89"/>
      <c r="L342" s="89"/>
      <c r="N342" s="5"/>
      <c r="O342" s="92"/>
      <c r="P342" s="5"/>
      <c r="Q342" s="5"/>
      <c r="R342" s="11"/>
      <c r="S342" s="5"/>
      <c r="T342" s="3"/>
      <c r="U342" s="5"/>
      <c r="V342" s="5"/>
      <c r="W342" s="5"/>
      <c r="X342" s="5"/>
      <c r="Y342" s="5"/>
      <c r="Z342" s="5"/>
      <c r="AA342" s="5"/>
      <c r="AB342" s="5"/>
      <c r="AC342" s="5"/>
      <c r="AD342" s="5"/>
      <c r="AE342" s="5"/>
    </row>
    <row r="343" ht="15.75" customHeight="1">
      <c r="E343" s="89"/>
      <c r="I343" s="89"/>
      <c r="L343" s="89"/>
      <c r="N343" s="5"/>
      <c r="O343" s="92"/>
      <c r="P343" s="5"/>
      <c r="Q343" s="5"/>
      <c r="R343" s="11"/>
      <c r="S343" s="5"/>
      <c r="T343" s="3"/>
      <c r="U343" s="5"/>
      <c r="V343" s="5"/>
      <c r="W343" s="5"/>
      <c r="X343" s="5"/>
      <c r="Y343" s="5"/>
      <c r="Z343" s="5"/>
      <c r="AA343" s="5"/>
      <c r="AB343" s="5"/>
      <c r="AC343" s="5"/>
      <c r="AD343" s="5"/>
      <c r="AE343" s="5"/>
    </row>
    <row r="344" ht="15.75" customHeight="1">
      <c r="E344" s="89"/>
      <c r="I344" s="89"/>
      <c r="L344" s="89"/>
      <c r="N344" s="5"/>
      <c r="O344" s="92"/>
      <c r="P344" s="5"/>
      <c r="Q344" s="5"/>
      <c r="R344" s="11"/>
      <c r="S344" s="5"/>
      <c r="T344" s="3"/>
      <c r="U344" s="5"/>
      <c r="V344" s="5"/>
      <c r="W344" s="5"/>
      <c r="X344" s="5"/>
      <c r="Y344" s="5"/>
      <c r="Z344" s="5"/>
      <c r="AA344" s="5"/>
      <c r="AB344" s="5"/>
      <c r="AC344" s="5"/>
      <c r="AD344" s="5"/>
      <c r="AE344" s="5"/>
    </row>
    <row r="345" ht="15.75" customHeight="1">
      <c r="E345" s="89"/>
      <c r="I345" s="89"/>
      <c r="L345" s="89"/>
      <c r="N345" s="5"/>
      <c r="O345" s="92"/>
      <c r="P345" s="5"/>
      <c r="Q345" s="5"/>
      <c r="R345" s="11"/>
      <c r="S345" s="5"/>
      <c r="T345" s="3"/>
      <c r="U345" s="5"/>
      <c r="V345" s="5"/>
      <c r="W345" s="5"/>
      <c r="X345" s="5"/>
      <c r="Y345" s="5"/>
      <c r="Z345" s="5"/>
      <c r="AA345" s="5"/>
      <c r="AB345" s="5"/>
      <c r="AC345" s="5"/>
      <c r="AD345" s="5"/>
      <c r="AE345" s="5"/>
    </row>
    <row r="346" ht="15.75" customHeight="1">
      <c r="E346" s="89"/>
      <c r="I346" s="89"/>
      <c r="L346" s="89"/>
      <c r="N346" s="5"/>
      <c r="O346" s="92"/>
      <c r="P346" s="5"/>
      <c r="Q346" s="5"/>
      <c r="R346" s="11"/>
      <c r="S346" s="5"/>
      <c r="T346" s="3"/>
      <c r="U346" s="5"/>
      <c r="V346" s="5"/>
      <c r="W346" s="5"/>
      <c r="X346" s="5"/>
      <c r="Y346" s="5"/>
      <c r="Z346" s="5"/>
      <c r="AA346" s="5"/>
      <c r="AB346" s="5"/>
      <c r="AC346" s="5"/>
      <c r="AD346" s="5"/>
      <c r="AE346" s="5"/>
    </row>
    <row r="347" ht="15.75" customHeight="1">
      <c r="E347" s="89"/>
      <c r="I347" s="89"/>
      <c r="L347" s="89"/>
      <c r="N347" s="5"/>
      <c r="O347" s="92"/>
      <c r="P347" s="5"/>
      <c r="Q347" s="5"/>
      <c r="R347" s="11"/>
      <c r="S347" s="5"/>
      <c r="T347" s="3"/>
      <c r="U347" s="5"/>
      <c r="V347" s="5"/>
      <c r="W347" s="5"/>
      <c r="X347" s="5"/>
      <c r="Y347" s="5"/>
      <c r="Z347" s="5"/>
      <c r="AA347" s="5"/>
      <c r="AB347" s="5"/>
      <c r="AC347" s="5"/>
      <c r="AD347" s="5"/>
      <c r="AE347" s="5"/>
    </row>
    <row r="348" ht="15.75" customHeight="1">
      <c r="E348" s="89"/>
      <c r="I348" s="89"/>
      <c r="L348" s="89"/>
      <c r="N348" s="5"/>
      <c r="O348" s="92"/>
      <c r="P348" s="5"/>
      <c r="Q348" s="5"/>
      <c r="R348" s="11"/>
      <c r="S348" s="5"/>
      <c r="T348" s="3"/>
      <c r="U348" s="5"/>
      <c r="V348" s="5"/>
      <c r="W348" s="5"/>
      <c r="X348" s="5"/>
      <c r="Y348" s="5"/>
      <c r="Z348" s="5"/>
      <c r="AA348" s="5"/>
      <c r="AB348" s="5"/>
      <c r="AC348" s="5"/>
      <c r="AD348" s="5"/>
      <c r="AE348" s="5"/>
    </row>
    <row r="349" ht="15.75" customHeight="1">
      <c r="E349" s="89"/>
      <c r="I349" s="89"/>
      <c r="L349" s="89"/>
      <c r="N349" s="5"/>
      <c r="O349" s="92"/>
      <c r="P349" s="5"/>
      <c r="Q349" s="5"/>
      <c r="R349" s="11"/>
      <c r="S349" s="5"/>
      <c r="T349" s="3"/>
      <c r="U349" s="5"/>
      <c r="V349" s="5"/>
      <c r="W349" s="5"/>
      <c r="X349" s="5"/>
      <c r="Y349" s="5"/>
      <c r="Z349" s="5"/>
      <c r="AA349" s="5"/>
      <c r="AB349" s="5"/>
      <c r="AC349" s="5"/>
      <c r="AD349" s="5"/>
      <c r="AE349" s="5"/>
    </row>
    <row r="350" ht="15.75" customHeight="1">
      <c r="E350" s="89"/>
      <c r="I350" s="89"/>
      <c r="L350" s="89"/>
      <c r="N350" s="5"/>
      <c r="O350" s="92"/>
      <c r="P350" s="5"/>
      <c r="Q350" s="5"/>
      <c r="R350" s="11"/>
      <c r="S350" s="5"/>
      <c r="T350" s="3"/>
      <c r="U350" s="5"/>
      <c r="V350" s="5"/>
      <c r="W350" s="5"/>
      <c r="X350" s="5"/>
      <c r="Y350" s="5"/>
      <c r="Z350" s="5"/>
      <c r="AA350" s="5"/>
      <c r="AB350" s="5"/>
      <c r="AC350" s="5"/>
      <c r="AD350" s="5"/>
      <c r="AE350" s="5"/>
    </row>
    <row r="351" ht="15.75" customHeight="1">
      <c r="E351" s="89"/>
      <c r="I351" s="89"/>
      <c r="L351" s="89"/>
      <c r="N351" s="5"/>
      <c r="O351" s="92"/>
      <c r="P351" s="5"/>
      <c r="Q351" s="5"/>
      <c r="R351" s="11"/>
      <c r="S351" s="5"/>
      <c r="T351" s="3"/>
      <c r="U351" s="5"/>
      <c r="V351" s="5"/>
      <c r="W351" s="5"/>
      <c r="X351" s="5"/>
      <c r="Y351" s="5"/>
      <c r="Z351" s="5"/>
      <c r="AA351" s="5"/>
      <c r="AB351" s="5"/>
      <c r="AC351" s="5"/>
      <c r="AD351" s="5"/>
      <c r="AE351" s="5"/>
    </row>
    <row r="352" ht="15.75" customHeight="1">
      <c r="E352" s="89"/>
      <c r="I352" s="89"/>
      <c r="L352" s="89"/>
      <c r="N352" s="5"/>
      <c r="O352" s="92"/>
      <c r="P352" s="5"/>
      <c r="Q352" s="5"/>
      <c r="R352" s="11"/>
      <c r="S352" s="5"/>
      <c r="T352" s="3"/>
      <c r="U352" s="5"/>
      <c r="V352" s="5"/>
      <c r="W352" s="5"/>
      <c r="X352" s="5"/>
      <c r="Y352" s="5"/>
      <c r="Z352" s="5"/>
      <c r="AA352" s="5"/>
      <c r="AB352" s="5"/>
      <c r="AC352" s="5"/>
      <c r="AD352" s="5"/>
      <c r="AE352" s="5"/>
    </row>
    <row r="353" ht="15.75" customHeight="1">
      <c r="E353" s="89"/>
      <c r="I353" s="89"/>
      <c r="L353" s="89"/>
      <c r="N353" s="5"/>
      <c r="O353" s="92"/>
      <c r="P353" s="5"/>
      <c r="Q353" s="5"/>
      <c r="R353" s="11"/>
      <c r="S353" s="5"/>
      <c r="T353" s="3"/>
      <c r="U353" s="5"/>
      <c r="V353" s="5"/>
      <c r="W353" s="5"/>
      <c r="X353" s="5"/>
      <c r="Y353" s="5"/>
      <c r="Z353" s="5"/>
      <c r="AA353" s="5"/>
      <c r="AB353" s="5"/>
      <c r="AC353" s="5"/>
      <c r="AD353" s="5"/>
      <c r="AE353" s="5"/>
    </row>
    <row r="354" ht="15.75" customHeight="1">
      <c r="E354" s="89"/>
      <c r="I354" s="89"/>
      <c r="L354" s="89"/>
      <c r="N354" s="5"/>
      <c r="O354" s="92"/>
      <c r="P354" s="5"/>
      <c r="Q354" s="5"/>
      <c r="R354" s="11"/>
      <c r="S354" s="5"/>
      <c r="T354" s="3"/>
      <c r="U354" s="5"/>
      <c r="V354" s="5"/>
      <c r="W354" s="5"/>
      <c r="X354" s="5"/>
      <c r="Y354" s="5"/>
      <c r="Z354" s="5"/>
      <c r="AA354" s="5"/>
      <c r="AB354" s="5"/>
      <c r="AC354" s="5"/>
      <c r="AD354" s="5"/>
      <c r="AE354" s="5"/>
    </row>
    <row r="355" ht="15.75" customHeight="1">
      <c r="E355" s="89"/>
      <c r="I355" s="89"/>
      <c r="L355" s="89"/>
      <c r="N355" s="5"/>
      <c r="O355" s="92"/>
      <c r="P355" s="5"/>
      <c r="Q355" s="5"/>
      <c r="R355" s="11"/>
      <c r="S355" s="5"/>
      <c r="T355" s="3"/>
      <c r="U355" s="5"/>
      <c r="V355" s="5"/>
      <c r="W355" s="5"/>
      <c r="X355" s="5"/>
      <c r="Y355" s="5"/>
      <c r="Z355" s="5"/>
      <c r="AA355" s="5"/>
      <c r="AB355" s="5"/>
      <c r="AC355" s="5"/>
      <c r="AD355" s="5"/>
      <c r="AE355" s="5"/>
    </row>
    <row r="356" ht="15.75" customHeight="1">
      <c r="E356" s="89"/>
      <c r="I356" s="89"/>
      <c r="L356" s="89"/>
      <c r="N356" s="5"/>
      <c r="O356" s="92"/>
      <c r="P356" s="5"/>
      <c r="Q356" s="5"/>
      <c r="R356" s="11"/>
      <c r="S356" s="5"/>
      <c r="T356" s="3"/>
      <c r="U356" s="5"/>
      <c r="V356" s="5"/>
      <c r="W356" s="5"/>
      <c r="X356" s="5"/>
      <c r="Y356" s="5"/>
      <c r="Z356" s="5"/>
      <c r="AA356" s="5"/>
      <c r="AB356" s="5"/>
      <c r="AC356" s="5"/>
      <c r="AD356" s="5"/>
      <c r="AE356" s="5"/>
    </row>
    <row r="357" ht="15.75" customHeight="1">
      <c r="E357" s="89"/>
      <c r="I357" s="89"/>
      <c r="L357" s="89"/>
      <c r="N357" s="5"/>
      <c r="O357" s="92"/>
      <c r="P357" s="5"/>
      <c r="Q357" s="5"/>
      <c r="R357" s="11"/>
      <c r="S357" s="5"/>
      <c r="T357" s="3"/>
      <c r="U357" s="5"/>
      <c r="V357" s="5"/>
      <c r="W357" s="5"/>
      <c r="X357" s="5"/>
      <c r="Y357" s="5"/>
      <c r="Z357" s="5"/>
      <c r="AA357" s="5"/>
      <c r="AB357" s="5"/>
      <c r="AC357" s="5"/>
      <c r="AD357" s="5"/>
      <c r="AE357" s="5"/>
    </row>
    <row r="358" ht="15.75" customHeight="1">
      <c r="E358" s="89"/>
      <c r="I358" s="89"/>
      <c r="L358" s="89"/>
      <c r="N358" s="5"/>
      <c r="O358" s="92"/>
      <c r="P358" s="5"/>
      <c r="Q358" s="5"/>
      <c r="R358" s="11"/>
      <c r="S358" s="5"/>
      <c r="T358" s="3"/>
      <c r="U358" s="5"/>
      <c r="V358" s="5"/>
      <c r="W358" s="5"/>
      <c r="X358" s="5"/>
      <c r="Y358" s="5"/>
      <c r="Z358" s="5"/>
      <c r="AA358" s="5"/>
      <c r="AB358" s="5"/>
      <c r="AC358" s="5"/>
      <c r="AD358" s="5"/>
      <c r="AE358" s="5"/>
    </row>
    <row r="359" ht="15.75" customHeight="1">
      <c r="E359" s="89"/>
      <c r="I359" s="89"/>
      <c r="L359" s="89"/>
      <c r="N359" s="5"/>
      <c r="O359" s="92"/>
      <c r="P359" s="5"/>
      <c r="Q359" s="5"/>
      <c r="R359" s="11"/>
      <c r="S359" s="5"/>
      <c r="T359" s="3"/>
      <c r="U359" s="5"/>
      <c r="V359" s="5"/>
      <c r="W359" s="5"/>
      <c r="X359" s="5"/>
      <c r="Y359" s="5"/>
      <c r="Z359" s="5"/>
      <c r="AA359" s="5"/>
      <c r="AB359" s="5"/>
      <c r="AC359" s="5"/>
      <c r="AD359" s="5"/>
      <c r="AE359" s="5"/>
    </row>
    <row r="360" ht="15.75" customHeight="1">
      <c r="E360" s="89"/>
      <c r="I360" s="89"/>
      <c r="L360" s="89"/>
      <c r="N360" s="5"/>
      <c r="O360" s="92"/>
      <c r="P360" s="5"/>
      <c r="Q360" s="5"/>
      <c r="R360" s="11"/>
      <c r="S360" s="5"/>
      <c r="T360" s="3"/>
      <c r="U360" s="5"/>
      <c r="V360" s="5"/>
      <c r="W360" s="5"/>
      <c r="X360" s="5"/>
      <c r="Y360" s="5"/>
      <c r="Z360" s="5"/>
      <c r="AA360" s="5"/>
      <c r="AB360" s="5"/>
      <c r="AC360" s="5"/>
      <c r="AD360" s="5"/>
      <c r="AE360" s="5"/>
    </row>
    <row r="361" ht="15.75" customHeight="1">
      <c r="E361" s="89"/>
      <c r="I361" s="89"/>
      <c r="L361" s="89"/>
      <c r="N361" s="5"/>
      <c r="O361" s="92"/>
      <c r="P361" s="5"/>
      <c r="Q361" s="5"/>
      <c r="R361" s="11"/>
      <c r="S361" s="5"/>
      <c r="T361" s="3"/>
      <c r="U361" s="5"/>
      <c r="V361" s="5"/>
      <c r="W361" s="5"/>
      <c r="X361" s="5"/>
      <c r="Y361" s="5"/>
      <c r="Z361" s="5"/>
      <c r="AA361" s="5"/>
      <c r="AB361" s="5"/>
      <c r="AC361" s="5"/>
      <c r="AD361" s="5"/>
      <c r="AE361" s="5"/>
    </row>
    <row r="362" ht="15.75" customHeight="1">
      <c r="E362" s="89"/>
      <c r="I362" s="89"/>
      <c r="L362" s="89"/>
      <c r="N362" s="5"/>
      <c r="O362" s="92"/>
      <c r="P362" s="5"/>
      <c r="Q362" s="5"/>
      <c r="R362" s="11"/>
      <c r="S362" s="5"/>
      <c r="T362" s="3"/>
      <c r="U362" s="5"/>
      <c r="V362" s="5"/>
      <c r="W362" s="5"/>
      <c r="X362" s="5"/>
      <c r="Y362" s="5"/>
      <c r="Z362" s="5"/>
      <c r="AA362" s="5"/>
      <c r="AB362" s="5"/>
      <c r="AC362" s="5"/>
      <c r="AD362" s="5"/>
      <c r="AE362" s="5"/>
    </row>
    <row r="363" ht="15.75" customHeight="1">
      <c r="E363" s="89"/>
      <c r="I363" s="89"/>
      <c r="L363" s="89"/>
      <c r="N363" s="5"/>
      <c r="O363" s="92"/>
      <c r="P363" s="5"/>
      <c r="Q363" s="5"/>
      <c r="R363" s="11"/>
      <c r="S363" s="5"/>
      <c r="T363" s="3"/>
      <c r="U363" s="5"/>
      <c r="V363" s="5"/>
      <c r="W363" s="5"/>
      <c r="X363" s="5"/>
      <c r="Y363" s="5"/>
      <c r="Z363" s="5"/>
      <c r="AA363" s="5"/>
      <c r="AB363" s="5"/>
      <c r="AC363" s="5"/>
      <c r="AD363" s="5"/>
      <c r="AE363" s="5"/>
    </row>
    <row r="364" ht="15.75" customHeight="1">
      <c r="E364" s="89"/>
      <c r="I364" s="89"/>
      <c r="L364" s="89"/>
      <c r="N364" s="5"/>
      <c r="O364" s="92"/>
      <c r="P364" s="5"/>
      <c r="Q364" s="5"/>
      <c r="R364" s="11"/>
      <c r="S364" s="5"/>
      <c r="T364" s="3"/>
      <c r="U364" s="5"/>
      <c r="V364" s="5"/>
      <c r="W364" s="5"/>
      <c r="X364" s="5"/>
      <c r="Y364" s="5"/>
      <c r="Z364" s="5"/>
      <c r="AA364" s="5"/>
      <c r="AB364" s="5"/>
      <c r="AC364" s="5"/>
      <c r="AD364" s="5"/>
      <c r="AE364" s="5"/>
    </row>
    <row r="365" ht="15.75" customHeight="1">
      <c r="E365" s="89"/>
      <c r="I365" s="89"/>
      <c r="L365" s="89"/>
      <c r="N365" s="5"/>
      <c r="O365" s="92"/>
      <c r="P365" s="5"/>
      <c r="Q365" s="5"/>
      <c r="R365" s="11"/>
      <c r="S365" s="5"/>
      <c r="T365" s="3"/>
      <c r="U365" s="5"/>
      <c r="V365" s="5"/>
      <c r="W365" s="5"/>
      <c r="X365" s="5"/>
      <c r="Y365" s="5"/>
      <c r="Z365" s="5"/>
      <c r="AA365" s="5"/>
      <c r="AB365" s="5"/>
      <c r="AC365" s="5"/>
      <c r="AD365" s="5"/>
      <c r="AE365" s="5"/>
    </row>
    <row r="366" ht="15.75" customHeight="1">
      <c r="E366" s="89"/>
      <c r="I366" s="89"/>
      <c r="L366" s="89"/>
      <c r="N366" s="5"/>
      <c r="O366" s="92"/>
      <c r="P366" s="5"/>
      <c r="Q366" s="5"/>
      <c r="R366" s="11"/>
      <c r="S366" s="5"/>
      <c r="T366" s="3"/>
      <c r="U366" s="5"/>
      <c r="V366" s="5"/>
      <c r="W366" s="5"/>
      <c r="X366" s="5"/>
      <c r="Y366" s="5"/>
      <c r="Z366" s="5"/>
      <c r="AA366" s="5"/>
      <c r="AB366" s="5"/>
      <c r="AC366" s="5"/>
      <c r="AD366" s="5"/>
      <c r="AE366" s="5"/>
    </row>
    <row r="367" ht="15.75" customHeight="1">
      <c r="E367" s="89"/>
      <c r="I367" s="89"/>
      <c r="L367" s="89"/>
      <c r="N367" s="5"/>
      <c r="O367" s="92"/>
      <c r="P367" s="5"/>
      <c r="Q367" s="5"/>
      <c r="R367" s="11"/>
      <c r="S367" s="5"/>
      <c r="T367" s="3"/>
      <c r="U367" s="5"/>
      <c r="V367" s="5"/>
      <c r="W367" s="5"/>
      <c r="X367" s="5"/>
      <c r="Y367" s="5"/>
      <c r="Z367" s="5"/>
      <c r="AA367" s="5"/>
      <c r="AB367" s="5"/>
      <c r="AC367" s="5"/>
      <c r="AD367" s="5"/>
      <c r="AE367" s="5"/>
    </row>
    <row r="368" ht="15.75" customHeight="1">
      <c r="E368" s="89"/>
      <c r="I368" s="89"/>
      <c r="L368" s="89"/>
      <c r="N368" s="5"/>
      <c r="O368" s="92"/>
      <c r="P368" s="5"/>
      <c r="Q368" s="5"/>
      <c r="R368" s="11"/>
      <c r="S368" s="5"/>
      <c r="T368" s="3"/>
      <c r="U368" s="5"/>
      <c r="V368" s="5"/>
      <c r="W368" s="5"/>
      <c r="X368" s="5"/>
      <c r="Y368" s="5"/>
      <c r="Z368" s="5"/>
      <c r="AA368" s="5"/>
      <c r="AB368" s="5"/>
      <c r="AC368" s="5"/>
      <c r="AD368" s="5"/>
      <c r="AE368" s="5"/>
    </row>
    <row r="369" ht="15.75" customHeight="1">
      <c r="E369" s="89"/>
      <c r="I369" s="89"/>
      <c r="L369" s="89"/>
      <c r="N369" s="5"/>
      <c r="O369" s="92"/>
      <c r="P369" s="5"/>
      <c r="Q369" s="5"/>
      <c r="R369" s="11"/>
      <c r="S369" s="5"/>
      <c r="T369" s="3"/>
      <c r="U369" s="5"/>
      <c r="V369" s="5"/>
      <c r="W369" s="5"/>
      <c r="X369" s="5"/>
      <c r="Y369" s="5"/>
      <c r="Z369" s="5"/>
      <c r="AA369" s="5"/>
      <c r="AB369" s="5"/>
      <c r="AC369" s="5"/>
      <c r="AD369" s="5"/>
      <c r="AE369" s="5"/>
    </row>
    <row r="370" ht="15.75" customHeight="1">
      <c r="E370" s="89"/>
      <c r="I370" s="89"/>
      <c r="L370" s="89"/>
      <c r="N370" s="5"/>
      <c r="O370" s="92"/>
      <c r="P370" s="5"/>
      <c r="Q370" s="5"/>
      <c r="R370" s="11"/>
      <c r="S370" s="5"/>
      <c r="T370" s="3"/>
      <c r="U370" s="5"/>
      <c r="V370" s="5"/>
      <c r="W370" s="5"/>
      <c r="X370" s="5"/>
      <c r="Y370" s="5"/>
      <c r="Z370" s="5"/>
      <c r="AA370" s="5"/>
      <c r="AB370" s="5"/>
      <c r="AC370" s="5"/>
      <c r="AD370" s="5"/>
      <c r="AE370" s="5"/>
    </row>
    <row r="371" ht="15.75" customHeight="1">
      <c r="E371" s="89"/>
      <c r="I371" s="89"/>
      <c r="L371" s="89"/>
      <c r="N371" s="5"/>
      <c r="O371" s="92"/>
      <c r="P371" s="5"/>
      <c r="Q371" s="5"/>
      <c r="R371" s="11"/>
      <c r="S371" s="5"/>
      <c r="T371" s="3"/>
      <c r="U371" s="5"/>
      <c r="V371" s="5"/>
      <c r="W371" s="5"/>
      <c r="X371" s="5"/>
      <c r="Y371" s="5"/>
      <c r="Z371" s="5"/>
      <c r="AA371" s="5"/>
      <c r="AB371" s="5"/>
      <c r="AC371" s="5"/>
      <c r="AD371" s="5"/>
      <c r="AE371" s="5"/>
    </row>
    <row r="372" ht="15.75" customHeight="1">
      <c r="E372" s="89"/>
      <c r="I372" s="89"/>
      <c r="L372" s="89"/>
      <c r="N372" s="5"/>
      <c r="O372" s="92"/>
      <c r="P372" s="5"/>
      <c r="Q372" s="5"/>
      <c r="R372" s="11"/>
      <c r="S372" s="5"/>
      <c r="T372" s="3"/>
      <c r="U372" s="5"/>
      <c r="V372" s="5"/>
      <c r="W372" s="5"/>
      <c r="X372" s="5"/>
      <c r="Y372" s="5"/>
      <c r="Z372" s="5"/>
      <c r="AA372" s="5"/>
      <c r="AB372" s="5"/>
      <c r="AC372" s="5"/>
      <c r="AD372" s="5"/>
      <c r="AE372" s="5"/>
    </row>
    <row r="373" ht="15.75" customHeight="1">
      <c r="E373" s="89"/>
      <c r="I373" s="89"/>
      <c r="L373" s="89"/>
      <c r="N373" s="5"/>
      <c r="O373" s="92"/>
      <c r="P373" s="5"/>
      <c r="Q373" s="5"/>
      <c r="R373" s="11"/>
      <c r="S373" s="5"/>
      <c r="T373" s="3"/>
      <c r="U373" s="5"/>
      <c r="V373" s="5"/>
      <c r="W373" s="5"/>
      <c r="X373" s="5"/>
      <c r="Y373" s="5"/>
      <c r="Z373" s="5"/>
      <c r="AA373" s="5"/>
      <c r="AB373" s="5"/>
      <c r="AC373" s="5"/>
      <c r="AD373" s="5"/>
      <c r="AE373" s="5"/>
    </row>
    <row r="374" ht="15.75" customHeight="1">
      <c r="E374" s="89"/>
      <c r="I374" s="89"/>
      <c r="L374" s="89"/>
      <c r="N374" s="5"/>
      <c r="O374" s="92"/>
      <c r="P374" s="5"/>
      <c r="Q374" s="5"/>
      <c r="R374" s="11"/>
      <c r="S374" s="5"/>
      <c r="T374" s="3"/>
      <c r="U374" s="5"/>
      <c r="V374" s="5"/>
      <c r="W374" s="5"/>
      <c r="X374" s="5"/>
      <c r="Y374" s="5"/>
      <c r="Z374" s="5"/>
      <c r="AA374" s="5"/>
      <c r="AB374" s="5"/>
      <c r="AC374" s="5"/>
      <c r="AD374" s="5"/>
      <c r="AE374" s="5"/>
    </row>
    <row r="375" ht="15.75" customHeight="1">
      <c r="E375" s="89"/>
      <c r="I375" s="89"/>
      <c r="L375" s="89"/>
      <c r="N375" s="5"/>
      <c r="O375" s="92"/>
      <c r="P375" s="5"/>
      <c r="Q375" s="5"/>
      <c r="R375" s="11"/>
      <c r="S375" s="5"/>
      <c r="T375" s="3"/>
      <c r="U375" s="5"/>
      <c r="V375" s="5"/>
      <c r="W375" s="5"/>
      <c r="X375" s="5"/>
      <c r="Y375" s="5"/>
      <c r="Z375" s="5"/>
      <c r="AA375" s="5"/>
      <c r="AB375" s="5"/>
      <c r="AC375" s="5"/>
      <c r="AD375" s="5"/>
      <c r="AE375" s="5"/>
    </row>
    <row r="376" ht="15.75" customHeight="1">
      <c r="E376" s="89"/>
      <c r="I376" s="89"/>
      <c r="L376" s="89"/>
      <c r="N376" s="5"/>
      <c r="O376" s="92"/>
      <c r="P376" s="5"/>
      <c r="Q376" s="5"/>
      <c r="R376" s="11"/>
      <c r="S376" s="5"/>
      <c r="T376" s="3"/>
      <c r="U376" s="5"/>
      <c r="V376" s="5"/>
      <c r="W376" s="5"/>
      <c r="X376" s="5"/>
      <c r="Y376" s="5"/>
      <c r="Z376" s="5"/>
      <c r="AA376" s="5"/>
      <c r="AB376" s="5"/>
      <c r="AC376" s="5"/>
      <c r="AD376" s="5"/>
      <c r="AE376" s="5"/>
    </row>
    <row r="377" ht="15.75" customHeight="1">
      <c r="E377" s="89"/>
      <c r="I377" s="89"/>
      <c r="L377" s="89"/>
      <c r="N377" s="5"/>
      <c r="O377" s="92"/>
      <c r="P377" s="5"/>
      <c r="Q377" s="5"/>
      <c r="R377" s="11"/>
      <c r="S377" s="5"/>
      <c r="T377" s="3"/>
      <c r="U377" s="5"/>
      <c r="V377" s="5"/>
      <c r="W377" s="5"/>
      <c r="X377" s="5"/>
      <c r="Y377" s="5"/>
      <c r="Z377" s="5"/>
      <c r="AA377" s="5"/>
      <c r="AB377" s="5"/>
      <c r="AC377" s="5"/>
      <c r="AD377" s="5"/>
      <c r="AE377" s="5"/>
    </row>
    <row r="378" ht="15.75" customHeight="1">
      <c r="E378" s="89"/>
      <c r="I378" s="89"/>
      <c r="L378" s="89"/>
      <c r="N378" s="5"/>
      <c r="O378" s="92"/>
      <c r="P378" s="5"/>
      <c r="Q378" s="5"/>
      <c r="R378" s="11"/>
      <c r="S378" s="5"/>
      <c r="T378" s="3"/>
      <c r="U378" s="5"/>
      <c r="V378" s="5"/>
      <c r="W378" s="5"/>
      <c r="X378" s="5"/>
      <c r="Y378" s="5"/>
      <c r="Z378" s="5"/>
      <c r="AA378" s="5"/>
      <c r="AB378" s="5"/>
      <c r="AC378" s="5"/>
      <c r="AD378" s="5"/>
      <c r="AE378" s="5"/>
    </row>
    <row r="379" ht="15.75" customHeight="1">
      <c r="E379" s="89"/>
      <c r="I379" s="89"/>
      <c r="L379" s="89"/>
      <c r="N379" s="5"/>
      <c r="O379" s="92"/>
      <c r="P379" s="5"/>
      <c r="Q379" s="5"/>
      <c r="R379" s="11"/>
      <c r="S379" s="5"/>
      <c r="T379" s="3"/>
      <c r="U379" s="5"/>
      <c r="V379" s="5"/>
      <c r="W379" s="5"/>
      <c r="X379" s="5"/>
      <c r="Y379" s="5"/>
      <c r="Z379" s="5"/>
      <c r="AA379" s="5"/>
      <c r="AB379" s="5"/>
      <c r="AC379" s="5"/>
      <c r="AD379" s="5"/>
      <c r="AE379" s="5"/>
    </row>
    <row r="380" ht="15.75" customHeight="1">
      <c r="E380" s="89"/>
      <c r="I380" s="89"/>
      <c r="L380" s="89"/>
      <c r="N380" s="5"/>
      <c r="O380" s="92"/>
      <c r="P380" s="5"/>
      <c r="Q380" s="5"/>
      <c r="R380" s="11"/>
      <c r="S380" s="5"/>
      <c r="T380" s="3"/>
      <c r="U380" s="5"/>
      <c r="V380" s="5"/>
      <c r="W380" s="5"/>
      <c r="X380" s="5"/>
      <c r="Y380" s="5"/>
      <c r="Z380" s="5"/>
      <c r="AA380" s="5"/>
      <c r="AB380" s="5"/>
      <c r="AC380" s="5"/>
      <c r="AD380" s="5"/>
      <c r="AE380" s="5"/>
    </row>
    <row r="381" ht="15.75" customHeight="1">
      <c r="E381" s="89"/>
      <c r="I381" s="89"/>
      <c r="L381" s="89"/>
      <c r="N381" s="5"/>
      <c r="O381" s="92"/>
      <c r="P381" s="5"/>
      <c r="Q381" s="5"/>
      <c r="R381" s="11"/>
      <c r="S381" s="5"/>
      <c r="T381" s="3"/>
      <c r="U381" s="5"/>
      <c r="V381" s="5"/>
      <c r="W381" s="5"/>
      <c r="X381" s="5"/>
      <c r="Y381" s="5"/>
      <c r="Z381" s="5"/>
      <c r="AA381" s="5"/>
      <c r="AB381" s="5"/>
      <c r="AC381" s="5"/>
      <c r="AD381" s="5"/>
      <c r="AE381" s="5"/>
    </row>
    <row r="382" ht="15.75" customHeight="1">
      <c r="E382" s="89"/>
      <c r="I382" s="89"/>
      <c r="L382" s="89"/>
      <c r="N382" s="5"/>
      <c r="O382" s="92"/>
      <c r="P382" s="5"/>
      <c r="Q382" s="5"/>
      <c r="R382" s="11"/>
      <c r="S382" s="5"/>
      <c r="T382" s="3"/>
      <c r="U382" s="5"/>
      <c r="V382" s="5"/>
      <c r="W382" s="5"/>
      <c r="X382" s="5"/>
      <c r="Y382" s="5"/>
      <c r="Z382" s="5"/>
      <c r="AA382" s="5"/>
      <c r="AB382" s="5"/>
      <c r="AC382" s="5"/>
      <c r="AD382" s="5"/>
      <c r="AE382" s="5"/>
    </row>
    <row r="383" ht="15.75" customHeight="1">
      <c r="E383" s="89"/>
      <c r="I383" s="89"/>
      <c r="L383" s="89"/>
      <c r="N383" s="5"/>
      <c r="O383" s="92"/>
      <c r="P383" s="5"/>
      <c r="Q383" s="5"/>
      <c r="R383" s="11"/>
      <c r="S383" s="5"/>
      <c r="T383" s="3"/>
      <c r="U383" s="5"/>
      <c r="V383" s="5"/>
      <c r="W383" s="5"/>
      <c r="X383" s="5"/>
      <c r="Y383" s="5"/>
      <c r="Z383" s="5"/>
      <c r="AA383" s="5"/>
      <c r="AB383" s="5"/>
      <c r="AC383" s="5"/>
      <c r="AD383" s="5"/>
      <c r="AE383" s="5"/>
    </row>
    <row r="384" ht="15.75" customHeight="1">
      <c r="E384" s="89"/>
      <c r="I384" s="89"/>
      <c r="L384" s="89"/>
      <c r="N384" s="5"/>
      <c r="O384" s="92"/>
      <c r="P384" s="5"/>
      <c r="Q384" s="5"/>
      <c r="R384" s="11"/>
      <c r="S384" s="5"/>
      <c r="T384" s="3"/>
      <c r="U384" s="5"/>
      <c r="V384" s="5"/>
      <c r="W384" s="5"/>
      <c r="X384" s="5"/>
      <c r="Y384" s="5"/>
      <c r="Z384" s="5"/>
      <c r="AA384" s="5"/>
      <c r="AB384" s="5"/>
      <c r="AC384" s="5"/>
      <c r="AD384" s="5"/>
      <c r="AE384" s="5"/>
    </row>
    <row r="385" ht="15.75" customHeight="1">
      <c r="E385" s="89"/>
      <c r="I385" s="89"/>
      <c r="L385" s="89"/>
      <c r="N385" s="5"/>
      <c r="O385" s="92"/>
      <c r="P385" s="5"/>
      <c r="Q385" s="5"/>
      <c r="R385" s="11"/>
      <c r="S385" s="5"/>
      <c r="T385" s="3"/>
      <c r="U385" s="5"/>
      <c r="V385" s="5"/>
      <c r="W385" s="5"/>
      <c r="X385" s="5"/>
      <c r="Y385" s="5"/>
      <c r="Z385" s="5"/>
      <c r="AA385" s="5"/>
      <c r="AB385" s="5"/>
      <c r="AC385" s="5"/>
      <c r="AD385" s="5"/>
      <c r="AE385" s="5"/>
    </row>
    <row r="386" ht="15.75" customHeight="1">
      <c r="E386" s="89"/>
      <c r="I386" s="89"/>
      <c r="L386" s="89"/>
      <c r="N386" s="5"/>
      <c r="O386" s="92"/>
      <c r="P386" s="5"/>
      <c r="Q386" s="5"/>
      <c r="R386" s="11"/>
      <c r="S386" s="5"/>
      <c r="T386" s="3"/>
      <c r="U386" s="5"/>
      <c r="V386" s="5"/>
      <c r="W386" s="5"/>
      <c r="X386" s="5"/>
      <c r="Y386" s="5"/>
      <c r="Z386" s="5"/>
      <c r="AA386" s="5"/>
      <c r="AB386" s="5"/>
      <c r="AC386" s="5"/>
      <c r="AD386" s="5"/>
      <c r="AE386" s="5"/>
    </row>
    <row r="387" ht="15.75" customHeight="1">
      <c r="E387" s="89"/>
      <c r="I387" s="89"/>
      <c r="L387" s="89"/>
      <c r="N387" s="5"/>
      <c r="O387" s="92"/>
      <c r="P387" s="5"/>
      <c r="Q387" s="5"/>
      <c r="R387" s="11"/>
      <c r="S387" s="5"/>
      <c r="T387" s="3"/>
      <c r="U387" s="5"/>
      <c r="V387" s="5"/>
      <c r="W387" s="5"/>
      <c r="X387" s="5"/>
      <c r="Y387" s="5"/>
      <c r="Z387" s="5"/>
      <c r="AA387" s="5"/>
      <c r="AB387" s="5"/>
      <c r="AC387" s="5"/>
      <c r="AD387" s="5"/>
      <c r="AE387" s="5"/>
    </row>
    <row r="388" ht="15.75" customHeight="1">
      <c r="E388" s="89"/>
      <c r="I388" s="89"/>
      <c r="L388" s="89"/>
      <c r="N388" s="5"/>
      <c r="O388" s="92"/>
      <c r="P388" s="5"/>
      <c r="Q388" s="5"/>
      <c r="R388" s="11"/>
      <c r="S388" s="5"/>
      <c r="T388" s="3"/>
      <c r="U388" s="5"/>
      <c r="V388" s="5"/>
      <c r="W388" s="5"/>
      <c r="X388" s="5"/>
      <c r="Y388" s="5"/>
      <c r="Z388" s="5"/>
      <c r="AA388" s="5"/>
      <c r="AB388" s="5"/>
      <c r="AC388" s="5"/>
      <c r="AD388" s="5"/>
      <c r="AE388" s="5"/>
    </row>
    <row r="389" ht="15.75" customHeight="1">
      <c r="E389" s="89"/>
      <c r="I389" s="89"/>
      <c r="L389" s="89"/>
      <c r="N389" s="5"/>
      <c r="O389" s="92"/>
      <c r="P389" s="5"/>
      <c r="Q389" s="5"/>
      <c r="R389" s="11"/>
      <c r="S389" s="5"/>
      <c r="T389" s="3"/>
      <c r="U389" s="5"/>
      <c r="V389" s="5"/>
      <c r="W389" s="5"/>
      <c r="X389" s="5"/>
      <c r="Y389" s="5"/>
      <c r="Z389" s="5"/>
      <c r="AA389" s="5"/>
      <c r="AB389" s="5"/>
      <c r="AC389" s="5"/>
      <c r="AD389" s="5"/>
      <c r="AE389" s="5"/>
    </row>
    <row r="390" ht="15.75" customHeight="1">
      <c r="E390" s="89"/>
      <c r="I390" s="89"/>
      <c r="L390" s="89"/>
      <c r="N390" s="5"/>
      <c r="O390" s="92"/>
      <c r="P390" s="5"/>
      <c r="Q390" s="5"/>
      <c r="R390" s="11"/>
      <c r="S390" s="5"/>
      <c r="T390" s="3"/>
      <c r="U390" s="5"/>
      <c r="V390" s="5"/>
      <c r="W390" s="5"/>
      <c r="X390" s="5"/>
      <c r="Y390" s="5"/>
      <c r="Z390" s="5"/>
      <c r="AA390" s="5"/>
      <c r="AB390" s="5"/>
      <c r="AC390" s="5"/>
      <c r="AD390" s="5"/>
      <c r="AE390" s="5"/>
    </row>
    <row r="391" ht="15.75" customHeight="1">
      <c r="E391" s="89"/>
      <c r="I391" s="89"/>
      <c r="L391" s="89"/>
      <c r="N391" s="5"/>
      <c r="O391" s="92"/>
      <c r="P391" s="5"/>
      <c r="Q391" s="5"/>
      <c r="R391" s="11"/>
      <c r="S391" s="5"/>
      <c r="T391" s="3"/>
      <c r="U391" s="5"/>
      <c r="V391" s="5"/>
      <c r="W391" s="5"/>
      <c r="X391" s="5"/>
      <c r="Y391" s="5"/>
      <c r="Z391" s="5"/>
      <c r="AA391" s="5"/>
      <c r="AB391" s="5"/>
      <c r="AC391" s="5"/>
      <c r="AD391" s="5"/>
      <c r="AE391" s="5"/>
    </row>
    <row r="392" ht="15.75" customHeight="1">
      <c r="E392" s="89"/>
      <c r="I392" s="89"/>
      <c r="L392" s="89"/>
      <c r="N392" s="5"/>
      <c r="O392" s="92"/>
      <c r="P392" s="5"/>
      <c r="Q392" s="5"/>
      <c r="R392" s="11"/>
      <c r="S392" s="5"/>
      <c r="T392" s="3"/>
      <c r="U392" s="5"/>
      <c r="V392" s="5"/>
      <c r="W392" s="5"/>
      <c r="X392" s="5"/>
      <c r="Y392" s="5"/>
      <c r="Z392" s="5"/>
      <c r="AA392" s="5"/>
      <c r="AB392" s="5"/>
      <c r="AC392" s="5"/>
      <c r="AD392" s="5"/>
      <c r="AE392" s="5"/>
    </row>
    <row r="393" ht="15.75" customHeight="1">
      <c r="E393" s="89"/>
      <c r="I393" s="89"/>
      <c r="L393" s="89"/>
      <c r="N393" s="5"/>
      <c r="O393" s="92"/>
      <c r="P393" s="5"/>
      <c r="Q393" s="5"/>
      <c r="R393" s="11"/>
      <c r="S393" s="5"/>
      <c r="T393" s="3"/>
      <c r="U393" s="5"/>
      <c r="V393" s="5"/>
      <c r="W393" s="5"/>
      <c r="X393" s="5"/>
      <c r="Y393" s="5"/>
      <c r="Z393" s="5"/>
      <c r="AA393" s="5"/>
      <c r="AB393" s="5"/>
      <c r="AC393" s="5"/>
      <c r="AD393" s="5"/>
      <c r="AE393" s="5"/>
    </row>
    <row r="394" ht="15.75" customHeight="1">
      <c r="E394" s="89"/>
      <c r="I394" s="89"/>
      <c r="L394" s="89"/>
      <c r="N394" s="5"/>
      <c r="O394" s="92"/>
      <c r="P394" s="5"/>
      <c r="Q394" s="5"/>
      <c r="R394" s="11"/>
      <c r="S394" s="5"/>
      <c r="T394" s="3"/>
      <c r="U394" s="5"/>
      <c r="V394" s="5"/>
      <c r="W394" s="5"/>
      <c r="X394" s="5"/>
      <c r="Y394" s="5"/>
      <c r="Z394" s="5"/>
      <c r="AA394" s="5"/>
      <c r="AB394" s="5"/>
      <c r="AC394" s="5"/>
      <c r="AD394" s="5"/>
      <c r="AE394" s="5"/>
    </row>
    <row r="395" ht="15.75" customHeight="1">
      <c r="E395" s="89"/>
      <c r="I395" s="89"/>
      <c r="L395" s="89"/>
      <c r="N395" s="5"/>
      <c r="O395" s="92"/>
      <c r="P395" s="5"/>
      <c r="Q395" s="5"/>
      <c r="R395" s="11"/>
      <c r="S395" s="5"/>
      <c r="T395" s="3"/>
      <c r="U395" s="5"/>
      <c r="V395" s="5"/>
      <c r="W395" s="5"/>
      <c r="X395" s="5"/>
      <c r="Y395" s="5"/>
      <c r="Z395" s="5"/>
      <c r="AA395" s="5"/>
      <c r="AB395" s="5"/>
      <c r="AC395" s="5"/>
      <c r="AD395" s="5"/>
      <c r="AE395" s="5"/>
    </row>
    <row r="396" ht="15.75" customHeight="1">
      <c r="E396" s="89"/>
      <c r="I396" s="89"/>
      <c r="L396" s="89"/>
      <c r="N396" s="5"/>
      <c r="O396" s="92"/>
      <c r="P396" s="5"/>
      <c r="Q396" s="5"/>
      <c r="R396" s="11"/>
      <c r="S396" s="5"/>
      <c r="T396" s="3"/>
      <c r="U396" s="5"/>
      <c r="V396" s="5"/>
      <c r="W396" s="5"/>
      <c r="X396" s="5"/>
      <c r="Y396" s="5"/>
      <c r="Z396" s="5"/>
      <c r="AA396" s="5"/>
      <c r="AB396" s="5"/>
      <c r="AC396" s="5"/>
      <c r="AD396" s="5"/>
      <c r="AE396" s="5"/>
    </row>
    <row r="397" ht="15.75" customHeight="1">
      <c r="E397" s="89"/>
      <c r="I397" s="89"/>
      <c r="L397" s="89"/>
      <c r="N397" s="5"/>
      <c r="O397" s="92"/>
      <c r="P397" s="5"/>
      <c r="Q397" s="5"/>
      <c r="R397" s="11"/>
      <c r="S397" s="5"/>
      <c r="T397" s="3"/>
      <c r="U397" s="5"/>
      <c r="V397" s="5"/>
      <c r="W397" s="5"/>
      <c r="X397" s="5"/>
      <c r="Y397" s="5"/>
      <c r="Z397" s="5"/>
      <c r="AA397" s="5"/>
      <c r="AB397" s="5"/>
      <c r="AC397" s="5"/>
      <c r="AD397" s="5"/>
      <c r="AE397" s="5"/>
    </row>
    <row r="398" ht="15.75" customHeight="1">
      <c r="E398" s="89"/>
      <c r="I398" s="89"/>
      <c r="L398" s="89"/>
      <c r="N398" s="5"/>
      <c r="O398" s="92"/>
      <c r="P398" s="5"/>
      <c r="Q398" s="5"/>
      <c r="R398" s="11"/>
      <c r="S398" s="5"/>
      <c r="T398" s="3"/>
      <c r="U398" s="5"/>
      <c r="V398" s="5"/>
      <c r="W398" s="5"/>
      <c r="X398" s="5"/>
      <c r="Y398" s="5"/>
      <c r="Z398" s="5"/>
      <c r="AA398" s="5"/>
      <c r="AB398" s="5"/>
      <c r="AC398" s="5"/>
      <c r="AD398" s="5"/>
      <c r="AE398" s="5"/>
    </row>
    <row r="399" ht="15.75" customHeight="1">
      <c r="E399" s="89"/>
      <c r="I399" s="89"/>
      <c r="L399" s="89"/>
      <c r="N399" s="5"/>
      <c r="O399" s="92"/>
      <c r="P399" s="5"/>
      <c r="Q399" s="5"/>
      <c r="R399" s="11"/>
      <c r="S399" s="5"/>
      <c r="T399" s="3"/>
      <c r="U399" s="5"/>
      <c r="V399" s="5"/>
      <c r="W399" s="5"/>
      <c r="X399" s="5"/>
      <c r="Y399" s="5"/>
      <c r="Z399" s="5"/>
      <c r="AA399" s="5"/>
      <c r="AB399" s="5"/>
      <c r="AC399" s="5"/>
      <c r="AD399" s="5"/>
      <c r="AE399" s="5"/>
    </row>
    <row r="400" ht="15.75" customHeight="1">
      <c r="E400" s="89"/>
      <c r="I400" s="89"/>
      <c r="L400" s="89"/>
      <c r="N400" s="5"/>
      <c r="O400" s="92"/>
      <c r="P400" s="5"/>
      <c r="Q400" s="5"/>
      <c r="R400" s="11"/>
      <c r="S400" s="5"/>
      <c r="T400" s="3"/>
      <c r="U400" s="5"/>
      <c r="V400" s="5"/>
      <c r="W400" s="5"/>
      <c r="X400" s="5"/>
      <c r="Y400" s="5"/>
      <c r="Z400" s="5"/>
      <c r="AA400" s="5"/>
      <c r="AB400" s="5"/>
      <c r="AC400" s="5"/>
      <c r="AD400" s="5"/>
      <c r="AE400" s="5"/>
    </row>
    <row r="401" ht="15.75" customHeight="1">
      <c r="E401" s="89"/>
      <c r="I401" s="89"/>
      <c r="L401" s="89"/>
      <c r="N401" s="5"/>
      <c r="O401" s="92"/>
      <c r="P401" s="5"/>
      <c r="Q401" s="5"/>
      <c r="R401" s="11"/>
      <c r="S401" s="5"/>
      <c r="T401" s="3"/>
      <c r="U401" s="5"/>
      <c r="V401" s="5"/>
      <c r="W401" s="5"/>
      <c r="X401" s="5"/>
      <c r="Y401" s="5"/>
      <c r="Z401" s="5"/>
      <c r="AA401" s="5"/>
      <c r="AB401" s="5"/>
      <c r="AC401" s="5"/>
      <c r="AD401" s="5"/>
      <c r="AE401" s="5"/>
    </row>
    <row r="402" ht="15.75" customHeight="1">
      <c r="E402" s="89"/>
      <c r="I402" s="89"/>
      <c r="L402" s="89"/>
      <c r="N402" s="5"/>
      <c r="O402" s="92"/>
      <c r="P402" s="5"/>
      <c r="Q402" s="5"/>
      <c r="R402" s="11"/>
      <c r="S402" s="5"/>
      <c r="T402" s="3"/>
      <c r="U402" s="5"/>
      <c r="V402" s="5"/>
      <c r="W402" s="5"/>
      <c r="X402" s="5"/>
      <c r="Y402" s="5"/>
      <c r="Z402" s="5"/>
      <c r="AA402" s="5"/>
      <c r="AB402" s="5"/>
      <c r="AC402" s="5"/>
      <c r="AD402" s="5"/>
      <c r="AE402" s="5"/>
    </row>
    <row r="403" ht="15.75" customHeight="1">
      <c r="E403" s="89"/>
      <c r="I403" s="89"/>
      <c r="L403" s="89"/>
      <c r="N403" s="5"/>
      <c r="O403" s="92"/>
      <c r="P403" s="5"/>
      <c r="Q403" s="5"/>
      <c r="R403" s="11"/>
      <c r="S403" s="5"/>
      <c r="T403" s="3"/>
      <c r="U403" s="5"/>
      <c r="V403" s="5"/>
      <c r="W403" s="5"/>
      <c r="X403" s="5"/>
      <c r="Y403" s="5"/>
      <c r="Z403" s="5"/>
      <c r="AA403" s="5"/>
      <c r="AB403" s="5"/>
      <c r="AC403" s="5"/>
      <c r="AD403" s="5"/>
      <c r="AE403" s="5"/>
    </row>
    <row r="404" ht="15.75" customHeight="1">
      <c r="E404" s="89"/>
      <c r="I404" s="89"/>
      <c r="L404" s="89"/>
      <c r="N404" s="5"/>
      <c r="O404" s="92"/>
      <c r="P404" s="5"/>
      <c r="Q404" s="5"/>
      <c r="R404" s="11"/>
      <c r="S404" s="5"/>
      <c r="T404" s="3"/>
      <c r="U404" s="5"/>
      <c r="V404" s="5"/>
      <c r="W404" s="5"/>
      <c r="X404" s="5"/>
      <c r="Y404" s="5"/>
      <c r="Z404" s="5"/>
      <c r="AA404" s="5"/>
      <c r="AB404" s="5"/>
      <c r="AC404" s="5"/>
      <c r="AD404" s="5"/>
      <c r="AE404" s="5"/>
    </row>
    <row r="405" ht="15.75" customHeight="1">
      <c r="E405" s="89"/>
      <c r="I405" s="89"/>
      <c r="L405" s="89"/>
      <c r="N405" s="5"/>
      <c r="O405" s="92"/>
      <c r="P405" s="5"/>
      <c r="Q405" s="5"/>
      <c r="R405" s="11"/>
      <c r="S405" s="5"/>
      <c r="T405" s="3"/>
      <c r="U405" s="5"/>
      <c r="V405" s="5"/>
      <c r="W405" s="5"/>
      <c r="X405" s="5"/>
      <c r="Y405" s="5"/>
      <c r="Z405" s="5"/>
      <c r="AA405" s="5"/>
      <c r="AB405" s="5"/>
      <c r="AC405" s="5"/>
      <c r="AD405" s="5"/>
      <c r="AE405" s="5"/>
    </row>
    <row r="406" ht="15.75" customHeight="1">
      <c r="E406" s="89"/>
      <c r="I406" s="89"/>
      <c r="L406" s="89"/>
      <c r="N406" s="5"/>
      <c r="O406" s="92"/>
      <c r="P406" s="5"/>
      <c r="Q406" s="5"/>
      <c r="R406" s="11"/>
      <c r="S406" s="5"/>
      <c r="T406" s="3"/>
      <c r="U406" s="5"/>
      <c r="V406" s="5"/>
      <c r="W406" s="5"/>
      <c r="X406" s="5"/>
      <c r="Y406" s="5"/>
      <c r="Z406" s="5"/>
      <c r="AA406" s="5"/>
      <c r="AB406" s="5"/>
      <c r="AC406" s="5"/>
      <c r="AD406" s="5"/>
      <c r="AE406" s="5"/>
    </row>
    <row r="407" ht="15.75" customHeight="1">
      <c r="E407" s="89"/>
      <c r="I407" s="89"/>
      <c r="L407" s="89"/>
      <c r="N407" s="5"/>
      <c r="O407" s="92"/>
      <c r="P407" s="5"/>
      <c r="Q407" s="5"/>
      <c r="R407" s="11"/>
      <c r="S407" s="5"/>
      <c r="T407" s="3"/>
      <c r="U407" s="5"/>
      <c r="V407" s="5"/>
      <c r="W407" s="5"/>
      <c r="X407" s="5"/>
      <c r="Y407" s="5"/>
      <c r="Z407" s="5"/>
      <c r="AA407" s="5"/>
      <c r="AB407" s="5"/>
      <c r="AC407" s="5"/>
      <c r="AD407" s="5"/>
      <c r="AE407" s="5"/>
    </row>
    <row r="408" ht="15.75" customHeight="1">
      <c r="E408" s="89"/>
      <c r="I408" s="89"/>
      <c r="L408" s="89"/>
      <c r="N408" s="5"/>
      <c r="O408" s="92"/>
      <c r="P408" s="5"/>
      <c r="Q408" s="5"/>
      <c r="R408" s="11"/>
      <c r="S408" s="5"/>
      <c r="T408" s="3"/>
      <c r="U408" s="5"/>
      <c r="V408" s="5"/>
      <c r="W408" s="5"/>
      <c r="X408" s="5"/>
      <c r="Y408" s="5"/>
      <c r="Z408" s="5"/>
      <c r="AA408" s="5"/>
      <c r="AB408" s="5"/>
      <c r="AC408" s="5"/>
      <c r="AD408" s="5"/>
      <c r="AE408" s="5"/>
    </row>
    <row r="409" ht="15.75" customHeight="1">
      <c r="E409" s="89"/>
      <c r="I409" s="89"/>
      <c r="L409" s="89"/>
      <c r="N409" s="5"/>
      <c r="O409" s="92"/>
      <c r="P409" s="5"/>
      <c r="Q409" s="5"/>
      <c r="R409" s="11"/>
      <c r="S409" s="5"/>
      <c r="T409" s="3"/>
      <c r="U409" s="5"/>
      <c r="V409" s="5"/>
      <c r="W409" s="5"/>
      <c r="X409" s="5"/>
      <c r="Y409" s="5"/>
      <c r="Z409" s="5"/>
      <c r="AA409" s="5"/>
      <c r="AB409" s="5"/>
      <c r="AC409" s="5"/>
      <c r="AD409" s="5"/>
      <c r="AE409" s="5"/>
    </row>
    <row r="410" ht="15.75" customHeight="1">
      <c r="E410" s="89"/>
      <c r="I410" s="89"/>
      <c r="L410" s="89"/>
      <c r="N410" s="5"/>
      <c r="O410" s="92"/>
      <c r="P410" s="5"/>
      <c r="Q410" s="5"/>
      <c r="R410" s="11"/>
      <c r="S410" s="5"/>
      <c r="T410" s="3"/>
      <c r="U410" s="5"/>
      <c r="V410" s="5"/>
      <c r="W410" s="5"/>
      <c r="X410" s="5"/>
      <c r="Y410" s="5"/>
      <c r="Z410" s="5"/>
      <c r="AA410" s="5"/>
      <c r="AB410" s="5"/>
      <c r="AC410" s="5"/>
      <c r="AD410" s="5"/>
      <c r="AE410" s="5"/>
    </row>
    <row r="411" ht="15.75" customHeight="1">
      <c r="E411" s="89"/>
      <c r="I411" s="89"/>
      <c r="L411" s="89"/>
      <c r="N411" s="5"/>
      <c r="O411" s="92"/>
      <c r="P411" s="5"/>
      <c r="Q411" s="5"/>
      <c r="R411" s="11"/>
      <c r="S411" s="5"/>
      <c r="T411" s="3"/>
      <c r="U411" s="5"/>
      <c r="V411" s="5"/>
      <c r="W411" s="5"/>
      <c r="X411" s="5"/>
      <c r="Y411" s="5"/>
      <c r="Z411" s="5"/>
      <c r="AA411" s="5"/>
      <c r="AB411" s="5"/>
      <c r="AC411" s="5"/>
      <c r="AD411" s="5"/>
      <c r="AE411" s="5"/>
    </row>
    <row r="412" ht="15.75" customHeight="1">
      <c r="E412" s="89"/>
      <c r="I412" s="89"/>
      <c r="L412" s="89"/>
      <c r="N412" s="5"/>
      <c r="O412" s="92"/>
      <c r="P412" s="5"/>
      <c r="Q412" s="5"/>
      <c r="R412" s="11"/>
      <c r="S412" s="5"/>
      <c r="T412" s="3"/>
      <c r="U412" s="5"/>
      <c r="V412" s="5"/>
      <c r="W412" s="5"/>
      <c r="X412" s="5"/>
      <c r="Y412" s="5"/>
      <c r="Z412" s="5"/>
      <c r="AA412" s="5"/>
      <c r="AB412" s="5"/>
      <c r="AC412" s="5"/>
      <c r="AD412" s="5"/>
      <c r="AE412" s="5"/>
    </row>
    <row r="413" ht="15.75" customHeight="1">
      <c r="E413" s="89"/>
      <c r="I413" s="89"/>
      <c r="L413" s="89"/>
      <c r="N413" s="5"/>
      <c r="O413" s="92"/>
      <c r="P413" s="5"/>
      <c r="Q413" s="5"/>
      <c r="R413" s="11"/>
      <c r="S413" s="5"/>
      <c r="T413" s="3"/>
      <c r="U413" s="5"/>
      <c r="V413" s="5"/>
      <c r="W413" s="5"/>
      <c r="X413" s="5"/>
      <c r="Y413" s="5"/>
      <c r="Z413" s="5"/>
      <c r="AA413" s="5"/>
      <c r="AB413" s="5"/>
      <c r="AC413" s="5"/>
      <c r="AD413" s="5"/>
      <c r="AE413" s="5"/>
    </row>
    <row r="414" ht="15.75" customHeight="1">
      <c r="E414" s="89"/>
      <c r="I414" s="89"/>
      <c r="L414" s="89"/>
      <c r="N414" s="5"/>
      <c r="O414" s="92"/>
      <c r="P414" s="5"/>
      <c r="Q414" s="5"/>
      <c r="R414" s="11"/>
      <c r="S414" s="5"/>
      <c r="T414" s="3"/>
      <c r="U414" s="5"/>
      <c r="V414" s="5"/>
      <c r="W414" s="5"/>
      <c r="X414" s="5"/>
      <c r="Y414" s="5"/>
      <c r="Z414" s="5"/>
      <c r="AA414" s="5"/>
      <c r="AB414" s="5"/>
      <c r="AC414" s="5"/>
      <c r="AD414" s="5"/>
      <c r="AE414" s="5"/>
    </row>
    <row r="415" ht="15.75" customHeight="1">
      <c r="E415" s="89"/>
      <c r="I415" s="89"/>
      <c r="L415" s="89"/>
      <c r="N415" s="5"/>
      <c r="O415" s="92"/>
      <c r="P415" s="5"/>
      <c r="Q415" s="5"/>
      <c r="R415" s="11"/>
      <c r="S415" s="5"/>
      <c r="T415" s="3"/>
      <c r="U415" s="5"/>
      <c r="V415" s="5"/>
      <c r="W415" s="5"/>
      <c r="X415" s="5"/>
      <c r="Y415" s="5"/>
      <c r="Z415" s="5"/>
      <c r="AA415" s="5"/>
      <c r="AB415" s="5"/>
      <c r="AC415" s="5"/>
      <c r="AD415" s="5"/>
      <c r="AE415" s="5"/>
    </row>
    <row r="416" ht="15.75" customHeight="1">
      <c r="E416" s="89"/>
      <c r="I416" s="89"/>
      <c r="L416" s="89"/>
      <c r="N416" s="5"/>
      <c r="O416" s="92"/>
      <c r="P416" s="5"/>
      <c r="Q416" s="5"/>
      <c r="R416" s="11"/>
      <c r="S416" s="5"/>
      <c r="T416" s="3"/>
      <c r="U416" s="5"/>
      <c r="V416" s="5"/>
      <c r="W416" s="5"/>
      <c r="X416" s="5"/>
      <c r="Y416" s="5"/>
      <c r="Z416" s="5"/>
      <c r="AA416" s="5"/>
      <c r="AB416" s="5"/>
      <c r="AC416" s="5"/>
      <c r="AD416" s="5"/>
      <c r="AE416" s="5"/>
    </row>
    <row r="417" ht="15.75" customHeight="1">
      <c r="E417" s="89"/>
      <c r="I417" s="89"/>
      <c r="L417" s="89"/>
      <c r="N417" s="5"/>
      <c r="O417" s="92"/>
      <c r="P417" s="5"/>
      <c r="Q417" s="5"/>
      <c r="R417" s="11"/>
      <c r="S417" s="5"/>
      <c r="T417" s="3"/>
      <c r="U417" s="5"/>
      <c r="V417" s="5"/>
      <c r="W417" s="5"/>
      <c r="X417" s="5"/>
      <c r="Y417" s="5"/>
      <c r="Z417" s="5"/>
      <c r="AA417" s="5"/>
      <c r="AB417" s="5"/>
      <c r="AC417" s="5"/>
      <c r="AD417" s="5"/>
      <c r="AE417" s="5"/>
    </row>
    <row r="418" ht="15.75" customHeight="1">
      <c r="E418" s="89"/>
      <c r="I418" s="89"/>
      <c r="L418" s="89"/>
      <c r="N418" s="5"/>
      <c r="O418" s="92"/>
      <c r="P418" s="5"/>
      <c r="Q418" s="5"/>
      <c r="R418" s="11"/>
      <c r="S418" s="5"/>
      <c r="T418" s="3"/>
      <c r="U418" s="5"/>
      <c r="V418" s="5"/>
      <c r="W418" s="5"/>
      <c r="X418" s="5"/>
      <c r="Y418" s="5"/>
      <c r="Z418" s="5"/>
      <c r="AA418" s="5"/>
      <c r="AB418" s="5"/>
      <c r="AC418" s="5"/>
      <c r="AD418" s="5"/>
      <c r="AE418" s="5"/>
    </row>
    <row r="419" ht="15.75" customHeight="1">
      <c r="E419" s="89"/>
      <c r="I419" s="89"/>
      <c r="L419" s="89"/>
      <c r="N419" s="5"/>
      <c r="O419" s="92"/>
      <c r="P419" s="5"/>
      <c r="Q419" s="5"/>
      <c r="R419" s="11"/>
      <c r="S419" s="5"/>
      <c r="T419" s="3"/>
      <c r="U419" s="5"/>
      <c r="V419" s="5"/>
      <c r="W419" s="5"/>
      <c r="X419" s="5"/>
      <c r="Y419" s="5"/>
      <c r="Z419" s="5"/>
      <c r="AA419" s="5"/>
      <c r="AB419" s="5"/>
      <c r="AC419" s="5"/>
      <c r="AD419" s="5"/>
      <c r="AE419" s="5"/>
    </row>
    <row r="420" ht="15.75" customHeight="1">
      <c r="E420" s="89"/>
      <c r="I420" s="89"/>
      <c r="L420" s="89"/>
      <c r="N420" s="5"/>
      <c r="O420" s="92"/>
      <c r="P420" s="5"/>
      <c r="Q420" s="5"/>
      <c r="R420" s="11"/>
      <c r="S420" s="5"/>
      <c r="T420" s="3"/>
      <c r="U420" s="5"/>
      <c r="V420" s="5"/>
      <c r="W420" s="5"/>
      <c r="X420" s="5"/>
      <c r="Y420" s="5"/>
      <c r="Z420" s="5"/>
      <c r="AA420" s="5"/>
      <c r="AB420" s="5"/>
      <c r="AC420" s="5"/>
      <c r="AD420" s="5"/>
      <c r="AE420" s="5"/>
    </row>
    <row r="421" ht="15.75" customHeight="1">
      <c r="E421" s="89"/>
      <c r="I421" s="89"/>
      <c r="L421" s="89"/>
      <c r="N421" s="5"/>
      <c r="O421" s="92"/>
      <c r="P421" s="5"/>
      <c r="Q421" s="5"/>
      <c r="R421" s="11"/>
      <c r="S421" s="5"/>
      <c r="T421" s="3"/>
      <c r="U421" s="5"/>
      <c r="V421" s="5"/>
      <c r="W421" s="5"/>
      <c r="X421" s="5"/>
      <c r="Y421" s="5"/>
      <c r="Z421" s="5"/>
      <c r="AA421" s="5"/>
      <c r="AB421" s="5"/>
      <c r="AC421" s="5"/>
      <c r="AD421" s="5"/>
      <c r="AE421" s="5"/>
    </row>
    <row r="422" ht="15.75" customHeight="1">
      <c r="E422" s="89"/>
      <c r="I422" s="89"/>
      <c r="L422" s="89"/>
      <c r="N422" s="5"/>
      <c r="O422" s="92"/>
      <c r="P422" s="5"/>
      <c r="Q422" s="5"/>
      <c r="R422" s="11"/>
      <c r="S422" s="5"/>
      <c r="T422" s="3"/>
      <c r="U422" s="5"/>
      <c r="V422" s="5"/>
      <c r="W422" s="5"/>
      <c r="X422" s="5"/>
      <c r="Y422" s="5"/>
      <c r="Z422" s="5"/>
      <c r="AA422" s="5"/>
      <c r="AB422" s="5"/>
      <c r="AC422" s="5"/>
      <c r="AD422" s="5"/>
      <c r="AE422" s="5"/>
    </row>
    <row r="423" ht="15.75" customHeight="1">
      <c r="E423" s="89"/>
      <c r="I423" s="89"/>
      <c r="L423" s="89"/>
      <c r="N423" s="5"/>
      <c r="O423" s="92"/>
      <c r="P423" s="5"/>
      <c r="Q423" s="5"/>
      <c r="R423" s="11"/>
      <c r="S423" s="5"/>
      <c r="T423" s="3"/>
      <c r="U423" s="5"/>
      <c r="V423" s="5"/>
      <c r="W423" s="5"/>
      <c r="X423" s="5"/>
      <c r="Y423" s="5"/>
      <c r="Z423" s="5"/>
      <c r="AA423" s="5"/>
      <c r="AB423" s="5"/>
      <c r="AC423" s="5"/>
      <c r="AD423" s="5"/>
      <c r="AE423" s="5"/>
    </row>
    <row r="424" ht="15.75" customHeight="1">
      <c r="E424" s="89"/>
      <c r="I424" s="89"/>
      <c r="L424" s="89"/>
      <c r="N424" s="5"/>
      <c r="O424" s="92"/>
      <c r="P424" s="5"/>
      <c r="Q424" s="5"/>
      <c r="R424" s="11"/>
      <c r="S424" s="5"/>
      <c r="T424" s="3"/>
      <c r="U424" s="5"/>
      <c r="V424" s="5"/>
      <c r="W424" s="5"/>
      <c r="X424" s="5"/>
      <c r="Y424" s="5"/>
      <c r="Z424" s="5"/>
      <c r="AA424" s="5"/>
      <c r="AB424" s="5"/>
      <c r="AC424" s="5"/>
      <c r="AD424" s="5"/>
      <c r="AE424" s="5"/>
    </row>
    <row r="425" ht="15.75" customHeight="1">
      <c r="E425" s="89"/>
      <c r="I425" s="89"/>
      <c r="L425" s="89"/>
      <c r="N425" s="5"/>
      <c r="O425" s="92"/>
      <c r="P425" s="5"/>
      <c r="Q425" s="5"/>
      <c r="R425" s="11"/>
      <c r="S425" s="5"/>
      <c r="T425" s="3"/>
      <c r="U425" s="5"/>
      <c r="V425" s="5"/>
      <c r="W425" s="5"/>
      <c r="X425" s="5"/>
      <c r="Y425" s="5"/>
      <c r="Z425" s="5"/>
      <c r="AA425" s="5"/>
      <c r="AB425" s="5"/>
      <c r="AC425" s="5"/>
      <c r="AD425" s="5"/>
      <c r="AE425" s="5"/>
    </row>
    <row r="426" ht="15.75" customHeight="1">
      <c r="E426" s="89"/>
      <c r="I426" s="89"/>
      <c r="L426" s="89"/>
      <c r="N426" s="5"/>
      <c r="O426" s="92"/>
      <c r="P426" s="5"/>
      <c r="Q426" s="5"/>
      <c r="R426" s="11"/>
      <c r="S426" s="5"/>
      <c r="T426" s="3"/>
      <c r="U426" s="5"/>
      <c r="V426" s="5"/>
      <c r="W426" s="5"/>
      <c r="X426" s="5"/>
      <c r="Y426" s="5"/>
      <c r="Z426" s="5"/>
      <c r="AA426" s="5"/>
      <c r="AB426" s="5"/>
      <c r="AC426" s="5"/>
      <c r="AD426" s="5"/>
      <c r="AE426" s="5"/>
    </row>
    <row r="427" ht="15.75" customHeight="1">
      <c r="E427" s="89"/>
      <c r="I427" s="89"/>
      <c r="L427" s="89"/>
      <c r="N427" s="5"/>
      <c r="O427" s="92"/>
      <c r="P427" s="5"/>
      <c r="Q427" s="5"/>
      <c r="R427" s="11"/>
      <c r="S427" s="5"/>
      <c r="T427" s="3"/>
      <c r="U427" s="5"/>
      <c r="V427" s="5"/>
      <c r="W427" s="5"/>
      <c r="X427" s="5"/>
      <c r="Y427" s="5"/>
      <c r="Z427" s="5"/>
      <c r="AA427" s="5"/>
      <c r="AB427" s="5"/>
      <c r="AC427" s="5"/>
      <c r="AD427" s="5"/>
      <c r="AE427" s="5"/>
    </row>
    <row r="428" ht="15.75" customHeight="1">
      <c r="E428" s="89"/>
      <c r="I428" s="89"/>
      <c r="L428" s="89"/>
      <c r="N428" s="5"/>
      <c r="O428" s="92"/>
      <c r="P428" s="5"/>
      <c r="Q428" s="5"/>
      <c r="R428" s="11"/>
      <c r="S428" s="5"/>
      <c r="T428" s="3"/>
      <c r="U428" s="5"/>
      <c r="V428" s="5"/>
      <c r="W428" s="5"/>
      <c r="X428" s="5"/>
      <c r="Y428" s="5"/>
      <c r="Z428" s="5"/>
      <c r="AA428" s="5"/>
      <c r="AB428" s="5"/>
      <c r="AC428" s="5"/>
      <c r="AD428" s="5"/>
      <c r="AE428" s="5"/>
    </row>
    <row r="429" ht="15.75" customHeight="1">
      <c r="E429" s="89"/>
      <c r="I429" s="89"/>
      <c r="L429" s="89"/>
      <c r="N429" s="5"/>
      <c r="O429" s="92"/>
      <c r="P429" s="5"/>
      <c r="Q429" s="5"/>
      <c r="R429" s="11"/>
      <c r="S429" s="5"/>
      <c r="T429" s="3"/>
      <c r="U429" s="5"/>
      <c r="V429" s="5"/>
      <c r="W429" s="5"/>
      <c r="X429" s="5"/>
      <c r="Y429" s="5"/>
      <c r="Z429" s="5"/>
      <c r="AA429" s="5"/>
      <c r="AB429" s="5"/>
      <c r="AC429" s="5"/>
      <c r="AD429" s="5"/>
      <c r="AE429" s="5"/>
    </row>
    <row r="430" ht="15.75" customHeight="1">
      <c r="E430" s="89"/>
      <c r="I430" s="89"/>
      <c r="L430" s="89"/>
      <c r="N430" s="5"/>
      <c r="O430" s="92"/>
      <c r="P430" s="5"/>
      <c r="Q430" s="5"/>
      <c r="R430" s="11"/>
      <c r="S430" s="5"/>
      <c r="T430" s="3"/>
      <c r="U430" s="5"/>
      <c r="V430" s="5"/>
      <c r="W430" s="5"/>
      <c r="X430" s="5"/>
      <c r="Y430" s="5"/>
      <c r="Z430" s="5"/>
      <c r="AA430" s="5"/>
      <c r="AB430" s="5"/>
      <c r="AC430" s="5"/>
      <c r="AD430" s="5"/>
      <c r="AE430" s="5"/>
    </row>
    <row r="431" ht="15.75" customHeight="1">
      <c r="E431" s="89"/>
      <c r="I431" s="89"/>
      <c r="L431" s="89"/>
      <c r="N431" s="5"/>
      <c r="O431" s="92"/>
      <c r="P431" s="5"/>
      <c r="Q431" s="5"/>
      <c r="R431" s="11"/>
      <c r="S431" s="5"/>
      <c r="T431" s="3"/>
      <c r="U431" s="5"/>
      <c r="V431" s="5"/>
      <c r="W431" s="5"/>
      <c r="X431" s="5"/>
      <c r="Y431" s="5"/>
      <c r="Z431" s="5"/>
      <c r="AA431" s="5"/>
      <c r="AB431" s="5"/>
      <c r="AC431" s="5"/>
      <c r="AD431" s="5"/>
      <c r="AE431" s="5"/>
    </row>
    <row r="432" ht="15.75" customHeight="1">
      <c r="E432" s="89"/>
      <c r="I432" s="89"/>
      <c r="L432" s="89"/>
      <c r="N432" s="5"/>
      <c r="O432" s="92"/>
      <c r="P432" s="5"/>
      <c r="Q432" s="5"/>
      <c r="R432" s="11"/>
      <c r="S432" s="5"/>
      <c r="T432" s="3"/>
      <c r="U432" s="5"/>
      <c r="V432" s="5"/>
      <c r="W432" s="5"/>
      <c r="X432" s="5"/>
      <c r="Y432" s="5"/>
      <c r="Z432" s="5"/>
      <c r="AA432" s="5"/>
      <c r="AB432" s="5"/>
      <c r="AC432" s="5"/>
      <c r="AD432" s="5"/>
      <c r="AE432" s="5"/>
    </row>
    <row r="433" ht="15.75" customHeight="1">
      <c r="E433" s="89"/>
      <c r="I433" s="89"/>
      <c r="L433" s="89"/>
      <c r="N433" s="5"/>
      <c r="O433" s="92"/>
      <c r="P433" s="5"/>
      <c r="Q433" s="5"/>
      <c r="R433" s="11"/>
      <c r="S433" s="5"/>
      <c r="T433" s="3"/>
      <c r="U433" s="5"/>
      <c r="V433" s="5"/>
      <c r="W433" s="5"/>
      <c r="X433" s="5"/>
      <c r="Y433" s="5"/>
      <c r="Z433" s="5"/>
      <c r="AA433" s="5"/>
      <c r="AB433" s="5"/>
      <c r="AC433" s="5"/>
      <c r="AD433" s="5"/>
      <c r="AE433" s="5"/>
    </row>
    <row r="434" ht="15.75" customHeight="1">
      <c r="E434" s="89"/>
      <c r="I434" s="89"/>
      <c r="L434" s="89"/>
      <c r="N434" s="5"/>
      <c r="O434" s="92"/>
      <c r="P434" s="5"/>
      <c r="Q434" s="5"/>
      <c r="R434" s="11"/>
      <c r="S434" s="5"/>
      <c r="T434" s="3"/>
      <c r="U434" s="5"/>
      <c r="V434" s="5"/>
      <c r="W434" s="5"/>
      <c r="X434" s="5"/>
      <c r="Y434" s="5"/>
      <c r="Z434" s="5"/>
      <c r="AA434" s="5"/>
      <c r="AB434" s="5"/>
      <c r="AC434" s="5"/>
      <c r="AD434" s="5"/>
      <c r="AE434" s="5"/>
    </row>
    <row r="435" ht="15.75" customHeight="1">
      <c r="E435" s="89"/>
      <c r="I435" s="89"/>
      <c r="L435" s="89"/>
      <c r="N435" s="5"/>
      <c r="O435" s="92"/>
      <c r="P435" s="5"/>
      <c r="Q435" s="5"/>
      <c r="R435" s="11"/>
      <c r="S435" s="5"/>
      <c r="T435" s="3"/>
      <c r="U435" s="5"/>
      <c r="V435" s="5"/>
      <c r="W435" s="5"/>
      <c r="X435" s="5"/>
      <c r="Y435" s="5"/>
      <c r="Z435" s="5"/>
      <c r="AA435" s="5"/>
      <c r="AB435" s="5"/>
      <c r="AC435" s="5"/>
      <c r="AD435" s="5"/>
      <c r="AE435" s="5"/>
    </row>
    <row r="436" ht="15.75" customHeight="1">
      <c r="E436" s="89"/>
      <c r="I436" s="89"/>
      <c r="L436" s="89"/>
      <c r="N436" s="5"/>
      <c r="O436" s="92"/>
      <c r="P436" s="5"/>
      <c r="Q436" s="5"/>
      <c r="R436" s="11"/>
      <c r="S436" s="5"/>
      <c r="T436" s="3"/>
      <c r="U436" s="5"/>
      <c r="V436" s="5"/>
      <c r="W436" s="5"/>
      <c r="X436" s="5"/>
      <c r="Y436" s="5"/>
      <c r="Z436" s="5"/>
      <c r="AA436" s="5"/>
      <c r="AB436" s="5"/>
      <c r="AC436" s="5"/>
      <c r="AD436" s="5"/>
      <c r="AE436" s="5"/>
    </row>
    <row r="437" ht="15.75" customHeight="1">
      <c r="E437" s="89"/>
      <c r="I437" s="89"/>
      <c r="L437" s="89"/>
      <c r="N437" s="5"/>
      <c r="O437" s="92"/>
      <c r="P437" s="5"/>
      <c r="Q437" s="5"/>
      <c r="R437" s="11"/>
      <c r="S437" s="5"/>
      <c r="T437" s="3"/>
      <c r="U437" s="5"/>
      <c r="V437" s="5"/>
      <c r="W437" s="5"/>
      <c r="X437" s="5"/>
      <c r="Y437" s="5"/>
      <c r="Z437" s="5"/>
      <c r="AA437" s="5"/>
      <c r="AB437" s="5"/>
      <c r="AC437" s="5"/>
      <c r="AD437" s="5"/>
      <c r="AE437" s="5"/>
    </row>
    <row r="438" ht="15.75" customHeight="1">
      <c r="E438" s="89"/>
      <c r="I438" s="89"/>
      <c r="L438" s="89"/>
      <c r="N438" s="5"/>
      <c r="O438" s="92"/>
      <c r="P438" s="5"/>
      <c r="Q438" s="5"/>
      <c r="R438" s="11"/>
      <c r="S438" s="5"/>
      <c r="T438" s="3"/>
      <c r="U438" s="5"/>
      <c r="V438" s="5"/>
      <c r="W438" s="5"/>
      <c r="X438" s="5"/>
      <c r="Y438" s="5"/>
      <c r="Z438" s="5"/>
      <c r="AA438" s="5"/>
      <c r="AB438" s="5"/>
      <c r="AC438" s="5"/>
      <c r="AD438" s="5"/>
      <c r="AE438" s="5"/>
    </row>
    <row r="439" ht="15.75" customHeight="1">
      <c r="E439" s="89"/>
      <c r="I439" s="89"/>
      <c r="L439" s="89"/>
      <c r="N439" s="5"/>
      <c r="O439" s="92"/>
      <c r="P439" s="5"/>
      <c r="Q439" s="5"/>
      <c r="R439" s="11"/>
      <c r="S439" s="5"/>
      <c r="T439" s="3"/>
      <c r="U439" s="5"/>
      <c r="V439" s="5"/>
      <c r="W439" s="5"/>
      <c r="X439" s="5"/>
      <c r="Y439" s="5"/>
      <c r="Z439" s="5"/>
      <c r="AA439" s="5"/>
      <c r="AB439" s="5"/>
      <c r="AC439" s="5"/>
      <c r="AD439" s="5"/>
      <c r="AE439" s="5"/>
    </row>
    <row r="440" ht="15.75" customHeight="1">
      <c r="E440" s="89"/>
      <c r="I440" s="89"/>
      <c r="L440" s="89"/>
      <c r="N440" s="5"/>
      <c r="O440" s="92"/>
      <c r="P440" s="5"/>
      <c r="Q440" s="5"/>
      <c r="R440" s="11"/>
      <c r="S440" s="5"/>
      <c r="T440" s="3"/>
      <c r="U440" s="5"/>
      <c r="V440" s="5"/>
      <c r="W440" s="5"/>
      <c r="X440" s="5"/>
      <c r="Y440" s="5"/>
      <c r="Z440" s="5"/>
      <c r="AA440" s="5"/>
      <c r="AB440" s="5"/>
      <c r="AC440" s="5"/>
      <c r="AD440" s="5"/>
      <c r="AE440" s="5"/>
    </row>
    <row r="441" ht="15.75" customHeight="1">
      <c r="E441" s="89"/>
      <c r="I441" s="89"/>
      <c r="L441" s="89"/>
      <c r="N441" s="5"/>
      <c r="O441" s="92"/>
      <c r="P441" s="5"/>
      <c r="Q441" s="5"/>
      <c r="R441" s="11"/>
      <c r="S441" s="5"/>
      <c r="T441" s="3"/>
      <c r="U441" s="5"/>
      <c r="V441" s="5"/>
      <c r="W441" s="5"/>
      <c r="X441" s="5"/>
      <c r="Y441" s="5"/>
      <c r="Z441" s="5"/>
      <c r="AA441" s="5"/>
      <c r="AB441" s="5"/>
      <c r="AC441" s="5"/>
      <c r="AD441" s="5"/>
      <c r="AE441" s="5"/>
    </row>
    <row r="442" ht="15.75" customHeight="1">
      <c r="E442" s="89"/>
      <c r="I442" s="89"/>
      <c r="L442" s="89"/>
      <c r="N442" s="5"/>
      <c r="O442" s="92"/>
      <c r="P442" s="5"/>
      <c r="Q442" s="5"/>
      <c r="R442" s="11"/>
      <c r="S442" s="5"/>
      <c r="T442" s="3"/>
      <c r="U442" s="5"/>
      <c r="V442" s="5"/>
      <c r="W442" s="5"/>
      <c r="X442" s="5"/>
      <c r="Y442" s="5"/>
      <c r="Z442" s="5"/>
      <c r="AA442" s="5"/>
      <c r="AB442" s="5"/>
      <c r="AC442" s="5"/>
      <c r="AD442" s="5"/>
      <c r="AE442" s="5"/>
    </row>
    <row r="443" ht="15.75" customHeight="1">
      <c r="E443" s="89"/>
      <c r="I443" s="89"/>
      <c r="L443" s="89"/>
      <c r="N443" s="5"/>
      <c r="O443" s="92"/>
      <c r="P443" s="5"/>
      <c r="Q443" s="5"/>
      <c r="R443" s="11"/>
      <c r="S443" s="5"/>
      <c r="T443" s="3"/>
      <c r="U443" s="5"/>
      <c r="V443" s="5"/>
      <c r="W443" s="5"/>
      <c r="X443" s="5"/>
      <c r="Y443" s="5"/>
      <c r="Z443" s="5"/>
      <c r="AA443" s="5"/>
      <c r="AB443" s="5"/>
      <c r="AC443" s="5"/>
      <c r="AD443" s="5"/>
      <c r="AE443" s="5"/>
    </row>
    <row r="444" ht="15.75" customHeight="1">
      <c r="E444" s="89"/>
      <c r="I444" s="89"/>
      <c r="L444" s="89"/>
      <c r="N444" s="5"/>
      <c r="O444" s="92"/>
      <c r="P444" s="5"/>
      <c r="Q444" s="5"/>
      <c r="R444" s="11"/>
      <c r="S444" s="5"/>
      <c r="T444" s="3"/>
      <c r="U444" s="5"/>
      <c r="V444" s="5"/>
      <c r="W444" s="5"/>
      <c r="X444" s="5"/>
      <c r="Y444" s="5"/>
      <c r="Z444" s="5"/>
      <c r="AA444" s="5"/>
      <c r="AB444" s="5"/>
      <c r="AC444" s="5"/>
      <c r="AD444" s="5"/>
      <c r="AE444" s="5"/>
    </row>
    <row r="445" ht="15.75" customHeight="1">
      <c r="E445" s="89"/>
      <c r="I445" s="89"/>
      <c r="L445" s="89"/>
      <c r="N445" s="5"/>
      <c r="O445" s="92"/>
      <c r="P445" s="5"/>
      <c r="Q445" s="5"/>
      <c r="R445" s="11"/>
      <c r="S445" s="5"/>
      <c r="T445" s="3"/>
      <c r="U445" s="5"/>
      <c r="V445" s="5"/>
      <c r="W445" s="5"/>
      <c r="X445" s="5"/>
      <c r="Y445" s="5"/>
      <c r="Z445" s="5"/>
      <c r="AA445" s="5"/>
      <c r="AB445" s="5"/>
      <c r="AC445" s="5"/>
      <c r="AD445" s="5"/>
      <c r="AE445" s="5"/>
    </row>
    <row r="446" ht="15.75" customHeight="1">
      <c r="E446" s="89"/>
      <c r="I446" s="89"/>
      <c r="L446" s="89"/>
      <c r="N446" s="5"/>
      <c r="O446" s="92"/>
      <c r="P446" s="5"/>
      <c r="Q446" s="5"/>
      <c r="R446" s="11"/>
      <c r="S446" s="5"/>
      <c r="T446" s="3"/>
      <c r="U446" s="5"/>
      <c r="V446" s="5"/>
      <c r="W446" s="5"/>
      <c r="X446" s="5"/>
      <c r="Y446" s="5"/>
      <c r="Z446" s="5"/>
      <c r="AA446" s="5"/>
      <c r="AB446" s="5"/>
      <c r="AC446" s="5"/>
      <c r="AD446" s="5"/>
      <c r="AE446" s="5"/>
    </row>
    <row r="447" ht="15.75" customHeight="1">
      <c r="E447" s="89"/>
      <c r="I447" s="89"/>
      <c r="L447" s="89"/>
      <c r="N447" s="5"/>
      <c r="O447" s="92"/>
      <c r="P447" s="5"/>
      <c r="Q447" s="5"/>
      <c r="R447" s="11"/>
      <c r="S447" s="5"/>
      <c r="T447" s="3"/>
      <c r="U447" s="5"/>
      <c r="V447" s="5"/>
      <c r="W447" s="5"/>
      <c r="X447" s="5"/>
      <c r="Y447" s="5"/>
      <c r="Z447" s="5"/>
      <c r="AA447" s="5"/>
      <c r="AB447" s="5"/>
      <c r="AC447" s="5"/>
      <c r="AD447" s="5"/>
      <c r="AE447" s="5"/>
    </row>
    <row r="448" ht="15.75" customHeight="1">
      <c r="E448" s="89"/>
      <c r="I448" s="89"/>
      <c r="L448" s="89"/>
      <c r="N448" s="5"/>
      <c r="O448" s="92"/>
      <c r="P448" s="5"/>
      <c r="Q448" s="5"/>
      <c r="R448" s="11"/>
      <c r="S448" s="5"/>
      <c r="T448" s="3"/>
      <c r="U448" s="5"/>
      <c r="V448" s="5"/>
      <c r="W448" s="5"/>
      <c r="X448" s="5"/>
      <c r="Y448" s="5"/>
      <c r="Z448" s="5"/>
      <c r="AA448" s="5"/>
      <c r="AB448" s="5"/>
      <c r="AC448" s="5"/>
      <c r="AD448" s="5"/>
      <c r="AE448" s="5"/>
    </row>
    <row r="449" ht="15.75" customHeight="1">
      <c r="E449" s="89"/>
      <c r="I449" s="89"/>
      <c r="L449" s="89"/>
      <c r="N449" s="5"/>
      <c r="O449" s="92"/>
      <c r="P449" s="5"/>
      <c r="Q449" s="5"/>
      <c r="R449" s="11"/>
      <c r="S449" s="5"/>
      <c r="T449" s="3"/>
      <c r="U449" s="5"/>
      <c r="V449" s="5"/>
      <c r="W449" s="5"/>
      <c r="X449" s="5"/>
      <c r="Y449" s="5"/>
      <c r="Z449" s="5"/>
      <c r="AA449" s="5"/>
      <c r="AB449" s="5"/>
      <c r="AC449" s="5"/>
      <c r="AD449" s="5"/>
      <c r="AE449" s="5"/>
    </row>
    <row r="450" ht="15.75" customHeight="1">
      <c r="E450" s="89"/>
      <c r="I450" s="89"/>
      <c r="L450" s="89"/>
      <c r="N450" s="5"/>
      <c r="O450" s="92"/>
      <c r="P450" s="5"/>
      <c r="Q450" s="5"/>
      <c r="R450" s="11"/>
      <c r="S450" s="5"/>
      <c r="T450" s="3"/>
      <c r="U450" s="5"/>
      <c r="V450" s="5"/>
      <c r="W450" s="5"/>
      <c r="X450" s="5"/>
      <c r="Y450" s="5"/>
      <c r="Z450" s="5"/>
      <c r="AA450" s="5"/>
      <c r="AB450" s="5"/>
      <c r="AC450" s="5"/>
      <c r="AD450" s="5"/>
      <c r="AE450" s="5"/>
    </row>
    <row r="451" ht="15.75" customHeight="1">
      <c r="E451" s="89"/>
      <c r="I451" s="89"/>
      <c r="L451" s="89"/>
      <c r="N451" s="5"/>
      <c r="O451" s="92"/>
      <c r="P451" s="5"/>
      <c r="Q451" s="5"/>
      <c r="R451" s="11"/>
      <c r="S451" s="5"/>
      <c r="T451" s="3"/>
      <c r="U451" s="5"/>
      <c r="V451" s="5"/>
      <c r="W451" s="5"/>
      <c r="X451" s="5"/>
      <c r="Y451" s="5"/>
      <c r="Z451" s="5"/>
      <c r="AA451" s="5"/>
      <c r="AB451" s="5"/>
      <c r="AC451" s="5"/>
      <c r="AD451" s="5"/>
      <c r="AE451" s="5"/>
    </row>
    <row r="452" ht="15.75" customHeight="1">
      <c r="E452" s="89"/>
      <c r="I452" s="89"/>
      <c r="L452" s="89"/>
      <c r="N452" s="5"/>
      <c r="O452" s="92"/>
      <c r="P452" s="5"/>
      <c r="Q452" s="5"/>
      <c r="R452" s="11"/>
      <c r="S452" s="5"/>
      <c r="T452" s="3"/>
      <c r="U452" s="5"/>
      <c r="V452" s="5"/>
      <c r="W452" s="5"/>
      <c r="X452" s="5"/>
      <c r="Y452" s="5"/>
      <c r="Z452" s="5"/>
      <c r="AA452" s="5"/>
      <c r="AB452" s="5"/>
      <c r="AC452" s="5"/>
      <c r="AD452" s="5"/>
      <c r="AE452" s="5"/>
    </row>
    <row r="453" ht="15.75" customHeight="1">
      <c r="E453" s="89"/>
      <c r="I453" s="89"/>
      <c r="L453" s="89"/>
      <c r="N453" s="5"/>
      <c r="O453" s="92"/>
      <c r="P453" s="5"/>
      <c r="Q453" s="5"/>
      <c r="R453" s="11"/>
      <c r="S453" s="5"/>
      <c r="T453" s="3"/>
      <c r="U453" s="5"/>
      <c r="V453" s="5"/>
      <c r="W453" s="5"/>
      <c r="X453" s="5"/>
      <c r="Y453" s="5"/>
      <c r="Z453" s="5"/>
      <c r="AA453" s="5"/>
      <c r="AB453" s="5"/>
      <c r="AC453" s="5"/>
      <c r="AD453" s="5"/>
      <c r="AE453" s="5"/>
    </row>
    <row r="454" ht="15.75" customHeight="1">
      <c r="E454" s="89"/>
      <c r="I454" s="89"/>
      <c r="L454" s="89"/>
      <c r="N454" s="5"/>
      <c r="O454" s="92"/>
      <c r="P454" s="5"/>
      <c r="Q454" s="5"/>
      <c r="R454" s="11"/>
      <c r="S454" s="5"/>
      <c r="T454" s="3"/>
      <c r="U454" s="5"/>
      <c r="V454" s="5"/>
      <c r="W454" s="5"/>
      <c r="X454" s="5"/>
      <c r="Y454" s="5"/>
      <c r="Z454" s="5"/>
      <c r="AA454" s="5"/>
      <c r="AB454" s="5"/>
      <c r="AC454" s="5"/>
      <c r="AD454" s="5"/>
      <c r="AE454" s="5"/>
    </row>
    <row r="455" ht="15.75" customHeight="1">
      <c r="E455" s="89"/>
      <c r="I455" s="89"/>
      <c r="L455" s="89"/>
      <c r="N455" s="5"/>
      <c r="O455" s="92"/>
      <c r="P455" s="5"/>
      <c r="Q455" s="5"/>
      <c r="R455" s="11"/>
      <c r="S455" s="5"/>
      <c r="T455" s="3"/>
      <c r="U455" s="5"/>
      <c r="V455" s="5"/>
      <c r="W455" s="5"/>
      <c r="X455" s="5"/>
      <c r="Y455" s="5"/>
      <c r="Z455" s="5"/>
      <c r="AA455" s="5"/>
      <c r="AB455" s="5"/>
      <c r="AC455" s="5"/>
      <c r="AD455" s="5"/>
      <c r="AE455" s="5"/>
    </row>
    <row r="456" ht="15.75" customHeight="1">
      <c r="E456" s="89"/>
      <c r="I456" s="89"/>
      <c r="L456" s="89"/>
      <c r="N456" s="5"/>
      <c r="O456" s="92"/>
      <c r="P456" s="5"/>
      <c r="Q456" s="5"/>
      <c r="R456" s="11"/>
      <c r="S456" s="5"/>
      <c r="T456" s="3"/>
      <c r="U456" s="5"/>
      <c r="V456" s="5"/>
      <c r="W456" s="5"/>
      <c r="X456" s="5"/>
      <c r="Y456" s="5"/>
      <c r="Z456" s="5"/>
      <c r="AA456" s="5"/>
      <c r="AB456" s="5"/>
      <c r="AC456" s="5"/>
      <c r="AD456" s="5"/>
      <c r="AE456" s="5"/>
    </row>
    <row r="457" ht="15.75" customHeight="1">
      <c r="E457" s="89"/>
      <c r="I457" s="89"/>
      <c r="L457" s="89"/>
      <c r="N457" s="5"/>
      <c r="O457" s="92"/>
      <c r="P457" s="5"/>
      <c r="Q457" s="5"/>
      <c r="R457" s="11"/>
      <c r="S457" s="5"/>
      <c r="T457" s="3"/>
      <c r="U457" s="5"/>
      <c r="V457" s="5"/>
      <c r="W457" s="5"/>
      <c r="X457" s="5"/>
      <c r="Y457" s="5"/>
      <c r="Z457" s="5"/>
      <c r="AA457" s="5"/>
      <c r="AB457" s="5"/>
      <c r="AC457" s="5"/>
      <c r="AD457" s="5"/>
      <c r="AE457" s="5"/>
    </row>
    <row r="458" ht="15.75" customHeight="1">
      <c r="E458" s="89"/>
      <c r="I458" s="89"/>
      <c r="L458" s="89"/>
      <c r="N458" s="5"/>
      <c r="O458" s="92"/>
      <c r="P458" s="5"/>
      <c r="Q458" s="5"/>
      <c r="R458" s="11"/>
      <c r="S458" s="5"/>
      <c r="T458" s="3"/>
      <c r="U458" s="5"/>
      <c r="V458" s="5"/>
      <c r="W458" s="5"/>
      <c r="X458" s="5"/>
      <c r="Y458" s="5"/>
      <c r="Z458" s="5"/>
      <c r="AA458" s="5"/>
      <c r="AB458" s="5"/>
      <c r="AC458" s="5"/>
      <c r="AD458" s="5"/>
      <c r="AE458" s="5"/>
    </row>
    <row r="459" ht="15.75" customHeight="1">
      <c r="E459" s="89"/>
      <c r="I459" s="89"/>
      <c r="L459" s="89"/>
      <c r="N459" s="5"/>
      <c r="O459" s="92"/>
      <c r="P459" s="5"/>
      <c r="Q459" s="5"/>
      <c r="R459" s="11"/>
      <c r="S459" s="5"/>
      <c r="T459" s="3"/>
      <c r="U459" s="5"/>
      <c r="V459" s="5"/>
      <c r="W459" s="5"/>
      <c r="X459" s="5"/>
      <c r="Y459" s="5"/>
      <c r="Z459" s="5"/>
      <c r="AA459" s="5"/>
      <c r="AB459" s="5"/>
      <c r="AC459" s="5"/>
      <c r="AD459" s="5"/>
      <c r="AE459" s="5"/>
    </row>
    <row r="460" ht="15.75" customHeight="1">
      <c r="E460" s="89"/>
      <c r="I460" s="89"/>
      <c r="L460" s="89"/>
      <c r="N460" s="5"/>
      <c r="O460" s="92"/>
      <c r="P460" s="5"/>
      <c r="Q460" s="5"/>
      <c r="R460" s="11"/>
      <c r="S460" s="5"/>
      <c r="T460" s="3"/>
      <c r="U460" s="5"/>
      <c r="V460" s="5"/>
      <c r="W460" s="5"/>
      <c r="X460" s="5"/>
      <c r="Y460" s="5"/>
      <c r="Z460" s="5"/>
      <c r="AA460" s="5"/>
      <c r="AB460" s="5"/>
      <c r="AC460" s="5"/>
      <c r="AD460" s="5"/>
      <c r="AE460" s="5"/>
    </row>
    <row r="461" ht="15.75" customHeight="1">
      <c r="E461" s="89"/>
      <c r="I461" s="89"/>
      <c r="L461" s="89"/>
      <c r="N461" s="5"/>
      <c r="O461" s="92"/>
      <c r="P461" s="5"/>
      <c r="Q461" s="5"/>
      <c r="R461" s="11"/>
      <c r="S461" s="5"/>
      <c r="T461" s="3"/>
      <c r="U461" s="5"/>
      <c r="V461" s="5"/>
      <c r="W461" s="5"/>
      <c r="X461" s="5"/>
      <c r="Y461" s="5"/>
      <c r="Z461" s="5"/>
      <c r="AA461" s="5"/>
      <c r="AB461" s="5"/>
      <c r="AC461" s="5"/>
      <c r="AD461" s="5"/>
      <c r="AE461" s="5"/>
    </row>
    <row r="462" ht="15.75" customHeight="1">
      <c r="E462" s="89"/>
      <c r="I462" s="89"/>
      <c r="L462" s="89"/>
      <c r="N462" s="5"/>
      <c r="O462" s="92"/>
      <c r="P462" s="5"/>
      <c r="Q462" s="5"/>
      <c r="R462" s="11"/>
      <c r="S462" s="5"/>
      <c r="T462" s="3"/>
      <c r="U462" s="5"/>
      <c r="V462" s="5"/>
      <c r="W462" s="5"/>
      <c r="X462" s="5"/>
      <c r="Y462" s="5"/>
      <c r="Z462" s="5"/>
      <c r="AA462" s="5"/>
      <c r="AB462" s="5"/>
      <c r="AC462" s="5"/>
      <c r="AD462" s="5"/>
      <c r="AE462" s="5"/>
    </row>
    <row r="463" ht="15.75" customHeight="1">
      <c r="E463" s="89"/>
      <c r="I463" s="89"/>
      <c r="L463" s="89"/>
      <c r="N463" s="5"/>
      <c r="O463" s="92"/>
      <c r="P463" s="5"/>
      <c r="Q463" s="5"/>
      <c r="R463" s="11"/>
      <c r="S463" s="5"/>
      <c r="T463" s="3"/>
      <c r="U463" s="5"/>
      <c r="V463" s="5"/>
      <c r="W463" s="5"/>
      <c r="X463" s="5"/>
      <c r="Y463" s="5"/>
      <c r="Z463" s="5"/>
      <c r="AA463" s="5"/>
      <c r="AB463" s="5"/>
      <c r="AC463" s="5"/>
      <c r="AD463" s="5"/>
      <c r="AE463" s="5"/>
    </row>
    <row r="464" ht="15.75" customHeight="1">
      <c r="E464" s="89"/>
      <c r="I464" s="89"/>
      <c r="L464" s="89"/>
      <c r="N464" s="5"/>
      <c r="O464" s="92"/>
      <c r="P464" s="5"/>
      <c r="Q464" s="5"/>
      <c r="R464" s="11"/>
      <c r="S464" s="5"/>
      <c r="T464" s="3"/>
      <c r="U464" s="5"/>
      <c r="V464" s="5"/>
      <c r="W464" s="5"/>
      <c r="X464" s="5"/>
      <c r="Y464" s="5"/>
      <c r="Z464" s="5"/>
      <c r="AA464" s="5"/>
      <c r="AB464" s="5"/>
      <c r="AC464" s="5"/>
      <c r="AD464" s="5"/>
      <c r="AE464" s="5"/>
    </row>
    <row r="465" ht="15.75" customHeight="1">
      <c r="E465" s="89"/>
      <c r="I465" s="89"/>
      <c r="L465" s="89"/>
      <c r="N465" s="5"/>
      <c r="O465" s="92"/>
      <c r="P465" s="5"/>
      <c r="Q465" s="5"/>
      <c r="R465" s="11"/>
      <c r="S465" s="5"/>
      <c r="T465" s="3"/>
      <c r="U465" s="5"/>
      <c r="V465" s="5"/>
      <c r="W465" s="5"/>
      <c r="X465" s="5"/>
      <c r="Y465" s="5"/>
      <c r="Z465" s="5"/>
      <c r="AA465" s="5"/>
      <c r="AB465" s="5"/>
      <c r="AC465" s="5"/>
      <c r="AD465" s="5"/>
      <c r="AE465" s="5"/>
    </row>
    <row r="466" ht="15.75" customHeight="1">
      <c r="E466" s="89"/>
      <c r="I466" s="89"/>
      <c r="L466" s="89"/>
      <c r="N466" s="5"/>
      <c r="O466" s="92"/>
      <c r="P466" s="5"/>
      <c r="Q466" s="5"/>
      <c r="R466" s="11"/>
      <c r="S466" s="5"/>
      <c r="T466" s="3"/>
      <c r="U466" s="5"/>
      <c r="V466" s="5"/>
      <c r="W466" s="5"/>
      <c r="X466" s="5"/>
      <c r="Y466" s="5"/>
      <c r="Z466" s="5"/>
      <c r="AA466" s="5"/>
      <c r="AB466" s="5"/>
      <c r="AC466" s="5"/>
      <c r="AD466" s="5"/>
      <c r="AE466" s="5"/>
    </row>
    <row r="467" ht="15.75" customHeight="1">
      <c r="E467" s="89"/>
      <c r="I467" s="89"/>
      <c r="L467" s="89"/>
      <c r="N467" s="5"/>
      <c r="O467" s="92"/>
      <c r="P467" s="5"/>
      <c r="Q467" s="5"/>
      <c r="R467" s="11"/>
      <c r="S467" s="5"/>
      <c r="T467" s="3"/>
      <c r="U467" s="5"/>
      <c r="V467" s="5"/>
      <c r="W467" s="5"/>
      <c r="X467" s="5"/>
      <c r="Y467" s="5"/>
      <c r="Z467" s="5"/>
      <c r="AA467" s="5"/>
      <c r="AB467" s="5"/>
      <c r="AC467" s="5"/>
      <c r="AD467" s="5"/>
      <c r="AE467" s="5"/>
    </row>
    <row r="468" ht="15.75" customHeight="1">
      <c r="E468" s="89"/>
      <c r="I468" s="89"/>
      <c r="L468" s="89"/>
      <c r="N468" s="5"/>
      <c r="O468" s="92"/>
      <c r="P468" s="5"/>
      <c r="Q468" s="5"/>
      <c r="R468" s="11"/>
      <c r="S468" s="5"/>
      <c r="T468" s="3"/>
      <c r="U468" s="5"/>
      <c r="V468" s="5"/>
      <c r="W468" s="5"/>
      <c r="X468" s="5"/>
      <c r="Y468" s="5"/>
      <c r="Z468" s="5"/>
      <c r="AA468" s="5"/>
      <c r="AB468" s="5"/>
      <c r="AC468" s="5"/>
      <c r="AD468" s="5"/>
      <c r="AE468" s="5"/>
    </row>
    <row r="469" ht="15.75" customHeight="1">
      <c r="E469" s="89"/>
      <c r="I469" s="89"/>
      <c r="L469" s="89"/>
      <c r="N469" s="5"/>
      <c r="O469" s="92"/>
      <c r="P469" s="5"/>
      <c r="Q469" s="5"/>
      <c r="R469" s="11"/>
      <c r="S469" s="5"/>
      <c r="T469" s="3"/>
      <c r="U469" s="5"/>
      <c r="V469" s="5"/>
      <c r="W469" s="5"/>
      <c r="X469" s="5"/>
      <c r="Y469" s="5"/>
      <c r="Z469" s="5"/>
      <c r="AA469" s="5"/>
      <c r="AB469" s="5"/>
      <c r="AC469" s="5"/>
      <c r="AD469" s="5"/>
      <c r="AE469" s="5"/>
    </row>
    <row r="470" ht="15.75" customHeight="1">
      <c r="E470" s="89"/>
      <c r="I470" s="89"/>
      <c r="L470" s="89"/>
      <c r="N470" s="5"/>
      <c r="O470" s="92"/>
      <c r="P470" s="5"/>
      <c r="Q470" s="5"/>
      <c r="R470" s="11"/>
      <c r="S470" s="5"/>
      <c r="T470" s="3"/>
      <c r="U470" s="5"/>
      <c r="V470" s="5"/>
      <c r="W470" s="5"/>
      <c r="X470" s="5"/>
      <c r="Y470" s="5"/>
      <c r="Z470" s="5"/>
      <c r="AA470" s="5"/>
      <c r="AB470" s="5"/>
      <c r="AC470" s="5"/>
      <c r="AD470" s="5"/>
      <c r="AE470" s="5"/>
    </row>
    <row r="471" ht="15.75" customHeight="1">
      <c r="E471" s="89"/>
      <c r="I471" s="89"/>
      <c r="L471" s="89"/>
      <c r="N471" s="5"/>
      <c r="O471" s="92"/>
      <c r="P471" s="5"/>
      <c r="Q471" s="5"/>
      <c r="R471" s="11"/>
      <c r="S471" s="5"/>
      <c r="T471" s="3"/>
      <c r="U471" s="5"/>
      <c r="V471" s="5"/>
      <c r="W471" s="5"/>
      <c r="X471" s="5"/>
      <c r="Y471" s="5"/>
      <c r="Z471" s="5"/>
      <c r="AA471" s="5"/>
      <c r="AB471" s="5"/>
      <c r="AC471" s="5"/>
      <c r="AD471" s="5"/>
      <c r="AE471" s="5"/>
    </row>
    <row r="472" ht="15.75" customHeight="1">
      <c r="E472" s="89"/>
      <c r="I472" s="89"/>
      <c r="L472" s="89"/>
      <c r="N472" s="5"/>
      <c r="O472" s="92"/>
      <c r="P472" s="5"/>
      <c r="Q472" s="5"/>
      <c r="R472" s="11"/>
      <c r="S472" s="5"/>
      <c r="T472" s="3"/>
      <c r="U472" s="5"/>
      <c r="V472" s="5"/>
      <c r="W472" s="5"/>
      <c r="X472" s="5"/>
      <c r="Y472" s="5"/>
      <c r="Z472" s="5"/>
      <c r="AA472" s="5"/>
      <c r="AB472" s="5"/>
      <c r="AC472" s="5"/>
      <c r="AD472" s="5"/>
      <c r="AE472" s="5"/>
    </row>
    <row r="473" ht="15.75" customHeight="1">
      <c r="E473" s="89"/>
      <c r="I473" s="89"/>
      <c r="L473" s="89"/>
      <c r="N473" s="5"/>
      <c r="O473" s="92"/>
      <c r="P473" s="5"/>
      <c r="Q473" s="5"/>
      <c r="R473" s="11"/>
      <c r="S473" s="5"/>
      <c r="T473" s="3"/>
      <c r="U473" s="5"/>
      <c r="V473" s="5"/>
      <c r="W473" s="5"/>
      <c r="X473" s="5"/>
      <c r="Y473" s="5"/>
      <c r="Z473" s="5"/>
      <c r="AA473" s="5"/>
      <c r="AB473" s="5"/>
      <c r="AC473" s="5"/>
      <c r="AD473" s="5"/>
      <c r="AE473" s="5"/>
    </row>
    <row r="474" ht="15.75" customHeight="1">
      <c r="E474" s="89"/>
      <c r="I474" s="89"/>
      <c r="L474" s="89"/>
      <c r="N474" s="5"/>
      <c r="O474" s="92"/>
      <c r="P474" s="5"/>
      <c r="Q474" s="5"/>
      <c r="R474" s="11"/>
      <c r="S474" s="5"/>
      <c r="T474" s="3"/>
      <c r="U474" s="5"/>
      <c r="V474" s="5"/>
      <c r="W474" s="5"/>
      <c r="X474" s="5"/>
      <c r="Y474" s="5"/>
      <c r="Z474" s="5"/>
      <c r="AA474" s="5"/>
      <c r="AB474" s="5"/>
      <c r="AC474" s="5"/>
      <c r="AD474" s="5"/>
      <c r="AE474" s="5"/>
    </row>
    <row r="475" ht="15.75" customHeight="1">
      <c r="E475" s="89"/>
      <c r="I475" s="89"/>
      <c r="L475" s="89"/>
      <c r="N475" s="5"/>
      <c r="O475" s="92"/>
      <c r="P475" s="5"/>
      <c r="Q475" s="5"/>
      <c r="R475" s="11"/>
      <c r="S475" s="5"/>
      <c r="T475" s="3"/>
      <c r="U475" s="5"/>
      <c r="V475" s="5"/>
      <c r="W475" s="5"/>
      <c r="X475" s="5"/>
      <c r="Y475" s="5"/>
      <c r="Z475" s="5"/>
      <c r="AA475" s="5"/>
      <c r="AB475" s="5"/>
      <c r="AC475" s="5"/>
      <c r="AD475" s="5"/>
      <c r="AE475" s="5"/>
    </row>
    <row r="476" ht="15.75" customHeight="1">
      <c r="E476" s="89"/>
      <c r="I476" s="89"/>
      <c r="L476" s="89"/>
      <c r="N476" s="5"/>
      <c r="O476" s="92"/>
      <c r="P476" s="5"/>
      <c r="Q476" s="5"/>
      <c r="R476" s="11"/>
      <c r="S476" s="5"/>
      <c r="T476" s="3"/>
      <c r="U476" s="5"/>
      <c r="V476" s="5"/>
      <c r="W476" s="5"/>
      <c r="X476" s="5"/>
      <c r="Y476" s="5"/>
      <c r="Z476" s="5"/>
      <c r="AA476" s="5"/>
      <c r="AB476" s="5"/>
      <c r="AC476" s="5"/>
      <c r="AD476" s="5"/>
      <c r="AE476" s="5"/>
    </row>
    <row r="477" ht="15.75" customHeight="1">
      <c r="E477" s="89"/>
      <c r="I477" s="89"/>
      <c r="L477" s="89"/>
      <c r="N477" s="5"/>
      <c r="O477" s="92"/>
      <c r="P477" s="5"/>
      <c r="Q477" s="5"/>
      <c r="R477" s="11"/>
      <c r="S477" s="5"/>
      <c r="T477" s="3"/>
      <c r="U477" s="5"/>
      <c r="V477" s="5"/>
      <c r="W477" s="5"/>
      <c r="X477" s="5"/>
      <c r="Y477" s="5"/>
      <c r="Z477" s="5"/>
      <c r="AA477" s="5"/>
      <c r="AB477" s="5"/>
      <c r="AC477" s="5"/>
      <c r="AD477" s="5"/>
      <c r="AE477" s="5"/>
    </row>
    <row r="478" ht="15.75" customHeight="1">
      <c r="E478" s="89"/>
      <c r="I478" s="89"/>
      <c r="L478" s="89"/>
      <c r="N478" s="5"/>
      <c r="O478" s="92"/>
      <c r="P478" s="5"/>
      <c r="Q478" s="5"/>
      <c r="R478" s="11"/>
      <c r="S478" s="5"/>
      <c r="T478" s="3"/>
      <c r="U478" s="5"/>
      <c r="V478" s="5"/>
      <c r="W478" s="5"/>
      <c r="X478" s="5"/>
      <c r="Y478" s="5"/>
      <c r="Z478" s="5"/>
      <c r="AA478" s="5"/>
      <c r="AB478" s="5"/>
      <c r="AC478" s="5"/>
      <c r="AD478" s="5"/>
      <c r="AE478" s="5"/>
    </row>
    <row r="479" ht="15.75" customHeight="1">
      <c r="E479" s="89"/>
      <c r="I479" s="89"/>
      <c r="L479" s="89"/>
      <c r="N479" s="5"/>
      <c r="O479" s="92"/>
      <c r="P479" s="5"/>
      <c r="Q479" s="5"/>
      <c r="R479" s="11"/>
      <c r="S479" s="5"/>
      <c r="T479" s="3"/>
      <c r="U479" s="5"/>
      <c r="V479" s="5"/>
      <c r="W479" s="5"/>
      <c r="X479" s="5"/>
      <c r="Y479" s="5"/>
      <c r="Z479" s="5"/>
      <c r="AA479" s="5"/>
      <c r="AB479" s="5"/>
      <c r="AC479" s="5"/>
      <c r="AD479" s="5"/>
      <c r="AE479" s="5"/>
    </row>
    <row r="480" ht="15.75" customHeight="1">
      <c r="E480" s="89"/>
      <c r="I480" s="89"/>
      <c r="L480" s="89"/>
      <c r="N480" s="5"/>
      <c r="O480" s="92"/>
      <c r="P480" s="5"/>
      <c r="Q480" s="5"/>
      <c r="R480" s="11"/>
      <c r="S480" s="5"/>
      <c r="T480" s="3"/>
      <c r="U480" s="5"/>
      <c r="V480" s="5"/>
      <c r="W480" s="5"/>
      <c r="X480" s="5"/>
      <c r="Y480" s="5"/>
      <c r="Z480" s="5"/>
      <c r="AA480" s="5"/>
      <c r="AB480" s="5"/>
      <c r="AC480" s="5"/>
      <c r="AD480" s="5"/>
      <c r="AE480" s="5"/>
    </row>
    <row r="481" ht="15.75" customHeight="1">
      <c r="E481" s="89"/>
      <c r="I481" s="89"/>
      <c r="L481" s="89"/>
      <c r="N481" s="5"/>
      <c r="O481" s="92"/>
      <c r="P481" s="5"/>
      <c r="Q481" s="5"/>
      <c r="R481" s="11"/>
      <c r="S481" s="5"/>
      <c r="T481" s="3"/>
      <c r="U481" s="5"/>
      <c r="V481" s="5"/>
      <c r="W481" s="5"/>
      <c r="X481" s="5"/>
      <c r="Y481" s="5"/>
      <c r="Z481" s="5"/>
      <c r="AA481" s="5"/>
      <c r="AB481" s="5"/>
      <c r="AC481" s="5"/>
      <c r="AD481" s="5"/>
      <c r="AE481" s="5"/>
    </row>
    <row r="482" ht="15.75" customHeight="1">
      <c r="E482" s="89"/>
      <c r="I482" s="89"/>
      <c r="L482" s="89"/>
      <c r="N482" s="5"/>
      <c r="O482" s="92"/>
      <c r="P482" s="5"/>
      <c r="Q482" s="5"/>
      <c r="R482" s="11"/>
      <c r="S482" s="5"/>
      <c r="T482" s="3"/>
      <c r="U482" s="5"/>
      <c r="V482" s="5"/>
      <c r="W482" s="5"/>
      <c r="X482" s="5"/>
      <c r="Y482" s="5"/>
      <c r="Z482" s="5"/>
      <c r="AA482" s="5"/>
      <c r="AB482" s="5"/>
      <c r="AC482" s="5"/>
      <c r="AD482" s="5"/>
      <c r="AE482" s="5"/>
    </row>
    <row r="483" ht="15.75" customHeight="1">
      <c r="E483" s="89"/>
      <c r="I483" s="89"/>
      <c r="L483" s="89"/>
      <c r="N483" s="5"/>
      <c r="O483" s="92"/>
      <c r="P483" s="5"/>
      <c r="Q483" s="5"/>
      <c r="R483" s="11"/>
      <c r="S483" s="5"/>
      <c r="T483" s="3"/>
      <c r="U483" s="5"/>
      <c r="V483" s="5"/>
      <c r="W483" s="5"/>
      <c r="X483" s="5"/>
      <c r="Y483" s="5"/>
      <c r="Z483" s="5"/>
      <c r="AA483" s="5"/>
      <c r="AB483" s="5"/>
      <c r="AC483" s="5"/>
      <c r="AD483" s="5"/>
      <c r="AE483" s="5"/>
    </row>
    <row r="484" ht="15.75" customHeight="1">
      <c r="E484" s="89"/>
      <c r="I484" s="89"/>
      <c r="L484" s="89"/>
      <c r="N484" s="5"/>
      <c r="O484" s="92"/>
      <c r="P484" s="5"/>
      <c r="Q484" s="5"/>
      <c r="R484" s="11"/>
      <c r="S484" s="5"/>
      <c r="T484" s="3"/>
      <c r="U484" s="5"/>
      <c r="V484" s="5"/>
      <c r="W484" s="5"/>
      <c r="X484" s="5"/>
      <c r="Y484" s="5"/>
      <c r="Z484" s="5"/>
      <c r="AA484" s="5"/>
      <c r="AB484" s="5"/>
      <c r="AC484" s="5"/>
      <c r="AD484" s="5"/>
      <c r="AE484" s="5"/>
    </row>
    <row r="485" ht="15.75" customHeight="1">
      <c r="E485" s="89"/>
      <c r="I485" s="89"/>
      <c r="L485" s="89"/>
      <c r="N485" s="5"/>
      <c r="O485" s="92"/>
      <c r="P485" s="5"/>
      <c r="Q485" s="5"/>
      <c r="R485" s="11"/>
      <c r="S485" s="5"/>
      <c r="T485" s="3"/>
      <c r="U485" s="5"/>
      <c r="V485" s="5"/>
      <c r="W485" s="5"/>
      <c r="X485" s="5"/>
      <c r="Y485" s="5"/>
      <c r="Z485" s="5"/>
      <c r="AA485" s="5"/>
      <c r="AB485" s="5"/>
      <c r="AC485" s="5"/>
      <c r="AD485" s="5"/>
      <c r="AE485" s="5"/>
    </row>
    <row r="486" ht="15.75" customHeight="1">
      <c r="E486" s="89"/>
      <c r="I486" s="89"/>
      <c r="L486" s="89"/>
      <c r="N486" s="5"/>
      <c r="O486" s="92"/>
      <c r="P486" s="5"/>
      <c r="Q486" s="5"/>
      <c r="R486" s="11"/>
      <c r="S486" s="5"/>
      <c r="T486" s="3"/>
      <c r="U486" s="5"/>
      <c r="V486" s="5"/>
      <c r="W486" s="5"/>
      <c r="X486" s="5"/>
      <c r="Y486" s="5"/>
      <c r="Z486" s="5"/>
      <c r="AA486" s="5"/>
      <c r="AB486" s="5"/>
      <c r="AC486" s="5"/>
      <c r="AD486" s="5"/>
      <c r="AE486" s="5"/>
    </row>
    <row r="487" ht="15.75" customHeight="1">
      <c r="E487" s="89"/>
      <c r="I487" s="89"/>
      <c r="L487" s="89"/>
      <c r="N487" s="5"/>
      <c r="O487" s="92"/>
      <c r="P487" s="5"/>
      <c r="Q487" s="5"/>
      <c r="R487" s="11"/>
      <c r="S487" s="5"/>
      <c r="T487" s="3"/>
      <c r="U487" s="5"/>
      <c r="V487" s="5"/>
      <c r="W487" s="5"/>
      <c r="X487" s="5"/>
      <c r="Y487" s="5"/>
      <c r="Z487" s="5"/>
      <c r="AA487" s="5"/>
      <c r="AB487" s="5"/>
      <c r="AC487" s="5"/>
      <c r="AD487" s="5"/>
      <c r="AE487" s="5"/>
    </row>
    <row r="488" ht="15.75" customHeight="1">
      <c r="E488" s="89"/>
      <c r="I488" s="89"/>
      <c r="L488" s="89"/>
      <c r="N488" s="5"/>
      <c r="O488" s="92"/>
      <c r="P488" s="5"/>
      <c r="Q488" s="5"/>
      <c r="R488" s="11"/>
      <c r="S488" s="5"/>
      <c r="T488" s="3"/>
      <c r="U488" s="5"/>
      <c r="V488" s="5"/>
      <c r="W488" s="5"/>
      <c r="X488" s="5"/>
      <c r="Y488" s="5"/>
      <c r="Z488" s="5"/>
      <c r="AA488" s="5"/>
      <c r="AB488" s="5"/>
      <c r="AC488" s="5"/>
      <c r="AD488" s="5"/>
      <c r="AE488" s="5"/>
    </row>
    <row r="489" ht="15.75" customHeight="1">
      <c r="E489" s="89"/>
      <c r="I489" s="89"/>
      <c r="L489" s="89"/>
      <c r="N489" s="5"/>
      <c r="O489" s="92"/>
      <c r="P489" s="5"/>
      <c r="Q489" s="5"/>
      <c r="R489" s="11"/>
      <c r="S489" s="5"/>
      <c r="T489" s="3"/>
      <c r="U489" s="5"/>
      <c r="V489" s="5"/>
      <c r="W489" s="5"/>
      <c r="X489" s="5"/>
      <c r="Y489" s="5"/>
      <c r="Z489" s="5"/>
      <c r="AA489" s="5"/>
      <c r="AB489" s="5"/>
      <c r="AC489" s="5"/>
      <c r="AD489" s="5"/>
      <c r="AE489" s="5"/>
    </row>
    <row r="490" ht="15.75" customHeight="1">
      <c r="E490" s="89"/>
      <c r="I490" s="89"/>
      <c r="L490" s="89"/>
      <c r="N490" s="5"/>
      <c r="O490" s="92"/>
      <c r="P490" s="5"/>
      <c r="Q490" s="5"/>
      <c r="R490" s="11"/>
      <c r="S490" s="5"/>
      <c r="T490" s="3"/>
      <c r="U490" s="5"/>
      <c r="V490" s="5"/>
      <c r="W490" s="5"/>
      <c r="X490" s="5"/>
      <c r="Y490" s="5"/>
      <c r="Z490" s="5"/>
      <c r="AA490" s="5"/>
      <c r="AB490" s="5"/>
      <c r="AC490" s="5"/>
      <c r="AD490" s="5"/>
      <c r="AE490" s="5"/>
    </row>
    <row r="491" ht="15.75" customHeight="1">
      <c r="E491" s="89"/>
      <c r="I491" s="89"/>
      <c r="L491" s="89"/>
      <c r="N491" s="5"/>
      <c r="O491" s="92"/>
      <c r="P491" s="5"/>
      <c r="Q491" s="5"/>
      <c r="R491" s="11"/>
      <c r="S491" s="5"/>
      <c r="T491" s="3"/>
      <c r="U491" s="5"/>
      <c r="V491" s="5"/>
      <c r="W491" s="5"/>
      <c r="X491" s="5"/>
      <c r="Y491" s="5"/>
      <c r="Z491" s="5"/>
      <c r="AA491" s="5"/>
      <c r="AB491" s="5"/>
      <c r="AC491" s="5"/>
      <c r="AD491" s="5"/>
      <c r="AE491" s="5"/>
    </row>
    <row r="492" ht="15.75" customHeight="1">
      <c r="E492" s="89"/>
      <c r="I492" s="89"/>
      <c r="L492" s="89"/>
      <c r="N492" s="5"/>
      <c r="O492" s="92"/>
      <c r="P492" s="5"/>
      <c r="Q492" s="5"/>
      <c r="R492" s="11"/>
      <c r="S492" s="5"/>
      <c r="T492" s="3"/>
      <c r="U492" s="5"/>
      <c r="V492" s="5"/>
      <c r="W492" s="5"/>
      <c r="X492" s="5"/>
      <c r="Y492" s="5"/>
      <c r="Z492" s="5"/>
      <c r="AA492" s="5"/>
      <c r="AB492" s="5"/>
      <c r="AC492" s="5"/>
      <c r="AD492" s="5"/>
      <c r="AE492" s="5"/>
    </row>
    <row r="493" ht="15.75" customHeight="1">
      <c r="E493" s="89"/>
      <c r="I493" s="89"/>
      <c r="L493" s="89"/>
      <c r="N493" s="5"/>
      <c r="O493" s="92"/>
      <c r="P493" s="5"/>
      <c r="Q493" s="5"/>
      <c r="R493" s="11"/>
      <c r="S493" s="5"/>
      <c r="T493" s="3"/>
      <c r="U493" s="5"/>
      <c r="V493" s="5"/>
      <c r="W493" s="5"/>
      <c r="X493" s="5"/>
      <c r="Y493" s="5"/>
      <c r="Z493" s="5"/>
      <c r="AA493" s="5"/>
      <c r="AB493" s="5"/>
      <c r="AC493" s="5"/>
      <c r="AD493" s="5"/>
      <c r="AE493" s="5"/>
    </row>
    <row r="494" ht="15.75" customHeight="1">
      <c r="E494" s="89"/>
      <c r="I494" s="89"/>
      <c r="L494" s="89"/>
      <c r="N494" s="5"/>
      <c r="O494" s="92"/>
      <c r="P494" s="5"/>
      <c r="Q494" s="5"/>
      <c r="R494" s="11"/>
      <c r="S494" s="5"/>
      <c r="T494" s="3"/>
      <c r="U494" s="5"/>
      <c r="V494" s="5"/>
      <c r="W494" s="5"/>
      <c r="X494" s="5"/>
      <c r="Y494" s="5"/>
      <c r="Z494" s="5"/>
      <c r="AA494" s="5"/>
      <c r="AB494" s="5"/>
      <c r="AC494" s="5"/>
      <c r="AD494" s="5"/>
      <c r="AE494" s="5"/>
    </row>
    <row r="495" ht="15.75" customHeight="1">
      <c r="E495" s="89"/>
      <c r="I495" s="89"/>
      <c r="L495" s="89"/>
      <c r="N495" s="5"/>
      <c r="O495" s="92"/>
      <c r="P495" s="5"/>
      <c r="Q495" s="5"/>
      <c r="R495" s="11"/>
      <c r="S495" s="5"/>
      <c r="T495" s="3"/>
      <c r="U495" s="5"/>
      <c r="V495" s="5"/>
      <c r="W495" s="5"/>
      <c r="X495" s="5"/>
      <c r="Y495" s="5"/>
      <c r="Z495" s="5"/>
      <c r="AA495" s="5"/>
      <c r="AB495" s="5"/>
      <c r="AC495" s="5"/>
      <c r="AD495" s="5"/>
      <c r="AE495" s="5"/>
    </row>
    <row r="496" ht="15.75" customHeight="1">
      <c r="E496" s="89"/>
      <c r="I496" s="89"/>
      <c r="L496" s="89"/>
      <c r="N496" s="5"/>
      <c r="O496" s="92"/>
      <c r="P496" s="5"/>
      <c r="Q496" s="5"/>
      <c r="R496" s="11"/>
      <c r="S496" s="5"/>
      <c r="T496" s="3"/>
      <c r="U496" s="5"/>
      <c r="V496" s="5"/>
      <c r="W496" s="5"/>
      <c r="X496" s="5"/>
      <c r="Y496" s="5"/>
      <c r="Z496" s="5"/>
      <c r="AA496" s="5"/>
      <c r="AB496" s="5"/>
      <c r="AC496" s="5"/>
      <c r="AD496" s="5"/>
      <c r="AE496" s="5"/>
    </row>
    <row r="497" ht="15.75" customHeight="1">
      <c r="E497" s="89"/>
      <c r="I497" s="89"/>
      <c r="L497" s="89"/>
      <c r="N497" s="5"/>
      <c r="O497" s="92"/>
      <c r="P497" s="5"/>
      <c r="Q497" s="5"/>
      <c r="R497" s="11"/>
      <c r="S497" s="5"/>
      <c r="T497" s="3"/>
      <c r="U497" s="5"/>
      <c r="V497" s="5"/>
      <c r="W497" s="5"/>
      <c r="X497" s="5"/>
      <c r="Y497" s="5"/>
      <c r="Z497" s="5"/>
      <c r="AA497" s="5"/>
      <c r="AB497" s="5"/>
      <c r="AC497" s="5"/>
      <c r="AD497" s="5"/>
      <c r="AE497" s="5"/>
    </row>
    <row r="498" ht="15.75" customHeight="1">
      <c r="E498" s="89"/>
      <c r="I498" s="89"/>
      <c r="L498" s="89"/>
      <c r="N498" s="5"/>
      <c r="O498" s="92"/>
      <c r="P498" s="5"/>
      <c r="Q498" s="5"/>
      <c r="R498" s="11"/>
      <c r="S498" s="5"/>
      <c r="T498" s="3"/>
      <c r="U498" s="5"/>
      <c r="V498" s="5"/>
      <c r="W498" s="5"/>
      <c r="X498" s="5"/>
      <c r="Y498" s="5"/>
      <c r="Z498" s="5"/>
      <c r="AA498" s="5"/>
      <c r="AB498" s="5"/>
      <c r="AC498" s="5"/>
      <c r="AD498" s="5"/>
      <c r="AE498" s="5"/>
    </row>
    <row r="499" ht="15.75" customHeight="1">
      <c r="E499" s="89"/>
      <c r="I499" s="89"/>
      <c r="L499" s="89"/>
      <c r="N499" s="5"/>
      <c r="O499" s="92"/>
      <c r="P499" s="5"/>
      <c r="Q499" s="5"/>
      <c r="R499" s="11"/>
      <c r="S499" s="5"/>
      <c r="T499" s="3"/>
      <c r="U499" s="5"/>
      <c r="V499" s="5"/>
      <c r="W499" s="5"/>
      <c r="X499" s="5"/>
      <c r="Y499" s="5"/>
      <c r="Z499" s="5"/>
      <c r="AA499" s="5"/>
      <c r="AB499" s="5"/>
      <c r="AC499" s="5"/>
      <c r="AD499" s="5"/>
      <c r="AE499" s="5"/>
    </row>
    <row r="500" ht="15.75" customHeight="1">
      <c r="E500" s="89"/>
      <c r="I500" s="89"/>
      <c r="L500" s="89"/>
      <c r="N500" s="5"/>
      <c r="O500" s="92"/>
      <c r="P500" s="5"/>
      <c r="Q500" s="5"/>
      <c r="R500" s="11"/>
      <c r="S500" s="5"/>
      <c r="T500" s="3"/>
      <c r="U500" s="5"/>
      <c r="V500" s="5"/>
      <c r="W500" s="5"/>
      <c r="X500" s="5"/>
      <c r="Y500" s="5"/>
      <c r="Z500" s="5"/>
      <c r="AA500" s="5"/>
      <c r="AB500" s="5"/>
      <c r="AC500" s="5"/>
      <c r="AD500" s="5"/>
      <c r="AE500" s="5"/>
    </row>
    <row r="501" ht="15.75" customHeight="1">
      <c r="E501" s="89"/>
      <c r="I501" s="89"/>
      <c r="L501" s="89"/>
      <c r="N501" s="5"/>
      <c r="O501" s="92"/>
      <c r="P501" s="5"/>
      <c r="Q501" s="5"/>
      <c r="R501" s="11"/>
      <c r="S501" s="5"/>
      <c r="T501" s="3"/>
      <c r="U501" s="5"/>
      <c r="V501" s="5"/>
      <c r="W501" s="5"/>
      <c r="X501" s="5"/>
      <c r="Y501" s="5"/>
      <c r="Z501" s="5"/>
      <c r="AA501" s="5"/>
      <c r="AB501" s="5"/>
      <c r="AC501" s="5"/>
      <c r="AD501" s="5"/>
      <c r="AE501" s="5"/>
    </row>
    <row r="502" ht="15.75" customHeight="1">
      <c r="E502" s="89"/>
      <c r="I502" s="89"/>
      <c r="L502" s="89"/>
      <c r="N502" s="5"/>
      <c r="O502" s="92"/>
      <c r="P502" s="5"/>
      <c r="Q502" s="5"/>
      <c r="R502" s="11"/>
      <c r="S502" s="5"/>
      <c r="T502" s="3"/>
      <c r="U502" s="5"/>
      <c r="V502" s="5"/>
      <c r="W502" s="5"/>
      <c r="X502" s="5"/>
      <c r="Y502" s="5"/>
      <c r="Z502" s="5"/>
      <c r="AA502" s="5"/>
      <c r="AB502" s="5"/>
      <c r="AC502" s="5"/>
      <c r="AD502" s="5"/>
      <c r="AE502" s="5"/>
    </row>
    <row r="503" ht="15.75" customHeight="1">
      <c r="E503" s="89"/>
      <c r="I503" s="89"/>
      <c r="L503" s="89"/>
      <c r="N503" s="5"/>
      <c r="O503" s="92"/>
      <c r="P503" s="5"/>
      <c r="Q503" s="5"/>
      <c r="R503" s="11"/>
      <c r="S503" s="5"/>
      <c r="T503" s="3"/>
      <c r="U503" s="5"/>
      <c r="V503" s="5"/>
      <c r="W503" s="5"/>
      <c r="X503" s="5"/>
      <c r="Y503" s="5"/>
      <c r="Z503" s="5"/>
      <c r="AA503" s="5"/>
      <c r="AB503" s="5"/>
      <c r="AC503" s="5"/>
      <c r="AD503" s="5"/>
      <c r="AE503" s="5"/>
    </row>
    <row r="504" ht="15.75" customHeight="1">
      <c r="E504" s="89"/>
      <c r="I504" s="89"/>
      <c r="L504" s="89"/>
      <c r="N504" s="5"/>
      <c r="O504" s="92"/>
      <c r="P504" s="5"/>
      <c r="Q504" s="5"/>
      <c r="R504" s="11"/>
      <c r="S504" s="5"/>
      <c r="T504" s="3"/>
      <c r="U504" s="5"/>
      <c r="V504" s="5"/>
      <c r="W504" s="5"/>
      <c r="X504" s="5"/>
      <c r="Y504" s="5"/>
      <c r="Z504" s="5"/>
      <c r="AA504" s="5"/>
      <c r="AB504" s="5"/>
      <c r="AC504" s="5"/>
      <c r="AD504" s="5"/>
      <c r="AE504" s="5"/>
    </row>
    <row r="505" ht="15.75" customHeight="1">
      <c r="E505" s="89"/>
      <c r="I505" s="89"/>
      <c r="L505" s="89"/>
      <c r="N505" s="5"/>
      <c r="O505" s="92"/>
      <c r="P505" s="5"/>
      <c r="Q505" s="5"/>
      <c r="R505" s="11"/>
      <c r="S505" s="5"/>
      <c r="T505" s="3"/>
      <c r="U505" s="5"/>
      <c r="V505" s="5"/>
      <c r="W505" s="5"/>
      <c r="X505" s="5"/>
      <c r="Y505" s="5"/>
      <c r="Z505" s="5"/>
      <c r="AA505" s="5"/>
      <c r="AB505" s="5"/>
      <c r="AC505" s="5"/>
      <c r="AD505" s="5"/>
      <c r="AE505" s="5"/>
    </row>
    <row r="506" ht="15.75" customHeight="1">
      <c r="E506" s="89"/>
      <c r="I506" s="89"/>
      <c r="L506" s="89"/>
      <c r="N506" s="5"/>
      <c r="O506" s="92"/>
      <c r="P506" s="5"/>
      <c r="Q506" s="5"/>
      <c r="R506" s="11"/>
      <c r="S506" s="5"/>
      <c r="T506" s="3"/>
      <c r="U506" s="5"/>
      <c r="V506" s="5"/>
      <c r="W506" s="5"/>
      <c r="X506" s="5"/>
      <c r="Y506" s="5"/>
      <c r="Z506" s="5"/>
      <c r="AA506" s="5"/>
      <c r="AB506" s="5"/>
      <c r="AC506" s="5"/>
      <c r="AD506" s="5"/>
      <c r="AE506" s="5"/>
    </row>
    <row r="507" ht="15.75" customHeight="1">
      <c r="E507" s="89"/>
      <c r="I507" s="89"/>
      <c r="L507" s="89"/>
      <c r="N507" s="5"/>
      <c r="O507" s="92"/>
      <c r="P507" s="5"/>
      <c r="Q507" s="5"/>
      <c r="R507" s="11"/>
      <c r="S507" s="5"/>
      <c r="T507" s="3"/>
      <c r="U507" s="5"/>
      <c r="V507" s="5"/>
      <c r="W507" s="5"/>
      <c r="X507" s="5"/>
      <c r="Y507" s="5"/>
      <c r="Z507" s="5"/>
      <c r="AA507" s="5"/>
      <c r="AB507" s="5"/>
      <c r="AC507" s="5"/>
      <c r="AD507" s="5"/>
      <c r="AE507" s="5"/>
    </row>
    <row r="508" ht="15.75" customHeight="1">
      <c r="E508" s="89"/>
      <c r="I508" s="89"/>
      <c r="L508" s="89"/>
      <c r="N508" s="5"/>
      <c r="O508" s="92"/>
      <c r="P508" s="5"/>
      <c r="Q508" s="5"/>
      <c r="R508" s="11"/>
      <c r="S508" s="5"/>
      <c r="T508" s="3"/>
      <c r="U508" s="5"/>
      <c r="V508" s="5"/>
      <c r="W508" s="5"/>
      <c r="X508" s="5"/>
      <c r="Y508" s="5"/>
      <c r="Z508" s="5"/>
      <c r="AA508" s="5"/>
      <c r="AB508" s="5"/>
      <c r="AC508" s="5"/>
      <c r="AD508" s="5"/>
      <c r="AE508" s="5"/>
    </row>
    <row r="509" ht="15.75" customHeight="1">
      <c r="E509" s="89"/>
      <c r="I509" s="89"/>
      <c r="L509" s="89"/>
      <c r="N509" s="5"/>
      <c r="O509" s="92"/>
      <c r="P509" s="5"/>
      <c r="Q509" s="5"/>
      <c r="R509" s="11"/>
      <c r="S509" s="5"/>
      <c r="T509" s="3"/>
      <c r="U509" s="5"/>
      <c r="V509" s="5"/>
      <c r="W509" s="5"/>
      <c r="X509" s="5"/>
      <c r="Y509" s="5"/>
      <c r="Z509" s="5"/>
      <c r="AA509" s="5"/>
      <c r="AB509" s="5"/>
      <c r="AC509" s="5"/>
      <c r="AD509" s="5"/>
      <c r="AE509" s="5"/>
    </row>
    <row r="510" ht="15.75" customHeight="1">
      <c r="E510" s="89"/>
      <c r="I510" s="89"/>
      <c r="L510" s="89"/>
      <c r="N510" s="5"/>
      <c r="O510" s="92"/>
      <c r="P510" s="5"/>
      <c r="Q510" s="5"/>
      <c r="R510" s="11"/>
      <c r="S510" s="5"/>
      <c r="T510" s="3"/>
      <c r="U510" s="5"/>
      <c r="V510" s="5"/>
      <c r="W510" s="5"/>
      <c r="X510" s="5"/>
      <c r="Y510" s="5"/>
      <c r="Z510" s="5"/>
      <c r="AA510" s="5"/>
      <c r="AB510" s="5"/>
      <c r="AC510" s="5"/>
      <c r="AD510" s="5"/>
      <c r="AE510" s="5"/>
    </row>
    <row r="511" ht="15.75" customHeight="1">
      <c r="E511" s="89"/>
      <c r="I511" s="89"/>
      <c r="L511" s="89"/>
      <c r="N511" s="5"/>
      <c r="O511" s="92"/>
      <c r="P511" s="5"/>
      <c r="Q511" s="5"/>
      <c r="R511" s="11"/>
      <c r="S511" s="5"/>
      <c r="T511" s="3"/>
      <c r="U511" s="5"/>
      <c r="V511" s="5"/>
      <c r="W511" s="5"/>
      <c r="X511" s="5"/>
      <c r="Y511" s="5"/>
      <c r="Z511" s="5"/>
      <c r="AA511" s="5"/>
      <c r="AB511" s="5"/>
      <c r="AC511" s="5"/>
      <c r="AD511" s="5"/>
      <c r="AE511" s="5"/>
    </row>
    <row r="512" ht="15.75" customHeight="1">
      <c r="E512" s="89"/>
      <c r="I512" s="89"/>
      <c r="L512" s="89"/>
      <c r="N512" s="5"/>
      <c r="O512" s="92"/>
      <c r="P512" s="5"/>
      <c r="Q512" s="5"/>
      <c r="R512" s="11"/>
      <c r="S512" s="5"/>
      <c r="T512" s="3"/>
      <c r="U512" s="5"/>
      <c r="V512" s="5"/>
      <c r="W512" s="5"/>
      <c r="X512" s="5"/>
      <c r="Y512" s="5"/>
      <c r="Z512" s="5"/>
      <c r="AA512" s="5"/>
      <c r="AB512" s="5"/>
      <c r="AC512" s="5"/>
      <c r="AD512" s="5"/>
      <c r="AE512" s="5"/>
    </row>
    <row r="513" ht="15.75" customHeight="1">
      <c r="E513" s="89"/>
      <c r="I513" s="89"/>
      <c r="L513" s="89"/>
      <c r="N513" s="5"/>
      <c r="O513" s="92"/>
      <c r="P513" s="5"/>
      <c r="Q513" s="5"/>
      <c r="R513" s="11"/>
      <c r="S513" s="5"/>
      <c r="T513" s="3"/>
      <c r="U513" s="5"/>
      <c r="V513" s="5"/>
      <c r="W513" s="5"/>
      <c r="X513" s="5"/>
      <c r="Y513" s="5"/>
      <c r="Z513" s="5"/>
      <c r="AA513" s="5"/>
      <c r="AB513" s="5"/>
      <c r="AC513" s="5"/>
      <c r="AD513" s="5"/>
      <c r="AE513" s="5"/>
    </row>
    <row r="514" ht="15.75" customHeight="1">
      <c r="E514" s="89"/>
      <c r="I514" s="89"/>
      <c r="L514" s="89"/>
      <c r="N514" s="5"/>
      <c r="O514" s="92"/>
      <c r="P514" s="5"/>
      <c r="Q514" s="5"/>
      <c r="R514" s="11"/>
      <c r="S514" s="5"/>
      <c r="T514" s="3"/>
      <c r="U514" s="5"/>
      <c r="V514" s="5"/>
      <c r="W514" s="5"/>
      <c r="X514" s="5"/>
      <c r="Y514" s="5"/>
      <c r="Z514" s="5"/>
      <c r="AA514" s="5"/>
      <c r="AB514" s="5"/>
      <c r="AC514" s="5"/>
      <c r="AD514" s="5"/>
      <c r="AE514" s="5"/>
    </row>
    <row r="515" ht="15.75" customHeight="1">
      <c r="E515" s="89"/>
      <c r="I515" s="89"/>
      <c r="L515" s="89"/>
      <c r="N515" s="5"/>
      <c r="O515" s="92"/>
      <c r="P515" s="5"/>
      <c r="Q515" s="5"/>
      <c r="R515" s="11"/>
      <c r="S515" s="5"/>
      <c r="T515" s="3"/>
      <c r="U515" s="5"/>
      <c r="V515" s="5"/>
      <c r="W515" s="5"/>
      <c r="X515" s="5"/>
      <c r="Y515" s="5"/>
      <c r="Z515" s="5"/>
      <c r="AA515" s="5"/>
      <c r="AB515" s="5"/>
      <c r="AC515" s="5"/>
      <c r="AD515" s="5"/>
      <c r="AE515" s="5"/>
    </row>
    <row r="516" ht="15.75" customHeight="1">
      <c r="E516" s="89"/>
      <c r="I516" s="89"/>
      <c r="L516" s="89"/>
      <c r="N516" s="5"/>
      <c r="O516" s="92"/>
      <c r="P516" s="5"/>
      <c r="Q516" s="5"/>
      <c r="R516" s="11"/>
      <c r="S516" s="5"/>
      <c r="T516" s="3"/>
      <c r="U516" s="5"/>
      <c r="V516" s="5"/>
      <c r="W516" s="5"/>
      <c r="X516" s="5"/>
      <c r="Y516" s="5"/>
      <c r="Z516" s="5"/>
      <c r="AA516" s="5"/>
      <c r="AB516" s="5"/>
      <c r="AC516" s="5"/>
      <c r="AD516" s="5"/>
      <c r="AE516" s="5"/>
    </row>
    <row r="517" ht="15.75" customHeight="1">
      <c r="E517" s="89"/>
      <c r="I517" s="89"/>
      <c r="L517" s="89"/>
      <c r="N517" s="5"/>
      <c r="O517" s="92"/>
      <c r="P517" s="5"/>
      <c r="Q517" s="5"/>
      <c r="R517" s="11"/>
      <c r="S517" s="5"/>
      <c r="T517" s="3"/>
      <c r="U517" s="5"/>
      <c r="V517" s="5"/>
      <c r="W517" s="5"/>
      <c r="X517" s="5"/>
      <c r="Y517" s="5"/>
      <c r="Z517" s="5"/>
      <c r="AA517" s="5"/>
      <c r="AB517" s="5"/>
      <c r="AC517" s="5"/>
      <c r="AD517" s="5"/>
      <c r="AE517" s="5"/>
    </row>
    <row r="518" ht="15.75" customHeight="1">
      <c r="E518" s="89"/>
      <c r="I518" s="89"/>
      <c r="L518" s="89"/>
      <c r="N518" s="5"/>
      <c r="O518" s="92"/>
      <c r="P518" s="5"/>
      <c r="Q518" s="5"/>
      <c r="R518" s="11"/>
      <c r="S518" s="5"/>
      <c r="T518" s="3"/>
      <c r="U518" s="5"/>
      <c r="V518" s="5"/>
      <c r="W518" s="5"/>
      <c r="X518" s="5"/>
      <c r="Y518" s="5"/>
      <c r="Z518" s="5"/>
      <c r="AA518" s="5"/>
      <c r="AB518" s="5"/>
      <c r="AC518" s="5"/>
      <c r="AD518" s="5"/>
      <c r="AE518" s="5"/>
    </row>
    <row r="519" ht="15.75" customHeight="1">
      <c r="E519" s="89"/>
      <c r="I519" s="89"/>
      <c r="L519" s="89"/>
      <c r="N519" s="5"/>
      <c r="O519" s="92"/>
      <c r="P519" s="5"/>
      <c r="Q519" s="5"/>
      <c r="R519" s="11"/>
      <c r="S519" s="5"/>
      <c r="T519" s="3"/>
      <c r="U519" s="5"/>
      <c r="V519" s="5"/>
      <c r="W519" s="5"/>
      <c r="X519" s="5"/>
      <c r="Y519" s="5"/>
      <c r="Z519" s="5"/>
      <c r="AA519" s="5"/>
      <c r="AB519" s="5"/>
      <c r="AC519" s="5"/>
      <c r="AD519" s="5"/>
      <c r="AE519" s="5"/>
    </row>
    <row r="520" ht="15.75" customHeight="1">
      <c r="E520" s="89"/>
      <c r="I520" s="89"/>
      <c r="L520" s="89"/>
      <c r="N520" s="5"/>
      <c r="O520" s="92"/>
      <c r="P520" s="5"/>
      <c r="Q520" s="5"/>
      <c r="R520" s="11"/>
      <c r="S520" s="5"/>
      <c r="T520" s="3"/>
      <c r="U520" s="5"/>
      <c r="V520" s="5"/>
      <c r="W520" s="5"/>
      <c r="X520" s="5"/>
      <c r="Y520" s="5"/>
      <c r="Z520" s="5"/>
      <c r="AA520" s="5"/>
      <c r="AB520" s="5"/>
      <c r="AC520" s="5"/>
      <c r="AD520" s="5"/>
      <c r="AE520" s="5"/>
    </row>
    <row r="521" ht="15.75" customHeight="1">
      <c r="E521" s="89"/>
      <c r="I521" s="89"/>
      <c r="L521" s="89"/>
      <c r="N521" s="5"/>
      <c r="O521" s="92"/>
      <c r="P521" s="5"/>
      <c r="Q521" s="5"/>
      <c r="R521" s="11"/>
      <c r="S521" s="5"/>
      <c r="T521" s="3"/>
      <c r="U521" s="5"/>
      <c r="V521" s="5"/>
      <c r="W521" s="5"/>
      <c r="X521" s="5"/>
      <c r="Y521" s="5"/>
      <c r="Z521" s="5"/>
      <c r="AA521" s="5"/>
      <c r="AB521" s="5"/>
      <c r="AC521" s="5"/>
      <c r="AD521" s="5"/>
      <c r="AE521" s="5"/>
    </row>
    <row r="522" ht="15.75" customHeight="1">
      <c r="E522" s="89"/>
      <c r="I522" s="89"/>
      <c r="L522" s="89"/>
      <c r="N522" s="5"/>
      <c r="O522" s="92"/>
      <c r="P522" s="5"/>
      <c r="Q522" s="5"/>
      <c r="R522" s="11"/>
      <c r="S522" s="5"/>
      <c r="T522" s="3"/>
      <c r="U522" s="5"/>
      <c r="V522" s="5"/>
      <c r="W522" s="5"/>
      <c r="X522" s="5"/>
      <c r="Y522" s="5"/>
      <c r="Z522" s="5"/>
      <c r="AA522" s="5"/>
      <c r="AB522" s="5"/>
      <c r="AC522" s="5"/>
      <c r="AD522" s="5"/>
      <c r="AE522" s="5"/>
    </row>
    <row r="523" ht="15.75" customHeight="1">
      <c r="E523" s="89"/>
      <c r="I523" s="89"/>
      <c r="L523" s="89"/>
      <c r="N523" s="5"/>
      <c r="O523" s="92"/>
      <c r="P523" s="5"/>
      <c r="Q523" s="5"/>
      <c r="R523" s="11"/>
      <c r="S523" s="5"/>
      <c r="T523" s="3"/>
      <c r="U523" s="5"/>
      <c r="V523" s="5"/>
      <c r="W523" s="5"/>
      <c r="X523" s="5"/>
      <c r="Y523" s="5"/>
      <c r="Z523" s="5"/>
      <c r="AA523" s="5"/>
      <c r="AB523" s="5"/>
      <c r="AC523" s="5"/>
      <c r="AD523" s="5"/>
      <c r="AE523" s="5"/>
    </row>
    <row r="524" ht="15.75" customHeight="1">
      <c r="E524" s="89"/>
      <c r="I524" s="89"/>
      <c r="L524" s="89"/>
      <c r="N524" s="5"/>
      <c r="O524" s="92"/>
      <c r="P524" s="5"/>
      <c r="Q524" s="5"/>
      <c r="R524" s="11"/>
      <c r="S524" s="5"/>
      <c r="T524" s="3"/>
      <c r="U524" s="5"/>
      <c r="V524" s="5"/>
      <c r="W524" s="5"/>
      <c r="X524" s="5"/>
      <c r="Y524" s="5"/>
      <c r="Z524" s="5"/>
      <c r="AA524" s="5"/>
      <c r="AB524" s="5"/>
      <c r="AC524" s="5"/>
      <c r="AD524" s="5"/>
      <c r="AE524" s="5"/>
    </row>
    <row r="525" ht="15.75" customHeight="1">
      <c r="E525" s="89"/>
      <c r="I525" s="89"/>
      <c r="L525" s="89"/>
      <c r="N525" s="5"/>
      <c r="O525" s="92"/>
      <c r="P525" s="5"/>
      <c r="Q525" s="5"/>
      <c r="R525" s="11"/>
      <c r="S525" s="5"/>
      <c r="T525" s="3"/>
      <c r="U525" s="5"/>
      <c r="V525" s="5"/>
      <c r="W525" s="5"/>
      <c r="X525" s="5"/>
      <c r="Y525" s="5"/>
      <c r="Z525" s="5"/>
      <c r="AA525" s="5"/>
      <c r="AB525" s="5"/>
      <c r="AC525" s="5"/>
      <c r="AD525" s="5"/>
      <c r="AE525" s="5"/>
    </row>
    <row r="526" ht="15.75" customHeight="1">
      <c r="E526" s="89"/>
      <c r="I526" s="89"/>
      <c r="L526" s="89"/>
      <c r="N526" s="5"/>
      <c r="O526" s="92"/>
      <c r="P526" s="5"/>
      <c r="Q526" s="5"/>
      <c r="R526" s="11"/>
      <c r="S526" s="5"/>
      <c r="T526" s="3"/>
      <c r="U526" s="5"/>
      <c r="V526" s="5"/>
      <c r="W526" s="5"/>
      <c r="X526" s="5"/>
      <c r="Y526" s="5"/>
      <c r="Z526" s="5"/>
      <c r="AA526" s="5"/>
      <c r="AB526" s="5"/>
      <c r="AC526" s="5"/>
      <c r="AD526" s="5"/>
      <c r="AE526" s="5"/>
    </row>
    <row r="527" ht="15.75" customHeight="1">
      <c r="E527" s="89"/>
      <c r="I527" s="89"/>
      <c r="L527" s="89"/>
      <c r="N527" s="5"/>
      <c r="O527" s="92"/>
      <c r="P527" s="5"/>
      <c r="Q527" s="5"/>
      <c r="R527" s="11"/>
      <c r="S527" s="5"/>
      <c r="T527" s="3"/>
      <c r="U527" s="5"/>
      <c r="V527" s="5"/>
      <c r="W527" s="5"/>
      <c r="X527" s="5"/>
      <c r="Y527" s="5"/>
      <c r="Z527" s="5"/>
      <c r="AA527" s="5"/>
      <c r="AB527" s="5"/>
      <c r="AC527" s="5"/>
      <c r="AD527" s="5"/>
      <c r="AE527" s="5"/>
    </row>
    <row r="528" ht="15.75" customHeight="1">
      <c r="E528" s="89"/>
      <c r="I528" s="89"/>
      <c r="L528" s="89"/>
      <c r="N528" s="5"/>
      <c r="O528" s="92"/>
      <c r="P528" s="5"/>
      <c r="Q528" s="5"/>
      <c r="R528" s="11"/>
      <c r="S528" s="5"/>
      <c r="T528" s="3"/>
      <c r="U528" s="5"/>
      <c r="V528" s="5"/>
      <c r="W528" s="5"/>
      <c r="X528" s="5"/>
      <c r="Y528" s="5"/>
      <c r="Z528" s="5"/>
      <c r="AA528" s="5"/>
      <c r="AB528" s="5"/>
      <c r="AC528" s="5"/>
      <c r="AD528" s="5"/>
      <c r="AE528" s="5"/>
    </row>
    <row r="529" ht="15.75" customHeight="1">
      <c r="E529" s="89"/>
      <c r="I529" s="89"/>
      <c r="L529" s="89"/>
      <c r="N529" s="5"/>
      <c r="O529" s="92"/>
      <c r="P529" s="5"/>
      <c r="Q529" s="5"/>
      <c r="R529" s="11"/>
      <c r="S529" s="5"/>
      <c r="T529" s="3"/>
      <c r="U529" s="5"/>
      <c r="V529" s="5"/>
      <c r="W529" s="5"/>
      <c r="X529" s="5"/>
      <c r="Y529" s="5"/>
      <c r="Z529" s="5"/>
      <c r="AA529" s="5"/>
      <c r="AB529" s="5"/>
      <c r="AC529" s="5"/>
      <c r="AD529" s="5"/>
      <c r="AE529" s="5"/>
    </row>
    <row r="530" ht="15.75" customHeight="1">
      <c r="E530" s="89"/>
      <c r="I530" s="89"/>
      <c r="L530" s="89"/>
      <c r="N530" s="5"/>
      <c r="O530" s="92"/>
      <c r="P530" s="5"/>
      <c r="Q530" s="5"/>
      <c r="R530" s="11"/>
      <c r="S530" s="5"/>
      <c r="T530" s="3"/>
      <c r="U530" s="5"/>
      <c r="V530" s="5"/>
      <c r="W530" s="5"/>
      <c r="X530" s="5"/>
      <c r="Y530" s="5"/>
      <c r="Z530" s="5"/>
      <c r="AA530" s="5"/>
      <c r="AB530" s="5"/>
      <c r="AC530" s="5"/>
      <c r="AD530" s="5"/>
      <c r="AE530" s="5"/>
    </row>
    <row r="531" ht="15.75" customHeight="1">
      <c r="E531" s="89"/>
      <c r="I531" s="89"/>
      <c r="L531" s="89"/>
      <c r="N531" s="5"/>
      <c r="O531" s="92"/>
      <c r="P531" s="5"/>
      <c r="Q531" s="5"/>
      <c r="R531" s="11"/>
      <c r="S531" s="5"/>
      <c r="T531" s="3"/>
      <c r="U531" s="5"/>
      <c r="V531" s="5"/>
      <c r="W531" s="5"/>
      <c r="X531" s="5"/>
      <c r="Y531" s="5"/>
      <c r="Z531" s="5"/>
      <c r="AA531" s="5"/>
      <c r="AB531" s="5"/>
      <c r="AC531" s="5"/>
      <c r="AD531" s="5"/>
      <c r="AE531" s="5"/>
    </row>
    <row r="532" ht="15.75" customHeight="1">
      <c r="E532" s="89"/>
      <c r="I532" s="89"/>
      <c r="L532" s="89"/>
      <c r="N532" s="5"/>
      <c r="O532" s="92"/>
      <c r="P532" s="5"/>
      <c r="Q532" s="5"/>
      <c r="R532" s="11"/>
      <c r="S532" s="5"/>
      <c r="T532" s="3"/>
      <c r="U532" s="5"/>
      <c r="V532" s="5"/>
      <c r="W532" s="5"/>
      <c r="X532" s="5"/>
      <c r="Y532" s="5"/>
      <c r="Z532" s="5"/>
      <c r="AA532" s="5"/>
      <c r="AB532" s="5"/>
      <c r="AC532" s="5"/>
      <c r="AD532" s="5"/>
      <c r="AE532" s="5"/>
    </row>
    <row r="533" ht="15.75" customHeight="1">
      <c r="E533" s="89"/>
      <c r="I533" s="89"/>
      <c r="L533" s="89"/>
      <c r="N533" s="5"/>
      <c r="O533" s="92"/>
      <c r="P533" s="5"/>
      <c r="Q533" s="5"/>
      <c r="R533" s="11"/>
      <c r="S533" s="5"/>
      <c r="T533" s="3"/>
      <c r="U533" s="5"/>
      <c r="V533" s="5"/>
      <c r="W533" s="5"/>
      <c r="X533" s="5"/>
      <c r="Y533" s="5"/>
      <c r="Z533" s="5"/>
      <c r="AA533" s="5"/>
      <c r="AB533" s="5"/>
      <c r="AC533" s="5"/>
      <c r="AD533" s="5"/>
      <c r="AE533" s="5"/>
    </row>
    <row r="534" ht="15.75" customHeight="1">
      <c r="E534" s="89"/>
      <c r="I534" s="89"/>
      <c r="L534" s="89"/>
      <c r="N534" s="5"/>
      <c r="O534" s="92"/>
      <c r="P534" s="5"/>
      <c r="Q534" s="5"/>
      <c r="R534" s="11"/>
      <c r="S534" s="5"/>
      <c r="T534" s="3"/>
      <c r="U534" s="5"/>
      <c r="V534" s="5"/>
      <c r="W534" s="5"/>
      <c r="X534" s="5"/>
      <c r="Y534" s="5"/>
      <c r="Z534" s="5"/>
      <c r="AA534" s="5"/>
      <c r="AB534" s="5"/>
      <c r="AC534" s="5"/>
      <c r="AD534" s="5"/>
      <c r="AE534" s="5"/>
    </row>
    <row r="535" ht="15.75" customHeight="1">
      <c r="E535" s="89"/>
      <c r="I535" s="89"/>
      <c r="L535" s="89"/>
      <c r="N535" s="5"/>
      <c r="O535" s="92"/>
      <c r="P535" s="5"/>
      <c r="Q535" s="5"/>
      <c r="R535" s="11"/>
      <c r="S535" s="5"/>
      <c r="T535" s="3"/>
      <c r="U535" s="5"/>
      <c r="V535" s="5"/>
      <c r="W535" s="5"/>
      <c r="X535" s="5"/>
      <c r="Y535" s="5"/>
      <c r="Z535" s="5"/>
      <c r="AA535" s="5"/>
      <c r="AB535" s="5"/>
      <c r="AC535" s="5"/>
      <c r="AD535" s="5"/>
      <c r="AE535" s="5"/>
    </row>
    <row r="536" ht="15.75" customHeight="1">
      <c r="E536" s="89"/>
      <c r="I536" s="89"/>
      <c r="L536" s="89"/>
      <c r="N536" s="5"/>
      <c r="O536" s="92"/>
      <c r="P536" s="5"/>
      <c r="Q536" s="5"/>
      <c r="R536" s="11"/>
      <c r="S536" s="5"/>
      <c r="T536" s="3"/>
      <c r="U536" s="5"/>
      <c r="V536" s="5"/>
      <c r="W536" s="5"/>
      <c r="X536" s="5"/>
      <c r="Y536" s="5"/>
      <c r="Z536" s="5"/>
      <c r="AA536" s="5"/>
      <c r="AB536" s="5"/>
      <c r="AC536" s="5"/>
      <c r="AD536" s="5"/>
      <c r="AE536" s="5"/>
    </row>
    <row r="537" ht="15.75" customHeight="1">
      <c r="E537" s="89"/>
      <c r="I537" s="89"/>
      <c r="L537" s="89"/>
      <c r="N537" s="5"/>
      <c r="O537" s="92"/>
      <c r="P537" s="5"/>
      <c r="Q537" s="5"/>
      <c r="R537" s="11"/>
      <c r="S537" s="5"/>
      <c r="T537" s="3"/>
      <c r="U537" s="5"/>
      <c r="V537" s="5"/>
      <c r="W537" s="5"/>
      <c r="X537" s="5"/>
      <c r="Y537" s="5"/>
      <c r="Z537" s="5"/>
      <c r="AA537" s="5"/>
      <c r="AB537" s="5"/>
      <c r="AC537" s="5"/>
      <c r="AD537" s="5"/>
      <c r="AE537" s="5"/>
    </row>
    <row r="538" ht="15.75" customHeight="1">
      <c r="E538" s="89"/>
      <c r="I538" s="89"/>
      <c r="L538" s="89"/>
      <c r="N538" s="5"/>
      <c r="O538" s="92"/>
      <c r="P538" s="5"/>
      <c r="Q538" s="5"/>
      <c r="R538" s="11"/>
      <c r="S538" s="5"/>
      <c r="T538" s="3"/>
      <c r="U538" s="5"/>
      <c r="V538" s="5"/>
      <c r="W538" s="5"/>
      <c r="X538" s="5"/>
      <c r="Y538" s="5"/>
      <c r="Z538" s="5"/>
      <c r="AA538" s="5"/>
      <c r="AB538" s="5"/>
      <c r="AC538" s="5"/>
      <c r="AD538" s="5"/>
      <c r="AE538" s="5"/>
    </row>
    <row r="539" ht="15.75" customHeight="1">
      <c r="E539" s="89"/>
      <c r="I539" s="89"/>
      <c r="L539" s="89"/>
      <c r="N539" s="5"/>
      <c r="O539" s="92"/>
      <c r="P539" s="5"/>
      <c r="Q539" s="5"/>
      <c r="R539" s="11"/>
      <c r="S539" s="5"/>
      <c r="T539" s="3"/>
      <c r="U539" s="5"/>
      <c r="V539" s="5"/>
      <c r="W539" s="5"/>
      <c r="X539" s="5"/>
      <c r="Y539" s="5"/>
      <c r="Z539" s="5"/>
      <c r="AA539" s="5"/>
      <c r="AB539" s="5"/>
      <c r="AC539" s="5"/>
      <c r="AD539" s="5"/>
      <c r="AE539" s="5"/>
    </row>
    <row r="540" ht="15.75" customHeight="1">
      <c r="E540" s="89"/>
      <c r="I540" s="89"/>
      <c r="L540" s="89"/>
      <c r="N540" s="5"/>
      <c r="O540" s="92"/>
      <c r="P540" s="5"/>
      <c r="Q540" s="5"/>
      <c r="R540" s="11"/>
      <c r="S540" s="5"/>
      <c r="T540" s="3"/>
      <c r="U540" s="5"/>
      <c r="V540" s="5"/>
      <c r="W540" s="5"/>
      <c r="X540" s="5"/>
      <c r="Y540" s="5"/>
      <c r="Z540" s="5"/>
      <c r="AA540" s="5"/>
      <c r="AB540" s="5"/>
      <c r="AC540" s="5"/>
      <c r="AD540" s="5"/>
      <c r="AE540" s="5"/>
    </row>
    <row r="541" ht="15.75" customHeight="1">
      <c r="E541" s="89"/>
      <c r="I541" s="89"/>
      <c r="L541" s="89"/>
      <c r="N541" s="5"/>
      <c r="O541" s="92"/>
      <c r="P541" s="5"/>
      <c r="Q541" s="5"/>
      <c r="R541" s="11"/>
      <c r="S541" s="5"/>
      <c r="T541" s="3"/>
      <c r="U541" s="5"/>
      <c r="V541" s="5"/>
      <c r="W541" s="5"/>
      <c r="X541" s="5"/>
      <c r="Y541" s="5"/>
      <c r="Z541" s="5"/>
      <c r="AA541" s="5"/>
      <c r="AB541" s="5"/>
      <c r="AC541" s="5"/>
      <c r="AD541" s="5"/>
      <c r="AE541" s="5"/>
    </row>
    <row r="542" ht="15.75" customHeight="1">
      <c r="E542" s="89"/>
      <c r="I542" s="89"/>
      <c r="L542" s="89"/>
      <c r="N542" s="5"/>
      <c r="O542" s="92"/>
      <c r="P542" s="5"/>
      <c r="Q542" s="5"/>
      <c r="R542" s="11"/>
      <c r="S542" s="5"/>
      <c r="T542" s="3"/>
      <c r="U542" s="5"/>
      <c r="V542" s="5"/>
      <c r="W542" s="5"/>
      <c r="X542" s="5"/>
      <c r="Y542" s="5"/>
      <c r="Z542" s="5"/>
      <c r="AA542" s="5"/>
      <c r="AB542" s="5"/>
      <c r="AC542" s="5"/>
      <c r="AD542" s="5"/>
      <c r="AE542" s="5"/>
    </row>
    <row r="543" ht="15.75" customHeight="1">
      <c r="E543" s="89"/>
      <c r="I543" s="89"/>
      <c r="L543" s="89"/>
      <c r="N543" s="5"/>
      <c r="O543" s="92"/>
      <c r="P543" s="5"/>
      <c r="Q543" s="5"/>
      <c r="R543" s="11"/>
      <c r="S543" s="5"/>
      <c r="T543" s="3"/>
      <c r="U543" s="5"/>
      <c r="V543" s="5"/>
      <c r="W543" s="5"/>
      <c r="X543" s="5"/>
      <c r="Y543" s="5"/>
      <c r="Z543" s="5"/>
      <c r="AA543" s="5"/>
      <c r="AB543" s="5"/>
      <c r="AC543" s="5"/>
      <c r="AD543" s="5"/>
      <c r="AE543" s="5"/>
    </row>
    <row r="544" ht="15.75" customHeight="1">
      <c r="E544" s="89"/>
      <c r="I544" s="89"/>
      <c r="L544" s="89"/>
      <c r="N544" s="5"/>
      <c r="O544" s="92"/>
      <c r="P544" s="5"/>
      <c r="Q544" s="5"/>
      <c r="R544" s="11"/>
      <c r="S544" s="5"/>
      <c r="T544" s="3"/>
      <c r="U544" s="5"/>
      <c r="V544" s="5"/>
      <c r="W544" s="5"/>
      <c r="X544" s="5"/>
      <c r="Y544" s="5"/>
      <c r="Z544" s="5"/>
      <c r="AA544" s="5"/>
      <c r="AB544" s="5"/>
      <c r="AC544" s="5"/>
      <c r="AD544" s="5"/>
      <c r="AE544" s="5"/>
    </row>
    <row r="545" ht="15.75" customHeight="1">
      <c r="E545" s="89"/>
      <c r="I545" s="89"/>
      <c r="L545" s="89"/>
      <c r="N545" s="5"/>
      <c r="O545" s="92"/>
      <c r="P545" s="5"/>
      <c r="Q545" s="5"/>
      <c r="R545" s="11"/>
      <c r="S545" s="5"/>
      <c r="T545" s="3"/>
      <c r="U545" s="5"/>
      <c r="V545" s="5"/>
      <c r="W545" s="5"/>
      <c r="X545" s="5"/>
      <c r="Y545" s="5"/>
      <c r="Z545" s="5"/>
      <c r="AA545" s="5"/>
      <c r="AB545" s="5"/>
      <c r="AC545" s="5"/>
      <c r="AD545" s="5"/>
      <c r="AE545" s="5"/>
    </row>
    <row r="546" ht="15.75" customHeight="1">
      <c r="E546" s="89"/>
      <c r="I546" s="89"/>
      <c r="L546" s="89"/>
      <c r="N546" s="5"/>
      <c r="O546" s="92"/>
      <c r="P546" s="5"/>
      <c r="Q546" s="5"/>
      <c r="R546" s="11"/>
      <c r="S546" s="5"/>
      <c r="T546" s="3"/>
      <c r="U546" s="5"/>
      <c r="V546" s="5"/>
      <c r="W546" s="5"/>
      <c r="X546" s="5"/>
      <c r="Y546" s="5"/>
      <c r="Z546" s="5"/>
      <c r="AA546" s="5"/>
      <c r="AB546" s="5"/>
      <c r="AC546" s="5"/>
      <c r="AD546" s="5"/>
      <c r="AE546" s="5"/>
    </row>
    <row r="547" ht="15.75" customHeight="1">
      <c r="E547" s="89"/>
      <c r="I547" s="89"/>
      <c r="L547" s="89"/>
      <c r="N547" s="5"/>
      <c r="O547" s="92"/>
      <c r="P547" s="5"/>
      <c r="Q547" s="5"/>
      <c r="R547" s="11"/>
      <c r="S547" s="5"/>
      <c r="T547" s="3"/>
      <c r="U547" s="5"/>
      <c r="V547" s="5"/>
      <c r="W547" s="5"/>
      <c r="X547" s="5"/>
      <c r="Y547" s="5"/>
      <c r="Z547" s="5"/>
      <c r="AA547" s="5"/>
      <c r="AB547" s="5"/>
      <c r="AC547" s="5"/>
      <c r="AD547" s="5"/>
      <c r="AE547" s="5"/>
    </row>
    <row r="548" ht="15.75" customHeight="1">
      <c r="E548" s="89"/>
      <c r="I548" s="89"/>
      <c r="L548" s="89"/>
      <c r="N548" s="5"/>
      <c r="O548" s="92"/>
      <c r="P548" s="5"/>
      <c r="Q548" s="5"/>
      <c r="R548" s="11"/>
      <c r="S548" s="5"/>
      <c r="T548" s="3"/>
      <c r="U548" s="5"/>
      <c r="V548" s="5"/>
      <c r="W548" s="5"/>
      <c r="X548" s="5"/>
      <c r="Y548" s="5"/>
      <c r="Z548" s="5"/>
      <c r="AA548" s="5"/>
      <c r="AB548" s="5"/>
      <c r="AC548" s="5"/>
      <c r="AD548" s="5"/>
      <c r="AE548" s="5"/>
    </row>
    <row r="549" ht="15.75" customHeight="1">
      <c r="E549" s="89"/>
      <c r="I549" s="89"/>
      <c r="L549" s="89"/>
      <c r="N549" s="5"/>
      <c r="O549" s="92"/>
      <c r="P549" s="5"/>
      <c r="Q549" s="5"/>
      <c r="R549" s="11"/>
      <c r="S549" s="5"/>
      <c r="T549" s="3"/>
      <c r="U549" s="5"/>
      <c r="V549" s="5"/>
      <c r="W549" s="5"/>
      <c r="X549" s="5"/>
      <c r="Y549" s="5"/>
      <c r="Z549" s="5"/>
      <c r="AA549" s="5"/>
      <c r="AB549" s="5"/>
      <c r="AC549" s="5"/>
      <c r="AD549" s="5"/>
      <c r="AE549" s="5"/>
    </row>
    <row r="550" ht="15.75" customHeight="1">
      <c r="E550" s="89"/>
      <c r="I550" s="89"/>
      <c r="L550" s="89"/>
      <c r="N550" s="5"/>
      <c r="O550" s="92"/>
      <c r="P550" s="5"/>
      <c r="Q550" s="5"/>
      <c r="R550" s="11"/>
      <c r="S550" s="5"/>
      <c r="T550" s="3"/>
      <c r="U550" s="5"/>
      <c r="V550" s="5"/>
      <c r="W550" s="5"/>
      <c r="X550" s="5"/>
      <c r="Y550" s="5"/>
      <c r="Z550" s="5"/>
      <c r="AA550" s="5"/>
      <c r="AB550" s="5"/>
      <c r="AC550" s="5"/>
      <c r="AD550" s="5"/>
      <c r="AE550" s="5"/>
    </row>
    <row r="551" ht="15.75" customHeight="1">
      <c r="E551" s="89"/>
      <c r="I551" s="89"/>
      <c r="L551" s="89"/>
      <c r="N551" s="5"/>
      <c r="O551" s="92"/>
      <c r="P551" s="5"/>
      <c r="Q551" s="5"/>
      <c r="R551" s="11"/>
      <c r="S551" s="5"/>
      <c r="T551" s="3"/>
      <c r="U551" s="5"/>
      <c r="V551" s="5"/>
      <c r="W551" s="5"/>
      <c r="X551" s="5"/>
      <c r="Y551" s="5"/>
      <c r="Z551" s="5"/>
      <c r="AA551" s="5"/>
      <c r="AB551" s="5"/>
      <c r="AC551" s="5"/>
      <c r="AD551" s="5"/>
      <c r="AE551" s="5"/>
    </row>
    <row r="552" ht="15.75" customHeight="1">
      <c r="E552" s="89"/>
      <c r="I552" s="89"/>
      <c r="L552" s="89"/>
      <c r="N552" s="5"/>
      <c r="O552" s="92"/>
      <c r="P552" s="5"/>
      <c r="Q552" s="5"/>
      <c r="R552" s="11"/>
      <c r="S552" s="5"/>
      <c r="T552" s="3"/>
      <c r="U552" s="5"/>
      <c r="V552" s="5"/>
      <c r="W552" s="5"/>
      <c r="X552" s="5"/>
      <c r="Y552" s="5"/>
      <c r="Z552" s="5"/>
      <c r="AA552" s="5"/>
      <c r="AB552" s="5"/>
      <c r="AC552" s="5"/>
      <c r="AD552" s="5"/>
      <c r="AE552" s="5"/>
    </row>
    <row r="553" ht="15.75" customHeight="1">
      <c r="E553" s="89"/>
      <c r="I553" s="89"/>
      <c r="L553" s="89"/>
      <c r="N553" s="5"/>
      <c r="O553" s="92"/>
      <c r="P553" s="5"/>
      <c r="Q553" s="5"/>
      <c r="R553" s="11"/>
      <c r="S553" s="5"/>
      <c r="T553" s="3"/>
      <c r="U553" s="5"/>
      <c r="V553" s="5"/>
      <c r="W553" s="5"/>
      <c r="X553" s="5"/>
      <c r="Y553" s="5"/>
      <c r="Z553" s="5"/>
      <c r="AA553" s="5"/>
      <c r="AB553" s="5"/>
      <c r="AC553" s="5"/>
      <c r="AD553" s="5"/>
      <c r="AE553" s="5"/>
    </row>
    <row r="554" ht="15.75" customHeight="1">
      <c r="E554" s="89"/>
      <c r="I554" s="89"/>
      <c r="L554" s="89"/>
      <c r="N554" s="5"/>
      <c r="O554" s="92"/>
      <c r="P554" s="5"/>
      <c r="Q554" s="5"/>
      <c r="R554" s="11"/>
      <c r="S554" s="5"/>
      <c r="T554" s="3"/>
      <c r="U554" s="5"/>
      <c r="V554" s="5"/>
      <c r="W554" s="5"/>
      <c r="X554" s="5"/>
      <c r="Y554" s="5"/>
      <c r="Z554" s="5"/>
      <c r="AA554" s="5"/>
      <c r="AB554" s="5"/>
      <c r="AC554" s="5"/>
      <c r="AD554" s="5"/>
      <c r="AE554" s="5"/>
    </row>
    <row r="555" ht="15.75" customHeight="1">
      <c r="E555" s="89"/>
      <c r="I555" s="89"/>
      <c r="L555" s="89"/>
      <c r="N555" s="5"/>
      <c r="O555" s="92"/>
      <c r="P555" s="5"/>
      <c r="Q555" s="5"/>
      <c r="R555" s="11"/>
      <c r="S555" s="5"/>
      <c r="T555" s="3"/>
      <c r="U555" s="5"/>
      <c r="V555" s="5"/>
      <c r="W555" s="5"/>
      <c r="X555" s="5"/>
      <c r="Y555" s="5"/>
      <c r="Z555" s="5"/>
      <c r="AA555" s="5"/>
      <c r="AB555" s="5"/>
      <c r="AC555" s="5"/>
      <c r="AD555" s="5"/>
      <c r="AE555" s="5"/>
    </row>
    <row r="556" ht="15.75" customHeight="1">
      <c r="E556" s="89"/>
      <c r="I556" s="89"/>
      <c r="L556" s="89"/>
      <c r="N556" s="5"/>
      <c r="O556" s="92"/>
      <c r="P556" s="5"/>
      <c r="Q556" s="5"/>
      <c r="R556" s="11"/>
      <c r="S556" s="5"/>
      <c r="T556" s="3"/>
      <c r="U556" s="5"/>
      <c r="V556" s="5"/>
      <c r="W556" s="5"/>
      <c r="X556" s="5"/>
      <c r="Y556" s="5"/>
      <c r="Z556" s="5"/>
      <c r="AA556" s="5"/>
      <c r="AB556" s="5"/>
      <c r="AC556" s="5"/>
      <c r="AD556" s="5"/>
      <c r="AE556" s="5"/>
    </row>
    <row r="557" ht="15.75" customHeight="1">
      <c r="E557" s="89"/>
      <c r="I557" s="89"/>
      <c r="L557" s="89"/>
      <c r="N557" s="5"/>
      <c r="O557" s="92"/>
      <c r="P557" s="5"/>
      <c r="Q557" s="5"/>
      <c r="R557" s="11"/>
      <c r="S557" s="5"/>
      <c r="T557" s="3"/>
      <c r="U557" s="5"/>
      <c r="V557" s="5"/>
      <c r="W557" s="5"/>
      <c r="X557" s="5"/>
      <c r="Y557" s="5"/>
      <c r="Z557" s="5"/>
      <c r="AA557" s="5"/>
      <c r="AB557" s="5"/>
      <c r="AC557" s="5"/>
      <c r="AD557" s="5"/>
      <c r="AE557" s="5"/>
    </row>
    <row r="558" ht="15.75" customHeight="1">
      <c r="E558" s="89"/>
      <c r="I558" s="89"/>
      <c r="L558" s="89"/>
      <c r="N558" s="5"/>
      <c r="O558" s="92"/>
      <c r="P558" s="5"/>
      <c r="Q558" s="5"/>
      <c r="R558" s="11"/>
      <c r="S558" s="5"/>
      <c r="T558" s="3"/>
      <c r="U558" s="5"/>
      <c r="V558" s="5"/>
      <c r="W558" s="5"/>
      <c r="X558" s="5"/>
      <c r="Y558" s="5"/>
      <c r="Z558" s="5"/>
      <c r="AA558" s="5"/>
      <c r="AB558" s="5"/>
      <c r="AC558" s="5"/>
      <c r="AD558" s="5"/>
      <c r="AE558" s="5"/>
    </row>
    <row r="559" ht="15.75" customHeight="1">
      <c r="E559" s="89"/>
      <c r="I559" s="89"/>
      <c r="L559" s="89"/>
      <c r="N559" s="5"/>
      <c r="O559" s="92"/>
      <c r="P559" s="5"/>
      <c r="Q559" s="5"/>
      <c r="R559" s="11"/>
      <c r="S559" s="5"/>
      <c r="T559" s="3"/>
      <c r="U559" s="5"/>
      <c r="V559" s="5"/>
      <c r="W559" s="5"/>
      <c r="X559" s="5"/>
      <c r="Y559" s="5"/>
      <c r="Z559" s="5"/>
      <c r="AA559" s="5"/>
      <c r="AB559" s="5"/>
      <c r="AC559" s="5"/>
      <c r="AD559" s="5"/>
      <c r="AE559" s="5"/>
    </row>
    <row r="560" ht="15.75" customHeight="1">
      <c r="E560" s="89"/>
      <c r="I560" s="89"/>
      <c r="L560" s="89"/>
      <c r="N560" s="5"/>
      <c r="O560" s="92"/>
      <c r="P560" s="5"/>
      <c r="Q560" s="5"/>
      <c r="R560" s="11"/>
      <c r="S560" s="5"/>
      <c r="T560" s="3"/>
      <c r="U560" s="5"/>
      <c r="V560" s="5"/>
      <c r="W560" s="5"/>
      <c r="X560" s="5"/>
      <c r="Y560" s="5"/>
      <c r="Z560" s="5"/>
      <c r="AA560" s="5"/>
      <c r="AB560" s="5"/>
      <c r="AC560" s="5"/>
      <c r="AD560" s="5"/>
      <c r="AE560" s="5"/>
    </row>
    <row r="561" ht="15.75" customHeight="1">
      <c r="E561" s="89"/>
      <c r="I561" s="89"/>
      <c r="L561" s="89"/>
      <c r="N561" s="5"/>
      <c r="O561" s="92"/>
      <c r="P561" s="5"/>
      <c r="Q561" s="5"/>
      <c r="R561" s="11"/>
      <c r="S561" s="5"/>
      <c r="T561" s="3"/>
      <c r="U561" s="5"/>
      <c r="V561" s="5"/>
      <c r="W561" s="5"/>
      <c r="X561" s="5"/>
      <c r="Y561" s="5"/>
      <c r="Z561" s="5"/>
      <c r="AA561" s="5"/>
      <c r="AB561" s="5"/>
      <c r="AC561" s="5"/>
      <c r="AD561" s="5"/>
      <c r="AE561" s="5"/>
    </row>
    <row r="562" ht="15.75" customHeight="1">
      <c r="E562" s="89"/>
      <c r="I562" s="89"/>
      <c r="L562" s="89"/>
      <c r="N562" s="5"/>
      <c r="O562" s="92"/>
      <c r="P562" s="5"/>
      <c r="Q562" s="5"/>
      <c r="R562" s="11"/>
      <c r="S562" s="5"/>
      <c r="T562" s="3"/>
      <c r="U562" s="5"/>
      <c r="V562" s="5"/>
      <c r="W562" s="5"/>
      <c r="X562" s="5"/>
      <c r="Y562" s="5"/>
      <c r="Z562" s="5"/>
      <c r="AA562" s="5"/>
      <c r="AB562" s="5"/>
      <c r="AC562" s="5"/>
      <c r="AD562" s="5"/>
      <c r="AE562" s="5"/>
    </row>
    <row r="563" ht="15.75" customHeight="1">
      <c r="E563" s="89"/>
      <c r="I563" s="89"/>
      <c r="L563" s="89"/>
      <c r="N563" s="5"/>
      <c r="O563" s="92"/>
      <c r="P563" s="5"/>
      <c r="Q563" s="5"/>
      <c r="R563" s="11"/>
      <c r="S563" s="5"/>
      <c r="T563" s="3"/>
      <c r="U563" s="5"/>
      <c r="V563" s="5"/>
      <c r="W563" s="5"/>
      <c r="X563" s="5"/>
      <c r="Y563" s="5"/>
      <c r="Z563" s="5"/>
      <c r="AA563" s="5"/>
      <c r="AB563" s="5"/>
      <c r="AC563" s="5"/>
      <c r="AD563" s="5"/>
      <c r="AE563" s="5"/>
    </row>
    <row r="564" ht="15.75" customHeight="1">
      <c r="E564" s="89"/>
      <c r="I564" s="89"/>
      <c r="L564" s="89"/>
      <c r="N564" s="5"/>
      <c r="O564" s="92"/>
      <c r="P564" s="5"/>
      <c r="Q564" s="5"/>
      <c r="R564" s="11"/>
      <c r="S564" s="5"/>
      <c r="T564" s="3"/>
      <c r="U564" s="5"/>
      <c r="V564" s="5"/>
      <c r="W564" s="5"/>
      <c r="X564" s="5"/>
      <c r="Y564" s="5"/>
      <c r="Z564" s="5"/>
      <c r="AA564" s="5"/>
      <c r="AB564" s="5"/>
      <c r="AC564" s="5"/>
      <c r="AD564" s="5"/>
      <c r="AE564" s="5"/>
    </row>
    <row r="565" ht="15.75" customHeight="1">
      <c r="E565" s="89"/>
      <c r="I565" s="89"/>
      <c r="L565" s="89"/>
      <c r="N565" s="5"/>
      <c r="O565" s="92"/>
      <c r="P565" s="5"/>
      <c r="Q565" s="5"/>
      <c r="R565" s="11"/>
      <c r="S565" s="5"/>
      <c r="T565" s="3"/>
      <c r="U565" s="5"/>
      <c r="V565" s="5"/>
      <c r="W565" s="5"/>
      <c r="X565" s="5"/>
      <c r="Y565" s="5"/>
      <c r="Z565" s="5"/>
      <c r="AA565" s="5"/>
      <c r="AB565" s="5"/>
      <c r="AC565" s="5"/>
      <c r="AD565" s="5"/>
      <c r="AE565" s="5"/>
    </row>
    <row r="566" ht="15.75" customHeight="1">
      <c r="E566" s="89"/>
      <c r="I566" s="89"/>
      <c r="L566" s="89"/>
      <c r="N566" s="5"/>
      <c r="O566" s="92"/>
      <c r="P566" s="5"/>
      <c r="Q566" s="5"/>
      <c r="R566" s="11"/>
      <c r="S566" s="5"/>
      <c r="T566" s="3"/>
      <c r="U566" s="5"/>
      <c r="V566" s="5"/>
      <c r="W566" s="5"/>
      <c r="X566" s="5"/>
      <c r="Y566" s="5"/>
      <c r="Z566" s="5"/>
      <c r="AA566" s="5"/>
      <c r="AB566" s="5"/>
      <c r="AC566" s="5"/>
      <c r="AD566" s="5"/>
      <c r="AE566" s="5"/>
    </row>
    <row r="567" ht="15.75" customHeight="1">
      <c r="E567" s="89"/>
      <c r="I567" s="89"/>
      <c r="L567" s="89"/>
      <c r="N567" s="5"/>
      <c r="O567" s="92"/>
      <c r="P567" s="5"/>
      <c r="Q567" s="5"/>
      <c r="R567" s="11"/>
      <c r="S567" s="5"/>
      <c r="T567" s="3"/>
      <c r="U567" s="5"/>
      <c r="V567" s="5"/>
      <c r="W567" s="5"/>
      <c r="X567" s="5"/>
      <c r="Y567" s="5"/>
      <c r="Z567" s="5"/>
      <c r="AA567" s="5"/>
      <c r="AB567" s="5"/>
      <c r="AC567" s="5"/>
      <c r="AD567" s="5"/>
      <c r="AE567" s="5"/>
    </row>
    <row r="568" ht="15.75" customHeight="1">
      <c r="E568" s="89"/>
      <c r="I568" s="89"/>
      <c r="L568" s="89"/>
      <c r="N568" s="5"/>
      <c r="O568" s="92"/>
      <c r="P568" s="5"/>
      <c r="Q568" s="5"/>
      <c r="R568" s="11"/>
      <c r="S568" s="5"/>
      <c r="T568" s="3"/>
      <c r="U568" s="5"/>
      <c r="V568" s="5"/>
      <c r="W568" s="5"/>
      <c r="X568" s="5"/>
      <c r="Y568" s="5"/>
      <c r="Z568" s="5"/>
      <c r="AA568" s="5"/>
      <c r="AB568" s="5"/>
      <c r="AC568" s="5"/>
      <c r="AD568" s="5"/>
      <c r="AE568" s="5"/>
    </row>
    <row r="569" ht="15.75" customHeight="1">
      <c r="E569" s="89"/>
      <c r="I569" s="89"/>
      <c r="L569" s="89"/>
      <c r="N569" s="5"/>
      <c r="O569" s="92"/>
      <c r="P569" s="5"/>
      <c r="Q569" s="5"/>
      <c r="R569" s="11"/>
      <c r="S569" s="5"/>
      <c r="T569" s="3"/>
      <c r="U569" s="5"/>
      <c r="V569" s="5"/>
      <c r="W569" s="5"/>
      <c r="X569" s="5"/>
      <c r="Y569" s="5"/>
      <c r="Z569" s="5"/>
      <c r="AA569" s="5"/>
      <c r="AB569" s="5"/>
      <c r="AC569" s="5"/>
      <c r="AD569" s="5"/>
      <c r="AE569" s="5"/>
    </row>
    <row r="570" ht="15.75" customHeight="1">
      <c r="E570" s="89"/>
      <c r="I570" s="89"/>
      <c r="L570" s="89"/>
      <c r="N570" s="5"/>
      <c r="O570" s="92"/>
      <c r="P570" s="5"/>
      <c r="Q570" s="5"/>
      <c r="R570" s="11"/>
      <c r="S570" s="5"/>
      <c r="T570" s="3"/>
      <c r="U570" s="5"/>
      <c r="V570" s="5"/>
      <c r="W570" s="5"/>
      <c r="X570" s="5"/>
      <c r="Y570" s="5"/>
      <c r="Z570" s="5"/>
      <c r="AA570" s="5"/>
      <c r="AB570" s="5"/>
      <c r="AC570" s="5"/>
      <c r="AD570" s="5"/>
      <c r="AE570" s="5"/>
    </row>
    <row r="571" ht="15.75" customHeight="1">
      <c r="E571" s="89"/>
      <c r="I571" s="89"/>
      <c r="L571" s="89"/>
      <c r="N571" s="5"/>
      <c r="O571" s="92"/>
      <c r="P571" s="5"/>
      <c r="Q571" s="5"/>
      <c r="R571" s="11"/>
      <c r="S571" s="5"/>
      <c r="T571" s="3"/>
      <c r="U571" s="5"/>
      <c r="V571" s="5"/>
      <c r="W571" s="5"/>
      <c r="X571" s="5"/>
      <c r="Y571" s="5"/>
      <c r="Z571" s="5"/>
      <c r="AA571" s="5"/>
      <c r="AB571" s="5"/>
      <c r="AC571" s="5"/>
      <c r="AD571" s="5"/>
      <c r="AE571" s="5"/>
    </row>
    <row r="572" ht="15.75" customHeight="1">
      <c r="E572" s="89"/>
      <c r="I572" s="89"/>
      <c r="L572" s="89"/>
      <c r="N572" s="5"/>
      <c r="O572" s="92"/>
      <c r="P572" s="5"/>
      <c r="Q572" s="5"/>
      <c r="R572" s="11"/>
      <c r="S572" s="5"/>
      <c r="T572" s="3"/>
      <c r="U572" s="5"/>
      <c r="V572" s="5"/>
      <c r="W572" s="5"/>
      <c r="X572" s="5"/>
      <c r="Y572" s="5"/>
      <c r="Z572" s="5"/>
      <c r="AA572" s="5"/>
      <c r="AB572" s="5"/>
      <c r="AC572" s="5"/>
      <c r="AD572" s="5"/>
      <c r="AE572" s="5"/>
    </row>
    <row r="573" ht="15.75" customHeight="1">
      <c r="E573" s="89"/>
      <c r="I573" s="89"/>
      <c r="L573" s="89"/>
      <c r="N573" s="5"/>
      <c r="O573" s="92"/>
      <c r="P573" s="5"/>
      <c r="Q573" s="5"/>
      <c r="R573" s="11"/>
      <c r="S573" s="5"/>
      <c r="T573" s="3"/>
      <c r="U573" s="5"/>
      <c r="V573" s="5"/>
      <c r="W573" s="5"/>
      <c r="X573" s="5"/>
      <c r="Y573" s="5"/>
      <c r="Z573" s="5"/>
      <c r="AA573" s="5"/>
      <c r="AB573" s="5"/>
      <c r="AC573" s="5"/>
      <c r="AD573" s="5"/>
      <c r="AE573" s="5"/>
    </row>
    <row r="574" ht="15.75" customHeight="1">
      <c r="E574" s="89"/>
      <c r="I574" s="89"/>
      <c r="L574" s="89"/>
      <c r="N574" s="5"/>
      <c r="O574" s="92"/>
      <c r="P574" s="5"/>
      <c r="Q574" s="5"/>
      <c r="R574" s="11"/>
      <c r="S574" s="5"/>
      <c r="T574" s="3"/>
      <c r="U574" s="5"/>
      <c r="V574" s="5"/>
      <c r="W574" s="5"/>
      <c r="X574" s="5"/>
      <c r="Y574" s="5"/>
      <c r="Z574" s="5"/>
      <c r="AA574" s="5"/>
      <c r="AB574" s="5"/>
      <c r="AC574" s="5"/>
      <c r="AD574" s="5"/>
      <c r="AE574" s="5"/>
    </row>
    <row r="575" ht="15.75" customHeight="1">
      <c r="E575" s="89"/>
      <c r="I575" s="89"/>
      <c r="L575" s="89"/>
      <c r="N575" s="5"/>
      <c r="O575" s="92"/>
      <c r="P575" s="5"/>
      <c r="Q575" s="5"/>
      <c r="R575" s="11"/>
      <c r="S575" s="5"/>
      <c r="T575" s="3"/>
      <c r="U575" s="5"/>
      <c r="V575" s="5"/>
      <c r="W575" s="5"/>
      <c r="X575" s="5"/>
      <c r="Y575" s="5"/>
      <c r="Z575" s="5"/>
      <c r="AA575" s="5"/>
      <c r="AB575" s="5"/>
      <c r="AC575" s="5"/>
      <c r="AD575" s="5"/>
      <c r="AE575" s="5"/>
    </row>
    <row r="576" ht="15.75" customHeight="1">
      <c r="E576" s="89"/>
      <c r="I576" s="89"/>
      <c r="L576" s="89"/>
      <c r="N576" s="5"/>
      <c r="O576" s="92"/>
      <c r="P576" s="5"/>
      <c r="Q576" s="5"/>
      <c r="R576" s="11"/>
      <c r="S576" s="5"/>
      <c r="T576" s="3"/>
      <c r="U576" s="5"/>
      <c r="V576" s="5"/>
      <c r="W576" s="5"/>
      <c r="X576" s="5"/>
      <c r="Y576" s="5"/>
      <c r="Z576" s="5"/>
      <c r="AA576" s="5"/>
      <c r="AB576" s="5"/>
      <c r="AC576" s="5"/>
      <c r="AD576" s="5"/>
      <c r="AE576" s="5"/>
    </row>
    <row r="577" ht="15.75" customHeight="1">
      <c r="E577" s="89"/>
      <c r="I577" s="89"/>
      <c r="L577" s="89"/>
      <c r="N577" s="5"/>
      <c r="O577" s="92"/>
      <c r="P577" s="5"/>
      <c r="Q577" s="5"/>
      <c r="R577" s="11"/>
      <c r="S577" s="5"/>
      <c r="T577" s="3"/>
      <c r="U577" s="5"/>
      <c r="V577" s="5"/>
      <c r="W577" s="5"/>
      <c r="X577" s="5"/>
      <c r="Y577" s="5"/>
      <c r="Z577" s="5"/>
      <c r="AA577" s="5"/>
      <c r="AB577" s="5"/>
      <c r="AC577" s="5"/>
      <c r="AD577" s="5"/>
      <c r="AE577" s="5"/>
    </row>
    <row r="578" ht="15.75" customHeight="1">
      <c r="E578" s="89"/>
      <c r="I578" s="89"/>
      <c r="L578" s="89"/>
      <c r="N578" s="5"/>
      <c r="O578" s="92"/>
      <c r="P578" s="5"/>
      <c r="Q578" s="5"/>
      <c r="R578" s="11"/>
      <c r="S578" s="5"/>
      <c r="T578" s="3"/>
      <c r="U578" s="5"/>
      <c r="V578" s="5"/>
      <c r="W578" s="5"/>
      <c r="X578" s="5"/>
      <c r="Y578" s="5"/>
      <c r="Z578" s="5"/>
      <c r="AA578" s="5"/>
      <c r="AB578" s="5"/>
      <c r="AC578" s="5"/>
      <c r="AD578" s="5"/>
      <c r="AE578" s="5"/>
    </row>
    <row r="579" ht="15.75" customHeight="1">
      <c r="E579" s="89"/>
      <c r="I579" s="89"/>
      <c r="L579" s="89"/>
      <c r="N579" s="5"/>
      <c r="O579" s="92"/>
      <c r="P579" s="5"/>
      <c r="Q579" s="5"/>
      <c r="R579" s="11"/>
      <c r="S579" s="5"/>
      <c r="T579" s="3"/>
      <c r="U579" s="5"/>
      <c r="V579" s="5"/>
      <c r="W579" s="5"/>
      <c r="X579" s="5"/>
      <c r="Y579" s="5"/>
      <c r="Z579" s="5"/>
      <c r="AA579" s="5"/>
      <c r="AB579" s="5"/>
      <c r="AC579" s="5"/>
      <c r="AD579" s="5"/>
      <c r="AE579" s="5"/>
    </row>
    <row r="580" ht="15.75" customHeight="1">
      <c r="E580" s="89"/>
      <c r="I580" s="89"/>
      <c r="L580" s="89"/>
      <c r="N580" s="5"/>
      <c r="O580" s="92"/>
      <c r="P580" s="5"/>
      <c r="Q580" s="5"/>
      <c r="R580" s="11"/>
      <c r="S580" s="5"/>
      <c r="T580" s="3"/>
      <c r="U580" s="5"/>
      <c r="V580" s="5"/>
      <c r="W580" s="5"/>
      <c r="X580" s="5"/>
      <c r="Y580" s="5"/>
      <c r="Z580" s="5"/>
      <c r="AA580" s="5"/>
      <c r="AB580" s="5"/>
      <c r="AC580" s="5"/>
      <c r="AD580" s="5"/>
      <c r="AE580" s="5"/>
    </row>
    <row r="581" ht="15.75" customHeight="1">
      <c r="E581" s="89"/>
      <c r="I581" s="89"/>
      <c r="L581" s="89"/>
      <c r="N581" s="5"/>
      <c r="O581" s="92"/>
      <c r="P581" s="5"/>
      <c r="Q581" s="5"/>
      <c r="R581" s="11"/>
      <c r="S581" s="5"/>
      <c r="T581" s="3"/>
      <c r="U581" s="5"/>
      <c r="V581" s="5"/>
      <c r="W581" s="5"/>
      <c r="X581" s="5"/>
      <c r="Y581" s="5"/>
      <c r="Z581" s="5"/>
      <c r="AA581" s="5"/>
      <c r="AB581" s="5"/>
      <c r="AC581" s="5"/>
      <c r="AD581" s="5"/>
      <c r="AE581" s="5"/>
    </row>
    <row r="582" ht="15.75" customHeight="1">
      <c r="E582" s="89"/>
      <c r="I582" s="89"/>
      <c r="L582" s="89"/>
      <c r="N582" s="5"/>
      <c r="O582" s="92"/>
      <c r="P582" s="5"/>
      <c r="Q582" s="5"/>
      <c r="R582" s="11"/>
      <c r="S582" s="5"/>
      <c r="T582" s="3"/>
      <c r="U582" s="5"/>
      <c r="V582" s="5"/>
      <c r="W582" s="5"/>
      <c r="X582" s="5"/>
      <c r="Y582" s="5"/>
      <c r="Z582" s="5"/>
      <c r="AA582" s="5"/>
      <c r="AB582" s="5"/>
      <c r="AC582" s="5"/>
      <c r="AD582" s="5"/>
      <c r="AE582" s="5"/>
    </row>
    <row r="583" ht="15.75" customHeight="1">
      <c r="E583" s="89"/>
      <c r="I583" s="89"/>
      <c r="L583" s="89"/>
      <c r="N583" s="5"/>
      <c r="O583" s="92"/>
      <c r="P583" s="5"/>
      <c r="Q583" s="5"/>
      <c r="R583" s="11"/>
      <c r="S583" s="5"/>
      <c r="T583" s="3"/>
      <c r="U583" s="5"/>
      <c r="V583" s="5"/>
      <c r="W583" s="5"/>
      <c r="X583" s="5"/>
      <c r="Y583" s="5"/>
      <c r="Z583" s="5"/>
      <c r="AA583" s="5"/>
      <c r="AB583" s="5"/>
      <c r="AC583" s="5"/>
      <c r="AD583" s="5"/>
      <c r="AE583" s="5"/>
    </row>
    <row r="584" ht="15.75" customHeight="1">
      <c r="E584" s="89"/>
      <c r="I584" s="89"/>
      <c r="L584" s="89"/>
      <c r="N584" s="5"/>
      <c r="O584" s="92"/>
      <c r="P584" s="5"/>
      <c r="Q584" s="5"/>
      <c r="R584" s="11"/>
      <c r="S584" s="5"/>
      <c r="T584" s="3"/>
      <c r="U584" s="5"/>
      <c r="V584" s="5"/>
      <c r="W584" s="5"/>
      <c r="X584" s="5"/>
      <c r="Y584" s="5"/>
      <c r="Z584" s="5"/>
      <c r="AA584" s="5"/>
      <c r="AB584" s="5"/>
      <c r="AC584" s="5"/>
      <c r="AD584" s="5"/>
      <c r="AE584" s="5"/>
    </row>
    <row r="585" ht="15.75" customHeight="1">
      <c r="E585" s="89"/>
      <c r="I585" s="89"/>
      <c r="L585" s="89"/>
      <c r="N585" s="5"/>
      <c r="O585" s="92"/>
      <c r="P585" s="5"/>
      <c r="Q585" s="5"/>
      <c r="R585" s="11"/>
      <c r="S585" s="5"/>
      <c r="T585" s="3"/>
      <c r="U585" s="5"/>
      <c r="V585" s="5"/>
      <c r="W585" s="5"/>
      <c r="X585" s="5"/>
      <c r="Y585" s="5"/>
      <c r="Z585" s="5"/>
      <c r="AA585" s="5"/>
      <c r="AB585" s="5"/>
      <c r="AC585" s="5"/>
      <c r="AD585" s="5"/>
      <c r="AE585" s="5"/>
    </row>
    <row r="586" ht="15.75" customHeight="1">
      <c r="E586" s="89"/>
      <c r="I586" s="89"/>
      <c r="L586" s="89"/>
      <c r="N586" s="5"/>
      <c r="O586" s="92"/>
      <c r="P586" s="5"/>
      <c r="Q586" s="5"/>
      <c r="R586" s="11"/>
      <c r="S586" s="5"/>
      <c r="T586" s="3"/>
      <c r="U586" s="5"/>
      <c r="V586" s="5"/>
      <c r="W586" s="5"/>
      <c r="X586" s="5"/>
      <c r="Y586" s="5"/>
      <c r="Z586" s="5"/>
      <c r="AA586" s="5"/>
      <c r="AB586" s="5"/>
      <c r="AC586" s="5"/>
      <c r="AD586" s="5"/>
      <c r="AE586" s="5"/>
    </row>
    <row r="587" ht="15.75" customHeight="1">
      <c r="E587" s="89"/>
      <c r="I587" s="89"/>
      <c r="L587" s="89"/>
      <c r="N587" s="5"/>
      <c r="O587" s="92"/>
      <c r="P587" s="5"/>
      <c r="Q587" s="5"/>
      <c r="R587" s="11"/>
      <c r="S587" s="5"/>
      <c r="T587" s="3"/>
      <c r="U587" s="5"/>
      <c r="V587" s="5"/>
      <c r="W587" s="5"/>
      <c r="X587" s="5"/>
      <c r="Y587" s="5"/>
      <c r="Z587" s="5"/>
      <c r="AA587" s="5"/>
      <c r="AB587" s="5"/>
      <c r="AC587" s="5"/>
      <c r="AD587" s="5"/>
      <c r="AE587" s="5"/>
    </row>
    <row r="588" ht="15.75" customHeight="1">
      <c r="E588" s="89"/>
      <c r="I588" s="89"/>
      <c r="L588" s="89"/>
      <c r="N588" s="5"/>
      <c r="O588" s="92"/>
      <c r="P588" s="5"/>
      <c r="Q588" s="5"/>
      <c r="R588" s="11"/>
      <c r="S588" s="5"/>
      <c r="T588" s="3"/>
      <c r="U588" s="5"/>
      <c r="V588" s="5"/>
      <c r="W588" s="5"/>
      <c r="X588" s="5"/>
      <c r="Y588" s="5"/>
      <c r="Z588" s="5"/>
      <c r="AA588" s="5"/>
      <c r="AB588" s="5"/>
      <c r="AC588" s="5"/>
      <c r="AD588" s="5"/>
      <c r="AE588" s="5"/>
    </row>
    <row r="589" ht="15.75" customHeight="1">
      <c r="E589" s="89"/>
      <c r="I589" s="89"/>
      <c r="L589" s="89"/>
      <c r="N589" s="5"/>
      <c r="O589" s="92"/>
      <c r="P589" s="5"/>
      <c r="Q589" s="5"/>
      <c r="R589" s="11"/>
      <c r="S589" s="5"/>
      <c r="T589" s="3"/>
      <c r="U589" s="5"/>
      <c r="V589" s="5"/>
      <c r="W589" s="5"/>
      <c r="X589" s="5"/>
      <c r="Y589" s="5"/>
      <c r="Z589" s="5"/>
      <c r="AA589" s="5"/>
      <c r="AB589" s="5"/>
      <c r="AC589" s="5"/>
      <c r="AD589" s="5"/>
      <c r="AE589" s="5"/>
    </row>
    <row r="590" ht="15.75" customHeight="1">
      <c r="E590" s="89"/>
      <c r="I590" s="89"/>
      <c r="L590" s="89"/>
      <c r="N590" s="5"/>
      <c r="O590" s="92"/>
      <c r="P590" s="5"/>
      <c r="Q590" s="5"/>
      <c r="R590" s="11"/>
      <c r="S590" s="5"/>
      <c r="T590" s="3"/>
      <c r="U590" s="5"/>
      <c r="V590" s="5"/>
      <c r="W590" s="5"/>
      <c r="X590" s="5"/>
      <c r="Y590" s="5"/>
      <c r="Z590" s="5"/>
      <c r="AA590" s="5"/>
      <c r="AB590" s="5"/>
      <c r="AC590" s="5"/>
      <c r="AD590" s="5"/>
      <c r="AE590" s="5"/>
    </row>
    <row r="591" ht="15.75" customHeight="1">
      <c r="E591" s="89"/>
      <c r="I591" s="89"/>
      <c r="L591" s="89"/>
      <c r="N591" s="5"/>
      <c r="O591" s="92"/>
      <c r="P591" s="5"/>
      <c r="Q591" s="5"/>
      <c r="R591" s="11"/>
      <c r="S591" s="5"/>
      <c r="T591" s="3"/>
      <c r="U591" s="5"/>
      <c r="V591" s="5"/>
      <c r="W591" s="5"/>
      <c r="X591" s="5"/>
      <c r="Y591" s="5"/>
      <c r="Z591" s="5"/>
      <c r="AA591" s="5"/>
      <c r="AB591" s="5"/>
      <c r="AC591" s="5"/>
      <c r="AD591" s="5"/>
      <c r="AE591" s="5"/>
    </row>
    <row r="592" ht="15.75" customHeight="1">
      <c r="E592" s="89"/>
      <c r="I592" s="89"/>
      <c r="L592" s="89"/>
      <c r="N592" s="5"/>
      <c r="O592" s="92"/>
      <c r="P592" s="5"/>
      <c r="Q592" s="5"/>
      <c r="R592" s="11"/>
      <c r="S592" s="5"/>
      <c r="T592" s="3"/>
      <c r="U592" s="5"/>
      <c r="V592" s="5"/>
      <c r="W592" s="5"/>
      <c r="X592" s="5"/>
      <c r="Y592" s="5"/>
      <c r="Z592" s="5"/>
      <c r="AA592" s="5"/>
      <c r="AB592" s="5"/>
      <c r="AC592" s="5"/>
      <c r="AD592" s="5"/>
      <c r="AE592" s="5"/>
    </row>
    <row r="593" ht="15.75" customHeight="1">
      <c r="E593" s="89"/>
      <c r="I593" s="89"/>
      <c r="L593" s="89"/>
      <c r="N593" s="5"/>
      <c r="O593" s="92"/>
      <c r="P593" s="5"/>
      <c r="Q593" s="5"/>
      <c r="R593" s="11"/>
      <c r="S593" s="5"/>
      <c r="T593" s="3"/>
      <c r="U593" s="5"/>
      <c r="V593" s="5"/>
      <c r="W593" s="5"/>
      <c r="X593" s="5"/>
      <c r="Y593" s="5"/>
      <c r="Z593" s="5"/>
      <c r="AA593" s="5"/>
      <c r="AB593" s="5"/>
      <c r="AC593" s="5"/>
      <c r="AD593" s="5"/>
      <c r="AE593" s="5"/>
    </row>
    <row r="594" ht="15.75" customHeight="1">
      <c r="E594" s="89"/>
      <c r="I594" s="89"/>
      <c r="L594" s="89"/>
      <c r="N594" s="5"/>
      <c r="O594" s="92"/>
      <c r="P594" s="5"/>
      <c r="Q594" s="5"/>
      <c r="R594" s="11"/>
      <c r="S594" s="5"/>
      <c r="T594" s="3"/>
      <c r="U594" s="5"/>
      <c r="V594" s="5"/>
      <c r="W594" s="5"/>
      <c r="X594" s="5"/>
      <c r="Y594" s="5"/>
      <c r="Z594" s="5"/>
      <c r="AA594" s="5"/>
      <c r="AB594" s="5"/>
      <c r="AC594" s="5"/>
      <c r="AD594" s="5"/>
      <c r="AE594" s="5"/>
    </row>
    <row r="595" ht="15.75" customHeight="1">
      <c r="E595" s="89"/>
      <c r="I595" s="89"/>
      <c r="L595" s="89"/>
      <c r="N595" s="5"/>
      <c r="O595" s="92"/>
      <c r="P595" s="5"/>
      <c r="Q595" s="5"/>
      <c r="R595" s="11"/>
      <c r="S595" s="5"/>
      <c r="T595" s="3"/>
      <c r="U595" s="5"/>
      <c r="V595" s="5"/>
      <c r="W595" s="5"/>
      <c r="X595" s="5"/>
      <c r="Y595" s="5"/>
      <c r="Z595" s="5"/>
      <c r="AA595" s="5"/>
      <c r="AB595" s="5"/>
      <c r="AC595" s="5"/>
      <c r="AD595" s="5"/>
      <c r="AE595" s="5"/>
    </row>
    <row r="596" ht="15.75" customHeight="1">
      <c r="E596" s="89"/>
      <c r="I596" s="89"/>
      <c r="L596" s="89"/>
      <c r="N596" s="5"/>
      <c r="O596" s="92"/>
      <c r="P596" s="5"/>
      <c r="Q596" s="5"/>
      <c r="R596" s="11"/>
      <c r="S596" s="5"/>
      <c r="T596" s="3"/>
      <c r="U596" s="5"/>
      <c r="V596" s="5"/>
      <c r="W596" s="5"/>
      <c r="X596" s="5"/>
      <c r="Y596" s="5"/>
      <c r="Z596" s="5"/>
      <c r="AA596" s="5"/>
      <c r="AB596" s="5"/>
      <c r="AC596" s="5"/>
      <c r="AD596" s="5"/>
      <c r="AE596" s="5"/>
    </row>
    <row r="597" ht="15.75" customHeight="1">
      <c r="E597" s="89"/>
      <c r="I597" s="89"/>
      <c r="L597" s="89"/>
      <c r="N597" s="5"/>
      <c r="O597" s="92"/>
      <c r="P597" s="5"/>
      <c r="Q597" s="5"/>
      <c r="R597" s="11"/>
      <c r="S597" s="5"/>
      <c r="T597" s="3"/>
      <c r="U597" s="5"/>
      <c r="V597" s="5"/>
      <c r="W597" s="5"/>
      <c r="X597" s="5"/>
      <c r="Y597" s="5"/>
      <c r="Z597" s="5"/>
      <c r="AA597" s="5"/>
      <c r="AB597" s="5"/>
      <c r="AC597" s="5"/>
      <c r="AD597" s="5"/>
      <c r="AE597" s="5"/>
    </row>
    <row r="598" ht="15.75" customHeight="1">
      <c r="E598" s="89"/>
      <c r="I598" s="89"/>
      <c r="L598" s="89"/>
      <c r="N598" s="5"/>
      <c r="O598" s="92"/>
      <c r="P598" s="5"/>
      <c r="Q598" s="5"/>
      <c r="R598" s="11"/>
      <c r="S598" s="5"/>
      <c r="T598" s="3"/>
      <c r="U598" s="5"/>
      <c r="V598" s="5"/>
      <c r="W598" s="5"/>
      <c r="X598" s="5"/>
      <c r="Y598" s="5"/>
      <c r="Z598" s="5"/>
      <c r="AA598" s="5"/>
      <c r="AB598" s="5"/>
      <c r="AC598" s="5"/>
      <c r="AD598" s="5"/>
      <c r="AE598" s="5"/>
    </row>
    <row r="599" ht="15.75" customHeight="1">
      <c r="E599" s="89"/>
      <c r="I599" s="89"/>
      <c r="L599" s="89"/>
      <c r="N599" s="5"/>
      <c r="O599" s="92"/>
      <c r="P599" s="5"/>
      <c r="Q599" s="5"/>
      <c r="R599" s="11"/>
      <c r="S599" s="5"/>
      <c r="T599" s="3"/>
      <c r="U599" s="5"/>
      <c r="V599" s="5"/>
      <c r="W599" s="5"/>
      <c r="X599" s="5"/>
      <c r="Y599" s="5"/>
      <c r="Z599" s="5"/>
      <c r="AA599" s="5"/>
      <c r="AB599" s="5"/>
      <c r="AC599" s="5"/>
      <c r="AD599" s="5"/>
      <c r="AE599" s="5"/>
    </row>
    <row r="600" ht="15.75" customHeight="1">
      <c r="E600" s="89"/>
      <c r="I600" s="89"/>
      <c r="L600" s="89"/>
      <c r="N600" s="5"/>
      <c r="O600" s="92"/>
      <c r="P600" s="5"/>
      <c r="Q600" s="5"/>
      <c r="R600" s="11"/>
      <c r="S600" s="5"/>
      <c r="T600" s="3"/>
      <c r="U600" s="5"/>
      <c r="V600" s="5"/>
      <c r="W600" s="5"/>
      <c r="X600" s="5"/>
      <c r="Y600" s="5"/>
      <c r="Z600" s="5"/>
      <c r="AA600" s="5"/>
      <c r="AB600" s="5"/>
      <c r="AC600" s="5"/>
      <c r="AD600" s="5"/>
      <c r="AE600" s="5"/>
    </row>
    <row r="601" ht="15.75" customHeight="1">
      <c r="E601" s="89"/>
      <c r="I601" s="89"/>
      <c r="L601" s="89"/>
      <c r="N601" s="5"/>
      <c r="O601" s="92"/>
      <c r="P601" s="5"/>
      <c r="Q601" s="5"/>
      <c r="R601" s="11"/>
      <c r="S601" s="5"/>
      <c r="T601" s="3"/>
      <c r="U601" s="5"/>
      <c r="V601" s="5"/>
      <c r="W601" s="5"/>
      <c r="X601" s="5"/>
      <c r="Y601" s="5"/>
      <c r="Z601" s="5"/>
      <c r="AA601" s="5"/>
      <c r="AB601" s="5"/>
      <c r="AC601" s="5"/>
      <c r="AD601" s="5"/>
      <c r="AE601" s="5"/>
    </row>
    <row r="602" ht="15.75" customHeight="1">
      <c r="E602" s="89"/>
      <c r="I602" s="89"/>
      <c r="L602" s="89"/>
      <c r="N602" s="5"/>
      <c r="O602" s="92"/>
      <c r="P602" s="5"/>
      <c r="Q602" s="5"/>
      <c r="R602" s="11"/>
      <c r="S602" s="5"/>
      <c r="T602" s="3"/>
      <c r="U602" s="5"/>
      <c r="V602" s="5"/>
      <c r="W602" s="5"/>
      <c r="X602" s="5"/>
      <c r="Y602" s="5"/>
      <c r="Z602" s="5"/>
      <c r="AA602" s="5"/>
      <c r="AB602" s="5"/>
      <c r="AC602" s="5"/>
      <c r="AD602" s="5"/>
      <c r="AE602" s="5"/>
    </row>
    <row r="603" ht="15.75" customHeight="1">
      <c r="E603" s="89"/>
      <c r="I603" s="89"/>
      <c r="L603" s="89"/>
      <c r="N603" s="5"/>
      <c r="O603" s="92"/>
      <c r="P603" s="5"/>
      <c r="Q603" s="5"/>
      <c r="R603" s="11"/>
      <c r="S603" s="5"/>
      <c r="T603" s="3"/>
      <c r="U603" s="5"/>
      <c r="V603" s="5"/>
      <c r="W603" s="5"/>
      <c r="X603" s="5"/>
      <c r="Y603" s="5"/>
      <c r="Z603" s="5"/>
      <c r="AA603" s="5"/>
      <c r="AB603" s="5"/>
      <c r="AC603" s="5"/>
      <c r="AD603" s="5"/>
      <c r="AE603" s="5"/>
    </row>
    <row r="604" ht="15.75" customHeight="1">
      <c r="E604" s="89"/>
      <c r="I604" s="89"/>
      <c r="L604" s="89"/>
      <c r="N604" s="5"/>
      <c r="O604" s="92"/>
      <c r="P604" s="5"/>
      <c r="Q604" s="5"/>
      <c r="R604" s="11"/>
      <c r="S604" s="5"/>
      <c r="T604" s="3"/>
      <c r="U604" s="5"/>
      <c r="V604" s="5"/>
      <c r="W604" s="5"/>
      <c r="X604" s="5"/>
      <c r="Y604" s="5"/>
      <c r="Z604" s="5"/>
      <c r="AA604" s="5"/>
      <c r="AB604" s="5"/>
      <c r="AC604" s="5"/>
      <c r="AD604" s="5"/>
      <c r="AE604" s="5"/>
    </row>
    <row r="605" ht="15.75" customHeight="1">
      <c r="E605" s="89"/>
      <c r="I605" s="89"/>
      <c r="L605" s="89"/>
      <c r="N605" s="5"/>
      <c r="O605" s="92"/>
      <c r="P605" s="5"/>
      <c r="Q605" s="5"/>
      <c r="R605" s="11"/>
      <c r="S605" s="5"/>
      <c r="T605" s="3"/>
      <c r="U605" s="5"/>
      <c r="V605" s="5"/>
      <c r="W605" s="5"/>
      <c r="X605" s="5"/>
      <c r="Y605" s="5"/>
      <c r="Z605" s="5"/>
      <c r="AA605" s="5"/>
      <c r="AB605" s="5"/>
      <c r="AC605" s="5"/>
      <c r="AD605" s="5"/>
      <c r="AE605" s="5"/>
    </row>
    <row r="606" ht="15.75" customHeight="1">
      <c r="E606" s="89"/>
      <c r="I606" s="89"/>
      <c r="L606" s="89"/>
      <c r="N606" s="5"/>
      <c r="O606" s="92"/>
      <c r="P606" s="5"/>
      <c r="Q606" s="5"/>
      <c r="R606" s="11"/>
      <c r="S606" s="5"/>
      <c r="T606" s="3"/>
      <c r="U606" s="5"/>
      <c r="V606" s="5"/>
      <c r="W606" s="5"/>
      <c r="X606" s="5"/>
      <c r="Y606" s="5"/>
      <c r="Z606" s="5"/>
      <c r="AA606" s="5"/>
      <c r="AB606" s="5"/>
      <c r="AC606" s="5"/>
      <c r="AD606" s="5"/>
      <c r="AE606" s="5"/>
    </row>
    <row r="607" ht="15.75" customHeight="1">
      <c r="E607" s="89"/>
      <c r="I607" s="89"/>
      <c r="L607" s="89"/>
      <c r="N607" s="5"/>
      <c r="O607" s="92"/>
      <c r="P607" s="5"/>
      <c r="Q607" s="5"/>
      <c r="R607" s="11"/>
      <c r="S607" s="5"/>
      <c r="T607" s="3"/>
      <c r="U607" s="5"/>
      <c r="V607" s="5"/>
      <c r="W607" s="5"/>
      <c r="X607" s="5"/>
      <c r="Y607" s="5"/>
      <c r="Z607" s="5"/>
      <c r="AA607" s="5"/>
      <c r="AB607" s="5"/>
      <c r="AC607" s="5"/>
      <c r="AD607" s="5"/>
      <c r="AE607" s="5"/>
    </row>
    <row r="608" ht="15.75" customHeight="1">
      <c r="E608" s="89"/>
      <c r="I608" s="89"/>
      <c r="L608" s="89"/>
      <c r="N608" s="5"/>
      <c r="O608" s="92"/>
      <c r="P608" s="5"/>
      <c r="Q608" s="5"/>
      <c r="R608" s="11"/>
      <c r="S608" s="5"/>
      <c r="T608" s="3"/>
      <c r="U608" s="5"/>
      <c r="V608" s="5"/>
      <c r="W608" s="5"/>
      <c r="X608" s="5"/>
      <c r="Y608" s="5"/>
      <c r="Z608" s="5"/>
      <c r="AA608" s="5"/>
      <c r="AB608" s="5"/>
      <c r="AC608" s="5"/>
      <c r="AD608" s="5"/>
      <c r="AE608" s="5"/>
    </row>
    <row r="609" ht="15.75" customHeight="1">
      <c r="E609" s="89"/>
      <c r="I609" s="89"/>
      <c r="L609" s="89"/>
      <c r="N609" s="5"/>
      <c r="O609" s="92"/>
      <c r="P609" s="5"/>
      <c r="Q609" s="5"/>
      <c r="R609" s="11"/>
      <c r="S609" s="5"/>
      <c r="T609" s="3"/>
      <c r="U609" s="5"/>
      <c r="V609" s="5"/>
      <c r="W609" s="5"/>
      <c r="X609" s="5"/>
      <c r="Y609" s="5"/>
      <c r="Z609" s="5"/>
      <c r="AA609" s="5"/>
      <c r="AB609" s="5"/>
      <c r="AC609" s="5"/>
      <c r="AD609" s="5"/>
      <c r="AE609" s="5"/>
    </row>
    <row r="610" ht="15.75" customHeight="1">
      <c r="E610" s="89"/>
      <c r="I610" s="89"/>
      <c r="L610" s="89"/>
      <c r="N610" s="5"/>
      <c r="O610" s="92"/>
      <c r="P610" s="5"/>
      <c r="Q610" s="5"/>
      <c r="R610" s="11"/>
      <c r="S610" s="5"/>
      <c r="T610" s="3"/>
      <c r="U610" s="5"/>
      <c r="V610" s="5"/>
      <c r="W610" s="5"/>
      <c r="X610" s="5"/>
      <c r="Y610" s="5"/>
      <c r="Z610" s="5"/>
      <c r="AA610" s="5"/>
      <c r="AB610" s="5"/>
      <c r="AC610" s="5"/>
      <c r="AD610" s="5"/>
      <c r="AE610" s="5"/>
    </row>
    <row r="611" ht="15.75" customHeight="1">
      <c r="E611" s="89"/>
      <c r="I611" s="89"/>
      <c r="L611" s="89"/>
      <c r="N611" s="5"/>
      <c r="O611" s="92"/>
      <c r="P611" s="5"/>
      <c r="Q611" s="5"/>
      <c r="R611" s="11"/>
      <c r="S611" s="5"/>
      <c r="T611" s="3"/>
      <c r="U611" s="5"/>
      <c r="V611" s="5"/>
      <c r="W611" s="5"/>
      <c r="X611" s="5"/>
      <c r="Y611" s="5"/>
      <c r="Z611" s="5"/>
      <c r="AA611" s="5"/>
      <c r="AB611" s="5"/>
      <c r="AC611" s="5"/>
      <c r="AD611" s="5"/>
      <c r="AE611" s="5"/>
    </row>
    <row r="612" ht="15.75" customHeight="1">
      <c r="E612" s="89"/>
      <c r="I612" s="89"/>
      <c r="L612" s="89"/>
      <c r="N612" s="5"/>
      <c r="O612" s="92"/>
      <c r="P612" s="5"/>
      <c r="Q612" s="5"/>
      <c r="R612" s="11"/>
      <c r="S612" s="5"/>
      <c r="T612" s="3"/>
      <c r="U612" s="5"/>
      <c r="V612" s="5"/>
      <c r="W612" s="5"/>
      <c r="X612" s="5"/>
      <c r="Y612" s="5"/>
      <c r="Z612" s="5"/>
      <c r="AA612" s="5"/>
      <c r="AB612" s="5"/>
      <c r="AC612" s="5"/>
      <c r="AD612" s="5"/>
      <c r="AE612" s="5"/>
    </row>
    <row r="613" ht="15.75" customHeight="1">
      <c r="E613" s="89"/>
      <c r="I613" s="89"/>
      <c r="L613" s="89"/>
      <c r="N613" s="5"/>
      <c r="O613" s="92"/>
      <c r="P613" s="5"/>
      <c r="Q613" s="5"/>
      <c r="R613" s="11"/>
      <c r="S613" s="5"/>
      <c r="T613" s="3"/>
      <c r="U613" s="5"/>
      <c r="V613" s="5"/>
      <c r="W613" s="5"/>
      <c r="X613" s="5"/>
      <c r="Y613" s="5"/>
      <c r="Z613" s="5"/>
      <c r="AA613" s="5"/>
      <c r="AB613" s="5"/>
      <c r="AC613" s="5"/>
      <c r="AD613" s="5"/>
      <c r="AE613" s="5"/>
    </row>
    <row r="614" ht="15.75" customHeight="1">
      <c r="E614" s="89"/>
      <c r="I614" s="89"/>
      <c r="L614" s="89"/>
      <c r="N614" s="5"/>
      <c r="O614" s="92"/>
      <c r="P614" s="5"/>
      <c r="Q614" s="5"/>
      <c r="R614" s="11"/>
      <c r="S614" s="5"/>
      <c r="T614" s="3"/>
      <c r="U614" s="5"/>
      <c r="V614" s="5"/>
      <c r="W614" s="5"/>
      <c r="X614" s="5"/>
      <c r="Y614" s="5"/>
      <c r="Z614" s="5"/>
      <c r="AA614" s="5"/>
      <c r="AB614" s="5"/>
      <c r="AC614" s="5"/>
      <c r="AD614" s="5"/>
      <c r="AE614" s="5"/>
    </row>
    <row r="615" ht="15.75" customHeight="1">
      <c r="E615" s="89"/>
      <c r="I615" s="89"/>
      <c r="L615" s="89"/>
      <c r="N615" s="5"/>
      <c r="O615" s="92"/>
      <c r="P615" s="5"/>
      <c r="Q615" s="5"/>
      <c r="R615" s="11"/>
      <c r="S615" s="5"/>
      <c r="T615" s="3"/>
      <c r="U615" s="5"/>
      <c r="V615" s="5"/>
      <c r="W615" s="5"/>
      <c r="X615" s="5"/>
      <c r="Y615" s="5"/>
      <c r="Z615" s="5"/>
      <c r="AA615" s="5"/>
      <c r="AB615" s="5"/>
      <c r="AC615" s="5"/>
      <c r="AD615" s="5"/>
      <c r="AE615" s="5"/>
    </row>
    <row r="616" ht="15.75" customHeight="1">
      <c r="E616" s="89"/>
      <c r="I616" s="89"/>
      <c r="L616" s="89"/>
      <c r="N616" s="5"/>
      <c r="O616" s="92"/>
      <c r="P616" s="5"/>
      <c r="Q616" s="5"/>
      <c r="R616" s="11"/>
      <c r="S616" s="5"/>
      <c r="T616" s="3"/>
      <c r="U616" s="5"/>
      <c r="V616" s="5"/>
      <c r="W616" s="5"/>
      <c r="X616" s="5"/>
      <c r="Y616" s="5"/>
      <c r="Z616" s="5"/>
      <c r="AA616" s="5"/>
      <c r="AB616" s="5"/>
      <c r="AC616" s="5"/>
      <c r="AD616" s="5"/>
      <c r="AE616" s="5"/>
    </row>
    <row r="617" ht="15.75" customHeight="1">
      <c r="E617" s="89"/>
      <c r="I617" s="89"/>
      <c r="L617" s="89"/>
      <c r="N617" s="5"/>
      <c r="O617" s="92"/>
      <c r="P617" s="5"/>
      <c r="Q617" s="5"/>
      <c r="R617" s="11"/>
      <c r="S617" s="5"/>
      <c r="T617" s="3"/>
      <c r="U617" s="5"/>
      <c r="V617" s="5"/>
      <c r="W617" s="5"/>
      <c r="X617" s="5"/>
      <c r="Y617" s="5"/>
      <c r="Z617" s="5"/>
      <c r="AA617" s="5"/>
      <c r="AB617" s="5"/>
      <c r="AC617" s="5"/>
      <c r="AD617" s="5"/>
      <c r="AE617" s="5"/>
    </row>
    <row r="618" ht="15.75" customHeight="1">
      <c r="E618" s="89"/>
      <c r="I618" s="89"/>
      <c r="L618" s="89"/>
      <c r="N618" s="5"/>
      <c r="O618" s="92"/>
      <c r="P618" s="5"/>
      <c r="Q618" s="5"/>
      <c r="R618" s="11"/>
      <c r="S618" s="5"/>
      <c r="T618" s="3"/>
      <c r="U618" s="5"/>
      <c r="V618" s="5"/>
      <c r="W618" s="5"/>
      <c r="X618" s="5"/>
      <c r="Y618" s="5"/>
      <c r="Z618" s="5"/>
      <c r="AA618" s="5"/>
      <c r="AB618" s="5"/>
      <c r="AC618" s="5"/>
      <c r="AD618" s="5"/>
      <c r="AE618" s="5"/>
    </row>
    <row r="619" ht="15.75" customHeight="1">
      <c r="E619" s="89"/>
      <c r="I619" s="89"/>
      <c r="L619" s="89"/>
      <c r="N619" s="5"/>
      <c r="O619" s="92"/>
      <c r="P619" s="5"/>
      <c r="Q619" s="5"/>
      <c r="R619" s="11"/>
      <c r="S619" s="5"/>
      <c r="T619" s="3"/>
      <c r="U619" s="5"/>
      <c r="V619" s="5"/>
      <c r="W619" s="5"/>
      <c r="X619" s="5"/>
      <c r="Y619" s="5"/>
      <c r="Z619" s="5"/>
      <c r="AA619" s="5"/>
      <c r="AB619" s="5"/>
      <c r="AC619" s="5"/>
      <c r="AD619" s="5"/>
      <c r="AE619" s="5"/>
    </row>
    <row r="620" ht="15.75" customHeight="1">
      <c r="E620" s="89"/>
      <c r="I620" s="89"/>
      <c r="L620" s="89"/>
      <c r="N620" s="5"/>
      <c r="O620" s="92"/>
      <c r="P620" s="5"/>
      <c r="Q620" s="5"/>
      <c r="R620" s="11"/>
      <c r="S620" s="5"/>
      <c r="T620" s="3"/>
      <c r="U620" s="5"/>
      <c r="V620" s="5"/>
      <c r="W620" s="5"/>
      <c r="X620" s="5"/>
      <c r="Y620" s="5"/>
      <c r="Z620" s="5"/>
      <c r="AA620" s="5"/>
      <c r="AB620" s="5"/>
      <c r="AC620" s="5"/>
      <c r="AD620" s="5"/>
      <c r="AE620" s="5"/>
    </row>
    <row r="621" ht="15.75" customHeight="1">
      <c r="E621" s="89"/>
      <c r="I621" s="89"/>
      <c r="L621" s="89"/>
      <c r="N621" s="5"/>
      <c r="O621" s="92"/>
      <c r="P621" s="5"/>
      <c r="Q621" s="5"/>
      <c r="R621" s="11"/>
      <c r="S621" s="5"/>
      <c r="T621" s="3"/>
      <c r="U621" s="5"/>
      <c r="V621" s="5"/>
      <c r="W621" s="5"/>
      <c r="X621" s="5"/>
      <c r="Y621" s="5"/>
      <c r="Z621" s="5"/>
      <c r="AA621" s="5"/>
      <c r="AB621" s="5"/>
      <c r="AC621" s="5"/>
      <c r="AD621" s="5"/>
      <c r="AE621" s="5"/>
    </row>
    <row r="622" ht="15.75" customHeight="1">
      <c r="E622" s="89"/>
      <c r="I622" s="89"/>
      <c r="L622" s="89"/>
      <c r="N622" s="5"/>
      <c r="O622" s="92"/>
      <c r="P622" s="5"/>
      <c r="Q622" s="5"/>
      <c r="R622" s="11"/>
      <c r="S622" s="5"/>
      <c r="T622" s="3"/>
      <c r="U622" s="5"/>
      <c r="V622" s="5"/>
      <c r="W622" s="5"/>
      <c r="X622" s="5"/>
      <c r="Y622" s="5"/>
      <c r="Z622" s="5"/>
      <c r="AA622" s="5"/>
      <c r="AB622" s="5"/>
      <c r="AC622" s="5"/>
      <c r="AD622" s="5"/>
      <c r="AE622" s="5"/>
    </row>
    <row r="623" ht="15.75" customHeight="1">
      <c r="E623" s="89"/>
      <c r="I623" s="89"/>
      <c r="L623" s="89"/>
      <c r="N623" s="5"/>
      <c r="O623" s="92"/>
      <c r="P623" s="5"/>
      <c r="Q623" s="5"/>
      <c r="R623" s="11"/>
      <c r="S623" s="5"/>
      <c r="T623" s="3"/>
      <c r="U623" s="5"/>
      <c r="V623" s="5"/>
      <c r="W623" s="5"/>
      <c r="X623" s="5"/>
      <c r="Y623" s="5"/>
      <c r="Z623" s="5"/>
      <c r="AA623" s="5"/>
      <c r="AB623" s="5"/>
      <c r="AC623" s="5"/>
      <c r="AD623" s="5"/>
      <c r="AE623" s="5"/>
    </row>
    <row r="624" ht="15.75" customHeight="1">
      <c r="E624" s="89"/>
      <c r="I624" s="89"/>
      <c r="L624" s="89"/>
      <c r="N624" s="5"/>
      <c r="O624" s="92"/>
      <c r="P624" s="5"/>
      <c r="Q624" s="5"/>
      <c r="R624" s="11"/>
      <c r="S624" s="5"/>
      <c r="T624" s="3"/>
      <c r="U624" s="5"/>
      <c r="V624" s="5"/>
      <c r="W624" s="5"/>
      <c r="X624" s="5"/>
      <c r="Y624" s="5"/>
      <c r="Z624" s="5"/>
      <c r="AA624" s="5"/>
      <c r="AB624" s="5"/>
      <c r="AC624" s="5"/>
      <c r="AD624" s="5"/>
      <c r="AE624" s="5"/>
    </row>
    <row r="625" ht="15.75" customHeight="1">
      <c r="E625" s="89"/>
      <c r="I625" s="89"/>
      <c r="L625" s="89"/>
      <c r="N625" s="5"/>
      <c r="O625" s="92"/>
      <c r="P625" s="5"/>
      <c r="Q625" s="5"/>
      <c r="R625" s="11"/>
      <c r="S625" s="5"/>
      <c r="T625" s="3"/>
      <c r="U625" s="5"/>
      <c r="V625" s="5"/>
      <c r="W625" s="5"/>
      <c r="X625" s="5"/>
      <c r="Y625" s="5"/>
      <c r="Z625" s="5"/>
      <c r="AA625" s="5"/>
      <c r="AB625" s="5"/>
      <c r="AC625" s="5"/>
      <c r="AD625" s="5"/>
      <c r="AE625" s="5"/>
    </row>
    <row r="626" ht="15.75" customHeight="1">
      <c r="E626" s="89"/>
      <c r="I626" s="89"/>
      <c r="L626" s="89"/>
      <c r="N626" s="5"/>
      <c r="O626" s="92"/>
      <c r="P626" s="5"/>
      <c r="Q626" s="5"/>
      <c r="R626" s="11"/>
      <c r="S626" s="5"/>
      <c r="T626" s="3"/>
      <c r="U626" s="5"/>
      <c r="V626" s="5"/>
      <c r="W626" s="5"/>
      <c r="X626" s="5"/>
      <c r="Y626" s="5"/>
      <c r="Z626" s="5"/>
      <c r="AA626" s="5"/>
      <c r="AB626" s="5"/>
      <c r="AC626" s="5"/>
      <c r="AD626" s="5"/>
      <c r="AE626" s="5"/>
    </row>
    <row r="627" ht="15.75" customHeight="1">
      <c r="E627" s="89"/>
      <c r="I627" s="89"/>
      <c r="L627" s="89"/>
      <c r="N627" s="5"/>
      <c r="O627" s="92"/>
      <c r="P627" s="5"/>
      <c r="Q627" s="5"/>
      <c r="R627" s="11"/>
      <c r="S627" s="5"/>
      <c r="T627" s="3"/>
      <c r="U627" s="5"/>
      <c r="V627" s="5"/>
      <c r="W627" s="5"/>
      <c r="X627" s="5"/>
      <c r="Y627" s="5"/>
      <c r="Z627" s="5"/>
      <c r="AA627" s="5"/>
      <c r="AB627" s="5"/>
      <c r="AC627" s="5"/>
      <c r="AD627" s="5"/>
      <c r="AE627" s="5"/>
    </row>
    <row r="628" ht="15.75" customHeight="1">
      <c r="E628" s="89"/>
      <c r="I628" s="89"/>
      <c r="L628" s="89"/>
      <c r="N628" s="5"/>
      <c r="O628" s="92"/>
      <c r="P628" s="5"/>
      <c r="Q628" s="5"/>
      <c r="R628" s="11"/>
      <c r="S628" s="5"/>
      <c r="T628" s="3"/>
      <c r="U628" s="5"/>
      <c r="V628" s="5"/>
      <c r="W628" s="5"/>
      <c r="X628" s="5"/>
      <c r="Y628" s="5"/>
      <c r="Z628" s="5"/>
      <c r="AA628" s="5"/>
      <c r="AB628" s="5"/>
      <c r="AC628" s="5"/>
      <c r="AD628" s="5"/>
      <c r="AE628" s="5"/>
    </row>
    <row r="629" ht="15.75" customHeight="1">
      <c r="E629" s="89"/>
      <c r="I629" s="89"/>
      <c r="L629" s="89"/>
      <c r="N629" s="5"/>
      <c r="O629" s="92"/>
      <c r="P629" s="5"/>
      <c r="Q629" s="5"/>
      <c r="R629" s="11"/>
      <c r="S629" s="5"/>
      <c r="T629" s="3"/>
      <c r="U629" s="5"/>
      <c r="V629" s="5"/>
      <c r="W629" s="5"/>
      <c r="X629" s="5"/>
      <c r="Y629" s="5"/>
      <c r="Z629" s="5"/>
      <c r="AA629" s="5"/>
      <c r="AB629" s="5"/>
      <c r="AC629" s="5"/>
      <c r="AD629" s="5"/>
      <c r="AE629" s="5"/>
    </row>
    <row r="630" ht="15.75" customHeight="1">
      <c r="E630" s="89"/>
      <c r="I630" s="89"/>
      <c r="L630" s="89"/>
      <c r="N630" s="5"/>
      <c r="O630" s="92"/>
      <c r="P630" s="5"/>
      <c r="Q630" s="5"/>
      <c r="R630" s="11"/>
      <c r="S630" s="5"/>
      <c r="T630" s="3"/>
      <c r="U630" s="5"/>
      <c r="V630" s="5"/>
      <c r="W630" s="5"/>
      <c r="X630" s="5"/>
      <c r="Y630" s="5"/>
      <c r="Z630" s="5"/>
      <c r="AA630" s="5"/>
      <c r="AB630" s="5"/>
      <c r="AC630" s="5"/>
      <c r="AD630" s="5"/>
      <c r="AE630" s="5"/>
    </row>
    <row r="631" ht="15.75" customHeight="1">
      <c r="E631" s="89"/>
      <c r="I631" s="89"/>
      <c r="L631" s="89"/>
      <c r="N631" s="5"/>
      <c r="O631" s="92"/>
      <c r="P631" s="5"/>
      <c r="Q631" s="5"/>
      <c r="R631" s="11"/>
      <c r="S631" s="5"/>
      <c r="T631" s="3"/>
      <c r="U631" s="5"/>
      <c r="V631" s="5"/>
      <c r="W631" s="5"/>
      <c r="X631" s="5"/>
      <c r="Y631" s="5"/>
      <c r="Z631" s="5"/>
      <c r="AA631" s="5"/>
      <c r="AB631" s="5"/>
      <c r="AC631" s="5"/>
      <c r="AD631" s="5"/>
      <c r="AE631" s="5"/>
    </row>
    <row r="632" ht="15.75" customHeight="1">
      <c r="E632" s="89"/>
      <c r="I632" s="89"/>
      <c r="L632" s="89"/>
      <c r="N632" s="5"/>
      <c r="O632" s="92"/>
      <c r="P632" s="5"/>
      <c r="Q632" s="5"/>
      <c r="R632" s="11"/>
      <c r="S632" s="5"/>
      <c r="T632" s="3"/>
      <c r="U632" s="5"/>
      <c r="V632" s="5"/>
      <c r="W632" s="5"/>
      <c r="X632" s="5"/>
      <c r="Y632" s="5"/>
      <c r="Z632" s="5"/>
      <c r="AA632" s="5"/>
      <c r="AB632" s="5"/>
      <c r="AC632" s="5"/>
      <c r="AD632" s="5"/>
      <c r="AE632" s="5"/>
    </row>
    <row r="633" ht="15.75" customHeight="1">
      <c r="E633" s="89"/>
      <c r="I633" s="89"/>
      <c r="L633" s="89"/>
      <c r="N633" s="5"/>
      <c r="O633" s="92"/>
      <c r="P633" s="5"/>
      <c r="Q633" s="5"/>
      <c r="R633" s="11"/>
      <c r="S633" s="5"/>
      <c r="T633" s="3"/>
      <c r="U633" s="5"/>
      <c r="V633" s="5"/>
      <c r="W633" s="5"/>
      <c r="X633" s="5"/>
      <c r="Y633" s="5"/>
      <c r="Z633" s="5"/>
      <c r="AA633" s="5"/>
      <c r="AB633" s="5"/>
      <c r="AC633" s="5"/>
      <c r="AD633" s="5"/>
      <c r="AE633" s="5"/>
    </row>
    <row r="634" ht="15.75" customHeight="1">
      <c r="E634" s="89"/>
      <c r="I634" s="89"/>
      <c r="L634" s="89"/>
      <c r="N634" s="5"/>
      <c r="O634" s="92"/>
      <c r="P634" s="5"/>
      <c r="Q634" s="5"/>
      <c r="R634" s="11"/>
      <c r="S634" s="5"/>
      <c r="T634" s="3"/>
      <c r="U634" s="5"/>
      <c r="V634" s="5"/>
      <c r="W634" s="5"/>
      <c r="X634" s="5"/>
      <c r="Y634" s="5"/>
      <c r="Z634" s="5"/>
      <c r="AA634" s="5"/>
      <c r="AB634" s="5"/>
      <c r="AC634" s="5"/>
      <c r="AD634" s="5"/>
      <c r="AE634" s="5"/>
    </row>
    <row r="635" ht="15.75" customHeight="1">
      <c r="E635" s="89"/>
      <c r="I635" s="89"/>
      <c r="L635" s="89"/>
      <c r="N635" s="5"/>
      <c r="O635" s="92"/>
      <c r="P635" s="5"/>
      <c r="Q635" s="5"/>
      <c r="R635" s="11"/>
      <c r="S635" s="5"/>
      <c r="T635" s="3"/>
      <c r="U635" s="5"/>
      <c r="V635" s="5"/>
      <c r="W635" s="5"/>
      <c r="X635" s="5"/>
      <c r="Y635" s="5"/>
      <c r="Z635" s="5"/>
      <c r="AA635" s="5"/>
      <c r="AB635" s="5"/>
      <c r="AC635" s="5"/>
      <c r="AD635" s="5"/>
      <c r="AE635" s="5"/>
    </row>
    <row r="636" ht="15.75" customHeight="1">
      <c r="E636" s="89"/>
      <c r="I636" s="89"/>
      <c r="L636" s="89"/>
      <c r="N636" s="5"/>
      <c r="O636" s="92"/>
      <c r="P636" s="5"/>
      <c r="Q636" s="5"/>
      <c r="R636" s="11"/>
      <c r="S636" s="5"/>
      <c r="T636" s="3"/>
      <c r="U636" s="5"/>
      <c r="V636" s="5"/>
      <c r="W636" s="5"/>
      <c r="X636" s="5"/>
      <c r="Y636" s="5"/>
      <c r="Z636" s="5"/>
      <c r="AA636" s="5"/>
      <c r="AB636" s="5"/>
      <c r="AC636" s="5"/>
      <c r="AD636" s="5"/>
      <c r="AE636" s="5"/>
    </row>
    <row r="637" ht="15.75" customHeight="1">
      <c r="E637" s="89"/>
      <c r="I637" s="89"/>
      <c r="L637" s="89"/>
      <c r="N637" s="5"/>
      <c r="O637" s="92"/>
      <c r="P637" s="5"/>
      <c r="Q637" s="5"/>
      <c r="R637" s="11"/>
      <c r="S637" s="5"/>
      <c r="T637" s="3"/>
      <c r="U637" s="5"/>
      <c r="V637" s="5"/>
      <c r="W637" s="5"/>
      <c r="X637" s="5"/>
      <c r="Y637" s="5"/>
      <c r="Z637" s="5"/>
      <c r="AA637" s="5"/>
      <c r="AB637" s="5"/>
      <c r="AC637" s="5"/>
      <c r="AD637" s="5"/>
      <c r="AE637" s="5"/>
    </row>
    <row r="638" ht="15.75" customHeight="1">
      <c r="E638" s="89"/>
      <c r="I638" s="89"/>
      <c r="L638" s="89"/>
      <c r="N638" s="5"/>
      <c r="O638" s="92"/>
      <c r="P638" s="5"/>
      <c r="Q638" s="5"/>
      <c r="R638" s="11"/>
      <c r="S638" s="5"/>
      <c r="T638" s="3"/>
      <c r="U638" s="5"/>
      <c r="V638" s="5"/>
      <c r="W638" s="5"/>
      <c r="X638" s="5"/>
      <c r="Y638" s="5"/>
      <c r="Z638" s="5"/>
      <c r="AA638" s="5"/>
      <c r="AB638" s="5"/>
      <c r="AC638" s="5"/>
      <c r="AD638" s="5"/>
      <c r="AE638" s="5"/>
    </row>
    <row r="639" ht="15.75" customHeight="1">
      <c r="E639" s="89"/>
      <c r="I639" s="89"/>
      <c r="L639" s="89"/>
      <c r="N639" s="5"/>
      <c r="O639" s="92"/>
      <c r="P639" s="5"/>
      <c r="Q639" s="5"/>
      <c r="R639" s="11"/>
      <c r="S639" s="5"/>
      <c r="T639" s="3"/>
      <c r="U639" s="5"/>
      <c r="V639" s="5"/>
      <c r="W639" s="5"/>
      <c r="X639" s="5"/>
      <c r="Y639" s="5"/>
      <c r="Z639" s="5"/>
      <c r="AA639" s="5"/>
      <c r="AB639" s="5"/>
      <c r="AC639" s="5"/>
      <c r="AD639" s="5"/>
      <c r="AE639" s="5"/>
    </row>
    <row r="640" ht="15.75" customHeight="1">
      <c r="E640" s="89"/>
      <c r="I640" s="89"/>
      <c r="L640" s="89"/>
      <c r="N640" s="5"/>
      <c r="O640" s="92"/>
      <c r="P640" s="5"/>
      <c r="Q640" s="5"/>
      <c r="R640" s="11"/>
      <c r="S640" s="5"/>
      <c r="T640" s="3"/>
      <c r="U640" s="5"/>
      <c r="V640" s="5"/>
      <c r="W640" s="5"/>
      <c r="X640" s="5"/>
      <c r="Y640" s="5"/>
      <c r="Z640" s="5"/>
      <c r="AA640" s="5"/>
      <c r="AB640" s="5"/>
      <c r="AC640" s="5"/>
      <c r="AD640" s="5"/>
      <c r="AE640" s="5"/>
    </row>
    <row r="641" ht="15.75" customHeight="1">
      <c r="E641" s="89"/>
      <c r="I641" s="89"/>
      <c r="L641" s="89"/>
      <c r="N641" s="5"/>
      <c r="O641" s="92"/>
      <c r="P641" s="5"/>
      <c r="Q641" s="5"/>
      <c r="R641" s="11"/>
      <c r="S641" s="5"/>
      <c r="T641" s="3"/>
      <c r="U641" s="5"/>
      <c r="V641" s="5"/>
      <c r="W641" s="5"/>
      <c r="X641" s="5"/>
      <c r="Y641" s="5"/>
      <c r="Z641" s="5"/>
      <c r="AA641" s="5"/>
      <c r="AB641" s="5"/>
      <c r="AC641" s="5"/>
      <c r="AD641" s="5"/>
      <c r="AE641" s="5"/>
    </row>
    <row r="642" ht="15.75" customHeight="1">
      <c r="E642" s="89"/>
      <c r="I642" s="89"/>
      <c r="L642" s="89"/>
      <c r="N642" s="5"/>
      <c r="O642" s="92"/>
      <c r="P642" s="5"/>
      <c r="Q642" s="5"/>
      <c r="R642" s="11"/>
      <c r="S642" s="5"/>
      <c r="T642" s="3"/>
      <c r="U642" s="5"/>
      <c r="V642" s="5"/>
      <c r="W642" s="5"/>
      <c r="X642" s="5"/>
      <c r="Y642" s="5"/>
      <c r="Z642" s="5"/>
      <c r="AA642" s="5"/>
      <c r="AB642" s="5"/>
      <c r="AC642" s="5"/>
      <c r="AD642" s="5"/>
      <c r="AE642" s="5"/>
    </row>
    <row r="643" ht="15.75" customHeight="1">
      <c r="E643" s="89"/>
      <c r="I643" s="89"/>
      <c r="L643" s="89"/>
      <c r="N643" s="5"/>
      <c r="O643" s="92"/>
      <c r="P643" s="5"/>
      <c r="Q643" s="5"/>
      <c r="R643" s="11"/>
      <c r="S643" s="5"/>
      <c r="T643" s="3"/>
      <c r="U643" s="5"/>
      <c r="V643" s="5"/>
      <c r="W643" s="5"/>
      <c r="X643" s="5"/>
      <c r="Y643" s="5"/>
      <c r="Z643" s="5"/>
      <c r="AA643" s="5"/>
      <c r="AB643" s="5"/>
      <c r="AC643" s="5"/>
      <c r="AD643" s="5"/>
      <c r="AE643" s="5"/>
    </row>
    <row r="644" ht="15.75" customHeight="1">
      <c r="E644" s="89"/>
      <c r="I644" s="89"/>
      <c r="L644" s="89"/>
      <c r="N644" s="5"/>
      <c r="O644" s="92"/>
      <c r="P644" s="5"/>
      <c r="Q644" s="5"/>
      <c r="R644" s="11"/>
      <c r="S644" s="5"/>
      <c r="T644" s="3"/>
      <c r="U644" s="5"/>
      <c r="V644" s="5"/>
      <c r="W644" s="5"/>
      <c r="X644" s="5"/>
      <c r="Y644" s="5"/>
      <c r="Z644" s="5"/>
      <c r="AA644" s="5"/>
      <c r="AB644" s="5"/>
      <c r="AC644" s="5"/>
      <c r="AD644" s="5"/>
      <c r="AE644" s="5"/>
    </row>
    <row r="645" ht="15.75" customHeight="1">
      <c r="E645" s="89"/>
      <c r="I645" s="89"/>
      <c r="L645" s="89"/>
      <c r="N645" s="5"/>
      <c r="O645" s="92"/>
      <c r="P645" s="5"/>
      <c r="Q645" s="5"/>
      <c r="R645" s="11"/>
      <c r="S645" s="5"/>
      <c r="T645" s="3"/>
      <c r="U645" s="5"/>
      <c r="V645" s="5"/>
      <c r="W645" s="5"/>
      <c r="X645" s="5"/>
      <c r="Y645" s="5"/>
      <c r="Z645" s="5"/>
      <c r="AA645" s="5"/>
      <c r="AB645" s="5"/>
      <c r="AC645" s="5"/>
      <c r="AD645" s="5"/>
      <c r="AE645" s="5"/>
    </row>
    <row r="646" ht="15.75" customHeight="1">
      <c r="E646" s="89"/>
      <c r="I646" s="89"/>
      <c r="L646" s="89"/>
      <c r="N646" s="5"/>
      <c r="O646" s="92"/>
      <c r="P646" s="5"/>
      <c r="Q646" s="5"/>
      <c r="R646" s="11"/>
      <c r="S646" s="5"/>
      <c r="T646" s="3"/>
      <c r="U646" s="5"/>
      <c r="V646" s="5"/>
      <c r="W646" s="5"/>
      <c r="X646" s="5"/>
      <c r="Y646" s="5"/>
      <c r="Z646" s="5"/>
      <c r="AA646" s="5"/>
      <c r="AB646" s="5"/>
      <c r="AC646" s="5"/>
      <c r="AD646" s="5"/>
      <c r="AE646" s="5"/>
    </row>
    <row r="647" ht="15.75" customHeight="1">
      <c r="E647" s="89"/>
      <c r="I647" s="89"/>
      <c r="L647" s="89"/>
      <c r="N647" s="5"/>
      <c r="O647" s="92"/>
      <c r="P647" s="5"/>
      <c r="Q647" s="5"/>
      <c r="R647" s="11"/>
      <c r="S647" s="5"/>
      <c r="T647" s="3"/>
      <c r="U647" s="5"/>
      <c r="V647" s="5"/>
      <c r="W647" s="5"/>
      <c r="X647" s="5"/>
      <c r="Y647" s="5"/>
      <c r="Z647" s="5"/>
      <c r="AA647" s="5"/>
      <c r="AB647" s="5"/>
      <c r="AC647" s="5"/>
      <c r="AD647" s="5"/>
      <c r="AE647" s="5"/>
    </row>
    <row r="648" ht="15.75" customHeight="1">
      <c r="E648" s="89"/>
      <c r="I648" s="89"/>
      <c r="L648" s="89"/>
      <c r="N648" s="5"/>
      <c r="O648" s="92"/>
      <c r="P648" s="5"/>
      <c r="Q648" s="5"/>
      <c r="R648" s="11"/>
      <c r="S648" s="5"/>
      <c r="T648" s="3"/>
      <c r="U648" s="5"/>
      <c r="V648" s="5"/>
      <c r="W648" s="5"/>
      <c r="X648" s="5"/>
      <c r="Y648" s="5"/>
      <c r="Z648" s="5"/>
      <c r="AA648" s="5"/>
      <c r="AB648" s="5"/>
      <c r="AC648" s="5"/>
      <c r="AD648" s="5"/>
      <c r="AE648" s="5"/>
    </row>
    <row r="649" ht="15.75" customHeight="1">
      <c r="E649" s="89"/>
      <c r="I649" s="89"/>
      <c r="L649" s="89"/>
      <c r="N649" s="5"/>
      <c r="O649" s="92"/>
      <c r="P649" s="5"/>
      <c r="Q649" s="5"/>
      <c r="R649" s="11"/>
      <c r="S649" s="5"/>
      <c r="T649" s="3"/>
      <c r="U649" s="5"/>
      <c r="V649" s="5"/>
      <c r="W649" s="5"/>
      <c r="X649" s="5"/>
      <c r="Y649" s="5"/>
      <c r="Z649" s="5"/>
      <c r="AA649" s="5"/>
      <c r="AB649" s="5"/>
      <c r="AC649" s="5"/>
      <c r="AD649" s="5"/>
      <c r="AE649" s="5"/>
    </row>
    <row r="650" ht="15.75" customHeight="1">
      <c r="E650" s="89"/>
      <c r="I650" s="89"/>
      <c r="L650" s="89"/>
      <c r="N650" s="5"/>
      <c r="O650" s="92"/>
      <c r="P650" s="5"/>
      <c r="Q650" s="5"/>
      <c r="R650" s="11"/>
      <c r="S650" s="5"/>
      <c r="T650" s="3"/>
      <c r="U650" s="5"/>
      <c r="V650" s="5"/>
      <c r="W650" s="5"/>
      <c r="X650" s="5"/>
      <c r="Y650" s="5"/>
      <c r="Z650" s="5"/>
      <c r="AA650" s="5"/>
      <c r="AB650" s="5"/>
      <c r="AC650" s="5"/>
      <c r="AD650" s="5"/>
      <c r="AE650" s="5"/>
    </row>
    <row r="651" ht="15.75" customHeight="1">
      <c r="E651" s="89"/>
      <c r="I651" s="89"/>
      <c r="L651" s="89"/>
      <c r="N651" s="5"/>
      <c r="O651" s="92"/>
      <c r="P651" s="5"/>
      <c r="Q651" s="5"/>
      <c r="R651" s="11"/>
      <c r="S651" s="5"/>
      <c r="T651" s="3"/>
      <c r="U651" s="5"/>
      <c r="V651" s="5"/>
      <c r="W651" s="5"/>
      <c r="X651" s="5"/>
      <c r="Y651" s="5"/>
      <c r="Z651" s="5"/>
      <c r="AA651" s="5"/>
      <c r="AB651" s="5"/>
      <c r="AC651" s="5"/>
      <c r="AD651" s="5"/>
      <c r="AE651" s="5"/>
    </row>
    <row r="652" ht="15.75" customHeight="1">
      <c r="E652" s="89"/>
      <c r="I652" s="89"/>
      <c r="L652" s="89"/>
      <c r="N652" s="5"/>
      <c r="O652" s="92"/>
      <c r="P652" s="5"/>
      <c r="Q652" s="5"/>
      <c r="R652" s="11"/>
      <c r="S652" s="5"/>
      <c r="T652" s="3"/>
      <c r="U652" s="5"/>
      <c r="V652" s="5"/>
      <c r="W652" s="5"/>
      <c r="X652" s="5"/>
      <c r="Y652" s="5"/>
      <c r="Z652" s="5"/>
      <c r="AA652" s="5"/>
      <c r="AB652" s="5"/>
      <c r="AC652" s="5"/>
      <c r="AD652" s="5"/>
      <c r="AE652" s="5"/>
    </row>
    <row r="653" ht="15.75" customHeight="1">
      <c r="E653" s="89"/>
      <c r="I653" s="89"/>
      <c r="L653" s="89"/>
      <c r="N653" s="5"/>
      <c r="O653" s="92"/>
      <c r="P653" s="5"/>
      <c r="Q653" s="5"/>
      <c r="R653" s="11"/>
      <c r="S653" s="5"/>
      <c r="T653" s="3"/>
      <c r="U653" s="5"/>
      <c r="V653" s="5"/>
      <c r="W653" s="5"/>
      <c r="X653" s="5"/>
      <c r="Y653" s="5"/>
      <c r="Z653" s="5"/>
      <c r="AA653" s="5"/>
      <c r="AB653" s="5"/>
      <c r="AC653" s="5"/>
      <c r="AD653" s="5"/>
      <c r="AE653" s="5"/>
    </row>
    <row r="654" ht="15.75" customHeight="1">
      <c r="E654" s="89"/>
      <c r="I654" s="89"/>
      <c r="L654" s="89"/>
      <c r="N654" s="5"/>
      <c r="O654" s="92"/>
      <c r="P654" s="5"/>
      <c r="Q654" s="5"/>
      <c r="R654" s="11"/>
      <c r="S654" s="5"/>
      <c r="T654" s="3"/>
      <c r="U654" s="5"/>
      <c r="V654" s="5"/>
      <c r="W654" s="5"/>
      <c r="X654" s="5"/>
      <c r="Y654" s="5"/>
      <c r="Z654" s="5"/>
      <c r="AA654" s="5"/>
      <c r="AB654" s="5"/>
      <c r="AC654" s="5"/>
      <c r="AD654" s="5"/>
      <c r="AE654" s="5"/>
    </row>
    <row r="655" ht="15.75" customHeight="1">
      <c r="E655" s="89"/>
      <c r="I655" s="89"/>
      <c r="L655" s="89"/>
      <c r="N655" s="5"/>
      <c r="O655" s="92"/>
      <c r="P655" s="5"/>
      <c r="Q655" s="5"/>
      <c r="R655" s="11"/>
      <c r="S655" s="5"/>
      <c r="T655" s="3"/>
      <c r="U655" s="5"/>
      <c r="V655" s="5"/>
      <c r="W655" s="5"/>
      <c r="X655" s="5"/>
      <c r="Y655" s="5"/>
      <c r="Z655" s="5"/>
      <c r="AA655" s="5"/>
      <c r="AB655" s="5"/>
      <c r="AC655" s="5"/>
      <c r="AD655" s="5"/>
      <c r="AE655" s="5"/>
    </row>
    <row r="656" ht="15.75" customHeight="1">
      <c r="E656" s="89"/>
      <c r="I656" s="89"/>
      <c r="L656" s="89"/>
      <c r="N656" s="5"/>
      <c r="O656" s="92"/>
      <c r="P656" s="5"/>
      <c r="Q656" s="5"/>
      <c r="R656" s="11"/>
      <c r="S656" s="5"/>
      <c r="T656" s="3"/>
      <c r="U656" s="5"/>
      <c r="V656" s="5"/>
      <c r="W656" s="5"/>
      <c r="X656" s="5"/>
      <c r="Y656" s="5"/>
      <c r="Z656" s="5"/>
      <c r="AA656" s="5"/>
      <c r="AB656" s="5"/>
      <c r="AC656" s="5"/>
      <c r="AD656" s="5"/>
      <c r="AE656" s="5"/>
    </row>
    <row r="657" ht="15.75" customHeight="1">
      <c r="E657" s="89"/>
      <c r="I657" s="89"/>
      <c r="L657" s="89"/>
      <c r="N657" s="5"/>
      <c r="O657" s="92"/>
      <c r="P657" s="5"/>
      <c r="Q657" s="5"/>
      <c r="R657" s="11"/>
      <c r="S657" s="5"/>
      <c r="T657" s="3"/>
      <c r="U657" s="5"/>
      <c r="V657" s="5"/>
      <c r="W657" s="5"/>
      <c r="X657" s="5"/>
      <c r="Y657" s="5"/>
      <c r="Z657" s="5"/>
      <c r="AA657" s="5"/>
      <c r="AB657" s="5"/>
      <c r="AC657" s="5"/>
      <c r="AD657" s="5"/>
      <c r="AE657" s="5"/>
    </row>
    <row r="658" ht="15.75" customHeight="1">
      <c r="E658" s="89"/>
      <c r="I658" s="89"/>
      <c r="L658" s="89"/>
      <c r="N658" s="5"/>
      <c r="O658" s="92"/>
      <c r="P658" s="5"/>
      <c r="Q658" s="5"/>
      <c r="R658" s="11"/>
      <c r="S658" s="5"/>
      <c r="T658" s="3"/>
      <c r="U658" s="5"/>
      <c r="V658" s="5"/>
      <c r="W658" s="5"/>
      <c r="X658" s="5"/>
      <c r="Y658" s="5"/>
      <c r="Z658" s="5"/>
      <c r="AA658" s="5"/>
      <c r="AB658" s="5"/>
      <c r="AC658" s="5"/>
      <c r="AD658" s="5"/>
      <c r="AE658" s="5"/>
    </row>
    <row r="659" ht="15.75" customHeight="1">
      <c r="E659" s="89"/>
      <c r="I659" s="89"/>
      <c r="L659" s="89"/>
      <c r="N659" s="5"/>
      <c r="O659" s="92"/>
      <c r="P659" s="5"/>
      <c r="Q659" s="5"/>
      <c r="R659" s="11"/>
      <c r="S659" s="5"/>
      <c r="T659" s="3"/>
      <c r="U659" s="5"/>
      <c r="V659" s="5"/>
      <c r="W659" s="5"/>
      <c r="X659" s="5"/>
      <c r="Y659" s="5"/>
      <c r="Z659" s="5"/>
      <c r="AA659" s="5"/>
      <c r="AB659" s="5"/>
      <c r="AC659" s="5"/>
      <c r="AD659" s="5"/>
      <c r="AE659" s="5"/>
    </row>
    <row r="660" ht="15.75" customHeight="1">
      <c r="E660" s="89"/>
      <c r="I660" s="89"/>
      <c r="L660" s="89"/>
      <c r="N660" s="5"/>
      <c r="O660" s="92"/>
      <c r="P660" s="5"/>
      <c r="Q660" s="5"/>
      <c r="R660" s="11"/>
      <c r="S660" s="5"/>
      <c r="T660" s="3"/>
      <c r="U660" s="5"/>
      <c r="V660" s="5"/>
      <c r="W660" s="5"/>
      <c r="X660" s="5"/>
      <c r="Y660" s="5"/>
      <c r="Z660" s="5"/>
      <c r="AA660" s="5"/>
      <c r="AB660" s="5"/>
      <c r="AC660" s="5"/>
      <c r="AD660" s="5"/>
      <c r="AE660" s="5"/>
    </row>
    <row r="661" ht="15.75" customHeight="1">
      <c r="E661" s="89"/>
      <c r="I661" s="89"/>
      <c r="L661" s="89"/>
      <c r="N661" s="5"/>
      <c r="O661" s="92"/>
      <c r="P661" s="5"/>
      <c r="Q661" s="5"/>
      <c r="R661" s="11"/>
      <c r="S661" s="5"/>
      <c r="T661" s="3"/>
      <c r="U661" s="5"/>
      <c r="V661" s="5"/>
      <c r="W661" s="5"/>
      <c r="X661" s="5"/>
      <c r="Y661" s="5"/>
      <c r="Z661" s="5"/>
      <c r="AA661" s="5"/>
      <c r="AB661" s="5"/>
      <c r="AC661" s="5"/>
      <c r="AD661" s="5"/>
      <c r="AE661" s="5"/>
    </row>
    <row r="662" ht="15.75" customHeight="1">
      <c r="E662" s="89"/>
      <c r="I662" s="89"/>
      <c r="L662" s="89"/>
      <c r="N662" s="5"/>
      <c r="O662" s="92"/>
      <c r="P662" s="5"/>
      <c r="Q662" s="5"/>
      <c r="R662" s="11"/>
      <c r="S662" s="5"/>
      <c r="T662" s="3"/>
      <c r="U662" s="5"/>
      <c r="V662" s="5"/>
      <c r="W662" s="5"/>
      <c r="X662" s="5"/>
      <c r="Y662" s="5"/>
      <c r="Z662" s="5"/>
      <c r="AA662" s="5"/>
      <c r="AB662" s="5"/>
      <c r="AC662" s="5"/>
      <c r="AD662" s="5"/>
      <c r="AE662" s="5"/>
    </row>
    <row r="663" ht="15.75" customHeight="1">
      <c r="E663" s="89"/>
      <c r="I663" s="89"/>
      <c r="L663" s="89"/>
      <c r="N663" s="5"/>
      <c r="O663" s="92"/>
      <c r="P663" s="5"/>
      <c r="Q663" s="5"/>
      <c r="R663" s="11"/>
      <c r="S663" s="5"/>
      <c r="T663" s="3"/>
      <c r="U663" s="5"/>
      <c r="V663" s="5"/>
      <c r="W663" s="5"/>
      <c r="X663" s="5"/>
      <c r="Y663" s="5"/>
      <c r="Z663" s="5"/>
      <c r="AA663" s="5"/>
      <c r="AB663" s="5"/>
      <c r="AC663" s="5"/>
      <c r="AD663" s="5"/>
      <c r="AE663" s="5"/>
    </row>
    <row r="664" ht="15.75" customHeight="1">
      <c r="E664" s="89"/>
      <c r="I664" s="89"/>
      <c r="L664" s="89"/>
      <c r="N664" s="5"/>
      <c r="O664" s="92"/>
      <c r="P664" s="5"/>
      <c r="Q664" s="5"/>
      <c r="R664" s="11"/>
      <c r="S664" s="5"/>
      <c r="T664" s="3"/>
      <c r="U664" s="5"/>
      <c r="V664" s="5"/>
      <c r="W664" s="5"/>
      <c r="X664" s="5"/>
      <c r="Y664" s="5"/>
      <c r="Z664" s="5"/>
      <c r="AA664" s="5"/>
      <c r="AB664" s="5"/>
      <c r="AC664" s="5"/>
      <c r="AD664" s="5"/>
      <c r="AE664" s="5"/>
    </row>
    <row r="665" ht="15.75" customHeight="1">
      <c r="E665" s="89"/>
      <c r="I665" s="89"/>
      <c r="L665" s="89"/>
      <c r="N665" s="5"/>
      <c r="O665" s="92"/>
      <c r="P665" s="5"/>
      <c r="Q665" s="5"/>
      <c r="R665" s="11"/>
      <c r="S665" s="5"/>
      <c r="T665" s="3"/>
      <c r="U665" s="5"/>
      <c r="V665" s="5"/>
      <c r="W665" s="5"/>
      <c r="X665" s="5"/>
      <c r="Y665" s="5"/>
      <c r="Z665" s="5"/>
      <c r="AA665" s="5"/>
      <c r="AB665" s="5"/>
      <c r="AC665" s="5"/>
      <c r="AD665" s="5"/>
      <c r="AE665" s="5"/>
    </row>
    <row r="666" ht="15.75" customHeight="1">
      <c r="E666" s="89"/>
      <c r="I666" s="89"/>
      <c r="L666" s="89"/>
      <c r="N666" s="5"/>
      <c r="O666" s="92"/>
      <c r="P666" s="5"/>
      <c r="Q666" s="5"/>
      <c r="R666" s="11"/>
      <c r="S666" s="5"/>
      <c r="T666" s="3"/>
      <c r="U666" s="5"/>
      <c r="V666" s="5"/>
      <c r="W666" s="5"/>
      <c r="X666" s="5"/>
      <c r="Y666" s="5"/>
      <c r="Z666" s="5"/>
      <c r="AA666" s="5"/>
      <c r="AB666" s="5"/>
      <c r="AC666" s="5"/>
      <c r="AD666" s="5"/>
      <c r="AE666" s="5"/>
    </row>
    <row r="667" ht="15.75" customHeight="1">
      <c r="E667" s="89"/>
      <c r="I667" s="89"/>
      <c r="L667" s="89"/>
      <c r="N667" s="5"/>
      <c r="O667" s="92"/>
      <c r="P667" s="5"/>
      <c r="Q667" s="5"/>
      <c r="R667" s="11"/>
      <c r="S667" s="5"/>
      <c r="T667" s="3"/>
      <c r="U667" s="5"/>
      <c r="V667" s="5"/>
      <c r="W667" s="5"/>
      <c r="X667" s="5"/>
      <c r="Y667" s="5"/>
      <c r="Z667" s="5"/>
      <c r="AA667" s="5"/>
      <c r="AB667" s="5"/>
      <c r="AC667" s="5"/>
      <c r="AD667" s="5"/>
      <c r="AE667" s="5"/>
    </row>
    <row r="668" ht="15.75" customHeight="1">
      <c r="E668" s="89"/>
      <c r="I668" s="89"/>
      <c r="L668" s="89"/>
      <c r="N668" s="5"/>
      <c r="O668" s="92"/>
      <c r="P668" s="5"/>
      <c r="Q668" s="5"/>
      <c r="R668" s="11"/>
      <c r="S668" s="5"/>
      <c r="T668" s="3"/>
      <c r="U668" s="5"/>
      <c r="V668" s="5"/>
      <c r="W668" s="5"/>
      <c r="X668" s="5"/>
      <c r="Y668" s="5"/>
      <c r="Z668" s="5"/>
      <c r="AA668" s="5"/>
      <c r="AB668" s="5"/>
      <c r="AC668" s="5"/>
      <c r="AD668" s="5"/>
      <c r="AE668" s="5"/>
    </row>
    <row r="669" ht="15.75" customHeight="1">
      <c r="E669" s="89"/>
      <c r="I669" s="89"/>
      <c r="L669" s="89"/>
      <c r="N669" s="5"/>
      <c r="O669" s="92"/>
      <c r="P669" s="5"/>
      <c r="Q669" s="5"/>
      <c r="R669" s="11"/>
      <c r="S669" s="5"/>
      <c r="T669" s="3"/>
      <c r="U669" s="5"/>
      <c r="V669" s="5"/>
      <c r="W669" s="5"/>
      <c r="X669" s="5"/>
      <c r="Y669" s="5"/>
      <c r="Z669" s="5"/>
      <c r="AA669" s="5"/>
      <c r="AB669" s="5"/>
      <c r="AC669" s="5"/>
      <c r="AD669" s="5"/>
      <c r="AE669" s="5"/>
    </row>
    <row r="670" ht="15.75" customHeight="1">
      <c r="E670" s="89"/>
      <c r="I670" s="89"/>
      <c r="L670" s="89"/>
      <c r="N670" s="5"/>
      <c r="O670" s="92"/>
      <c r="P670" s="5"/>
      <c r="Q670" s="5"/>
      <c r="R670" s="11"/>
      <c r="S670" s="5"/>
      <c r="T670" s="3"/>
      <c r="U670" s="5"/>
      <c r="V670" s="5"/>
      <c r="W670" s="5"/>
      <c r="X670" s="5"/>
      <c r="Y670" s="5"/>
      <c r="Z670" s="5"/>
      <c r="AA670" s="5"/>
      <c r="AB670" s="5"/>
      <c r="AC670" s="5"/>
      <c r="AD670" s="5"/>
      <c r="AE670" s="5"/>
    </row>
    <row r="671" ht="15.75" customHeight="1">
      <c r="E671" s="89"/>
      <c r="I671" s="89"/>
      <c r="L671" s="89"/>
      <c r="N671" s="5"/>
      <c r="O671" s="92"/>
      <c r="P671" s="5"/>
      <c r="Q671" s="5"/>
      <c r="R671" s="11"/>
      <c r="S671" s="5"/>
      <c r="T671" s="3"/>
      <c r="U671" s="5"/>
      <c r="V671" s="5"/>
      <c r="W671" s="5"/>
      <c r="X671" s="5"/>
      <c r="Y671" s="5"/>
      <c r="Z671" s="5"/>
      <c r="AA671" s="5"/>
      <c r="AB671" s="5"/>
      <c r="AC671" s="5"/>
      <c r="AD671" s="5"/>
      <c r="AE671" s="5"/>
    </row>
    <row r="672" ht="15.75" customHeight="1">
      <c r="E672" s="89"/>
      <c r="I672" s="89"/>
      <c r="L672" s="89"/>
      <c r="N672" s="5"/>
      <c r="O672" s="92"/>
      <c r="P672" s="5"/>
      <c r="Q672" s="5"/>
      <c r="R672" s="11"/>
      <c r="S672" s="5"/>
      <c r="T672" s="3"/>
      <c r="U672" s="5"/>
      <c r="V672" s="5"/>
      <c r="W672" s="5"/>
      <c r="X672" s="5"/>
      <c r="Y672" s="5"/>
      <c r="Z672" s="5"/>
      <c r="AA672" s="5"/>
      <c r="AB672" s="5"/>
      <c r="AC672" s="5"/>
      <c r="AD672" s="5"/>
      <c r="AE672" s="5"/>
    </row>
    <row r="673" ht="15.75" customHeight="1">
      <c r="E673" s="89"/>
      <c r="I673" s="89"/>
      <c r="L673" s="89"/>
      <c r="N673" s="5"/>
      <c r="O673" s="92"/>
      <c r="P673" s="5"/>
      <c r="Q673" s="5"/>
      <c r="R673" s="11"/>
      <c r="S673" s="5"/>
      <c r="T673" s="3"/>
      <c r="U673" s="5"/>
      <c r="V673" s="5"/>
      <c r="W673" s="5"/>
      <c r="X673" s="5"/>
      <c r="Y673" s="5"/>
      <c r="Z673" s="5"/>
      <c r="AA673" s="5"/>
      <c r="AB673" s="5"/>
      <c r="AC673" s="5"/>
      <c r="AD673" s="5"/>
      <c r="AE673" s="5"/>
    </row>
    <row r="674" ht="15.75" customHeight="1">
      <c r="E674" s="89"/>
      <c r="I674" s="89"/>
      <c r="L674" s="89"/>
      <c r="N674" s="5"/>
      <c r="O674" s="92"/>
      <c r="P674" s="5"/>
      <c r="Q674" s="5"/>
      <c r="R674" s="11"/>
      <c r="S674" s="5"/>
      <c r="T674" s="3"/>
      <c r="U674" s="5"/>
      <c r="V674" s="5"/>
      <c r="W674" s="5"/>
      <c r="X674" s="5"/>
      <c r="Y674" s="5"/>
      <c r="Z674" s="5"/>
      <c r="AA674" s="5"/>
      <c r="AB674" s="5"/>
      <c r="AC674" s="5"/>
      <c r="AD674" s="5"/>
      <c r="AE674" s="5"/>
    </row>
    <row r="675" ht="15.75" customHeight="1">
      <c r="E675" s="89"/>
      <c r="I675" s="89"/>
      <c r="L675" s="89"/>
      <c r="N675" s="5"/>
      <c r="O675" s="92"/>
      <c r="P675" s="5"/>
      <c r="Q675" s="5"/>
      <c r="R675" s="11"/>
      <c r="S675" s="5"/>
      <c r="T675" s="3"/>
      <c r="U675" s="5"/>
      <c r="V675" s="5"/>
      <c r="W675" s="5"/>
      <c r="X675" s="5"/>
      <c r="Y675" s="5"/>
      <c r="Z675" s="5"/>
      <c r="AA675" s="5"/>
      <c r="AB675" s="5"/>
      <c r="AC675" s="5"/>
      <c r="AD675" s="5"/>
      <c r="AE675" s="5"/>
    </row>
    <row r="676" ht="15.75" customHeight="1">
      <c r="E676" s="89"/>
      <c r="I676" s="89"/>
      <c r="L676" s="89"/>
      <c r="N676" s="5"/>
      <c r="O676" s="92"/>
      <c r="P676" s="5"/>
      <c r="Q676" s="5"/>
      <c r="R676" s="11"/>
      <c r="S676" s="5"/>
      <c r="T676" s="3"/>
      <c r="U676" s="5"/>
      <c r="V676" s="5"/>
      <c r="W676" s="5"/>
      <c r="X676" s="5"/>
      <c r="Y676" s="5"/>
      <c r="Z676" s="5"/>
      <c r="AA676" s="5"/>
      <c r="AB676" s="5"/>
      <c r="AC676" s="5"/>
      <c r="AD676" s="5"/>
      <c r="AE676" s="5"/>
    </row>
    <row r="677" ht="15.75" customHeight="1">
      <c r="E677" s="89"/>
      <c r="I677" s="89"/>
      <c r="L677" s="89"/>
      <c r="N677" s="5"/>
      <c r="O677" s="92"/>
      <c r="P677" s="5"/>
      <c r="Q677" s="5"/>
      <c r="R677" s="11"/>
      <c r="S677" s="5"/>
      <c r="T677" s="3"/>
      <c r="U677" s="5"/>
      <c r="V677" s="5"/>
      <c r="W677" s="5"/>
      <c r="X677" s="5"/>
      <c r="Y677" s="5"/>
      <c r="Z677" s="5"/>
      <c r="AA677" s="5"/>
      <c r="AB677" s="5"/>
      <c r="AC677" s="5"/>
      <c r="AD677" s="5"/>
      <c r="AE677" s="5"/>
    </row>
    <row r="678" ht="15.75" customHeight="1">
      <c r="E678" s="89"/>
      <c r="I678" s="89"/>
      <c r="L678" s="89"/>
      <c r="N678" s="5"/>
      <c r="O678" s="92"/>
      <c r="P678" s="5"/>
      <c r="Q678" s="5"/>
      <c r="R678" s="11"/>
      <c r="S678" s="5"/>
      <c r="T678" s="3"/>
      <c r="U678" s="5"/>
      <c r="V678" s="5"/>
      <c r="W678" s="5"/>
      <c r="X678" s="5"/>
      <c r="Y678" s="5"/>
      <c r="Z678" s="5"/>
      <c r="AA678" s="5"/>
      <c r="AB678" s="5"/>
      <c r="AC678" s="5"/>
      <c r="AD678" s="5"/>
      <c r="AE678" s="5"/>
    </row>
    <row r="679" ht="15.75" customHeight="1">
      <c r="E679" s="89"/>
      <c r="I679" s="89"/>
      <c r="L679" s="89"/>
      <c r="N679" s="5"/>
      <c r="O679" s="92"/>
      <c r="P679" s="5"/>
      <c r="Q679" s="5"/>
      <c r="R679" s="11"/>
      <c r="S679" s="5"/>
      <c r="T679" s="3"/>
      <c r="U679" s="5"/>
      <c r="V679" s="5"/>
      <c r="W679" s="5"/>
      <c r="X679" s="5"/>
      <c r="Y679" s="5"/>
      <c r="Z679" s="5"/>
      <c r="AA679" s="5"/>
      <c r="AB679" s="5"/>
      <c r="AC679" s="5"/>
      <c r="AD679" s="5"/>
      <c r="AE679" s="5"/>
    </row>
    <row r="680" ht="15.75" customHeight="1">
      <c r="E680" s="89"/>
      <c r="I680" s="89"/>
      <c r="L680" s="89"/>
      <c r="N680" s="5"/>
      <c r="O680" s="92"/>
      <c r="P680" s="5"/>
      <c r="Q680" s="5"/>
      <c r="R680" s="11"/>
      <c r="S680" s="5"/>
      <c r="T680" s="3"/>
      <c r="U680" s="5"/>
      <c r="V680" s="5"/>
      <c r="W680" s="5"/>
      <c r="X680" s="5"/>
      <c r="Y680" s="5"/>
      <c r="Z680" s="5"/>
      <c r="AA680" s="5"/>
      <c r="AB680" s="5"/>
      <c r="AC680" s="5"/>
      <c r="AD680" s="5"/>
      <c r="AE680" s="5"/>
    </row>
    <row r="681" ht="15.75" customHeight="1">
      <c r="E681" s="89"/>
      <c r="I681" s="89"/>
      <c r="L681" s="89"/>
      <c r="N681" s="5"/>
      <c r="O681" s="92"/>
      <c r="P681" s="5"/>
      <c r="Q681" s="5"/>
      <c r="R681" s="11"/>
      <c r="S681" s="5"/>
      <c r="T681" s="3"/>
      <c r="U681" s="5"/>
      <c r="V681" s="5"/>
      <c r="W681" s="5"/>
      <c r="X681" s="5"/>
      <c r="Y681" s="5"/>
      <c r="Z681" s="5"/>
      <c r="AA681" s="5"/>
      <c r="AB681" s="5"/>
      <c r="AC681" s="5"/>
      <c r="AD681" s="5"/>
      <c r="AE681" s="5"/>
    </row>
    <row r="682" ht="15.75" customHeight="1">
      <c r="E682" s="89"/>
      <c r="I682" s="89"/>
      <c r="L682" s="89"/>
      <c r="N682" s="5"/>
      <c r="O682" s="92"/>
      <c r="P682" s="5"/>
      <c r="Q682" s="5"/>
      <c r="R682" s="11"/>
      <c r="S682" s="5"/>
      <c r="T682" s="3"/>
      <c r="U682" s="5"/>
      <c r="V682" s="5"/>
      <c r="W682" s="5"/>
      <c r="X682" s="5"/>
      <c r="Y682" s="5"/>
      <c r="Z682" s="5"/>
      <c r="AA682" s="5"/>
      <c r="AB682" s="5"/>
      <c r="AC682" s="5"/>
      <c r="AD682" s="5"/>
      <c r="AE682" s="5"/>
    </row>
    <row r="683" ht="15.75" customHeight="1">
      <c r="E683" s="89"/>
      <c r="I683" s="89"/>
      <c r="L683" s="89"/>
      <c r="N683" s="5"/>
      <c r="O683" s="92"/>
      <c r="P683" s="5"/>
      <c r="Q683" s="5"/>
      <c r="R683" s="11"/>
      <c r="S683" s="5"/>
      <c r="T683" s="3"/>
      <c r="U683" s="5"/>
      <c r="V683" s="5"/>
      <c r="W683" s="5"/>
      <c r="X683" s="5"/>
      <c r="Y683" s="5"/>
      <c r="Z683" s="5"/>
      <c r="AA683" s="5"/>
      <c r="AB683" s="5"/>
      <c r="AC683" s="5"/>
      <c r="AD683" s="5"/>
      <c r="AE683" s="5"/>
    </row>
    <row r="684" ht="15.75" customHeight="1">
      <c r="E684" s="89"/>
      <c r="I684" s="89"/>
      <c r="L684" s="89"/>
      <c r="N684" s="5"/>
      <c r="O684" s="92"/>
      <c r="P684" s="5"/>
      <c r="Q684" s="5"/>
      <c r="R684" s="11"/>
      <c r="S684" s="5"/>
      <c r="T684" s="3"/>
      <c r="U684" s="5"/>
      <c r="V684" s="5"/>
      <c r="W684" s="5"/>
      <c r="X684" s="5"/>
      <c r="Y684" s="5"/>
      <c r="Z684" s="5"/>
      <c r="AA684" s="5"/>
      <c r="AB684" s="5"/>
      <c r="AC684" s="5"/>
      <c r="AD684" s="5"/>
      <c r="AE684" s="5"/>
    </row>
    <row r="685" ht="15.75" customHeight="1">
      <c r="E685" s="89"/>
      <c r="I685" s="89"/>
      <c r="L685" s="89"/>
      <c r="N685" s="5"/>
      <c r="O685" s="92"/>
      <c r="P685" s="5"/>
      <c r="Q685" s="5"/>
      <c r="R685" s="11"/>
      <c r="S685" s="5"/>
      <c r="T685" s="3"/>
      <c r="U685" s="5"/>
      <c r="V685" s="5"/>
      <c r="W685" s="5"/>
      <c r="X685" s="5"/>
      <c r="Y685" s="5"/>
      <c r="Z685" s="5"/>
      <c r="AA685" s="5"/>
      <c r="AB685" s="5"/>
      <c r="AC685" s="5"/>
      <c r="AD685" s="5"/>
      <c r="AE685" s="5"/>
    </row>
    <row r="686" ht="15.75" customHeight="1">
      <c r="E686" s="89"/>
      <c r="I686" s="89"/>
      <c r="L686" s="89"/>
      <c r="N686" s="5"/>
      <c r="O686" s="92"/>
      <c r="P686" s="5"/>
      <c r="Q686" s="5"/>
      <c r="R686" s="11"/>
      <c r="S686" s="5"/>
      <c r="T686" s="3"/>
      <c r="U686" s="5"/>
      <c r="V686" s="5"/>
      <c r="W686" s="5"/>
      <c r="X686" s="5"/>
      <c r="Y686" s="5"/>
      <c r="Z686" s="5"/>
      <c r="AA686" s="5"/>
      <c r="AB686" s="5"/>
      <c r="AC686" s="5"/>
      <c r="AD686" s="5"/>
      <c r="AE686" s="5"/>
    </row>
    <row r="687" ht="15.75" customHeight="1">
      <c r="E687" s="89"/>
      <c r="I687" s="89"/>
      <c r="L687" s="89"/>
      <c r="N687" s="5"/>
      <c r="O687" s="92"/>
      <c r="P687" s="5"/>
      <c r="Q687" s="5"/>
      <c r="R687" s="11"/>
      <c r="S687" s="5"/>
      <c r="T687" s="3"/>
      <c r="U687" s="5"/>
      <c r="V687" s="5"/>
      <c r="W687" s="5"/>
      <c r="X687" s="5"/>
      <c r="Y687" s="5"/>
      <c r="Z687" s="5"/>
      <c r="AA687" s="5"/>
      <c r="AB687" s="5"/>
      <c r="AC687" s="5"/>
      <c r="AD687" s="5"/>
      <c r="AE687" s="5"/>
    </row>
    <row r="688" ht="15.75" customHeight="1">
      <c r="E688" s="89"/>
      <c r="I688" s="89"/>
      <c r="L688" s="89"/>
      <c r="N688" s="5"/>
      <c r="O688" s="92"/>
      <c r="P688" s="5"/>
      <c r="Q688" s="5"/>
      <c r="R688" s="11"/>
      <c r="S688" s="5"/>
      <c r="T688" s="3"/>
      <c r="U688" s="5"/>
      <c r="V688" s="5"/>
      <c r="W688" s="5"/>
      <c r="X688" s="5"/>
      <c r="Y688" s="5"/>
      <c r="Z688" s="5"/>
      <c r="AA688" s="5"/>
      <c r="AB688" s="5"/>
      <c r="AC688" s="5"/>
      <c r="AD688" s="5"/>
      <c r="AE688" s="5"/>
    </row>
    <row r="689" ht="15.75" customHeight="1">
      <c r="E689" s="89"/>
      <c r="I689" s="89"/>
      <c r="L689" s="89"/>
      <c r="N689" s="5"/>
      <c r="O689" s="92"/>
      <c r="P689" s="5"/>
      <c r="Q689" s="5"/>
      <c r="R689" s="11"/>
      <c r="S689" s="5"/>
      <c r="T689" s="3"/>
      <c r="U689" s="5"/>
      <c r="V689" s="5"/>
      <c r="W689" s="5"/>
      <c r="X689" s="5"/>
      <c r="Y689" s="5"/>
      <c r="Z689" s="5"/>
      <c r="AA689" s="5"/>
      <c r="AB689" s="5"/>
      <c r="AC689" s="5"/>
      <c r="AD689" s="5"/>
      <c r="AE689" s="5"/>
    </row>
    <row r="690" ht="15.75" customHeight="1">
      <c r="E690" s="89"/>
      <c r="I690" s="89"/>
      <c r="L690" s="89"/>
      <c r="N690" s="5"/>
      <c r="O690" s="92"/>
      <c r="P690" s="5"/>
      <c r="Q690" s="5"/>
      <c r="R690" s="11"/>
      <c r="S690" s="5"/>
      <c r="T690" s="3"/>
      <c r="U690" s="5"/>
      <c r="V690" s="5"/>
      <c r="W690" s="5"/>
      <c r="X690" s="5"/>
      <c r="Y690" s="5"/>
      <c r="Z690" s="5"/>
      <c r="AA690" s="5"/>
      <c r="AB690" s="5"/>
      <c r="AC690" s="5"/>
      <c r="AD690" s="5"/>
      <c r="AE690" s="5"/>
    </row>
    <row r="691" ht="15.75" customHeight="1">
      <c r="E691" s="89"/>
      <c r="I691" s="89"/>
      <c r="L691" s="89"/>
      <c r="N691" s="5"/>
      <c r="O691" s="92"/>
      <c r="P691" s="5"/>
      <c r="Q691" s="5"/>
      <c r="R691" s="11"/>
      <c r="S691" s="5"/>
      <c r="T691" s="3"/>
      <c r="U691" s="5"/>
      <c r="V691" s="5"/>
      <c r="W691" s="5"/>
      <c r="X691" s="5"/>
      <c r="Y691" s="5"/>
      <c r="Z691" s="5"/>
      <c r="AA691" s="5"/>
      <c r="AB691" s="5"/>
      <c r="AC691" s="5"/>
      <c r="AD691" s="5"/>
      <c r="AE691" s="5"/>
    </row>
    <row r="692" ht="15.75" customHeight="1">
      <c r="E692" s="89"/>
      <c r="I692" s="89"/>
      <c r="L692" s="89"/>
      <c r="N692" s="5"/>
      <c r="O692" s="92"/>
      <c r="P692" s="5"/>
      <c r="Q692" s="5"/>
      <c r="R692" s="11"/>
      <c r="S692" s="5"/>
      <c r="T692" s="3"/>
      <c r="U692" s="5"/>
      <c r="V692" s="5"/>
      <c r="W692" s="5"/>
      <c r="X692" s="5"/>
      <c r="Y692" s="5"/>
      <c r="Z692" s="5"/>
      <c r="AA692" s="5"/>
      <c r="AB692" s="5"/>
      <c r="AC692" s="5"/>
      <c r="AD692" s="5"/>
      <c r="AE692" s="5"/>
    </row>
    <row r="693" ht="15.75" customHeight="1">
      <c r="E693" s="89"/>
      <c r="I693" s="89"/>
      <c r="L693" s="89"/>
      <c r="N693" s="5"/>
      <c r="O693" s="92"/>
      <c r="P693" s="5"/>
      <c r="Q693" s="5"/>
      <c r="R693" s="11"/>
      <c r="S693" s="5"/>
      <c r="T693" s="3"/>
      <c r="U693" s="5"/>
      <c r="V693" s="5"/>
      <c r="W693" s="5"/>
      <c r="X693" s="5"/>
      <c r="Y693" s="5"/>
      <c r="Z693" s="5"/>
      <c r="AA693" s="5"/>
      <c r="AB693" s="5"/>
      <c r="AC693" s="5"/>
      <c r="AD693" s="5"/>
      <c r="AE693" s="5"/>
    </row>
    <row r="694" ht="15.75" customHeight="1">
      <c r="E694" s="89"/>
      <c r="I694" s="89"/>
      <c r="L694" s="89"/>
      <c r="N694" s="5"/>
      <c r="O694" s="92"/>
      <c r="P694" s="5"/>
      <c r="Q694" s="5"/>
      <c r="R694" s="11"/>
      <c r="S694" s="5"/>
      <c r="T694" s="3"/>
      <c r="U694" s="5"/>
      <c r="V694" s="5"/>
      <c r="W694" s="5"/>
      <c r="X694" s="5"/>
      <c r="Y694" s="5"/>
      <c r="Z694" s="5"/>
      <c r="AA694" s="5"/>
      <c r="AB694" s="5"/>
      <c r="AC694" s="5"/>
      <c r="AD694" s="5"/>
      <c r="AE694" s="5"/>
    </row>
    <row r="695" ht="15.75" customHeight="1">
      <c r="E695" s="89"/>
      <c r="I695" s="89"/>
      <c r="L695" s="89"/>
      <c r="N695" s="5"/>
      <c r="O695" s="92"/>
      <c r="P695" s="5"/>
      <c r="Q695" s="5"/>
      <c r="R695" s="11"/>
      <c r="S695" s="5"/>
      <c r="T695" s="3"/>
      <c r="U695" s="5"/>
      <c r="V695" s="5"/>
      <c r="W695" s="5"/>
      <c r="X695" s="5"/>
      <c r="Y695" s="5"/>
      <c r="Z695" s="5"/>
      <c r="AA695" s="5"/>
      <c r="AB695" s="5"/>
      <c r="AC695" s="5"/>
      <c r="AD695" s="5"/>
      <c r="AE695" s="5"/>
    </row>
    <row r="696" ht="15.75" customHeight="1">
      <c r="E696" s="89"/>
      <c r="I696" s="89"/>
      <c r="L696" s="89"/>
      <c r="N696" s="5"/>
      <c r="O696" s="92"/>
      <c r="P696" s="5"/>
      <c r="Q696" s="5"/>
      <c r="R696" s="11"/>
      <c r="S696" s="5"/>
      <c r="T696" s="3"/>
      <c r="U696" s="5"/>
      <c r="V696" s="5"/>
      <c r="W696" s="5"/>
      <c r="X696" s="5"/>
      <c r="Y696" s="5"/>
      <c r="Z696" s="5"/>
      <c r="AA696" s="5"/>
      <c r="AB696" s="5"/>
      <c r="AC696" s="5"/>
      <c r="AD696" s="5"/>
      <c r="AE696" s="5"/>
    </row>
    <row r="697" ht="15.75" customHeight="1">
      <c r="E697" s="89"/>
      <c r="I697" s="89"/>
      <c r="L697" s="89"/>
      <c r="N697" s="5"/>
      <c r="O697" s="92"/>
      <c r="P697" s="5"/>
      <c r="Q697" s="5"/>
      <c r="R697" s="11"/>
      <c r="S697" s="5"/>
      <c r="T697" s="3"/>
      <c r="U697" s="5"/>
      <c r="V697" s="5"/>
      <c r="W697" s="5"/>
      <c r="X697" s="5"/>
      <c r="Y697" s="5"/>
      <c r="Z697" s="5"/>
      <c r="AA697" s="5"/>
      <c r="AB697" s="5"/>
      <c r="AC697" s="5"/>
      <c r="AD697" s="5"/>
      <c r="AE697" s="5"/>
    </row>
    <row r="698" ht="15.75" customHeight="1">
      <c r="E698" s="89"/>
      <c r="I698" s="89"/>
      <c r="L698" s="89"/>
      <c r="N698" s="5"/>
      <c r="O698" s="92"/>
      <c r="P698" s="5"/>
      <c r="Q698" s="5"/>
      <c r="R698" s="11"/>
      <c r="S698" s="5"/>
      <c r="T698" s="3"/>
      <c r="U698" s="5"/>
      <c r="V698" s="5"/>
      <c r="W698" s="5"/>
      <c r="X698" s="5"/>
      <c r="Y698" s="5"/>
      <c r="Z698" s="5"/>
      <c r="AA698" s="5"/>
      <c r="AB698" s="5"/>
      <c r="AC698" s="5"/>
      <c r="AD698" s="5"/>
      <c r="AE698" s="5"/>
    </row>
    <row r="699" ht="15.75" customHeight="1">
      <c r="E699" s="89"/>
      <c r="I699" s="89"/>
      <c r="L699" s="89"/>
      <c r="N699" s="5"/>
      <c r="O699" s="92"/>
      <c r="P699" s="5"/>
      <c r="Q699" s="5"/>
      <c r="R699" s="11"/>
      <c r="S699" s="5"/>
      <c r="T699" s="3"/>
      <c r="U699" s="5"/>
      <c r="V699" s="5"/>
      <c r="W699" s="5"/>
      <c r="X699" s="5"/>
      <c r="Y699" s="5"/>
      <c r="Z699" s="5"/>
      <c r="AA699" s="5"/>
      <c r="AB699" s="5"/>
      <c r="AC699" s="5"/>
      <c r="AD699" s="5"/>
      <c r="AE699" s="5"/>
    </row>
    <row r="700" ht="15.75" customHeight="1">
      <c r="E700" s="89"/>
      <c r="I700" s="89"/>
      <c r="L700" s="89"/>
      <c r="N700" s="5"/>
      <c r="O700" s="92"/>
      <c r="P700" s="5"/>
      <c r="Q700" s="5"/>
      <c r="R700" s="11"/>
      <c r="S700" s="5"/>
      <c r="T700" s="3"/>
      <c r="U700" s="5"/>
      <c r="V700" s="5"/>
      <c r="W700" s="5"/>
      <c r="X700" s="5"/>
      <c r="Y700" s="5"/>
      <c r="Z700" s="5"/>
      <c r="AA700" s="5"/>
      <c r="AB700" s="5"/>
      <c r="AC700" s="5"/>
      <c r="AD700" s="5"/>
      <c r="AE700" s="5"/>
    </row>
    <row r="701" ht="15.75" customHeight="1">
      <c r="E701" s="89"/>
      <c r="I701" s="89"/>
      <c r="L701" s="89"/>
      <c r="N701" s="5"/>
      <c r="O701" s="92"/>
      <c r="P701" s="5"/>
      <c r="Q701" s="5"/>
      <c r="R701" s="11"/>
      <c r="S701" s="5"/>
      <c r="T701" s="3"/>
      <c r="U701" s="5"/>
      <c r="V701" s="5"/>
      <c r="W701" s="5"/>
      <c r="X701" s="5"/>
      <c r="Y701" s="5"/>
      <c r="Z701" s="5"/>
      <c r="AA701" s="5"/>
      <c r="AB701" s="5"/>
      <c r="AC701" s="5"/>
      <c r="AD701" s="5"/>
      <c r="AE701" s="5"/>
    </row>
    <row r="702" ht="15.75" customHeight="1">
      <c r="E702" s="89"/>
      <c r="I702" s="89"/>
      <c r="L702" s="89"/>
      <c r="N702" s="5"/>
      <c r="O702" s="92"/>
      <c r="P702" s="5"/>
      <c r="Q702" s="5"/>
      <c r="R702" s="11"/>
      <c r="S702" s="5"/>
      <c r="T702" s="3"/>
      <c r="U702" s="5"/>
      <c r="V702" s="5"/>
      <c r="W702" s="5"/>
      <c r="X702" s="5"/>
      <c r="Y702" s="5"/>
      <c r="Z702" s="5"/>
      <c r="AA702" s="5"/>
      <c r="AB702" s="5"/>
      <c r="AC702" s="5"/>
      <c r="AD702" s="5"/>
      <c r="AE702" s="5"/>
    </row>
    <row r="703" ht="15.75" customHeight="1">
      <c r="E703" s="89"/>
      <c r="I703" s="89"/>
      <c r="L703" s="89"/>
      <c r="N703" s="5"/>
      <c r="O703" s="92"/>
      <c r="P703" s="5"/>
      <c r="Q703" s="5"/>
      <c r="R703" s="11"/>
      <c r="S703" s="5"/>
      <c r="T703" s="3"/>
      <c r="U703" s="5"/>
      <c r="V703" s="5"/>
      <c r="W703" s="5"/>
      <c r="X703" s="5"/>
      <c r="Y703" s="5"/>
      <c r="Z703" s="5"/>
      <c r="AA703" s="5"/>
      <c r="AB703" s="5"/>
      <c r="AC703" s="5"/>
      <c r="AD703" s="5"/>
      <c r="AE703" s="5"/>
    </row>
    <row r="704" ht="15.75" customHeight="1">
      <c r="E704" s="89"/>
      <c r="I704" s="89"/>
      <c r="L704" s="89"/>
      <c r="N704" s="5"/>
      <c r="O704" s="92"/>
      <c r="P704" s="5"/>
      <c r="Q704" s="5"/>
      <c r="R704" s="11"/>
      <c r="S704" s="5"/>
      <c r="T704" s="3"/>
      <c r="U704" s="5"/>
      <c r="V704" s="5"/>
      <c r="W704" s="5"/>
      <c r="X704" s="5"/>
      <c r="Y704" s="5"/>
      <c r="Z704" s="5"/>
      <c r="AA704" s="5"/>
      <c r="AB704" s="5"/>
      <c r="AC704" s="5"/>
      <c r="AD704" s="5"/>
      <c r="AE704" s="5"/>
    </row>
    <row r="705" ht="15.75" customHeight="1">
      <c r="E705" s="89"/>
      <c r="I705" s="89"/>
      <c r="L705" s="89"/>
      <c r="N705" s="5"/>
      <c r="O705" s="92"/>
      <c r="P705" s="5"/>
      <c r="Q705" s="5"/>
      <c r="R705" s="11"/>
      <c r="S705" s="5"/>
      <c r="T705" s="3"/>
      <c r="U705" s="5"/>
      <c r="V705" s="5"/>
      <c r="W705" s="5"/>
      <c r="X705" s="5"/>
      <c r="Y705" s="5"/>
      <c r="Z705" s="5"/>
      <c r="AA705" s="5"/>
      <c r="AB705" s="5"/>
      <c r="AC705" s="5"/>
      <c r="AD705" s="5"/>
      <c r="AE705" s="5"/>
    </row>
    <row r="706" ht="15.75" customHeight="1">
      <c r="E706" s="89"/>
      <c r="I706" s="89"/>
      <c r="L706" s="89"/>
      <c r="N706" s="5"/>
      <c r="O706" s="92"/>
      <c r="P706" s="5"/>
      <c r="Q706" s="5"/>
      <c r="R706" s="11"/>
      <c r="S706" s="5"/>
      <c r="T706" s="3"/>
      <c r="U706" s="5"/>
      <c r="V706" s="5"/>
      <c r="W706" s="5"/>
      <c r="X706" s="5"/>
      <c r="Y706" s="5"/>
      <c r="Z706" s="5"/>
      <c r="AA706" s="5"/>
      <c r="AB706" s="5"/>
      <c r="AC706" s="5"/>
      <c r="AD706" s="5"/>
      <c r="AE706" s="5"/>
    </row>
    <row r="707" ht="15.75" customHeight="1">
      <c r="E707" s="89"/>
      <c r="I707" s="89"/>
      <c r="L707" s="89"/>
      <c r="N707" s="5"/>
      <c r="O707" s="92"/>
      <c r="P707" s="5"/>
      <c r="Q707" s="5"/>
      <c r="R707" s="11"/>
      <c r="S707" s="5"/>
      <c r="T707" s="3"/>
      <c r="U707" s="5"/>
      <c r="V707" s="5"/>
      <c r="W707" s="5"/>
      <c r="X707" s="5"/>
      <c r="Y707" s="5"/>
      <c r="Z707" s="5"/>
      <c r="AA707" s="5"/>
      <c r="AB707" s="5"/>
      <c r="AC707" s="5"/>
      <c r="AD707" s="5"/>
      <c r="AE707" s="5"/>
    </row>
    <row r="708" ht="15.75" customHeight="1">
      <c r="E708" s="89"/>
      <c r="I708" s="89"/>
      <c r="L708" s="89"/>
      <c r="N708" s="5"/>
      <c r="O708" s="92"/>
      <c r="P708" s="5"/>
      <c r="Q708" s="5"/>
      <c r="R708" s="11"/>
      <c r="S708" s="5"/>
      <c r="T708" s="3"/>
      <c r="U708" s="5"/>
      <c r="V708" s="5"/>
      <c r="W708" s="5"/>
      <c r="X708" s="5"/>
      <c r="Y708" s="5"/>
      <c r="Z708" s="5"/>
      <c r="AA708" s="5"/>
      <c r="AB708" s="5"/>
      <c r="AC708" s="5"/>
      <c r="AD708" s="5"/>
      <c r="AE708" s="5"/>
    </row>
    <row r="709" ht="15.75" customHeight="1">
      <c r="E709" s="89"/>
      <c r="I709" s="89"/>
      <c r="L709" s="89"/>
      <c r="N709" s="5"/>
      <c r="O709" s="92"/>
      <c r="P709" s="5"/>
      <c r="Q709" s="5"/>
      <c r="R709" s="11"/>
      <c r="S709" s="5"/>
      <c r="T709" s="3"/>
      <c r="U709" s="5"/>
      <c r="V709" s="5"/>
      <c r="W709" s="5"/>
      <c r="X709" s="5"/>
      <c r="Y709" s="5"/>
      <c r="Z709" s="5"/>
      <c r="AA709" s="5"/>
      <c r="AB709" s="5"/>
      <c r="AC709" s="5"/>
      <c r="AD709" s="5"/>
      <c r="AE709" s="5"/>
    </row>
    <row r="710" ht="15.75" customHeight="1">
      <c r="E710" s="89"/>
      <c r="I710" s="89"/>
      <c r="L710" s="89"/>
      <c r="N710" s="5"/>
      <c r="O710" s="92"/>
      <c r="P710" s="5"/>
      <c r="Q710" s="5"/>
      <c r="R710" s="11"/>
      <c r="S710" s="5"/>
      <c r="T710" s="3"/>
      <c r="U710" s="5"/>
      <c r="V710" s="5"/>
      <c r="W710" s="5"/>
      <c r="X710" s="5"/>
      <c r="Y710" s="5"/>
      <c r="Z710" s="5"/>
      <c r="AA710" s="5"/>
      <c r="AB710" s="5"/>
      <c r="AC710" s="5"/>
      <c r="AD710" s="5"/>
      <c r="AE710" s="5"/>
    </row>
    <row r="711" ht="15.75" customHeight="1">
      <c r="E711" s="89"/>
      <c r="I711" s="89"/>
      <c r="L711" s="89"/>
      <c r="N711" s="5"/>
      <c r="O711" s="92"/>
      <c r="P711" s="5"/>
      <c r="Q711" s="5"/>
      <c r="R711" s="11"/>
      <c r="S711" s="5"/>
      <c r="T711" s="3"/>
      <c r="U711" s="5"/>
      <c r="V711" s="5"/>
      <c r="W711" s="5"/>
      <c r="X711" s="5"/>
      <c r="Y711" s="5"/>
      <c r="Z711" s="5"/>
      <c r="AA711" s="5"/>
      <c r="AB711" s="5"/>
      <c r="AC711" s="5"/>
      <c r="AD711" s="5"/>
      <c r="AE711" s="5"/>
    </row>
    <row r="712" ht="15.75" customHeight="1">
      <c r="E712" s="89"/>
      <c r="I712" s="89"/>
      <c r="L712" s="89"/>
      <c r="N712" s="5"/>
      <c r="O712" s="92"/>
      <c r="P712" s="5"/>
      <c r="Q712" s="5"/>
      <c r="R712" s="11"/>
      <c r="S712" s="5"/>
      <c r="T712" s="3"/>
      <c r="U712" s="5"/>
      <c r="V712" s="5"/>
      <c r="W712" s="5"/>
      <c r="X712" s="5"/>
      <c r="Y712" s="5"/>
      <c r="Z712" s="5"/>
      <c r="AA712" s="5"/>
      <c r="AB712" s="5"/>
      <c r="AC712" s="5"/>
      <c r="AD712" s="5"/>
      <c r="AE712" s="5"/>
    </row>
    <row r="713" ht="15.75" customHeight="1">
      <c r="E713" s="89"/>
      <c r="I713" s="89"/>
      <c r="L713" s="89"/>
      <c r="N713" s="5"/>
      <c r="O713" s="92"/>
      <c r="P713" s="5"/>
      <c r="Q713" s="5"/>
      <c r="R713" s="11"/>
      <c r="S713" s="5"/>
      <c r="T713" s="3"/>
      <c r="U713" s="5"/>
      <c r="V713" s="5"/>
      <c r="W713" s="5"/>
      <c r="X713" s="5"/>
      <c r="Y713" s="5"/>
      <c r="Z713" s="5"/>
      <c r="AA713" s="5"/>
      <c r="AB713" s="5"/>
      <c r="AC713" s="5"/>
      <c r="AD713" s="5"/>
      <c r="AE713" s="5"/>
    </row>
    <row r="714" ht="15.75" customHeight="1">
      <c r="E714" s="89"/>
      <c r="I714" s="89"/>
      <c r="L714" s="89"/>
      <c r="N714" s="5"/>
      <c r="O714" s="92"/>
      <c r="P714" s="5"/>
      <c r="Q714" s="5"/>
      <c r="R714" s="11"/>
      <c r="S714" s="5"/>
      <c r="T714" s="3"/>
      <c r="U714" s="5"/>
      <c r="V714" s="5"/>
      <c r="W714" s="5"/>
      <c r="X714" s="5"/>
      <c r="Y714" s="5"/>
      <c r="Z714" s="5"/>
      <c r="AA714" s="5"/>
      <c r="AB714" s="5"/>
      <c r="AC714" s="5"/>
      <c r="AD714" s="5"/>
      <c r="AE714" s="5"/>
    </row>
    <row r="715" ht="15.75" customHeight="1">
      <c r="E715" s="89"/>
      <c r="I715" s="89"/>
      <c r="L715" s="89"/>
      <c r="N715" s="5"/>
      <c r="O715" s="92"/>
      <c r="P715" s="5"/>
      <c r="Q715" s="5"/>
      <c r="R715" s="11"/>
      <c r="S715" s="5"/>
      <c r="T715" s="3"/>
      <c r="U715" s="5"/>
      <c r="V715" s="5"/>
      <c r="W715" s="5"/>
      <c r="X715" s="5"/>
      <c r="Y715" s="5"/>
      <c r="Z715" s="5"/>
      <c r="AA715" s="5"/>
      <c r="AB715" s="5"/>
      <c r="AC715" s="5"/>
      <c r="AD715" s="5"/>
      <c r="AE715" s="5"/>
    </row>
    <row r="716" ht="15.75" customHeight="1">
      <c r="E716" s="89"/>
      <c r="I716" s="89"/>
      <c r="L716" s="89"/>
      <c r="N716" s="5"/>
      <c r="O716" s="92"/>
      <c r="P716" s="5"/>
      <c r="Q716" s="5"/>
      <c r="R716" s="11"/>
      <c r="S716" s="5"/>
      <c r="T716" s="3"/>
      <c r="U716" s="5"/>
      <c r="V716" s="5"/>
      <c r="W716" s="5"/>
      <c r="X716" s="5"/>
      <c r="Y716" s="5"/>
      <c r="Z716" s="5"/>
      <c r="AA716" s="5"/>
      <c r="AB716" s="5"/>
      <c r="AC716" s="5"/>
      <c r="AD716" s="5"/>
      <c r="AE716" s="5"/>
    </row>
    <row r="717" ht="15.75" customHeight="1">
      <c r="E717" s="89"/>
      <c r="I717" s="89"/>
      <c r="L717" s="89"/>
      <c r="N717" s="5"/>
      <c r="O717" s="92"/>
      <c r="P717" s="5"/>
      <c r="Q717" s="5"/>
      <c r="R717" s="11"/>
      <c r="S717" s="5"/>
      <c r="T717" s="3"/>
      <c r="U717" s="5"/>
      <c r="V717" s="5"/>
      <c r="W717" s="5"/>
      <c r="X717" s="5"/>
      <c r="Y717" s="5"/>
      <c r="Z717" s="5"/>
      <c r="AA717" s="5"/>
      <c r="AB717" s="5"/>
      <c r="AC717" s="5"/>
      <c r="AD717" s="5"/>
      <c r="AE717" s="5"/>
    </row>
    <row r="718" ht="15.75" customHeight="1">
      <c r="E718" s="89"/>
      <c r="I718" s="89"/>
      <c r="L718" s="89"/>
      <c r="N718" s="5"/>
      <c r="O718" s="92"/>
      <c r="P718" s="5"/>
      <c r="Q718" s="5"/>
      <c r="R718" s="11"/>
      <c r="S718" s="5"/>
      <c r="T718" s="3"/>
      <c r="U718" s="5"/>
      <c r="V718" s="5"/>
      <c r="W718" s="5"/>
      <c r="X718" s="5"/>
      <c r="Y718" s="5"/>
      <c r="Z718" s="5"/>
      <c r="AA718" s="5"/>
      <c r="AB718" s="5"/>
      <c r="AC718" s="5"/>
      <c r="AD718" s="5"/>
      <c r="AE718" s="5"/>
    </row>
    <row r="719" ht="15.75" customHeight="1">
      <c r="E719" s="89"/>
      <c r="I719" s="89"/>
      <c r="L719" s="89"/>
      <c r="N719" s="5"/>
      <c r="O719" s="92"/>
      <c r="P719" s="5"/>
      <c r="Q719" s="5"/>
      <c r="R719" s="11"/>
      <c r="S719" s="5"/>
      <c r="T719" s="3"/>
      <c r="U719" s="5"/>
      <c r="V719" s="5"/>
      <c r="W719" s="5"/>
      <c r="X719" s="5"/>
      <c r="Y719" s="5"/>
      <c r="Z719" s="5"/>
      <c r="AA719" s="5"/>
      <c r="AB719" s="5"/>
      <c r="AC719" s="5"/>
      <c r="AD719" s="5"/>
      <c r="AE719" s="5"/>
    </row>
    <row r="720" ht="15.75" customHeight="1">
      <c r="E720" s="89"/>
      <c r="I720" s="89"/>
      <c r="L720" s="89"/>
      <c r="N720" s="5"/>
      <c r="O720" s="92"/>
      <c r="P720" s="5"/>
      <c r="Q720" s="5"/>
      <c r="R720" s="11"/>
      <c r="S720" s="5"/>
      <c r="T720" s="3"/>
      <c r="U720" s="5"/>
      <c r="V720" s="5"/>
      <c r="W720" s="5"/>
      <c r="X720" s="5"/>
      <c r="Y720" s="5"/>
      <c r="Z720" s="5"/>
      <c r="AA720" s="5"/>
      <c r="AB720" s="5"/>
      <c r="AC720" s="5"/>
      <c r="AD720" s="5"/>
      <c r="AE720" s="5"/>
    </row>
    <row r="721" ht="15.75" customHeight="1">
      <c r="E721" s="89"/>
      <c r="I721" s="89"/>
      <c r="L721" s="89"/>
      <c r="N721" s="5"/>
      <c r="O721" s="92"/>
      <c r="P721" s="5"/>
      <c r="Q721" s="5"/>
      <c r="R721" s="11"/>
      <c r="S721" s="5"/>
      <c r="T721" s="3"/>
      <c r="U721" s="5"/>
      <c r="V721" s="5"/>
      <c r="W721" s="5"/>
      <c r="X721" s="5"/>
      <c r="Y721" s="5"/>
      <c r="Z721" s="5"/>
      <c r="AA721" s="5"/>
      <c r="AB721" s="5"/>
      <c r="AC721" s="5"/>
      <c r="AD721" s="5"/>
      <c r="AE721" s="5"/>
    </row>
    <row r="722" ht="15.75" customHeight="1">
      <c r="E722" s="89"/>
      <c r="I722" s="89"/>
      <c r="L722" s="89"/>
      <c r="N722" s="5"/>
      <c r="O722" s="92"/>
      <c r="P722" s="5"/>
      <c r="Q722" s="5"/>
      <c r="R722" s="11"/>
      <c r="S722" s="5"/>
      <c r="T722" s="3"/>
      <c r="U722" s="5"/>
      <c r="V722" s="5"/>
      <c r="W722" s="5"/>
      <c r="X722" s="5"/>
      <c r="Y722" s="5"/>
      <c r="Z722" s="5"/>
      <c r="AA722" s="5"/>
      <c r="AB722" s="5"/>
      <c r="AC722" s="5"/>
      <c r="AD722" s="5"/>
      <c r="AE722" s="5"/>
    </row>
    <row r="723" ht="15.75" customHeight="1">
      <c r="E723" s="89"/>
      <c r="I723" s="89"/>
      <c r="L723" s="89"/>
      <c r="N723" s="5"/>
      <c r="O723" s="92"/>
      <c r="P723" s="5"/>
      <c r="Q723" s="5"/>
      <c r="R723" s="11"/>
      <c r="S723" s="5"/>
      <c r="T723" s="3"/>
      <c r="U723" s="5"/>
      <c r="V723" s="5"/>
      <c r="W723" s="5"/>
      <c r="X723" s="5"/>
      <c r="Y723" s="5"/>
      <c r="Z723" s="5"/>
      <c r="AA723" s="5"/>
      <c r="AB723" s="5"/>
      <c r="AC723" s="5"/>
      <c r="AD723" s="5"/>
      <c r="AE723" s="5"/>
    </row>
    <row r="724" ht="15.75" customHeight="1">
      <c r="E724" s="89"/>
      <c r="I724" s="89"/>
      <c r="L724" s="89"/>
      <c r="N724" s="5"/>
      <c r="O724" s="92"/>
      <c r="P724" s="5"/>
      <c r="Q724" s="5"/>
      <c r="R724" s="11"/>
      <c r="S724" s="5"/>
      <c r="T724" s="3"/>
      <c r="U724" s="5"/>
      <c r="V724" s="5"/>
      <c r="W724" s="5"/>
      <c r="X724" s="5"/>
      <c r="Y724" s="5"/>
      <c r="Z724" s="5"/>
      <c r="AA724" s="5"/>
      <c r="AB724" s="5"/>
      <c r="AC724" s="5"/>
      <c r="AD724" s="5"/>
      <c r="AE724" s="5"/>
    </row>
    <row r="725" ht="15.75" customHeight="1">
      <c r="E725" s="89"/>
      <c r="I725" s="89"/>
      <c r="L725" s="89"/>
      <c r="N725" s="5"/>
      <c r="O725" s="92"/>
      <c r="P725" s="5"/>
      <c r="Q725" s="5"/>
      <c r="R725" s="11"/>
      <c r="S725" s="5"/>
      <c r="T725" s="3"/>
      <c r="U725" s="5"/>
      <c r="V725" s="5"/>
      <c r="W725" s="5"/>
      <c r="X725" s="5"/>
      <c r="Y725" s="5"/>
      <c r="Z725" s="5"/>
      <c r="AA725" s="5"/>
      <c r="AB725" s="5"/>
      <c r="AC725" s="5"/>
      <c r="AD725" s="5"/>
      <c r="AE725" s="5"/>
    </row>
    <row r="726" ht="15.75" customHeight="1">
      <c r="E726" s="89"/>
      <c r="I726" s="89"/>
      <c r="L726" s="89"/>
      <c r="N726" s="5"/>
      <c r="O726" s="92"/>
      <c r="P726" s="5"/>
      <c r="Q726" s="5"/>
      <c r="R726" s="11"/>
      <c r="S726" s="5"/>
      <c r="T726" s="3"/>
      <c r="U726" s="5"/>
      <c r="V726" s="5"/>
      <c r="W726" s="5"/>
      <c r="X726" s="5"/>
      <c r="Y726" s="5"/>
      <c r="Z726" s="5"/>
      <c r="AA726" s="5"/>
      <c r="AB726" s="5"/>
      <c r="AC726" s="5"/>
      <c r="AD726" s="5"/>
      <c r="AE726" s="5"/>
    </row>
    <row r="727" ht="15.75" customHeight="1">
      <c r="E727" s="89"/>
      <c r="I727" s="89"/>
      <c r="L727" s="89"/>
      <c r="N727" s="5"/>
      <c r="O727" s="92"/>
      <c r="P727" s="5"/>
      <c r="Q727" s="5"/>
      <c r="R727" s="11"/>
      <c r="S727" s="5"/>
      <c r="T727" s="3"/>
      <c r="U727" s="5"/>
      <c r="V727" s="5"/>
      <c r="W727" s="5"/>
      <c r="X727" s="5"/>
      <c r="Y727" s="5"/>
      <c r="Z727" s="5"/>
      <c r="AA727" s="5"/>
      <c r="AB727" s="5"/>
      <c r="AC727" s="5"/>
      <c r="AD727" s="5"/>
      <c r="AE727" s="5"/>
    </row>
    <row r="728" ht="15.75" customHeight="1">
      <c r="E728" s="89"/>
      <c r="I728" s="89"/>
      <c r="L728" s="89"/>
      <c r="N728" s="5"/>
      <c r="O728" s="92"/>
      <c r="P728" s="5"/>
      <c r="Q728" s="5"/>
      <c r="R728" s="11"/>
      <c r="S728" s="5"/>
      <c r="T728" s="3"/>
      <c r="U728" s="5"/>
      <c r="V728" s="5"/>
      <c r="W728" s="5"/>
      <c r="X728" s="5"/>
      <c r="Y728" s="5"/>
      <c r="Z728" s="5"/>
      <c r="AA728" s="5"/>
      <c r="AB728" s="5"/>
      <c r="AC728" s="5"/>
      <c r="AD728" s="5"/>
      <c r="AE728" s="5"/>
    </row>
    <row r="729" ht="15.75" customHeight="1">
      <c r="E729" s="89"/>
      <c r="I729" s="89"/>
      <c r="L729" s="89"/>
      <c r="N729" s="5"/>
      <c r="O729" s="92"/>
      <c r="P729" s="5"/>
      <c r="Q729" s="5"/>
      <c r="R729" s="11"/>
      <c r="S729" s="5"/>
      <c r="T729" s="3"/>
      <c r="U729" s="5"/>
      <c r="V729" s="5"/>
      <c r="W729" s="5"/>
      <c r="X729" s="5"/>
      <c r="Y729" s="5"/>
      <c r="Z729" s="5"/>
      <c r="AA729" s="5"/>
      <c r="AB729" s="5"/>
      <c r="AC729" s="5"/>
      <c r="AD729" s="5"/>
      <c r="AE729" s="5"/>
    </row>
    <row r="730" ht="15.75" customHeight="1">
      <c r="E730" s="89"/>
      <c r="I730" s="89"/>
      <c r="L730" s="89"/>
      <c r="N730" s="5"/>
      <c r="O730" s="92"/>
      <c r="P730" s="5"/>
      <c r="Q730" s="5"/>
      <c r="R730" s="11"/>
      <c r="S730" s="5"/>
      <c r="T730" s="3"/>
      <c r="U730" s="5"/>
      <c r="V730" s="5"/>
      <c r="W730" s="5"/>
      <c r="X730" s="5"/>
      <c r="Y730" s="5"/>
      <c r="Z730" s="5"/>
      <c r="AA730" s="5"/>
      <c r="AB730" s="5"/>
      <c r="AC730" s="5"/>
      <c r="AD730" s="5"/>
      <c r="AE730" s="5"/>
    </row>
    <row r="731" ht="15.75" customHeight="1">
      <c r="E731" s="89"/>
      <c r="I731" s="89"/>
      <c r="L731" s="89"/>
      <c r="N731" s="5"/>
      <c r="O731" s="92"/>
      <c r="P731" s="5"/>
      <c r="Q731" s="5"/>
      <c r="R731" s="11"/>
      <c r="S731" s="5"/>
      <c r="T731" s="3"/>
      <c r="U731" s="5"/>
      <c r="V731" s="5"/>
      <c r="W731" s="5"/>
      <c r="X731" s="5"/>
      <c r="Y731" s="5"/>
      <c r="Z731" s="5"/>
      <c r="AA731" s="5"/>
      <c r="AB731" s="5"/>
      <c r="AC731" s="5"/>
      <c r="AD731" s="5"/>
      <c r="AE731" s="5"/>
    </row>
    <row r="732" ht="15.75" customHeight="1">
      <c r="E732" s="89"/>
      <c r="I732" s="89"/>
      <c r="L732" s="89"/>
      <c r="N732" s="5"/>
      <c r="O732" s="92"/>
      <c r="P732" s="5"/>
      <c r="Q732" s="5"/>
      <c r="R732" s="11"/>
      <c r="S732" s="5"/>
      <c r="T732" s="3"/>
      <c r="U732" s="5"/>
      <c r="V732" s="5"/>
      <c r="W732" s="5"/>
      <c r="X732" s="5"/>
      <c r="Y732" s="5"/>
      <c r="Z732" s="5"/>
      <c r="AA732" s="5"/>
      <c r="AB732" s="5"/>
      <c r="AC732" s="5"/>
      <c r="AD732" s="5"/>
      <c r="AE732" s="5"/>
    </row>
    <row r="733" ht="15.75" customHeight="1">
      <c r="E733" s="89"/>
      <c r="I733" s="89"/>
      <c r="L733" s="89"/>
      <c r="N733" s="5"/>
      <c r="O733" s="92"/>
      <c r="P733" s="5"/>
      <c r="Q733" s="5"/>
      <c r="R733" s="11"/>
      <c r="S733" s="5"/>
      <c r="T733" s="3"/>
      <c r="U733" s="5"/>
      <c r="V733" s="5"/>
      <c r="W733" s="5"/>
      <c r="X733" s="5"/>
      <c r="Y733" s="5"/>
      <c r="Z733" s="5"/>
      <c r="AA733" s="5"/>
      <c r="AB733" s="5"/>
      <c r="AC733" s="5"/>
      <c r="AD733" s="5"/>
      <c r="AE733" s="5"/>
    </row>
    <row r="734" ht="15.75" customHeight="1">
      <c r="E734" s="89"/>
      <c r="I734" s="89"/>
      <c r="L734" s="89"/>
      <c r="N734" s="5"/>
      <c r="O734" s="92"/>
      <c r="P734" s="5"/>
      <c r="Q734" s="5"/>
      <c r="R734" s="11"/>
      <c r="S734" s="5"/>
      <c r="T734" s="3"/>
      <c r="U734" s="5"/>
      <c r="V734" s="5"/>
      <c r="W734" s="5"/>
      <c r="X734" s="5"/>
      <c r="Y734" s="5"/>
      <c r="Z734" s="5"/>
      <c r="AA734" s="5"/>
      <c r="AB734" s="5"/>
      <c r="AC734" s="5"/>
      <c r="AD734" s="5"/>
      <c r="AE734" s="5"/>
    </row>
    <row r="735" ht="15.75" customHeight="1">
      <c r="E735" s="89"/>
      <c r="I735" s="89"/>
      <c r="L735" s="89"/>
      <c r="N735" s="5"/>
      <c r="O735" s="92"/>
      <c r="P735" s="5"/>
      <c r="Q735" s="5"/>
      <c r="R735" s="11"/>
      <c r="S735" s="5"/>
      <c r="T735" s="3"/>
      <c r="U735" s="5"/>
      <c r="V735" s="5"/>
      <c r="W735" s="5"/>
      <c r="X735" s="5"/>
      <c r="Y735" s="5"/>
      <c r="Z735" s="5"/>
      <c r="AA735" s="5"/>
      <c r="AB735" s="5"/>
      <c r="AC735" s="5"/>
      <c r="AD735" s="5"/>
      <c r="AE735" s="5"/>
    </row>
    <row r="736" ht="15.75" customHeight="1">
      <c r="E736" s="89"/>
      <c r="I736" s="89"/>
      <c r="L736" s="89"/>
      <c r="N736" s="5"/>
      <c r="O736" s="92"/>
      <c r="P736" s="5"/>
      <c r="Q736" s="5"/>
      <c r="R736" s="11"/>
      <c r="S736" s="5"/>
      <c r="T736" s="3"/>
      <c r="U736" s="5"/>
      <c r="V736" s="5"/>
      <c r="W736" s="5"/>
      <c r="X736" s="5"/>
      <c r="Y736" s="5"/>
      <c r="Z736" s="5"/>
      <c r="AA736" s="5"/>
      <c r="AB736" s="5"/>
      <c r="AC736" s="5"/>
      <c r="AD736" s="5"/>
      <c r="AE736" s="5"/>
    </row>
    <row r="737" ht="15.75" customHeight="1">
      <c r="E737" s="89"/>
      <c r="I737" s="89"/>
      <c r="L737" s="89"/>
      <c r="N737" s="5"/>
      <c r="O737" s="92"/>
      <c r="P737" s="5"/>
      <c r="Q737" s="5"/>
      <c r="R737" s="11"/>
      <c r="S737" s="5"/>
      <c r="T737" s="3"/>
      <c r="U737" s="5"/>
      <c r="V737" s="5"/>
      <c r="W737" s="5"/>
      <c r="X737" s="5"/>
      <c r="Y737" s="5"/>
      <c r="Z737" s="5"/>
      <c r="AA737" s="5"/>
      <c r="AB737" s="5"/>
      <c r="AC737" s="5"/>
      <c r="AD737" s="5"/>
      <c r="AE737" s="5"/>
    </row>
    <row r="738" ht="15.75" customHeight="1">
      <c r="E738" s="89"/>
      <c r="I738" s="89"/>
      <c r="L738" s="89"/>
      <c r="N738" s="5"/>
      <c r="O738" s="92"/>
      <c r="P738" s="5"/>
      <c r="Q738" s="5"/>
      <c r="R738" s="11"/>
      <c r="S738" s="5"/>
      <c r="T738" s="3"/>
      <c r="U738" s="5"/>
      <c r="V738" s="5"/>
      <c r="W738" s="5"/>
      <c r="X738" s="5"/>
      <c r="Y738" s="5"/>
      <c r="Z738" s="5"/>
      <c r="AA738" s="5"/>
      <c r="AB738" s="5"/>
      <c r="AC738" s="5"/>
      <c r="AD738" s="5"/>
      <c r="AE738" s="5"/>
    </row>
    <row r="739" ht="15.75" customHeight="1">
      <c r="E739" s="89"/>
      <c r="I739" s="89"/>
      <c r="L739" s="89"/>
      <c r="N739" s="5"/>
      <c r="O739" s="92"/>
      <c r="P739" s="5"/>
      <c r="Q739" s="5"/>
      <c r="R739" s="11"/>
      <c r="S739" s="5"/>
      <c r="T739" s="3"/>
      <c r="U739" s="5"/>
      <c r="V739" s="5"/>
      <c r="W739" s="5"/>
      <c r="X739" s="5"/>
      <c r="Y739" s="5"/>
      <c r="Z739" s="5"/>
      <c r="AA739" s="5"/>
      <c r="AB739" s="5"/>
      <c r="AC739" s="5"/>
      <c r="AD739" s="5"/>
      <c r="AE739" s="5"/>
    </row>
    <row r="740" ht="15.75" customHeight="1">
      <c r="E740" s="89"/>
      <c r="I740" s="89"/>
      <c r="L740" s="89"/>
      <c r="N740" s="5"/>
      <c r="O740" s="92"/>
      <c r="P740" s="5"/>
      <c r="Q740" s="5"/>
      <c r="R740" s="11"/>
      <c r="S740" s="5"/>
      <c r="T740" s="3"/>
      <c r="U740" s="5"/>
      <c r="V740" s="5"/>
      <c r="W740" s="5"/>
      <c r="X740" s="5"/>
      <c r="Y740" s="5"/>
      <c r="Z740" s="5"/>
      <c r="AA740" s="5"/>
      <c r="AB740" s="5"/>
      <c r="AC740" s="5"/>
      <c r="AD740" s="5"/>
      <c r="AE740" s="5"/>
    </row>
    <row r="741" ht="15.75" customHeight="1">
      <c r="E741" s="89"/>
      <c r="I741" s="89"/>
      <c r="L741" s="89"/>
      <c r="N741" s="5"/>
      <c r="O741" s="92"/>
      <c r="P741" s="5"/>
      <c r="Q741" s="5"/>
      <c r="R741" s="11"/>
      <c r="S741" s="5"/>
      <c r="T741" s="3"/>
      <c r="U741" s="5"/>
      <c r="V741" s="5"/>
      <c r="W741" s="5"/>
      <c r="X741" s="5"/>
      <c r="Y741" s="5"/>
      <c r="Z741" s="5"/>
      <c r="AA741" s="5"/>
      <c r="AB741" s="5"/>
      <c r="AC741" s="5"/>
      <c r="AD741" s="5"/>
      <c r="AE741" s="5"/>
    </row>
    <row r="742" ht="15.75" customHeight="1">
      <c r="E742" s="89"/>
      <c r="I742" s="89"/>
      <c r="L742" s="89"/>
      <c r="N742" s="5"/>
      <c r="O742" s="92"/>
      <c r="P742" s="5"/>
      <c r="Q742" s="5"/>
      <c r="R742" s="11"/>
      <c r="S742" s="5"/>
      <c r="T742" s="3"/>
      <c r="U742" s="5"/>
      <c r="V742" s="5"/>
      <c r="W742" s="5"/>
      <c r="X742" s="5"/>
      <c r="Y742" s="5"/>
      <c r="Z742" s="5"/>
      <c r="AA742" s="5"/>
      <c r="AB742" s="5"/>
      <c r="AC742" s="5"/>
      <c r="AD742" s="5"/>
      <c r="AE742" s="5"/>
    </row>
    <row r="743" ht="15.75" customHeight="1">
      <c r="E743" s="89"/>
      <c r="I743" s="89"/>
      <c r="L743" s="89"/>
      <c r="N743" s="5"/>
      <c r="O743" s="92"/>
      <c r="P743" s="5"/>
      <c r="Q743" s="5"/>
      <c r="R743" s="11"/>
      <c r="S743" s="5"/>
      <c r="T743" s="3"/>
      <c r="U743" s="5"/>
      <c r="V743" s="5"/>
      <c r="W743" s="5"/>
      <c r="X743" s="5"/>
      <c r="Y743" s="5"/>
      <c r="Z743" s="5"/>
      <c r="AA743" s="5"/>
      <c r="AB743" s="5"/>
      <c r="AC743" s="5"/>
      <c r="AD743" s="5"/>
      <c r="AE743" s="5"/>
    </row>
    <row r="744" ht="15.75" customHeight="1">
      <c r="E744" s="89"/>
      <c r="I744" s="89"/>
      <c r="L744" s="89"/>
      <c r="N744" s="5"/>
      <c r="O744" s="92"/>
      <c r="P744" s="5"/>
      <c r="Q744" s="5"/>
      <c r="R744" s="11"/>
      <c r="S744" s="5"/>
      <c r="T744" s="3"/>
      <c r="U744" s="5"/>
      <c r="V744" s="5"/>
      <c r="W744" s="5"/>
      <c r="X744" s="5"/>
      <c r="Y744" s="5"/>
      <c r="Z744" s="5"/>
      <c r="AA744" s="5"/>
      <c r="AB744" s="5"/>
      <c r="AC744" s="5"/>
      <c r="AD744" s="5"/>
      <c r="AE744" s="5"/>
    </row>
    <row r="745" ht="15.75" customHeight="1">
      <c r="E745" s="89"/>
      <c r="I745" s="89"/>
      <c r="L745" s="89"/>
      <c r="N745" s="5"/>
      <c r="O745" s="92"/>
      <c r="P745" s="5"/>
      <c r="Q745" s="5"/>
      <c r="R745" s="11"/>
      <c r="S745" s="5"/>
      <c r="T745" s="3"/>
      <c r="U745" s="5"/>
      <c r="V745" s="5"/>
      <c r="W745" s="5"/>
      <c r="X745" s="5"/>
      <c r="Y745" s="5"/>
      <c r="Z745" s="5"/>
      <c r="AA745" s="5"/>
      <c r="AB745" s="5"/>
      <c r="AC745" s="5"/>
      <c r="AD745" s="5"/>
      <c r="AE745" s="5"/>
    </row>
    <row r="746" ht="15.75" customHeight="1">
      <c r="E746" s="89"/>
      <c r="I746" s="89"/>
      <c r="L746" s="89"/>
      <c r="N746" s="5"/>
      <c r="O746" s="92"/>
      <c r="P746" s="5"/>
      <c r="Q746" s="5"/>
      <c r="R746" s="11"/>
      <c r="S746" s="5"/>
      <c r="T746" s="3"/>
      <c r="U746" s="5"/>
      <c r="V746" s="5"/>
      <c r="W746" s="5"/>
      <c r="X746" s="5"/>
      <c r="Y746" s="5"/>
      <c r="Z746" s="5"/>
      <c r="AA746" s="5"/>
      <c r="AB746" s="5"/>
      <c r="AC746" s="5"/>
      <c r="AD746" s="5"/>
      <c r="AE746" s="5"/>
    </row>
    <row r="747" ht="15.75" customHeight="1">
      <c r="E747" s="89"/>
      <c r="I747" s="89"/>
      <c r="L747" s="89"/>
      <c r="N747" s="5"/>
      <c r="O747" s="92"/>
      <c r="P747" s="5"/>
      <c r="Q747" s="5"/>
      <c r="R747" s="11"/>
      <c r="S747" s="5"/>
      <c r="T747" s="3"/>
      <c r="U747" s="5"/>
      <c r="V747" s="5"/>
      <c r="W747" s="5"/>
      <c r="X747" s="5"/>
      <c r="Y747" s="5"/>
      <c r="Z747" s="5"/>
      <c r="AA747" s="5"/>
      <c r="AB747" s="5"/>
      <c r="AC747" s="5"/>
      <c r="AD747" s="5"/>
      <c r="AE747" s="5"/>
    </row>
    <row r="748" ht="15.75" customHeight="1">
      <c r="E748" s="89"/>
      <c r="I748" s="89"/>
      <c r="L748" s="89"/>
      <c r="N748" s="5"/>
      <c r="O748" s="92"/>
      <c r="P748" s="5"/>
      <c r="Q748" s="5"/>
      <c r="R748" s="11"/>
      <c r="S748" s="5"/>
      <c r="T748" s="3"/>
      <c r="U748" s="5"/>
      <c r="V748" s="5"/>
      <c r="W748" s="5"/>
      <c r="X748" s="5"/>
      <c r="Y748" s="5"/>
      <c r="Z748" s="5"/>
      <c r="AA748" s="5"/>
      <c r="AB748" s="5"/>
      <c r="AC748" s="5"/>
      <c r="AD748" s="5"/>
      <c r="AE748" s="5"/>
    </row>
    <row r="749" ht="15.75" customHeight="1">
      <c r="E749" s="89"/>
      <c r="I749" s="89"/>
      <c r="L749" s="89"/>
      <c r="N749" s="5"/>
      <c r="O749" s="92"/>
      <c r="P749" s="5"/>
      <c r="Q749" s="5"/>
      <c r="R749" s="11"/>
      <c r="S749" s="5"/>
      <c r="T749" s="3"/>
      <c r="U749" s="5"/>
      <c r="V749" s="5"/>
      <c r="W749" s="5"/>
      <c r="X749" s="5"/>
      <c r="Y749" s="5"/>
      <c r="Z749" s="5"/>
      <c r="AA749" s="5"/>
      <c r="AB749" s="5"/>
      <c r="AC749" s="5"/>
      <c r="AD749" s="5"/>
      <c r="AE749" s="5"/>
    </row>
    <row r="750" ht="15.75" customHeight="1">
      <c r="E750" s="89"/>
      <c r="I750" s="89"/>
      <c r="L750" s="89"/>
      <c r="N750" s="5"/>
      <c r="O750" s="92"/>
      <c r="P750" s="5"/>
      <c r="Q750" s="5"/>
      <c r="R750" s="11"/>
      <c r="S750" s="5"/>
      <c r="T750" s="3"/>
      <c r="U750" s="5"/>
      <c r="V750" s="5"/>
      <c r="W750" s="5"/>
      <c r="X750" s="5"/>
      <c r="Y750" s="5"/>
      <c r="Z750" s="5"/>
      <c r="AA750" s="5"/>
      <c r="AB750" s="5"/>
      <c r="AC750" s="5"/>
      <c r="AD750" s="5"/>
      <c r="AE750" s="5"/>
    </row>
    <row r="751" ht="15.75" customHeight="1">
      <c r="E751" s="89"/>
      <c r="I751" s="89"/>
      <c r="L751" s="89"/>
      <c r="N751" s="5"/>
      <c r="O751" s="92"/>
      <c r="P751" s="5"/>
      <c r="Q751" s="5"/>
      <c r="R751" s="11"/>
      <c r="S751" s="5"/>
      <c r="T751" s="3"/>
      <c r="U751" s="5"/>
      <c r="V751" s="5"/>
      <c r="W751" s="5"/>
      <c r="X751" s="5"/>
      <c r="Y751" s="5"/>
      <c r="Z751" s="5"/>
      <c r="AA751" s="5"/>
      <c r="AB751" s="5"/>
      <c r="AC751" s="5"/>
      <c r="AD751" s="5"/>
      <c r="AE751" s="5"/>
    </row>
    <row r="752" ht="15.75" customHeight="1">
      <c r="E752" s="89"/>
      <c r="I752" s="89"/>
      <c r="L752" s="89"/>
      <c r="N752" s="5"/>
      <c r="O752" s="92"/>
      <c r="P752" s="5"/>
      <c r="Q752" s="5"/>
      <c r="R752" s="11"/>
      <c r="S752" s="5"/>
      <c r="T752" s="3"/>
      <c r="U752" s="5"/>
      <c r="V752" s="5"/>
      <c r="W752" s="5"/>
      <c r="X752" s="5"/>
      <c r="Y752" s="5"/>
      <c r="Z752" s="5"/>
      <c r="AA752" s="5"/>
      <c r="AB752" s="5"/>
      <c r="AC752" s="5"/>
      <c r="AD752" s="5"/>
      <c r="AE752" s="5"/>
    </row>
    <row r="753" ht="15.75" customHeight="1">
      <c r="E753" s="89"/>
      <c r="I753" s="89"/>
      <c r="L753" s="89"/>
      <c r="N753" s="5"/>
      <c r="O753" s="92"/>
      <c r="P753" s="5"/>
      <c r="Q753" s="5"/>
      <c r="R753" s="11"/>
      <c r="S753" s="5"/>
      <c r="T753" s="3"/>
      <c r="U753" s="5"/>
      <c r="V753" s="5"/>
      <c r="W753" s="5"/>
      <c r="X753" s="5"/>
      <c r="Y753" s="5"/>
      <c r="Z753" s="5"/>
      <c r="AA753" s="5"/>
      <c r="AB753" s="5"/>
      <c r="AC753" s="5"/>
      <c r="AD753" s="5"/>
      <c r="AE753" s="5"/>
    </row>
    <row r="754" ht="15.75" customHeight="1">
      <c r="E754" s="89"/>
      <c r="I754" s="89"/>
      <c r="L754" s="89"/>
      <c r="N754" s="5"/>
      <c r="O754" s="92"/>
      <c r="P754" s="5"/>
      <c r="Q754" s="5"/>
      <c r="R754" s="11"/>
      <c r="S754" s="5"/>
      <c r="T754" s="3"/>
      <c r="U754" s="5"/>
      <c r="V754" s="5"/>
      <c r="W754" s="5"/>
      <c r="X754" s="5"/>
      <c r="Y754" s="5"/>
      <c r="Z754" s="5"/>
      <c r="AA754" s="5"/>
      <c r="AB754" s="5"/>
      <c r="AC754" s="5"/>
      <c r="AD754" s="5"/>
      <c r="AE754" s="5"/>
    </row>
    <row r="755" ht="15.75" customHeight="1">
      <c r="E755" s="89"/>
      <c r="I755" s="89"/>
      <c r="L755" s="89"/>
      <c r="N755" s="5"/>
      <c r="O755" s="92"/>
      <c r="P755" s="5"/>
      <c r="Q755" s="5"/>
      <c r="R755" s="11"/>
      <c r="S755" s="5"/>
      <c r="T755" s="3"/>
      <c r="U755" s="5"/>
      <c r="V755" s="5"/>
      <c r="W755" s="5"/>
      <c r="X755" s="5"/>
      <c r="Y755" s="5"/>
      <c r="Z755" s="5"/>
      <c r="AA755" s="5"/>
      <c r="AB755" s="5"/>
      <c r="AC755" s="5"/>
      <c r="AD755" s="5"/>
      <c r="AE755" s="5"/>
    </row>
    <row r="756" ht="15.75" customHeight="1">
      <c r="E756" s="89"/>
      <c r="I756" s="89"/>
      <c r="L756" s="89"/>
      <c r="N756" s="5"/>
      <c r="O756" s="92"/>
      <c r="P756" s="5"/>
      <c r="Q756" s="5"/>
      <c r="R756" s="11"/>
      <c r="S756" s="5"/>
      <c r="T756" s="3"/>
      <c r="U756" s="5"/>
      <c r="V756" s="5"/>
      <c r="W756" s="5"/>
      <c r="X756" s="5"/>
      <c r="Y756" s="5"/>
      <c r="Z756" s="5"/>
      <c r="AA756" s="5"/>
      <c r="AB756" s="5"/>
      <c r="AC756" s="5"/>
      <c r="AD756" s="5"/>
      <c r="AE756" s="5"/>
    </row>
    <row r="757" ht="15.75" customHeight="1">
      <c r="E757" s="89"/>
      <c r="I757" s="89"/>
      <c r="L757" s="89"/>
      <c r="N757" s="5"/>
      <c r="O757" s="92"/>
      <c r="P757" s="5"/>
      <c r="Q757" s="5"/>
      <c r="R757" s="11"/>
      <c r="S757" s="5"/>
      <c r="T757" s="3"/>
      <c r="U757" s="5"/>
      <c r="V757" s="5"/>
      <c r="W757" s="5"/>
      <c r="X757" s="5"/>
      <c r="Y757" s="5"/>
      <c r="Z757" s="5"/>
      <c r="AA757" s="5"/>
      <c r="AB757" s="5"/>
      <c r="AC757" s="5"/>
      <c r="AD757" s="5"/>
      <c r="AE757" s="5"/>
    </row>
    <row r="758" ht="15.75" customHeight="1">
      <c r="E758" s="89"/>
      <c r="I758" s="89"/>
      <c r="L758" s="89"/>
      <c r="N758" s="5"/>
      <c r="O758" s="92"/>
      <c r="P758" s="5"/>
      <c r="Q758" s="5"/>
      <c r="R758" s="11"/>
      <c r="S758" s="5"/>
      <c r="T758" s="3"/>
      <c r="U758" s="5"/>
      <c r="V758" s="5"/>
      <c r="W758" s="5"/>
      <c r="X758" s="5"/>
      <c r="Y758" s="5"/>
      <c r="Z758" s="5"/>
      <c r="AA758" s="5"/>
      <c r="AB758" s="5"/>
      <c r="AC758" s="5"/>
      <c r="AD758" s="5"/>
      <c r="AE758" s="5"/>
    </row>
    <row r="759" ht="15.75" customHeight="1">
      <c r="E759" s="89"/>
      <c r="I759" s="89"/>
      <c r="L759" s="89"/>
      <c r="N759" s="5"/>
      <c r="O759" s="92"/>
      <c r="P759" s="5"/>
      <c r="Q759" s="5"/>
      <c r="R759" s="11"/>
      <c r="S759" s="5"/>
      <c r="T759" s="3"/>
      <c r="U759" s="5"/>
      <c r="V759" s="5"/>
      <c r="W759" s="5"/>
      <c r="X759" s="5"/>
      <c r="Y759" s="5"/>
      <c r="Z759" s="5"/>
      <c r="AA759" s="5"/>
      <c r="AB759" s="5"/>
      <c r="AC759" s="5"/>
      <c r="AD759" s="5"/>
      <c r="AE759" s="5"/>
    </row>
    <row r="760" ht="15.75" customHeight="1">
      <c r="E760" s="89"/>
      <c r="I760" s="89"/>
      <c r="L760" s="89"/>
      <c r="N760" s="5"/>
      <c r="O760" s="92"/>
      <c r="P760" s="5"/>
      <c r="Q760" s="5"/>
      <c r="R760" s="11"/>
      <c r="S760" s="5"/>
      <c r="T760" s="3"/>
      <c r="U760" s="5"/>
      <c r="V760" s="5"/>
      <c r="W760" s="5"/>
      <c r="X760" s="5"/>
      <c r="Y760" s="5"/>
      <c r="Z760" s="5"/>
      <c r="AA760" s="5"/>
      <c r="AB760" s="5"/>
      <c r="AC760" s="5"/>
      <c r="AD760" s="5"/>
      <c r="AE760" s="5"/>
    </row>
    <row r="761" ht="15.75" customHeight="1">
      <c r="E761" s="89"/>
      <c r="I761" s="89"/>
      <c r="L761" s="89"/>
      <c r="N761" s="5"/>
      <c r="O761" s="92"/>
      <c r="P761" s="5"/>
      <c r="Q761" s="5"/>
      <c r="R761" s="11"/>
      <c r="S761" s="5"/>
      <c r="T761" s="3"/>
      <c r="U761" s="5"/>
      <c r="V761" s="5"/>
      <c r="W761" s="5"/>
      <c r="X761" s="5"/>
      <c r="Y761" s="5"/>
      <c r="Z761" s="5"/>
      <c r="AA761" s="5"/>
      <c r="AB761" s="5"/>
      <c r="AC761" s="5"/>
      <c r="AD761" s="5"/>
      <c r="AE761" s="5"/>
    </row>
    <row r="762" ht="15.75" customHeight="1">
      <c r="E762" s="89"/>
      <c r="I762" s="89"/>
      <c r="L762" s="89"/>
      <c r="N762" s="5"/>
      <c r="O762" s="92"/>
      <c r="P762" s="5"/>
      <c r="Q762" s="5"/>
      <c r="R762" s="11"/>
      <c r="S762" s="5"/>
      <c r="T762" s="3"/>
      <c r="U762" s="5"/>
      <c r="V762" s="5"/>
      <c r="W762" s="5"/>
      <c r="X762" s="5"/>
      <c r="Y762" s="5"/>
      <c r="Z762" s="5"/>
      <c r="AA762" s="5"/>
      <c r="AB762" s="5"/>
      <c r="AC762" s="5"/>
      <c r="AD762" s="5"/>
      <c r="AE762" s="5"/>
    </row>
    <row r="763" ht="15.75" customHeight="1">
      <c r="E763" s="89"/>
      <c r="I763" s="89"/>
      <c r="L763" s="89"/>
      <c r="N763" s="5"/>
      <c r="O763" s="92"/>
      <c r="P763" s="5"/>
      <c r="Q763" s="5"/>
      <c r="R763" s="11"/>
      <c r="S763" s="5"/>
      <c r="T763" s="3"/>
      <c r="U763" s="5"/>
      <c r="V763" s="5"/>
      <c r="W763" s="5"/>
      <c r="X763" s="5"/>
      <c r="Y763" s="5"/>
      <c r="Z763" s="5"/>
      <c r="AA763" s="5"/>
      <c r="AB763" s="5"/>
      <c r="AC763" s="5"/>
      <c r="AD763" s="5"/>
      <c r="AE763" s="5"/>
    </row>
    <row r="764" ht="15.75" customHeight="1">
      <c r="E764" s="89"/>
      <c r="I764" s="89"/>
      <c r="L764" s="89"/>
      <c r="N764" s="5"/>
      <c r="O764" s="92"/>
      <c r="P764" s="5"/>
      <c r="Q764" s="5"/>
      <c r="R764" s="11"/>
      <c r="S764" s="5"/>
      <c r="T764" s="3"/>
      <c r="U764" s="5"/>
      <c r="V764" s="5"/>
      <c r="W764" s="5"/>
      <c r="X764" s="5"/>
      <c r="Y764" s="5"/>
      <c r="Z764" s="5"/>
      <c r="AA764" s="5"/>
      <c r="AB764" s="5"/>
      <c r="AC764" s="5"/>
      <c r="AD764" s="5"/>
      <c r="AE764" s="5"/>
    </row>
    <row r="765" ht="15.75" customHeight="1">
      <c r="E765" s="89"/>
      <c r="I765" s="89"/>
      <c r="L765" s="89"/>
      <c r="N765" s="5"/>
      <c r="O765" s="92"/>
      <c r="P765" s="5"/>
      <c r="Q765" s="5"/>
      <c r="R765" s="11"/>
      <c r="S765" s="5"/>
      <c r="T765" s="3"/>
      <c r="U765" s="5"/>
      <c r="V765" s="5"/>
      <c r="W765" s="5"/>
      <c r="X765" s="5"/>
      <c r="Y765" s="5"/>
      <c r="Z765" s="5"/>
      <c r="AA765" s="5"/>
      <c r="AB765" s="5"/>
      <c r="AC765" s="5"/>
      <c r="AD765" s="5"/>
      <c r="AE765" s="5"/>
    </row>
    <row r="766" ht="15.75" customHeight="1">
      <c r="E766" s="89"/>
      <c r="I766" s="89"/>
      <c r="L766" s="89"/>
      <c r="N766" s="5"/>
      <c r="O766" s="92"/>
      <c r="P766" s="5"/>
      <c r="Q766" s="5"/>
      <c r="R766" s="11"/>
      <c r="S766" s="5"/>
      <c r="T766" s="3"/>
      <c r="U766" s="5"/>
      <c r="V766" s="5"/>
      <c r="W766" s="5"/>
      <c r="X766" s="5"/>
      <c r="Y766" s="5"/>
      <c r="Z766" s="5"/>
      <c r="AA766" s="5"/>
      <c r="AB766" s="5"/>
      <c r="AC766" s="5"/>
      <c r="AD766" s="5"/>
      <c r="AE766" s="5"/>
    </row>
    <row r="767" ht="15.75" customHeight="1">
      <c r="E767" s="89"/>
      <c r="I767" s="89"/>
      <c r="L767" s="89"/>
      <c r="N767" s="5"/>
      <c r="O767" s="92"/>
      <c r="P767" s="5"/>
      <c r="Q767" s="5"/>
      <c r="R767" s="11"/>
      <c r="S767" s="5"/>
      <c r="T767" s="3"/>
      <c r="U767" s="5"/>
      <c r="V767" s="5"/>
      <c r="W767" s="5"/>
      <c r="X767" s="5"/>
      <c r="Y767" s="5"/>
      <c r="Z767" s="5"/>
      <c r="AA767" s="5"/>
      <c r="AB767" s="5"/>
      <c r="AC767" s="5"/>
      <c r="AD767" s="5"/>
      <c r="AE767" s="5"/>
    </row>
    <row r="768" ht="15.75" customHeight="1">
      <c r="E768" s="89"/>
      <c r="I768" s="89"/>
      <c r="L768" s="89"/>
      <c r="N768" s="5"/>
      <c r="O768" s="92"/>
      <c r="P768" s="5"/>
      <c r="Q768" s="5"/>
      <c r="R768" s="11"/>
      <c r="S768" s="5"/>
      <c r="T768" s="3"/>
      <c r="U768" s="5"/>
      <c r="V768" s="5"/>
      <c r="W768" s="5"/>
      <c r="X768" s="5"/>
      <c r="Y768" s="5"/>
      <c r="Z768" s="5"/>
      <c r="AA768" s="5"/>
      <c r="AB768" s="5"/>
      <c r="AC768" s="5"/>
      <c r="AD768" s="5"/>
      <c r="AE768" s="5"/>
    </row>
    <row r="769" ht="15.75" customHeight="1">
      <c r="E769" s="89"/>
      <c r="I769" s="89"/>
      <c r="L769" s="89"/>
      <c r="N769" s="5"/>
      <c r="O769" s="92"/>
      <c r="P769" s="5"/>
      <c r="Q769" s="5"/>
      <c r="R769" s="11"/>
      <c r="S769" s="5"/>
      <c r="T769" s="3"/>
      <c r="U769" s="5"/>
      <c r="V769" s="5"/>
      <c r="W769" s="5"/>
      <c r="X769" s="5"/>
      <c r="Y769" s="5"/>
      <c r="Z769" s="5"/>
      <c r="AA769" s="5"/>
      <c r="AB769" s="5"/>
      <c r="AC769" s="5"/>
      <c r="AD769" s="5"/>
      <c r="AE769" s="5"/>
    </row>
    <row r="770" ht="15.75" customHeight="1">
      <c r="E770" s="89"/>
      <c r="I770" s="89"/>
      <c r="L770" s="89"/>
      <c r="N770" s="5"/>
      <c r="O770" s="92"/>
      <c r="P770" s="5"/>
      <c r="Q770" s="5"/>
      <c r="R770" s="11"/>
      <c r="S770" s="5"/>
      <c r="T770" s="3"/>
      <c r="U770" s="5"/>
      <c r="V770" s="5"/>
      <c r="W770" s="5"/>
      <c r="X770" s="5"/>
      <c r="Y770" s="5"/>
      <c r="Z770" s="5"/>
      <c r="AA770" s="5"/>
      <c r="AB770" s="5"/>
      <c r="AC770" s="5"/>
      <c r="AD770" s="5"/>
      <c r="AE770" s="5"/>
    </row>
    <row r="771" ht="15.75" customHeight="1">
      <c r="E771" s="89"/>
      <c r="I771" s="89"/>
      <c r="L771" s="89"/>
      <c r="N771" s="5"/>
      <c r="O771" s="92"/>
      <c r="P771" s="5"/>
      <c r="Q771" s="5"/>
      <c r="R771" s="11"/>
      <c r="S771" s="5"/>
      <c r="T771" s="3"/>
      <c r="U771" s="5"/>
      <c r="V771" s="5"/>
      <c r="W771" s="5"/>
      <c r="X771" s="5"/>
      <c r="Y771" s="5"/>
      <c r="Z771" s="5"/>
      <c r="AA771" s="5"/>
      <c r="AB771" s="5"/>
      <c r="AC771" s="5"/>
      <c r="AD771" s="5"/>
      <c r="AE771" s="5"/>
    </row>
    <row r="772" ht="15.75" customHeight="1">
      <c r="E772" s="89"/>
      <c r="I772" s="89"/>
      <c r="L772" s="89"/>
      <c r="N772" s="5"/>
      <c r="O772" s="92"/>
      <c r="P772" s="5"/>
      <c r="Q772" s="5"/>
      <c r="R772" s="11"/>
      <c r="S772" s="5"/>
      <c r="T772" s="3"/>
      <c r="U772" s="5"/>
      <c r="V772" s="5"/>
      <c r="W772" s="5"/>
      <c r="X772" s="5"/>
      <c r="Y772" s="5"/>
      <c r="Z772" s="5"/>
      <c r="AA772" s="5"/>
      <c r="AB772" s="5"/>
      <c r="AC772" s="5"/>
      <c r="AD772" s="5"/>
      <c r="AE772" s="5"/>
    </row>
    <row r="773" ht="15.75" customHeight="1">
      <c r="E773" s="89"/>
      <c r="I773" s="89"/>
      <c r="L773" s="89"/>
      <c r="N773" s="5"/>
      <c r="O773" s="92"/>
      <c r="P773" s="5"/>
      <c r="Q773" s="5"/>
      <c r="R773" s="11"/>
      <c r="S773" s="5"/>
      <c r="T773" s="3"/>
      <c r="U773" s="5"/>
      <c r="V773" s="5"/>
      <c r="W773" s="5"/>
      <c r="X773" s="5"/>
      <c r="Y773" s="5"/>
      <c r="Z773" s="5"/>
      <c r="AA773" s="5"/>
      <c r="AB773" s="5"/>
      <c r="AC773" s="5"/>
      <c r="AD773" s="5"/>
      <c r="AE773" s="5"/>
    </row>
    <row r="774" ht="15.75" customHeight="1">
      <c r="E774" s="89"/>
      <c r="I774" s="89"/>
      <c r="L774" s="89"/>
      <c r="N774" s="5"/>
      <c r="O774" s="92"/>
      <c r="P774" s="5"/>
      <c r="Q774" s="5"/>
      <c r="R774" s="11"/>
      <c r="S774" s="5"/>
      <c r="T774" s="3"/>
      <c r="U774" s="5"/>
      <c r="V774" s="5"/>
      <c r="W774" s="5"/>
      <c r="X774" s="5"/>
      <c r="Y774" s="5"/>
      <c r="Z774" s="5"/>
      <c r="AA774" s="5"/>
      <c r="AB774" s="5"/>
      <c r="AC774" s="5"/>
      <c r="AD774" s="5"/>
      <c r="AE774" s="5"/>
    </row>
    <row r="775" ht="15.75" customHeight="1">
      <c r="E775" s="89"/>
      <c r="I775" s="89"/>
      <c r="L775" s="89"/>
      <c r="N775" s="5"/>
      <c r="O775" s="92"/>
      <c r="P775" s="5"/>
      <c r="Q775" s="5"/>
      <c r="R775" s="11"/>
      <c r="S775" s="5"/>
      <c r="T775" s="3"/>
      <c r="U775" s="5"/>
      <c r="V775" s="5"/>
      <c r="W775" s="5"/>
      <c r="X775" s="5"/>
      <c r="Y775" s="5"/>
      <c r="Z775" s="5"/>
      <c r="AA775" s="5"/>
      <c r="AB775" s="5"/>
      <c r="AC775" s="5"/>
      <c r="AD775" s="5"/>
      <c r="AE775" s="5"/>
    </row>
    <row r="776" ht="15.75" customHeight="1">
      <c r="E776" s="89"/>
      <c r="I776" s="89"/>
      <c r="L776" s="89"/>
      <c r="N776" s="5"/>
      <c r="O776" s="92"/>
      <c r="P776" s="5"/>
      <c r="Q776" s="5"/>
      <c r="R776" s="11"/>
      <c r="S776" s="5"/>
      <c r="T776" s="3"/>
      <c r="U776" s="5"/>
      <c r="V776" s="5"/>
      <c r="W776" s="5"/>
      <c r="X776" s="5"/>
      <c r="Y776" s="5"/>
      <c r="Z776" s="5"/>
      <c r="AA776" s="5"/>
      <c r="AB776" s="5"/>
      <c r="AC776" s="5"/>
      <c r="AD776" s="5"/>
      <c r="AE776" s="5"/>
    </row>
    <row r="777" ht="15.75" customHeight="1">
      <c r="E777" s="89"/>
      <c r="I777" s="89"/>
      <c r="L777" s="89"/>
      <c r="N777" s="5"/>
      <c r="O777" s="92"/>
      <c r="P777" s="5"/>
      <c r="Q777" s="5"/>
      <c r="R777" s="11"/>
      <c r="S777" s="5"/>
      <c r="T777" s="3"/>
      <c r="U777" s="5"/>
      <c r="V777" s="5"/>
      <c r="W777" s="5"/>
      <c r="X777" s="5"/>
      <c r="Y777" s="5"/>
      <c r="Z777" s="5"/>
      <c r="AA777" s="5"/>
      <c r="AB777" s="5"/>
      <c r="AC777" s="5"/>
      <c r="AD777" s="5"/>
      <c r="AE777" s="5"/>
    </row>
    <row r="778" ht="15.75" customHeight="1">
      <c r="E778" s="89"/>
      <c r="I778" s="89"/>
      <c r="L778" s="89"/>
      <c r="N778" s="5"/>
      <c r="O778" s="92"/>
      <c r="P778" s="5"/>
      <c r="Q778" s="5"/>
      <c r="R778" s="11"/>
      <c r="S778" s="5"/>
      <c r="T778" s="3"/>
      <c r="U778" s="5"/>
      <c r="V778" s="5"/>
      <c r="W778" s="5"/>
      <c r="X778" s="5"/>
      <c r="Y778" s="5"/>
      <c r="Z778" s="5"/>
      <c r="AA778" s="5"/>
      <c r="AB778" s="5"/>
      <c r="AC778" s="5"/>
      <c r="AD778" s="5"/>
      <c r="AE778" s="5"/>
    </row>
    <row r="779" ht="15.75" customHeight="1">
      <c r="E779" s="89"/>
      <c r="I779" s="89"/>
      <c r="L779" s="89"/>
      <c r="N779" s="5"/>
      <c r="O779" s="92"/>
      <c r="P779" s="5"/>
      <c r="Q779" s="5"/>
      <c r="R779" s="11"/>
      <c r="S779" s="5"/>
      <c r="T779" s="3"/>
      <c r="U779" s="5"/>
      <c r="V779" s="5"/>
      <c r="W779" s="5"/>
      <c r="X779" s="5"/>
      <c r="Y779" s="5"/>
      <c r="Z779" s="5"/>
      <c r="AA779" s="5"/>
      <c r="AB779" s="5"/>
      <c r="AC779" s="5"/>
      <c r="AD779" s="5"/>
      <c r="AE779" s="5"/>
    </row>
    <row r="780" ht="15.75" customHeight="1">
      <c r="E780" s="89"/>
      <c r="I780" s="89"/>
      <c r="L780" s="89"/>
      <c r="N780" s="5"/>
      <c r="O780" s="92"/>
      <c r="P780" s="5"/>
      <c r="Q780" s="5"/>
      <c r="R780" s="11"/>
      <c r="S780" s="5"/>
      <c r="T780" s="3"/>
      <c r="U780" s="5"/>
      <c r="V780" s="5"/>
      <c r="W780" s="5"/>
      <c r="X780" s="5"/>
      <c r="Y780" s="5"/>
      <c r="Z780" s="5"/>
      <c r="AA780" s="5"/>
      <c r="AB780" s="5"/>
      <c r="AC780" s="5"/>
      <c r="AD780" s="5"/>
      <c r="AE780" s="5"/>
    </row>
    <row r="781" ht="15.75" customHeight="1">
      <c r="E781" s="89"/>
      <c r="I781" s="89"/>
      <c r="L781" s="89"/>
      <c r="N781" s="5"/>
      <c r="O781" s="92"/>
      <c r="P781" s="5"/>
      <c r="Q781" s="5"/>
      <c r="R781" s="11"/>
      <c r="S781" s="5"/>
      <c r="T781" s="3"/>
      <c r="U781" s="5"/>
      <c r="V781" s="5"/>
      <c r="W781" s="5"/>
      <c r="X781" s="5"/>
      <c r="Y781" s="5"/>
      <c r="Z781" s="5"/>
      <c r="AA781" s="5"/>
      <c r="AB781" s="5"/>
      <c r="AC781" s="5"/>
      <c r="AD781" s="5"/>
      <c r="AE781" s="5"/>
    </row>
    <row r="782" ht="15.75" customHeight="1">
      <c r="E782" s="89"/>
      <c r="I782" s="89"/>
      <c r="L782" s="89"/>
      <c r="N782" s="5"/>
      <c r="O782" s="92"/>
      <c r="P782" s="5"/>
      <c r="Q782" s="5"/>
      <c r="R782" s="11"/>
      <c r="S782" s="5"/>
      <c r="T782" s="3"/>
      <c r="U782" s="5"/>
      <c r="V782" s="5"/>
      <c r="W782" s="5"/>
      <c r="X782" s="5"/>
      <c r="Y782" s="5"/>
      <c r="Z782" s="5"/>
      <c r="AA782" s="5"/>
      <c r="AB782" s="5"/>
      <c r="AC782" s="5"/>
      <c r="AD782" s="5"/>
      <c r="AE782" s="5"/>
    </row>
    <row r="783" ht="15.75" customHeight="1">
      <c r="E783" s="89"/>
      <c r="I783" s="89"/>
      <c r="L783" s="89"/>
      <c r="N783" s="5"/>
      <c r="O783" s="92"/>
      <c r="P783" s="5"/>
      <c r="Q783" s="5"/>
      <c r="R783" s="11"/>
      <c r="S783" s="5"/>
      <c r="T783" s="3"/>
      <c r="U783" s="5"/>
      <c r="V783" s="5"/>
      <c r="W783" s="5"/>
      <c r="X783" s="5"/>
      <c r="Y783" s="5"/>
      <c r="Z783" s="5"/>
      <c r="AA783" s="5"/>
      <c r="AB783" s="5"/>
      <c r="AC783" s="5"/>
      <c r="AD783" s="5"/>
      <c r="AE783" s="5"/>
    </row>
    <row r="784" ht="15.75" customHeight="1">
      <c r="E784" s="89"/>
      <c r="I784" s="89"/>
      <c r="L784" s="89"/>
      <c r="N784" s="5"/>
      <c r="O784" s="92"/>
      <c r="P784" s="5"/>
      <c r="Q784" s="5"/>
      <c r="R784" s="11"/>
      <c r="S784" s="5"/>
      <c r="T784" s="3"/>
      <c r="U784" s="5"/>
      <c r="V784" s="5"/>
      <c r="W784" s="5"/>
      <c r="X784" s="5"/>
      <c r="Y784" s="5"/>
      <c r="Z784" s="5"/>
      <c r="AA784" s="5"/>
      <c r="AB784" s="5"/>
      <c r="AC784" s="5"/>
      <c r="AD784" s="5"/>
      <c r="AE784" s="5"/>
    </row>
    <row r="785" ht="15.75" customHeight="1">
      <c r="E785" s="89"/>
      <c r="I785" s="89"/>
      <c r="L785" s="89"/>
      <c r="N785" s="5"/>
      <c r="O785" s="92"/>
      <c r="P785" s="5"/>
      <c r="Q785" s="5"/>
      <c r="R785" s="11"/>
      <c r="S785" s="5"/>
      <c r="T785" s="3"/>
      <c r="U785" s="5"/>
      <c r="V785" s="5"/>
      <c r="W785" s="5"/>
      <c r="X785" s="5"/>
      <c r="Y785" s="5"/>
      <c r="Z785" s="5"/>
      <c r="AA785" s="5"/>
      <c r="AB785" s="5"/>
      <c r="AC785" s="5"/>
      <c r="AD785" s="5"/>
      <c r="AE785" s="5"/>
    </row>
    <row r="786" ht="15.75" customHeight="1">
      <c r="E786" s="89"/>
      <c r="I786" s="89"/>
      <c r="L786" s="89"/>
      <c r="N786" s="5"/>
      <c r="O786" s="92"/>
      <c r="P786" s="5"/>
      <c r="Q786" s="5"/>
      <c r="R786" s="11"/>
      <c r="S786" s="5"/>
      <c r="T786" s="3"/>
      <c r="U786" s="5"/>
      <c r="V786" s="5"/>
      <c r="W786" s="5"/>
      <c r="X786" s="5"/>
      <c r="Y786" s="5"/>
      <c r="Z786" s="5"/>
      <c r="AA786" s="5"/>
      <c r="AB786" s="5"/>
      <c r="AC786" s="5"/>
      <c r="AD786" s="5"/>
      <c r="AE786" s="5"/>
    </row>
    <row r="787" ht="15.75" customHeight="1">
      <c r="E787" s="89"/>
      <c r="I787" s="89"/>
      <c r="L787" s="89"/>
      <c r="N787" s="5"/>
      <c r="O787" s="92"/>
      <c r="P787" s="5"/>
      <c r="Q787" s="5"/>
      <c r="R787" s="11"/>
      <c r="S787" s="5"/>
      <c r="T787" s="3"/>
      <c r="U787" s="5"/>
      <c r="V787" s="5"/>
      <c r="W787" s="5"/>
      <c r="X787" s="5"/>
      <c r="Y787" s="5"/>
      <c r="Z787" s="5"/>
      <c r="AA787" s="5"/>
      <c r="AB787" s="5"/>
      <c r="AC787" s="5"/>
      <c r="AD787" s="5"/>
      <c r="AE787" s="5"/>
    </row>
    <row r="788" ht="15.75" customHeight="1">
      <c r="E788" s="89"/>
      <c r="I788" s="89"/>
      <c r="L788" s="89"/>
      <c r="N788" s="5"/>
      <c r="O788" s="92"/>
      <c r="P788" s="5"/>
      <c r="Q788" s="5"/>
      <c r="R788" s="11"/>
      <c r="S788" s="5"/>
      <c r="T788" s="3"/>
      <c r="U788" s="5"/>
      <c r="V788" s="5"/>
      <c r="W788" s="5"/>
      <c r="X788" s="5"/>
      <c r="Y788" s="5"/>
      <c r="Z788" s="5"/>
      <c r="AA788" s="5"/>
      <c r="AB788" s="5"/>
      <c r="AC788" s="5"/>
      <c r="AD788" s="5"/>
      <c r="AE788" s="5"/>
    </row>
    <row r="789" ht="15.75" customHeight="1">
      <c r="E789" s="89"/>
      <c r="I789" s="89"/>
      <c r="L789" s="89"/>
      <c r="N789" s="5"/>
      <c r="O789" s="92"/>
      <c r="P789" s="5"/>
      <c r="Q789" s="5"/>
      <c r="R789" s="11"/>
      <c r="S789" s="5"/>
      <c r="T789" s="3"/>
      <c r="U789" s="5"/>
      <c r="V789" s="5"/>
      <c r="W789" s="5"/>
      <c r="X789" s="5"/>
      <c r="Y789" s="5"/>
      <c r="Z789" s="5"/>
      <c r="AA789" s="5"/>
      <c r="AB789" s="5"/>
      <c r="AC789" s="5"/>
      <c r="AD789" s="5"/>
      <c r="AE789" s="5"/>
    </row>
    <row r="790" ht="15.75" customHeight="1">
      <c r="E790" s="89"/>
      <c r="I790" s="89"/>
      <c r="L790" s="89"/>
      <c r="N790" s="5"/>
      <c r="O790" s="92"/>
      <c r="P790" s="5"/>
      <c r="Q790" s="5"/>
      <c r="R790" s="11"/>
      <c r="S790" s="5"/>
      <c r="T790" s="3"/>
      <c r="U790" s="5"/>
      <c r="V790" s="5"/>
      <c r="W790" s="5"/>
      <c r="X790" s="5"/>
      <c r="Y790" s="5"/>
      <c r="Z790" s="5"/>
      <c r="AA790" s="5"/>
      <c r="AB790" s="5"/>
      <c r="AC790" s="5"/>
      <c r="AD790" s="5"/>
      <c r="AE790" s="5"/>
    </row>
    <row r="791" ht="15.75" customHeight="1">
      <c r="E791" s="89"/>
      <c r="I791" s="89"/>
      <c r="L791" s="89"/>
      <c r="N791" s="5"/>
      <c r="O791" s="92"/>
      <c r="P791" s="5"/>
      <c r="Q791" s="5"/>
      <c r="R791" s="11"/>
      <c r="S791" s="5"/>
      <c r="T791" s="3"/>
      <c r="U791" s="5"/>
      <c r="V791" s="5"/>
      <c r="W791" s="5"/>
      <c r="X791" s="5"/>
      <c r="Y791" s="5"/>
      <c r="Z791" s="5"/>
      <c r="AA791" s="5"/>
      <c r="AB791" s="5"/>
      <c r="AC791" s="5"/>
      <c r="AD791" s="5"/>
      <c r="AE791" s="5"/>
    </row>
    <row r="792" ht="15.75" customHeight="1">
      <c r="E792" s="89"/>
      <c r="I792" s="89"/>
      <c r="L792" s="89"/>
      <c r="N792" s="5"/>
      <c r="O792" s="92"/>
      <c r="P792" s="5"/>
      <c r="Q792" s="5"/>
      <c r="R792" s="11"/>
      <c r="S792" s="5"/>
      <c r="T792" s="3"/>
      <c r="U792" s="5"/>
      <c r="V792" s="5"/>
      <c r="W792" s="5"/>
      <c r="X792" s="5"/>
      <c r="Y792" s="5"/>
      <c r="Z792" s="5"/>
      <c r="AA792" s="5"/>
      <c r="AB792" s="5"/>
      <c r="AC792" s="5"/>
      <c r="AD792" s="5"/>
      <c r="AE792" s="5"/>
    </row>
    <row r="793" ht="15.75" customHeight="1">
      <c r="E793" s="89"/>
      <c r="I793" s="89"/>
      <c r="L793" s="89"/>
      <c r="N793" s="5"/>
      <c r="O793" s="92"/>
      <c r="P793" s="5"/>
      <c r="Q793" s="5"/>
      <c r="R793" s="11"/>
      <c r="S793" s="5"/>
      <c r="T793" s="3"/>
      <c r="U793" s="5"/>
      <c r="V793" s="5"/>
      <c r="W793" s="5"/>
      <c r="X793" s="5"/>
      <c r="Y793" s="5"/>
      <c r="Z793" s="5"/>
      <c r="AA793" s="5"/>
      <c r="AB793" s="5"/>
      <c r="AC793" s="5"/>
      <c r="AD793" s="5"/>
      <c r="AE793" s="5"/>
    </row>
    <row r="794" ht="15.75" customHeight="1">
      <c r="E794" s="89"/>
      <c r="I794" s="89"/>
      <c r="L794" s="89"/>
      <c r="N794" s="5"/>
      <c r="O794" s="92"/>
      <c r="P794" s="5"/>
      <c r="Q794" s="5"/>
      <c r="R794" s="11"/>
      <c r="S794" s="5"/>
      <c r="T794" s="3"/>
      <c r="U794" s="5"/>
      <c r="V794" s="5"/>
      <c r="W794" s="5"/>
      <c r="X794" s="5"/>
      <c r="Y794" s="5"/>
      <c r="Z794" s="5"/>
      <c r="AA794" s="5"/>
      <c r="AB794" s="5"/>
      <c r="AC794" s="5"/>
      <c r="AD794" s="5"/>
      <c r="AE794" s="5"/>
    </row>
    <row r="795" ht="15.75" customHeight="1">
      <c r="E795" s="89"/>
      <c r="I795" s="89"/>
      <c r="L795" s="89"/>
      <c r="N795" s="5"/>
      <c r="O795" s="92"/>
      <c r="P795" s="5"/>
      <c r="Q795" s="5"/>
      <c r="R795" s="11"/>
      <c r="S795" s="5"/>
      <c r="T795" s="3"/>
      <c r="U795" s="5"/>
      <c r="V795" s="5"/>
      <c r="W795" s="5"/>
      <c r="X795" s="5"/>
      <c r="Y795" s="5"/>
      <c r="Z795" s="5"/>
      <c r="AA795" s="5"/>
      <c r="AB795" s="5"/>
      <c r="AC795" s="5"/>
      <c r="AD795" s="5"/>
      <c r="AE795" s="5"/>
    </row>
    <row r="796" ht="15.75" customHeight="1">
      <c r="E796" s="89"/>
      <c r="I796" s="89"/>
      <c r="L796" s="89"/>
      <c r="N796" s="5"/>
      <c r="O796" s="92"/>
      <c r="P796" s="5"/>
      <c r="Q796" s="5"/>
      <c r="R796" s="11"/>
      <c r="S796" s="5"/>
      <c r="T796" s="3"/>
      <c r="U796" s="5"/>
      <c r="V796" s="5"/>
      <c r="W796" s="5"/>
      <c r="X796" s="5"/>
      <c r="Y796" s="5"/>
      <c r="Z796" s="5"/>
      <c r="AA796" s="5"/>
      <c r="AB796" s="5"/>
      <c r="AC796" s="5"/>
      <c r="AD796" s="5"/>
      <c r="AE796" s="5"/>
    </row>
    <row r="797" ht="15.75" customHeight="1">
      <c r="E797" s="89"/>
      <c r="I797" s="89"/>
      <c r="L797" s="89"/>
      <c r="N797" s="5"/>
      <c r="O797" s="92"/>
      <c r="P797" s="5"/>
      <c r="Q797" s="5"/>
      <c r="R797" s="11"/>
      <c r="S797" s="5"/>
      <c r="T797" s="3"/>
      <c r="U797" s="5"/>
      <c r="V797" s="5"/>
      <c r="W797" s="5"/>
      <c r="X797" s="5"/>
      <c r="Y797" s="5"/>
      <c r="Z797" s="5"/>
      <c r="AA797" s="5"/>
      <c r="AB797" s="5"/>
      <c r="AC797" s="5"/>
      <c r="AD797" s="5"/>
      <c r="AE797" s="5"/>
    </row>
    <row r="798" ht="15.75" customHeight="1">
      <c r="E798" s="89"/>
      <c r="I798" s="89"/>
      <c r="L798" s="89"/>
      <c r="N798" s="5"/>
      <c r="O798" s="92"/>
      <c r="P798" s="5"/>
      <c r="Q798" s="5"/>
      <c r="R798" s="11"/>
      <c r="S798" s="5"/>
      <c r="T798" s="3"/>
      <c r="U798" s="5"/>
      <c r="V798" s="5"/>
      <c r="W798" s="5"/>
      <c r="X798" s="5"/>
      <c r="Y798" s="5"/>
      <c r="Z798" s="5"/>
      <c r="AA798" s="5"/>
      <c r="AB798" s="5"/>
      <c r="AC798" s="5"/>
      <c r="AD798" s="5"/>
      <c r="AE798" s="5"/>
    </row>
    <row r="799" ht="15.75" customHeight="1">
      <c r="E799" s="89"/>
      <c r="I799" s="89"/>
      <c r="L799" s="89"/>
      <c r="N799" s="5"/>
      <c r="O799" s="92"/>
      <c r="P799" s="5"/>
      <c r="Q799" s="5"/>
      <c r="R799" s="11"/>
      <c r="S799" s="5"/>
      <c r="T799" s="3"/>
      <c r="U799" s="5"/>
      <c r="V799" s="5"/>
      <c r="W799" s="5"/>
      <c r="X799" s="5"/>
      <c r="Y799" s="5"/>
      <c r="Z799" s="5"/>
      <c r="AA799" s="5"/>
      <c r="AB799" s="5"/>
      <c r="AC799" s="5"/>
      <c r="AD799" s="5"/>
      <c r="AE799" s="5"/>
    </row>
    <row r="800" ht="15.75" customHeight="1">
      <c r="E800" s="89"/>
      <c r="I800" s="89"/>
      <c r="L800" s="89"/>
      <c r="N800" s="5"/>
      <c r="O800" s="92"/>
      <c r="P800" s="5"/>
      <c r="Q800" s="5"/>
      <c r="R800" s="11"/>
      <c r="S800" s="5"/>
      <c r="T800" s="3"/>
      <c r="U800" s="5"/>
      <c r="V800" s="5"/>
      <c r="W800" s="5"/>
      <c r="X800" s="5"/>
      <c r="Y800" s="5"/>
      <c r="Z800" s="5"/>
      <c r="AA800" s="5"/>
      <c r="AB800" s="5"/>
      <c r="AC800" s="5"/>
      <c r="AD800" s="5"/>
      <c r="AE800" s="5"/>
    </row>
    <row r="801" ht="15.75" customHeight="1">
      <c r="E801" s="89"/>
      <c r="I801" s="89"/>
      <c r="L801" s="89"/>
      <c r="N801" s="5"/>
      <c r="O801" s="92"/>
      <c r="P801" s="5"/>
      <c r="Q801" s="5"/>
      <c r="R801" s="11"/>
      <c r="S801" s="5"/>
      <c r="T801" s="3"/>
      <c r="U801" s="5"/>
      <c r="V801" s="5"/>
      <c r="W801" s="5"/>
      <c r="X801" s="5"/>
      <c r="Y801" s="5"/>
      <c r="Z801" s="5"/>
      <c r="AA801" s="5"/>
      <c r="AB801" s="5"/>
      <c r="AC801" s="5"/>
      <c r="AD801" s="5"/>
      <c r="AE801" s="5"/>
    </row>
    <row r="802" ht="15.75" customHeight="1">
      <c r="E802" s="89"/>
      <c r="I802" s="89"/>
      <c r="L802" s="89"/>
      <c r="N802" s="5"/>
      <c r="O802" s="92"/>
      <c r="P802" s="5"/>
      <c r="Q802" s="5"/>
      <c r="R802" s="11"/>
      <c r="S802" s="5"/>
      <c r="T802" s="3"/>
      <c r="U802" s="5"/>
      <c r="V802" s="5"/>
      <c r="W802" s="5"/>
      <c r="X802" s="5"/>
      <c r="Y802" s="5"/>
      <c r="Z802" s="5"/>
      <c r="AA802" s="5"/>
      <c r="AB802" s="5"/>
      <c r="AC802" s="5"/>
      <c r="AD802" s="5"/>
      <c r="AE802" s="5"/>
    </row>
    <row r="803" ht="15.75" customHeight="1">
      <c r="E803" s="89"/>
      <c r="I803" s="89"/>
      <c r="L803" s="89"/>
      <c r="N803" s="5"/>
      <c r="O803" s="92"/>
      <c r="P803" s="5"/>
      <c r="Q803" s="5"/>
      <c r="R803" s="11"/>
      <c r="S803" s="5"/>
      <c r="T803" s="3"/>
      <c r="U803" s="5"/>
      <c r="V803" s="5"/>
      <c r="W803" s="5"/>
      <c r="X803" s="5"/>
      <c r="Y803" s="5"/>
      <c r="Z803" s="5"/>
      <c r="AA803" s="5"/>
      <c r="AB803" s="5"/>
      <c r="AC803" s="5"/>
      <c r="AD803" s="5"/>
      <c r="AE803" s="5"/>
    </row>
    <row r="804" ht="15.75" customHeight="1">
      <c r="E804" s="89"/>
      <c r="I804" s="89"/>
      <c r="L804" s="89"/>
      <c r="N804" s="5"/>
      <c r="O804" s="92"/>
      <c r="P804" s="5"/>
      <c r="Q804" s="5"/>
      <c r="R804" s="11"/>
      <c r="S804" s="5"/>
      <c r="T804" s="3"/>
      <c r="U804" s="5"/>
      <c r="V804" s="5"/>
      <c r="W804" s="5"/>
      <c r="X804" s="5"/>
      <c r="Y804" s="5"/>
      <c r="Z804" s="5"/>
      <c r="AA804" s="5"/>
      <c r="AB804" s="5"/>
      <c r="AC804" s="5"/>
      <c r="AD804" s="5"/>
      <c r="AE804" s="5"/>
    </row>
    <row r="805" ht="15.75" customHeight="1">
      <c r="E805" s="89"/>
      <c r="I805" s="89"/>
      <c r="L805" s="89"/>
      <c r="N805" s="5"/>
      <c r="O805" s="92"/>
      <c r="P805" s="5"/>
      <c r="Q805" s="5"/>
      <c r="R805" s="11"/>
      <c r="S805" s="5"/>
      <c r="T805" s="3"/>
      <c r="U805" s="5"/>
      <c r="V805" s="5"/>
      <c r="W805" s="5"/>
      <c r="X805" s="5"/>
      <c r="Y805" s="5"/>
      <c r="Z805" s="5"/>
      <c r="AA805" s="5"/>
      <c r="AB805" s="5"/>
      <c r="AC805" s="5"/>
      <c r="AD805" s="5"/>
      <c r="AE805" s="5"/>
    </row>
    <row r="806" ht="15.75" customHeight="1">
      <c r="E806" s="89"/>
      <c r="I806" s="89"/>
      <c r="L806" s="89"/>
      <c r="N806" s="5"/>
      <c r="O806" s="92"/>
      <c r="P806" s="5"/>
      <c r="Q806" s="5"/>
      <c r="R806" s="11"/>
      <c r="S806" s="5"/>
      <c r="T806" s="3"/>
      <c r="U806" s="5"/>
      <c r="V806" s="5"/>
      <c r="W806" s="5"/>
      <c r="X806" s="5"/>
      <c r="Y806" s="5"/>
      <c r="Z806" s="5"/>
      <c r="AA806" s="5"/>
      <c r="AB806" s="5"/>
      <c r="AC806" s="5"/>
      <c r="AD806" s="5"/>
      <c r="AE806" s="5"/>
    </row>
    <row r="807" ht="15.75" customHeight="1">
      <c r="E807" s="89"/>
      <c r="I807" s="89"/>
      <c r="L807" s="89"/>
      <c r="N807" s="5"/>
      <c r="O807" s="92"/>
      <c r="P807" s="5"/>
      <c r="Q807" s="5"/>
      <c r="R807" s="11"/>
      <c r="S807" s="5"/>
      <c r="T807" s="3"/>
      <c r="U807" s="5"/>
      <c r="V807" s="5"/>
      <c r="W807" s="5"/>
      <c r="X807" s="5"/>
      <c r="Y807" s="5"/>
      <c r="Z807" s="5"/>
      <c r="AA807" s="5"/>
      <c r="AB807" s="5"/>
      <c r="AC807" s="5"/>
      <c r="AD807" s="5"/>
      <c r="AE807" s="5"/>
    </row>
    <row r="808" ht="15.75" customHeight="1">
      <c r="E808" s="89"/>
      <c r="I808" s="89"/>
      <c r="L808" s="89"/>
      <c r="N808" s="5"/>
      <c r="O808" s="92"/>
      <c r="P808" s="5"/>
      <c r="Q808" s="5"/>
      <c r="R808" s="11"/>
      <c r="S808" s="5"/>
      <c r="T808" s="3"/>
      <c r="U808" s="5"/>
      <c r="V808" s="5"/>
      <c r="W808" s="5"/>
      <c r="X808" s="5"/>
      <c r="Y808" s="5"/>
      <c r="Z808" s="5"/>
      <c r="AA808" s="5"/>
      <c r="AB808" s="5"/>
      <c r="AC808" s="5"/>
      <c r="AD808" s="5"/>
      <c r="AE808" s="5"/>
    </row>
    <row r="809" ht="15.75" customHeight="1">
      <c r="E809" s="89"/>
      <c r="I809" s="89"/>
      <c r="L809" s="89"/>
      <c r="N809" s="5"/>
      <c r="O809" s="92"/>
      <c r="P809" s="5"/>
      <c r="Q809" s="5"/>
      <c r="R809" s="11"/>
      <c r="S809" s="5"/>
      <c r="T809" s="3"/>
      <c r="U809" s="5"/>
      <c r="V809" s="5"/>
      <c r="W809" s="5"/>
      <c r="X809" s="5"/>
      <c r="Y809" s="5"/>
      <c r="Z809" s="5"/>
      <c r="AA809" s="5"/>
      <c r="AB809" s="5"/>
      <c r="AC809" s="5"/>
      <c r="AD809" s="5"/>
      <c r="AE809" s="5"/>
    </row>
    <row r="810" ht="15.75" customHeight="1">
      <c r="E810" s="89"/>
      <c r="I810" s="89"/>
      <c r="L810" s="89"/>
      <c r="N810" s="5"/>
      <c r="O810" s="92"/>
      <c r="P810" s="5"/>
      <c r="Q810" s="5"/>
      <c r="R810" s="11"/>
      <c r="S810" s="5"/>
      <c r="T810" s="3"/>
      <c r="U810" s="5"/>
      <c r="V810" s="5"/>
      <c r="W810" s="5"/>
      <c r="X810" s="5"/>
      <c r="Y810" s="5"/>
      <c r="Z810" s="5"/>
      <c r="AA810" s="5"/>
      <c r="AB810" s="5"/>
      <c r="AC810" s="5"/>
      <c r="AD810" s="5"/>
      <c r="AE810" s="5"/>
    </row>
    <row r="811" ht="15.75" customHeight="1">
      <c r="E811" s="89"/>
      <c r="I811" s="89"/>
      <c r="L811" s="89"/>
      <c r="N811" s="5"/>
      <c r="O811" s="92"/>
      <c r="P811" s="5"/>
      <c r="Q811" s="5"/>
      <c r="R811" s="11"/>
      <c r="S811" s="5"/>
      <c r="T811" s="3"/>
      <c r="U811" s="5"/>
      <c r="V811" s="5"/>
      <c r="W811" s="5"/>
      <c r="X811" s="5"/>
      <c r="Y811" s="5"/>
      <c r="Z811" s="5"/>
      <c r="AA811" s="5"/>
      <c r="AB811" s="5"/>
      <c r="AC811" s="5"/>
      <c r="AD811" s="5"/>
      <c r="AE811" s="5"/>
    </row>
    <row r="812" ht="15.75" customHeight="1">
      <c r="E812" s="89"/>
      <c r="I812" s="89"/>
      <c r="L812" s="89"/>
      <c r="N812" s="5"/>
      <c r="O812" s="92"/>
      <c r="P812" s="5"/>
      <c r="Q812" s="5"/>
      <c r="R812" s="11"/>
      <c r="S812" s="5"/>
      <c r="T812" s="3"/>
      <c r="U812" s="5"/>
      <c r="V812" s="5"/>
      <c r="W812" s="5"/>
      <c r="X812" s="5"/>
      <c r="Y812" s="5"/>
      <c r="Z812" s="5"/>
      <c r="AA812" s="5"/>
      <c r="AB812" s="5"/>
      <c r="AC812" s="5"/>
      <c r="AD812" s="5"/>
      <c r="AE812" s="5"/>
    </row>
    <row r="813" ht="15.75" customHeight="1">
      <c r="E813" s="89"/>
      <c r="I813" s="89"/>
      <c r="L813" s="89"/>
      <c r="N813" s="5"/>
      <c r="O813" s="92"/>
      <c r="P813" s="5"/>
      <c r="Q813" s="5"/>
      <c r="R813" s="11"/>
      <c r="S813" s="5"/>
      <c r="T813" s="3"/>
      <c r="U813" s="5"/>
      <c r="V813" s="5"/>
      <c r="W813" s="5"/>
      <c r="X813" s="5"/>
      <c r="Y813" s="5"/>
      <c r="Z813" s="5"/>
      <c r="AA813" s="5"/>
      <c r="AB813" s="5"/>
      <c r="AC813" s="5"/>
      <c r="AD813" s="5"/>
      <c r="AE813" s="5"/>
    </row>
    <row r="814" ht="15.75" customHeight="1">
      <c r="E814" s="89"/>
      <c r="I814" s="89"/>
      <c r="L814" s="89"/>
      <c r="N814" s="5"/>
      <c r="O814" s="92"/>
      <c r="P814" s="5"/>
      <c r="Q814" s="5"/>
      <c r="R814" s="11"/>
      <c r="S814" s="5"/>
      <c r="T814" s="3"/>
      <c r="U814" s="5"/>
      <c r="V814" s="5"/>
      <c r="W814" s="5"/>
      <c r="X814" s="5"/>
      <c r="Y814" s="5"/>
      <c r="Z814" s="5"/>
      <c r="AA814" s="5"/>
      <c r="AB814" s="5"/>
      <c r="AC814" s="5"/>
      <c r="AD814" s="5"/>
      <c r="AE814" s="5"/>
    </row>
    <row r="815" ht="15.75" customHeight="1">
      <c r="E815" s="89"/>
      <c r="I815" s="89"/>
      <c r="L815" s="89"/>
      <c r="N815" s="5"/>
      <c r="O815" s="92"/>
      <c r="P815" s="5"/>
      <c r="Q815" s="5"/>
      <c r="R815" s="11"/>
      <c r="S815" s="5"/>
      <c r="T815" s="3"/>
      <c r="U815" s="5"/>
      <c r="V815" s="5"/>
      <c r="W815" s="5"/>
      <c r="X815" s="5"/>
      <c r="Y815" s="5"/>
      <c r="Z815" s="5"/>
      <c r="AA815" s="5"/>
      <c r="AB815" s="5"/>
      <c r="AC815" s="5"/>
      <c r="AD815" s="5"/>
      <c r="AE815" s="5"/>
    </row>
    <row r="816" ht="15.75" customHeight="1">
      <c r="E816" s="89"/>
      <c r="I816" s="89"/>
      <c r="L816" s="89"/>
      <c r="N816" s="5"/>
      <c r="O816" s="92"/>
      <c r="P816" s="5"/>
      <c r="Q816" s="5"/>
      <c r="R816" s="11"/>
      <c r="S816" s="5"/>
      <c r="T816" s="3"/>
      <c r="U816" s="5"/>
      <c r="V816" s="5"/>
      <c r="W816" s="5"/>
      <c r="X816" s="5"/>
      <c r="Y816" s="5"/>
      <c r="Z816" s="5"/>
      <c r="AA816" s="5"/>
      <c r="AB816" s="5"/>
      <c r="AC816" s="5"/>
      <c r="AD816" s="5"/>
      <c r="AE816" s="5"/>
    </row>
    <row r="817" ht="15.75" customHeight="1">
      <c r="E817" s="89"/>
      <c r="I817" s="89"/>
      <c r="L817" s="89"/>
      <c r="N817" s="5"/>
      <c r="O817" s="92"/>
      <c r="P817" s="5"/>
      <c r="Q817" s="5"/>
      <c r="R817" s="11"/>
      <c r="S817" s="5"/>
      <c r="T817" s="3"/>
      <c r="U817" s="5"/>
      <c r="V817" s="5"/>
      <c r="W817" s="5"/>
      <c r="X817" s="5"/>
      <c r="Y817" s="5"/>
      <c r="Z817" s="5"/>
      <c r="AA817" s="5"/>
      <c r="AB817" s="5"/>
      <c r="AC817" s="5"/>
      <c r="AD817" s="5"/>
      <c r="AE817" s="5"/>
    </row>
    <row r="818" ht="15.75" customHeight="1">
      <c r="E818" s="89"/>
      <c r="I818" s="89"/>
      <c r="L818" s="89"/>
      <c r="N818" s="5"/>
      <c r="O818" s="92"/>
      <c r="P818" s="5"/>
      <c r="Q818" s="5"/>
      <c r="R818" s="11"/>
      <c r="S818" s="5"/>
      <c r="T818" s="3"/>
      <c r="U818" s="5"/>
      <c r="V818" s="5"/>
      <c r="W818" s="5"/>
      <c r="X818" s="5"/>
      <c r="Y818" s="5"/>
      <c r="Z818" s="5"/>
      <c r="AA818" s="5"/>
      <c r="AB818" s="5"/>
      <c r="AC818" s="5"/>
      <c r="AD818" s="5"/>
      <c r="AE818" s="5"/>
    </row>
    <row r="819" ht="15.75" customHeight="1">
      <c r="E819" s="89"/>
      <c r="I819" s="89"/>
      <c r="L819" s="89"/>
      <c r="N819" s="5"/>
      <c r="O819" s="92"/>
      <c r="P819" s="5"/>
      <c r="Q819" s="5"/>
      <c r="R819" s="11"/>
      <c r="S819" s="5"/>
      <c r="T819" s="3"/>
      <c r="U819" s="5"/>
      <c r="V819" s="5"/>
      <c r="W819" s="5"/>
      <c r="X819" s="5"/>
      <c r="Y819" s="5"/>
      <c r="Z819" s="5"/>
      <c r="AA819" s="5"/>
      <c r="AB819" s="5"/>
      <c r="AC819" s="5"/>
      <c r="AD819" s="5"/>
      <c r="AE819" s="5"/>
    </row>
    <row r="820" ht="15.75" customHeight="1">
      <c r="E820" s="89"/>
      <c r="I820" s="89"/>
      <c r="L820" s="89"/>
      <c r="N820" s="5"/>
      <c r="O820" s="92"/>
      <c r="P820" s="5"/>
      <c r="Q820" s="5"/>
      <c r="R820" s="11"/>
      <c r="S820" s="5"/>
      <c r="T820" s="3"/>
      <c r="U820" s="5"/>
      <c r="V820" s="5"/>
      <c r="W820" s="5"/>
      <c r="X820" s="5"/>
      <c r="Y820" s="5"/>
      <c r="Z820" s="5"/>
      <c r="AA820" s="5"/>
      <c r="AB820" s="5"/>
      <c r="AC820" s="5"/>
      <c r="AD820" s="5"/>
      <c r="AE820" s="5"/>
    </row>
    <row r="821" ht="15.75" customHeight="1">
      <c r="E821" s="89"/>
      <c r="I821" s="89"/>
      <c r="L821" s="89"/>
      <c r="N821" s="5"/>
      <c r="O821" s="92"/>
      <c r="P821" s="5"/>
      <c r="Q821" s="5"/>
      <c r="R821" s="11"/>
      <c r="S821" s="5"/>
      <c r="T821" s="3"/>
      <c r="U821" s="5"/>
      <c r="V821" s="5"/>
      <c r="W821" s="5"/>
      <c r="X821" s="5"/>
      <c r="Y821" s="5"/>
      <c r="Z821" s="5"/>
      <c r="AA821" s="5"/>
      <c r="AB821" s="5"/>
      <c r="AC821" s="5"/>
      <c r="AD821" s="5"/>
      <c r="AE821" s="5"/>
    </row>
    <row r="822" ht="15.75" customHeight="1">
      <c r="E822" s="89"/>
      <c r="I822" s="89"/>
      <c r="L822" s="89"/>
      <c r="N822" s="5"/>
      <c r="O822" s="92"/>
      <c r="P822" s="5"/>
      <c r="Q822" s="5"/>
      <c r="R822" s="11"/>
      <c r="S822" s="5"/>
      <c r="T822" s="3"/>
      <c r="U822" s="5"/>
      <c r="V822" s="5"/>
      <c r="W822" s="5"/>
      <c r="X822" s="5"/>
      <c r="Y822" s="5"/>
      <c r="Z822" s="5"/>
      <c r="AA822" s="5"/>
      <c r="AB822" s="5"/>
      <c r="AC822" s="5"/>
      <c r="AD822" s="5"/>
      <c r="AE822" s="5"/>
    </row>
    <row r="823" ht="15.75" customHeight="1">
      <c r="E823" s="89"/>
      <c r="I823" s="89"/>
      <c r="L823" s="89"/>
      <c r="N823" s="5"/>
      <c r="O823" s="92"/>
      <c r="P823" s="5"/>
      <c r="Q823" s="5"/>
      <c r="R823" s="11"/>
      <c r="S823" s="5"/>
      <c r="T823" s="3"/>
      <c r="U823" s="5"/>
      <c r="V823" s="5"/>
      <c r="W823" s="5"/>
      <c r="X823" s="5"/>
      <c r="Y823" s="5"/>
      <c r="Z823" s="5"/>
      <c r="AA823" s="5"/>
      <c r="AB823" s="5"/>
      <c r="AC823" s="5"/>
      <c r="AD823" s="5"/>
      <c r="AE823" s="5"/>
    </row>
    <row r="824" ht="15.75" customHeight="1">
      <c r="E824" s="89"/>
      <c r="I824" s="89"/>
      <c r="L824" s="89"/>
      <c r="N824" s="5"/>
      <c r="O824" s="92"/>
      <c r="P824" s="5"/>
      <c r="Q824" s="5"/>
      <c r="R824" s="11"/>
      <c r="S824" s="5"/>
      <c r="T824" s="3"/>
      <c r="U824" s="5"/>
      <c r="V824" s="5"/>
      <c r="W824" s="5"/>
      <c r="X824" s="5"/>
      <c r="Y824" s="5"/>
      <c r="Z824" s="5"/>
      <c r="AA824" s="5"/>
      <c r="AB824" s="5"/>
      <c r="AC824" s="5"/>
      <c r="AD824" s="5"/>
      <c r="AE824" s="5"/>
    </row>
    <row r="825" ht="15.75" customHeight="1">
      <c r="E825" s="89"/>
      <c r="I825" s="89"/>
      <c r="L825" s="89"/>
      <c r="N825" s="5"/>
      <c r="O825" s="92"/>
      <c r="P825" s="5"/>
      <c r="Q825" s="5"/>
      <c r="R825" s="11"/>
      <c r="S825" s="5"/>
      <c r="T825" s="3"/>
      <c r="U825" s="5"/>
      <c r="V825" s="5"/>
      <c r="W825" s="5"/>
      <c r="X825" s="5"/>
      <c r="Y825" s="5"/>
      <c r="Z825" s="5"/>
      <c r="AA825" s="5"/>
      <c r="AB825" s="5"/>
      <c r="AC825" s="5"/>
      <c r="AD825" s="5"/>
      <c r="AE825" s="5"/>
    </row>
    <row r="826" ht="15.75" customHeight="1">
      <c r="E826" s="89"/>
      <c r="I826" s="89"/>
      <c r="L826" s="89"/>
      <c r="N826" s="5"/>
      <c r="O826" s="92"/>
      <c r="P826" s="5"/>
      <c r="Q826" s="5"/>
      <c r="R826" s="11"/>
      <c r="S826" s="5"/>
      <c r="T826" s="3"/>
      <c r="U826" s="5"/>
      <c r="V826" s="5"/>
      <c r="W826" s="5"/>
      <c r="X826" s="5"/>
      <c r="Y826" s="5"/>
      <c r="Z826" s="5"/>
      <c r="AA826" s="5"/>
      <c r="AB826" s="5"/>
      <c r="AC826" s="5"/>
      <c r="AD826" s="5"/>
      <c r="AE826" s="5"/>
    </row>
    <row r="827" ht="15.75" customHeight="1">
      <c r="E827" s="89"/>
      <c r="I827" s="89"/>
      <c r="L827" s="89"/>
      <c r="N827" s="5"/>
      <c r="O827" s="92"/>
      <c r="P827" s="5"/>
      <c r="Q827" s="5"/>
      <c r="R827" s="11"/>
      <c r="S827" s="5"/>
      <c r="T827" s="3"/>
      <c r="U827" s="5"/>
      <c r="V827" s="5"/>
      <c r="W827" s="5"/>
      <c r="X827" s="5"/>
      <c r="Y827" s="5"/>
      <c r="Z827" s="5"/>
      <c r="AA827" s="5"/>
      <c r="AB827" s="5"/>
      <c r="AC827" s="5"/>
      <c r="AD827" s="5"/>
      <c r="AE827" s="5"/>
    </row>
    <row r="828" ht="15.75" customHeight="1">
      <c r="E828" s="89"/>
      <c r="I828" s="89"/>
      <c r="L828" s="89"/>
      <c r="N828" s="5"/>
      <c r="O828" s="92"/>
      <c r="P828" s="5"/>
      <c r="Q828" s="5"/>
      <c r="R828" s="11"/>
      <c r="S828" s="5"/>
      <c r="T828" s="3"/>
      <c r="U828" s="5"/>
      <c r="V828" s="5"/>
      <c r="W828" s="5"/>
      <c r="X828" s="5"/>
      <c r="Y828" s="5"/>
      <c r="Z828" s="5"/>
      <c r="AA828" s="5"/>
      <c r="AB828" s="5"/>
      <c r="AC828" s="5"/>
      <c r="AD828" s="5"/>
      <c r="AE828" s="5"/>
    </row>
    <row r="829" ht="15.75" customHeight="1">
      <c r="E829" s="89"/>
      <c r="I829" s="89"/>
      <c r="L829" s="89"/>
      <c r="N829" s="5"/>
      <c r="O829" s="92"/>
      <c r="P829" s="5"/>
      <c r="Q829" s="5"/>
      <c r="R829" s="11"/>
      <c r="S829" s="5"/>
      <c r="T829" s="3"/>
      <c r="U829" s="5"/>
      <c r="V829" s="5"/>
      <c r="W829" s="5"/>
      <c r="X829" s="5"/>
      <c r="Y829" s="5"/>
      <c r="Z829" s="5"/>
      <c r="AA829" s="5"/>
      <c r="AB829" s="5"/>
      <c r="AC829" s="5"/>
      <c r="AD829" s="5"/>
      <c r="AE829" s="5"/>
    </row>
    <row r="830" ht="15.75" customHeight="1">
      <c r="E830" s="89"/>
      <c r="I830" s="89"/>
      <c r="L830" s="89"/>
      <c r="N830" s="5"/>
      <c r="O830" s="92"/>
      <c r="P830" s="5"/>
      <c r="Q830" s="5"/>
      <c r="R830" s="11"/>
      <c r="S830" s="5"/>
      <c r="T830" s="3"/>
      <c r="U830" s="5"/>
      <c r="V830" s="5"/>
      <c r="W830" s="5"/>
      <c r="X830" s="5"/>
      <c r="Y830" s="5"/>
      <c r="Z830" s="5"/>
      <c r="AA830" s="5"/>
      <c r="AB830" s="5"/>
      <c r="AC830" s="5"/>
      <c r="AD830" s="5"/>
      <c r="AE830" s="5"/>
    </row>
    <row r="831" ht="15.75" customHeight="1">
      <c r="E831" s="89"/>
      <c r="I831" s="89"/>
      <c r="L831" s="89"/>
      <c r="N831" s="5"/>
      <c r="O831" s="92"/>
      <c r="P831" s="5"/>
      <c r="Q831" s="5"/>
      <c r="R831" s="11"/>
      <c r="S831" s="5"/>
      <c r="T831" s="3"/>
      <c r="U831" s="5"/>
      <c r="V831" s="5"/>
      <c r="W831" s="5"/>
      <c r="X831" s="5"/>
      <c r="Y831" s="5"/>
      <c r="Z831" s="5"/>
      <c r="AA831" s="5"/>
      <c r="AB831" s="5"/>
      <c r="AC831" s="5"/>
      <c r="AD831" s="5"/>
      <c r="AE831" s="5"/>
    </row>
    <row r="832" ht="15.75" customHeight="1">
      <c r="E832" s="89"/>
      <c r="I832" s="89"/>
      <c r="L832" s="89"/>
      <c r="N832" s="5"/>
      <c r="O832" s="92"/>
      <c r="P832" s="5"/>
      <c r="Q832" s="5"/>
      <c r="R832" s="11"/>
      <c r="S832" s="5"/>
      <c r="T832" s="3"/>
      <c r="U832" s="5"/>
      <c r="V832" s="5"/>
      <c r="W832" s="5"/>
      <c r="X832" s="5"/>
      <c r="Y832" s="5"/>
      <c r="Z832" s="5"/>
      <c r="AA832" s="5"/>
      <c r="AB832" s="5"/>
      <c r="AC832" s="5"/>
      <c r="AD832" s="5"/>
      <c r="AE832" s="5"/>
    </row>
    <row r="833" ht="15.75" customHeight="1">
      <c r="E833" s="89"/>
      <c r="I833" s="89"/>
      <c r="L833" s="89"/>
      <c r="N833" s="5"/>
      <c r="O833" s="92"/>
      <c r="P833" s="5"/>
      <c r="Q833" s="5"/>
      <c r="R833" s="11"/>
      <c r="S833" s="5"/>
      <c r="T833" s="3"/>
      <c r="U833" s="5"/>
      <c r="V833" s="5"/>
      <c r="W833" s="5"/>
      <c r="X833" s="5"/>
      <c r="Y833" s="5"/>
      <c r="Z833" s="5"/>
      <c r="AA833" s="5"/>
      <c r="AB833" s="5"/>
      <c r="AC833" s="5"/>
      <c r="AD833" s="5"/>
      <c r="AE833" s="5"/>
    </row>
    <row r="834" ht="15.75" customHeight="1">
      <c r="E834" s="89"/>
      <c r="I834" s="89"/>
      <c r="L834" s="89"/>
      <c r="N834" s="5"/>
      <c r="O834" s="92"/>
      <c r="P834" s="5"/>
      <c r="Q834" s="5"/>
      <c r="R834" s="11"/>
      <c r="S834" s="5"/>
      <c r="T834" s="3"/>
      <c r="U834" s="5"/>
      <c r="V834" s="5"/>
      <c r="W834" s="5"/>
      <c r="X834" s="5"/>
      <c r="Y834" s="5"/>
      <c r="Z834" s="5"/>
      <c r="AA834" s="5"/>
      <c r="AB834" s="5"/>
      <c r="AC834" s="5"/>
      <c r="AD834" s="5"/>
      <c r="AE834" s="5"/>
    </row>
    <row r="835" ht="15.75" customHeight="1">
      <c r="E835" s="89"/>
      <c r="I835" s="89"/>
      <c r="L835" s="89"/>
      <c r="N835" s="5"/>
      <c r="O835" s="92"/>
      <c r="P835" s="5"/>
      <c r="Q835" s="5"/>
      <c r="R835" s="11"/>
      <c r="S835" s="5"/>
      <c r="T835" s="3"/>
      <c r="U835" s="5"/>
      <c r="V835" s="5"/>
      <c r="W835" s="5"/>
      <c r="X835" s="5"/>
      <c r="Y835" s="5"/>
      <c r="Z835" s="5"/>
      <c r="AA835" s="5"/>
      <c r="AB835" s="5"/>
      <c r="AC835" s="5"/>
      <c r="AD835" s="5"/>
      <c r="AE835" s="5"/>
    </row>
    <row r="836" ht="15.75" customHeight="1">
      <c r="E836" s="89"/>
      <c r="I836" s="89"/>
      <c r="L836" s="89"/>
      <c r="N836" s="5"/>
      <c r="O836" s="92"/>
      <c r="P836" s="5"/>
      <c r="Q836" s="5"/>
      <c r="R836" s="11"/>
      <c r="S836" s="5"/>
      <c r="T836" s="3"/>
      <c r="U836" s="5"/>
      <c r="V836" s="5"/>
      <c r="W836" s="5"/>
      <c r="X836" s="5"/>
      <c r="Y836" s="5"/>
      <c r="Z836" s="5"/>
      <c r="AA836" s="5"/>
      <c r="AB836" s="5"/>
      <c r="AC836" s="5"/>
      <c r="AD836" s="5"/>
      <c r="AE836" s="5"/>
    </row>
    <row r="837" ht="15.75" customHeight="1">
      <c r="E837" s="89"/>
      <c r="I837" s="89"/>
      <c r="L837" s="89"/>
      <c r="N837" s="5"/>
      <c r="O837" s="92"/>
      <c r="P837" s="5"/>
      <c r="Q837" s="5"/>
      <c r="R837" s="11"/>
      <c r="S837" s="5"/>
      <c r="T837" s="3"/>
      <c r="U837" s="5"/>
      <c r="V837" s="5"/>
      <c r="W837" s="5"/>
      <c r="X837" s="5"/>
      <c r="Y837" s="5"/>
      <c r="Z837" s="5"/>
      <c r="AA837" s="5"/>
      <c r="AB837" s="5"/>
      <c r="AC837" s="5"/>
      <c r="AD837" s="5"/>
      <c r="AE837" s="5"/>
    </row>
    <row r="838" ht="15.75" customHeight="1">
      <c r="E838" s="89"/>
      <c r="I838" s="89"/>
      <c r="L838" s="89"/>
      <c r="N838" s="5"/>
      <c r="O838" s="92"/>
      <c r="P838" s="5"/>
      <c r="Q838" s="5"/>
      <c r="R838" s="11"/>
      <c r="S838" s="5"/>
      <c r="T838" s="3"/>
      <c r="U838" s="5"/>
      <c r="V838" s="5"/>
      <c r="W838" s="5"/>
      <c r="X838" s="5"/>
      <c r="Y838" s="5"/>
      <c r="Z838" s="5"/>
      <c r="AA838" s="5"/>
      <c r="AB838" s="5"/>
      <c r="AC838" s="5"/>
      <c r="AD838" s="5"/>
      <c r="AE838" s="5"/>
    </row>
    <row r="839" ht="15.75" customHeight="1">
      <c r="E839" s="89"/>
      <c r="I839" s="89"/>
      <c r="L839" s="89"/>
      <c r="N839" s="5"/>
      <c r="O839" s="92"/>
      <c r="P839" s="5"/>
      <c r="Q839" s="5"/>
      <c r="R839" s="11"/>
      <c r="S839" s="5"/>
      <c r="T839" s="3"/>
      <c r="U839" s="5"/>
      <c r="V839" s="5"/>
      <c r="W839" s="5"/>
      <c r="X839" s="5"/>
      <c r="Y839" s="5"/>
      <c r="Z839" s="5"/>
      <c r="AA839" s="5"/>
      <c r="AB839" s="5"/>
      <c r="AC839" s="5"/>
      <c r="AD839" s="5"/>
      <c r="AE839" s="5"/>
    </row>
    <row r="840" ht="15.75" customHeight="1">
      <c r="E840" s="89"/>
      <c r="I840" s="89"/>
      <c r="L840" s="89"/>
      <c r="N840" s="5"/>
      <c r="O840" s="92"/>
      <c r="P840" s="5"/>
      <c r="Q840" s="5"/>
      <c r="R840" s="11"/>
      <c r="S840" s="5"/>
      <c r="T840" s="3"/>
      <c r="U840" s="5"/>
      <c r="V840" s="5"/>
      <c r="W840" s="5"/>
      <c r="X840" s="5"/>
      <c r="Y840" s="5"/>
      <c r="Z840" s="5"/>
      <c r="AA840" s="5"/>
      <c r="AB840" s="5"/>
      <c r="AC840" s="5"/>
      <c r="AD840" s="5"/>
      <c r="AE840" s="5"/>
    </row>
    <row r="841" ht="15.75" customHeight="1">
      <c r="E841" s="89"/>
      <c r="I841" s="89"/>
      <c r="L841" s="89"/>
      <c r="N841" s="5"/>
      <c r="O841" s="92"/>
      <c r="P841" s="5"/>
      <c r="Q841" s="5"/>
      <c r="R841" s="11"/>
      <c r="S841" s="5"/>
      <c r="T841" s="3"/>
      <c r="U841" s="5"/>
      <c r="V841" s="5"/>
      <c r="W841" s="5"/>
      <c r="X841" s="5"/>
      <c r="Y841" s="5"/>
      <c r="Z841" s="5"/>
      <c r="AA841" s="5"/>
      <c r="AB841" s="5"/>
      <c r="AC841" s="5"/>
      <c r="AD841" s="5"/>
      <c r="AE841" s="5"/>
    </row>
    <row r="842" ht="15.75" customHeight="1">
      <c r="E842" s="89"/>
      <c r="I842" s="89"/>
      <c r="L842" s="89"/>
      <c r="N842" s="5"/>
      <c r="O842" s="92"/>
      <c r="P842" s="5"/>
      <c r="Q842" s="5"/>
      <c r="R842" s="11"/>
      <c r="S842" s="5"/>
      <c r="T842" s="3"/>
      <c r="U842" s="5"/>
      <c r="V842" s="5"/>
      <c r="W842" s="5"/>
      <c r="X842" s="5"/>
      <c r="Y842" s="5"/>
      <c r="Z842" s="5"/>
      <c r="AA842" s="5"/>
      <c r="AB842" s="5"/>
      <c r="AC842" s="5"/>
      <c r="AD842" s="5"/>
      <c r="AE842" s="5"/>
    </row>
    <row r="843" ht="15.75" customHeight="1">
      <c r="E843" s="89"/>
      <c r="I843" s="89"/>
      <c r="L843" s="89"/>
      <c r="N843" s="5"/>
      <c r="O843" s="92"/>
      <c r="P843" s="5"/>
      <c r="Q843" s="5"/>
      <c r="R843" s="11"/>
      <c r="S843" s="5"/>
      <c r="T843" s="3"/>
      <c r="U843" s="5"/>
      <c r="V843" s="5"/>
      <c r="W843" s="5"/>
      <c r="X843" s="5"/>
      <c r="Y843" s="5"/>
      <c r="Z843" s="5"/>
      <c r="AA843" s="5"/>
      <c r="AB843" s="5"/>
      <c r="AC843" s="5"/>
      <c r="AD843" s="5"/>
      <c r="AE843" s="5"/>
    </row>
    <row r="844" ht="15.75" customHeight="1">
      <c r="E844" s="89"/>
      <c r="I844" s="89"/>
      <c r="L844" s="89"/>
      <c r="N844" s="5"/>
      <c r="O844" s="92"/>
      <c r="P844" s="5"/>
      <c r="Q844" s="5"/>
      <c r="R844" s="11"/>
      <c r="S844" s="5"/>
      <c r="T844" s="3"/>
      <c r="U844" s="5"/>
      <c r="V844" s="5"/>
      <c r="W844" s="5"/>
      <c r="X844" s="5"/>
      <c r="Y844" s="5"/>
      <c r="Z844" s="5"/>
      <c r="AA844" s="5"/>
      <c r="AB844" s="5"/>
      <c r="AC844" s="5"/>
      <c r="AD844" s="5"/>
      <c r="AE844" s="5"/>
    </row>
    <row r="845" ht="15.75" customHeight="1">
      <c r="E845" s="89"/>
      <c r="I845" s="89"/>
      <c r="L845" s="89"/>
      <c r="N845" s="5"/>
      <c r="O845" s="92"/>
      <c r="P845" s="5"/>
      <c r="Q845" s="5"/>
      <c r="R845" s="11"/>
      <c r="S845" s="5"/>
      <c r="T845" s="3"/>
      <c r="U845" s="5"/>
      <c r="V845" s="5"/>
      <c r="W845" s="5"/>
      <c r="X845" s="5"/>
      <c r="Y845" s="5"/>
      <c r="Z845" s="5"/>
      <c r="AA845" s="5"/>
      <c r="AB845" s="5"/>
      <c r="AC845" s="5"/>
      <c r="AD845" s="5"/>
      <c r="AE845" s="5"/>
    </row>
    <row r="846" ht="15.75" customHeight="1">
      <c r="E846" s="89"/>
      <c r="I846" s="89"/>
      <c r="L846" s="89"/>
      <c r="N846" s="5"/>
      <c r="O846" s="92"/>
      <c r="P846" s="5"/>
      <c r="Q846" s="5"/>
      <c r="R846" s="11"/>
      <c r="S846" s="5"/>
      <c r="T846" s="3"/>
      <c r="U846" s="5"/>
      <c r="V846" s="5"/>
      <c r="W846" s="5"/>
      <c r="X846" s="5"/>
      <c r="Y846" s="5"/>
      <c r="Z846" s="5"/>
      <c r="AA846" s="5"/>
      <c r="AB846" s="5"/>
      <c r="AC846" s="5"/>
      <c r="AD846" s="5"/>
      <c r="AE846" s="5"/>
    </row>
    <row r="847" ht="15.75" customHeight="1">
      <c r="E847" s="89"/>
      <c r="I847" s="89"/>
      <c r="L847" s="89"/>
      <c r="N847" s="5"/>
      <c r="O847" s="92"/>
      <c r="P847" s="5"/>
      <c r="Q847" s="5"/>
      <c r="R847" s="11"/>
      <c r="S847" s="5"/>
      <c r="T847" s="3"/>
      <c r="U847" s="5"/>
      <c r="V847" s="5"/>
      <c r="W847" s="5"/>
      <c r="X847" s="5"/>
      <c r="Y847" s="5"/>
      <c r="Z847" s="5"/>
      <c r="AA847" s="5"/>
      <c r="AB847" s="5"/>
      <c r="AC847" s="5"/>
      <c r="AD847" s="5"/>
      <c r="AE847" s="5"/>
    </row>
    <row r="848" ht="15.75" customHeight="1">
      <c r="E848" s="89"/>
      <c r="I848" s="89"/>
      <c r="L848" s="89"/>
      <c r="N848" s="5"/>
      <c r="O848" s="92"/>
      <c r="P848" s="5"/>
      <c r="Q848" s="5"/>
      <c r="R848" s="11"/>
      <c r="S848" s="5"/>
      <c r="T848" s="3"/>
      <c r="U848" s="5"/>
      <c r="V848" s="5"/>
      <c r="W848" s="5"/>
      <c r="X848" s="5"/>
      <c r="Y848" s="5"/>
      <c r="Z848" s="5"/>
      <c r="AA848" s="5"/>
      <c r="AB848" s="5"/>
      <c r="AC848" s="5"/>
      <c r="AD848" s="5"/>
      <c r="AE848" s="5"/>
    </row>
    <row r="849" ht="15.75" customHeight="1">
      <c r="E849" s="89"/>
      <c r="I849" s="89"/>
      <c r="L849" s="89"/>
      <c r="N849" s="5"/>
      <c r="O849" s="92"/>
      <c r="P849" s="5"/>
      <c r="Q849" s="5"/>
      <c r="R849" s="11"/>
      <c r="S849" s="5"/>
      <c r="T849" s="3"/>
      <c r="U849" s="5"/>
      <c r="V849" s="5"/>
      <c r="W849" s="5"/>
      <c r="X849" s="5"/>
      <c r="Y849" s="5"/>
      <c r="Z849" s="5"/>
      <c r="AA849" s="5"/>
      <c r="AB849" s="5"/>
      <c r="AC849" s="5"/>
      <c r="AD849" s="5"/>
      <c r="AE849" s="5"/>
    </row>
    <row r="850" ht="15.75" customHeight="1">
      <c r="E850" s="89"/>
      <c r="I850" s="89"/>
      <c r="L850" s="89"/>
      <c r="N850" s="5"/>
      <c r="O850" s="92"/>
      <c r="P850" s="5"/>
      <c r="Q850" s="5"/>
      <c r="R850" s="11"/>
      <c r="S850" s="5"/>
      <c r="T850" s="3"/>
      <c r="U850" s="5"/>
      <c r="V850" s="5"/>
      <c r="W850" s="5"/>
      <c r="X850" s="5"/>
      <c r="Y850" s="5"/>
      <c r="Z850" s="5"/>
      <c r="AA850" s="5"/>
      <c r="AB850" s="5"/>
      <c r="AC850" s="5"/>
      <c r="AD850" s="5"/>
      <c r="AE850" s="5"/>
    </row>
    <row r="851" ht="15.75" customHeight="1">
      <c r="E851" s="89"/>
      <c r="I851" s="89"/>
      <c r="L851" s="89"/>
      <c r="N851" s="5"/>
      <c r="O851" s="92"/>
      <c r="P851" s="5"/>
      <c r="Q851" s="5"/>
      <c r="R851" s="11"/>
      <c r="S851" s="5"/>
      <c r="T851" s="3"/>
      <c r="U851" s="5"/>
      <c r="V851" s="5"/>
      <c r="W851" s="5"/>
      <c r="X851" s="5"/>
      <c r="Y851" s="5"/>
      <c r="Z851" s="5"/>
      <c r="AA851" s="5"/>
      <c r="AB851" s="5"/>
      <c r="AC851" s="5"/>
      <c r="AD851" s="5"/>
      <c r="AE851" s="5"/>
    </row>
    <row r="852" ht="15.75" customHeight="1">
      <c r="E852" s="89"/>
      <c r="I852" s="89"/>
      <c r="L852" s="89"/>
      <c r="N852" s="5"/>
      <c r="O852" s="92"/>
      <c r="P852" s="5"/>
      <c r="Q852" s="5"/>
      <c r="R852" s="11"/>
      <c r="S852" s="5"/>
      <c r="T852" s="3"/>
      <c r="U852" s="5"/>
      <c r="V852" s="5"/>
      <c r="W852" s="5"/>
      <c r="X852" s="5"/>
      <c r="Y852" s="5"/>
      <c r="Z852" s="5"/>
      <c r="AA852" s="5"/>
      <c r="AB852" s="5"/>
      <c r="AC852" s="5"/>
      <c r="AD852" s="5"/>
      <c r="AE852" s="5"/>
    </row>
    <row r="853" ht="15.75" customHeight="1">
      <c r="E853" s="89"/>
      <c r="I853" s="89"/>
      <c r="L853" s="89"/>
      <c r="N853" s="5"/>
      <c r="O853" s="92"/>
      <c r="P853" s="5"/>
      <c r="Q853" s="5"/>
      <c r="R853" s="11"/>
      <c r="S853" s="5"/>
      <c r="T853" s="3"/>
      <c r="U853" s="5"/>
      <c r="V853" s="5"/>
      <c r="W853" s="5"/>
      <c r="X853" s="5"/>
      <c r="Y853" s="5"/>
      <c r="Z853" s="5"/>
      <c r="AA853" s="5"/>
      <c r="AB853" s="5"/>
      <c r="AC853" s="5"/>
      <c r="AD853" s="5"/>
      <c r="AE853" s="5"/>
    </row>
    <row r="854" ht="15.75" customHeight="1">
      <c r="E854" s="89"/>
      <c r="I854" s="89"/>
      <c r="L854" s="89"/>
      <c r="N854" s="5"/>
      <c r="O854" s="92"/>
      <c r="P854" s="5"/>
      <c r="Q854" s="5"/>
      <c r="R854" s="11"/>
      <c r="S854" s="5"/>
      <c r="T854" s="3"/>
      <c r="U854" s="5"/>
      <c r="V854" s="5"/>
      <c r="W854" s="5"/>
      <c r="X854" s="5"/>
      <c r="Y854" s="5"/>
      <c r="Z854" s="5"/>
      <c r="AA854" s="5"/>
      <c r="AB854" s="5"/>
      <c r="AC854" s="5"/>
      <c r="AD854" s="5"/>
      <c r="AE854" s="5"/>
    </row>
    <row r="855" ht="15.75" customHeight="1">
      <c r="E855" s="89"/>
      <c r="I855" s="89"/>
      <c r="L855" s="89"/>
      <c r="N855" s="5"/>
      <c r="O855" s="92"/>
      <c r="P855" s="5"/>
      <c r="Q855" s="5"/>
      <c r="R855" s="11"/>
      <c r="S855" s="5"/>
      <c r="T855" s="3"/>
      <c r="U855" s="5"/>
      <c r="V855" s="5"/>
      <c r="W855" s="5"/>
      <c r="X855" s="5"/>
      <c r="Y855" s="5"/>
      <c r="Z855" s="5"/>
      <c r="AA855" s="5"/>
      <c r="AB855" s="5"/>
      <c r="AC855" s="5"/>
      <c r="AD855" s="5"/>
      <c r="AE855" s="5"/>
    </row>
    <row r="856" ht="15.75" customHeight="1">
      <c r="E856" s="89"/>
      <c r="I856" s="89"/>
      <c r="L856" s="89"/>
      <c r="N856" s="5"/>
      <c r="O856" s="92"/>
      <c r="P856" s="5"/>
      <c r="Q856" s="5"/>
      <c r="R856" s="11"/>
      <c r="S856" s="5"/>
      <c r="T856" s="3"/>
      <c r="U856" s="5"/>
      <c r="V856" s="5"/>
      <c r="W856" s="5"/>
      <c r="X856" s="5"/>
      <c r="Y856" s="5"/>
      <c r="Z856" s="5"/>
      <c r="AA856" s="5"/>
      <c r="AB856" s="5"/>
      <c r="AC856" s="5"/>
      <c r="AD856" s="5"/>
      <c r="AE856" s="5"/>
    </row>
    <row r="857" ht="15.75" customHeight="1">
      <c r="E857" s="89"/>
      <c r="I857" s="89"/>
      <c r="L857" s="89"/>
      <c r="N857" s="5"/>
      <c r="O857" s="92"/>
      <c r="P857" s="5"/>
      <c r="Q857" s="5"/>
      <c r="R857" s="11"/>
      <c r="S857" s="5"/>
      <c r="T857" s="3"/>
      <c r="U857" s="5"/>
      <c r="V857" s="5"/>
      <c r="W857" s="5"/>
      <c r="X857" s="5"/>
      <c r="Y857" s="5"/>
      <c r="Z857" s="5"/>
      <c r="AA857" s="5"/>
      <c r="AB857" s="5"/>
      <c r="AC857" s="5"/>
      <c r="AD857" s="5"/>
      <c r="AE857" s="5"/>
    </row>
    <row r="858" ht="15.75" customHeight="1">
      <c r="E858" s="89"/>
      <c r="I858" s="89"/>
      <c r="L858" s="89"/>
      <c r="N858" s="5"/>
      <c r="O858" s="92"/>
      <c r="P858" s="5"/>
      <c r="Q858" s="5"/>
      <c r="R858" s="11"/>
      <c r="S858" s="5"/>
      <c r="T858" s="3"/>
      <c r="U858" s="5"/>
      <c r="V858" s="5"/>
      <c r="W858" s="5"/>
      <c r="X858" s="5"/>
      <c r="Y858" s="5"/>
      <c r="Z858" s="5"/>
      <c r="AA858" s="5"/>
      <c r="AB858" s="5"/>
      <c r="AC858" s="5"/>
      <c r="AD858" s="5"/>
      <c r="AE858" s="5"/>
    </row>
    <row r="859" ht="15.75" customHeight="1">
      <c r="E859" s="89"/>
      <c r="I859" s="89"/>
      <c r="L859" s="89"/>
      <c r="N859" s="5"/>
      <c r="O859" s="92"/>
      <c r="P859" s="5"/>
      <c r="Q859" s="5"/>
      <c r="R859" s="11"/>
      <c r="S859" s="5"/>
      <c r="T859" s="3"/>
      <c r="U859" s="5"/>
      <c r="V859" s="5"/>
      <c r="W859" s="5"/>
      <c r="X859" s="5"/>
      <c r="Y859" s="5"/>
      <c r="Z859" s="5"/>
      <c r="AA859" s="5"/>
      <c r="AB859" s="5"/>
      <c r="AC859" s="5"/>
      <c r="AD859" s="5"/>
      <c r="AE859" s="5"/>
    </row>
    <row r="860" ht="15.75" customHeight="1">
      <c r="E860" s="89"/>
      <c r="I860" s="89"/>
      <c r="L860" s="89"/>
      <c r="N860" s="5"/>
      <c r="O860" s="92"/>
      <c r="P860" s="5"/>
      <c r="Q860" s="5"/>
      <c r="R860" s="11"/>
      <c r="S860" s="5"/>
      <c r="T860" s="3"/>
      <c r="U860" s="5"/>
      <c r="V860" s="5"/>
      <c r="W860" s="5"/>
      <c r="X860" s="5"/>
      <c r="Y860" s="5"/>
      <c r="Z860" s="5"/>
      <c r="AA860" s="5"/>
      <c r="AB860" s="5"/>
      <c r="AC860" s="5"/>
      <c r="AD860" s="5"/>
      <c r="AE860" s="5"/>
    </row>
    <row r="861" ht="15.75" customHeight="1">
      <c r="E861" s="89"/>
      <c r="I861" s="89"/>
      <c r="L861" s="89"/>
      <c r="N861" s="5"/>
      <c r="O861" s="92"/>
      <c r="P861" s="5"/>
      <c r="Q861" s="5"/>
      <c r="R861" s="11"/>
      <c r="S861" s="5"/>
      <c r="T861" s="3"/>
      <c r="U861" s="5"/>
      <c r="V861" s="5"/>
      <c r="W861" s="5"/>
      <c r="X861" s="5"/>
      <c r="Y861" s="5"/>
      <c r="Z861" s="5"/>
      <c r="AA861" s="5"/>
      <c r="AB861" s="5"/>
      <c r="AC861" s="5"/>
      <c r="AD861" s="5"/>
      <c r="AE861" s="5"/>
    </row>
    <row r="862" ht="15.75" customHeight="1">
      <c r="E862" s="89"/>
      <c r="I862" s="89"/>
      <c r="L862" s="89"/>
      <c r="N862" s="5"/>
      <c r="O862" s="92"/>
      <c r="P862" s="5"/>
      <c r="Q862" s="5"/>
      <c r="R862" s="11"/>
      <c r="S862" s="5"/>
      <c r="T862" s="3"/>
      <c r="U862" s="5"/>
      <c r="V862" s="5"/>
      <c r="W862" s="5"/>
      <c r="X862" s="5"/>
      <c r="Y862" s="5"/>
      <c r="Z862" s="5"/>
      <c r="AA862" s="5"/>
      <c r="AB862" s="5"/>
      <c r="AC862" s="5"/>
      <c r="AD862" s="5"/>
      <c r="AE862" s="5"/>
    </row>
    <row r="863" ht="15.75" customHeight="1">
      <c r="E863" s="89"/>
      <c r="I863" s="89"/>
      <c r="L863" s="89"/>
      <c r="N863" s="5"/>
      <c r="O863" s="92"/>
      <c r="P863" s="5"/>
      <c r="Q863" s="5"/>
      <c r="R863" s="11"/>
      <c r="S863" s="5"/>
      <c r="T863" s="3"/>
      <c r="U863" s="5"/>
      <c r="V863" s="5"/>
      <c r="W863" s="5"/>
      <c r="X863" s="5"/>
      <c r="Y863" s="5"/>
      <c r="Z863" s="5"/>
      <c r="AA863" s="5"/>
      <c r="AB863" s="5"/>
      <c r="AC863" s="5"/>
      <c r="AD863" s="5"/>
      <c r="AE863" s="5"/>
    </row>
    <row r="864" ht="15.75" customHeight="1">
      <c r="E864" s="89"/>
      <c r="I864" s="89"/>
      <c r="L864" s="89"/>
      <c r="N864" s="5"/>
      <c r="O864" s="92"/>
      <c r="P864" s="5"/>
      <c r="Q864" s="5"/>
      <c r="R864" s="11"/>
      <c r="S864" s="5"/>
      <c r="T864" s="3"/>
      <c r="U864" s="5"/>
      <c r="V864" s="5"/>
      <c r="W864" s="5"/>
      <c r="X864" s="5"/>
      <c r="Y864" s="5"/>
      <c r="Z864" s="5"/>
      <c r="AA864" s="5"/>
      <c r="AB864" s="5"/>
      <c r="AC864" s="5"/>
      <c r="AD864" s="5"/>
      <c r="AE864" s="5"/>
    </row>
    <row r="865" ht="15.75" customHeight="1">
      <c r="E865" s="89"/>
      <c r="I865" s="89"/>
      <c r="L865" s="89"/>
      <c r="N865" s="5"/>
      <c r="O865" s="92"/>
      <c r="P865" s="5"/>
      <c r="Q865" s="5"/>
      <c r="R865" s="11"/>
      <c r="S865" s="5"/>
      <c r="T865" s="3"/>
      <c r="U865" s="5"/>
      <c r="V865" s="5"/>
      <c r="W865" s="5"/>
      <c r="X865" s="5"/>
      <c r="Y865" s="5"/>
      <c r="Z865" s="5"/>
      <c r="AA865" s="5"/>
      <c r="AB865" s="5"/>
      <c r="AC865" s="5"/>
      <c r="AD865" s="5"/>
      <c r="AE865" s="5"/>
    </row>
    <row r="866" ht="15.75" customHeight="1">
      <c r="E866" s="89"/>
      <c r="I866" s="89"/>
      <c r="L866" s="89"/>
      <c r="N866" s="5"/>
      <c r="O866" s="92"/>
      <c r="P866" s="5"/>
      <c r="Q866" s="5"/>
      <c r="R866" s="11"/>
      <c r="S866" s="5"/>
      <c r="T866" s="3"/>
      <c r="U866" s="5"/>
      <c r="V866" s="5"/>
      <c r="W866" s="5"/>
      <c r="X866" s="5"/>
      <c r="Y866" s="5"/>
      <c r="Z866" s="5"/>
      <c r="AA866" s="5"/>
      <c r="AB866" s="5"/>
      <c r="AC866" s="5"/>
      <c r="AD866" s="5"/>
      <c r="AE866" s="5"/>
    </row>
    <row r="867" ht="15.75" customHeight="1">
      <c r="E867" s="89"/>
      <c r="I867" s="89"/>
      <c r="L867" s="89"/>
      <c r="N867" s="5"/>
      <c r="O867" s="92"/>
      <c r="P867" s="5"/>
      <c r="Q867" s="5"/>
      <c r="R867" s="11"/>
      <c r="S867" s="5"/>
      <c r="T867" s="3"/>
      <c r="U867" s="5"/>
      <c r="V867" s="5"/>
      <c r="W867" s="5"/>
      <c r="X867" s="5"/>
      <c r="Y867" s="5"/>
      <c r="Z867" s="5"/>
      <c r="AA867" s="5"/>
      <c r="AB867" s="5"/>
      <c r="AC867" s="5"/>
      <c r="AD867" s="5"/>
      <c r="AE867" s="5"/>
    </row>
    <row r="868" ht="15.75" customHeight="1">
      <c r="E868" s="89"/>
      <c r="I868" s="89"/>
      <c r="L868" s="89"/>
      <c r="N868" s="5"/>
      <c r="O868" s="92"/>
      <c r="P868" s="5"/>
      <c r="Q868" s="5"/>
      <c r="R868" s="11"/>
      <c r="S868" s="5"/>
      <c r="T868" s="3"/>
      <c r="U868" s="5"/>
      <c r="V868" s="5"/>
      <c r="W868" s="5"/>
      <c r="X868" s="5"/>
      <c r="Y868" s="5"/>
      <c r="Z868" s="5"/>
      <c r="AA868" s="5"/>
      <c r="AB868" s="5"/>
      <c r="AC868" s="5"/>
      <c r="AD868" s="5"/>
      <c r="AE868" s="5"/>
    </row>
    <row r="869" ht="15.75" customHeight="1">
      <c r="E869" s="89"/>
      <c r="I869" s="89"/>
      <c r="L869" s="89"/>
      <c r="N869" s="5"/>
      <c r="O869" s="92"/>
      <c r="P869" s="5"/>
      <c r="Q869" s="5"/>
      <c r="R869" s="11"/>
      <c r="S869" s="5"/>
      <c r="T869" s="3"/>
      <c r="U869" s="5"/>
      <c r="V869" s="5"/>
      <c r="W869" s="5"/>
      <c r="X869" s="5"/>
      <c r="Y869" s="5"/>
      <c r="Z869" s="5"/>
      <c r="AA869" s="5"/>
      <c r="AB869" s="5"/>
      <c r="AC869" s="5"/>
      <c r="AD869" s="5"/>
      <c r="AE869" s="5"/>
    </row>
    <row r="870" ht="15.75" customHeight="1">
      <c r="E870" s="89"/>
      <c r="I870" s="89"/>
      <c r="L870" s="89"/>
      <c r="N870" s="5"/>
      <c r="O870" s="92"/>
      <c r="P870" s="5"/>
      <c r="Q870" s="5"/>
      <c r="R870" s="11"/>
      <c r="S870" s="5"/>
      <c r="T870" s="3"/>
      <c r="U870" s="5"/>
      <c r="V870" s="5"/>
      <c r="W870" s="5"/>
      <c r="X870" s="5"/>
      <c r="Y870" s="5"/>
      <c r="Z870" s="5"/>
      <c r="AA870" s="5"/>
      <c r="AB870" s="5"/>
      <c r="AC870" s="5"/>
      <c r="AD870" s="5"/>
      <c r="AE870" s="5"/>
    </row>
    <row r="871" ht="15.75" customHeight="1">
      <c r="E871" s="89"/>
      <c r="I871" s="89"/>
      <c r="L871" s="89"/>
      <c r="N871" s="5"/>
      <c r="O871" s="92"/>
      <c r="P871" s="5"/>
      <c r="Q871" s="5"/>
      <c r="R871" s="11"/>
      <c r="S871" s="5"/>
      <c r="T871" s="3"/>
      <c r="U871" s="5"/>
      <c r="V871" s="5"/>
      <c r="W871" s="5"/>
      <c r="X871" s="5"/>
      <c r="Y871" s="5"/>
      <c r="Z871" s="5"/>
      <c r="AA871" s="5"/>
      <c r="AB871" s="5"/>
      <c r="AC871" s="5"/>
      <c r="AD871" s="5"/>
      <c r="AE871" s="5"/>
    </row>
    <row r="872" ht="15.75" customHeight="1">
      <c r="E872" s="89"/>
      <c r="I872" s="89"/>
      <c r="L872" s="89"/>
      <c r="N872" s="5"/>
      <c r="O872" s="92"/>
      <c r="P872" s="5"/>
      <c r="Q872" s="5"/>
      <c r="R872" s="11"/>
      <c r="S872" s="5"/>
      <c r="T872" s="3"/>
      <c r="U872" s="5"/>
      <c r="V872" s="5"/>
      <c r="W872" s="5"/>
      <c r="X872" s="5"/>
      <c r="Y872" s="5"/>
      <c r="Z872" s="5"/>
      <c r="AA872" s="5"/>
      <c r="AB872" s="5"/>
      <c r="AC872" s="5"/>
      <c r="AD872" s="5"/>
      <c r="AE872" s="5"/>
    </row>
    <row r="873" ht="15.75" customHeight="1">
      <c r="E873" s="89"/>
      <c r="I873" s="89"/>
      <c r="L873" s="89"/>
      <c r="N873" s="5"/>
      <c r="O873" s="92"/>
      <c r="P873" s="5"/>
      <c r="Q873" s="5"/>
      <c r="R873" s="11"/>
      <c r="S873" s="5"/>
      <c r="T873" s="3"/>
      <c r="U873" s="5"/>
      <c r="V873" s="5"/>
      <c r="W873" s="5"/>
      <c r="X873" s="5"/>
      <c r="Y873" s="5"/>
      <c r="Z873" s="5"/>
      <c r="AA873" s="5"/>
      <c r="AB873" s="5"/>
      <c r="AC873" s="5"/>
      <c r="AD873" s="5"/>
      <c r="AE873" s="5"/>
    </row>
    <row r="874" ht="15.75" customHeight="1">
      <c r="E874" s="89"/>
      <c r="I874" s="89"/>
      <c r="L874" s="89"/>
      <c r="N874" s="5"/>
      <c r="O874" s="92"/>
      <c r="P874" s="5"/>
      <c r="Q874" s="5"/>
      <c r="R874" s="11"/>
      <c r="S874" s="5"/>
      <c r="T874" s="3"/>
      <c r="U874" s="5"/>
      <c r="V874" s="5"/>
      <c r="W874" s="5"/>
      <c r="X874" s="5"/>
      <c r="Y874" s="5"/>
      <c r="Z874" s="5"/>
      <c r="AA874" s="5"/>
      <c r="AB874" s="5"/>
      <c r="AC874" s="5"/>
      <c r="AD874" s="5"/>
      <c r="AE874" s="5"/>
    </row>
    <row r="875" ht="15.75" customHeight="1">
      <c r="E875" s="89"/>
      <c r="I875" s="89"/>
      <c r="L875" s="89"/>
      <c r="N875" s="5"/>
      <c r="O875" s="92"/>
      <c r="P875" s="5"/>
      <c r="Q875" s="5"/>
      <c r="R875" s="11"/>
      <c r="S875" s="5"/>
      <c r="T875" s="3"/>
      <c r="U875" s="5"/>
      <c r="V875" s="5"/>
      <c r="W875" s="5"/>
      <c r="X875" s="5"/>
      <c r="Y875" s="5"/>
      <c r="Z875" s="5"/>
      <c r="AA875" s="5"/>
      <c r="AB875" s="5"/>
      <c r="AC875" s="5"/>
      <c r="AD875" s="5"/>
      <c r="AE875" s="5"/>
    </row>
    <row r="876" ht="15.75" customHeight="1">
      <c r="E876" s="89"/>
      <c r="I876" s="89"/>
      <c r="L876" s="89"/>
      <c r="N876" s="5"/>
      <c r="O876" s="92"/>
      <c r="P876" s="5"/>
      <c r="Q876" s="5"/>
      <c r="R876" s="11"/>
      <c r="S876" s="5"/>
      <c r="T876" s="3"/>
      <c r="U876" s="5"/>
      <c r="V876" s="5"/>
      <c r="W876" s="5"/>
      <c r="X876" s="5"/>
      <c r="Y876" s="5"/>
      <c r="Z876" s="5"/>
      <c r="AA876" s="5"/>
      <c r="AB876" s="5"/>
      <c r="AC876" s="5"/>
      <c r="AD876" s="5"/>
      <c r="AE876" s="5"/>
    </row>
    <row r="877" ht="15.75" customHeight="1">
      <c r="E877" s="89"/>
      <c r="I877" s="89"/>
      <c r="L877" s="89"/>
      <c r="N877" s="5"/>
      <c r="O877" s="92"/>
      <c r="P877" s="5"/>
      <c r="Q877" s="5"/>
      <c r="R877" s="11"/>
      <c r="S877" s="5"/>
      <c r="T877" s="3"/>
      <c r="U877" s="5"/>
      <c r="V877" s="5"/>
      <c r="W877" s="5"/>
      <c r="X877" s="5"/>
      <c r="Y877" s="5"/>
      <c r="Z877" s="5"/>
      <c r="AA877" s="5"/>
      <c r="AB877" s="5"/>
      <c r="AC877" s="5"/>
      <c r="AD877" s="5"/>
      <c r="AE877" s="5"/>
    </row>
    <row r="878" ht="15.75" customHeight="1">
      <c r="E878" s="89"/>
      <c r="I878" s="89"/>
      <c r="L878" s="89"/>
      <c r="N878" s="5"/>
      <c r="O878" s="92"/>
      <c r="P878" s="5"/>
      <c r="Q878" s="5"/>
      <c r="R878" s="11"/>
      <c r="S878" s="5"/>
      <c r="T878" s="3"/>
      <c r="U878" s="5"/>
      <c r="V878" s="5"/>
      <c r="W878" s="5"/>
      <c r="X878" s="5"/>
      <c r="Y878" s="5"/>
      <c r="Z878" s="5"/>
      <c r="AA878" s="5"/>
      <c r="AB878" s="5"/>
      <c r="AC878" s="5"/>
      <c r="AD878" s="5"/>
      <c r="AE878" s="5"/>
    </row>
    <row r="879" ht="15.75" customHeight="1">
      <c r="E879" s="89"/>
      <c r="I879" s="89"/>
      <c r="L879" s="89"/>
      <c r="N879" s="5"/>
      <c r="O879" s="92"/>
      <c r="P879" s="5"/>
      <c r="Q879" s="5"/>
      <c r="R879" s="11"/>
      <c r="S879" s="5"/>
      <c r="T879" s="3"/>
      <c r="U879" s="5"/>
      <c r="V879" s="5"/>
      <c r="W879" s="5"/>
      <c r="X879" s="5"/>
      <c r="Y879" s="5"/>
      <c r="Z879" s="5"/>
      <c r="AA879" s="5"/>
      <c r="AB879" s="5"/>
      <c r="AC879" s="5"/>
      <c r="AD879" s="5"/>
      <c r="AE879" s="5"/>
    </row>
    <row r="880" ht="15.75" customHeight="1">
      <c r="E880" s="89"/>
      <c r="I880" s="89"/>
      <c r="L880" s="89"/>
      <c r="N880" s="5"/>
      <c r="O880" s="92"/>
      <c r="P880" s="5"/>
      <c r="Q880" s="5"/>
      <c r="R880" s="11"/>
      <c r="S880" s="5"/>
      <c r="T880" s="3"/>
      <c r="U880" s="5"/>
      <c r="V880" s="5"/>
      <c r="W880" s="5"/>
      <c r="X880" s="5"/>
      <c r="Y880" s="5"/>
      <c r="Z880" s="5"/>
      <c r="AA880" s="5"/>
      <c r="AB880" s="5"/>
      <c r="AC880" s="5"/>
      <c r="AD880" s="5"/>
      <c r="AE880" s="5"/>
    </row>
    <row r="881" ht="15.75" customHeight="1">
      <c r="E881" s="89"/>
      <c r="I881" s="89"/>
      <c r="L881" s="89"/>
      <c r="N881" s="5"/>
      <c r="O881" s="92"/>
      <c r="P881" s="5"/>
      <c r="Q881" s="5"/>
      <c r="R881" s="11"/>
      <c r="S881" s="5"/>
      <c r="T881" s="3"/>
      <c r="U881" s="5"/>
      <c r="V881" s="5"/>
      <c r="W881" s="5"/>
      <c r="X881" s="5"/>
      <c r="Y881" s="5"/>
      <c r="Z881" s="5"/>
      <c r="AA881" s="5"/>
      <c r="AB881" s="5"/>
      <c r="AC881" s="5"/>
      <c r="AD881" s="5"/>
      <c r="AE881" s="5"/>
    </row>
    <row r="882" ht="15.75" customHeight="1">
      <c r="E882" s="89"/>
      <c r="I882" s="89"/>
      <c r="L882" s="89"/>
      <c r="N882" s="5"/>
      <c r="O882" s="92"/>
      <c r="P882" s="5"/>
      <c r="Q882" s="5"/>
      <c r="R882" s="11"/>
      <c r="S882" s="5"/>
      <c r="T882" s="3"/>
      <c r="U882" s="5"/>
      <c r="V882" s="5"/>
      <c r="W882" s="5"/>
      <c r="X882" s="5"/>
      <c r="Y882" s="5"/>
      <c r="Z882" s="5"/>
      <c r="AA882" s="5"/>
      <c r="AB882" s="5"/>
      <c r="AC882" s="5"/>
      <c r="AD882" s="5"/>
      <c r="AE882" s="5"/>
    </row>
    <row r="883" ht="15.75" customHeight="1">
      <c r="E883" s="89"/>
      <c r="I883" s="89"/>
      <c r="L883" s="89"/>
      <c r="N883" s="5"/>
      <c r="O883" s="92"/>
      <c r="P883" s="5"/>
      <c r="Q883" s="5"/>
      <c r="R883" s="11"/>
      <c r="S883" s="5"/>
      <c r="T883" s="3"/>
      <c r="U883" s="5"/>
      <c r="V883" s="5"/>
      <c r="W883" s="5"/>
      <c r="X883" s="5"/>
      <c r="Y883" s="5"/>
      <c r="Z883" s="5"/>
      <c r="AA883" s="5"/>
      <c r="AB883" s="5"/>
      <c r="AC883" s="5"/>
      <c r="AD883" s="5"/>
      <c r="AE883" s="5"/>
    </row>
    <row r="884" ht="15.75" customHeight="1">
      <c r="E884" s="89"/>
      <c r="I884" s="89"/>
      <c r="L884" s="89"/>
      <c r="N884" s="5"/>
      <c r="O884" s="92"/>
      <c r="P884" s="5"/>
      <c r="Q884" s="5"/>
      <c r="R884" s="11"/>
      <c r="S884" s="5"/>
      <c r="T884" s="3"/>
      <c r="U884" s="5"/>
      <c r="V884" s="5"/>
      <c r="W884" s="5"/>
      <c r="X884" s="5"/>
      <c r="Y884" s="5"/>
      <c r="Z884" s="5"/>
      <c r="AA884" s="5"/>
      <c r="AB884" s="5"/>
      <c r="AC884" s="5"/>
      <c r="AD884" s="5"/>
      <c r="AE884" s="5"/>
    </row>
    <row r="885" ht="15.75" customHeight="1">
      <c r="E885" s="89"/>
      <c r="I885" s="89"/>
      <c r="L885" s="89"/>
      <c r="N885" s="5"/>
      <c r="O885" s="92"/>
      <c r="P885" s="5"/>
      <c r="Q885" s="5"/>
      <c r="R885" s="11"/>
      <c r="S885" s="5"/>
      <c r="T885" s="3"/>
      <c r="U885" s="5"/>
      <c r="V885" s="5"/>
      <c r="W885" s="5"/>
      <c r="X885" s="5"/>
      <c r="Y885" s="5"/>
      <c r="Z885" s="5"/>
      <c r="AA885" s="5"/>
      <c r="AB885" s="5"/>
      <c r="AC885" s="5"/>
      <c r="AD885" s="5"/>
      <c r="AE885" s="5"/>
    </row>
    <row r="886" ht="15.75" customHeight="1">
      <c r="E886" s="89"/>
      <c r="I886" s="89"/>
      <c r="L886" s="89"/>
      <c r="N886" s="5"/>
      <c r="O886" s="92"/>
      <c r="P886" s="5"/>
      <c r="Q886" s="5"/>
      <c r="R886" s="11"/>
      <c r="S886" s="5"/>
      <c r="T886" s="3"/>
      <c r="U886" s="5"/>
      <c r="V886" s="5"/>
      <c r="W886" s="5"/>
      <c r="X886" s="5"/>
      <c r="Y886" s="5"/>
      <c r="Z886" s="5"/>
      <c r="AA886" s="5"/>
      <c r="AB886" s="5"/>
      <c r="AC886" s="5"/>
      <c r="AD886" s="5"/>
      <c r="AE886" s="5"/>
    </row>
    <row r="887" ht="15.75" customHeight="1">
      <c r="E887" s="89"/>
      <c r="I887" s="89"/>
      <c r="L887" s="89"/>
      <c r="N887" s="5"/>
      <c r="O887" s="92"/>
      <c r="P887" s="5"/>
      <c r="Q887" s="5"/>
      <c r="R887" s="11"/>
      <c r="S887" s="5"/>
      <c r="T887" s="3"/>
      <c r="U887" s="5"/>
      <c r="V887" s="5"/>
      <c r="W887" s="5"/>
      <c r="X887" s="5"/>
      <c r="Y887" s="5"/>
      <c r="Z887" s="5"/>
      <c r="AA887" s="5"/>
      <c r="AB887" s="5"/>
      <c r="AC887" s="5"/>
      <c r="AD887" s="5"/>
      <c r="AE887" s="5"/>
    </row>
    <row r="888" ht="15.75" customHeight="1">
      <c r="E888" s="89"/>
      <c r="I888" s="89"/>
      <c r="L888" s="89"/>
      <c r="N888" s="5"/>
      <c r="O888" s="92"/>
      <c r="P888" s="5"/>
      <c r="Q888" s="5"/>
      <c r="R888" s="11"/>
      <c r="S888" s="5"/>
      <c r="T888" s="3"/>
      <c r="U888" s="5"/>
      <c r="V888" s="5"/>
      <c r="W888" s="5"/>
      <c r="X888" s="5"/>
      <c r="Y888" s="5"/>
      <c r="Z888" s="5"/>
      <c r="AA888" s="5"/>
      <c r="AB888" s="5"/>
      <c r="AC888" s="5"/>
      <c r="AD888" s="5"/>
      <c r="AE888" s="5"/>
    </row>
    <row r="889" ht="15.75" customHeight="1">
      <c r="E889" s="89"/>
      <c r="I889" s="89"/>
      <c r="L889" s="89"/>
      <c r="N889" s="5"/>
      <c r="O889" s="92"/>
      <c r="P889" s="5"/>
      <c r="Q889" s="5"/>
      <c r="R889" s="11"/>
      <c r="S889" s="5"/>
      <c r="T889" s="3"/>
      <c r="U889" s="5"/>
      <c r="V889" s="5"/>
      <c r="W889" s="5"/>
      <c r="X889" s="5"/>
      <c r="Y889" s="5"/>
      <c r="Z889" s="5"/>
      <c r="AA889" s="5"/>
      <c r="AB889" s="5"/>
      <c r="AC889" s="5"/>
      <c r="AD889" s="5"/>
      <c r="AE889" s="5"/>
    </row>
    <row r="890" ht="15.75" customHeight="1">
      <c r="E890" s="89"/>
      <c r="I890" s="89"/>
      <c r="L890" s="89"/>
      <c r="N890" s="5"/>
      <c r="O890" s="92"/>
      <c r="P890" s="5"/>
      <c r="Q890" s="5"/>
      <c r="R890" s="11"/>
      <c r="S890" s="5"/>
      <c r="T890" s="3"/>
      <c r="U890" s="5"/>
      <c r="V890" s="5"/>
      <c r="W890" s="5"/>
      <c r="X890" s="5"/>
      <c r="Y890" s="5"/>
      <c r="Z890" s="5"/>
      <c r="AA890" s="5"/>
      <c r="AB890" s="5"/>
      <c r="AC890" s="5"/>
      <c r="AD890" s="5"/>
      <c r="AE890" s="5"/>
    </row>
    <row r="891" ht="15.75" customHeight="1">
      <c r="E891" s="89"/>
      <c r="I891" s="89"/>
      <c r="L891" s="89"/>
      <c r="N891" s="5"/>
      <c r="O891" s="92"/>
      <c r="P891" s="5"/>
      <c r="Q891" s="5"/>
      <c r="R891" s="11"/>
      <c r="S891" s="5"/>
      <c r="T891" s="3"/>
      <c r="U891" s="5"/>
      <c r="V891" s="5"/>
      <c r="W891" s="5"/>
      <c r="X891" s="5"/>
      <c r="Y891" s="5"/>
      <c r="Z891" s="5"/>
      <c r="AA891" s="5"/>
      <c r="AB891" s="5"/>
      <c r="AC891" s="5"/>
      <c r="AD891" s="5"/>
      <c r="AE891" s="5"/>
    </row>
    <row r="892" ht="15.75" customHeight="1">
      <c r="E892" s="89"/>
      <c r="I892" s="89"/>
      <c r="L892" s="89"/>
      <c r="N892" s="5"/>
      <c r="O892" s="92"/>
      <c r="P892" s="5"/>
      <c r="Q892" s="5"/>
      <c r="R892" s="11"/>
      <c r="S892" s="5"/>
      <c r="T892" s="3"/>
      <c r="U892" s="5"/>
      <c r="V892" s="5"/>
      <c r="W892" s="5"/>
      <c r="X892" s="5"/>
      <c r="Y892" s="5"/>
      <c r="Z892" s="5"/>
      <c r="AA892" s="5"/>
      <c r="AB892" s="5"/>
      <c r="AC892" s="5"/>
      <c r="AD892" s="5"/>
      <c r="AE892" s="5"/>
    </row>
    <row r="893" ht="15.75" customHeight="1">
      <c r="E893" s="89"/>
      <c r="I893" s="89"/>
      <c r="L893" s="89"/>
      <c r="N893" s="5"/>
      <c r="O893" s="92"/>
      <c r="P893" s="5"/>
      <c r="Q893" s="5"/>
      <c r="R893" s="11"/>
      <c r="S893" s="5"/>
      <c r="T893" s="3"/>
      <c r="U893" s="5"/>
      <c r="V893" s="5"/>
      <c r="W893" s="5"/>
      <c r="X893" s="5"/>
      <c r="Y893" s="5"/>
      <c r="Z893" s="5"/>
      <c r="AA893" s="5"/>
      <c r="AB893" s="5"/>
      <c r="AC893" s="5"/>
      <c r="AD893" s="5"/>
      <c r="AE893" s="5"/>
    </row>
    <row r="894" ht="15.75" customHeight="1">
      <c r="E894" s="89"/>
      <c r="I894" s="89"/>
      <c r="L894" s="89"/>
      <c r="N894" s="5"/>
      <c r="O894" s="92"/>
      <c r="P894" s="5"/>
      <c r="Q894" s="5"/>
      <c r="R894" s="11"/>
      <c r="S894" s="5"/>
      <c r="T894" s="3"/>
      <c r="U894" s="5"/>
      <c r="V894" s="5"/>
      <c r="W894" s="5"/>
      <c r="X894" s="5"/>
      <c r="Y894" s="5"/>
      <c r="Z894" s="5"/>
      <c r="AA894" s="5"/>
      <c r="AB894" s="5"/>
      <c r="AC894" s="5"/>
      <c r="AD894" s="5"/>
      <c r="AE894" s="5"/>
    </row>
    <row r="895" ht="15.75" customHeight="1">
      <c r="E895" s="89"/>
      <c r="I895" s="89"/>
      <c r="L895" s="89"/>
      <c r="N895" s="5"/>
      <c r="O895" s="92"/>
      <c r="P895" s="5"/>
      <c r="Q895" s="5"/>
      <c r="R895" s="11"/>
      <c r="S895" s="5"/>
      <c r="T895" s="3"/>
      <c r="U895" s="5"/>
      <c r="V895" s="5"/>
      <c r="W895" s="5"/>
      <c r="X895" s="5"/>
      <c r="Y895" s="5"/>
      <c r="Z895" s="5"/>
      <c r="AA895" s="5"/>
      <c r="AB895" s="5"/>
      <c r="AC895" s="5"/>
      <c r="AD895" s="5"/>
      <c r="AE895" s="5"/>
    </row>
    <row r="896" ht="15.75" customHeight="1">
      <c r="E896" s="89"/>
      <c r="I896" s="89"/>
      <c r="L896" s="89"/>
      <c r="N896" s="5"/>
      <c r="O896" s="92"/>
      <c r="P896" s="5"/>
      <c r="Q896" s="5"/>
      <c r="R896" s="11"/>
      <c r="S896" s="5"/>
      <c r="T896" s="3"/>
      <c r="U896" s="5"/>
      <c r="V896" s="5"/>
      <c r="W896" s="5"/>
      <c r="X896" s="5"/>
      <c r="Y896" s="5"/>
      <c r="Z896" s="5"/>
      <c r="AA896" s="5"/>
      <c r="AB896" s="5"/>
      <c r="AC896" s="5"/>
      <c r="AD896" s="5"/>
      <c r="AE896" s="5"/>
    </row>
    <row r="897" ht="15.75" customHeight="1">
      <c r="E897" s="89"/>
      <c r="I897" s="89"/>
      <c r="L897" s="89"/>
      <c r="N897" s="5"/>
      <c r="O897" s="92"/>
      <c r="P897" s="5"/>
      <c r="Q897" s="5"/>
      <c r="R897" s="11"/>
      <c r="S897" s="5"/>
      <c r="T897" s="3"/>
      <c r="U897" s="5"/>
      <c r="V897" s="5"/>
      <c r="W897" s="5"/>
      <c r="X897" s="5"/>
      <c r="Y897" s="5"/>
      <c r="Z897" s="5"/>
      <c r="AA897" s="5"/>
      <c r="AB897" s="5"/>
      <c r="AC897" s="5"/>
      <c r="AD897" s="5"/>
      <c r="AE897" s="5"/>
    </row>
    <row r="898" ht="15.75" customHeight="1">
      <c r="E898" s="89"/>
      <c r="I898" s="89"/>
      <c r="L898" s="89"/>
      <c r="N898" s="5"/>
      <c r="O898" s="92"/>
      <c r="P898" s="5"/>
      <c r="Q898" s="5"/>
      <c r="R898" s="11"/>
      <c r="S898" s="5"/>
      <c r="T898" s="3"/>
      <c r="U898" s="5"/>
      <c r="V898" s="5"/>
      <c r="W898" s="5"/>
      <c r="X898" s="5"/>
      <c r="Y898" s="5"/>
      <c r="Z898" s="5"/>
      <c r="AA898" s="5"/>
      <c r="AB898" s="5"/>
      <c r="AC898" s="5"/>
      <c r="AD898" s="5"/>
      <c r="AE898" s="5"/>
    </row>
    <row r="899" ht="15.75" customHeight="1">
      <c r="E899" s="89"/>
      <c r="I899" s="89"/>
      <c r="L899" s="89"/>
      <c r="N899" s="5"/>
      <c r="O899" s="92"/>
      <c r="P899" s="5"/>
      <c r="Q899" s="5"/>
      <c r="R899" s="11"/>
      <c r="S899" s="5"/>
      <c r="T899" s="3"/>
      <c r="U899" s="5"/>
      <c r="V899" s="5"/>
      <c r="W899" s="5"/>
      <c r="X899" s="5"/>
      <c r="Y899" s="5"/>
      <c r="Z899" s="5"/>
      <c r="AA899" s="5"/>
      <c r="AB899" s="5"/>
      <c r="AC899" s="5"/>
      <c r="AD899" s="5"/>
      <c r="AE899" s="5"/>
    </row>
    <row r="900" ht="15.75" customHeight="1">
      <c r="E900" s="89"/>
      <c r="I900" s="89"/>
      <c r="L900" s="89"/>
      <c r="N900" s="5"/>
      <c r="O900" s="92"/>
      <c r="P900" s="5"/>
      <c r="Q900" s="5"/>
      <c r="R900" s="11"/>
      <c r="S900" s="5"/>
      <c r="T900" s="3"/>
      <c r="U900" s="5"/>
      <c r="V900" s="5"/>
      <c r="W900" s="5"/>
      <c r="X900" s="5"/>
      <c r="Y900" s="5"/>
      <c r="Z900" s="5"/>
      <c r="AA900" s="5"/>
      <c r="AB900" s="5"/>
      <c r="AC900" s="5"/>
      <c r="AD900" s="5"/>
      <c r="AE900" s="5"/>
    </row>
    <row r="901" ht="15.75" customHeight="1">
      <c r="E901" s="89"/>
      <c r="I901" s="89"/>
      <c r="L901" s="89"/>
      <c r="N901" s="5"/>
      <c r="O901" s="92"/>
      <c r="P901" s="5"/>
      <c r="Q901" s="5"/>
      <c r="R901" s="11"/>
      <c r="S901" s="5"/>
      <c r="T901" s="3"/>
      <c r="U901" s="5"/>
      <c r="V901" s="5"/>
      <c r="W901" s="5"/>
      <c r="X901" s="5"/>
      <c r="Y901" s="5"/>
      <c r="Z901" s="5"/>
      <c r="AA901" s="5"/>
      <c r="AB901" s="5"/>
      <c r="AC901" s="5"/>
      <c r="AD901" s="5"/>
      <c r="AE901" s="5"/>
    </row>
    <row r="902" ht="15.75" customHeight="1">
      <c r="E902" s="89"/>
      <c r="I902" s="89"/>
      <c r="L902" s="89"/>
      <c r="N902" s="5"/>
      <c r="O902" s="92"/>
      <c r="P902" s="5"/>
      <c r="Q902" s="5"/>
      <c r="R902" s="11"/>
      <c r="S902" s="5"/>
      <c r="T902" s="3"/>
      <c r="U902" s="5"/>
      <c r="V902" s="5"/>
      <c r="W902" s="5"/>
      <c r="X902" s="5"/>
      <c r="Y902" s="5"/>
      <c r="Z902" s="5"/>
      <c r="AA902" s="5"/>
      <c r="AB902" s="5"/>
      <c r="AC902" s="5"/>
      <c r="AD902" s="5"/>
      <c r="AE902" s="5"/>
    </row>
    <row r="903" ht="15.75" customHeight="1">
      <c r="E903" s="89"/>
      <c r="I903" s="89"/>
      <c r="L903" s="89"/>
      <c r="N903" s="5"/>
      <c r="O903" s="92"/>
      <c r="P903" s="5"/>
      <c r="Q903" s="5"/>
      <c r="R903" s="11"/>
      <c r="S903" s="5"/>
      <c r="T903" s="3"/>
      <c r="U903" s="5"/>
      <c r="V903" s="5"/>
      <c r="W903" s="5"/>
      <c r="X903" s="5"/>
      <c r="Y903" s="5"/>
      <c r="Z903" s="5"/>
      <c r="AA903" s="5"/>
      <c r="AB903" s="5"/>
      <c r="AC903" s="5"/>
      <c r="AD903" s="5"/>
      <c r="AE903" s="5"/>
    </row>
    <row r="904" ht="15.75" customHeight="1">
      <c r="E904" s="89"/>
      <c r="I904" s="89"/>
      <c r="L904" s="89"/>
      <c r="N904" s="5"/>
      <c r="O904" s="92"/>
      <c r="P904" s="5"/>
      <c r="Q904" s="5"/>
      <c r="R904" s="11"/>
      <c r="S904" s="5"/>
      <c r="T904" s="3"/>
      <c r="U904" s="5"/>
      <c r="V904" s="5"/>
      <c r="W904" s="5"/>
      <c r="X904" s="5"/>
      <c r="Y904" s="5"/>
      <c r="Z904" s="5"/>
      <c r="AA904" s="5"/>
      <c r="AB904" s="5"/>
      <c r="AC904" s="5"/>
      <c r="AD904" s="5"/>
      <c r="AE904" s="5"/>
    </row>
    <row r="905" ht="15.75" customHeight="1">
      <c r="E905" s="89"/>
      <c r="I905" s="89"/>
      <c r="L905" s="89"/>
      <c r="N905" s="5"/>
      <c r="O905" s="92"/>
      <c r="P905" s="5"/>
      <c r="Q905" s="5"/>
      <c r="R905" s="11"/>
      <c r="S905" s="5"/>
      <c r="T905" s="3"/>
      <c r="U905" s="5"/>
      <c r="V905" s="5"/>
      <c r="W905" s="5"/>
      <c r="X905" s="5"/>
      <c r="Y905" s="5"/>
      <c r="Z905" s="5"/>
      <c r="AA905" s="5"/>
      <c r="AB905" s="5"/>
      <c r="AC905" s="5"/>
      <c r="AD905" s="5"/>
      <c r="AE905" s="5"/>
    </row>
    <row r="906" ht="15.75" customHeight="1">
      <c r="E906" s="89"/>
      <c r="I906" s="89"/>
      <c r="L906" s="89"/>
      <c r="N906" s="5"/>
      <c r="O906" s="92"/>
      <c r="P906" s="5"/>
      <c r="Q906" s="5"/>
      <c r="R906" s="11"/>
      <c r="S906" s="5"/>
      <c r="T906" s="3"/>
      <c r="U906" s="5"/>
      <c r="V906" s="5"/>
      <c r="W906" s="5"/>
      <c r="X906" s="5"/>
      <c r="Y906" s="5"/>
      <c r="Z906" s="5"/>
      <c r="AA906" s="5"/>
      <c r="AB906" s="5"/>
      <c r="AC906" s="5"/>
      <c r="AD906" s="5"/>
      <c r="AE906" s="5"/>
    </row>
    <row r="907" ht="15.75" customHeight="1">
      <c r="E907" s="89"/>
      <c r="I907" s="89"/>
      <c r="L907" s="89"/>
      <c r="N907" s="5"/>
      <c r="O907" s="92"/>
      <c r="P907" s="5"/>
      <c r="Q907" s="5"/>
      <c r="R907" s="11"/>
      <c r="S907" s="5"/>
      <c r="T907" s="3"/>
      <c r="U907" s="5"/>
      <c r="V907" s="5"/>
      <c r="W907" s="5"/>
      <c r="X907" s="5"/>
      <c r="Y907" s="5"/>
      <c r="Z907" s="5"/>
      <c r="AA907" s="5"/>
      <c r="AB907" s="5"/>
      <c r="AC907" s="5"/>
      <c r="AD907" s="5"/>
      <c r="AE907" s="5"/>
    </row>
    <row r="908" ht="15.75" customHeight="1">
      <c r="E908" s="89"/>
      <c r="I908" s="89"/>
      <c r="L908" s="89"/>
      <c r="N908" s="5"/>
      <c r="O908" s="92"/>
      <c r="P908" s="5"/>
      <c r="Q908" s="5"/>
      <c r="R908" s="11"/>
      <c r="S908" s="5"/>
      <c r="T908" s="3"/>
      <c r="U908" s="5"/>
      <c r="V908" s="5"/>
      <c r="W908" s="5"/>
      <c r="X908" s="5"/>
      <c r="Y908" s="5"/>
      <c r="Z908" s="5"/>
      <c r="AA908" s="5"/>
      <c r="AB908" s="5"/>
      <c r="AC908" s="5"/>
      <c r="AD908" s="5"/>
      <c r="AE908" s="5"/>
    </row>
    <row r="909" ht="15.75" customHeight="1">
      <c r="E909" s="89"/>
      <c r="I909" s="89"/>
      <c r="L909" s="89"/>
      <c r="N909" s="5"/>
      <c r="O909" s="92"/>
      <c r="P909" s="5"/>
      <c r="Q909" s="5"/>
      <c r="R909" s="11"/>
      <c r="S909" s="5"/>
      <c r="T909" s="3"/>
      <c r="U909" s="5"/>
      <c r="V909" s="5"/>
      <c r="W909" s="5"/>
      <c r="X909" s="5"/>
      <c r="Y909" s="5"/>
      <c r="Z909" s="5"/>
      <c r="AA909" s="5"/>
      <c r="AB909" s="5"/>
      <c r="AC909" s="5"/>
      <c r="AD909" s="5"/>
      <c r="AE909" s="5"/>
    </row>
    <row r="910" ht="15.75" customHeight="1">
      <c r="E910" s="89"/>
      <c r="I910" s="89"/>
      <c r="L910" s="89"/>
      <c r="N910" s="5"/>
      <c r="O910" s="92"/>
      <c r="P910" s="5"/>
      <c r="Q910" s="5"/>
      <c r="R910" s="11"/>
      <c r="S910" s="5"/>
      <c r="T910" s="3"/>
      <c r="U910" s="5"/>
      <c r="V910" s="5"/>
      <c r="W910" s="5"/>
      <c r="X910" s="5"/>
      <c r="Y910" s="5"/>
      <c r="Z910" s="5"/>
      <c r="AA910" s="5"/>
      <c r="AB910" s="5"/>
      <c r="AC910" s="5"/>
      <c r="AD910" s="5"/>
      <c r="AE910" s="5"/>
    </row>
    <row r="911" ht="15.75" customHeight="1">
      <c r="E911" s="89"/>
      <c r="I911" s="89"/>
      <c r="L911" s="89"/>
      <c r="N911" s="5"/>
      <c r="O911" s="92"/>
      <c r="P911" s="5"/>
      <c r="Q911" s="5"/>
      <c r="R911" s="11"/>
      <c r="S911" s="5"/>
      <c r="T911" s="3"/>
      <c r="U911" s="5"/>
      <c r="V911" s="5"/>
      <c r="W911" s="5"/>
      <c r="X911" s="5"/>
      <c r="Y911" s="5"/>
      <c r="Z911" s="5"/>
      <c r="AA911" s="5"/>
      <c r="AB911" s="5"/>
      <c r="AC911" s="5"/>
      <c r="AD911" s="5"/>
      <c r="AE911" s="5"/>
    </row>
    <row r="912" ht="15.75" customHeight="1">
      <c r="E912" s="89"/>
      <c r="I912" s="89"/>
      <c r="L912" s="89"/>
      <c r="N912" s="5"/>
      <c r="O912" s="92"/>
      <c r="P912" s="5"/>
      <c r="Q912" s="5"/>
      <c r="R912" s="11"/>
      <c r="S912" s="5"/>
      <c r="T912" s="3"/>
      <c r="U912" s="5"/>
      <c r="V912" s="5"/>
      <c r="W912" s="5"/>
      <c r="X912" s="5"/>
      <c r="Y912" s="5"/>
      <c r="Z912" s="5"/>
      <c r="AA912" s="5"/>
      <c r="AB912" s="5"/>
      <c r="AC912" s="5"/>
      <c r="AD912" s="5"/>
      <c r="AE912" s="5"/>
    </row>
    <row r="913" ht="15.75" customHeight="1">
      <c r="E913" s="89"/>
      <c r="I913" s="89"/>
      <c r="L913" s="89"/>
      <c r="N913" s="5"/>
      <c r="O913" s="92"/>
      <c r="P913" s="5"/>
      <c r="Q913" s="5"/>
      <c r="R913" s="11"/>
      <c r="S913" s="5"/>
      <c r="T913" s="3"/>
      <c r="U913" s="5"/>
      <c r="V913" s="5"/>
      <c r="W913" s="5"/>
      <c r="X913" s="5"/>
      <c r="Y913" s="5"/>
      <c r="Z913" s="5"/>
      <c r="AA913" s="5"/>
      <c r="AB913" s="5"/>
      <c r="AC913" s="5"/>
      <c r="AD913" s="5"/>
      <c r="AE913" s="5"/>
    </row>
    <row r="914" ht="15.75" customHeight="1">
      <c r="E914" s="89"/>
      <c r="I914" s="89"/>
      <c r="L914" s="89"/>
      <c r="N914" s="5"/>
      <c r="O914" s="92"/>
      <c r="P914" s="5"/>
      <c r="Q914" s="5"/>
      <c r="R914" s="11"/>
      <c r="S914" s="5"/>
      <c r="T914" s="3"/>
      <c r="U914" s="5"/>
      <c r="V914" s="5"/>
      <c r="W914" s="5"/>
      <c r="X914" s="5"/>
      <c r="Y914" s="5"/>
      <c r="Z914" s="5"/>
      <c r="AA914" s="5"/>
      <c r="AB914" s="5"/>
      <c r="AC914" s="5"/>
      <c r="AD914" s="5"/>
      <c r="AE914" s="5"/>
    </row>
    <row r="915" ht="15.75" customHeight="1">
      <c r="E915" s="89"/>
      <c r="I915" s="89"/>
      <c r="L915" s="89"/>
      <c r="N915" s="5"/>
      <c r="O915" s="92"/>
      <c r="P915" s="5"/>
      <c r="Q915" s="5"/>
      <c r="R915" s="11"/>
      <c r="S915" s="5"/>
      <c r="T915" s="3"/>
      <c r="U915" s="5"/>
      <c r="V915" s="5"/>
      <c r="W915" s="5"/>
      <c r="X915" s="5"/>
      <c r="Y915" s="5"/>
      <c r="Z915" s="5"/>
      <c r="AA915" s="5"/>
      <c r="AB915" s="5"/>
      <c r="AC915" s="5"/>
      <c r="AD915" s="5"/>
      <c r="AE915" s="5"/>
    </row>
    <row r="916" ht="15.75" customHeight="1">
      <c r="E916" s="89"/>
      <c r="I916" s="89"/>
      <c r="L916" s="89"/>
      <c r="N916" s="5"/>
      <c r="O916" s="92"/>
      <c r="P916" s="5"/>
      <c r="Q916" s="5"/>
      <c r="R916" s="11"/>
      <c r="S916" s="5"/>
      <c r="T916" s="3"/>
      <c r="U916" s="5"/>
      <c r="V916" s="5"/>
      <c r="W916" s="5"/>
      <c r="X916" s="5"/>
      <c r="Y916" s="5"/>
      <c r="Z916" s="5"/>
      <c r="AA916" s="5"/>
      <c r="AB916" s="5"/>
      <c r="AC916" s="5"/>
      <c r="AD916" s="5"/>
      <c r="AE916" s="5"/>
    </row>
    <row r="917" ht="15.75" customHeight="1">
      <c r="E917" s="89"/>
      <c r="I917" s="89"/>
      <c r="L917" s="89"/>
      <c r="N917" s="5"/>
      <c r="O917" s="92"/>
      <c r="P917" s="5"/>
      <c r="Q917" s="5"/>
      <c r="R917" s="11"/>
      <c r="S917" s="5"/>
      <c r="T917" s="3"/>
      <c r="U917" s="5"/>
      <c r="V917" s="5"/>
      <c r="W917" s="5"/>
      <c r="X917" s="5"/>
      <c r="Y917" s="5"/>
      <c r="Z917" s="5"/>
      <c r="AA917" s="5"/>
      <c r="AB917" s="5"/>
      <c r="AC917" s="5"/>
      <c r="AD917" s="5"/>
      <c r="AE917" s="5"/>
    </row>
    <row r="918" ht="15.75" customHeight="1">
      <c r="E918" s="89"/>
      <c r="I918" s="89"/>
      <c r="L918" s="89"/>
      <c r="N918" s="5"/>
      <c r="O918" s="92"/>
      <c r="P918" s="5"/>
      <c r="Q918" s="5"/>
      <c r="R918" s="11"/>
      <c r="S918" s="5"/>
      <c r="T918" s="3"/>
      <c r="U918" s="5"/>
      <c r="V918" s="5"/>
      <c r="W918" s="5"/>
      <c r="X918" s="5"/>
      <c r="Y918" s="5"/>
      <c r="Z918" s="5"/>
      <c r="AA918" s="5"/>
      <c r="AB918" s="5"/>
      <c r="AC918" s="5"/>
      <c r="AD918" s="5"/>
      <c r="AE918" s="5"/>
    </row>
    <row r="919" ht="15.75" customHeight="1">
      <c r="E919" s="89"/>
      <c r="I919" s="89"/>
      <c r="L919" s="89"/>
      <c r="N919" s="5"/>
      <c r="O919" s="92"/>
      <c r="P919" s="5"/>
      <c r="Q919" s="5"/>
      <c r="R919" s="11"/>
      <c r="S919" s="5"/>
      <c r="T919" s="3"/>
      <c r="U919" s="5"/>
      <c r="V919" s="5"/>
      <c r="W919" s="5"/>
      <c r="X919" s="5"/>
      <c r="Y919" s="5"/>
      <c r="Z919" s="5"/>
      <c r="AA919" s="5"/>
      <c r="AB919" s="5"/>
      <c r="AC919" s="5"/>
      <c r="AD919" s="5"/>
      <c r="AE919" s="5"/>
    </row>
    <row r="920" ht="15.75" customHeight="1">
      <c r="E920" s="89"/>
      <c r="I920" s="89"/>
      <c r="L920" s="89"/>
      <c r="N920" s="5"/>
      <c r="O920" s="92"/>
      <c r="P920" s="5"/>
      <c r="Q920" s="5"/>
      <c r="R920" s="11"/>
      <c r="S920" s="5"/>
      <c r="T920" s="3"/>
      <c r="U920" s="5"/>
      <c r="V920" s="5"/>
      <c r="W920" s="5"/>
      <c r="X920" s="5"/>
      <c r="Y920" s="5"/>
      <c r="Z920" s="5"/>
      <c r="AA920" s="5"/>
      <c r="AB920" s="5"/>
      <c r="AC920" s="5"/>
      <c r="AD920" s="5"/>
      <c r="AE920" s="5"/>
    </row>
    <row r="921" ht="15.75" customHeight="1">
      <c r="E921" s="89"/>
      <c r="I921" s="89"/>
      <c r="L921" s="89"/>
      <c r="N921" s="5"/>
      <c r="O921" s="92"/>
      <c r="P921" s="5"/>
      <c r="Q921" s="5"/>
      <c r="R921" s="11"/>
      <c r="S921" s="5"/>
      <c r="T921" s="3"/>
      <c r="U921" s="5"/>
      <c r="V921" s="5"/>
      <c r="W921" s="5"/>
      <c r="X921" s="5"/>
      <c r="Y921" s="5"/>
      <c r="Z921" s="5"/>
      <c r="AA921" s="5"/>
      <c r="AB921" s="5"/>
      <c r="AC921" s="5"/>
      <c r="AD921" s="5"/>
      <c r="AE921" s="5"/>
    </row>
    <row r="922" ht="15.75" customHeight="1">
      <c r="E922" s="89"/>
      <c r="I922" s="89"/>
      <c r="L922" s="89"/>
      <c r="N922" s="5"/>
      <c r="O922" s="92"/>
      <c r="P922" s="5"/>
      <c r="Q922" s="5"/>
      <c r="R922" s="11"/>
      <c r="S922" s="5"/>
      <c r="T922" s="3"/>
      <c r="U922" s="5"/>
      <c r="V922" s="5"/>
      <c r="W922" s="5"/>
      <c r="X922" s="5"/>
      <c r="Y922" s="5"/>
      <c r="Z922" s="5"/>
      <c r="AA922" s="5"/>
      <c r="AB922" s="5"/>
      <c r="AC922" s="5"/>
      <c r="AD922" s="5"/>
      <c r="AE922" s="5"/>
    </row>
    <row r="923" ht="15.75" customHeight="1">
      <c r="E923" s="89"/>
      <c r="I923" s="89"/>
      <c r="L923" s="89"/>
      <c r="N923" s="5"/>
      <c r="O923" s="92"/>
      <c r="P923" s="5"/>
      <c r="Q923" s="5"/>
      <c r="R923" s="11"/>
      <c r="S923" s="5"/>
      <c r="T923" s="3"/>
      <c r="U923" s="5"/>
      <c r="V923" s="5"/>
      <c r="W923" s="5"/>
      <c r="X923" s="5"/>
      <c r="Y923" s="5"/>
      <c r="Z923" s="5"/>
      <c r="AA923" s="5"/>
      <c r="AB923" s="5"/>
      <c r="AC923" s="5"/>
      <c r="AD923" s="5"/>
      <c r="AE923" s="5"/>
    </row>
    <row r="924" ht="15.75" customHeight="1">
      <c r="E924" s="89"/>
      <c r="I924" s="89"/>
      <c r="L924" s="89"/>
      <c r="N924" s="5"/>
      <c r="O924" s="92"/>
      <c r="P924" s="5"/>
      <c r="Q924" s="5"/>
      <c r="R924" s="11"/>
      <c r="S924" s="5"/>
      <c r="T924" s="3"/>
      <c r="U924" s="5"/>
      <c r="V924" s="5"/>
      <c r="W924" s="5"/>
      <c r="X924" s="5"/>
      <c r="Y924" s="5"/>
      <c r="Z924" s="5"/>
      <c r="AA924" s="5"/>
      <c r="AB924" s="5"/>
      <c r="AC924" s="5"/>
      <c r="AD924" s="5"/>
      <c r="AE924" s="5"/>
    </row>
    <row r="925" ht="15.75" customHeight="1">
      <c r="E925" s="89"/>
      <c r="I925" s="89"/>
      <c r="L925" s="89"/>
      <c r="N925" s="5"/>
      <c r="O925" s="92"/>
      <c r="P925" s="5"/>
      <c r="Q925" s="5"/>
      <c r="R925" s="11"/>
      <c r="S925" s="5"/>
      <c r="T925" s="3"/>
      <c r="U925" s="5"/>
      <c r="V925" s="5"/>
      <c r="W925" s="5"/>
      <c r="X925" s="5"/>
      <c r="Y925" s="5"/>
      <c r="Z925" s="5"/>
      <c r="AA925" s="5"/>
      <c r="AB925" s="5"/>
      <c r="AC925" s="5"/>
      <c r="AD925" s="5"/>
      <c r="AE925" s="5"/>
    </row>
    <row r="926" ht="15.75" customHeight="1">
      <c r="E926" s="89"/>
      <c r="I926" s="89"/>
      <c r="L926" s="89"/>
      <c r="N926" s="5"/>
      <c r="O926" s="92"/>
      <c r="P926" s="5"/>
      <c r="Q926" s="5"/>
      <c r="R926" s="11"/>
      <c r="S926" s="5"/>
      <c r="T926" s="3"/>
      <c r="U926" s="5"/>
      <c r="V926" s="5"/>
      <c r="W926" s="5"/>
      <c r="X926" s="5"/>
      <c r="Y926" s="5"/>
      <c r="Z926" s="5"/>
      <c r="AA926" s="5"/>
      <c r="AB926" s="5"/>
      <c r="AC926" s="5"/>
      <c r="AD926" s="5"/>
      <c r="AE926" s="5"/>
    </row>
    <row r="927" ht="15.75" customHeight="1">
      <c r="E927" s="89"/>
      <c r="I927" s="89"/>
      <c r="L927" s="89"/>
      <c r="N927" s="5"/>
      <c r="O927" s="92"/>
      <c r="P927" s="5"/>
      <c r="Q927" s="5"/>
      <c r="R927" s="11"/>
      <c r="S927" s="5"/>
      <c r="T927" s="3"/>
      <c r="U927" s="5"/>
      <c r="V927" s="5"/>
      <c r="W927" s="5"/>
      <c r="X927" s="5"/>
      <c r="Y927" s="5"/>
      <c r="Z927" s="5"/>
      <c r="AA927" s="5"/>
      <c r="AB927" s="5"/>
      <c r="AC927" s="5"/>
      <c r="AD927" s="5"/>
      <c r="AE927" s="5"/>
    </row>
    <row r="928" ht="15.75" customHeight="1">
      <c r="E928" s="89"/>
      <c r="I928" s="89"/>
      <c r="L928" s="89"/>
      <c r="N928" s="5"/>
      <c r="O928" s="92"/>
      <c r="P928" s="5"/>
      <c r="Q928" s="5"/>
      <c r="R928" s="11"/>
      <c r="S928" s="5"/>
      <c r="T928" s="3"/>
      <c r="U928" s="5"/>
      <c r="V928" s="5"/>
      <c r="W928" s="5"/>
      <c r="X928" s="5"/>
      <c r="Y928" s="5"/>
      <c r="Z928" s="5"/>
      <c r="AA928" s="5"/>
      <c r="AB928" s="5"/>
      <c r="AC928" s="5"/>
      <c r="AD928" s="5"/>
      <c r="AE928" s="5"/>
    </row>
    <row r="929" ht="15.75" customHeight="1">
      <c r="E929" s="89"/>
      <c r="I929" s="89"/>
      <c r="L929" s="89"/>
      <c r="N929" s="5"/>
      <c r="O929" s="92"/>
      <c r="P929" s="5"/>
      <c r="Q929" s="5"/>
      <c r="R929" s="11"/>
      <c r="S929" s="5"/>
      <c r="T929" s="3"/>
      <c r="U929" s="5"/>
      <c r="V929" s="5"/>
      <c r="W929" s="5"/>
      <c r="X929" s="5"/>
      <c r="Y929" s="5"/>
      <c r="Z929" s="5"/>
      <c r="AA929" s="5"/>
      <c r="AB929" s="5"/>
      <c r="AC929" s="5"/>
      <c r="AD929" s="5"/>
      <c r="AE929" s="5"/>
    </row>
    <row r="930" ht="15.75" customHeight="1">
      <c r="E930" s="89"/>
      <c r="I930" s="89"/>
      <c r="L930" s="89"/>
      <c r="N930" s="5"/>
      <c r="O930" s="92"/>
      <c r="P930" s="5"/>
      <c r="Q930" s="5"/>
      <c r="R930" s="11"/>
      <c r="S930" s="5"/>
      <c r="T930" s="3"/>
      <c r="U930" s="5"/>
      <c r="V930" s="5"/>
      <c r="W930" s="5"/>
      <c r="X930" s="5"/>
      <c r="Y930" s="5"/>
      <c r="Z930" s="5"/>
      <c r="AA930" s="5"/>
      <c r="AB930" s="5"/>
      <c r="AC930" s="5"/>
      <c r="AD930" s="5"/>
      <c r="AE930" s="5"/>
    </row>
    <row r="931" ht="15.75" customHeight="1">
      <c r="E931" s="89"/>
      <c r="I931" s="89"/>
      <c r="L931" s="89"/>
      <c r="N931" s="5"/>
      <c r="O931" s="92"/>
      <c r="P931" s="5"/>
      <c r="Q931" s="5"/>
      <c r="R931" s="11"/>
      <c r="S931" s="5"/>
      <c r="T931" s="3"/>
      <c r="U931" s="5"/>
      <c r="V931" s="5"/>
      <c r="W931" s="5"/>
      <c r="X931" s="5"/>
      <c r="Y931" s="5"/>
      <c r="Z931" s="5"/>
      <c r="AA931" s="5"/>
      <c r="AB931" s="5"/>
      <c r="AC931" s="5"/>
      <c r="AD931" s="5"/>
      <c r="AE931" s="5"/>
    </row>
    <row r="932" ht="15.75" customHeight="1">
      <c r="E932" s="89"/>
      <c r="I932" s="89"/>
      <c r="L932" s="89"/>
      <c r="N932" s="5"/>
      <c r="O932" s="92"/>
      <c r="P932" s="5"/>
      <c r="Q932" s="5"/>
      <c r="R932" s="11"/>
      <c r="S932" s="5"/>
      <c r="T932" s="3"/>
      <c r="U932" s="5"/>
      <c r="V932" s="5"/>
      <c r="W932" s="5"/>
      <c r="X932" s="5"/>
      <c r="Y932" s="5"/>
      <c r="Z932" s="5"/>
      <c r="AA932" s="5"/>
      <c r="AB932" s="5"/>
      <c r="AC932" s="5"/>
      <c r="AD932" s="5"/>
      <c r="AE932" s="5"/>
    </row>
    <row r="933" ht="15.75" customHeight="1">
      <c r="E933" s="89"/>
      <c r="I933" s="89"/>
      <c r="L933" s="89"/>
      <c r="N933" s="5"/>
      <c r="O933" s="92"/>
      <c r="P933" s="5"/>
      <c r="Q933" s="5"/>
      <c r="R933" s="11"/>
      <c r="S933" s="5"/>
      <c r="T933" s="3"/>
      <c r="U933" s="5"/>
      <c r="V933" s="5"/>
      <c r="W933" s="5"/>
      <c r="X933" s="5"/>
      <c r="Y933" s="5"/>
      <c r="Z933" s="5"/>
      <c r="AA933" s="5"/>
      <c r="AB933" s="5"/>
      <c r="AC933" s="5"/>
      <c r="AD933" s="5"/>
      <c r="AE933" s="5"/>
    </row>
    <row r="934" ht="15.75" customHeight="1">
      <c r="E934" s="89"/>
      <c r="I934" s="89"/>
      <c r="L934" s="89"/>
      <c r="N934" s="5"/>
      <c r="O934" s="92"/>
      <c r="P934" s="5"/>
      <c r="Q934" s="5"/>
      <c r="R934" s="11"/>
      <c r="S934" s="5"/>
      <c r="T934" s="3"/>
      <c r="U934" s="5"/>
      <c r="V934" s="5"/>
      <c r="W934" s="5"/>
      <c r="X934" s="5"/>
      <c r="Y934" s="5"/>
      <c r="Z934" s="5"/>
      <c r="AA934" s="5"/>
      <c r="AB934" s="5"/>
      <c r="AC934" s="5"/>
      <c r="AD934" s="5"/>
      <c r="AE934" s="5"/>
    </row>
    <row r="935" ht="15.75" customHeight="1">
      <c r="E935" s="89"/>
      <c r="I935" s="89"/>
      <c r="L935" s="89"/>
      <c r="N935" s="5"/>
      <c r="O935" s="92"/>
      <c r="P935" s="5"/>
      <c r="Q935" s="5"/>
      <c r="R935" s="11"/>
      <c r="S935" s="5"/>
      <c r="T935" s="3"/>
      <c r="U935" s="5"/>
      <c r="V935" s="5"/>
      <c r="W935" s="5"/>
      <c r="X935" s="5"/>
      <c r="Y935" s="5"/>
      <c r="Z935" s="5"/>
      <c r="AA935" s="5"/>
      <c r="AB935" s="5"/>
      <c r="AC935" s="5"/>
      <c r="AD935" s="5"/>
      <c r="AE935" s="5"/>
    </row>
    <row r="936" ht="15.75" customHeight="1">
      <c r="E936" s="89"/>
      <c r="I936" s="89"/>
      <c r="L936" s="89"/>
      <c r="N936" s="5"/>
      <c r="O936" s="92"/>
      <c r="P936" s="5"/>
      <c r="Q936" s="5"/>
      <c r="R936" s="11"/>
      <c r="S936" s="5"/>
      <c r="T936" s="3"/>
      <c r="U936" s="5"/>
      <c r="V936" s="5"/>
      <c r="W936" s="5"/>
      <c r="X936" s="5"/>
      <c r="Y936" s="5"/>
      <c r="Z936" s="5"/>
      <c r="AA936" s="5"/>
      <c r="AB936" s="5"/>
      <c r="AC936" s="5"/>
      <c r="AD936" s="5"/>
      <c r="AE936" s="5"/>
    </row>
    <row r="937" ht="15.75" customHeight="1">
      <c r="E937" s="89"/>
      <c r="I937" s="89"/>
      <c r="L937" s="89"/>
      <c r="N937" s="5"/>
      <c r="O937" s="92"/>
      <c r="P937" s="5"/>
      <c r="Q937" s="5"/>
      <c r="R937" s="11"/>
      <c r="S937" s="5"/>
      <c r="T937" s="3"/>
      <c r="U937" s="5"/>
      <c r="V937" s="5"/>
      <c r="W937" s="5"/>
      <c r="X937" s="5"/>
      <c r="Y937" s="5"/>
      <c r="Z937" s="5"/>
      <c r="AA937" s="5"/>
      <c r="AB937" s="5"/>
      <c r="AC937" s="5"/>
      <c r="AD937" s="5"/>
      <c r="AE937" s="5"/>
    </row>
    <row r="938" ht="15.75" customHeight="1">
      <c r="E938" s="89"/>
      <c r="I938" s="89"/>
      <c r="L938" s="89"/>
      <c r="N938" s="5"/>
      <c r="O938" s="92"/>
      <c r="P938" s="5"/>
      <c r="Q938" s="5"/>
      <c r="R938" s="11"/>
      <c r="S938" s="5"/>
      <c r="T938" s="3"/>
      <c r="U938" s="5"/>
      <c r="V938" s="5"/>
      <c r="W938" s="5"/>
      <c r="X938" s="5"/>
      <c r="Y938" s="5"/>
      <c r="Z938" s="5"/>
      <c r="AA938" s="5"/>
      <c r="AB938" s="5"/>
      <c r="AC938" s="5"/>
      <c r="AD938" s="5"/>
      <c r="AE938" s="5"/>
    </row>
    <row r="939" ht="15.75" customHeight="1">
      <c r="E939" s="89"/>
      <c r="I939" s="89"/>
      <c r="L939" s="89"/>
      <c r="N939" s="5"/>
      <c r="O939" s="92"/>
      <c r="P939" s="5"/>
      <c r="Q939" s="5"/>
      <c r="R939" s="11"/>
      <c r="S939" s="5"/>
      <c r="T939" s="3"/>
      <c r="U939" s="5"/>
      <c r="V939" s="5"/>
      <c r="W939" s="5"/>
      <c r="X939" s="5"/>
      <c r="Y939" s="5"/>
      <c r="Z939" s="5"/>
      <c r="AA939" s="5"/>
      <c r="AB939" s="5"/>
      <c r="AC939" s="5"/>
      <c r="AD939" s="5"/>
      <c r="AE939" s="5"/>
    </row>
    <row r="940" ht="15.75" customHeight="1">
      <c r="E940" s="89"/>
      <c r="I940" s="89"/>
      <c r="L940" s="89"/>
      <c r="N940" s="5"/>
      <c r="O940" s="92"/>
      <c r="P940" s="5"/>
      <c r="Q940" s="5"/>
      <c r="R940" s="11"/>
      <c r="S940" s="5"/>
      <c r="T940" s="3"/>
      <c r="U940" s="5"/>
      <c r="V940" s="5"/>
      <c r="W940" s="5"/>
      <c r="X940" s="5"/>
      <c r="Y940" s="5"/>
      <c r="Z940" s="5"/>
      <c r="AA940" s="5"/>
      <c r="AB940" s="5"/>
      <c r="AC940" s="5"/>
      <c r="AD940" s="5"/>
      <c r="AE940" s="5"/>
    </row>
    <row r="941" ht="15.75" customHeight="1">
      <c r="E941" s="89"/>
      <c r="I941" s="89"/>
      <c r="L941" s="89"/>
      <c r="N941" s="5"/>
      <c r="O941" s="92"/>
      <c r="P941" s="5"/>
      <c r="Q941" s="5"/>
      <c r="R941" s="11"/>
      <c r="S941" s="5"/>
      <c r="T941" s="3"/>
      <c r="U941" s="5"/>
      <c r="V941" s="5"/>
      <c r="W941" s="5"/>
      <c r="X941" s="5"/>
      <c r="Y941" s="5"/>
      <c r="Z941" s="5"/>
      <c r="AA941" s="5"/>
      <c r="AB941" s="5"/>
      <c r="AC941" s="5"/>
      <c r="AD941" s="5"/>
      <c r="AE941" s="5"/>
    </row>
    <row r="942" ht="15.75" customHeight="1">
      <c r="E942" s="89"/>
      <c r="I942" s="89"/>
      <c r="L942" s="89"/>
      <c r="N942" s="5"/>
      <c r="O942" s="92"/>
      <c r="P942" s="5"/>
      <c r="Q942" s="5"/>
      <c r="R942" s="11"/>
      <c r="S942" s="5"/>
      <c r="T942" s="3"/>
      <c r="U942" s="5"/>
      <c r="V942" s="5"/>
      <c r="W942" s="5"/>
      <c r="X942" s="5"/>
      <c r="Y942" s="5"/>
      <c r="Z942" s="5"/>
      <c r="AA942" s="5"/>
      <c r="AB942" s="5"/>
      <c r="AC942" s="5"/>
      <c r="AD942" s="5"/>
      <c r="AE942" s="5"/>
    </row>
    <row r="943" ht="15.75" customHeight="1">
      <c r="E943" s="89"/>
      <c r="I943" s="89"/>
      <c r="L943" s="89"/>
      <c r="N943" s="5"/>
      <c r="O943" s="92"/>
      <c r="P943" s="5"/>
      <c r="Q943" s="5"/>
      <c r="R943" s="11"/>
      <c r="S943" s="5"/>
      <c r="T943" s="3"/>
      <c r="U943" s="5"/>
      <c r="V943" s="5"/>
      <c r="W943" s="5"/>
      <c r="X943" s="5"/>
      <c r="Y943" s="5"/>
      <c r="Z943" s="5"/>
      <c r="AA943" s="5"/>
      <c r="AB943" s="5"/>
      <c r="AC943" s="5"/>
      <c r="AD943" s="5"/>
      <c r="AE943" s="5"/>
    </row>
    <row r="944" ht="15.75" customHeight="1">
      <c r="E944" s="89"/>
      <c r="I944" s="89"/>
      <c r="L944" s="89"/>
      <c r="N944" s="5"/>
      <c r="O944" s="92"/>
      <c r="P944" s="5"/>
      <c r="Q944" s="5"/>
      <c r="R944" s="11"/>
      <c r="S944" s="5"/>
      <c r="T944" s="3"/>
      <c r="U944" s="5"/>
      <c r="V944" s="5"/>
      <c r="W944" s="5"/>
      <c r="X944" s="5"/>
      <c r="Y944" s="5"/>
      <c r="Z944" s="5"/>
      <c r="AA944" s="5"/>
      <c r="AB944" s="5"/>
      <c r="AC944" s="5"/>
      <c r="AD944" s="5"/>
      <c r="AE944" s="5"/>
    </row>
    <row r="945" ht="15.75" customHeight="1">
      <c r="E945" s="89"/>
      <c r="I945" s="89"/>
      <c r="L945" s="89"/>
      <c r="N945" s="5"/>
      <c r="O945" s="92"/>
      <c r="P945" s="5"/>
      <c r="Q945" s="5"/>
      <c r="R945" s="11"/>
      <c r="S945" s="5"/>
      <c r="T945" s="3"/>
      <c r="U945" s="5"/>
      <c r="V945" s="5"/>
      <c r="W945" s="5"/>
      <c r="X945" s="5"/>
      <c r="Y945" s="5"/>
      <c r="Z945" s="5"/>
      <c r="AA945" s="5"/>
      <c r="AB945" s="5"/>
      <c r="AC945" s="5"/>
      <c r="AD945" s="5"/>
      <c r="AE945" s="5"/>
    </row>
    <row r="946" ht="15.75" customHeight="1">
      <c r="E946" s="89"/>
      <c r="I946" s="89"/>
      <c r="L946" s="89"/>
      <c r="N946" s="5"/>
      <c r="O946" s="92"/>
      <c r="P946" s="5"/>
      <c r="Q946" s="5"/>
      <c r="R946" s="11"/>
      <c r="S946" s="5"/>
      <c r="T946" s="3"/>
      <c r="U946" s="5"/>
      <c r="V946" s="5"/>
      <c r="W946" s="5"/>
      <c r="X946" s="5"/>
      <c r="Y946" s="5"/>
      <c r="Z946" s="5"/>
      <c r="AA946" s="5"/>
      <c r="AB946" s="5"/>
      <c r="AC946" s="5"/>
      <c r="AD946" s="5"/>
      <c r="AE946" s="5"/>
    </row>
    <row r="947" ht="15.75" customHeight="1">
      <c r="E947" s="89"/>
      <c r="I947" s="89"/>
      <c r="L947" s="89"/>
      <c r="N947" s="5"/>
      <c r="O947" s="92"/>
      <c r="P947" s="5"/>
      <c r="Q947" s="5"/>
      <c r="R947" s="11"/>
      <c r="S947" s="5"/>
      <c r="T947" s="3"/>
      <c r="U947" s="5"/>
      <c r="V947" s="5"/>
      <c r="W947" s="5"/>
      <c r="X947" s="5"/>
      <c r="Y947" s="5"/>
      <c r="Z947" s="5"/>
      <c r="AA947" s="5"/>
      <c r="AB947" s="5"/>
      <c r="AC947" s="5"/>
      <c r="AD947" s="5"/>
      <c r="AE947" s="5"/>
    </row>
    <row r="948" ht="15.75" customHeight="1">
      <c r="E948" s="89"/>
      <c r="I948" s="89"/>
      <c r="L948" s="89"/>
      <c r="N948" s="5"/>
      <c r="O948" s="92"/>
      <c r="P948" s="5"/>
      <c r="Q948" s="5"/>
      <c r="R948" s="11"/>
      <c r="S948" s="5"/>
      <c r="T948" s="3"/>
      <c r="U948" s="5"/>
      <c r="V948" s="5"/>
      <c r="W948" s="5"/>
      <c r="X948" s="5"/>
      <c r="Y948" s="5"/>
      <c r="Z948" s="5"/>
      <c r="AA948" s="5"/>
      <c r="AB948" s="5"/>
      <c r="AC948" s="5"/>
      <c r="AD948" s="5"/>
      <c r="AE948" s="5"/>
    </row>
    <row r="949" ht="15.75" customHeight="1">
      <c r="E949" s="89"/>
      <c r="I949" s="89"/>
      <c r="L949" s="89"/>
      <c r="N949" s="5"/>
      <c r="O949" s="92"/>
      <c r="P949" s="5"/>
      <c r="Q949" s="5"/>
      <c r="R949" s="11"/>
      <c r="S949" s="5"/>
      <c r="T949" s="3"/>
      <c r="U949" s="5"/>
      <c r="V949" s="5"/>
      <c r="W949" s="5"/>
      <c r="X949" s="5"/>
      <c r="Y949" s="5"/>
      <c r="Z949" s="5"/>
      <c r="AA949" s="5"/>
      <c r="AB949" s="5"/>
      <c r="AC949" s="5"/>
      <c r="AD949" s="5"/>
      <c r="AE949" s="5"/>
    </row>
    <row r="950" ht="15.75" customHeight="1">
      <c r="E950" s="89"/>
      <c r="I950" s="89"/>
      <c r="L950" s="89"/>
      <c r="N950" s="5"/>
      <c r="O950" s="92"/>
      <c r="P950" s="5"/>
      <c r="Q950" s="5"/>
      <c r="R950" s="11"/>
      <c r="S950" s="5"/>
      <c r="T950" s="3"/>
      <c r="U950" s="5"/>
      <c r="V950" s="5"/>
      <c r="W950" s="5"/>
      <c r="X950" s="5"/>
      <c r="Y950" s="5"/>
      <c r="Z950" s="5"/>
      <c r="AA950" s="5"/>
      <c r="AB950" s="5"/>
      <c r="AC950" s="5"/>
      <c r="AD950" s="5"/>
      <c r="AE950" s="5"/>
    </row>
    <row r="951" ht="15.75" customHeight="1">
      <c r="E951" s="89"/>
      <c r="I951" s="89"/>
      <c r="L951" s="89"/>
      <c r="N951" s="5"/>
      <c r="O951" s="92"/>
      <c r="P951" s="5"/>
      <c r="Q951" s="5"/>
      <c r="R951" s="11"/>
      <c r="S951" s="5"/>
      <c r="T951" s="3"/>
      <c r="U951" s="5"/>
      <c r="V951" s="5"/>
      <c r="W951" s="5"/>
      <c r="X951" s="5"/>
      <c r="Y951" s="5"/>
      <c r="Z951" s="5"/>
      <c r="AA951" s="5"/>
      <c r="AB951" s="5"/>
      <c r="AC951" s="5"/>
      <c r="AD951" s="5"/>
      <c r="AE951" s="5"/>
    </row>
    <row r="952" ht="15.75" customHeight="1">
      <c r="E952" s="89"/>
      <c r="I952" s="89"/>
      <c r="L952" s="89"/>
      <c r="N952" s="5"/>
      <c r="O952" s="92"/>
      <c r="P952" s="5"/>
      <c r="Q952" s="5"/>
      <c r="R952" s="11"/>
      <c r="S952" s="5"/>
      <c r="T952" s="3"/>
      <c r="U952" s="5"/>
      <c r="V952" s="5"/>
      <c r="W952" s="5"/>
      <c r="X952" s="5"/>
      <c r="Y952" s="5"/>
      <c r="Z952" s="5"/>
      <c r="AA952" s="5"/>
      <c r="AB952" s="5"/>
      <c r="AC952" s="5"/>
      <c r="AD952" s="5"/>
      <c r="AE952" s="5"/>
    </row>
    <row r="953" ht="15.75" customHeight="1">
      <c r="E953" s="89"/>
      <c r="I953" s="89"/>
      <c r="L953" s="89"/>
      <c r="N953" s="5"/>
      <c r="O953" s="92"/>
      <c r="P953" s="5"/>
      <c r="Q953" s="5"/>
      <c r="R953" s="11"/>
      <c r="S953" s="5"/>
      <c r="T953" s="3"/>
      <c r="U953" s="5"/>
      <c r="V953" s="5"/>
      <c r="W953" s="5"/>
      <c r="X953" s="5"/>
      <c r="Y953" s="5"/>
      <c r="Z953" s="5"/>
      <c r="AA953" s="5"/>
      <c r="AB953" s="5"/>
      <c r="AC953" s="5"/>
      <c r="AD953" s="5"/>
      <c r="AE953" s="5"/>
    </row>
    <row r="954" ht="15.75" customHeight="1">
      <c r="E954" s="89"/>
      <c r="I954" s="89"/>
      <c r="L954" s="89"/>
      <c r="N954" s="5"/>
      <c r="O954" s="92"/>
      <c r="P954" s="5"/>
      <c r="Q954" s="5"/>
      <c r="R954" s="11"/>
      <c r="S954" s="5"/>
      <c r="T954" s="3"/>
      <c r="U954" s="5"/>
      <c r="V954" s="5"/>
      <c r="W954" s="5"/>
      <c r="X954" s="5"/>
      <c r="Y954" s="5"/>
      <c r="Z954" s="5"/>
      <c r="AA954" s="5"/>
      <c r="AB954" s="5"/>
      <c r="AC954" s="5"/>
      <c r="AD954" s="5"/>
      <c r="AE954" s="5"/>
    </row>
    <row r="955" ht="15.75" customHeight="1">
      <c r="E955" s="89"/>
      <c r="I955" s="89"/>
      <c r="L955" s="89"/>
      <c r="N955" s="5"/>
      <c r="O955" s="92"/>
      <c r="P955" s="5"/>
      <c r="Q955" s="5"/>
      <c r="R955" s="11"/>
      <c r="S955" s="5"/>
      <c r="T955" s="3"/>
      <c r="U955" s="5"/>
      <c r="V955" s="5"/>
      <c r="W955" s="5"/>
      <c r="X955" s="5"/>
      <c r="Y955" s="5"/>
      <c r="Z955" s="5"/>
      <c r="AA955" s="5"/>
      <c r="AB955" s="5"/>
      <c r="AC955" s="5"/>
      <c r="AD955" s="5"/>
      <c r="AE955" s="5"/>
    </row>
    <row r="956" ht="15.75" customHeight="1">
      <c r="E956" s="89"/>
      <c r="I956" s="89"/>
      <c r="L956" s="89"/>
      <c r="N956" s="5"/>
      <c r="O956" s="92"/>
      <c r="P956" s="5"/>
      <c r="Q956" s="5"/>
      <c r="R956" s="11"/>
      <c r="S956" s="5"/>
      <c r="T956" s="3"/>
      <c r="U956" s="5"/>
      <c r="V956" s="5"/>
      <c r="W956" s="5"/>
      <c r="X956" s="5"/>
      <c r="Y956" s="5"/>
      <c r="Z956" s="5"/>
      <c r="AA956" s="5"/>
      <c r="AB956" s="5"/>
      <c r="AC956" s="5"/>
      <c r="AD956" s="5"/>
      <c r="AE956" s="5"/>
    </row>
    <row r="957" ht="15.75" customHeight="1">
      <c r="E957" s="89"/>
      <c r="I957" s="89"/>
      <c r="L957" s="89"/>
      <c r="N957" s="5"/>
      <c r="O957" s="92"/>
      <c r="P957" s="5"/>
      <c r="Q957" s="5"/>
      <c r="R957" s="11"/>
      <c r="S957" s="5"/>
      <c r="T957" s="3"/>
      <c r="U957" s="5"/>
      <c r="V957" s="5"/>
      <c r="W957" s="5"/>
      <c r="X957" s="5"/>
      <c r="Y957" s="5"/>
      <c r="Z957" s="5"/>
      <c r="AA957" s="5"/>
      <c r="AB957" s="5"/>
      <c r="AC957" s="5"/>
      <c r="AD957" s="5"/>
      <c r="AE957" s="5"/>
    </row>
    <row r="958" ht="15.75" customHeight="1">
      <c r="E958" s="89"/>
      <c r="I958" s="89"/>
      <c r="L958" s="89"/>
      <c r="N958" s="5"/>
      <c r="O958" s="92"/>
      <c r="P958" s="5"/>
      <c r="Q958" s="5"/>
      <c r="R958" s="11"/>
      <c r="S958" s="5"/>
      <c r="T958" s="3"/>
      <c r="U958" s="5"/>
      <c r="V958" s="5"/>
      <c r="W958" s="5"/>
      <c r="X958" s="5"/>
      <c r="Y958" s="5"/>
      <c r="Z958" s="5"/>
      <c r="AA958" s="5"/>
      <c r="AB958" s="5"/>
      <c r="AC958" s="5"/>
      <c r="AD958" s="5"/>
      <c r="AE958" s="5"/>
    </row>
    <row r="959" ht="15.75" customHeight="1">
      <c r="E959" s="89"/>
      <c r="I959" s="89"/>
      <c r="L959" s="89"/>
      <c r="N959" s="5"/>
      <c r="O959" s="92"/>
      <c r="P959" s="5"/>
      <c r="Q959" s="5"/>
      <c r="R959" s="11"/>
      <c r="S959" s="5"/>
      <c r="T959" s="3"/>
      <c r="U959" s="5"/>
      <c r="V959" s="5"/>
      <c r="W959" s="5"/>
      <c r="X959" s="5"/>
      <c r="Y959" s="5"/>
      <c r="Z959" s="5"/>
      <c r="AA959" s="5"/>
      <c r="AB959" s="5"/>
      <c r="AC959" s="5"/>
      <c r="AD959" s="5"/>
      <c r="AE959" s="5"/>
    </row>
    <row r="960" ht="15.75" customHeight="1">
      <c r="E960" s="89"/>
      <c r="I960" s="89"/>
      <c r="L960" s="89"/>
      <c r="N960" s="5"/>
      <c r="O960" s="92"/>
      <c r="P960" s="5"/>
      <c r="Q960" s="5"/>
      <c r="R960" s="11"/>
      <c r="S960" s="5"/>
      <c r="T960" s="3"/>
      <c r="U960" s="5"/>
      <c r="V960" s="5"/>
      <c r="W960" s="5"/>
      <c r="X960" s="5"/>
      <c r="Y960" s="5"/>
      <c r="Z960" s="5"/>
      <c r="AA960" s="5"/>
      <c r="AB960" s="5"/>
      <c r="AC960" s="5"/>
      <c r="AD960" s="5"/>
      <c r="AE960" s="5"/>
    </row>
    <row r="961" ht="15.75" customHeight="1">
      <c r="E961" s="89"/>
      <c r="I961" s="89"/>
      <c r="L961" s="89"/>
      <c r="N961" s="5"/>
      <c r="O961" s="92"/>
      <c r="P961" s="5"/>
      <c r="Q961" s="5"/>
      <c r="R961" s="11"/>
      <c r="S961" s="5"/>
      <c r="T961" s="3"/>
      <c r="U961" s="5"/>
      <c r="V961" s="5"/>
      <c r="W961" s="5"/>
      <c r="X961" s="5"/>
      <c r="Y961" s="5"/>
      <c r="Z961" s="5"/>
      <c r="AA961" s="5"/>
      <c r="AB961" s="5"/>
      <c r="AC961" s="5"/>
      <c r="AD961" s="5"/>
      <c r="AE961" s="5"/>
    </row>
    <row r="962" ht="15.75" customHeight="1">
      <c r="E962" s="89"/>
      <c r="I962" s="89"/>
      <c r="L962" s="89"/>
      <c r="N962" s="5"/>
      <c r="O962" s="92"/>
      <c r="P962" s="5"/>
      <c r="Q962" s="5"/>
      <c r="R962" s="11"/>
      <c r="S962" s="5"/>
      <c r="T962" s="3"/>
      <c r="U962" s="5"/>
      <c r="V962" s="5"/>
      <c r="W962" s="5"/>
      <c r="X962" s="5"/>
      <c r="Y962" s="5"/>
      <c r="Z962" s="5"/>
      <c r="AA962" s="5"/>
      <c r="AB962" s="5"/>
      <c r="AC962" s="5"/>
      <c r="AD962" s="5"/>
      <c r="AE962" s="5"/>
    </row>
    <row r="963" ht="15.75" customHeight="1">
      <c r="E963" s="89"/>
      <c r="I963" s="89"/>
      <c r="L963" s="89"/>
      <c r="N963" s="5"/>
      <c r="O963" s="92"/>
      <c r="P963" s="5"/>
      <c r="Q963" s="5"/>
      <c r="R963" s="11"/>
      <c r="S963" s="5"/>
      <c r="T963" s="3"/>
      <c r="U963" s="5"/>
      <c r="V963" s="5"/>
      <c r="W963" s="5"/>
      <c r="X963" s="5"/>
      <c r="Y963" s="5"/>
      <c r="Z963" s="5"/>
      <c r="AA963" s="5"/>
      <c r="AB963" s="5"/>
      <c r="AC963" s="5"/>
      <c r="AD963" s="5"/>
      <c r="AE963" s="5"/>
    </row>
    <row r="964" ht="15.75" customHeight="1">
      <c r="E964" s="89"/>
      <c r="I964" s="89"/>
      <c r="L964" s="89"/>
      <c r="N964" s="5"/>
      <c r="O964" s="92"/>
      <c r="P964" s="5"/>
      <c r="Q964" s="5"/>
      <c r="R964" s="11"/>
      <c r="S964" s="5"/>
      <c r="T964" s="3"/>
      <c r="U964" s="5"/>
      <c r="V964" s="5"/>
      <c r="W964" s="5"/>
      <c r="X964" s="5"/>
      <c r="Y964" s="5"/>
      <c r="Z964" s="5"/>
      <c r="AA964" s="5"/>
      <c r="AB964" s="5"/>
      <c r="AC964" s="5"/>
      <c r="AD964" s="5"/>
      <c r="AE964" s="5"/>
    </row>
    <row r="965" ht="15.75" customHeight="1">
      <c r="E965" s="89"/>
      <c r="I965" s="89"/>
      <c r="L965" s="89"/>
      <c r="N965" s="5"/>
      <c r="O965" s="92"/>
      <c r="P965" s="5"/>
      <c r="Q965" s="5"/>
      <c r="R965" s="11"/>
      <c r="S965" s="5"/>
      <c r="T965" s="3"/>
      <c r="U965" s="5"/>
      <c r="V965" s="5"/>
      <c r="W965" s="5"/>
      <c r="X965" s="5"/>
      <c r="Y965" s="5"/>
      <c r="Z965" s="5"/>
      <c r="AA965" s="5"/>
      <c r="AB965" s="5"/>
      <c r="AC965" s="5"/>
      <c r="AD965" s="5"/>
      <c r="AE965" s="5"/>
    </row>
    <row r="966" ht="15.75" customHeight="1">
      <c r="E966" s="89"/>
      <c r="I966" s="89"/>
      <c r="L966" s="89"/>
      <c r="N966" s="5"/>
      <c r="O966" s="92"/>
      <c r="P966" s="5"/>
      <c r="Q966" s="5"/>
      <c r="R966" s="11"/>
      <c r="S966" s="5"/>
      <c r="T966" s="3"/>
      <c r="U966" s="5"/>
      <c r="V966" s="5"/>
      <c r="W966" s="5"/>
      <c r="X966" s="5"/>
      <c r="Y966" s="5"/>
      <c r="Z966" s="5"/>
      <c r="AA966" s="5"/>
      <c r="AB966" s="5"/>
      <c r="AC966" s="5"/>
      <c r="AD966" s="5"/>
      <c r="AE966" s="5"/>
    </row>
    <row r="967" ht="15.75" customHeight="1">
      <c r="E967" s="89"/>
      <c r="I967" s="89"/>
      <c r="L967" s="89"/>
      <c r="N967" s="5"/>
      <c r="O967" s="92"/>
      <c r="P967" s="5"/>
      <c r="Q967" s="5"/>
      <c r="R967" s="11"/>
      <c r="S967" s="5"/>
      <c r="T967" s="3"/>
      <c r="U967" s="5"/>
      <c r="V967" s="5"/>
      <c r="W967" s="5"/>
      <c r="X967" s="5"/>
      <c r="Y967" s="5"/>
      <c r="Z967" s="5"/>
      <c r="AA967" s="5"/>
      <c r="AB967" s="5"/>
      <c r="AC967" s="5"/>
      <c r="AD967" s="5"/>
      <c r="AE967" s="5"/>
    </row>
    <row r="968" ht="15.75" customHeight="1">
      <c r="E968" s="89"/>
      <c r="I968" s="89"/>
      <c r="L968" s="89"/>
      <c r="N968" s="5"/>
      <c r="O968" s="92"/>
      <c r="P968" s="5"/>
      <c r="Q968" s="5"/>
      <c r="R968" s="11"/>
      <c r="S968" s="5"/>
      <c r="T968" s="3"/>
      <c r="U968" s="5"/>
      <c r="V968" s="5"/>
      <c r="W968" s="5"/>
      <c r="X968" s="5"/>
      <c r="Y968" s="5"/>
      <c r="Z968" s="5"/>
      <c r="AA968" s="5"/>
      <c r="AB968" s="5"/>
      <c r="AC968" s="5"/>
      <c r="AD968" s="5"/>
      <c r="AE968" s="5"/>
    </row>
    <row r="969" ht="15.75" customHeight="1">
      <c r="E969" s="89"/>
      <c r="I969" s="89"/>
      <c r="L969" s="89"/>
      <c r="N969" s="5"/>
      <c r="O969" s="92"/>
      <c r="P969" s="5"/>
      <c r="Q969" s="5"/>
      <c r="R969" s="11"/>
      <c r="S969" s="5"/>
      <c r="T969" s="3"/>
      <c r="U969" s="5"/>
      <c r="V969" s="5"/>
      <c r="W969" s="5"/>
      <c r="X969" s="5"/>
      <c r="Y969" s="5"/>
      <c r="Z969" s="5"/>
      <c r="AA969" s="5"/>
      <c r="AB969" s="5"/>
      <c r="AC969" s="5"/>
      <c r="AD969" s="5"/>
      <c r="AE969" s="5"/>
    </row>
    <row r="970" ht="15.75" customHeight="1">
      <c r="E970" s="89"/>
      <c r="I970" s="89"/>
      <c r="L970" s="89"/>
      <c r="N970" s="5"/>
      <c r="O970" s="92"/>
      <c r="P970" s="5"/>
      <c r="Q970" s="5"/>
      <c r="R970" s="11"/>
      <c r="S970" s="5"/>
      <c r="T970" s="3"/>
      <c r="U970" s="5"/>
      <c r="V970" s="5"/>
      <c r="W970" s="5"/>
      <c r="X970" s="5"/>
      <c r="Y970" s="5"/>
      <c r="Z970" s="5"/>
      <c r="AA970" s="5"/>
      <c r="AB970" s="5"/>
      <c r="AC970" s="5"/>
      <c r="AD970" s="5"/>
      <c r="AE970" s="5"/>
    </row>
    <row r="971" ht="15.75" customHeight="1">
      <c r="E971" s="89"/>
      <c r="I971" s="89"/>
      <c r="L971" s="89"/>
      <c r="N971" s="5"/>
      <c r="O971" s="92"/>
      <c r="P971" s="5"/>
      <c r="Q971" s="5"/>
      <c r="R971" s="11"/>
      <c r="S971" s="5"/>
      <c r="T971" s="3"/>
      <c r="U971" s="5"/>
      <c r="V971" s="5"/>
      <c r="W971" s="5"/>
      <c r="X971" s="5"/>
      <c r="Y971" s="5"/>
      <c r="Z971" s="5"/>
      <c r="AA971" s="5"/>
      <c r="AB971" s="5"/>
      <c r="AC971" s="5"/>
      <c r="AD971" s="5"/>
      <c r="AE971" s="5"/>
    </row>
    <row r="972" ht="15.75" customHeight="1">
      <c r="E972" s="89"/>
      <c r="I972" s="89"/>
      <c r="L972" s="89"/>
      <c r="N972" s="5"/>
      <c r="O972" s="92"/>
      <c r="P972" s="5"/>
      <c r="Q972" s="5"/>
      <c r="R972" s="11"/>
      <c r="S972" s="5"/>
      <c r="T972" s="3"/>
      <c r="U972" s="5"/>
      <c r="V972" s="5"/>
      <c r="W972" s="5"/>
      <c r="X972" s="5"/>
      <c r="Y972" s="5"/>
      <c r="Z972" s="5"/>
      <c r="AA972" s="5"/>
      <c r="AB972" s="5"/>
      <c r="AC972" s="5"/>
      <c r="AD972" s="5"/>
      <c r="AE972" s="5"/>
    </row>
    <row r="973" ht="15.75" customHeight="1">
      <c r="E973" s="89"/>
      <c r="I973" s="89"/>
      <c r="L973" s="89"/>
      <c r="N973" s="5"/>
      <c r="O973" s="92"/>
      <c r="P973" s="5"/>
      <c r="Q973" s="5"/>
      <c r="R973" s="11"/>
      <c r="S973" s="5"/>
      <c r="T973" s="3"/>
      <c r="U973" s="5"/>
      <c r="V973" s="5"/>
      <c r="W973" s="5"/>
      <c r="X973" s="5"/>
      <c r="Y973" s="5"/>
      <c r="Z973" s="5"/>
      <c r="AA973" s="5"/>
      <c r="AB973" s="5"/>
      <c r="AC973" s="5"/>
      <c r="AD973" s="5"/>
      <c r="AE973" s="5"/>
    </row>
    <row r="974" ht="15.75" customHeight="1">
      <c r="E974" s="89"/>
      <c r="I974" s="89"/>
      <c r="L974" s="89"/>
      <c r="N974" s="5"/>
      <c r="O974" s="92"/>
      <c r="P974" s="5"/>
      <c r="Q974" s="5"/>
      <c r="R974" s="11"/>
      <c r="S974" s="5"/>
      <c r="T974" s="3"/>
      <c r="U974" s="5"/>
      <c r="V974" s="5"/>
      <c r="W974" s="5"/>
      <c r="X974" s="5"/>
      <c r="Y974" s="5"/>
      <c r="Z974" s="5"/>
      <c r="AA974" s="5"/>
      <c r="AB974" s="5"/>
      <c r="AC974" s="5"/>
      <c r="AD974" s="5"/>
      <c r="AE974" s="5"/>
    </row>
    <row r="975" ht="15.75" customHeight="1">
      <c r="E975" s="89"/>
      <c r="I975" s="89"/>
      <c r="L975" s="89"/>
      <c r="N975" s="5"/>
      <c r="O975" s="92"/>
      <c r="P975" s="5"/>
      <c r="Q975" s="5"/>
      <c r="R975" s="11"/>
      <c r="S975" s="5"/>
      <c r="T975" s="3"/>
      <c r="U975" s="5"/>
      <c r="V975" s="5"/>
      <c r="W975" s="5"/>
      <c r="X975" s="5"/>
      <c r="Y975" s="5"/>
      <c r="Z975" s="5"/>
      <c r="AA975" s="5"/>
      <c r="AB975" s="5"/>
      <c r="AC975" s="5"/>
      <c r="AD975" s="5"/>
      <c r="AE975" s="5"/>
    </row>
    <row r="976" ht="15.75" customHeight="1">
      <c r="E976" s="89"/>
      <c r="I976" s="89"/>
      <c r="L976" s="89"/>
      <c r="N976" s="5"/>
      <c r="O976" s="92"/>
      <c r="P976" s="5"/>
      <c r="Q976" s="5"/>
      <c r="R976" s="11"/>
      <c r="S976" s="5"/>
      <c r="T976" s="3"/>
      <c r="U976" s="5"/>
      <c r="V976" s="5"/>
      <c r="W976" s="5"/>
      <c r="X976" s="5"/>
      <c r="Y976" s="5"/>
      <c r="Z976" s="5"/>
      <c r="AA976" s="5"/>
      <c r="AB976" s="5"/>
      <c r="AC976" s="5"/>
      <c r="AD976" s="5"/>
      <c r="AE976" s="5"/>
    </row>
    <row r="977" ht="15.75" customHeight="1">
      <c r="E977" s="89"/>
      <c r="I977" s="89"/>
      <c r="L977" s="89"/>
      <c r="N977" s="5"/>
      <c r="O977" s="92"/>
      <c r="P977" s="5"/>
      <c r="Q977" s="5"/>
      <c r="R977" s="11"/>
      <c r="S977" s="5"/>
      <c r="T977" s="3"/>
      <c r="U977" s="5"/>
      <c r="V977" s="5"/>
      <c r="W977" s="5"/>
      <c r="X977" s="5"/>
      <c r="Y977" s="5"/>
      <c r="Z977" s="5"/>
      <c r="AA977" s="5"/>
      <c r="AB977" s="5"/>
      <c r="AC977" s="5"/>
      <c r="AD977" s="5"/>
      <c r="AE977" s="5"/>
    </row>
    <row r="978" ht="15.75" customHeight="1">
      <c r="E978" s="89"/>
      <c r="I978" s="89"/>
      <c r="L978" s="89"/>
      <c r="N978" s="5"/>
      <c r="O978" s="92"/>
      <c r="P978" s="5"/>
      <c r="Q978" s="5"/>
      <c r="R978" s="11"/>
      <c r="S978" s="5"/>
      <c r="T978" s="3"/>
      <c r="U978" s="5"/>
      <c r="V978" s="5"/>
      <c r="W978" s="5"/>
      <c r="X978" s="5"/>
      <c r="Y978" s="5"/>
      <c r="Z978" s="5"/>
      <c r="AA978" s="5"/>
      <c r="AB978" s="5"/>
      <c r="AC978" s="5"/>
      <c r="AD978" s="5"/>
      <c r="AE978" s="5"/>
    </row>
    <row r="979" ht="15.75" customHeight="1">
      <c r="E979" s="89"/>
      <c r="I979" s="89"/>
      <c r="L979" s="89"/>
      <c r="N979" s="5"/>
      <c r="O979" s="92"/>
      <c r="P979" s="5"/>
      <c r="Q979" s="5"/>
      <c r="R979" s="11"/>
      <c r="S979" s="5"/>
      <c r="T979" s="3"/>
      <c r="U979" s="5"/>
      <c r="V979" s="5"/>
      <c r="W979" s="5"/>
      <c r="X979" s="5"/>
      <c r="Y979" s="5"/>
      <c r="Z979" s="5"/>
      <c r="AA979" s="5"/>
      <c r="AB979" s="5"/>
      <c r="AC979" s="5"/>
      <c r="AD979" s="5"/>
      <c r="AE979" s="5"/>
    </row>
    <row r="980" ht="15.75" customHeight="1">
      <c r="E980" s="89"/>
      <c r="I980" s="89"/>
      <c r="L980" s="89"/>
      <c r="N980" s="5"/>
      <c r="O980" s="92"/>
      <c r="P980" s="5"/>
      <c r="Q980" s="5"/>
      <c r="R980" s="11"/>
      <c r="S980" s="5"/>
      <c r="T980" s="3"/>
      <c r="U980" s="5"/>
      <c r="V980" s="5"/>
      <c r="W980" s="5"/>
      <c r="X980" s="5"/>
      <c r="Y980" s="5"/>
      <c r="Z980" s="5"/>
      <c r="AA980" s="5"/>
      <c r="AB980" s="5"/>
      <c r="AC980" s="5"/>
      <c r="AD980" s="5"/>
      <c r="AE980" s="5"/>
    </row>
    <row r="981" ht="15.75" customHeight="1">
      <c r="E981" s="89"/>
      <c r="I981" s="89"/>
      <c r="L981" s="89"/>
      <c r="N981" s="5"/>
      <c r="O981" s="92"/>
      <c r="P981" s="5"/>
      <c r="Q981" s="5"/>
      <c r="R981" s="11"/>
      <c r="S981" s="5"/>
      <c r="T981" s="3"/>
      <c r="U981" s="5"/>
      <c r="V981" s="5"/>
      <c r="W981" s="5"/>
      <c r="X981" s="5"/>
      <c r="Y981" s="5"/>
      <c r="Z981" s="5"/>
      <c r="AA981" s="5"/>
      <c r="AB981" s="5"/>
      <c r="AC981" s="5"/>
      <c r="AD981" s="5"/>
      <c r="AE981" s="5"/>
    </row>
    <row r="982" ht="15.75" customHeight="1">
      <c r="E982" s="89"/>
      <c r="I982" s="89"/>
      <c r="L982" s="89"/>
      <c r="N982" s="5"/>
      <c r="O982" s="92"/>
      <c r="P982" s="5"/>
      <c r="Q982" s="5"/>
      <c r="R982" s="11"/>
      <c r="S982" s="5"/>
      <c r="T982" s="3"/>
      <c r="U982" s="5"/>
      <c r="V982" s="5"/>
      <c r="W982" s="5"/>
      <c r="X982" s="5"/>
      <c r="Y982" s="5"/>
      <c r="Z982" s="5"/>
      <c r="AA982" s="5"/>
      <c r="AB982" s="5"/>
      <c r="AC982" s="5"/>
      <c r="AD982" s="5"/>
      <c r="AE982" s="5"/>
    </row>
    <row r="983" ht="15.75" customHeight="1">
      <c r="E983" s="89"/>
      <c r="I983" s="89"/>
      <c r="L983" s="89"/>
      <c r="N983" s="5"/>
      <c r="O983" s="92"/>
      <c r="P983" s="5"/>
      <c r="Q983" s="5"/>
      <c r="R983" s="11"/>
      <c r="S983" s="5"/>
      <c r="T983" s="3"/>
      <c r="U983" s="5"/>
      <c r="V983" s="5"/>
      <c r="W983" s="5"/>
      <c r="X983" s="5"/>
      <c r="Y983" s="5"/>
      <c r="Z983" s="5"/>
      <c r="AA983" s="5"/>
      <c r="AB983" s="5"/>
      <c r="AC983" s="5"/>
      <c r="AD983" s="5"/>
      <c r="AE983" s="5"/>
    </row>
    <row r="984" ht="15.75" customHeight="1">
      <c r="E984" s="89"/>
      <c r="I984" s="89"/>
      <c r="L984" s="89"/>
      <c r="N984" s="5"/>
      <c r="O984" s="92"/>
      <c r="P984" s="5"/>
      <c r="Q984" s="5"/>
      <c r="R984" s="11"/>
      <c r="S984" s="5"/>
      <c r="T984" s="3"/>
      <c r="U984" s="5"/>
      <c r="V984" s="5"/>
      <c r="W984" s="5"/>
      <c r="X984" s="5"/>
      <c r="Y984" s="5"/>
      <c r="Z984" s="5"/>
      <c r="AA984" s="5"/>
      <c r="AB984" s="5"/>
      <c r="AC984" s="5"/>
      <c r="AD984" s="5"/>
      <c r="AE984" s="5"/>
    </row>
    <row r="985" ht="15.75" customHeight="1">
      <c r="E985" s="89"/>
      <c r="I985" s="89"/>
      <c r="L985" s="89"/>
      <c r="N985" s="5"/>
      <c r="O985" s="92"/>
      <c r="P985" s="5"/>
      <c r="Q985" s="5"/>
      <c r="R985" s="11"/>
      <c r="S985" s="5"/>
      <c r="T985" s="3"/>
      <c r="U985" s="5"/>
      <c r="V985" s="5"/>
      <c r="W985" s="5"/>
      <c r="X985" s="5"/>
      <c r="Y985" s="5"/>
      <c r="Z985" s="5"/>
      <c r="AA985" s="5"/>
      <c r="AB985" s="5"/>
      <c r="AC985" s="5"/>
      <c r="AD985" s="5"/>
      <c r="AE985" s="5"/>
    </row>
    <row r="986" ht="15.75" customHeight="1">
      <c r="E986" s="89"/>
      <c r="I986" s="89"/>
      <c r="L986" s="89"/>
      <c r="N986" s="5"/>
      <c r="O986" s="92"/>
      <c r="P986" s="5"/>
      <c r="Q986" s="5"/>
      <c r="R986" s="11"/>
      <c r="S986" s="5"/>
      <c r="T986" s="3"/>
      <c r="U986" s="5"/>
      <c r="V986" s="5"/>
      <c r="W986" s="5"/>
      <c r="X986" s="5"/>
      <c r="Y986" s="5"/>
      <c r="Z986" s="5"/>
      <c r="AA986" s="5"/>
      <c r="AB986" s="5"/>
      <c r="AC986" s="5"/>
      <c r="AD986" s="5"/>
      <c r="AE986" s="5"/>
    </row>
    <row r="987" ht="15.75" customHeight="1">
      <c r="E987" s="89"/>
      <c r="I987" s="89"/>
      <c r="L987" s="89"/>
      <c r="N987" s="5"/>
      <c r="O987" s="92"/>
      <c r="P987" s="5"/>
      <c r="Q987" s="5"/>
      <c r="R987" s="11"/>
      <c r="S987" s="5"/>
      <c r="T987" s="3"/>
      <c r="U987" s="5"/>
      <c r="V987" s="5"/>
      <c r="W987" s="5"/>
      <c r="X987" s="5"/>
      <c r="Y987" s="5"/>
      <c r="Z987" s="5"/>
      <c r="AA987" s="5"/>
      <c r="AB987" s="5"/>
      <c r="AC987" s="5"/>
      <c r="AD987" s="5"/>
      <c r="AE987" s="5"/>
    </row>
    <row r="988" ht="15.75" customHeight="1">
      <c r="E988" s="89"/>
      <c r="I988" s="89"/>
      <c r="L988" s="89"/>
      <c r="N988" s="5"/>
      <c r="O988" s="92"/>
      <c r="P988" s="5"/>
      <c r="Q988" s="5"/>
      <c r="R988" s="11"/>
      <c r="S988" s="5"/>
      <c r="T988" s="3"/>
      <c r="U988" s="5"/>
      <c r="V988" s="5"/>
      <c r="W988" s="5"/>
      <c r="X988" s="5"/>
      <c r="Y988" s="5"/>
      <c r="Z988" s="5"/>
      <c r="AA988" s="5"/>
      <c r="AB988" s="5"/>
      <c r="AC988" s="5"/>
      <c r="AD988" s="5"/>
      <c r="AE988" s="5"/>
    </row>
    <row r="989" ht="15.75" customHeight="1">
      <c r="E989" s="89"/>
      <c r="I989" s="89"/>
      <c r="L989" s="89"/>
      <c r="N989" s="5"/>
      <c r="O989" s="92"/>
      <c r="P989" s="5"/>
      <c r="Q989" s="5"/>
      <c r="R989" s="11"/>
      <c r="S989" s="5"/>
      <c r="T989" s="3"/>
      <c r="U989" s="5"/>
      <c r="V989" s="5"/>
      <c r="W989" s="5"/>
      <c r="X989" s="5"/>
      <c r="Y989" s="5"/>
      <c r="Z989" s="5"/>
      <c r="AA989" s="5"/>
      <c r="AB989" s="5"/>
      <c r="AC989" s="5"/>
      <c r="AD989" s="5"/>
      <c r="AE989" s="5"/>
    </row>
    <row r="990" ht="15.75" customHeight="1">
      <c r="E990" s="89"/>
      <c r="I990" s="89"/>
      <c r="L990" s="89"/>
      <c r="N990" s="5"/>
      <c r="O990" s="92"/>
      <c r="P990" s="5"/>
      <c r="Q990" s="5"/>
      <c r="R990" s="11"/>
      <c r="S990" s="5"/>
      <c r="T990" s="3"/>
      <c r="U990" s="5"/>
      <c r="V990" s="5"/>
      <c r="W990" s="5"/>
      <c r="X990" s="5"/>
      <c r="Y990" s="5"/>
      <c r="Z990" s="5"/>
      <c r="AA990" s="5"/>
      <c r="AB990" s="5"/>
      <c r="AC990" s="5"/>
      <c r="AD990" s="5"/>
      <c r="AE990" s="5"/>
    </row>
    <row r="991" ht="15.75" customHeight="1">
      <c r="E991" s="89"/>
      <c r="I991" s="89"/>
      <c r="L991" s="89"/>
      <c r="N991" s="5"/>
      <c r="O991" s="92"/>
      <c r="P991" s="5"/>
      <c r="Q991" s="5"/>
      <c r="R991" s="11"/>
      <c r="S991" s="5"/>
      <c r="T991" s="3"/>
      <c r="U991" s="5"/>
      <c r="V991" s="5"/>
      <c r="W991" s="5"/>
      <c r="X991" s="5"/>
      <c r="Y991" s="5"/>
      <c r="Z991" s="5"/>
      <c r="AA991" s="5"/>
      <c r="AB991" s="5"/>
      <c r="AC991" s="5"/>
      <c r="AD991" s="5"/>
      <c r="AE991" s="5"/>
    </row>
    <row r="992" ht="15.75" customHeight="1">
      <c r="E992" s="89"/>
      <c r="I992" s="89"/>
      <c r="L992" s="89"/>
      <c r="N992" s="5"/>
      <c r="O992" s="92"/>
      <c r="P992" s="5"/>
      <c r="Q992" s="5"/>
      <c r="R992" s="11"/>
      <c r="S992" s="5"/>
      <c r="T992" s="3"/>
      <c r="U992" s="5"/>
      <c r="V992" s="5"/>
      <c r="W992" s="5"/>
      <c r="X992" s="5"/>
      <c r="Y992" s="5"/>
      <c r="Z992" s="5"/>
      <c r="AA992" s="5"/>
      <c r="AB992" s="5"/>
      <c r="AC992" s="5"/>
      <c r="AD992" s="5"/>
      <c r="AE992" s="5"/>
    </row>
    <row r="993" ht="15.75" customHeight="1">
      <c r="E993" s="89"/>
      <c r="I993" s="89"/>
      <c r="L993" s="89"/>
      <c r="N993" s="5"/>
      <c r="O993" s="92"/>
      <c r="P993" s="5"/>
      <c r="Q993" s="5"/>
      <c r="R993" s="11"/>
      <c r="S993" s="5"/>
      <c r="T993" s="3"/>
      <c r="U993" s="5"/>
      <c r="V993" s="5"/>
      <c r="W993" s="5"/>
      <c r="X993" s="5"/>
      <c r="Y993" s="5"/>
      <c r="Z993" s="5"/>
      <c r="AA993" s="5"/>
      <c r="AB993" s="5"/>
      <c r="AC993" s="5"/>
      <c r="AD993" s="5"/>
      <c r="AE993" s="5"/>
    </row>
    <row r="994" ht="15.75" customHeight="1">
      <c r="E994" s="89"/>
      <c r="I994" s="89"/>
      <c r="L994" s="89"/>
      <c r="N994" s="5"/>
      <c r="O994" s="92"/>
      <c r="P994" s="5"/>
      <c r="Q994" s="5"/>
      <c r="R994" s="11"/>
      <c r="S994" s="5"/>
      <c r="T994" s="3"/>
      <c r="U994" s="5"/>
      <c r="V994" s="5"/>
      <c r="W994" s="5"/>
      <c r="X994" s="5"/>
      <c r="Y994" s="5"/>
      <c r="Z994" s="5"/>
      <c r="AA994" s="5"/>
      <c r="AB994" s="5"/>
      <c r="AC994" s="5"/>
      <c r="AD994" s="5"/>
      <c r="AE994" s="5"/>
    </row>
    <row r="995" ht="15.75" customHeight="1">
      <c r="E995" s="89"/>
      <c r="I995" s="89"/>
      <c r="L995" s="89"/>
      <c r="N995" s="5"/>
      <c r="O995" s="92"/>
      <c r="P995" s="5"/>
      <c r="Q995" s="5"/>
      <c r="R995" s="11"/>
      <c r="S995" s="5"/>
      <c r="T995" s="3"/>
      <c r="U995" s="5"/>
      <c r="V995" s="5"/>
      <c r="W995" s="5"/>
      <c r="X995" s="5"/>
      <c r="Y995" s="5"/>
      <c r="Z995" s="5"/>
      <c r="AA995" s="5"/>
      <c r="AB995" s="5"/>
      <c r="AC995" s="5"/>
      <c r="AD995" s="5"/>
      <c r="AE995" s="5"/>
    </row>
    <row r="996" ht="15.75" customHeight="1">
      <c r="E996" s="89"/>
      <c r="I996" s="89"/>
      <c r="L996" s="89"/>
      <c r="N996" s="5"/>
      <c r="O996" s="92"/>
      <c r="P996" s="5"/>
      <c r="Q996" s="5"/>
      <c r="R996" s="11"/>
      <c r="S996" s="5"/>
      <c r="T996" s="3"/>
      <c r="U996" s="5"/>
      <c r="V996" s="5"/>
      <c r="W996" s="5"/>
      <c r="X996" s="5"/>
      <c r="Y996" s="5"/>
      <c r="Z996" s="5"/>
      <c r="AA996" s="5"/>
      <c r="AB996" s="5"/>
      <c r="AC996" s="5"/>
      <c r="AD996" s="5"/>
      <c r="AE996" s="5"/>
    </row>
    <row r="997" ht="15.75" customHeight="1">
      <c r="E997" s="89"/>
      <c r="I997" s="89"/>
      <c r="L997" s="89"/>
      <c r="N997" s="5"/>
      <c r="O997" s="92"/>
      <c r="P997" s="5"/>
      <c r="Q997" s="5"/>
      <c r="R997" s="11"/>
      <c r="S997" s="5"/>
      <c r="T997" s="3"/>
      <c r="U997" s="5"/>
      <c r="V997" s="5"/>
      <c r="W997" s="5"/>
      <c r="X997" s="5"/>
      <c r="Y997" s="5"/>
      <c r="Z997" s="5"/>
      <c r="AA997" s="5"/>
      <c r="AB997" s="5"/>
      <c r="AC997" s="5"/>
      <c r="AD997" s="5"/>
      <c r="AE997" s="5"/>
    </row>
    <row r="998" ht="15.75" customHeight="1">
      <c r="E998" s="89"/>
      <c r="I998" s="89"/>
      <c r="L998" s="89"/>
      <c r="N998" s="5"/>
      <c r="O998" s="92"/>
      <c r="P998" s="5"/>
      <c r="Q998" s="5"/>
      <c r="R998" s="11"/>
      <c r="S998" s="5"/>
      <c r="T998" s="3"/>
      <c r="U998" s="5"/>
      <c r="V998" s="5"/>
      <c r="W998" s="5"/>
      <c r="X998" s="5"/>
      <c r="Y998" s="5"/>
      <c r="Z998" s="5"/>
      <c r="AA998" s="5"/>
      <c r="AB998" s="5"/>
      <c r="AC998" s="5"/>
      <c r="AD998" s="5"/>
      <c r="AE998" s="5"/>
    </row>
    <row r="999" ht="15.75" customHeight="1">
      <c r="E999" s="89"/>
      <c r="I999" s="89"/>
      <c r="L999" s="89"/>
      <c r="N999" s="5"/>
      <c r="O999" s="92"/>
      <c r="P999" s="5"/>
      <c r="Q999" s="5"/>
      <c r="R999" s="11"/>
      <c r="S999" s="5"/>
      <c r="T999" s="3"/>
      <c r="U999" s="5"/>
      <c r="V999" s="5"/>
      <c r="W999" s="5"/>
      <c r="X999" s="5"/>
      <c r="Y999" s="5"/>
      <c r="Z999" s="5"/>
      <c r="AA999" s="5"/>
      <c r="AB999" s="5"/>
      <c r="AC999" s="5"/>
      <c r="AD999" s="5"/>
      <c r="AE999" s="5"/>
    </row>
    <row r="1000" ht="15.75" customHeight="1">
      <c r="E1000" s="89"/>
      <c r="I1000" s="89"/>
      <c r="L1000" s="89"/>
      <c r="N1000" s="5"/>
      <c r="O1000" s="92"/>
      <c r="P1000" s="5"/>
      <c r="Q1000" s="5"/>
      <c r="R1000" s="11"/>
      <c r="S1000" s="5"/>
      <c r="T1000" s="3"/>
      <c r="U1000" s="5"/>
      <c r="V1000" s="5"/>
      <c r="W1000" s="5"/>
      <c r="X1000" s="5"/>
      <c r="Y1000" s="5"/>
      <c r="Z1000" s="5"/>
      <c r="AA1000" s="5"/>
      <c r="AB1000" s="5"/>
      <c r="AC1000" s="5"/>
      <c r="AD1000" s="5"/>
      <c r="AE1000" s="5"/>
    </row>
  </sheetData>
  <mergeCells count="3">
    <mergeCell ref="AC38:AH38"/>
    <mergeCell ref="AC39:AI39"/>
    <mergeCell ref="AB42:AC42"/>
  </mergeCells>
  <dataValidations>
    <dataValidation type="list" allowBlank="1" showErrorMessage="1" sqref="Q21:Q22">
      <formula1>"Driver check in - Inbound,Driver check in-Outbound,Sub order prepare,Empty Container,Email,工单/增值服务,Inventory,Other"</formula1>
    </dataValidation>
    <dataValidation type="list" allowBlank="1" showErrorMessage="1" sqref="Q23:Q25 Q48:Q97">
      <formula1>"Driver check in - Inbound,Driver check in-Outbound,Sub order prepare,Empty Container,Email,Customer Inquiry Handling工单/增值服务,Inventory,Other,Training"</formula1>
    </dataValidation>
    <dataValidation type="list" allowBlank="1" showErrorMessage="1" sqref="Q4">
      <formula1>"Driver check in - Inbound,Driver check in-Outbound,Sub order prepare,Empty Container,Email/Phone,工单/增值服务,Other"</formula1>
    </dataValidation>
    <dataValidation type="list" allowBlank="1" showErrorMessage="1" sqref="Q26:Q47">
      <formula1>"Driver check in - Inbound,Driver check in-Outbound,Sub order prepare,Empty Container-报空,Email,Customer Inquiry Handling工单/增值服务,Inventory,Other,Training"</formula1>
    </dataValidation>
    <dataValidation type="list" allowBlank="1" showErrorMessage="1" sqref="Q5:Q6 Q8:Q20">
      <formula1>"Driver check in - Inbound,Driver check in-Outbound,Sub order prepare,Empty Container,Email,工单/增值服务,Other"</formula1>
    </dataValidation>
  </dataValidations>
  <hyperlinks>
    <hyperlink r:id="rId1" ref="U12"/>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2.14"/>
    <col customWidth="1" min="9" max="9" width="13.0"/>
    <col customWidth="1" min="10" max="12" width="12.14"/>
    <col customWidth="1" min="13" max="13" width="55.43"/>
    <col customWidth="1" min="14" max="30" width="12.14"/>
  </cols>
  <sheetData>
    <row r="1" ht="15.0" customHeight="1">
      <c r="A1" s="93" t="s">
        <v>374</v>
      </c>
      <c r="B1" s="94" t="s">
        <v>375</v>
      </c>
      <c r="C1" s="71"/>
      <c r="D1" s="71"/>
      <c r="E1" s="71"/>
      <c r="F1" s="71"/>
      <c r="G1" s="71"/>
      <c r="H1" s="71"/>
      <c r="I1" s="71"/>
      <c r="J1" s="71"/>
      <c r="K1" s="95"/>
      <c r="L1" s="95"/>
      <c r="M1" s="95"/>
      <c r="N1" s="95"/>
      <c r="O1" s="95"/>
      <c r="P1" s="96"/>
      <c r="Q1" s="96"/>
      <c r="R1" s="5"/>
      <c r="S1" s="5"/>
      <c r="T1" s="5"/>
      <c r="U1" s="5"/>
      <c r="V1" s="5"/>
      <c r="W1" s="5"/>
      <c r="X1" s="5"/>
      <c r="Y1" s="5"/>
      <c r="Z1" s="5"/>
      <c r="AA1" s="5"/>
      <c r="AB1" s="5"/>
      <c r="AC1" s="5"/>
      <c r="AD1" s="5"/>
    </row>
    <row r="2" ht="15.0" customHeight="1">
      <c r="A2" s="93" t="s">
        <v>0</v>
      </c>
      <c r="B2" s="1">
        <f>'Sub order-Isabella'!B$1</f>
        <v>9</v>
      </c>
      <c r="C2" s="71"/>
      <c r="D2" s="97" t="s">
        <v>376</v>
      </c>
      <c r="E2" s="71"/>
      <c r="F2" s="71"/>
      <c r="G2" s="71"/>
      <c r="H2" s="71"/>
      <c r="I2" s="71"/>
      <c r="J2" s="71"/>
      <c r="K2" s="32"/>
      <c r="L2" s="32"/>
      <c r="M2" s="32"/>
      <c r="N2" s="32"/>
      <c r="O2" s="32"/>
      <c r="P2" s="32"/>
      <c r="Q2" s="32"/>
      <c r="R2" s="5"/>
      <c r="S2" s="5"/>
      <c r="T2" s="5"/>
      <c r="U2" s="5"/>
      <c r="V2" s="5"/>
      <c r="W2" s="5"/>
      <c r="X2" s="5"/>
      <c r="Y2" s="5"/>
      <c r="Z2" s="5"/>
      <c r="AA2" s="5"/>
      <c r="AB2" s="5"/>
      <c r="AC2" s="5"/>
      <c r="AD2" s="5"/>
    </row>
    <row r="3" ht="15.0" customHeight="1">
      <c r="A3" s="40"/>
      <c r="B3" s="40"/>
      <c r="C3" s="40"/>
      <c r="D3" s="40"/>
      <c r="E3" s="40"/>
      <c r="F3" s="40"/>
      <c r="G3" s="40"/>
      <c r="H3" s="40"/>
      <c r="I3" s="71"/>
      <c r="J3" s="71"/>
      <c r="K3" s="98"/>
      <c r="L3" s="99"/>
      <c r="M3" s="96"/>
      <c r="N3" s="32"/>
      <c r="O3" s="32"/>
      <c r="P3" s="100" t="s">
        <v>377</v>
      </c>
      <c r="Q3" s="101"/>
      <c r="R3" s="96"/>
      <c r="S3" s="96"/>
      <c r="T3" s="5"/>
      <c r="U3" s="5"/>
      <c r="V3" s="5"/>
      <c r="W3" s="5"/>
      <c r="X3" s="5"/>
      <c r="Y3" s="5"/>
      <c r="Z3" s="5"/>
      <c r="AA3" s="5"/>
      <c r="AB3" s="5"/>
      <c r="AC3" s="5"/>
      <c r="AD3" s="5"/>
    </row>
    <row r="4" ht="15.0" customHeight="1">
      <c r="A4" s="102" t="s">
        <v>378</v>
      </c>
      <c r="B4" s="102" t="s">
        <v>379</v>
      </c>
      <c r="C4" s="103">
        <v>390.0</v>
      </c>
      <c r="D4" s="102" t="s">
        <v>378</v>
      </c>
      <c r="E4" s="102" t="s">
        <v>378</v>
      </c>
      <c r="F4" s="102" t="s">
        <v>378</v>
      </c>
      <c r="G4" s="102" t="s">
        <v>378</v>
      </c>
      <c r="H4" s="102" t="s">
        <v>378</v>
      </c>
      <c r="I4" s="102" t="s">
        <v>378</v>
      </c>
      <c r="J4" s="71"/>
      <c r="K4" s="104"/>
      <c r="L4" s="104"/>
      <c r="M4" s="105"/>
      <c r="N4" s="32"/>
      <c r="O4" s="32"/>
      <c r="P4" s="100" t="s">
        <v>380</v>
      </c>
      <c r="Q4" s="96"/>
      <c r="R4" s="96"/>
      <c r="S4" s="96"/>
      <c r="T4" s="5"/>
      <c r="U4" s="5"/>
      <c r="V4" s="5"/>
      <c r="W4" s="5"/>
      <c r="X4" s="5"/>
      <c r="Y4" s="5"/>
      <c r="Z4" s="5"/>
      <c r="AA4" s="5"/>
      <c r="AB4" s="5"/>
      <c r="AC4" s="5"/>
      <c r="AD4" s="5"/>
    </row>
    <row r="5" ht="15.0" customHeight="1">
      <c r="A5" s="106" t="s">
        <v>2</v>
      </c>
      <c r="B5" s="107"/>
      <c r="C5" s="107" t="s">
        <v>381</v>
      </c>
      <c r="D5" s="108" t="s">
        <v>382</v>
      </c>
      <c r="E5" s="109" t="s">
        <v>383</v>
      </c>
      <c r="F5" s="109" t="s">
        <v>384</v>
      </c>
      <c r="G5" s="109" t="s">
        <v>385</v>
      </c>
      <c r="H5" s="110" t="s">
        <v>386</v>
      </c>
      <c r="I5" s="109" t="s">
        <v>387</v>
      </c>
      <c r="J5" s="71" t="s">
        <v>388</v>
      </c>
      <c r="K5" s="111"/>
      <c r="L5" s="111"/>
      <c r="M5" s="112"/>
      <c r="N5" s="5"/>
      <c r="O5" s="5"/>
      <c r="P5" s="5"/>
      <c r="Q5" s="5"/>
      <c r="R5" s="5"/>
      <c r="S5" s="5"/>
      <c r="T5" s="5"/>
      <c r="U5" s="5"/>
      <c r="V5" s="5"/>
      <c r="W5" s="5"/>
      <c r="X5" s="5"/>
      <c r="Y5" s="5"/>
      <c r="Z5" s="5"/>
      <c r="AA5" s="5"/>
      <c r="AB5" s="5"/>
      <c r="AC5" s="5"/>
      <c r="AD5" s="5"/>
    </row>
    <row r="6" ht="15.0" customHeight="1">
      <c r="A6" s="106"/>
      <c r="B6" s="108"/>
      <c r="C6" s="108"/>
      <c r="D6" s="108"/>
      <c r="E6" s="113" t="s">
        <v>378</v>
      </c>
      <c r="F6" s="113" t="s">
        <v>378</v>
      </c>
      <c r="G6" s="108"/>
      <c r="H6" s="108"/>
      <c r="I6" s="113" t="s">
        <v>378</v>
      </c>
      <c r="J6" s="114"/>
      <c r="K6" s="115"/>
      <c r="L6" s="116"/>
      <c r="M6" s="117"/>
      <c r="N6" s="5"/>
      <c r="O6" s="5"/>
      <c r="P6" s="5"/>
      <c r="Q6" s="5"/>
      <c r="R6" s="5"/>
      <c r="S6" s="5"/>
      <c r="T6" s="5"/>
      <c r="U6" s="5"/>
      <c r="V6" s="5"/>
      <c r="W6" s="5"/>
      <c r="X6" s="5"/>
      <c r="Y6" s="5"/>
      <c r="Z6" s="5"/>
      <c r="AA6" s="5"/>
      <c r="AB6" s="5"/>
      <c r="AC6" s="5"/>
      <c r="AD6" s="5"/>
    </row>
    <row r="7" ht="15.0" customHeight="1">
      <c r="A7" s="106" t="s">
        <v>378</v>
      </c>
      <c r="B7" s="118" t="s">
        <v>378</v>
      </c>
      <c r="C7" s="108">
        <f t="shared" ref="C7:C37" si="1">HOUR(J7)*60+MINUTE(J7)</f>
        <v>0</v>
      </c>
      <c r="D7" s="108"/>
      <c r="E7" s="113" t="s">
        <v>378</v>
      </c>
      <c r="F7" s="119" t="s">
        <v>378</v>
      </c>
      <c r="G7" s="108"/>
      <c r="H7" s="108"/>
      <c r="I7" s="119" t="s">
        <v>378</v>
      </c>
      <c r="J7" s="120"/>
      <c r="K7" s="115"/>
      <c r="L7" s="116"/>
      <c r="M7" s="121"/>
      <c r="N7" s="5"/>
      <c r="O7" s="5"/>
      <c r="P7" s="5"/>
      <c r="Q7" s="5"/>
      <c r="R7" s="5"/>
      <c r="S7" s="5"/>
      <c r="T7" s="5"/>
      <c r="U7" s="5"/>
      <c r="V7" s="5"/>
      <c r="W7" s="5"/>
      <c r="X7" s="5"/>
      <c r="Y7" s="5"/>
      <c r="Z7" s="5"/>
      <c r="AA7" s="5"/>
      <c r="AB7" s="5"/>
      <c r="AC7" s="5"/>
      <c r="AD7" s="5"/>
    </row>
    <row r="8" ht="15.0" customHeight="1">
      <c r="A8" s="106" t="s">
        <v>378</v>
      </c>
      <c r="B8" s="118" t="s">
        <v>378</v>
      </c>
      <c r="C8" s="108">
        <f t="shared" si="1"/>
        <v>0</v>
      </c>
      <c r="D8" s="108"/>
      <c r="E8" s="113" t="s">
        <v>378</v>
      </c>
      <c r="F8" s="119" t="s">
        <v>378</v>
      </c>
      <c r="G8" s="108"/>
      <c r="H8" s="108"/>
      <c r="I8" s="119" t="s">
        <v>378</v>
      </c>
      <c r="J8" s="120"/>
      <c r="K8" s="115"/>
      <c r="L8" s="116"/>
      <c r="M8" s="117"/>
      <c r="N8" s="5"/>
      <c r="O8" s="5"/>
      <c r="P8" s="5"/>
      <c r="Q8" s="5"/>
      <c r="R8" s="5"/>
      <c r="S8" s="5"/>
      <c r="T8" s="5"/>
      <c r="U8" s="5"/>
      <c r="V8" s="5"/>
      <c r="W8" s="5"/>
      <c r="X8" s="5"/>
      <c r="Y8" s="5"/>
      <c r="Z8" s="5"/>
      <c r="AA8" s="5"/>
      <c r="AB8" s="5"/>
      <c r="AC8" s="5"/>
      <c r="AD8" s="5"/>
    </row>
    <row r="9" ht="15.0" customHeight="1">
      <c r="A9" s="106" t="s">
        <v>378</v>
      </c>
      <c r="B9" s="122" t="s">
        <v>378</v>
      </c>
      <c r="C9" s="108">
        <f t="shared" si="1"/>
        <v>0</v>
      </c>
      <c r="D9" s="108"/>
      <c r="E9" s="113" t="s">
        <v>378</v>
      </c>
      <c r="F9" s="122" t="s">
        <v>378</v>
      </c>
      <c r="G9" s="108"/>
      <c r="H9" s="108"/>
      <c r="I9" s="122" t="s">
        <v>378</v>
      </c>
      <c r="J9" s="120"/>
      <c r="K9" s="115"/>
      <c r="L9" s="116"/>
      <c r="M9" s="117"/>
      <c r="N9" s="123"/>
      <c r="O9" s="124"/>
      <c r="P9" s="125"/>
      <c r="Q9" s="5"/>
      <c r="R9" s="5"/>
      <c r="S9" s="5"/>
      <c r="T9" s="5"/>
      <c r="U9" s="5"/>
      <c r="V9" s="5"/>
      <c r="W9" s="5"/>
      <c r="X9" s="5"/>
      <c r="Y9" s="5"/>
      <c r="Z9" s="5"/>
      <c r="AA9" s="5"/>
      <c r="AB9" s="5"/>
      <c r="AC9" s="5"/>
      <c r="AD9" s="5"/>
    </row>
    <row r="10" ht="15.0" customHeight="1">
      <c r="A10" s="106" t="s">
        <v>378</v>
      </c>
      <c r="B10" s="122" t="s">
        <v>378</v>
      </c>
      <c r="C10" s="108">
        <f t="shared" si="1"/>
        <v>0</v>
      </c>
      <c r="D10" s="108"/>
      <c r="E10" s="113" t="s">
        <v>378</v>
      </c>
      <c r="F10" s="119" t="s">
        <v>378</v>
      </c>
      <c r="G10" s="108"/>
      <c r="H10" s="108"/>
      <c r="I10" s="119" t="s">
        <v>378</v>
      </c>
      <c r="J10" s="120"/>
      <c r="K10" s="115"/>
      <c r="L10" s="116"/>
      <c r="M10" s="117"/>
      <c r="N10" s="86"/>
      <c r="O10" s="126"/>
      <c r="P10" s="127"/>
      <c r="Q10" s="5"/>
      <c r="R10" s="5"/>
      <c r="S10" s="5"/>
      <c r="T10" s="5"/>
      <c r="U10" s="5"/>
      <c r="V10" s="5"/>
      <c r="W10" s="5"/>
      <c r="X10" s="5"/>
      <c r="Y10" s="5"/>
      <c r="Z10" s="5"/>
      <c r="AA10" s="5"/>
      <c r="AB10" s="5"/>
      <c r="AC10" s="5"/>
      <c r="AD10" s="5"/>
    </row>
    <row r="11" ht="15.0" customHeight="1">
      <c r="A11" s="106" t="s">
        <v>378</v>
      </c>
      <c r="B11" s="119" t="s">
        <v>378</v>
      </c>
      <c r="C11" s="108">
        <f t="shared" si="1"/>
        <v>0</v>
      </c>
      <c r="D11" s="108"/>
      <c r="E11" s="113" t="s">
        <v>378</v>
      </c>
      <c r="F11" s="119" t="s">
        <v>378</v>
      </c>
      <c r="G11" s="108"/>
      <c r="H11" s="108"/>
      <c r="I11" s="119" t="s">
        <v>378</v>
      </c>
      <c r="J11" s="120"/>
      <c r="K11" s="115"/>
      <c r="L11" s="116"/>
      <c r="M11" s="117"/>
      <c r="N11" s="128"/>
      <c r="O11" s="124"/>
      <c r="P11" s="125"/>
      <c r="Q11" s="5"/>
      <c r="R11" s="5"/>
      <c r="S11" s="5"/>
      <c r="T11" s="5"/>
      <c r="U11" s="5"/>
      <c r="V11" s="5"/>
      <c r="W11" s="5"/>
      <c r="X11" s="5"/>
      <c r="Y11" s="5"/>
      <c r="Z11" s="5"/>
      <c r="AA11" s="5"/>
      <c r="AB11" s="5"/>
      <c r="AC11" s="5"/>
      <c r="AD11" s="5"/>
    </row>
    <row r="12" ht="15.0" customHeight="1">
      <c r="A12" s="106" t="s">
        <v>378</v>
      </c>
      <c r="B12" s="118" t="s">
        <v>378</v>
      </c>
      <c r="C12" s="108">
        <f t="shared" si="1"/>
        <v>0</v>
      </c>
      <c r="D12" s="108"/>
      <c r="E12" s="113" t="s">
        <v>378</v>
      </c>
      <c r="F12" s="119" t="s">
        <v>378</v>
      </c>
      <c r="G12" s="108"/>
      <c r="H12" s="108"/>
      <c r="I12" s="129" t="s">
        <v>378</v>
      </c>
      <c r="J12" s="120"/>
      <c r="K12" s="115"/>
      <c r="L12" s="116"/>
      <c r="M12" s="117"/>
      <c r="N12" s="130"/>
      <c r="O12" s="131"/>
      <c r="P12" s="132"/>
      <c r="Q12" s="5"/>
      <c r="R12" s="5"/>
      <c r="S12" s="5"/>
      <c r="T12" s="5"/>
      <c r="U12" s="5"/>
      <c r="V12" s="5"/>
      <c r="W12" s="5"/>
      <c r="X12" s="5"/>
      <c r="Y12" s="5"/>
      <c r="Z12" s="5"/>
      <c r="AA12" s="5"/>
      <c r="AB12" s="5"/>
      <c r="AC12" s="5"/>
      <c r="AD12" s="5"/>
    </row>
    <row r="13" ht="15.0" customHeight="1">
      <c r="A13" s="106" t="s">
        <v>378</v>
      </c>
      <c r="B13" s="122" t="s">
        <v>378</v>
      </c>
      <c r="C13" s="108">
        <f t="shared" si="1"/>
        <v>0</v>
      </c>
      <c r="D13" s="108"/>
      <c r="E13" s="113" t="s">
        <v>378</v>
      </c>
      <c r="F13" s="122" t="s">
        <v>378</v>
      </c>
      <c r="G13" s="108"/>
      <c r="H13" s="108"/>
      <c r="I13" s="122" t="s">
        <v>378</v>
      </c>
      <c r="J13" s="120"/>
      <c r="K13" s="115"/>
      <c r="L13" s="116"/>
      <c r="M13" s="117"/>
      <c r="N13" s="5"/>
      <c r="O13" s="5"/>
      <c r="P13" s="5"/>
      <c r="Q13" s="5"/>
      <c r="R13" s="5"/>
      <c r="S13" s="5"/>
      <c r="T13" s="5"/>
      <c r="U13" s="5"/>
      <c r="V13" s="5"/>
      <c r="W13" s="5"/>
      <c r="X13" s="5"/>
      <c r="Y13" s="5"/>
      <c r="Z13" s="5"/>
      <c r="AA13" s="5"/>
      <c r="AB13" s="5"/>
      <c r="AC13" s="5"/>
      <c r="AD13" s="5"/>
    </row>
    <row r="14" ht="15.0" customHeight="1">
      <c r="A14" s="106" t="s">
        <v>378</v>
      </c>
      <c r="B14" s="118" t="s">
        <v>378</v>
      </c>
      <c r="C14" s="108">
        <f t="shared" si="1"/>
        <v>0</v>
      </c>
      <c r="D14" s="108"/>
      <c r="E14" s="113" t="s">
        <v>378</v>
      </c>
      <c r="F14" s="122" t="s">
        <v>378</v>
      </c>
      <c r="G14" s="108"/>
      <c r="H14" s="108"/>
      <c r="I14" s="122" t="s">
        <v>378</v>
      </c>
      <c r="J14" s="120"/>
      <c r="K14" s="115"/>
      <c r="L14" s="116"/>
      <c r="M14" s="117"/>
      <c r="N14" s="5"/>
      <c r="O14" s="5"/>
      <c r="P14" s="5"/>
      <c r="Q14" s="5"/>
      <c r="R14" s="5"/>
      <c r="S14" s="5"/>
      <c r="T14" s="5"/>
      <c r="U14" s="5"/>
      <c r="V14" s="5"/>
      <c r="W14" s="5"/>
      <c r="X14" s="5"/>
      <c r="Y14" s="5"/>
      <c r="Z14" s="5"/>
      <c r="AA14" s="5"/>
      <c r="AB14" s="5"/>
      <c r="AC14" s="5"/>
      <c r="AD14" s="5"/>
    </row>
    <row r="15" ht="15.0" customHeight="1">
      <c r="A15" s="106" t="s">
        <v>378</v>
      </c>
      <c r="B15" s="118" t="s">
        <v>378</v>
      </c>
      <c r="C15" s="108">
        <f t="shared" si="1"/>
        <v>0</v>
      </c>
      <c r="D15" s="108"/>
      <c r="E15" s="113" t="s">
        <v>378</v>
      </c>
      <c r="F15" s="119" t="s">
        <v>378</v>
      </c>
      <c r="G15" s="108"/>
      <c r="H15" s="108"/>
      <c r="I15" s="119" t="s">
        <v>378</v>
      </c>
      <c r="J15" s="120"/>
      <c r="K15" s="115"/>
      <c r="L15" s="116"/>
      <c r="M15" s="133"/>
      <c r="N15" s="134"/>
      <c r="O15" s="135"/>
      <c r="P15" s="134"/>
      <c r="Q15" s="5"/>
      <c r="R15" s="5"/>
      <c r="S15" s="5"/>
      <c r="T15" s="5"/>
      <c r="U15" s="5"/>
      <c r="V15" s="5"/>
      <c r="W15" s="5"/>
      <c r="X15" s="5"/>
      <c r="Y15" s="5"/>
      <c r="Z15" s="5"/>
      <c r="AA15" s="5"/>
      <c r="AB15" s="5"/>
      <c r="AC15" s="5"/>
      <c r="AD15" s="5"/>
    </row>
    <row r="16" ht="15.0" customHeight="1">
      <c r="A16" s="106" t="s">
        <v>378</v>
      </c>
      <c r="B16" s="122" t="s">
        <v>378</v>
      </c>
      <c r="C16" s="108">
        <f t="shared" si="1"/>
        <v>0</v>
      </c>
      <c r="D16" s="108"/>
      <c r="E16" s="113" t="s">
        <v>378</v>
      </c>
      <c r="F16" s="122" t="s">
        <v>378</v>
      </c>
      <c r="G16" s="108"/>
      <c r="H16" s="108"/>
      <c r="I16" s="122" t="s">
        <v>378</v>
      </c>
      <c r="J16" s="120"/>
      <c r="K16" s="115"/>
      <c r="L16" s="136"/>
      <c r="M16" s="137"/>
      <c r="N16" s="138"/>
      <c r="O16" s="124"/>
      <c r="P16" s="125"/>
      <c r="Q16" s="5"/>
      <c r="R16" s="5"/>
      <c r="S16" s="5"/>
      <c r="T16" s="5"/>
      <c r="U16" s="5"/>
      <c r="V16" s="5"/>
      <c r="W16" s="5"/>
      <c r="X16" s="5"/>
      <c r="Y16" s="5"/>
      <c r="Z16" s="5"/>
      <c r="AA16" s="5"/>
      <c r="AB16" s="5"/>
      <c r="AC16" s="5"/>
      <c r="AD16" s="5"/>
    </row>
    <row r="17" ht="15.0" customHeight="1">
      <c r="A17" s="106" t="s">
        <v>378</v>
      </c>
      <c r="B17" s="122" t="s">
        <v>378</v>
      </c>
      <c r="C17" s="108">
        <f t="shared" si="1"/>
        <v>0</v>
      </c>
      <c r="D17" s="108"/>
      <c r="E17" s="113" t="s">
        <v>378</v>
      </c>
      <c r="F17" s="122" t="s">
        <v>378</v>
      </c>
      <c r="G17" s="108"/>
      <c r="H17" s="108"/>
      <c r="I17" s="122" t="s">
        <v>378</v>
      </c>
      <c r="J17" s="120"/>
      <c r="K17" s="115"/>
      <c r="L17" s="136"/>
      <c r="M17" s="137"/>
      <c r="N17" s="139"/>
      <c r="O17" s="131"/>
      <c r="P17" s="132"/>
      <c r="Q17" s="5"/>
      <c r="R17" s="5"/>
      <c r="S17" s="5"/>
      <c r="T17" s="5"/>
      <c r="U17" s="5"/>
      <c r="V17" s="5"/>
      <c r="W17" s="5"/>
      <c r="X17" s="5"/>
      <c r="Y17" s="5"/>
      <c r="Z17" s="5"/>
      <c r="AA17" s="5"/>
      <c r="AB17" s="5"/>
      <c r="AC17" s="5"/>
      <c r="AD17" s="5"/>
    </row>
    <row r="18" ht="15.0" customHeight="1">
      <c r="A18" s="106" t="s">
        <v>378</v>
      </c>
      <c r="B18" s="119" t="s">
        <v>378</v>
      </c>
      <c r="C18" s="108">
        <f t="shared" si="1"/>
        <v>0</v>
      </c>
      <c r="D18" s="108"/>
      <c r="E18" s="113" t="s">
        <v>378</v>
      </c>
      <c r="F18" s="119" t="s">
        <v>378</v>
      </c>
      <c r="G18" s="108"/>
      <c r="H18" s="108"/>
      <c r="I18" s="119" t="s">
        <v>378</v>
      </c>
      <c r="J18" s="120"/>
      <c r="K18" s="115"/>
      <c r="L18" s="116"/>
      <c r="M18" s="117"/>
      <c r="N18" s="86"/>
      <c r="O18" s="126"/>
      <c r="P18" s="127"/>
      <c r="Q18" s="5"/>
      <c r="R18" s="5"/>
      <c r="S18" s="5"/>
      <c r="T18" s="5"/>
      <c r="U18" s="5"/>
      <c r="V18" s="5"/>
      <c r="W18" s="5"/>
      <c r="X18" s="5"/>
      <c r="Y18" s="5"/>
      <c r="Z18" s="5"/>
      <c r="AA18" s="5"/>
      <c r="AB18" s="5"/>
      <c r="AC18" s="5"/>
      <c r="AD18" s="5"/>
    </row>
    <row r="19" ht="15.0" customHeight="1">
      <c r="A19" s="106" t="s">
        <v>378</v>
      </c>
      <c r="B19" s="119" t="s">
        <v>378</v>
      </c>
      <c r="C19" s="108">
        <f t="shared" si="1"/>
        <v>0</v>
      </c>
      <c r="D19" s="108"/>
      <c r="E19" s="113" t="s">
        <v>378</v>
      </c>
      <c r="F19" s="119" t="s">
        <v>378</v>
      </c>
      <c r="G19" s="108"/>
      <c r="H19" s="108"/>
      <c r="I19" s="119" t="s">
        <v>378</v>
      </c>
      <c r="J19" s="120"/>
      <c r="K19" s="115"/>
      <c r="L19" s="116"/>
      <c r="M19" s="117"/>
      <c r="N19" s="140"/>
      <c r="O19" s="131"/>
      <c r="P19" s="132"/>
      <c r="Q19" s="5"/>
      <c r="R19" s="5"/>
      <c r="S19" s="5"/>
      <c r="T19" s="5"/>
      <c r="U19" s="5"/>
      <c r="V19" s="5"/>
      <c r="W19" s="5"/>
      <c r="X19" s="5"/>
      <c r="Y19" s="5"/>
      <c r="Z19" s="5"/>
      <c r="AA19" s="5"/>
      <c r="AB19" s="5"/>
      <c r="AC19" s="5"/>
      <c r="AD19" s="5"/>
    </row>
    <row r="20" ht="15.0" customHeight="1">
      <c r="A20" s="106" t="s">
        <v>378</v>
      </c>
      <c r="B20" s="118" t="s">
        <v>378</v>
      </c>
      <c r="C20" s="108">
        <f t="shared" si="1"/>
        <v>0</v>
      </c>
      <c r="D20" s="108"/>
      <c r="E20" s="113" t="s">
        <v>378</v>
      </c>
      <c r="F20" s="122" t="s">
        <v>378</v>
      </c>
      <c r="G20" s="108"/>
      <c r="H20" s="108"/>
      <c r="I20" s="122" t="s">
        <v>378</v>
      </c>
      <c r="J20" s="120"/>
      <c r="K20" s="115"/>
      <c r="L20" s="116"/>
      <c r="M20" s="141"/>
      <c r="N20" s="5"/>
      <c r="O20" s="5"/>
      <c r="P20" s="5"/>
      <c r="Q20" s="5"/>
      <c r="R20" s="5"/>
      <c r="S20" s="5"/>
      <c r="T20" s="5"/>
      <c r="U20" s="5"/>
      <c r="V20" s="5"/>
      <c r="W20" s="5"/>
      <c r="X20" s="5"/>
      <c r="Y20" s="5"/>
      <c r="Z20" s="5"/>
      <c r="AA20" s="5"/>
      <c r="AB20" s="5"/>
      <c r="AC20" s="5"/>
      <c r="AD20" s="5"/>
    </row>
    <row r="21" ht="15.0" customHeight="1">
      <c r="A21" s="106" t="s">
        <v>378</v>
      </c>
      <c r="B21" s="118" t="s">
        <v>378</v>
      </c>
      <c r="C21" s="108">
        <f t="shared" si="1"/>
        <v>0</v>
      </c>
      <c r="D21" s="108"/>
      <c r="E21" s="113" t="s">
        <v>378</v>
      </c>
      <c r="F21" s="119" t="s">
        <v>378</v>
      </c>
      <c r="G21" s="108"/>
      <c r="H21" s="108"/>
      <c r="I21" s="119" t="s">
        <v>378</v>
      </c>
      <c r="J21" s="71"/>
      <c r="K21" s="115"/>
      <c r="L21" s="116"/>
      <c r="M21" s="142"/>
      <c r="N21" s="143"/>
      <c r="O21" s="144"/>
      <c r="P21" s="145"/>
      <c r="Q21" s="5"/>
      <c r="R21" s="5"/>
      <c r="S21" s="5"/>
      <c r="T21" s="5"/>
      <c r="U21" s="5"/>
      <c r="V21" s="5"/>
      <c r="W21" s="5"/>
      <c r="X21" s="5"/>
      <c r="Y21" s="5"/>
      <c r="Z21" s="5"/>
      <c r="AA21" s="5"/>
      <c r="AB21" s="5"/>
      <c r="AC21" s="5"/>
      <c r="AD21" s="5"/>
    </row>
    <row r="22" ht="15.0" customHeight="1">
      <c r="A22" s="106" t="s">
        <v>378</v>
      </c>
      <c r="B22" s="118" t="s">
        <v>378</v>
      </c>
      <c r="C22" s="108">
        <f t="shared" si="1"/>
        <v>0</v>
      </c>
      <c r="D22" s="108"/>
      <c r="E22" s="113" t="s">
        <v>378</v>
      </c>
      <c r="F22" s="122" t="s">
        <v>378</v>
      </c>
      <c r="G22" s="108"/>
      <c r="H22" s="108"/>
      <c r="I22" s="122" t="s">
        <v>378</v>
      </c>
      <c r="J22" s="71"/>
      <c r="K22" s="115"/>
      <c r="L22" s="116"/>
      <c r="M22" s="142"/>
      <c r="N22" s="39"/>
      <c r="O22" s="146"/>
      <c r="P22" s="147"/>
      <c r="Q22" s="5"/>
      <c r="R22" s="5"/>
      <c r="S22" s="5"/>
      <c r="T22" s="5"/>
      <c r="U22" s="5"/>
      <c r="V22" s="5"/>
      <c r="W22" s="5"/>
      <c r="X22" s="5"/>
      <c r="Y22" s="5"/>
      <c r="Z22" s="5"/>
      <c r="AA22" s="5"/>
      <c r="AB22" s="5"/>
      <c r="AC22" s="5"/>
      <c r="AD22" s="5"/>
    </row>
    <row r="23" ht="15.0" customHeight="1">
      <c r="A23" s="106" t="s">
        <v>378</v>
      </c>
      <c r="B23" s="119" t="s">
        <v>378</v>
      </c>
      <c r="C23" s="108">
        <f t="shared" si="1"/>
        <v>0</v>
      </c>
      <c r="D23" s="108"/>
      <c r="E23" s="113" t="s">
        <v>378</v>
      </c>
      <c r="F23" s="119" t="s">
        <v>378</v>
      </c>
      <c r="G23" s="108"/>
      <c r="H23" s="108"/>
      <c r="I23" s="119" t="s">
        <v>378</v>
      </c>
      <c r="J23" s="71"/>
      <c r="K23" s="115"/>
      <c r="L23" s="116"/>
      <c r="M23" s="142"/>
      <c r="N23" s="143"/>
      <c r="O23" s="144"/>
      <c r="P23" s="145"/>
      <c r="Q23" s="5"/>
      <c r="R23" s="5"/>
      <c r="S23" s="5"/>
      <c r="T23" s="5"/>
      <c r="U23" s="5"/>
      <c r="V23" s="5"/>
      <c r="W23" s="5"/>
      <c r="X23" s="5"/>
      <c r="Y23" s="5"/>
      <c r="Z23" s="5"/>
      <c r="AA23" s="5"/>
      <c r="AB23" s="5"/>
      <c r="AC23" s="5"/>
      <c r="AD23" s="5"/>
    </row>
    <row r="24" ht="15.0" customHeight="1">
      <c r="A24" s="106" t="s">
        <v>378</v>
      </c>
      <c r="B24" s="118" t="s">
        <v>378</v>
      </c>
      <c r="C24" s="108">
        <f t="shared" si="1"/>
        <v>0</v>
      </c>
      <c r="D24" s="108"/>
      <c r="E24" s="113" t="s">
        <v>378</v>
      </c>
      <c r="F24" s="118" t="s">
        <v>378</v>
      </c>
      <c r="G24" s="108"/>
      <c r="H24" s="108"/>
      <c r="I24" s="118" t="s">
        <v>378</v>
      </c>
      <c r="J24" s="71"/>
      <c r="K24" s="115"/>
      <c r="L24" s="116"/>
      <c r="M24" s="142"/>
      <c r="N24" s="39"/>
      <c r="O24" s="146"/>
      <c r="P24" s="147"/>
      <c r="Q24" s="5"/>
      <c r="R24" s="5"/>
      <c r="S24" s="5"/>
      <c r="T24" s="5"/>
      <c r="U24" s="5"/>
      <c r="V24" s="5"/>
      <c r="W24" s="5"/>
      <c r="X24" s="5"/>
      <c r="Y24" s="5"/>
      <c r="Z24" s="5"/>
      <c r="AA24" s="5"/>
      <c r="AB24" s="5"/>
      <c r="AC24" s="5"/>
      <c r="AD24" s="5"/>
    </row>
    <row r="25" ht="15.0" customHeight="1">
      <c r="A25" s="106" t="s">
        <v>378</v>
      </c>
      <c r="B25" s="108" t="s">
        <v>378</v>
      </c>
      <c r="C25" s="108">
        <f t="shared" si="1"/>
        <v>0</v>
      </c>
      <c r="D25" s="108"/>
      <c r="E25" s="113" t="s">
        <v>378</v>
      </c>
      <c r="F25" s="108" t="s">
        <v>378</v>
      </c>
      <c r="G25" s="108"/>
      <c r="H25" s="108"/>
      <c r="I25" s="108" t="s">
        <v>378</v>
      </c>
      <c r="J25" s="71"/>
      <c r="K25" s="115"/>
      <c r="L25" s="116"/>
      <c r="M25" s="142"/>
      <c r="N25" s="143"/>
      <c r="O25" s="144"/>
      <c r="P25" s="145"/>
      <c r="Q25" s="5"/>
      <c r="R25" s="5"/>
      <c r="S25" s="5"/>
      <c r="T25" s="5"/>
      <c r="U25" s="5"/>
      <c r="V25" s="5"/>
      <c r="W25" s="5"/>
      <c r="X25" s="5"/>
      <c r="Y25" s="5"/>
      <c r="Z25" s="5"/>
      <c r="AA25" s="5"/>
      <c r="AB25" s="5"/>
      <c r="AC25" s="5"/>
      <c r="AD25" s="5"/>
    </row>
    <row r="26" ht="15.0" customHeight="1">
      <c r="A26" s="106" t="s">
        <v>378</v>
      </c>
      <c r="B26" s="108" t="s">
        <v>378</v>
      </c>
      <c r="C26" s="108">
        <f t="shared" si="1"/>
        <v>0</v>
      </c>
      <c r="D26" s="108"/>
      <c r="E26" s="113" t="s">
        <v>378</v>
      </c>
      <c r="F26" s="113" t="s">
        <v>378</v>
      </c>
      <c r="G26" s="108"/>
      <c r="H26" s="108"/>
      <c r="I26" s="113" t="s">
        <v>378</v>
      </c>
      <c r="J26" s="71"/>
      <c r="K26" s="115"/>
      <c r="L26" s="116"/>
      <c r="M26" s="142"/>
      <c r="N26" s="148"/>
      <c r="O26" s="149"/>
      <c r="P26" s="150"/>
      <c r="Q26" s="5"/>
      <c r="R26" s="5"/>
      <c r="S26" s="5"/>
      <c r="T26" s="5"/>
      <c r="U26" s="5"/>
      <c r="V26" s="5"/>
      <c r="W26" s="5"/>
      <c r="X26" s="5"/>
      <c r="Y26" s="5"/>
      <c r="Z26" s="5"/>
      <c r="AA26" s="5"/>
      <c r="AB26" s="5"/>
      <c r="AC26" s="5"/>
      <c r="AD26" s="5"/>
    </row>
    <row r="27" ht="15.0" customHeight="1">
      <c r="A27" s="106" t="s">
        <v>378</v>
      </c>
      <c r="B27" s="108" t="s">
        <v>378</v>
      </c>
      <c r="C27" s="108">
        <f t="shared" si="1"/>
        <v>0</v>
      </c>
      <c r="D27" s="108"/>
      <c r="E27" s="113" t="s">
        <v>378</v>
      </c>
      <c r="F27" s="113" t="s">
        <v>378</v>
      </c>
      <c r="G27" s="108"/>
      <c r="H27" s="108"/>
      <c r="I27" s="113" t="s">
        <v>378</v>
      </c>
      <c r="J27" s="71"/>
      <c r="K27" s="115"/>
      <c r="L27" s="116"/>
      <c r="M27" s="151"/>
      <c r="N27" s="152"/>
      <c r="O27" s="152"/>
      <c r="P27" s="153"/>
      <c r="Q27" s="5"/>
      <c r="R27" s="5"/>
      <c r="S27" s="5"/>
      <c r="T27" s="5"/>
      <c r="U27" s="5"/>
      <c r="V27" s="5"/>
      <c r="W27" s="5"/>
      <c r="X27" s="5"/>
      <c r="Y27" s="5"/>
      <c r="Z27" s="5"/>
      <c r="AA27" s="5"/>
      <c r="AB27" s="5"/>
      <c r="AC27" s="5"/>
      <c r="AD27" s="5"/>
    </row>
    <row r="28" ht="15.0" customHeight="1">
      <c r="A28" s="106" t="s">
        <v>378</v>
      </c>
      <c r="B28" s="108" t="s">
        <v>378</v>
      </c>
      <c r="C28" s="108">
        <f t="shared" si="1"/>
        <v>0</v>
      </c>
      <c r="D28" s="108"/>
      <c r="E28" s="113" t="s">
        <v>378</v>
      </c>
      <c r="F28" s="108" t="s">
        <v>378</v>
      </c>
      <c r="G28" s="108"/>
      <c r="H28" s="108"/>
      <c r="I28" s="108" t="s">
        <v>378</v>
      </c>
      <c r="J28" s="71"/>
      <c r="K28" s="115"/>
      <c r="L28" s="116"/>
      <c r="M28" s="151"/>
      <c r="N28" s="152"/>
      <c r="O28" s="152"/>
      <c r="P28" s="153"/>
      <c r="Q28" s="5"/>
      <c r="R28" s="5"/>
      <c r="S28" s="5"/>
      <c r="T28" s="5"/>
      <c r="U28" s="5"/>
      <c r="V28" s="5"/>
      <c r="W28" s="5"/>
      <c r="X28" s="5"/>
      <c r="Y28" s="5"/>
      <c r="Z28" s="5"/>
      <c r="AA28" s="5"/>
      <c r="AB28" s="5"/>
      <c r="AC28" s="5"/>
      <c r="AD28" s="5"/>
    </row>
    <row r="29" ht="15.0" customHeight="1">
      <c r="A29" s="106" t="s">
        <v>378</v>
      </c>
      <c r="B29" s="108" t="s">
        <v>378</v>
      </c>
      <c r="C29" s="108">
        <f t="shared" si="1"/>
        <v>0</v>
      </c>
      <c r="D29" s="108"/>
      <c r="E29" s="113" t="s">
        <v>378</v>
      </c>
      <c r="F29" s="108" t="s">
        <v>378</v>
      </c>
      <c r="G29" s="108"/>
      <c r="H29" s="108"/>
      <c r="I29" s="108" t="s">
        <v>378</v>
      </c>
      <c r="J29" s="71"/>
      <c r="K29" s="115"/>
      <c r="L29" s="116"/>
      <c r="M29" s="151"/>
      <c r="N29" s="152"/>
      <c r="O29" s="152"/>
      <c r="P29" s="153"/>
      <c r="Q29" s="5"/>
      <c r="R29" s="5"/>
      <c r="S29" s="5"/>
      <c r="T29" s="5"/>
      <c r="U29" s="5"/>
      <c r="V29" s="5"/>
      <c r="W29" s="5"/>
      <c r="X29" s="5"/>
      <c r="Y29" s="5"/>
      <c r="Z29" s="5"/>
      <c r="AA29" s="5"/>
      <c r="AB29" s="5"/>
      <c r="AC29" s="5"/>
      <c r="AD29" s="5"/>
    </row>
    <row r="30" ht="15.0" customHeight="1">
      <c r="A30" s="106" t="s">
        <v>378</v>
      </c>
      <c r="B30" s="113" t="s">
        <v>378</v>
      </c>
      <c r="C30" s="108">
        <f t="shared" si="1"/>
        <v>0</v>
      </c>
      <c r="D30" s="108"/>
      <c r="E30" s="113" t="s">
        <v>378</v>
      </c>
      <c r="F30" s="113" t="s">
        <v>378</v>
      </c>
      <c r="G30" s="108"/>
      <c r="H30" s="108"/>
      <c r="I30" s="113" t="s">
        <v>378</v>
      </c>
      <c r="J30" s="71"/>
      <c r="K30" s="115"/>
      <c r="L30" s="116"/>
      <c r="M30" s="151"/>
      <c r="N30" s="152"/>
      <c r="O30" s="152"/>
      <c r="P30" s="153"/>
      <c r="Q30" s="5"/>
      <c r="R30" s="5"/>
      <c r="S30" s="5"/>
      <c r="T30" s="5"/>
      <c r="U30" s="5"/>
      <c r="V30" s="5"/>
      <c r="W30" s="5"/>
      <c r="X30" s="5"/>
      <c r="Y30" s="5"/>
      <c r="Z30" s="5"/>
      <c r="AA30" s="5"/>
      <c r="AB30" s="5"/>
      <c r="AC30" s="5"/>
      <c r="AD30" s="5"/>
    </row>
    <row r="31" ht="15.0" customHeight="1">
      <c r="A31" s="106" t="s">
        <v>378</v>
      </c>
      <c r="B31" s="108" t="s">
        <v>378</v>
      </c>
      <c r="C31" s="108">
        <f t="shared" si="1"/>
        <v>0</v>
      </c>
      <c r="D31" s="108"/>
      <c r="E31" s="113" t="s">
        <v>378</v>
      </c>
      <c r="F31" s="113" t="s">
        <v>378</v>
      </c>
      <c r="G31" s="108"/>
      <c r="H31" s="108"/>
      <c r="I31" s="113" t="s">
        <v>378</v>
      </c>
      <c r="J31" s="71"/>
      <c r="K31" s="115"/>
      <c r="L31" s="116"/>
      <c r="M31" s="151"/>
      <c r="N31" s="152"/>
      <c r="O31" s="152"/>
      <c r="P31" s="153"/>
      <c r="Q31" s="5"/>
      <c r="R31" s="5"/>
      <c r="S31" s="5"/>
      <c r="T31" s="5"/>
      <c r="U31" s="5"/>
      <c r="V31" s="5"/>
      <c r="W31" s="5"/>
      <c r="X31" s="5"/>
      <c r="Y31" s="5"/>
      <c r="Z31" s="5"/>
      <c r="AA31" s="5"/>
      <c r="AB31" s="5"/>
      <c r="AC31" s="5"/>
      <c r="AD31" s="5"/>
    </row>
    <row r="32" ht="15.0" customHeight="1">
      <c r="A32" s="106" t="s">
        <v>378</v>
      </c>
      <c r="B32" s="108" t="s">
        <v>378</v>
      </c>
      <c r="C32" s="108">
        <f t="shared" si="1"/>
        <v>0</v>
      </c>
      <c r="D32" s="108"/>
      <c r="E32" s="113" t="s">
        <v>378</v>
      </c>
      <c r="F32" s="113" t="s">
        <v>378</v>
      </c>
      <c r="G32" s="108"/>
      <c r="H32" s="108"/>
      <c r="I32" s="113" t="s">
        <v>378</v>
      </c>
      <c r="J32" s="71"/>
      <c r="K32" s="115"/>
      <c r="L32" s="116"/>
      <c r="M32" s="151"/>
      <c r="N32" s="152"/>
      <c r="O32" s="152"/>
      <c r="P32" s="153"/>
      <c r="Q32" s="5"/>
      <c r="R32" s="5"/>
      <c r="S32" s="5"/>
      <c r="T32" s="5"/>
      <c r="U32" s="5"/>
      <c r="V32" s="5"/>
      <c r="W32" s="5"/>
      <c r="X32" s="5"/>
      <c r="Y32" s="5"/>
      <c r="Z32" s="5"/>
      <c r="AA32" s="5"/>
      <c r="AB32" s="5"/>
      <c r="AC32" s="5"/>
      <c r="AD32" s="5"/>
    </row>
    <row r="33" ht="15.0" customHeight="1">
      <c r="A33" s="106" t="s">
        <v>378</v>
      </c>
      <c r="B33" s="108" t="s">
        <v>378</v>
      </c>
      <c r="C33" s="108">
        <f t="shared" si="1"/>
        <v>0</v>
      </c>
      <c r="D33" s="108"/>
      <c r="E33" s="113" t="s">
        <v>378</v>
      </c>
      <c r="F33" s="108" t="s">
        <v>378</v>
      </c>
      <c r="G33" s="108"/>
      <c r="H33" s="108"/>
      <c r="I33" s="108" t="s">
        <v>378</v>
      </c>
      <c r="J33" s="71"/>
      <c r="K33" s="115"/>
      <c r="L33" s="116"/>
      <c r="M33" s="151"/>
      <c r="N33" s="152"/>
      <c r="O33" s="152"/>
      <c r="P33" s="153"/>
      <c r="Q33" s="5"/>
      <c r="R33" s="5"/>
      <c r="S33" s="5"/>
      <c r="T33" s="5"/>
      <c r="U33" s="5"/>
      <c r="V33" s="5"/>
      <c r="W33" s="5"/>
      <c r="X33" s="5"/>
      <c r="Y33" s="5"/>
      <c r="Z33" s="5"/>
      <c r="AA33" s="5"/>
      <c r="AB33" s="5"/>
      <c r="AC33" s="5"/>
      <c r="AD33" s="5"/>
    </row>
    <row r="34" ht="15.0" customHeight="1">
      <c r="A34" s="106" t="s">
        <v>378</v>
      </c>
      <c r="B34" s="108" t="s">
        <v>378</v>
      </c>
      <c r="C34" s="108">
        <f t="shared" si="1"/>
        <v>0</v>
      </c>
      <c r="D34" s="108"/>
      <c r="E34" s="113" t="s">
        <v>378</v>
      </c>
      <c r="F34" s="108" t="s">
        <v>378</v>
      </c>
      <c r="G34" s="108"/>
      <c r="H34" s="108"/>
      <c r="I34" s="108" t="s">
        <v>378</v>
      </c>
      <c r="J34" s="71"/>
      <c r="K34" s="115"/>
      <c r="L34" s="116"/>
      <c r="M34" s="151"/>
      <c r="N34" s="152"/>
      <c r="O34" s="152"/>
      <c r="P34" s="153"/>
      <c r="Q34" s="5"/>
      <c r="R34" s="5"/>
      <c r="S34" s="5"/>
      <c r="T34" s="5"/>
      <c r="U34" s="5"/>
      <c r="V34" s="5"/>
      <c r="W34" s="5"/>
      <c r="X34" s="5"/>
      <c r="Y34" s="5"/>
      <c r="Z34" s="5"/>
      <c r="AA34" s="5"/>
      <c r="AB34" s="5"/>
      <c r="AC34" s="5"/>
      <c r="AD34" s="5"/>
    </row>
    <row r="35" ht="15.0" customHeight="1">
      <c r="A35" s="106" t="s">
        <v>378</v>
      </c>
      <c r="B35" s="108" t="s">
        <v>378</v>
      </c>
      <c r="C35" s="108">
        <f t="shared" si="1"/>
        <v>0</v>
      </c>
      <c r="D35" s="108"/>
      <c r="E35" s="113" t="s">
        <v>378</v>
      </c>
      <c r="F35" s="113" t="s">
        <v>378</v>
      </c>
      <c r="G35" s="108"/>
      <c r="H35" s="108"/>
      <c r="I35" s="113" t="s">
        <v>378</v>
      </c>
      <c r="J35" s="71"/>
      <c r="K35" s="115"/>
      <c r="L35" s="116"/>
      <c r="M35" s="151"/>
      <c r="N35" s="152"/>
      <c r="O35" s="152"/>
      <c r="P35" s="153"/>
      <c r="Q35" s="5"/>
      <c r="R35" s="5"/>
      <c r="S35" s="5"/>
      <c r="T35" s="5"/>
      <c r="U35" s="5"/>
      <c r="V35" s="5"/>
      <c r="W35" s="5"/>
      <c r="X35" s="5"/>
      <c r="Y35" s="5"/>
      <c r="Z35" s="5"/>
      <c r="AA35" s="5"/>
      <c r="AB35" s="5"/>
      <c r="AC35" s="5"/>
      <c r="AD35" s="5"/>
    </row>
    <row r="36" ht="15.0" customHeight="1">
      <c r="A36" s="106" t="s">
        <v>378</v>
      </c>
      <c r="B36" s="108" t="s">
        <v>378</v>
      </c>
      <c r="C36" s="108">
        <f t="shared" si="1"/>
        <v>0</v>
      </c>
      <c r="D36" s="108"/>
      <c r="E36" s="113" t="s">
        <v>378</v>
      </c>
      <c r="F36" s="113" t="s">
        <v>378</v>
      </c>
      <c r="G36" s="108"/>
      <c r="H36" s="108"/>
      <c r="I36" s="113" t="s">
        <v>378</v>
      </c>
      <c r="J36" s="71"/>
      <c r="K36" s="154"/>
      <c r="L36" s="154"/>
      <c r="M36" s="5"/>
      <c r="N36" s="152"/>
      <c r="O36" s="152"/>
      <c r="P36" s="153"/>
      <c r="Q36" s="5"/>
      <c r="R36" s="5"/>
      <c r="S36" s="5"/>
      <c r="T36" s="5"/>
      <c r="U36" s="5"/>
      <c r="V36" s="5"/>
      <c r="W36" s="5"/>
      <c r="X36" s="5"/>
      <c r="Y36" s="5"/>
      <c r="Z36" s="5"/>
      <c r="AA36" s="5"/>
      <c r="AB36" s="5"/>
      <c r="AC36" s="5"/>
      <c r="AD36" s="5"/>
    </row>
    <row r="37" ht="15.0" customHeight="1">
      <c r="A37" s="155" t="s">
        <v>378</v>
      </c>
      <c r="B37" s="113" t="s">
        <v>378</v>
      </c>
      <c r="C37" s="108">
        <f t="shared" si="1"/>
        <v>0</v>
      </c>
      <c r="D37" s="108"/>
      <c r="E37" s="113" t="s">
        <v>378</v>
      </c>
      <c r="F37" s="113" t="s">
        <v>378</v>
      </c>
      <c r="G37" s="108"/>
      <c r="H37" s="108"/>
      <c r="I37" s="113" t="s">
        <v>378</v>
      </c>
      <c r="J37" s="71"/>
      <c r="K37" s="156"/>
      <c r="L37" s="32"/>
      <c r="M37" s="96"/>
      <c r="N37" s="152"/>
      <c r="O37" s="152"/>
      <c r="P37" s="153"/>
      <c r="Q37" s="5"/>
      <c r="R37" s="5"/>
      <c r="S37" s="5"/>
      <c r="T37" s="5"/>
      <c r="U37" s="5"/>
      <c r="V37" s="5"/>
      <c r="W37" s="5"/>
      <c r="X37" s="5"/>
      <c r="Y37" s="96"/>
      <c r="Z37" s="96"/>
      <c r="AA37" s="96"/>
      <c r="AB37" s="96"/>
      <c r="AC37" s="96"/>
      <c r="AD37" s="96"/>
    </row>
    <row r="38" ht="15.0" customHeight="1">
      <c r="A38" s="155" t="s">
        <v>378</v>
      </c>
      <c r="B38" s="157"/>
      <c r="C38" s="113" t="s">
        <v>378</v>
      </c>
      <c r="D38" s="108" t="s">
        <v>378</v>
      </c>
      <c r="E38" s="113" t="s">
        <v>378</v>
      </c>
      <c r="F38" s="108">
        <f>SUM(F4:F37)</f>
        <v>0</v>
      </c>
      <c r="G38" s="108" t="s">
        <v>378</v>
      </c>
      <c r="H38" s="108"/>
      <c r="I38" s="113" t="s">
        <v>378</v>
      </c>
      <c r="J38" s="71"/>
      <c r="K38" s="32"/>
      <c r="L38" s="32"/>
      <c r="M38" s="96"/>
      <c r="N38" s="152"/>
      <c r="O38" s="152"/>
      <c r="P38" s="153"/>
      <c r="Q38" s="5"/>
      <c r="R38" s="5"/>
      <c r="S38" s="5"/>
      <c r="T38" s="5"/>
      <c r="U38" s="5"/>
      <c r="V38" s="5"/>
      <c r="W38" s="5"/>
      <c r="X38" s="104"/>
      <c r="Y38" s="32"/>
      <c r="Z38" s="32"/>
      <c r="AA38" s="32"/>
      <c r="AB38" s="32"/>
      <c r="AC38" s="32"/>
      <c r="AD38" s="32"/>
    </row>
    <row r="39" ht="15.0" customHeight="1">
      <c r="A39" s="71"/>
      <c r="B39" s="71"/>
      <c r="C39" s="71"/>
      <c r="D39" s="71"/>
      <c r="E39" s="71"/>
      <c r="F39" s="71"/>
      <c r="G39" s="71"/>
      <c r="H39" s="71"/>
      <c r="I39" s="71"/>
      <c r="J39" s="71"/>
      <c r="K39" s="32"/>
      <c r="L39" s="32"/>
      <c r="M39" s="158"/>
      <c r="N39" s="152"/>
      <c r="O39" s="152"/>
      <c r="P39" s="153"/>
      <c r="Q39" s="159"/>
      <c r="R39" s="159"/>
      <c r="S39" s="5"/>
      <c r="T39" s="5"/>
      <c r="U39" s="5"/>
      <c r="V39" s="5"/>
      <c r="W39" s="5"/>
      <c r="X39" s="104"/>
      <c r="Y39" s="160"/>
      <c r="Z39" s="160"/>
      <c r="AA39" s="160"/>
      <c r="AB39" s="160"/>
      <c r="AC39" s="160"/>
      <c r="AD39" s="160"/>
    </row>
    <row r="40" ht="15.0" customHeight="1">
      <c r="A40" s="71"/>
      <c r="B40" s="71"/>
      <c r="C40" s="71"/>
      <c r="D40" s="71"/>
      <c r="E40" s="71"/>
      <c r="F40" s="71"/>
      <c r="G40" s="71"/>
      <c r="H40" s="71"/>
      <c r="I40" s="71"/>
      <c r="J40" s="71"/>
      <c r="K40" s="32"/>
      <c r="L40" s="32"/>
      <c r="M40" s="158"/>
      <c r="N40" s="152"/>
      <c r="O40" s="152"/>
      <c r="P40" s="153"/>
      <c r="Q40" s="159"/>
      <c r="R40" s="159"/>
      <c r="S40" s="5"/>
      <c r="T40" s="5"/>
      <c r="U40" s="5"/>
      <c r="V40" s="5"/>
      <c r="W40" s="5"/>
      <c r="X40" s="104"/>
      <c r="Y40" s="160"/>
      <c r="Z40" s="160"/>
      <c r="AA40" s="160"/>
      <c r="AB40" s="160"/>
      <c r="AC40" s="160"/>
      <c r="AD40" s="160"/>
    </row>
    <row r="41" ht="15.0" customHeight="1">
      <c r="A41" s="71"/>
      <c r="B41" s="71"/>
      <c r="C41" s="71"/>
      <c r="D41" s="71"/>
      <c r="E41" s="71"/>
      <c r="F41" s="71"/>
      <c r="G41" s="71"/>
      <c r="H41" s="71"/>
      <c r="I41" s="71"/>
      <c r="J41" s="71"/>
      <c r="K41" s="5"/>
      <c r="L41" s="5"/>
      <c r="M41" s="5"/>
      <c r="N41" s="5"/>
      <c r="O41" s="5"/>
      <c r="P41" s="5"/>
      <c r="Q41" s="5"/>
      <c r="R41" s="5"/>
      <c r="S41" s="5"/>
      <c r="T41" s="5"/>
      <c r="U41" s="5"/>
      <c r="V41" s="5"/>
      <c r="W41" s="5"/>
      <c r="X41" s="5"/>
      <c r="Y41" s="5"/>
      <c r="Z41" s="5"/>
      <c r="AA41" s="5"/>
      <c r="AB41" s="5"/>
      <c r="AC41" s="5"/>
      <c r="AD41" s="5"/>
    </row>
    <row r="42" ht="15.0" customHeight="1">
      <c r="A42" s="71"/>
      <c r="B42" s="71"/>
      <c r="C42" s="71"/>
      <c r="D42" s="71"/>
      <c r="E42" s="71"/>
      <c r="F42" s="71"/>
      <c r="G42" s="71"/>
      <c r="H42" s="71"/>
      <c r="I42" s="71"/>
      <c r="J42" s="71"/>
      <c r="K42" s="96"/>
      <c r="L42" s="5"/>
      <c r="M42" s="5"/>
      <c r="N42" s="5"/>
      <c r="O42" s="5"/>
      <c r="P42" s="5"/>
      <c r="Q42" s="5"/>
      <c r="R42" s="5"/>
      <c r="S42" s="5"/>
      <c r="T42" s="5"/>
      <c r="U42" s="5"/>
      <c r="V42" s="5"/>
      <c r="W42" s="5"/>
      <c r="X42" s="5"/>
      <c r="Y42" s="5"/>
      <c r="Z42" s="5"/>
      <c r="AA42" s="5"/>
      <c r="AB42" s="5"/>
      <c r="AC42" s="5"/>
      <c r="AD42" s="5"/>
    </row>
    <row r="43" ht="15.0" customHeight="1">
      <c r="A43" s="161" t="s">
        <v>389</v>
      </c>
      <c r="B43" s="162"/>
      <c r="C43" s="162"/>
      <c r="D43" s="162"/>
      <c r="E43" s="162"/>
      <c r="F43" s="163"/>
      <c r="G43" s="161" t="s">
        <v>389</v>
      </c>
      <c r="H43" s="162"/>
      <c r="I43" s="162"/>
      <c r="J43" s="162"/>
      <c r="K43" s="162"/>
      <c r="L43" s="163"/>
      <c r="M43" s="5"/>
      <c r="N43" s="5"/>
      <c r="O43" s="5"/>
      <c r="P43" s="5"/>
      <c r="Q43" s="5"/>
      <c r="R43" s="5"/>
      <c r="S43" s="5"/>
      <c r="T43" s="5"/>
      <c r="U43" s="5"/>
      <c r="V43" s="5"/>
      <c r="W43" s="5"/>
      <c r="X43" s="5"/>
      <c r="Y43" s="5"/>
      <c r="Z43" s="5"/>
      <c r="AA43" s="5"/>
      <c r="AB43" s="5"/>
      <c r="AC43" s="5"/>
      <c r="AD43" s="5"/>
    </row>
    <row r="44" ht="15.0" customHeight="1">
      <c r="A44" s="161" t="s">
        <v>390</v>
      </c>
      <c r="B44" s="162"/>
      <c r="C44" s="162"/>
      <c r="D44" s="162"/>
      <c r="E44" s="162"/>
      <c r="F44" s="163"/>
      <c r="G44" s="161" t="s">
        <v>390</v>
      </c>
      <c r="H44" s="162"/>
      <c r="I44" s="162"/>
      <c r="J44" s="162"/>
      <c r="K44" s="162"/>
      <c r="L44" s="163"/>
      <c r="M44" s="5"/>
      <c r="N44" s="5"/>
      <c r="O44" s="5"/>
      <c r="P44" s="5"/>
      <c r="Q44" s="5"/>
      <c r="R44" s="5"/>
      <c r="S44" s="5"/>
      <c r="T44" s="5"/>
      <c r="U44" s="5"/>
      <c r="V44" s="5"/>
      <c r="W44" s="5"/>
      <c r="X44" s="5"/>
      <c r="Y44" s="5"/>
      <c r="Z44" s="5"/>
      <c r="AA44" s="5"/>
      <c r="AB44" s="5"/>
      <c r="AC44" s="5"/>
      <c r="AD44" s="5"/>
    </row>
    <row r="45" ht="15.0" customHeight="1">
      <c r="A45" s="71"/>
      <c r="B45" s="93" t="s">
        <v>391</v>
      </c>
      <c r="C45" s="71"/>
      <c r="D45" s="71"/>
      <c r="E45" s="71"/>
      <c r="F45" s="71"/>
      <c r="G45" s="71"/>
      <c r="H45" s="71"/>
      <c r="I45" s="71"/>
      <c r="J45" s="71"/>
      <c r="K45" s="5"/>
      <c r="L45" s="5"/>
      <c r="M45" s="5"/>
      <c r="N45" s="5"/>
      <c r="O45" s="5"/>
      <c r="P45" s="5"/>
      <c r="Q45" s="5"/>
      <c r="R45" s="5"/>
      <c r="S45" s="5"/>
      <c r="T45" s="5"/>
      <c r="U45" s="5"/>
      <c r="V45" s="5"/>
      <c r="W45" s="5"/>
      <c r="X45" s="5"/>
      <c r="Y45" s="5"/>
      <c r="Z45" s="5"/>
      <c r="AA45" s="5"/>
      <c r="AB45" s="5"/>
      <c r="AC45" s="5"/>
      <c r="AD45" s="5"/>
    </row>
    <row r="46" ht="15.0" customHeight="1">
      <c r="A46" s="71"/>
      <c r="B46" s="164" t="s">
        <v>392</v>
      </c>
      <c r="D46" s="71"/>
      <c r="E46" s="71"/>
      <c r="F46" s="71"/>
      <c r="G46" s="71"/>
      <c r="H46" s="71"/>
      <c r="I46" s="71"/>
      <c r="J46" s="71"/>
      <c r="K46" s="5"/>
      <c r="L46" s="5"/>
      <c r="M46" s="5"/>
      <c r="N46" s="5"/>
      <c r="O46" s="5"/>
      <c r="P46" s="5"/>
      <c r="Q46" s="5"/>
      <c r="R46" s="5"/>
      <c r="S46" s="5"/>
      <c r="T46" s="5"/>
      <c r="U46" s="5"/>
      <c r="V46" s="5"/>
      <c r="W46" s="5"/>
      <c r="X46" s="5"/>
      <c r="Y46" s="5"/>
      <c r="Z46" s="5"/>
      <c r="AA46" s="5"/>
      <c r="AB46" s="5"/>
      <c r="AC46" s="5"/>
      <c r="AD46" s="5"/>
    </row>
    <row r="47" ht="15.0" customHeight="1">
      <c r="A47" s="71"/>
      <c r="B47" s="93" t="s">
        <v>393</v>
      </c>
      <c r="D47" s="71"/>
      <c r="E47" s="71"/>
      <c r="F47" s="71"/>
      <c r="G47" s="71"/>
      <c r="H47" s="71"/>
      <c r="I47" s="71"/>
      <c r="J47" s="71"/>
      <c r="K47" s="5"/>
      <c r="L47" s="5"/>
      <c r="M47" s="5"/>
      <c r="N47" s="5"/>
      <c r="O47" s="5"/>
      <c r="P47" s="5"/>
      <c r="Q47" s="5"/>
      <c r="R47" s="5"/>
      <c r="S47" s="5"/>
      <c r="T47" s="5"/>
      <c r="U47" s="5"/>
      <c r="V47" s="5"/>
      <c r="W47" s="5"/>
      <c r="X47" s="5"/>
      <c r="Y47" s="5"/>
      <c r="Z47" s="5"/>
      <c r="AA47" s="5"/>
      <c r="AB47" s="5"/>
      <c r="AC47" s="5"/>
      <c r="AD47" s="5"/>
    </row>
    <row r="48" ht="15.0" customHeight="1">
      <c r="A48" s="71"/>
      <c r="B48" s="71"/>
      <c r="C48" s="71"/>
      <c r="D48" s="71"/>
      <c r="E48" s="71"/>
      <c r="F48" s="71"/>
      <c r="G48" s="71"/>
      <c r="H48" s="71"/>
      <c r="I48" s="71"/>
      <c r="J48" s="71"/>
      <c r="K48" s="5"/>
      <c r="L48" s="5"/>
      <c r="M48" s="5"/>
      <c r="N48" s="5"/>
      <c r="O48" s="5"/>
      <c r="P48" s="5"/>
      <c r="Q48" s="5"/>
      <c r="R48" s="5"/>
      <c r="S48" s="5"/>
      <c r="T48" s="5"/>
      <c r="U48" s="5"/>
      <c r="V48" s="5"/>
      <c r="W48" s="5"/>
      <c r="X48" s="5"/>
      <c r="Y48" s="5"/>
      <c r="Z48" s="5"/>
      <c r="AA48" s="5"/>
      <c r="AB48" s="5"/>
      <c r="AC48" s="5"/>
      <c r="AD48" s="5"/>
    </row>
    <row r="49" ht="15.0" customHeight="1">
      <c r="A49" s="71"/>
      <c r="B49" s="40" t="s">
        <v>394</v>
      </c>
      <c r="C49" s="71"/>
      <c r="D49" s="71"/>
      <c r="E49" s="71"/>
      <c r="F49" s="71"/>
      <c r="G49" s="71"/>
      <c r="H49" s="71"/>
      <c r="I49" s="71"/>
      <c r="J49" s="71"/>
      <c r="K49" s="5"/>
      <c r="L49" s="5"/>
      <c r="M49" s="5"/>
      <c r="N49" s="5"/>
      <c r="O49" s="5"/>
      <c r="P49" s="5"/>
      <c r="Q49" s="5"/>
      <c r="R49" s="5"/>
      <c r="S49" s="5"/>
      <c r="T49" s="5"/>
      <c r="U49" s="5"/>
      <c r="V49" s="5"/>
      <c r="W49" s="5"/>
      <c r="X49" s="5"/>
      <c r="Y49" s="5"/>
      <c r="Z49" s="5"/>
      <c r="AA49" s="5"/>
      <c r="AB49" s="5"/>
      <c r="AC49" s="5"/>
      <c r="AD49" s="5"/>
    </row>
    <row r="50" ht="15.0" customHeight="1">
      <c r="A50" s="71"/>
      <c r="B50" s="40" t="s">
        <v>396</v>
      </c>
      <c r="D50" s="71"/>
      <c r="E50" s="71"/>
      <c r="F50" s="71"/>
      <c r="G50" s="71"/>
      <c r="H50" s="71"/>
      <c r="I50" s="71"/>
      <c r="J50" s="71"/>
      <c r="K50" s="96"/>
      <c r="L50" s="5"/>
      <c r="M50" s="5"/>
      <c r="N50" s="5"/>
      <c r="O50" s="5"/>
      <c r="P50" s="5"/>
      <c r="Q50" s="5"/>
      <c r="R50" s="5"/>
      <c r="S50" s="5"/>
      <c r="T50" s="5"/>
      <c r="U50" s="5"/>
      <c r="V50" s="5"/>
      <c r="W50" s="5"/>
      <c r="X50" s="5"/>
      <c r="Y50" s="5"/>
      <c r="Z50" s="5"/>
      <c r="AA50" s="5"/>
      <c r="AB50" s="5"/>
      <c r="AC50" s="5"/>
      <c r="AD50" s="5"/>
    </row>
    <row r="51" ht="15.0" customHeight="1">
      <c r="A51" s="71"/>
      <c r="B51" s="40" t="s">
        <v>397</v>
      </c>
      <c r="D51" s="71"/>
      <c r="E51" s="71"/>
      <c r="F51" s="71"/>
      <c r="G51" s="71"/>
      <c r="H51" s="71"/>
      <c r="I51" s="71"/>
      <c r="J51" s="71"/>
      <c r="K51" s="96"/>
      <c r="L51" s="5"/>
      <c r="M51" s="5"/>
      <c r="N51" s="5"/>
      <c r="O51" s="5"/>
      <c r="P51" s="5"/>
      <c r="Q51" s="5"/>
      <c r="R51" s="5"/>
      <c r="S51" s="5"/>
      <c r="T51" s="5"/>
      <c r="U51" s="5"/>
      <c r="V51" s="5"/>
      <c r="W51" s="5"/>
      <c r="X51" s="5"/>
      <c r="Y51" s="5"/>
      <c r="Z51" s="5"/>
      <c r="AA51" s="5"/>
      <c r="AB51" s="5"/>
      <c r="AC51" s="5"/>
      <c r="AD51" s="5"/>
    </row>
    <row r="52" ht="15.0" customHeight="1">
      <c r="A52" s="71"/>
      <c r="B52" s="40" t="s">
        <v>398</v>
      </c>
      <c r="D52" s="71"/>
      <c r="E52" s="71"/>
      <c r="F52" s="71"/>
      <c r="G52" s="71"/>
      <c r="H52" s="71"/>
      <c r="I52" s="71"/>
      <c r="J52" s="71"/>
      <c r="K52" s="5"/>
      <c r="L52" s="5"/>
      <c r="M52" s="5"/>
      <c r="N52" s="5"/>
      <c r="O52" s="5"/>
      <c r="P52" s="5"/>
      <c r="Q52" s="5"/>
      <c r="R52" s="5"/>
      <c r="S52" s="5"/>
      <c r="T52" s="5"/>
      <c r="U52" s="5"/>
      <c r="V52" s="5"/>
      <c r="W52" s="5"/>
      <c r="X52" s="5"/>
      <c r="Y52" s="5"/>
      <c r="Z52" s="5"/>
      <c r="AA52" s="5"/>
      <c r="AB52" s="5"/>
      <c r="AC52" s="5"/>
      <c r="AD52" s="5"/>
    </row>
    <row r="53" ht="15.0" customHeight="1">
      <c r="A53" s="71"/>
      <c r="B53" s="40" t="s">
        <v>399</v>
      </c>
      <c r="D53" s="71"/>
      <c r="E53" s="71"/>
      <c r="F53" s="71"/>
      <c r="G53" s="71"/>
      <c r="H53" s="71"/>
      <c r="I53" s="71"/>
      <c r="J53" s="71"/>
      <c r="K53" s="5"/>
      <c r="L53" s="5"/>
      <c r="M53" s="5"/>
      <c r="N53" s="5"/>
      <c r="O53" s="5"/>
      <c r="P53" s="5"/>
      <c r="Q53" s="5"/>
      <c r="R53" s="5"/>
      <c r="S53" s="5"/>
      <c r="T53" s="5"/>
      <c r="U53" s="5"/>
      <c r="V53" s="5"/>
      <c r="W53" s="5"/>
      <c r="X53" s="5"/>
      <c r="Y53" s="5"/>
      <c r="Z53" s="5"/>
      <c r="AA53" s="5"/>
      <c r="AB53" s="5"/>
      <c r="AC53" s="5"/>
      <c r="AD53" s="5"/>
    </row>
    <row r="54" ht="15.0" customHeight="1">
      <c r="A54" s="71"/>
      <c r="B54" s="40" t="s">
        <v>400</v>
      </c>
      <c r="D54" s="71"/>
      <c r="E54" s="71"/>
      <c r="F54" s="71"/>
      <c r="G54" s="71"/>
      <c r="H54" s="71"/>
      <c r="I54" s="71"/>
      <c r="J54" s="71"/>
      <c r="K54" s="5"/>
      <c r="L54" s="5"/>
      <c r="M54" s="5"/>
      <c r="N54" s="5"/>
      <c r="O54" s="5"/>
      <c r="P54" s="5"/>
      <c r="Q54" s="5"/>
      <c r="R54" s="5"/>
      <c r="S54" s="5"/>
      <c r="T54" s="5"/>
      <c r="U54" s="5"/>
      <c r="V54" s="5"/>
      <c r="W54" s="5"/>
      <c r="X54" s="5"/>
      <c r="Y54" s="5"/>
      <c r="Z54" s="5"/>
      <c r="AA54" s="5"/>
      <c r="AB54" s="5"/>
      <c r="AC54" s="5"/>
      <c r="AD54" s="5"/>
    </row>
    <row r="55" ht="15.0" customHeight="1">
      <c r="A55" s="71"/>
      <c r="B55" s="40" t="s">
        <v>401</v>
      </c>
      <c r="D55" s="71"/>
      <c r="E55" s="71"/>
      <c r="F55" s="71"/>
      <c r="G55" s="71"/>
      <c r="H55" s="71"/>
      <c r="I55" s="71"/>
      <c r="J55" s="71"/>
      <c r="K55" s="5"/>
      <c r="L55" s="5"/>
      <c r="M55" s="5"/>
      <c r="N55" s="5"/>
      <c r="O55" s="5"/>
      <c r="P55" s="5"/>
      <c r="Q55" s="5"/>
      <c r="R55" s="5"/>
      <c r="S55" s="5"/>
      <c r="T55" s="5"/>
      <c r="U55" s="5"/>
      <c r="V55" s="5"/>
      <c r="W55" s="5"/>
      <c r="X55" s="5"/>
      <c r="Y55" s="5"/>
      <c r="Z55" s="5"/>
      <c r="AA55" s="5"/>
      <c r="AB55" s="5"/>
      <c r="AC55" s="5"/>
      <c r="AD55" s="5"/>
    </row>
    <row r="56" ht="15.0" customHeight="1">
      <c r="A56" s="71"/>
      <c r="B56" s="40" t="s">
        <v>402</v>
      </c>
      <c r="D56" s="71"/>
      <c r="E56" s="71"/>
      <c r="F56" s="71"/>
      <c r="G56" s="71"/>
      <c r="H56" s="71"/>
      <c r="I56" s="71"/>
      <c r="J56" s="71"/>
      <c r="K56" s="5"/>
      <c r="L56" s="5"/>
      <c r="M56" s="5"/>
      <c r="N56" s="5"/>
      <c r="O56" s="5"/>
      <c r="P56" s="5"/>
      <c r="Q56" s="5"/>
      <c r="R56" s="5"/>
      <c r="S56" s="5"/>
      <c r="T56" s="5"/>
      <c r="U56" s="5"/>
      <c r="V56" s="5"/>
      <c r="W56" s="5"/>
      <c r="X56" s="5"/>
      <c r="Y56" s="5"/>
      <c r="Z56" s="5"/>
      <c r="AA56" s="5"/>
      <c r="AB56" s="5"/>
      <c r="AC56" s="5"/>
      <c r="AD56" s="5"/>
    </row>
    <row r="57" ht="15.0" customHeight="1">
      <c r="A57" s="71"/>
      <c r="B57" s="40" t="s">
        <v>403</v>
      </c>
      <c r="D57" s="71"/>
      <c r="E57" s="71"/>
      <c r="F57" s="71"/>
      <c r="G57" s="71"/>
      <c r="H57" s="71"/>
      <c r="I57" s="71"/>
      <c r="J57" s="71"/>
      <c r="K57" s="5"/>
      <c r="L57" s="5"/>
      <c r="M57" s="5"/>
      <c r="N57" s="5"/>
      <c r="O57" s="5"/>
      <c r="P57" s="5"/>
      <c r="Q57" s="5"/>
      <c r="R57" s="5"/>
      <c r="S57" s="5"/>
      <c r="T57" s="5"/>
      <c r="U57" s="5"/>
      <c r="V57" s="5"/>
      <c r="W57" s="5"/>
      <c r="X57" s="5"/>
      <c r="Y57" s="5"/>
      <c r="Z57" s="5"/>
      <c r="AA57" s="5"/>
      <c r="AB57" s="5"/>
      <c r="AC57" s="5"/>
      <c r="AD57" s="5"/>
    </row>
    <row r="58" ht="15.0" customHeight="1">
      <c r="A58" s="71"/>
      <c r="B58" s="40" t="s">
        <v>404</v>
      </c>
      <c r="D58" s="71"/>
      <c r="E58" s="71"/>
      <c r="F58" s="71"/>
      <c r="G58" s="71"/>
      <c r="H58" s="71"/>
      <c r="I58" s="71"/>
      <c r="J58" s="71"/>
      <c r="K58" s="5"/>
      <c r="L58" s="5"/>
      <c r="M58" s="5"/>
      <c r="N58" s="5"/>
      <c r="O58" s="5"/>
      <c r="P58" s="5"/>
      <c r="Q58" s="5"/>
      <c r="R58" s="5"/>
      <c r="S58" s="5"/>
      <c r="T58" s="5"/>
      <c r="U58" s="5"/>
      <c r="V58" s="5"/>
      <c r="W58" s="5"/>
      <c r="X58" s="5"/>
      <c r="Y58" s="5"/>
      <c r="Z58" s="5"/>
      <c r="AA58" s="5"/>
      <c r="AB58" s="5"/>
      <c r="AC58" s="5"/>
      <c r="AD58" s="5"/>
    </row>
    <row r="59" ht="15.0" customHeight="1">
      <c r="A59" s="71"/>
      <c r="B59" s="40" t="s">
        <v>405</v>
      </c>
      <c r="D59" s="71"/>
      <c r="E59" s="71"/>
      <c r="F59" s="71"/>
      <c r="G59" s="71"/>
      <c r="H59" s="71"/>
      <c r="I59" s="71"/>
      <c r="J59" s="71"/>
      <c r="K59" s="5"/>
      <c r="L59" s="5"/>
      <c r="M59" s="5"/>
      <c r="N59" s="5"/>
      <c r="O59" s="5"/>
      <c r="P59" s="5"/>
      <c r="Q59" s="5"/>
      <c r="R59" s="5"/>
      <c r="S59" s="5"/>
      <c r="T59" s="5"/>
      <c r="U59" s="5"/>
      <c r="V59" s="5"/>
      <c r="W59" s="5"/>
      <c r="X59" s="5"/>
      <c r="Y59" s="5"/>
      <c r="Z59" s="5"/>
      <c r="AA59" s="5"/>
      <c r="AB59" s="5"/>
      <c r="AC59" s="5"/>
      <c r="AD59" s="5"/>
    </row>
    <row r="60" ht="15.0" customHeight="1">
      <c r="A60" s="71"/>
      <c r="B60" s="40" t="s">
        <v>406</v>
      </c>
      <c r="D60" s="71"/>
      <c r="E60" s="71"/>
      <c r="F60" s="71"/>
      <c r="G60" s="71"/>
      <c r="H60" s="71"/>
      <c r="I60" s="71"/>
      <c r="J60" s="71"/>
      <c r="K60" s="5"/>
      <c r="L60" s="5"/>
      <c r="M60" s="5"/>
      <c r="N60" s="5"/>
      <c r="O60" s="5"/>
      <c r="P60" s="5"/>
      <c r="Q60" s="5"/>
      <c r="R60" s="5"/>
      <c r="S60" s="5"/>
      <c r="T60" s="5"/>
      <c r="U60" s="5"/>
      <c r="V60" s="5"/>
      <c r="W60" s="5"/>
      <c r="X60" s="5"/>
      <c r="Y60" s="5"/>
      <c r="Z60" s="5"/>
      <c r="AA60" s="5"/>
      <c r="AB60" s="5"/>
      <c r="AC60" s="5"/>
      <c r="AD60" s="5"/>
    </row>
    <row r="61" ht="15.0" customHeight="1">
      <c r="A61" s="71"/>
      <c r="B61" s="71"/>
      <c r="C61" s="71"/>
      <c r="D61" s="71"/>
      <c r="E61" s="71"/>
      <c r="F61" s="71"/>
      <c r="G61" s="71"/>
      <c r="H61" s="71"/>
      <c r="I61" s="71"/>
      <c r="J61" s="71"/>
      <c r="K61" s="5"/>
      <c r="L61" s="5"/>
      <c r="M61" s="5"/>
      <c r="N61" s="5"/>
      <c r="O61" s="5"/>
      <c r="P61" s="5"/>
      <c r="Q61" s="5"/>
      <c r="R61" s="5"/>
      <c r="S61" s="5"/>
      <c r="T61" s="5"/>
      <c r="U61" s="5"/>
      <c r="V61" s="5"/>
      <c r="W61" s="5"/>
      <c r="X61" s="5"/>
      <c r="Y61" s="5"/>
      <c r="Z61" s="5"/>
      <c r="AA61" s="5"/>
      <c r="AB61" s="5"/>
      <c r="AC61" s="5"/>
      <c r="AD61" s="5"/>
    </row>
    <row r="62" ht="15.0" customHeight="1">
      <c r="A62" s="71"/>
      <c r="B62" s="71"/>
      <c r="C62" s="71"/>
      <c r="D62" s="71"/>
      <c r="E62" s="71"/>
      <c r="F62" s="71"/>
      <c r="G62" s="71"/>
      <c r="H62" s="71"/>
      <c r="I62" s="71"/>
      <c r="J62" s="71"/>
      <c r="K62" s="5"/>
      <c r="L62" s="5"/>
      <c r="M62" s="5"/>
      <c r="N62" s="5"/>
      <c r="O62" s="5"/>
      <c r="P62" s="5"/>
      <c r="Q62" s="5"/>
      <c r="R62" s="5"/>
      <c r="S62" s="5"/>
      <c r="T62" s="5"/>
      <c r="U62" s="5"/>
      <c r="V62" s="5"/>
      <c r="W62" s="5"/>
      <c r="X62" s="5"/>
      <c r="Y62" s="5"/>
      <c r="Z62" s="5"/>
      <c r="AA62" s="5"/>
      <c r="AB62" s="5"/>
      <c r="AC62" s="5"/>
      <c r="AD62" s="5"/>
    </row>
    <row r="63" ht="15.0" customHeight="1">
      <c r="A63" s="5"/>
      <c r="B63" s="5"/>
      <c r="C63" s="5"/>
      <c r="D63" s="5"/>
      <c r="E63" s="5"/>
      <c r="F63" s="5"/>
      <c r="G63" s="5"/>
      <c r="H63" s="134"/>
      <c r="I63" s="134"/>
      <c r="J63" s="5"/>
      <c r="K63" s="5"/>
      <c r="L63" s="5"/>
      <c r="M63" s="5"/>
      <c r="N63" s="5"/>
      <c r="O63" s="5"/>
      <c r="P63" s="5"/>
      <c r="Q63" s="5"/>
      <c r="R63" s="5"/>
      <c r="S63" s="5"/>
      <c r="T63" s="5"/>
      <c r="U63" s="5"/>
      <c r="V63" s="5"/>
      <c r="W63" s="5"/>
      <c r="X63" s="5"/>
      <c r="Y63" s="5"/>
      <c r="Z63" s="5"/>
      <c r="AA63" s="5"/>
      <c r="AB63" s="5"/>
      <c r="AC63" s="5"/>
      <c r="AD63" s="5"/>
    </row>
    <row r="64" ht="15.0" customHeight="1">
      <c r="A64" s="5"/>
      <c r="B64" s="5"/>
      <c r="C64" s="5"/>
      <c r="D64" s="5"/>
      <c r="E64" s="5"/>
      <c r="F64" s="5"/>
      <c r="G64" s="5"/>
      <c r="H64" s="134"/>
      <c r="I64" s="134"/>
      <c r="J64" s="5"/>
      <c r="K64" s="5"/>
      <c r="L64" s="5"/>
      <c r="M64" s="5"/>
      <c r="N64" s="5"/>
      <c r="O64" s="5"/>
      <c r="P64" s="5"/>
      <c r="Q64" s="5"/>
      <c r="R64" s="5"/>
      <c r="S64" s="5"/>
      <c r="T64" s="5"/>
      <c r="U64" s="5"/>
      <c r="V64" s="5"/>
      <c r="W64" s="5"/>
      <c r="X64" s="5"/>
      <c r="Y64" s="5"/>
      <c r="Z64" s="5"/>
      <c r="AA64" s="5"/>
      <c r="AB64" s="5"/>
      <c r="AC64" s="5"/>
      <c r="AD64" s="5"/>
    </row>
    <row r="65" ht="15.0" customHeight="1">
      <c r="A65" s="5"/>
      <c r="B65" s="5"/>
      <c r="C65" s="5"/>
      <c r="D65" s="5"/>
      <c r="E65" s="5"/>
      <c r="F65" s="5"/>
      <c r="G65" s="5"/>
      <c r="H65" s="134"/>
      <c r="I65" s="134"/>
      <c r="J65" s="5"/>
      <c r="K65" s="5"/>
      <c r="L65" s="5"/>
      <c r="M65" s="5"/>
      <c r="N65" s="5"/>
      <c r="O65" s="5"/>
      <c r="P65" s="5"/>
      <c r="Q65" s="5"/>
      <c r="R65" s="5"/>
      <c r="S65" s="5"/>
      <c r="T65" s="5"/>
      <c r="U65" s="5"/>
      <c r="V65" s="5"/>
      <c r="W65" s="5"/>
      <c r="X65" s="5"/>
      <c r="Y65" s="5"/>
      <c r="Z65" s="5"/>
      <c r="AA65" s="5"/>
      <c r="AB65" s="5"/>
      <c r="AC65" s="5"/>
      <c r="AD65" s="5"/>
    </row>
    <row r="66" ht="15.0" customHeight="1">
      <c r="A66" s="5"/>
      <c r="B66" s="172" t="s">
        <v>407</v>
      </c>
      <c r="C66" s="173" t="s">
        <v>408</v>
      </c>
      <c r="D66" s="173" t="s">
        <v>409</v>
      </c>
      <c r="E66" s="173" t="s">
        <v>410</v>
      </c>
      <c r="F66" s="5"/>
      <c r="G66" s="5"/>
      <c r="H66" s="134"/>
      <c r="I66" s="134"/>
      <c r="J66" s="5"/>
      <c r="K66" s="5"/>
      <c r="L66" s="5"/>
      <c r="M66" s="5"/>
      <c r="N66" s="5"/>
      <c r="O66" s="5"/>
      <c r="P66" s="5"/>
      <c r="Q66" s="5"/>
      <c r="R66" s="5"/>
      <c r="S66" s="5"/>
      <c r="T66" s="5"/>
      <c r="U66" s="5"/>
      <c r="V66" s="5"/>
      <c r="W66" s="5"/>
      <c r="X66" s="5"/>
      <c r="Y66" s="5"/>
      <c r="Z66" s="5"/>
      <c r="AA66" s="5"/>
      <c r="AB66" s="5"/>
      <c r="AC66" s="5"/>
      <c r="AD66" s="5"/>
    </row>
    <row r="67" ht="15.75" customHeight="1">
      <c r="A67" s="5"/>
      <c r="B67" s="174">
        <v>1.0</v>
      </c>
      <c r="C67" s="175" t="s">
        <v>411</v>
      </c>
      <c r="D67" s="177" t="s">
        <v>413</v>
      </c>
      <c r="E67" s="174">
        <v>50.0</v>
      </c>
      <c r="F67" s="5"/>
      <c r="G67" s="5"/>
      <c r="H67" s="134"/>
      <c r="I67" s="134"/>
      <c r="J67" s="5"/>
      <c r="K67" s="5"/>
      <c r="L67" s="5"/>
      <c r="M67" s="5"/>
      <c r="N67" s="5"/>
      <c r="O67" s="5"/>
      <c r="P67" s="5"/>
      <c r="Q67" s="5"/>
      <c r="R67" s="5"/>
      <c r="S67" s="5"/>
      <c r="T67" s="5"/>
      <c r="U67" s="5"/>
      <c r="V67" s="5"/>
      <c r="W67" s="5"/>
      <c r="X67" s="5"/>
      <c r="Y67" s="5"/>
      <c r="Z67" s="5"/>
      <c r="AA67" s="5"/>
      <c r="AB67" s="5"/>
      <c r="AC67" s="5"/>
      <c r="AD67" s="5"/>
    </row>
    <row r="68" ht="15.75" customHeight="1">
      <c r="A68" s="5"/>
      <c r="B68" s="44"/>
      <c r="C68" s="178"/>
      <c r="D68" s="44"/>
      <c r="E68" s="44"/>
      <c r="F68" s="5"/>
      <c r="G68" s="5"/>
      <c r="H68" s="134"/>
      <c r="I68" s="134"/>
      <c r="J68" s="5"/>
      <c r="K68" s="5"/>
      <c r="L68" s="5"/>
      <c r="M68" s="5"/>
      <c r="N68" s="5"/>
      <c r="O68" s="5"/>
      <c r="P68" s="5"/>
      <c r="Q68" s="5"/>
      <c r="R68" s="5"/>
      <c r="S68" s="5"/>
      <c r="T68" s="5"/>
      <c r="U68" s="5"/>
      <c r="V68" s="5"/>
      <c r="W68" s="5"/>
      <c r="X68" s="5"/>
      <c r="Y68" s="5"/>
      <c r="Z68" s="5"/>
      <c r="AA68" s="5"/>
      <c r="AB68" s="5"/>
      <c r="AC68" s="5"/>
      <c r="AD68" s="5"/>
    </row>
    <row r="69" ht="15.75" customHeight="1">
      <c r="A69" s="5"/>
      <c r="B69" s="174">
        <v>2.0</v>
      </c>
      <c r="C69" s="175" t="s">
        <v>414</v>
      </c>
      <c r="D69" s="180" t="s">
        <v>415</v>
      </c>
      <c r="E69" s="174">
        <v>20.0</v>
      </c>
      <c r="F69" s="5"/>
      <c r="G69" s="5"/>
      <c r="H69" s="134"/>
      <c r="I69" s="134"/>
      <c r="J69" s="5"/>
      <c r="K69" s="5"/>
      <c r="L69" s="5"/>
      <c r="M69" s="5"/>
      <c r="N69" s="5"/>
      <c r="O69" s="5"/>
      <c r="P69" s="5"/>
      <c r="Q69" s="5"/>
      <c r="R69" s="5"/>
      <c r="S69" s="5"/>
      <c r="T69" s="5"/>
      <c r="U69" s="5"/>
      <c r="V69" s="5"/>
      <c r="W69" s="5"/>
      <c r="X69" s="5"/>
      <c r="Y69" s="5"/>
      <c r="Z69" s="5"/>
      <c r="AA69" s="5"/>
      <c r="AB69" s="5"/>
      <c r="AC69" s="5"/>
      <c r="AD69" s="5"/>
    </row>
    <row r="70" ht="15.75" customHeight="1">
      <c r="A70" s="5"/>
      <c r="B70" s="44"/>
      <c r="C70" s="178"/>
      <c r="D70" s="44"/>
      <c r="E70" s="44"/>
      <c r="F70" s="5"/>
      <c r="G70" s="5"/>
      <c r="H70" s="134"/>
      <c r="I70" s="134"/>
      <c r="J70" s="5"/>
      <c r="K70" s="5"/>
      <c r="L70" s="5"/>
      <c r="M70" s="5"/>
      <c r="N70" s="5"/>
      <c r="O70" s="5"/>
      <c r="P70" s="5"/>
      <c r="Q70" s="5"/>
      <c r="R70" s="5"/>
      <c r="S70" s="5"/>
      <c r="T70" s="5"/>
      <c r="U70" s="5"/>
      <c r="V70" s="5"/>
      <c r="W70" s="5"/>
      <c r="X70" s="5"/>
      <c r="Y70" s="5"/>
      <c r="Z70" s="5"/>
      <c r="AA70" s="5"/>
      <c r="AB70" s="5"/>
      <c r="AC70" s="5"/>
      <c r="AD70" s="5"/>
    </row>
    <row r="71" ht="15.75" customHeight="1">
      <c r="A71" s="5"/>
      <c r="B71" s="174">
        <v>3.0</v>
      </c>
      <c r="C71" s="175" t="s">
        <v>416</v>
      </c>
      <c r="D71" s="177" t="s">
        <v>417</v>
      </c>
      <c r="E71" s="174">
        <v>10.0</v>
      </c>
      <c r="F71" s="5"/>
      <c r="G71" s="5"/>
      <c r="H71" s="134"/>
      <c r="I71" s="134"/>
      <c r="J71" s="5"/>
      <c r="K71" s="5"/>
      <c r="L71" s="5"/>
      <c r="M71" s="5"/>
      <c r="N71" s="5"/>
      <c r="O71" s="5"/>
      <c r="P71" s="5"/>
      <c r="Q71" s="5"/>
      <c r="R71" s="5"/>
      <c r="S71" s="5"/>
      <c r="T71" s="5"/>
      <c r="U71" s="5"/>
      <c r="V71" s="5"/>
      <c r="W71" s="5"/>
      <c r="X71" s="5"/>
      <c r="Y71" s="5"/>
      <c r="Z71" s="5"/>
      <c r="AA71" s="5"/>
      <c r="AB71" s="5"/>
      <c r="AC71" s="5"/>
      <c r="AD71" s="5"/>
    </row>
    <row r="72" ht="15.75" customHeight="1">
      <c r="A72" s="5"/>
      <c r="B72" s="37"/>
      <c r="C72" s="183"/>
      <c r="D72" s="37"/>
      <c r="E72" s="37"/>
      <c r="F72" s="5"/>
      <c r="G72" s="5"/>
      <c r="H72" s="134"/>
      <c r="I72" s="134"/>
      <c r="J72" s="5"/>
      <c r="K72" s="5"/>
      <c r="L72" s="5"/>
      <c r="M72" s="5"/>
      <c r="N72" s="5"/>
      <c r="O72" s="5"/>
      <c r="P72" s="5"/>
      <c r="Q72" s="5"/>
      <c r="R72" s="5"/>
      <c r="S72" s="5"/>
      <c r="T72" s="5"/>
      <c r="U72" s="5"/>
      <c r="V72" s="5"/>
      <c r="W72" s="5"/>
      <c r="X72" s="5"/>
      <c r="Y72" s="5"/>
      <c r="Z72" s="5"/>
      <c r="AA72" s="5"/>
      <c r="AB72" s="5"/>
      <c r="AC72" s="5"/>
      <c r="AD72" s="5"/>
    </row>
    <row r="73" ht="15.75" customHeight="1">
      <c r="A73" s="5"/>
      <c r="B73" s="37"/>
      <c r="C73" s="183"/>
      <c r="D73" s="37"/>
      <c r="E73" s="37"/>
      <c r="F73" s="5"/>
      <c r="G73" s="5"/>
      <c r="H73" s="134"/>
      <c r="I73" s="134"/>
      <c r="J73" s="5"/>
      <c r="K73" s="5"/>
      <c r="L73" s="5"/>
      <c r="M73" s="5"/>
      <c r="N73" s="5"/>
      <c r="O73" s="5"/>
      <c r="P73" s="5"/>
      <c r="Q73" s="5"/>
      <c r="R73" s="5"/>
      <c r="S73" s="5"/>
      <c r="T73" s="5"/>
      <c r="U73" s="5"/>
      <c r="V73" s="5"/>
      <c r="W73" s="5"/>
      <c r="X73" s="5"/>
      <c r="Y73" s="5"/>
      <c r="Z73" s="5"/>
      <c r="AA73" s="5"/>
      <c r="AB73" s="5"/>
      <c r="AC73" s="5"/>
      <c r="AD73" s="5"/>
    </row>
    <row r="74" ht="15.75" customHeight="1">
      <c r="A74" s="5"/>
      <c r="B74" s="44"/>
      <c r="C74" s="178"/>
      <c r="D74" s="44"/>
      <c r="E74" s="44"/>
      <c r="F74" s="5"/>
      <c r="G74" s="5"/>
      <c r="H74" s="134"/>
      <c r="I74" s="134"/>
      <c r="J74" s="5"/>
      <c r="K74" s="5"/>
      <c r="L74" s="5"/>
      <c r="M74" s="5"/>
      <c r="N74" s="5"/>
      <c r="O74" s="5"/>
      <c r="P74" s="5"/>
      <c r="Q74" s="5"/>
      <c r="R74" s="5"/>
      <c r="S74" s="5"/>
      <c r="T74" s="5"/>
      <c r="U74" s="5"/>
      <c r="V74" s="5"/>
      <c r="W74" s="5"/>
      <c r="X74" s="5"/>
      <c r="Y74" s="5"/>
      <c r="Z74" s="5"/>
      <c r="AA74" s="5"/>
      <c r="AB74" s="5"/>
      <c r="AC74" s="5"/>
      <c r="AD74" s="5"/>
    </row>
    <row r="75" ht="15.75" customHeight="1">
      <c r="A75" s="5"/>
      <c r="B75" s="184">
        <v>4.0</v>
      </c>
      <c r="C75" s="185" t="s">
        <v>418</v>
      </c>
      <c r="D75" s="185" t="s">
        <v>419</v>
      </c>
      <c r="E75" s="186">
        <v>0.0</v>
      </c>
      <c r="F75" s="5"/>
      <c r="G75" s="5"/>
      <c r="H75" s="134"/>
      <c r="I75" s="134"/>
      <c r="J75" s="5"/>
      <c r="K75" s="5"/>
      <c r="L75" s="5"/>
      <c r="M75" s="5"/>
      <c r="N75" s="5"/>
      <c r="O75" s="5"/>
      <c r="P75" s="5"/>
      <c r="Q75" s="5"/>
      <c r="R75" s="5"/>
      <c r="S75" s="5"/>
      <c r="T75" s="5"/>
      <c r="U75" s="5"/>
      <c r="V75" s="5"/>
      <c r="W75" s="5"/>
      <c r="X75" s="5"/>
      <c r="Y75" s="5"/>
      <c r="Z75" s="5"/>
      <c r="AA75" s="5"/>
      <c r="AB75" s="5"/>
      <c r="AC75" s="5"/>
      <c r="AD75" s="5"/>
    </row>
    <row r="76" ht="15.75" customHeight="1">
      <c r="A76" s="5"/>
      <c r="B76" s="5"/>
      <c r="C76" s="5"/>
      <c r="D76" s="5"/>
      <c r="E76" s="5"/>
      <c r="F76" s="5"/>
      <c r="G76" s="5"/>
      <c r="H76" s="134"/>
      <c r="I76" s="134"/>
      <c r="J76" s="5"/>
      <c r="K76" s="5"/>
      <c r="L76" s="5"/>
      <c r="M76" s="5"/>
      <c r="N76" s="5"/>
      <c r="O76" s="5"/>
      <c r="P76" s="5"/>
      <c r="Q76" s="5"/>
      <c r="R76" s="5"/>
      <c r="S76" s="5"/>
      <c r="T76" s="5"/>
      <c r="U76" s="5"/>
      <c r="V76" s="5"/>
      <c r="W76" s="5"/>
      <c r="X76" s="5"/>
      <c r="Y76" s="5"/>
      <c r="Z76" s="5"/>
      <c r="AA76" s="5"/>
      <c r="AB76" s="5"/>
      <c r="AC76" s="5"/>
      <c r="AD76" s="5"/>
    </row>
    <row r="77" ht="15.75" customHeight="1">
      <c r="A77" s="5"/>
      <c r="B77" s="5"/>
      <c r="C77" s="5"/>
      <c r="D77" s="5"/>
      <c r="E77" s="5"/>
      <c r="F77" s="5"/>
      <c r="G77" s="5"/>
      <c r="H77" s="134"/>
      <c r="I77" s="134"/>
      <c r="J77" s="5"/>
      <c r="K77" s="5"/>
      <c r="L77" s="5"/>
      <c r="M77" s="5"/>
      <c r="N77" s="5"/>
      <c r="O77" s="5"/>
      <c r="P77" s="5"/>
      <c r="Q77" s="5"/>
      <c r="R77" s="5"/>
      <c r="S77" s="5"/>
      <c r="T77" s="5"/>
      <c r="U77" s="5"/>
      <c r="V77" s="5"/>
      <c r="W77" s="5"/>
      <c r="X77" s="5"/>
      <c r="Y77" s="5"/>
      <c r="Z77" s="5"/>
      <c r="AA77" s="5"/>
      <c r="AB77" s="5"/>
      <c r="AC77" s="5"/>
      <c r="AD77" s="5"/>
    </row>
    <row r="78" ht="15.75" customHeight="1">
      <c r="A78" s="5"/>
      <c r="B78" s="5"/>
      <c r="C78" s="5"/>
      <c r="D78" s="5"/>
      <c r="E78" s="5"/>
      <c r="F78" s="5"/>
      <c r="G78" s="5"/>
      <c r="H78" s="134"/>
      <c r="I78" s="134"/>
      <c r="J78" s="5"/>
      <c r="K78" s="5"/>
      <c r="L78" s="5"/>
      <c r="M78" s="5"/>
      <c r="N78" s="5"/>
      <c r="O78" s="5"/>
      <c r="P78" s="5"/>
      <c r="Q78" s="5"/>
      <c r="R78" s="5"/>
      <c r="S78" s="5"/>
      <c r="T78" s="5"/>
      <c r="U78" s="5"/>
      <c r="V78" s="5"/>
      <c r="W78" s="5"/>
      <c r="X78" s="5"/>
      <c r="Y78" s="5"/>
      <c r="Z78" s="5"/>
      <c r="AA78" s="5"/>
      <c r="AB78" s="5"/>
      <c r="AC78" s="5"/>
      <c r="AD78" s="5"/>
    </row>
    <row r="79" ht="15.75" customHeight="1">
      <c r="A79" s="5"/>
      <c r="B79" s="5"/>
      <c r="C79" s="5"/>
      <c r="D79" s="5"/>
      <c r="E79" s="5"/>
      <c r="F79" s="5"/>
      <c r="G79" s="5"/>
      <c r="H79" s="134"/>
      <c r="I79" s="134"/>
      <c r="J79" s="5"/>
      <c r="K79" s="5"/>
      <c r="L79" s="5"/>
      <c r="M79" s="5"/>
      <c r="N79" s="5"/>
      <c r="O79" s="5"/>
      <c r="P79" s="5"/>
      <c r="Q79" s="5"/>
      <c r="R79" s="5"/>
      <c r="S79" s="5"/>
      <c r="T79" s="5"/>
      <c r="U79" s="5"/>
      <c r="V79" s="5"/>
      <c r="W79" s="5"/>
      <c r="X79" s="5"/>
      <c r="Y79" s="5"/>
      <c r="Z79" s="5"/>
      <c r="AA79" s="5"/>
      <c r="AB79" s="5"/>
      <c r="AC79" s="5"/>
      <c r="AD79" s="5"/>
    </row>
    <row r="80" ht="15.75" customHeight="1">
      <c r="A80" s="5"/>
      <c r="B80" s="5"/>
      <c r="C80" s="5"/>
      <c r="D80" s="5"/>
      <c r="E80" s="5"/>
      <c r="F80" s="5"/>
      <c r="G80" s="5"/>
      <c r="H80" s="134"/>
      <c r="I80" s="134"/>
      <c r="J80" s="5"/>
      <c r="K80" s="5"/>
      <c r="L80" s="5"/>
      <c r="M80" s="5"/>
      <c r="N80" s="5"/>
      <c r="O80" s="5"/>
      <c r="P80" s="5"/>
      <c r="Q80" s="5"/>
      <c r="R80" s="5"/>
      <c r="S80" s="5"/>
      <c r="T80" s="5"/>
      <c r="U80" s="5"/>
      <c r="V80" s="5"/>
      <c r="W80" s="5"/>
      <c r="X80" s="5"/>
      <c r="Y80" s="5"/>
      <c r="Z80" s="5"/>
      <c r="AA80" s="5"/>
      <c r="AB80" s="5"/>
      <c r="AC80" s="5"/>
      <c r="AD80" s="5"/>
    </row>
    <row r="81" ht="15.75" customHeight="1">
      <c r="A81" s="5"/>
      <c r="B81" s="5"/>
      <c r="C81" s="5"/>
      <c r="D81" s="5"/>
      <c r="E81" s="5"/>
      <c r="F81" s="5"/>
      <c r="G81" s="5"/>
      <c r="H81" s="134"/>
      <c r="I81" s="134"/>
      <c r="J81" s="5"/>
      <c r="K81" s="5"/>
      <c r="L81" s="5"/>
      <c r="M81" s="5"/>
      <c r="N81" s="5"/>
      <c r="O81" s="5"/>
      <c r="P81" s="5"/>
      <c r="Q81" s="5"/>
      <c r="R81" s="5"/>
      <c r="S81" s="5"/>
      <c r="T81" s="5"/>
      <c r="U81" s="5"/>
      <c r="V81" s="5"/>
      <c r="W81" s="5"/>
      <c r="X81" s="5"/>
      <c r="Y81" s="5"/>
      <c r="Z81" s="5"/>
      <c r="AA81" s="5"/>
      <c r="AB81" s="5"/>
      <c r="AC81" s="5"/>
      <c r="AD81" s="5"/>
    </row>
    <row r="82" ht="15.75" customHeight="1">
      <c r="A82" s="5"/>
      <c r="B82" s="5"/>
      <c r="C82" s="5"/>
      <c r="D82" s="5"/>
      <c r="E82" s="5"/>
      <c r="F82" s="5"/>
      <c r="G82" s="5"/>
      <c r="H82" s="134"/>
      <c r="I82" s="134"/>
      <c r="J82" s="5"/>
      <c r="K82" s="5"/>
      <c r="L82" s="5"/>
      <c r="M82" s="5"/>
      <c r="N82" s="5"/>
      <c r="O82" s="5"/>
      <c r="P82" s="5"/>
      <c r="Q82" s="5"/>
      <c r="R82" s="5"/>
      <c r="S82" s="5"/>
      <c r="T82" s="5"/>
      <c r="U82" s="5"/>
      <c r="V82" s="5"/>
      <c r="W82" s="5"/>
      <c r="X82" s="5"/>
      <c r="Y82" s="5"/>
      <c r="Z82" s="5"/>
      <c r="AA82" s="5"/>
      <c r="AB82" s="5"/>
      <c r="AC82" s="5"/>
      <c r="AD82" s="5"/>
    </row>
    <row r="83" ht="15.75" customHeight="1">
      <c r="A83" s="5"/>
      <c r="B83" s="5"/>
      <c r="C83" s="5"/>
      <c r="D83" s="5"/>
      <c r="E83" s="5"/>
      <c r="F83" s="5"/>
      <c r="G83" s="5"/>
      <c r="H83" s="134"/>
      <c r="I83" s="134"/>
      <c r="J83" s="5"/>
      <c r="K83" s="5"/>
      <c r="L83" s="5"/>
      <c r="M83" s="5"/>
      <c r="N83" s="5"/>
      <c r="O83" s="5"/>
      <c r="P83" s="5"/>
      <c r="Q83" s="5"/>
      <c r="R83" s="5"/>
      <c r="S83" s="5"/>
      <c r="T83" s="5"/>
      <c r="U83" s="5"/>
      <c r="V83" s="5"/>
      <c r="W83" s="5"/>
      <c r="X83" s="5"/>
      <c r="Y83" s="5"/>
      <c r="Z83" s="5"/>
      <c r="AA83" s="5"/>
      <c r="AB83" s="5"/>
      <c r="AC83" s="5"/>
      <c r="AD83" s="5"/>
    </row>
    <row r="84" ht="15.75" customHeight="1">
      <c r="A84" s="5"/>
      <c r="B84" s="5"/>
      <c r="C84" s="5"/>
      <c r="D84" s="5"/>
      <c r="E84" s="5"/>
      <c r="F84" s="5"/>
      <c r="G84" s="5"/>
      <c r="H84" s="134"/>
      <c r="I84" s="134"/>
      <c r="J84" s="5"/>
      <c r="K84" s="5"/>
      <c r="L84" s="5"/>
      <c r="M84" s="5"/>
      <c r="N84" s="5"/>
      <c r="O84" s="5"/>
      <c r="P84" s="5"/>
      <c r="Q84" s="5"/>
      <c r="R84" s="5"/>
      <c r="S84" s="5"/>
      <c r="T84" s="5"/>
      <c r="U84" s="5"/>
      <c r="V84" s="5"/>
      <c r="W84" s="5"/>
      <c r="X84" s="5"/>
      <c r="Y84" s="5"/>
      <c r="Z84" s="5"/>
      <c r="AA84" s="5"/>
      <c r="AB84" s="5"/>
      <c r="AC84" s="5"/>
      <c r="AD84" s="5"/>
    </row>
    <row r="85" ht="15.75" customHeight="1">
      <c r="A85" s="5"/>
      <c r="B85" s="5"/>
      <c r="C85" s="5"/>
      <c r="D85" s="5"/>
      <c r="E85" s="5"/>
      <c r="F85" s="5"/>
      <c r="G85" s="5"/>
      <c r="H85" s="134"/>
      <c r="I85" s="134"/>
      <c r="J85" s="5"/>
      <c r="K85" s="5"/>
      <c r="L85" s="5"/>
      <c r="M85" s="5"/>
      <c r="N85" s="5"/>
      <c r="O85" s="5"/>
      <c r="P85" s="5"/>
      <c r="Q85" s="5"/>
      <c r="R85" s="5"/>
      <c r="S85" s="5"/>
      <c r="T85" s="5"/>
      <c r="U85" s="5"/>
      <c r="V85" s="5"/>
      <c r="W85" s="5"/>
      <c r="X85" s="5"/>
      <c r="Y85" s="5"/>
      <c r="Z85" s="5"/>
      <c r="AA85" s="5"/>
      <c r="AB85" s="5"/>
      <c r="AC85" s="5"/>
      <c r="AD85" s="5"/>
    </row>
    <row r="86" ht="15.75" customHeight="1">
      <c r="A86" s="5"/>
      <c r="B86" s="5"/>
      <c r="C86" s="5"/>
      <c r="D86" s="5"/>
      <c r="E86" s="5"/>
      <c r="F86" s="5"/>
      <c r="G86" s="5"/>
      <c r="H86" s="134"/>
      <c r="I86" s="134"/>
      <c r="J86" s="5"/>
      <c r="K86" s="5"/>
      <c r="L86" s="5"/>
      <c r="M86" s="5"/>
      <c r="N86" s="5"/>
      <c r="O86" s="5"/>
      <c r="P86" s="5"/>
      <c r="Q86" s="5"/>
      <c r="R86" s="5"/>
      <c r="S86" s="5"/>
      <c r="T86" s="5"/>
      <c r="U86" s="5"/>
      <c r="V86" s="5"/>
      <c r="W86" s="5"/>
      <c r="X86" s="5"/>
      <c r="Y86" s="5"/>
      <c r="Z86" s="5"/>
      <c r="AA86" s="5"/>
      <c r="AB86" s="5"/>
      <c r="AC86" s="5"/>
      <c r="AD86" s="5"/>
    </row>
    <row r="87" ht="15.75" customHeight="1">
      <c r="A87" s="5"/>
      <c r="B87" s="5"/>
      <c r="C87" s="5"/>
      <c r="D87" s="5"/>
      <c r="E87" s="5"/>
      <c r="F87" s="5"/>
      <c r="G87" s="5"/>
      <c r="H87" s="134"/>
      <c r="I87" s="134"/>
      <c r="J87" s="5"/>
      <c r="K87" s="5"/>
      <c r="L87" s="5"/>
      <c r="M87" s="5"/>
      <c r="N87" s="5"/>
      <c r="O87" s="5"/>
      <c r="P87" s="5"/>
      <c r="Q87" s="5"/>
      <c r="R87" s="5"/>
      <c r="S87" s="5"/>
      <c r="T87" s="5"/>
      <c r="U87" s="5"/>
      <c r="V87" s="5"/>
      <c r="W87" s="5"/>
      <c r="X87" s="5"/>
      <c r="Y87" s="5"/>
      <c r="Z87" s="5"/>
      <c r="AA87" s="5"/>
      <c r="AB87" s="5"/>
      <c r="AC87" s="5"/>
      <c r="AD87" s="5"/>
    </row>
    <row r="88" ht="15.75" customHeight="1">
      <c r="A88" s="5"/>
      <c r="B88" s="5"/>
      <c r="C88" s="5"/>
      <c r="D88" s="5"/>
      <c r="E88" s="5"/>
      <c r="F88" s="5"/>
      <c r="G88" s="5"/>
      <c r="H88" s="134"/>
      <c r="I88" s="134"/>
      <c r="J88" s="5"/>
      <c r="K88" s="5"/>
      <c r="L88" s="5"/>
      <c r="M88" s="5"/>
      <c r="N88" s="5"/>
      <c r="O88" s="5"/>
      <c r="P88" s="5"/>
      <c r="Q88" s="5"/>
      <c r="R88" s="5"/>
      <c r="S88" s="5"/>
      <c r="T88" s="5"/>
      <c r="U88" s="5"/>
      <c r="V88" s="5"/>
      <c r="W88" s="5"/>
      <c r="X88" s="5"/>
      <c r="Y88" s="5"/>
      <c r="Z88" s="5"/>
      <c r="AA88" s="5"/>
      <c r="AB88" s="5"/>
      <c r="AC88" s="5"/>
      <c r="AD88" s="5"/>
    </row>
    <row r="89" ht="15.75" customHeight="1">
      <c r="A89" s="5"/>
      <c r="B89" s="5"/>
      <c r="C89" s="5"/>
      <c r="D89" s="5"/>
      <c r="E89" s="5"/>
      <c r="F89" s="5"/>
      <c r="G89" s="5"/>
      <c r="H89" s="134"/>
      <c r="I89" s="134"/>
      <c r="J89" s="5"/>
      <c r="K89" s="5"/>
      <c r="L89" s="5"/>
      <c r="M89" s="5"/>
      <c r="N89" s="5"/>
      <c r="O89" s="5"/>
      <c r="P89" s="5"/>
      <c r="Q89" s="5"/>
      <c r="R89" s="5"/>
      <c r="S89" s="5"/>
      <c r="T89" s="5"/>
      <c r="U89" s="5"/>
      <c r="V89" s="5"/>
      <c r="W89" s="5"/>
      <c r="X89" s="5"/>
      <c r="Y89" s="5"/>
      <c r="Z89" s="5"/>
      <c r="AA89" s="5"/>
      <c r="AB89" s="5"/>
      <c r="AC89" s="5"/>
      <c r="AD89" s="5"/>
    </row>
    <row r="90" ht="15.75" customHeight="1">
      <c r="A90" s="5"/>
      <c r="B90" s="5"/>
      <c r="C90" s="5"/>
      <c r="D90" s="5"/>
      <c r="E90" s="5"/>
      <c r="F90" s="5"/>
      <c r="G90" s="5"/>
      <c r="H90" s="134"/>
      <c r="I90" s="134"/>
      <c r="J90" s="5"/>
      <c r="K90" s="5"/>
      <c r="L90" s="5"/>
      <c r="M90" s="5"/>
      <c r="N90" s="5"/>
      <c r="O90" s="5"/>
      <c r="P90" s="5"/>
      <c r="Q90" s="5"/>
      <c r="R90" s="5"/>
      <c r="S90" s="5"/>
      <c r="T90" s="5"/>
      <c r="U90" s="5"/>
      <c r="V90" s="5"/>
      <c r="W90" s="5"/>
      <c r="X90" s="5"/>
      <c r="Y90" s="5"/>
      <c r="Z90" s="5"/>
      <c r="AA90" s="5"/>
      <c r="AB90" s="5"/>
      <c r="AC90" s="5"/>
      <c r="AD90" s="5"/>
    </row>
    <row r="91" ht="15.75" customHeight="1">
      <c r="A91" s="5"/>
      <c r="B91" s="5"/>
      <c r="C91" s="5"/>
      <c r="D91" s="5"/>
      <c r="E91" s="5"/>
      <c r="F91" s="5"/>
      <c r="G91" s="5"/>
      <c r="H91" s="134"/>
      <c r="I91" s="134"/>
      <c r="J91" s="5"/>
      <c r="K91" s="5"/>
      <c r="L91" s="5"/>
      <c r="M91" s="5"/>
      <c r="N91" s="5"/>
      <c r="O91" s="5"/>
      <c r="P91" s="5"/>
      <c r="Q91" s="5"/>
      <c r="R91" s="5"/>
      <c r="S91" s="5"/>
      <c r="T91" s="5"/>
      <c r="U91" s="5"/>
      <c r="V91" s="5"/>
      <c r="W91" s="5"/>
      <c r="X91" s="5"/>
      <c r="Y91" s="5"/>
      <c r="Z91" s="5"/>
      <c r="AA91" s="5"/>
      <c r="AB91" s="5"/>
      <c r="AC91" s="5"/>
      <c r="AD91" s="5"/>
    </row>
    <row r="92" ht="15.75" customHeight="1">
      <c r="A92" s="5"/>
      <c r="B92" s="5"/>
      <c r="C92" s="5"/>
      <c r="D92" s="5"/>
      <c r="E92" s="5"/>
      <c r="F92" s="5"/>
      <c r="G92" s="5"/>
      <c r="H92" s="134"/>
      <c r="I92" s="134"/>
      <c r="J92" s="5"/>
      <c r="K92" s="5"/>
      <c r="L92" s="5"/>
      <c r="M92" s="5"/>
      <c r="N92" s="5"/>
      <c r="O92" s="5"/>
      <c r="P92" s="5"/>
      <c r="Q92" s="5"/>
      <c r="R92" s="5"/>
      <c r="S92" s="5"/>
      <c r="T92" s="5"/>
      <c r="U92" s="5"/>
      <c r="V92" s="5"/>
      <c r="W92" s="5"/>
      <c r="X92" s="5"/>
      <c r="Y92" s="5"/>
      <c r="Z92" s="5"/>
      <c r="AA92" s="5"/>
      <c r="AB92" s="5"/>
      <c r="AC92" s="5"/>
      <c r="AD92" s="5"/>
    </row>
    <row r="93" ht="15.75" customHeight="1">
      <c r="A93" s="5"/>
      <c r="B93" s="5"/>
      <c r="C93" s="5"/>
      <c r="D93" s="5"/>
      <c r="E93" s="5"/>
      <c r="F93" s="5"/>
      <c r="G93" s="5"/>
      <c r="H93" s="134"/>
      <c r="I93" s="134"/>
      <c r="J93" s="5"/>
      <c r="K93" s="5"/>
      <c r="L93" s="5"/>
      <c r="M93" s="5"/>
      <c r="N93" s="5"/>
      <c r="O93" s="5"/>
      <c r="P93" s="5"/>
      <c r="Q93" s="5"/>
      <c r="R93" s="5"/>
      <c r="S93" s="5"/>
      <c r="T93" s="5"/>
      <c r="U93" s="5"/>
      <c r="V93" s="5"/>
      <c r="W93" s="5"/>
      <c r="X93" s="5"/>
      <c r="Y93" s="5"/>
      <c r="Z93" s="5"/>
      <c r="AA93" s="5"/>
      <c r="AB93" s="5"/>
      <c r="AC93" s="5"/>
      <c r="AD93" s="5"/>
    </row>
    <row r="94" ht="15.75" customHeight="1">
      <c r="A94" s="5"/>
      <c r="B94" s="5"/>
      <c r="C94" s="5"/>
      <c r="D94" s="5"/>
      <c r="E94" s="5"/>
      <c r="F94" s="5"/>
      <c r="G94" s="5"/>
      <c r="H94" s="134"/>
      <c r="I94" s="134"/>
      <c r="J94" s="5"/>
      <c r="K94" s="5"/>
      <c r="L94" s="5"/>
      <c r="M94" s="5"/>
      <c r="N94" s="5"/>
      <c r="O94" s="5"/>
      <c r="P94" s="5"/>
      <c r="Q94" s="5"/>
      <c r="R94" s="5"/>
      <c r="S94" s="5"/>
      <c r="T94" s="5"/>
      <c r="U94" s="5"/>
      <c r="V94" s="5"/>
      <c r="W94" s="5"/>
      <c r="X94" s="5"/>
      <c r="Y94" s="5"/>
      <c r="Z94" s="5"/>
      <c r="AA94" s="5"/>
      <c r="AB94" s="5"/>
      <c r="AC94" s="5"/>
      <c r="AD94" s="5"/>
    </row>
    <row r="95" ht="15.75" customHeight="1">
      <c r="A95" s="5"/>
      <c r="B95" s="5"/>
      <c r="C95" s="5"/>
      <c r="D95" s="5"/>
      <c r="E95" s="5"/>
      <c r="F95" s="5"/>
      <c r="G95" s="5"/>
      <c r="H95" s="134"/>
      <c r="I95" s="134"/>
      <c r="J95" s="5"/>
      <c r="K95" s="5"/>
      <c r="L95" s="5"/>
      <c r="M95" s="5"/>
      <c r="N95" s="5"/>
      <c r="O95" s="5"/>
      <c r="P95" s="5"/>
      <c r="Q95" s="5"/>
      <c r="R95" s="5"/>
      <c r="S95" s="5"/>
      <c r="T95" s="5"/>
      <c r="U95" s="5"/>
      <c r="V95" s="5"/>
      <c r="W95" s="5"/>
      <c r="X95" s="5"/>
      <c r="Y95" s="5"/>
      <c r="Z95" s="5"/>
      <c r="AA95" s="5"/>
      <c r="AB95" s="5"/>
      <c r="AC95" s="5"/>
      <c r="AD95" s="5"/>
    </row>
    <row r="96" ht="15.75" customHeight="1">
      <c r="A96" s="5"/>
      <c r="B96" s="5"/>
      <c r="C96" s="5"/>
      <c r="D96" s="5"/>
      <c r="E96" s="5"/>
      <c r="F96" s="5"/>
      <c r="G96" s="5"/>
      <c r="H96" s="134"/>
      <c r="I96" s="134"/>
      <c r="J96" s="5"/>
      <c r="K96" s="5"/>
      <c r="L96" s="5"/>
      <c r="M96" s="5"/>
      <c r="N96" s="5"/>
      <c r="O96" s="5"/>
      <c r="P96" s="5"/>
      <c r="Q96" s="5"/>
      <c r="R96" s="5"/>
      <c r="S96" s="5"/>
      <c r="T96" s="5"/>
      <c r="U96" s="5"/>
      <c r="V96" s="5"/>
      <c r="W96" s="5"/>
      <c r="X96" s="5"/>
      <c r="Y96" s="5"/>
      <c r="Z96" s="5"/>
      <c r="AA96" s="5"/>
      <c r="AB96" s="5"/>
      <c r="AC96" s="5"/>
      <c r="AD96" s="5"/>
    </row>
    <row r="97" ht="15.75" customHeight="1">
      <c r="A97" s="5"/>
      <c r="B97" s="5"/>
      <c r="C97" s="5"/>
      <c r="D97" s="5"/>
      <c r="E97" s="5"/>
      <c r="F97" s="5"/>
      <c r="G97" s="5"/>
      <c r="H97" s="134"/>
      <c r="I97" s="134"/>
      <c r="J97" s="5"/>
      <c r="K97" s="5"/>
      <c r="L97" s="5"/>
      <c r="M97" s="5"/>
      <c r="N97" s="5"/>
      <c r="O97" s="5"/>
      <c r="P97" s="5"/>
      <c r="Q97" s="5"/>
      <c r="R97" s="5"/>
      <c r="S97" s="5"/>
      <c r="T97" s="5"/>
      <c r="U97" s="5"/>
      <c r="V97" s="5"/>
      <c r="W97" s="5"/>
      <c r="X97" s="5"/>
      <c r="Y97" s="5"/>
      <c r="Z97" s="5"/>
      <c r="AA97" s="5"/>
      <c r="AB97" s="5"/>
      <c r="AC97" s="5"/>
      <c r="AD97" s="5"/>
    </row>
    <row r="98" ht="15.75" customHeight="1">
      <c r="A98" s="5"/>
      <c r="B98" s="5"/>
      <c r="C98" s="5"/>
      <c r="D98" s="5"/>
      <c r="E98" s="5"/>
      <c r="F98" s="5"/>
      <c r="G98" s="5"/>
      <c r="H98" s="134"/>
      <c r="I98" s="134"/>
      <c r="J98" s="5"/>
      <c r="K98" s="5"/>
      <c r="L98" s="5"/>
      <c r="M98" s="5"/>
      <c r="N98" s="5"/>
      <c r="O98" s="5"/>
      <c r="P98" s="5"/>
      <c r="Q98" s="5"/>
      <c r="R98" s="5"/>
      <c r="S98" s="5"/>
      <c r="T98" s="5"/>
      <c r="U98" s="5"/>
      <c r="V98" s="5"/>
      <c r="W98" s="5"/>
      <c r="X98" s="5"/>
      <c r="Y98" s="5"/>
      <c r="Z98" s="5"/>
      <c r="AA98" s="5"/>
      <c r="AB98" s="5"/>
      <c r="AC98" s="5"/>
      <c r="AD98" s="5"/>
    </row>
    <row r="99" ht="15.75" customHeight="1">
      <c r="A99" s="5"/>
      <c r="B99" s="5"/>
      <c r="C99" s="5"/>
      <c r="D99" s="5"/>
      <c r="E99" s="5"/>
      <c r="F99" s="5"/>
      <c r="G99" s="5"/>
      <c r="H99" s="134"/>
      <c r="I99" s="134"/>
      <c r="J99" s="5"/>
      <c r="K99" s="5"/>
      <c r="L99" s="5"/>
      <c r="M99" s="5"/>
      <c r="N99" s="5"/>
      <c r="O99" s="5"/>
      <c r="P99" s="5"/>
      <c r="Q99" s="5"/>
      <c r="R99" s="5"/>
      <c r="S99" s="5"/>
      <c r="T99" s="5"/>
      <c r="U99" s="5"/>
      <c r="V99" s="5"/>
      <c r="W99" s="5"/>
      <c r="X99" s="5"/>
      <c r="Y99" s="5"/>
      <c r="Z99" s="5"/>
      <c r="AA99" s="5"/>
      <c r="AB99" s="5"/>
      <c r="AC99" s="5"/>
      <c r="AD99" s="5"/>
    </row>
    <row r="100" ht="15.75" customHeight="1">
      <c r="A100" s="5"/>
      <c r="B100" s="5"/>
      <c r="C100" s="5"/>
      <c r="D100" s="5"/>
      <c r="E100" s="5"/>
      <c r="F100" s="5"/>
      <c r="G100" s="5"/>
      <c r="H100" s="134"/>
      <c r="I100" s="134"/>
      <c r="J100" s="5"/>
      <c r="K100" s="5"/>
      <c r="L100" s="5"/>
      <c r="M100" s="5"/>
      <c r="N100" s="5"/>
      <c r="O100" s="5"/>
      <c r="P100" s="5"/>
      <c r="Q100" s="5"/>
      <c r="R100" s="5"/>
      <c r="S100" s="5"/>
      <c r="T100" s="5"/>
      <c r="U100" s="5"/>
      <c r="V100" s="5"/>
      <c r="W100" s="5"/>
      <c r="X100" s="5"/>
      <c r="Y100" s="5"/>
      <c r="Z100" s="5"/>
      <c r="AA100" s="5"/>
      <c r="AB100" s="5"/>
      <c r="AC100" s="5"/>
      <c r="AD100" s="5"/>
    </row>
    <row r="101" ht="15.75" customHeight="1">
      <c r="A101" s="5"/>
      <c r="B101" s="5"/>
      <c r="C101" s="5"/>
      <c r="D101" s="5"/>
      <c r="E101" s="5"/>
      <c r="F101" s="5"/>
      <c r="G101" s="5"/>
      <c r="H101" s="134"/>
      <c r="I101" s="134"/>
      <c r="J101" s="5"/>
      <c r="K101" s="5"/>
      <c r="L101" s="5"/>
      <c r="M101" s="5"/>
      <c r="N101" s="5"/>
      <c r="O101" s="5"/>
      <c r="P101" s="5"/>
      <c r="Q101" s="5"/>
      <c r="R101" s="5"/>
      <c r="S101" s="5"/>
      <c r="T101" s="5"/>
      <c r="U101" s="5"/>
      <c r="V101" s="5"/>
      <c r="W101" s="5"/>
      <c r="X101" s="5"/>
      <c r="Y101" s="5"/>
      <c r="Z101" s="5"/>
      <c r="AA101" s="5"/>
      <c r="AB101" s="5"/>
      <c r="AC101" s="5"/>
      <c r="AD101" s="5"/>
    </row>
    <row r="102" ht="15.75" customHeight="1">
      <c r="A102" s="5"/>
      <c r="B102" s="5"/>
      <c r="C102" s="5"/>
      <c r="D102" s="5"/>
      <c r="E102" s="5"/>
      <c r="F102" s="5"/>
      <c r="G102" s="5"/>
      <c r="H102" s="134"/>
      <c r="I102" s="134"/>
      <c r="J102" s="5"/>
      <c r="K102" s="5"/>
      <c r="L102" s="5"/>
      <c r="M102" s="5"/>
      <c r="N102" s="5"/>
      <c r="O102" s="5"/>
      <c r="P102" s="5"/>
      <c r="Q102" s="5"/>
      <c r="R102" s="5"/>
      <c r="S102" s="5"/>
      <c r="T102" s="5"/>
      <c r="U102" s="5"/>
      <c r="V102" s="5"/>
      <c r="W102" s="5"/>
      <c r="X102" s="5"/>
      <c r="Y102" s="5"/>
      <c r="Z102" s="5"/>
      <c r="AA102" s="5"/>
      <c r="AB102" s="5"/>
      <c r="AC102" s="5"/>
      <c r="AD102" s="5"/>
    </row>
    <row r="103" ht="15.75" customHeight="1">
      <c r="A103" s="5"/>
      <c r="B103" s="5"/>
      <c r="C103" s="5"/>
      <c r="D103" s="5"/>
      <c r="E103" s="5"/>
      <c r="F103" s="5"/>
      <c r="G103" s="5"/>
      <c r="H103" s="134"/>
      <c r="I103" s="134"/>
      <c r="J103" s="5"/>
      <c r="K103" s="5"/>
      <c r="L103" s="5"/>
      <c r="M103" s="5"/>
      <c r="N103" s="5"/>
      <c r="O103" s="5"/>
      <c r="P103" s="5"/>
      <c r="Q103" s="5"/>
      <c r="R103" s="5"/>
      <c r="S103" s="5"/>
      <c r="T103" s="5"/>
      <c r="U103" s="5"/>
      <c r="V103" s="5"/>
      <c r="W103" s="5"/>
      <c r="X103" s="5"/>
      <c r="Y103" s="5"/>
      <c r="Z103" s="5"/>
      <c r="AA103" s="5"/>
      <c r="AB103" s="5"/>
      <c r="AC103" s="5"/>
      <c r="AD103" s="5"/>
    </row>
    <row r="104" ht="15.75" customHeight="1">
      <c r="A104" s="5"/>
      <c r="B104" s="5"/>
      <c r="C104" s="5"/>
      <c r="D104" s="5"/>
      <c r="E104" s="5"/>
      <c r="F104" s="5"/>
      <c r="G104" s="5"/>
      <c r="H104" s="134"/>
      <c r="I104" s="134"/>
      <c r="J104" s="5"/>
      <c r="K104" s="5"/>
      <c r="L104" s="5"/>
      <c r="M104" s="5"/>
      <c r="N104" s="5"/>
      <c r="O104" s="5"/>
      <c r="P104" s="5"/>
      <c r="Q104" s="5"/>
      <c r="R104" s="5"/>
      <c r="S104" s="5"/>
      <c r="T104" s="5"/>
      <c r="U104" s="5"/>
      <c r="V104" s="5"/>
      <c r="W104" s="5"/>
      <c r="X104" s="5"/>
      <c r="Y104" s="5"/>
      <c r="Z104" s="5"/>
      <c r="AA104" s="5"/>
      <c r="AB104" s="5"/>
      <c r="AC104" s="5"/>
      <c r="AD104" s="5"/>
    </row>
    <row r="105" ht="15.75" customHeight="1">
      <c r="A105" s="5"/>
      <c r="B105" s="5"/>
      <c r="C105" s="5"/>
      <c r="D105" s="5"/>
      <c r="E105" s="5"/>
      <c r="F105" s="5"/>
      <c r="G105" s="5"/>
      <c r="H105" s="134"/>
      <c r="I105" s="134"/>
      <c r="J105" s="5"/>
      <c r="K105" s="5"/>
      <c r="L105" s="5"/>
      <c r="M105" s="5"/>
      <c r="N105" s="5"/>
      <c r="O105" s="5"/>
      <c r="P105" s="5"/>
      <c r="Q105" s="5"/>
      <c r="R105" s="5"/>
      <c r="S105" s="5"/>
      <c r="T105" s="5"/>
      <c r="U105" s="5"/>
      <c r="V105" s="5"/>
      <c r="W105" s="5"/>
      <c r="X105" s="5"/>
      <c r="Y105" s="5"/>
      <c r="Z105" s="5"/>
      <c r="AA105" s="5"/>
      <c r="AB105" s="5"/>
      <c r="AC105" s="5"/>
      <c r="AD105" s="5"/>
    </row>
    <row r="106" ht="15.75" customHeight="1">
      <c r="A106" s="5"/>
      <c r="B106" s="5"/>
      <c r="C106" s="5"/>
      <c r="D106" s="5"/>
      <c r="E106" s="5"/>
      <c r="F106" s="5"/>
      <c r="G106" s="5"/>
      <c r="H106" s="134"/>
      <c r="I106" s="134"/>
      <c r="J106" s="5"/>
      <c r="K106" s="5"/>
      <c r="L106" s="5"/>
      <c r="M106" s="5"/>
      <c r="N106" s="5"/>
      <c r="O106" s="5"/>
      <c r="P106" s="5"/>
      <c r="Q106" s="5"/>
      <c r="R106" s="5"/>
      <c r="S106" s="5"/>
      <c r="T106" s="5"/>
      <c r="U106" s="5"/>
      <c r="V106" s="5"/>
      <c r="W106" s="5"/>
      <c r="X106" s="5"/>
      <c r="Y106" s="5"/>
      <c r="Z106" s="5"/>
      <c r="AA106" s="5"/>
      <c r="AB106" s="5"/>
      <c r="AC106" s="5"/>
      <c r="AD106" s="5"/>
    </row>
    <row r="107" ht="15.75" customHeight="1">
      <c r="A107" s="5"/>
      <c r="B107" s="5"/>
      <c r="C107" s="5"/>
      <c r="D107" s="5"/>
      <c r="E107" s="5"/>
      <c r="F107" s="5"/>
      <c r="G107" s="5"/>
      <c r="H107" s="134"/>
      <c r="I107" s="134"/>
      <c r="J107" s="5"/>
      <c r="K107" s="5"/>
      <c r="L107" s="5"/>
      <c r="M107" s="5"/>
      <c r="N107" s="5"/>
      <c r="O107" s="5"/>
      <c r="P107" s="5"/>
      <c r="Q107" s="5"/>
      <c r="R107" s="5"/>
      <c r="S107" s="5"/>
      <c r="T107" s="5"/>
      <c r="U107" s="5"/>
      <c r="V107" s="5"/>
      <c r="W107" s="5"/>
      <c r="X107" s="5"/>
      <c r="Y107" s="5"/>
      <c r="Z107" s="5"/>
      <c r="AA107" s="5"/>
      <c r="AB107" s="5"/>
      <c r="AC107" s="5"/>
      <c r="AD107" s="5"/>
    </row>
    <row r="108" ht="15.75" customHeight="1">
      <c r="A108" s="5"/>
      <c r="B108" s="5"/>
      <c r="C108" s="5"/>
      <c r="D108" s="5"/>
      <c r="E108" s="5"/>
      <c r="F108" s="5"/>
      <c r="G108" s="5"/>
      <c r="H108" s="134"/>
      <c r="I108" s="134"/>
      <c r="J108" s="5"/>
      <c r="K108" s="5"/>
      <c r="L108" s="5"/>
      <c r="M108" s="5"/>
      <c r="N108" s="5"/>
      <c r="O108" s="5"/>
      <c r="P108" s="5"/>
      <c r="Q108" s="5"/>
      <c r="R108" s="5"/>
      <c r="S108" s="5"/>
      <c r="T108" s="5"/>
      <c r="U108" s="5"/>
      <c r="V108" s="5"/>
      <c r="W108" s="5"/>
      <c r="X108" s="5"/>
      <c r="Y108" s="5"/>
      <c r="Z108" s="5"/>
      <c r="AA108" s="5"/>
      <c r="AB108" s="5"/>
      <c r="AC108" s="5"/>
      <c r="AD108" s="5"/>
    </row>
    <row r="109" ht="15.75" customHeight="1">
      <c r="A109" s="5"/>
      <c r="B109" s="5"/>
      <c r="C109" s="5"/>
      <c r="D109" s="5"/>
      <c r="E109" s="5"/>
      <c r="F109" s="5"/>
      <c r="G109" s="5"/>
      <c r="H109" s="134"/>
      <c r="I109" s="134"/>
      <c r="J109" s="5"/>
      <c r="K109" s="5"/>
      <c r="L109" s="5"/>
      <c r="M109" s="5"/>
      <c r="N109" s="5"/>
      <c r="O109" s="5"/>
      <c r="P109" s="5"/>
      <c r="Q109" s="5"/>
      <c r="R109" s="5"/>
      <c r="S109" s="5"/>
      <c r="T109" s="5"/>
      <c r="U109" s="5"/>
      <c r="V109" s="5"/>
      <c r="W109" s="5"/>
      <c r="X109" s="5"/>
      <c r="Y109" s="5"/>
      <c r="Z109" s="5"/>
      <c r="AA109" s="5"/>
      <c r="AB109" s="5"/>
      <c r="AC109" s="5"/>
      <c r="AD109" s="5"/>
    </row>
    <row r="110" ht="15.75" customHeight="1">
      <c r="A110" s="5"/>
      <c r="B110" s="5"/>
      <c r="C110" s="5"/>
      <c r="D110" s="5"/>
      <c r="E110" s="5"/>
      <c r="F110" s="5"/>
      <c r="G110" s="5"/>
      <c r="H110" s="134"/>
      <c r="I110" s="134"/>
      <c r="J110" s="5"/>
      <c r="K110" s="5"/>
      <c r="L110" s="5"/>
      <c r="M110" s="5"/>
      <c r="N110" s="5"/>
      <c r="O110" s="5"/>
      <c r="P110" s="5"/>
      <c r="Q110" s="5"/>
      <c r="R110" s="5"/>
      <c r="S110" s="5"/>
      <c r="T110" s="5"/>
      <c r="U110" s="5"/>
      <c r="V110" s="5"/>
      <c r="W110" s="5"/>
      <c r="X110" s="5"/>
      <c r="Y110" s="5"/>
      <c r="Z110" s="5"/>
      <c r="AA110" s="5"/>
      <c r="AB110" s="5"/>
      <c r="AC110" s="5"/>
      <c r="AD110" s="5"/>
    </row>
    <row r="111" ht="15.75" customHeight="1">
      <c r="A111" s="5"/>
      <c r="B111" s="5"/>
      <c r="C111" s="5"/>
      <c r="D111" s="5"/>
      <c r="E111" s="5"/>
      <c r="F111" s="5"/>
      <c r="G111" s="5"/>
      <c r="H111" s="134"/>
      <c r="I111" s="134"/>
      <c r="J111" s="5"/>
      <c r="K111" s="5"/>
      <c r="L111" s="5"/>
      <c r="M111" s="5"/>
      <c r="N111" s="5"/>
      <c r="O111" s="5"/>
      <c r="P111" s="5"/>
      <c r="Q111" s="5"/>
      <c r="R111" s="5"/>
      <c r="S111" s="5"/>
      <c r="T111" s="5"/>
      <c r="U111" s="5"/>
      <c r="V111" s="5"/>
      <c r="W111" s="5"/>
      <c r="X111" s="5"/>
      <c r="Y111" s="5"/>
      <c r="Z111" s="5"/>
      <c r="AA111" s="5"/>
      <c r="AB111" s="5"/>
      <c r="AC111" s="5"/>
      <c r="AD111" s="5"/>
    </row>
    <row r="112" ht="15.75" customHeight="1">
      <c r="A112" s="5"/>
      <c r="B112" s="5"/>
      <c r="C112" s="5"/>
      <c r="D112" s="5"/>
      <c r="E112" s="5"/>
      <c r="F112" s="5"/>
      <c r="G112" s="5"/>
      <c r="H112" s="134"/>
      <c r="I112" s="134"/>
      <c r="J112" s="5"/>
      <c r="K112" s="5"/>
      <c r="L112" s="5"/>
      <c r="M112" s="5"/>
      <c r="N112" s="5"/>
      <c r="O112" s="5"/>
      <c r="P112" s="5"/>
      <c r="Q112" s="5"/>
      <c r="R112" s="5"/>
      <c r="S112" s="5"/>
      <c r="T112" s="5"/>
      <c r="U112" s="5"/>
      <c r="V112" s="5"/>
      <c r="W112" s="5"/>
      <c r="X112" s="5"/>
      <c r="Y112" s="5"/>
      <c r="Z112" s="5"/>
      <c r="AA112" s="5"/>
      <c r="AB112" s="5"/>
      <c r="AC112" s="5"/>
      <c r="AD112" s="5"/>
    </row>
    <row r="113" ht="15.75" customHeight="1">
      <c r="A113" s="5"/>
      <c r="B113" s="5"/>
      <c r="C113" s="5"/>
      <c r="D113" s="5"/>
      <c r="E113" s="5"/>
      <c r="F113" s="5"/>
      <c r="G113" s="5"/>
      <c r="H113" s="134"/>
      <c r="I113" s="134"/>
      <c r="J113" s="5"/>
      <c r="K113" s="5"/>
      <c r="L113" s="5"/>
      <c r="M113" s="5"/>
      <c r="N113" s="5"/>
      <c r="O113" s="5"/>
      <c r="P113" s="5"/>
      <c r="Q113" s="5"/>
      <c r="R113" s="5"/>
      <c r="S113" s="5"/>
      <c r="T113" s="5"/>
      <c r="U113" s="5"/>
      <c r="V113" s="5"/>
      <c r="W113" s="5"/>
      <c r="X113" s="5"/>
      <c r="Y113" s="5"/>
      <c r="Z113" s="5"/>
      <c r="AA113" s="5"/>
      <c r="AB113" s="5"/>
      <c r="AC113" s="5"/>
      <c r="AD113" s="5"/>
    </row>
    <row r="114" ht="15.75" customHeight="1">
      <c r="A114" s="5"/>
      <c r="B114" s="5"/>
      <c r="C114" s="5"/>
      <c r="D114" s="5"/>
      <c r="E114" s="5"/>
      <c r="F114" s="5"/>
      <c r="G114" s="5"/>
      <c r="H114" s="134"/>
      <c r="I114" s="134"/>
      <c r="J114" s="5"/>
      <c r="K114" s="5"/>
      <c r="L114" s="5"/>
      <c r="M114" s="5"/>
      <c r="N114" s="5"/>
      <c r="O114" s="5"/>
      <c r="P114" s="5"/>
      <c r="Q114" s="5"/>
      <c r="R114" s="5"/>
      <c r="S114" s="5"/>
      <c r="T114" s="5"/>
      <c r="U114" s="5"/>
      <c r="V114" s="5"/>
      <c r="W114" s="5"/>
      <c r="X114" s="5"/>
      <c r="Y114" s="5"/>
      <c r="Z114" s="5"/>
      <c r="AA114" s="5"/>
      <c r="AB114" s="5"/>
      <c r="AC114" s="5"/>
      <c r="AD114" s="5"/>
    </row>
    <row r="115" ht="15.75" customHeight="1">
      <c r="A115" s="5"/>
      <c r="B115" s="5"/>
      <c r="C115" s="5"/>
      <c r="D115" s="5"/>
      <c r="E115" s="5"/>
      <c r="F115" s="5"/>
      <c r="G115" s="5"/>
      <c r="H115" s="134"/>
      <c r="I115" s="134"/>
      <c r="J115" s="5"/>
      <c r="K115" s="5"/>
      <c r="L115" s="5"/>
      <c r="M115" s="5"/>
      <c r="N115" s="5"/>
      <c r="O115" s="5"/>
      <c r="P115" s="5"/>
      <c r="Q115" s="5"/>
      <c r="R115" s="5"/>
      <c r="S115" s="5"/>
      <c r="T115" s="5"/>
      <c r="U115" s="5"/>
      <c r="V115" s="5"/>
      <c r="W115" s="5"/>
      <c r="X115" s="5"/>
      <c r="Y115" s="5"/>
      <c r="Z115" s="5"/>
      <c r="AA115" s="5"/>
      <c r="AB115" s="5"/>
      <c r="AC115" s="5"/>
      <c r="AD115" s="5"/>
    </row>
    <row r="116" ht="15.75" customHeight="1">
      <c r="A116" s="5"/>
      <c r="B116" s="5"/>
      <c r="C116" s="5"/>
      <c r="D116" s="5"/>
      <c r="E116" s="5"/>
      <c r="F116" s="5"/>
      <c r="G116" s="5"/>
      <c r="H116" s="134"/>
      <c r="I116" s="134"/>
      <c r="J116" s="5"/>
      <c r="K116" s="5"/>
      <c r="L116" s="5"/>
      <c r="M116" s="5"/>
      <c r="N116" s="5"/>
      <c r="O116" s="5"/>
      <c r="P116" s="5"/>
      <c r="Q116" s="5"/>
      <c r="R116" s="5"/>
      <c r="S116" s="5"/>
      <c r="T116" s="5"/>
      <c r="U116" s="5"/>
      <c r="V116" s="5"/>
      <c r="W116" s="5"/>
      <c r="X116" s="5"/>
      <c r="Y116" s="5"/>
      <c r="Z116" s="5"/>
      <c r="AA116" s="5"/>
      <c r="AB116" s="5"/>
      <c r="AC116" s="5"/>
      <c r="AD116" s="5"/>
    </row>
    <row r="117" ht="15.75" customHeight="1">
      <c r="A117" s="5"/>
      <c r="B117" s="5"/>
      <c r="C117" s="5"/>
      <c r="D117" s="5"/>
      <c r="E117" s="5"/>
      <c r="F117" s="5"/>
      <c r="G117" s="5"/>
      <c r="H117" s="134"/>
      <c r="I117" s="134"/>
      <c r="J117" s="5"/>
      <c r="K117" s="5"/>
      <c r="L117" s="5"/>
      <c r="M117" s="5"/>
      <c r="N117" s="5"/>
      <c r="O117" s="5"/>
      <c r="P117" s="5"/>
      <c r="Q117" s="5"/>
      <c r="R117" s="5"/>
      <c r="S117" s="5"/>
      <c r="T117" s="5"/>
      <c r="U117" s="5"/>
      <c r="V117" s="5"/>
      <c r="W117" s="5"/>
      <c r="X117" s="5"/>
      <c r="Y117" s="5"/>
      <c r="Z117" s="5"/>
      <c r="AA117" s="5"/>
      <c r="AB117" s="5"/>
      <c r="AC117" s="5"/>
      <c r="AD117" s="5"/>
    </row>
    <row r="118" ht="15.75" customHeight="1">
      <c r="A118" s="5"/>
      <c r="B118" s="5"/>
      <c r="C118" s="5"/>
      <c r="D118" s="5"/>
      <c r="E118" s="5"/>
      <c r="F118" s="5"/>
      <c r="G118" s="5"/>
      <c r="H118" s="134"/>
      <c r="I118" s="134"/>
      <c r="J118" s="5"/>
      <c r="K118" s="5"/>
      <c r="L118" s="5"/>
      <c r="M118" s="5"/>
      <c r="N118" s="5"/>
      <c r="O118" s="5"/>
      <c r="P118" s="5"/>
      <c r="Q118" s="5"/>
      <c r="R118" s="5"/>
      <c r="S118" s="5"/>
      <c r="T118" s="5"/>
      <c r="U118" s="5"/>
      <c r="V118" s="5"/>
      <c r="W118" s="5"/>
      <c r="X118" s="5"/>
      <c r="Y118" s="5"/>
      <c r="Z118" s="5"/>
      <c r="AA118" s="5"/>
      <c r="AB118" s="5"/>
      <c r="AC118" s="5"/>
      <c r="AD118" s="5"/>
    </row>
    <row r="119" ht="15.75" customHeight="1">
      <c r="A119" s="5"/>
      <c r="B119" s="5"/>
      <c r="C119" s="5"/>
      <c r="D119" s="5"/>
      <c r="E119" s="5"/>
      <c r="F119" s="5"/>
      <c r="G119" s="5"/>
      <c r="H119" s="134"/>
      <c r="I119" s="134"/>
      <c r="J119" s="5"/>
      <c r="K119" s="5"/>
      <c r="L119" s="5"/>
      <c r="M119" s="5"/>
      <c r="N119" s="5"/>
      <c r="O119" s="5"/>
      <c r="P119" s="5"/>
      <c r="Q119" s="5"/>
      <c r="R119" s="5"/>
      <c r="S119" s="5"/>
      <c r="T119" s="5"/>
      <c r="U119" s="5"/>
      <c r="V119" s="5"/>
      <c r="W119" s="5"/>
      <c r="X119" s="5"/>
      <c r="Y119" s="5"/>
      <c r="Z119" s="5"/>
      <c r="AA119" s="5"/>
      <c r="AB119" s="5"/>
      <c r="AC119" s="5"/>
      <c r="AD119" s="5"/>
    </row>
    <row r="120" ht="15.75" customHeight="1">
      <c r="A120" s="5"/>
      <c r="B120" s="5"/>
      <c r="C120" s="5"/>
      <c r="D120" s="5"/>
      <c r="E120" s="5"/>
      <c r="F120" s="5"/>
      <c r="G120" s="5"/>
      <c r="H120" s="134"/>
      <c r="I120" s="134"/>
      <c r="J120" s="5"/>
      <c r="K120" s="5"/>
      <c r="L120" s="5"/>
      <c r="M120" s="5"/>
      <c r="N120" s="5"/>
      <c r="O120" s="5"/>
      <c r="P120" s="5"/>
      <c r="Q120" s="5"/>
      <c r="R120" s="5"/>
      <c r="S120" s="5"/>
      <c r="T120" s="5"/>
      <c r="U120" s="5"/>
      <c r="V120" s="5"/>
      <c r="W120" s="5"/>
      <c r="X120" s="5"/>
      <c r="Y120" s="5"/>
      <c r="Z120" s="5"/>
      <c r="AA120" s="5"/>
      <c r="AB120" s="5"/>
      <c r="AC120" s="5"/>
      <c r="AD120" s="5"/>
    </row>
    <row r="121" ht="15.75" customHeight="1">
      <c r="A121" s="5"/>
      <c r="B121" s="5"/>
      <c r="C121" s="5"/>
      <c r="D121" s="5"/>
      <c r="E121" s="5"/>
      <c r="F121" s="5"/>
      <c r="G121" s="5"/>
      <c r="H121" s="134"/>
      <c r="I121" s="134"/>
      <c r="J121" s="5"/>
      <c r="K121" s="5"/>
      <c r="L121" s="5"/>
      <c r="M121" s="5"/>
      <c r="N121" s="5"/>
      <c r="O121" s="5"/>
      <c r="P121" s="5"/>
      <c r="Q121" s="5"/>
      <c r="R121" s="5"/>
      <c r="S121" s="5"/>
      <c r="T121" s="5"/>
      <c r="U121" s="5"/>
      <c r="V121" s="5"/>
      <c r="W121" s="5"/>
      <c r="X121" s="5"/>
      <c r="Y121" s="5"/>
      <c r="Z121" s="5"/>
      <c r="AA121" s="5"/>
      <c r="AB121" s="5"/>
      <c r="AC121" s="5"/>
      <c r="AD121" s="5"/>
    </row>
    <row r="122" ht="15.75" customHeight="1">
      <c r="A122" s="5"/>
      <c r="B122" s="5"/>
      <c r="C122" s="5"/>
      <c r="D122" s="5"/>
      <c r="E122" s="5"/>
      <c r="F122" s="5"/>
      <c r="G122" s="5"/>
      <c r="H122" s="134"/>
      <c r="I122" s="134"/>
      <c r="J122" s="5"/>
      <c r="K122" s="5"/>
      <c r="L122" s="5"/>
      <c r="M122" s="5"/>
      <c r="N122" s="5"/>
      <c r="O122" s="5"/>
      <c r="P122" s="5"/>
      <c r="Q122" s="5"/>
      <c r="R122" s="5"/>
      <c r="S122" s="5"/>
      <c r="T122" s="5"/>
      <c r="U122" s="5"/>
      <c r="V122" s="5"/>
      <c r="W122" s="5"/>
      <c r="X122" s="5"/>
      <c r="Y122" s="5"/>
      <c r="Z122" s="5"/>
      <c r="AA122" s="5"/>
      <c r="AB122" s="5"/>
      <c r="AC122" s="5"/>
      <c r="AD122" s="5"/>
    </row>
    <row r="123" ht="15.75" customHeight="1">
      <c r="A123" s="5"/>
      <c r="B123" s="5"/>
      <c r="C123" s="5"/>
      <c r="D123" s="5"/>
      <c r="E123" s="5"/>
      <c r="F123" s="5"/>
      <c r="G123" s="5"/>
      <c r="H123" s="134"/>
      <c r="I123" s="134"/>
      <c r="J123" s="5"/>
      <c r="K123" s="5"/>
      <c r="L123" s="5"/>
      <c r="M123" s="5"/>
      <c r="N123" s="5"/>
      <c r="O123" s="5"/>
      <c r="P123" s="5"/>
      <c r="Q123" s="5"/>
      <c r="R123" s="5"/>
      <c r="S123" s="5"/>
      <c r="T123" s="5"/>
      <c r="U123" s="5"/>
      <c r="V123" s="5"/>
      <c r="W123" s="5"/>
      <c r="X123" s="5"/>
      <c r="Y123" s="5"/>
      <c r="Z123" s="5"/>
      <c r="AA123" s="5"/>
      <c r="AB123" s="5"/>
      <c r="AC123" s="5"/>
      <c r="AD123" s="5"/>
    </row>
    <row r="124" ht="15.75" customHeight="1">
      <c r="A124" s="5"/>
      <c r="B124" s="5"/>
      <c r="C124" s="5"/>
      <c r="D124" s="5"/>
      <c r="E124" s="5"/>
      <c r="F124" s="5"/>
      <c r="G124" s="5"/>
      <c r="H124" s="134"/>
      <c r="I124" s="134"/>
      <c r="J124" s="5"/>
      <c r="K124" s="5"/>
      <c r="L124" s="5"/>
      <c r="M124" s="5"/>
      <c r="N124" s="5"/>
      <c r="O124" s="5"/>
      <c r="P124" s="5"/>
      <c r="Q124" s="5"/>
      <c r="R124" s="5"/>
      <c r="S124" s="5"/>
      <c r="T124" s="5"/>
      <c r="U124" s="5"/>
      <c r="V124" s="5"/>
      <c r="W124" s="5"/>
      <c r="X124" s="5"/>
      <c r="Y124" s="5"/>
      <c r="Z124" s="5"/>
      <c r="AA124" s="5"/>
      <c r="AB124" s="5"/>
      <c r="AC124" s="5"/>
      <c r="AD124" s="5"/>
    </row>
    <row r="125" ht="15.75" customHeight="1">
      <c r="A125" s="5"/>
      <c r="B125" s="5"/>
      <c r="C125" s="5"/>
      <c r="D125" s="5"/>
      <c r="E125" s="5"/>
      <c r="F125" s="5"/>
      <c r="G125" s="5"/>
      <c r="H125" s="134"/>
      <c r="I125" s="134"/>
      <c r="J125" s="5"/>
      <c r="K125" s="5"/>
      <c r="L125" s="5"/>
      <c r="M125" s="5"/>
      <c r="N125" s="5"/>
      <c r="O125" s="5"/>
      <c r="P125" s="5"/>
      <c r="Q125" s="5"/>
      <c r="R125" s="5"/>
      <c r="S125" s="5"/>
      <c r="T125" s="5"/>
      <c r="U125" s="5"/>
      <c r="V125" s="5"/>
      <c r="W125" s="5"/>
      <c r="X125" s="5"/>
      <c r="Y125" s="5"/>
      <c r="Z125" s="5"/>
      <c r="AA125" s="5"/>
      <c r="AB125" s="5"/>
      <c r="AC125" s="5"/>
      <c r="AD125" s="5"/>
    </row>
    <row r="126" ht="15.75" customHeight="1">
      <c r="A126" s="5"/>
      <c r="B126" s="5"/>
      <c r="C126" s="5"/>
      <c r="D126" s="5"/>
      <c r="E126" s="5"/>
      <c r="F126" s="5"/>
      <c r="G126" s="5"/>
      <c r="H126" s="134"/>
      <c r="I126" s="134"/>
      <c r="J126" s="5"/>
      <c r="K126" s="5"/>
      <c r="L126" s="5"/>
      <c r="M126" s="5"/>
      <c r="N126" s="5"/>
      <c r="O126" s="5"/>
      <c r="P126" s="5"/>
      <c r="Q126" s="5"/>
      <c r="R126" s="5"/>
      <c r="S126" s="5"/>
      <c r="T126" s="5"/>
      <c r="U126" s="5"/>
      <c r="V126" s="5"/>
      <c r="W126" s="5"/>
      <c r="X126" s="5"/>
      <c r="Y126" s="5"/>
      <c r="Z126" s="5"/>
      <c r="AA126" s="5"/>
      <c r="AB126" s="5"/>
      <c r="AC126" s="5"/>
      <c r="AD126" s="5"/>
    </row>
    <row r="127" ht="15.75" customHeight="1">
      <c r="A127" s="5"/>
      <c r="B127" s="5"/>
      <c r="C127" s="5"/>
      <c r="D127" s="5"/>
      <c r="E127" s="5"/>
      <c r="F127" s="5"/>
      <c r="G127" s="5"/>
      <c r="H127" s="134"/>
      <c r="I127" s="134"/>
      <c r="J127" s="5"/>
      <c r="K127" s="5"/>
      <c r="L127" s="5"/>
      <c r="M127" s="5"/>
      <c r="N127" s="5"/>
      <c r="O127" s="5"/>
      <c r="P127" s="5"/>
      <c r="Q127" s="5"/>
      <c r="R127" s="5"/>
      <c r="S127" s="5"/>
      <c r="T127" s="5"/>
      <c r="U127" s="5"/>
      <c r="V127" s="5"/>
      <c r="W127" s="5"/>
      <c r="X127" s="5"/>
      <c r="Y127" s="5"/>
      <c r="Z127" s="5"/>
      <c r="AA127" s="5"/>
      <c r="AB127" s="5"/>
      <c r="AC127" s="5"/>
      <c r="AD127" s="5"/>
    </row>
    <row r="128" ht="15.75" customHeight="1">
      <c r="A128" s="5"/>
      <c r="B128" s="5"/>
      <c r="C128" s="5"/>
      <c r="D128" s="5"/>
      <c r="E128" s="5"/>
      <c r="F128" s="5"/>
      <c r="G128" s="5"/>
      <c r="H128" s="134"/>
      <c r="I128" s="134"/>
      <c r="J128" s="5"/>
      <c r="K128" s="5"/>
      <c r="L128" s="5"/>
      <c r="M128" s="5"/>
      <c r="N128" s="5"/>
      <c r="O128" s="5"/>
      <c r="P128" s="5"/>
      <c r="Q128" s="5"/>
      <c r="R128" s="5"/>
      <c r="S128" s="5"/>
      <c r="T128" s="5"/>
      <c r="U128" s="5"/>
      <c r="V128" s="5"/>
      <c r="W128" s="5"/>
      <c r="X128" s="5"/>
      <c r="Y128" s="5"/>
      <c r="Z128" s="5"/>
      <c r="AA128" s="5"/>
      <c r="AB128" s="5"/>
      <c r="AC128" s="5"/>
      <c r="AD128" s="5"/>
    </row>
    <row r="129" ht="15.75" customHeight="1">
      <c r="A129" s="5"/>
      <c r="B129" s="5"/>
      <c r="C129" s="5"/>
      <c r="D129" s="5"/>
      <c r="E129" s="5"/>
      <c r="F129" s="5"/>
      <c r="G129" s="5"/>
      <c r="H129" s="134"/>
      <c r="I129" s="134"/>
      <c r="J129" s="5"/>
      <c r="K129" s="5"/>
      <c r="L129" s="5"/>
      <c r="M129" s="5"/>
      <c r="N129" s="5"/>
      <c r="O129" s="5"/>
      <c r="P129" s="5"/>
      <c r="Q129" s="5"/>
      <c r="R129" s="5"/>
      <c r="S129" s="5"/>
      <c r="T129" s="5"/>
      <c r="U129" s="5"/>
      <c r="V129" s="5"/>
      <c r="W129" s="5"/>
      <c r="X129" s="5"/>
      <c r="Y129" s="5"/>
      <c r="Z129" s="5"/>
      <c r="AA129" s="5"/>
      <c r="AB129" s="5"/>
      <c r="AC129" s="5"/>
      <c r="AD129" s="5"/>
    </row>
    <row r="130" ht="15.75" customHeight="1">
      <c r="A130" s="5"/>
      <c r="B130" s="5"/>
      <c r="C130" s="5"/>
      <c r="D130" s="5"/>
      <c r="E130" s="5"/>
      <c r="F130" s="5"/>
      <c r="G130" s="5"/>
      <c r="H130" s="134"/>
      <c r="I130" s="134"/>
      <c r="J130" s="5"/>
      <c r="K130" s="5"/>
      <c r="L130" s="5"/>
      <c r="M130" s="5"/>
      <c r="N130" s="5"/>
      <c r="O130" s="5"/>
      <c r="P130" s="5"/>
      <c r="Q130" s="5"/>
      <c r="R130" s="5"/>
      <c r="S130" s="5"/>
      <c r="T130" s="5"/>
      <c r="U130" s="5"/>
      <c r="V130" s="5"/>
      <c r="W130" s="5"/>
      <c r="X130" s="5"/>
      <c r="Y130" s="5"/>
      <c r="Z130" s="5"/>
      <c r="AA130" s="5"/>
      <c r="AB130" s="5"/>
      <c r="AC130" s="5"/>
      <c r="AD130" s="5"/>
    </row>
    <row r="131" ht="15.75" customHeight="1">
      <c r="A131" s="5"/>
      <c r="B131" s="5"/>
      <c r="C131" s="5"/>
      <c r="D131" s="5"/>
      <c r="E131" s="5"/>
      <c r="F131" s="5"/>
      <c r="G131" s="5"/>
      <c r="H131" s="134"/>
      <c r="I131" s="134"/>
      <c r="J131" s="5"/>
      <c r="K131" s="5"/>
      <c r="L131" s="5"/>
      <c r="M131" s="5"/>
      <c r="N131" s="5"/>
      <c r="O131" s="5"/>
      <c r="P131" s="5"/>
      <c r="Q131" s="5"/>
      <c r="R131" s="5"/>
      <c r="S131" s="5"/>
      <c r="T131" s="5"/>
      <c r="U131" s="5"/>
      <c r="V131" s="5"/>
      <c r="W131" s="5"/>
      <c r="X131" s="5"/>
      <c r="Y131" s="5"/>
      <c r="Z131" s="5"/>
      <c r="AA131" s="5"/>
      <c r="AB131" s="5"/>
      <c r="AC131" s="5"/>
      <c r="AD131" s="5"/>
    </row>
    <row r="132" ht="15.75" customHeight="1">
      <c r="A132" s="5"/>
      <c r="B132" s="5"/>
      <c r="C132" s="5"/>
      <c r="D132" s="5"/>
      <c r="E132" s="5"/>
      <c r="F132" s="5"/>
      <c r="G132" s="5"/>
      <c r="H132" s="134"/>
      <c r="I132" s="134"/>
      <c r="J132" s="5"/>
      <c r="K132" s="5"/>
      <c r="L132" s="5"/>
      <c r="M132" s="5"/>
      <c r="N132" s="5"/>
      <c r="O132" s="5"/>
      <c r="P132" s="5"/>
      <c r="Q132" s="5"/>
      <c r="R132" s="5"/>
      <c r="S132" s="5"/>
      <c r="T132" s="5"/>
      <c r="U132" s="5"/>
      <c r="V132" s="5"/>
      <c r="W132" s="5"/>
      <c r="X132" s="5"/>
      <c r="Y132" s="5"/>
      <c r="Z132" s="5"/>
      <c r="AA132" s="5"/>
      <c r="AB132" s="5"/>
      <c r="AC132" s="5"/>
      <c r="AD132" s="5"/>
    </row>
    <row r="133" ht="15.75" customHeight="1">
      <c r="A133" s="5"/>
      <c r="B133" s="5"/>
      <c r="C133" s="5"/>
      <c r="D133" s="5"/>
      <c r="E133" s="5"/>
      <c r="F133" s="5"/>
      <c r="G133" s="5"/>
      <c r="H133" s="134"/>
      <c r="I133" s="134"/>
      <c r="J133" s="5"/>
      <c r="K133" s="5"/>
      <c r="L133" s="5"/>
      <c r="M133" s="5"/>
      <c r="N133" s="5"/>
      <c r="O133" s="5"/>
      <c r="P133" s="5"/>
      <c r="Q133" s="5"/>
      <c r="R133" s="5"/>
      <c r="S133" s="5"/>
      <c r="T133" s="5"/>
      <c r="U133" s="5"/>
      <c r="V133" s="5"/>
      <c r="W133" s="5"/>
      <c r="X133" s="5"/>
      <c r="Y133" s="5"/>
      <c r="Z133" s="5"/>
      <c r="AA133" s="5"/>
      <c r="AB133" s="5"/>
      <c r="AC133" s="5"/>
      <c r="AD133" s="5"/>
    </row>
    <row r="134" ht="15.75" customHeight="1">
      <c r="A134" s="5"/>
      <c r="B134" s="5"/>
      <c r="C134" s="5"/>
      <c r="D134" s="5"/>
      <c r="E134" s="5"/>
      <c r="F134" s="5"/>
      <c r="G134" s="5"/>
      <c r="H134" s="134"/>
      <c r="I134" s="134"/>
      <c r="J134" s="5"/>
      <c r="K134" s="5"/>
      <c r="L134" s="5"/>
      <c r="M134" s="5"/>
      <c r="N134" s="5"/>
      <c r="O134" s="5"/>
      <c r="P134" s="5"/>
      <c r="Q134" s="5"/>
      <c r="R134" s="5"/>
      <c r="S134" s="5"/>
      <c r="T134" s="5"/>
      <c r="U134" s="5"/>
      <c r="V134" s="5"/>
      <c r="W134" s="5"/>
      <c r="X134" s="5"/>
      <c r="Y134" s="5"/>
      <c r="Z134" s="5"/>
      <c r="AA134" s="5"/>
      <c r="AB134" s="5"/>
      <c r="AC134" s="5"/>
      <c r="AD134" s="5"/>
    </row>
    <row r="135" ht="15.75" customHeight="1">
      <c r="A135" s="5"/>
      <c r="B135" s="5"/>
      <c r="C135" s="5"/>
      <c r="D135" s="5"/>
      <c r="E135" s="5"/>
      <c r="F135" s="5"/>
      <c r="G135" s="5"/>
      <c r="H135" s="134"/>
      <c r="I135" s="134"/>
      <c r="J135" s="5"/>
      <c r="K135" s="5"/>
      <c r="L135" s="5"/>
      <c r="M135" s="5"/>
      <c r="N135" s="5"/>
      <c r="O135" s="5"/>
      <c r="P135" s="5"/>
      <c r="Q135" s="5"/>
      <c r="R135" s="5"/>
      <c r="S135" s="5"/>
      <c r="T135" s="5"/>
      <c r="U135" s="5"/>
      <c r="V135" s="5"/>
      <c r="W135" s="5"/>
      <c r="X135" s="5"/>
      <c r="Y135" s="5"/>
      <c r="Z135" s="5"/>
      <c r="AA135" s="5"/>
      <c r="AB135" s="5"/>
      <c r="AC135" s="5"/>
      <c r="AD135" s="5"/>
    </row>
    <row r="136" ht="15.75" customHeight="1">
      <c r="A136" s="5"/>
      <c r="B136" s="5"/>
      <c r="C136" s="5"/>
      <c r="D136" s="5"/>
      <c r="E136" s="5"/>
      <c r="F136" s="5"/>
      <c r="G136" s="5"/>
      <c r="H136" s="134"/>
      <c r="I136" s="134"/>
      <c r="J136" s="5"/>
      <c r="K136" s="5"/>
      <c r="L136" s="5"/>
      <c r="M136" s="5"/>
      <c r="N136" s="5"/>
      <c r="O136" s="5"/>
      <c r="P136" s="5"/>
      <c r="Q136" s="5"/>
      <c r="R136" s="5"/>
      <c r="S136" s="5"/>
      <c r="T136" s="5"/>
      <c r="U136" s="5"/>
      <c r="V136" s="5"/>
      <c r="W136" s="5"/>
      <c r="X136" s="5"/>
      <c r="Y136" s="5"/>
      <c r="Z136" s="5"/>
      <c r="AA136" s="5"/>
      <c r="AB136" s="5"/>
      <c r="AC136" s="5"/>
      <c r="AD136" s="5"/>
    </row>
    <row r="137" ht="15.75" customHeight="1">
      <c r="A137" s="5"/>
      <c r="B137" s="5"/>
      <c r="C137" s="5"/>
      <c r="D137" s="5"/>
      <c r="E137" s="5"/>
      <c r="F137" s="5"/>
      <c r="G137" s="5"/>
      <c r="H137" s="134"/>
      <c r="I137" s="134"/>
      <c r="J137" s="5"/>
      <c r="K137" s="5"/>
      <c r="L137" s="5"/>
      <c r="M137" s="5"/>
      <c r="N137" s="5"/>
      <c r="O137" s="5"/>
      <c r="P137" s="5"/>
      <c r="Q137" s="5"/>
      <c r="R137" s="5"/>
      <c r="S137" s="5"/>
      <c r="T137" s="5"/>
      <c r="U137" s="5"/>
      <c r="V137" s="5"/>
      <c r="W137" s="5"/>
      <c r="X137" s="5"/>
      <c r="Y137" s="5"/>
      <c r="Z137" s="5"/>
      <c r="AA137" s="5"/>
      <c r="AB137" s="5"/>
      <c r="AC137" s="5"/>
      <c r="AD137" s="5"/>
    </row>
    <row r="138" ht="15.75" customHeight="1">
      <c r="A138" s="5"/>
      <c r="B138" s="5"/>
      <c r="C138" s="5"/>
      <c r="D138" s="5"/>
      <c r="E138" s="5"/>
      <c r="F138" s="5"/>
      <c r="G138" s="5"/>
      <c r="H138" s="134"/>
      <c r="I138" s="134"/>
      <c r="J138" s="5"/>
      <c r="K138" s="5"/>
      <c r="L138" s="5"/>
      <c r="M138" s="5"/>
      <c r="N138" s="5"/>
      <c r="O138" s="5"/>
      <c r="P138" s="5"/>
      <c r="Q138" s="5"/>
      <c r="R138" s="5"/>
      <c r="S138" s="5"/>
      <c r="T138" s="5"/>
      <c r="U138" s="5"/>
      <c r="V138" s="5"/>
      <c r="W138" s="5"/>
      <c r="X138" s="5"/>
      <c r="Y138" s="5"/>
      <c r="Z138" s="5"/>
      <c r="AA138" s="5"/>
      <c r="AB138" s="5"/>
      <c r="AC138" s="5"/>
      <c r="AD138" s="5"/>
    </row>
    <row r="139" ht="15.75" customHeight="1">
      <c r="A139" s="5"/>
      <c r="B139" s="5"/>
      <c r="C139" s="5"/>
      <c r="D139" s="5"/>
      <c r="E139" s="5"/>
      <c r="F139" s="5"/>
      <c r="G139" s="5"/>
      <c r="H139" s="134"/>
      <c r="I139" s="134"/>
      <c r="J139" s="5"/>
      <c r="K139" s="5"/>
      <c r="L139" s="5"/>
      <c r="M139" s="5"/>
      <c r="N139" s="5"/>
      <c r="O139" s="5"/>
      <c r="P139" s="5"/>
      <c r="Q139" s="5"/>
      <c r="R139" s="5"/>
      <c r="S139" s="5"/>
      <c r="T139" s="5"/>
      <c r="U139" s="5"/>
      <c r="V139" s="5"/>
      <c r="W139" s="5"/>
      <c r="X139" s="5"/>
      <c r="Y139" s="5"/>
      <c r="Z139" s="5"/>
      <c r="AA139" s="5"/>
      <c r="AB139" s="5"/>
      <c r="AC139" s="5"/>
      <c r="AD139" s="5"/>
    </row>
    <row r="140" ht="15.75" customHeight="1">
      <c r="A140" s="5"/>
      <c r="B140" s="5"/>
      <c r="C140" s="5"/>
      <c r="D140" s="5"/>
      <c r="E140" s="5"/>
      <c r="F140" s="5"/>
      <c r="G140" s="5"/>
      <c r="H140" s="134"/>
      <c r="I140" s="134"/>
      <c r="J140" s="5"/>
      <c r="K140" s="5"/>
      <c r="L140" s="5"/>
      <c r="M140" s="5"/>
      <c r="N140" s="5"/>
      <c r="O140" s="5"/>
      <c r="P140" s="5"/>
      <c r="Q140" s="5"/>
      <c r="R140" s="5"/>
      <c r="S140" s="5"/>
      <c r="T140" s="5"/>
      <c r="U140" s="5"/>
      <c r="V140" s="5"/>
      <c r="W140" s="5"/>
      <c r="X140" s="5"/>
      <c r="Y140" s="5"/>
      <c r="Z140" s="5"/>
      <c r="AA140" s="5"/>
      <c r="AB140" s="5"/>
      <c r="AC140" s="5"/>
      <c r="AD140" s="5"/>
    </row>
    <row r="141" ht="15.75" customHeight="1">
      <c r="A141" s="5"/>
      <c r="B141" s="5"/>
      <c r="C141" s="5"/>
      <c r="D141" s="5"/>
      <c r="E141" s="5"/>
      <c r="F141" s="5"/>
      <c r="G141" s="5"/>
      <c r="H141" s="134"/>
      <c r="I141" s="134"/>
      <c r="J141" s="5"/>
      <c r="K141" s="5"/>
      <c r="L141" s="5"/>
      <c r="M141" s="5"/>
      <c r="N141" s="5"/>
      <c r="O141" s="5"/>
      <c r="P141" s="5"/>
      <c r="Q141" s="5"/>
      <c r="R141" s="5"/>
      <c r="S141" s="5"/>
      <c r="T141" s="5"/>
      <c r="U141" s="5"/>
      <c r="V141" s="5"/>
      <c r="W141" s="5"/>
      <c r="X141" s="5"/>
      <c r="Y141" s="5"/>
      <c r="Z141" s="5"/>
      <c r="AA141" s="5"/>
      <c r="AB141" s="5"/>
      <c r="AC141" s="5"/>
      <c r="AD141" s="5"/>
    </row>
    <row r="142" ht="15.75" customHeight="1">
      <c r="A142" s="5"/>
      <c r="B142" s="5"/>
      <c r="C142" s="5"/>
      <c r="D142" s="5"/>
      <c r="E142" s="5"/>
      <c r="F142" s="5"/>
      <c r="G142" s="5"/>
      <c r="H142" s="134"/>
      <c r="I142" s="134"/>
      <c r="J142" s="5"/>
      <c r="K142" s="5"/>
      <c r="L142" s="5"/>
      <c r="M142" s="5"/>
      <c r="N142" s="5"/>
      <c r="O142" s="5"/>
      <c r="P142" s="5"/>
      <c r="Q142" s="5"/>
      <c r="R142" s="5"/>
      <c r="S142" s="5"/>
      <c r="T142" s="5"/>
      <c r="U142" s="5"/>
      <c r="V142" s="5"/>
      <c r="W142" s="5"/>
      <c r="X142" s="5"/>
      <c r="Y142" s="5"/>
      <c r="Z142" s="5"/>
      <c r="AA142" s="5"/>
      <c r="AB142" s="5"/>
      <c r="AC142" s="5"/>
      <c r="AD142" s="5"/>
    </row>
    <row r="143" ht="15.75" customHeight="1">
      <c r="A143" s="5"/>
      <c r="B143" s="5"/>
      <c r="C143" s="5"/>
      <c r="D143" s="5"/>
      <c r="E143" s="5"/>
      <c r="F143" s="5"/>
      <c r="G143" s="5"/>
      <c r="H143" s="134"/>
      <c r="I143" s="134"/>
      <c r="J143" s="5"/>
      <c r="K143" s="5"/>
      <c r="L143" s="5"/>
      <c r="M143" s="5"/>
      <c r="N143" s="5"/>
      <c r="O143" s="5"/>
      <c r="P143" s="5"/>
      <c r="Q143" s="5"/>
      <c r="R143" s="5"/>
      <c r="S143" s="5"/>
      <c r="T143" s="5"/>
      <c r="U143" s="5"/>
      <c r="V143" s="5"/>
      <c r="W143" s="5"/>
      <c r="X143" s="5"/>
      <c r="Y143" s="5"/>
      <c r="Z143" s="5"/>
      <c r="AA143" s="5"/>
      <c r="AB143" s="5"/>
      <c r="AC143" s="5"/>
      <c r="AD143" s="5"/>
    </row>
    <row r="144" ht="15.75" customHeight="1">
      <c r="A144" s="5"/>
      <c r="B144" s="5"/>
      <c r="C144" s="5"/>
      <c r="D144" s="5"/>
      <c r="E144" s="5"/>
      <c r="F144" s="5"/>
      <c r="G144" s="5"/>
      <c r="H144" s="134"/>
      <c r="I144" s="134"/>
      <c r="J144" s="5"/>
      <c r="K144" s="5"/>
      <c r="L144" s="5"/>
      <c r="M144" s="5"/>
      <c r="N144" s="5"/>
      <c r="O144" s="5"/>
      <c r="P144" s="5"/>
      <c r="Q144" s="5"/>
      <c r="R144" s="5"/>
      <c r="S144" s="5"/>
      <c r="T144" s="5"/>
      <c r="U144" s="5"/>
      <c r="V144" s="5"/>
      <c r="W144" s="5"/>
      <c r="X144" s="5"/>
      <c r="Y144" s="5"/>
      <c r="Z144" s="5"/>
      <c r="AA144" s="5"/>
      <c r="AB144" s="5"/>
      <c r="AC144" s="5"/>
      <c r="AD144" s="5"/>
    </row>
    <row r="145" ht="15.75" customHeight="1">
      <c r="A145" s="5"/>
      <c r="B145" s="5"/>
      <c r="C145" s="5"/>
      <c r="D145" s="5"/>
      <c r="E145" s="5"/>
      <c r="F145" s="5"/>
      <c r="G145" s="5"/>
      <c r="H145" s="134"/>
      <c r="I145" s="134"/>
      <c r="J145" s="5"/>
      <c r="K145" s="5"/>
      <c r="L145" s="5"/>
      <c r="M145" s="5"/>
      <c r="N145" s="5"/>
      <c r="O145" s="5"/>
      <c r="P145" s="5"/>
      <c r="Q145" s="5"/>
      <c r="R145" s="5"/>
      <c r="S145" s="5"/>
      <c r="T145" s="5"/>
      <c r="U145" s="5"/>
      <c r="V145" s="5"/>
      <c r="W145" s="5"/>
      <c r="X145" s="5"/>
      <c r="Y145" s="5"/>
      <c r="Z145" s="5"/>
      <c r="AA145" s="5"/>
      <c r="AB145" s="5"/>
      <c r="AC145" s="5"/>
      <c r="AD145" s="5"/>
    </row>
    <row r="146" ht="15.75" customHeight="1">
      <c r="A146" s="5"/>
      <c r="B146" s="5"/>
      <c r="C146" s="5"/>
      <c r="D146" s="5"/>
      <c r="E146" s="5"/>
      <c r="F146" s="5"/>
      <c r="G146" s="5"/>
      <c r="H146" s="134"/>
      <c r="I146" s="134"/>
      <c r="J146" s="5"/>
      <c r="K146" s="5"/>
      <c r="L146" s="5"/>
      <c r="M146" s="5"/>
      <c r="N146" s="5"/>
      <c r="O146" s="5"/>
      <c r="P146" s="5"/>
      <c r="Q146" s="5"/>
      <c r="R146" s="5"/>
      <c r="S146" s="5"/>
      <c r="T146" s="5"/>
      <c r="U146" s="5"/>
      <c r="V146" s="5"/>
      <c r="W146" s="5"/>
      <c r="X146" s="5"/>
      <c r="Y146" s="5"/>
      <c r="Z146" s="5"/>
      <c r="AA146" s="5"/>
      <c r="AB146" s="5"/>
      <c r="AC146" s="5"/>
      <c r="AD146" s="5"/>
    </row>
    <row r="147" ht="15.75" customHeight="1">
      <c r="A147" s="5"/>
      <c r="B147" s="5"/>
      <c r="C147" s="5"/>
      <c r="D147" s="5"/>
      <c r="E147" s="5"/>
      <c r="F147" s="5"/>
      <c r="G147" s="5"/>
      <c r="H147" s="134"/>
      <c r="I147" s="134"/>
      <c r="J147" s="5"/>
      <c r="K147" s="5"/>
      <c r="L147" s="5"/>
      <c r="M147" s="5"/>
      <c r="N147" s="5"/>
      <c r="O147" s="5"/>
      <c r="P147" s="5"/>
      <c r="Q147" s="5"/>
      <c r="R147" s="5"/>
      <c r="S147" s="5"/>
      <c r="T147" s="5"/>
      <c r="U147" s="5"/>
      <c r="V147" s="5"/>
      <c r="W147" s="5"/>
      <c r="X147" s="5"/>
      <c r="Y147" s="5"/>
      <c r="Z147" s="5"/>
      <c r="AA147" s="5"/>
      <c r="AB147" s="5"/>
      <c r="AC147" s="5"/>
      <c r="AD147" s="5"/>
    </row>
    <row r="148" ht="15.75" customHeight="1">
      <c r="A148" s="5"/>
      <c r="B148" s="5"/>
      <c r="C148" s="5"/>
      <c r="D148" s="5"/>
      <c r="E148" s="5"/>
      <c r="F148" s="5"/>
      <c r="G148" s="5"/>
      <c r="H148" s="134"/>
      <c r="I148" s="134"/>
      <c r="J148" s="5"/>
      <c r="K148" s="5"/>
      <c r="L148" s="5"/>
      <c r="M148" s="5"/>
      <c r="N148" s="5"/>
      <c r="O148" s="5"/>
      <c r="P148" s="5"/>
      <c r="Q148" s="5"/>
      <c r="R148" s="5"/>
      <c r="S148" s="5"/>
      <c r="T148" s="5"/>
      <c r="U148" s="5"/>
      <c r="V148" s="5"/>
      <c r="W148" s="5"/>
      <c r="X148" s="5"/>
      <c r="Y148" s="5"/>
      <c r="Z148" s="5"/>
      <c r="AA148" s="5"/>
      <c r="AB148" s="5"/>
      <c r="AC148" s="5"/>
      <c r="AD148" s="5"/>
    </row>
    <row r="149" ht="15.75" customHeight="1">
      <c r="A149" s="5"/>
      <c r="B149" s="5"/>
      <c r="C149" s="5"/>
      <c r="D149" s="5"/>
      <c r="E149" s="5"/>
      <c r="F149" s="5"/>
      <c r="G149" s="5"/>
      <c r="H149" s="134"/>
      <c r="I149" s="134"/>
      <c r="J149" s="5"/>
      <c r="K149" s="5"/>
      <c r="L149" s="5"/>
      <c r="M149" s="5"/>
      <c r="N149" s="5"/>
      <c r="O149" s="5"/>
      <c r="P149" s="5"/>
      <c r="Q149" s="5"/>
      <c r="R149" s="5"/>
      <c r="S149" s="5"/>
      <c r="T149" s="5"/>
      <c r="U149" s="5"/>
      <c r="V149" s="5"/>
      <c r="W149" s="5"/>
      <c r="X149" s="5"/>
      <c r="Y149" s="5"/>
      <c r="Z149" s="5"/>
      <c r="AA149" s="5"/>
      <c r="AB149" s="5"/>
      <c r="AC149" s="5"/>
      <c r="AD149" s="5"/>
    </row>
    <row r="150" ht="15.75" customHeight="1">
      <c r="A150" s="5"/>
      <c r="B150" s="5"/>
      <c r="C150" s="5"/>
      <c r="D150" s="5"/>
      <c r="E150" s="5"/>
      <c r="F150" s="5"/>
      <c r="G150" s="5"/>
      <c r="H150" s="134"/>
      <c r="I150" s="134"/>
      <c r="J150" s="5"/>
      <c r="K150" s="5"/>
      <c r="L150" s="5"/>
      <c r="M150" s="5"/>
      <c r="N150" s="5"/>
      <c r="O150" s="5"/>
      <c r="P150" s="5"/>
      <c r="Q150" s="5"/>
      <c r="R150" s="5"/>
      <c r="S150" s="5"/>
      <c r="T150" s="5"/>
      <c r="U150" s="5"/>
      <c r="V150" s="5"/>
      <c r="W150" s="5"/>
      <c r="X150" s="5"/>
      <c r="Y150" s="5"/>
      <c r="Z150" s="5"/>
      <c r="AA150" s="5"/>
      <c r="AB150" s="5"/>
      <c r="AC150" s="5"/>
      <c r="AD150" s="5"/>
    </row>
    <row r="151" ht="15.75" customHeight="1">
      <c r="A151" s="5"/>
      <c r="B151" s="5"/>
      <c r="C151" s="5"/>
      <c r="D151" s="5"/>
      <c r="E151" s="5"/>
      <c r="F151" s="5"/>
      <c r="G151" s="5"/>
      <c r="H151" s="134"/>
      <c r="I151" s="134"/>
      <c r="J151" s="5"/>
      <c r="K151" s="5"/>
      <c r="L151" s="5"/>
      <c r="M151" s="5"/>
      <c r="N151" s="5"/>
      <c r="O151" s="5"/>
      <c r="P151" s="5"/>
      <c r="Q151" s="5"/>
      <c r="R151" s="5"/>
      <c r="S151" s="5"/>
      <c r="T151" s="5"/>
      <c r="U151" s="5"/>
      <c r="V151" s="5"/>
      <c r="W151" s="5"/>
      <c r="X151" s="5"/>
      <c r="Y151" s="5"/>
      <c r="Z151" s="5"/>
      <c r="AA151" s="5"/>
      <c r="AB151" s="5"/>
      <c r="AC151" s="5"/>
      <c r="AD151" s="5"/>
    </row>
    <row r="152" ht="15.75" customHeight="1">
      <c r="A152" s="5"/>
      <c r="B152" s="5"/>
      <c r="C152" s="5"/>
      <c r="D152" s="5"/>
      <c r="E152" s="5"/>
      <c r="F152" s="5"/>
      <c r="G152" s="5"/>
      <c r="H152" s="134"/>
      <c r="I152" s="134"/>
      <c r="J152" s="5"/>
      <c r="K152" s="5"/>
      <c r="L152" s="5"/>
      <c r="M152" s="5"/>
      <c r="N152" s="5"/>
      <c r="O152" s="5"/>
      <c r="P152" s="5"/>
      <c r="Q152" s="5"/>
      <c r="R152" s="5"/>
      <c r="S152" s="5"/>
      <c r="T152" s="5"/>
      <c r="U152" s="5"/>
      <c r="V152" s="5"/>
      <c r="W152" s="5"/>
      <c r="X152" s="5"/>
      <c r="Y152" s="5"/>
      <c r="Z152" s="5"/>
      <c r="AA152" s="5"/>
      <c r="AB152" s="5"/>
      <c r="AC152" s="5"/>
      <c r="AD152" s="5"/>
    </row>
    <row r="153" ht="15.75" customHeight="1">
      <c r="A153" s="5"/>
      <c r="B153" s="5"/>
      <c r="C153" s="5"/>
      <c r="D153" s="5"/>
      <c r="E153" s="5"/>
      <c r="F153" s="5"/>
      <c r="G153" s="5"/>
      <c r="H153" s="134"/>
      <c r="I153" s="134"/>
      <c r="J153" s="5"/>
      <c r="K153" s="5"/>
      <c r="L153" s="5"/>
      <c r="M153" s="5"/>
      <c r="N153" s="5"/>
      <c r="O153" s="5"/>
      <c r="P153" s="5"/>
      <c r="Q153" s="5"/>
      <c r="R153" s="5"/>
      <c r="S153" s="5"/>
      <c r="T153" s="5"/>
      <c r="U153" s="5"/>
      <c r="V153" s="5"/>
      <c r="W153" s="5"/>
      <c r="X153" s="5"/>
      <c r="Y153" s="5"/>
      <c r="Z153" s="5"/>
      <c r="AA153" s="5"/>
      <c r="AB153" s="5"/>
      <c r="AC153" s="5"/>
      <c r="AD153" s="5"/>
    </row>
    <row r="154" ht="15.75" customHeight="1">
      <c r="A154" s="5"/>
      <c r="B154" s="5"/>
      <c r="C154" s="5"/>
      <c r="D154" s="5"/>
      <c r="E154" s="5"/>
      <c r="F154" s="5"/>
      <c r="G154" s="5"/>
      <c r="H154" s="134"/>
      <c r="I154" s="134"/>
      <c r="J154" s="5"/>
      <c r="K154" s="5"/>
      <c r="L154" s="5"/>
      <c r="M154" s="5"/>
      <c r="N154" s="5"/>
      <c r="O154" s="5"/>
      <c r="P154" s="5"/>
      <c r="Q154" s="5"/>
      <c r="R154" s="5"/>
      <c r="S154" s="5"/>
      <c r="T154" s="5"/>
      <c r="U154" s="5"/>
      <c r="V154" s="5"/>
      <c r="W154" s="5"/>
      <c r="X154" s="5"/>
      <c r="Y154" s="5"/>
      <c r="Z154" s="5"/>
      <c r="AA154" s="5"/>
      <c r="AB154" s="5"/>
      <c r="AC154" s="5"/>
      <c r="AD154" s="5"/>
    </row>
    <row r="155" ht="15.75" customHeight="1">
      <c r="A155" s="5"/>
      <c r="B155" s="5"/>
      <c r="C155" s="5"/>
      <c r="D155" s="5"/>
      <c r="E155" s="5"/>
      <c r="F155" s="5"/>
      <c r="G155" s="5"/>
      <c r="H155" s="134"/>
      <c r="I155" s="134"/>
      <c r="J155" s="5"/>
      <c r="K155" s="5"/>
      <c r="L155" s="5"/>
      <c r="M155" s="5"/>
      <c r="N155" s="5"/>
      <c r="O155" s="5"/>
      <c r="P155" s="5"/>
      <c r="Q155" s="5"/>
      <c r="R155" s="5"/>
      <c r="S155" s="5"/>
      <c r="T155" s="5"/>
      <c r="U155" s="5"/>
      <c r="V155" s="5"/>
      <c r="W155" s="5"/>
      <c r="X155" s="5"/>
      <c r="Y155" s="5"/>
      <c r="Z155" s="5"/>
      <c r="AA155" s="5"/>
      <c r="AB155" s="5"/>
      <c r="AC155" s="5"/>
      <c r="AD155" s="5"/>
    </row>
    <row r="156" ht="15.75" customHeight="1">
      <c r="A156" s="5"/>
      <c r="B156" s="5"/>
      <c r="C156" s="5"/>
      <c r="D156" s="5"/>
      <c r="E156" s="5"/>
      <c r="F156" s="5"/>
      <c r="G156" s="5"/>
      <c r="H156" s="134"/>
      <c r="I156" s="134"/>
      <c r="J156" s="5"/>
      <c r="K156" s="5"/>
      <c r="L156" s="5"/>
      <c r="M156" s="5"/>
      <c r="N156" s="5"/>
      <c r="O156" s="5"/>
      <c r="P156" s="5"/>
      <c r="Q156" s="5"/>
      <c r="R156" s="5"/>
      <c r="S156" s="5"/>
      <c r="T156" s="5"/>
      <c r="U156" s="5"/>
      <c r="V156" s="5"/>
      <c r="W156" s="5"/>
      <c r="X156" s="5"/>
      <c r="Y156" s="5"/>
      <c r="Z156" s="5"/>
      <c r="AA156" s="5"/>
      <c r="AB156" s="5"/>
      <c r="AC156" s="5"/>
      <c r="AD156" s="5"/>
    </row>
    <row r="157" ht="15.75" customHeight="1">
      <c r="A157" s="5"/>
      <c r="B157" s="5"/>
      <c r="C157" s="5"/>
      <c r="D157" s="5"/>
      <c r="E157" s="5"/>
      <c r="F157" s="5"/>
      <c r="G157" s="5"/>
      <c r="H157" s="134"/>
      <c r="I157" s="134"/>
      <c r="J157" s="5"/>
      <c r="K157" s="5"/>
      <c r="L157" s="5"/>
      <c r="M157" s="5"/>
      <c r="N157" s="5"/>
      <c r="O157" s="5"/>
      <c r="P157" s="5"/>
      <c r="Q157" s="5"/>
      <c r="R157" s="5"/>
      <c r="S157" s="5"/>
      <c r="T157" s="5"/>
      <c r="U157" s="5"/>
      <c r="V157" s="5"/>
      <c r="W157" s="5"/>
      <c r="X157" s="5"/>
      <c r="Y157" s="5"/>
      <c r="Z157" s="5"/>
      <c r="AA157" s="5"/>
      <c r="AB157" s="5"/>
      <c r="AC157" s="5"/>
      <c r="AD157" s="5"/>
    </row>
    <row r="158" ht="15.75" customHeight="1">
      <c r="A158" s="5"/>
      <c r="B158" s="5"/>
      <c r="C158" s="5"/>
      <c r="D158" s="5"/>
      <c r="E158" s="5"/>
      <c r="F158" s="5"/>
      <c r="G158" s="5"/>
      <c r="H158" s="134"/>
      <c r="I158" s="134"/>
      <c r="J158" s="5"/>
      <c r="K158" s="5"/>
      <c r="L158" s="5"/>
      <c r="M158" s="5"/>
      <c r="N158" s="5"/>
      <c r="O158" s="5"/>
      <c r="P158" s="5"/>
      <c r="Q158" s="5"/>
      <c r="R158" s="5"/>
      <c r="S158" s="5"/>
      <c r="T158" s="5"/>
      <c r="U158" s="5"/>
      <c r="V158" s="5"/>
      <c r="W158" s="5"/>
      <c r="X158" s="5"/>
      <c r="Y158" s="5"/>
      <c r="Z158" s="5"/>
      <c r="AA158" s="5"/>
      <c r="AB158" s="5"/>
      <c r="AC158" s="5"/>
      <c r="AD158" s="5"/>
    </row>
    <row r="159" ht="15.75" customHeight="1">
      <c r="A159" s="5"/>
      <c r="B159" s="5"/>
      <c r="C159" s="5"/>
      <c r="D159" s="5"/>
      <c r="E159" s="5"/>
      <c r="F159" s="5"/>
      <c r="G159" s="5"/>
      <c r="H159" s="134"/>
      <c r="I159" s="134"/>
      <c r="J159" s="5"/>
      <c r="K159" s="5"/>
      <c r="L159" s="5"/>
      <c r="M159" s="5"/>
      <c r="N159" s="5"/>
      <c r="O159" s="5"/>
      <c r="P159" s="5"/>
      <c r="Q159" s="5"/>
      <c r="R159" s="5"/>
      <c r="S159" s="5"/>
      <c r="T159" s="5"/>
      <c r="U159" s="5"/>
      <c r="V159" s="5"/>
      <c r="W159" s="5"/>
      <c r="X159" s="5"/>
      <c r="Y159" s="5"/>
      <c r="Z159" s="5"/>
      <c r="AA159" s="5"/>
      <c r="AB159" s="5"/>
      <c r="AC159" s="5"/>
      <c r="AD159" s="5"/>
    </row>
    <row r="160" ht="15.75" customHeight="1">
      <c r="A160" s="5"/>
      <c r="B160" s="5"/>
      <c r="C160" s="5"/>
      <c r="D160" s="5"/>
      <c r="E160" s="5"/>
      <c r="F160" s="5"/>
      <c r="G160" s="5"/>
      <c r="H160" s="134"/>
      <c r="I160" s="134"/>
      <c r="J160" s="5"/>
      <c r="K160" s="5"/>
      <c r="L160" s="5"/>
      <c r="M160" s="5"/>
      <c r="N160" s="5"/>
      <c r="O160" s="5"/>
      <c r="P160" s="5"/>
      <c r="Q160" s="5"/>
      <c r="R160" s="5"/>
      <c r="S160" s="5"/>
      <c r="T160" s="5"/>
      <c r="U160" s="5"/>
      <c r="V160" s="5"/>
      <c r="W160" s="5"/>
      <c r="X160" s="5"/>
      <c r="Y160" s="5"/>
      <c r="Z160" s="5"/>
      <c r="AA160" s="5"/>
      <c r="AB160" s="5"/>
      <c r="AC160" s="5"/>
      <c r="AD160" s="5"/>
    </row>
    <row r="161" ht="15.75" customHeight="1">
      <c r="A161" s="5"/>
      <c r="B161" s="5"/>
      <c r="C161" s="5"/>
      <c r="D161" s="5"/>
      <c r="E161" s="5"/>
      <c r="F161" s="5"/>
      <c r="G161" s="5"/>
      <c r="H161" s="134"/>
      <c r="I161" s="134"/>
      <c r="J161" s="5"/>
      <c r="K161" s="5"/>
      <c r="L161" s="5"/>
      <c r="M161" s="5"/>
      <c r="N161" s="5"/>
      <c r="O161" s="5"/>
      <c r="P161" s="5"/>
      <c r="Q161" s="5"/>
      <c r="R161" s="5"/>
      <c r="S161" s="5"/>
      <c r="T161" s="5"/>
      <c r="U161" s="5"/>
      <c r="V161" s="5"/>
      <c r="W161" s="5"/>
      <c r="X161" s="5"/>
      <c r="Y161" s="5"/>
      <c r="Z161" s="5"/>
      <c r="AA161" s="5"/>
      <c r="AB161" s="5"/>
      <c r="AC161" s="5"/>
      <c r="AD161" s="5"/>
    </row>
    <row r="162" ht="15.75" customHeight="1">
      <c r="A162" s="5"/>
      <c r="B162" s="5"/>
      <c r="C162" s="5"/>
      <c r="D162" s="5"/>
      <c r="E162" s="5"/>
      <c r="F162" s="5"/>
      <c r="G162" s="5"/>
      <c r="H162" s="134"/>
      <c r="I162" s="134"/>
      <c r="J162" s="5"/>
      <c r="K162" s="5"/>
      <c r="L162" s="5"/>
      <c r="M162" s="5"/>
      <c r="N162" s="5"/>
      <c r="O162" s="5"/>
      <c r="P162" s="5"/>
      <c r="Q162" s="5"/>
      <c r="R162" s="5"/>
      <c r="S162" s="5"/>
      <c r="T162" s="5"/>
      <c r="U162" s="5"/>
      <c r="V162" s="5"/>
      <c r="W162" s="5"/>
      <c r="X162" s="5"/>
      <c r="Y162" s="5"/>
      <c r="Z162" s="5"/>
      <c r="AA162" s="5"/>
      <c r="AB162" s="5"/>
      <c r="AC162" s="5"/>
      <c r="AD162" s="5"/>
    </row>
    <row r="163" ht="15.75" customHeight="1">
      <c r="A163" s="5"/>
      <c r="B163" s="5"/>
      <c r="C163" s="5"/>
      <c r="D163" s="5"/>
      <c r="E163" s="5"/>
      <c r="F163" s="5"/>
      <c r="G163" s="5"/>
      <c r="H163" s="134"/>
      <c r="I163" s="134"/>
      <c r="J163" s="5"/>
      <c r="K163" s="5"/>
      <c r="L163" s="5"/>
      <c r="M163" s="5"/>
      <c r="N163" s="5"/>
      <c r="O163" s="5"/>
      <c r="P163" s="5"/>
      <c r="Q163" s="5"/>
      <c r="R163" s="5"/>
      <c r="S163" s="5"/>
      <c r="T163" s="5"/>
      <c r="U163" s="5"/>
      <c r="V163" s="5"/>
      <c r="W163" s="5"/>
      <c r="X163" s="5"/>
      <c r="Y163" s="5"/>
      <c r="Z163" s="5"/>
      <c r="AA163" s="5"/>
      <c r="AB163" s="5"/>
      <c r="AC163" s="5"/>
      <c r="AD163" s="5"/>
    </row>
    <row r="164" ht="15.75" customHeight="1">
      <c r="A164" s="5"/>
      <c r="B164" s="5"/>
      <c r="C164" s="5"/>
      <c r="D164" s="5"/>
      <c r="E164" s="5"/>
      <c r="F164" s="5"/>
      <c r="G164" s="5"/>
      <c r="H164" s="134"/>
      <c r="I164" s="134"/>
      <c r="J164" s="5"/>
      <c r="K164" s="5"/>
      <c r="L164" s="5"/>
      <c r="M164" s="5"/>
      <c r="N164" s="5"/>
      <c r="O164" s="5"/>
      <c r="P164" s="5"/>
      <c r="Q164" s="5"/>
      <c r="R164" s="5"/>
      <c r="S164" s="5"/>
      <c r="T164" s="5"/>
      <c r="U164" s="5"/>
      <c r="V164" s="5"/>
      <c r="W164" s="5"/>
      <c r="X164" s="5"/>
      <c r="Y164" s="5"/>
      <c r="Z164" s="5"/>
      <c r="AA164" s="5"/>
      <c r="AB164" s="5"/>
      <c r="AC164" s="5"/>
      <c r="AD164" s="5"/>
    </row>
    <row r="165" ht="15.75" customHeight="1">
      <c r="A165" s="5"/>
      <c r="B165" s="5"/>
      <c r="C165" s="5"/>
      <c r="D165" s="5"/>
      <c r="E165" s="5"/>
      <c r="F165" s="5"/>
      <c r="G165" s="5"/>
      <c r="H165" s="134"/>
      <c r="I165" s="134"/>
      <c r="J165" s="5"/>
      <c r="K165" s="5"/>
      <c r="L165" s="5"/>
      <c r="M165" s="5"/>
      <c r="N165" s="5"/>
      <c r="O165" s="5"/>
      <c r="P165" s="5"/>
      <c r="Q165" s="5"/>
      <c r="R165" s="5"/>
      <c r="S165" s="5"/>
      <c r="T165" s="5"/>
      <c r="U165" s="5"/>
      <c r="V165" s="5"/>
      <c r="W165" s="5"/>
      <c r="X165" s="5"/>
      <c r="Y165" s="5"/>
      <c r="Z165" s="5"/>
      <c r="AA165" s="5"/>
      <c r="AB165" s="5"/>
      <c r="AC165" s="5"/>
      <c r="AD165" s="5"/>
    </row>
    <row r="166" ht="15.75" customHeight="1">
      <c r="A166" s="5"/>
      <c r="B166" s="5"/>
      <c r="C166" s="5"/>
      <c r="D166" s="5"/>
      <c r="E166" s="5"/>
      <c r="F166" s="5"/>
      <c r="G166" s="5"/>
      <c r="H166" s="134"/>
      <c r="I166" s="134"/>
      <c r="J166" s="5"/>
      <c r="K166" s="5"/>
      <c r="L166" s="5"/>
      <c r="M166" s="5"/>
      <c r="N166" s="5"/>
      <c r="O166" s="5"/>
      <c r="P166" s="5"/>
      <c r="Q166" s="5"/>
      <c r="R166" s="5"/>
      <c r="S166" s="5"/>
      <c r="T166" s="5"/>
      <c r="U166" s="5"/>
      <c r="V166" s="5"/>
      <c r="W166" s="5"/>
      <c r="X166" s="5"/>
      <c r="Y166" s="5"/>
      <c r="Z166" s="5"/>
      <c r="AA166" s="5"/>
      <c r="AB166" s="5"/>
      <c r="AC166" s="5"/>
      <c r="AD166" s="5"/>
    </row>
    <row r="167" ht="15.75" customHeight="1">
      <c r="A167" s="5"/>
      <c r="B167" s="5"/>
      <c r="C167" s="5"/>
      <c r="D167" s="5"/>
      <c r="E167" s="5"/>
      <c r="F167" s="5"/>
      <c r="G167" s="5"/>
      <c r="H167" s="134"/>
      <c r="I167" s="134"/>
      <c r="J167" s="5"/>
      <c r="K167" s="5"/>
      <c r="L167" s="5"/>
      <c r="M167" s="5"/>
      <c r="N167" s="5"/>
      <c r="O167" s="5"/>
      <c r="P167" s="5"/>
      <c r="Q167" s="5"/>
      <c r="R167" s="5"/>
      <c r="S167" s="5"/>
      <c r="T167" s="5"/>
      <c r="U167" s="5"/>
      <c r="V167" s="5"/>
      <c r="W167" s="5"/>
      <c r="X167" s="5"/>
      <c r="Y167" s="5"/>
      <c r="Z167" s="5"/>
      <c r="AA167" s="5"/>
      <c r="AB167" s="5"/>
      <c r="AC167" s="5"/>
      <c r="AD167" s="5"/>
    </row>
    <row r="168" ht="15.75" customHeight="1">
      <c r="A168" s="5"/>
      <c r="B168" s="5"/>
      <c r="C168" s="5"/>
      <c r="D168" s="5"/>
      <c r="E168" s="5"/>
      <c r="F168" s="5"/>
      <c r="G168" s="5"/>
      <c r="H168" s="134"/>
      <c r="I168" s="134"/>
      <c r="J168" s="5"/>
      <c r="K168" s="5"/>
      <c r="L168" s="5"/>
      <c r="M168" s="5"/>
      <c r="N168" s="5"/>
      <c r="O168" s="5"/>
      <c r="P168" s="5"/>
      <c r="Q168" s="5"/>
      <c r="R168" s="5"/>
      <c r="S168" s="5"/>
      <c r="T168" s="5"/>
      <c r="U168" s="5"/>
      <c r="V168" s="5"/>
      <c r="W168" s="5"/>
      <c r="X168" s="5"/>
      <c r="Y168" s="5"/>
      <c r="Z168" s="5"/>
      <c r="AA168" s="5"/>
      <c r="AB168" s="5"/>
      <c r="AC168" s="5"/>
      <c r="AD168" s="5"/>
    </row>
    <row r="169" ht="15.75" customHeight="1">
      <c r="A169" s="5"/>
      <c r="B169" s="5"/>
      <c r="C169" s="5"/>
      <c r="D169" s="5"/>
      <c r="E169" s="5"/>
      <c r="F169" s="5"/>
      <c r="G169" s="5"/>
      <c r="H169" s="134"/>
      <c r="I169" s="134"/>
      <c r="J169" s="5"/>
      <c r="K169" s="5"/>
      <c r="L169" s="5"/>
      <c r="M169" s="5"/>
      <c r="N169" s="5"/>
      <c r="O169" s="5"/>
      <c r="P169" s="5"/>
      <c r="Q169" s="5"/>
      <c r="R169" s="5"/>
      <c r="S169" s="5"/>
      <c r="T169" s="5"/>
      <c r="U169" s="5"/>
      <c r="V169" s="5"/>
      <c r="W169" s="5"/>
      <c r="X169" s="5"/>
      <c r="Y169" s="5"/>
      <c r="Z169" s="5"/>
      <c r="AA169" s="5"/>
      <c r="AB169" s="5"/>
      <c r="AC169" s="5"/>
      <c r="AD169" s="5"/>
    </row>
    <row r="170" ht="15.75" customHeight="1">
      <c r="A170" s="5"/>
      <c r="B170" s="5"/>
      <c r="C170" s="5"/>
      <c r="D170" s="5"/>
      <c r="E170" s="5"/>
      <c r="F170" s="5"/>
      <c r="G170" s="5"/>
      <c r="H170" s="134"/>
      <c r="I170" s="134"/>
      <c r="J170" s="5"/>
      <c r="K170" s="5"/>
      <c r="L170" s="5"/>
      <c r="M170" s="5"/>
      <c r="N170" s="5"/>
      <c r="O170" s="5"/>
      <c r="P170" s="5"/>
      <c r="Q170" s="5"/>
      <c r="R170" s="5"/>
      <c r="S170" s="5"/>
      <c r="T170" s="5"/>
      <c r="U170" s="5"/>
      <c r="V170" s="5"/>
      <c r="W170" s="5"/>
      <c r="X170" s="5"/>
      <c r="Y170" s="5"/>
      <c r="Z170" s="5"/>
      <c r="AA170" s="5"/>
      <c r="AB170" s="5"/>
      <c r="AC170" s="5"/>
      <c r="AD170" s="5"/>
    </row>
    <row r="171" ht="15.75" customHeight="1">
      <c r="A171" s="5"/>
      <c r="B171" s="5"/>
      <c r="C171" s="5"/>
      <c r="D171" s="5"/>
      <c r="E171" s="5"/>
      <c r="F171" s="5"/>
      <c r="G171" s="5"/>
      <c r="H171" s="134"/>
      <c r="I171" s="134"/>
      <c r="J171" s="5"/>
      <c r="K171" s="5"/>
      <c r="L171" s="5"/>
      <c r="M171" s="5"/>
      <c r="N171" s="5"/>
      <c r="O171" s="5"/>
      <c r="P171" s="5"/>
      <c r="Q171" s="5"/>
      <c r="R171" s="5"/>
      <c r="S171" s="5"/>
      <c r="T171" s="5"/>
      <c r="U171" s="5"/>
      <c r="V171" s="5"/>
      <c r="W171" s="5"/>
      <c r="X171" s="5"/>
      <c r="Y171" s="5"/>
      <c r="Z171" s="5"/>
      <c r="AA171" s="5"/>
      <c r="AB171" s="5"/>
      <c r="AC171" s="5"/>
      <c r="AD171" s="5"/>
    </row>
    <row r="172" ht="15.75" customHeight="1">
      <c r="A172" s="5"/>
      <c r="B172" s="5"/>
      <c r="C172" s="5"/>
      <c r="D172" s="5"/>
      <c r="E172" s="5"/>
      <c r="F172" s="5"/>
      <c r="G172" s="5"/>
      <c r="H172" s="134"/>
      <c r="I172" s="134"/>
      <c r="J172" s="5"/>
      <c r="K172" s="5"/>
      <c r="L172" s="5"/>
      <c r="M172" s="5"/>
      <c r="N172" s="5"/>
      <c r="O172" s="5"/>
      <c r="P172" s="5"/>
      <c r="Q172" s="5"/>
      <c r="R172" s="5"/>
      <c r="S172" s="5"/>
      <c r="T172" s="5"/>
      <c r="U172" s="5"/>
      <c r="V172" s="5"/>
      <c r="W172" s="5"/>
      <c r="X172" s="5"/>
      <c r="Y172" s="5"/>
      <c r="Z172" s="5"/>
      <c r="AA172" s="5"/>
      <c r="AB172" s="5"/>
      <c r="AC172" s="5"/>
      <c r="AD172" s="5"/>
    </row>
    <row r="173" ht="15.75" customHeight="1">
      <c r="A173" s="5"/>
      <c r="B173" s="5"/>
      <c r="C173" s="5"/>
      <c r="D173" s="5"/>
      <c r="E173" s="5"/>
      <c r="F173" s="5"/>
      <c r="G173" s="5"/>
      <c r="H173" s="134"/>
      <c r="I173" s="134"/>
      <c r="J173" s="5"/>
      <c r="K173" s="5"/>
      <c r="L173" s="5"/>
      <c r="M173" s="5"/>
      <c r="N173" s="5"/>
      <c r="O173" s="5"/>
      <c r="P173" s="5"/>
      <c r="Q173" s="5"/>
      <c r="R173" s="5"/>
      <c r="S173" s="5"/>
      <c r="T173" s="5"/>
      <c r="U173" s="5"/>
      <c r="V173" s="5"/>
      <c r="W173" s="5"/>
      <c r="X173" s="5"/>
      <c r="Y173" s="5"/>
      <c r="Z173" s="5"/>
      <c r="AA173" s="5"/>
      <c r="AB173" s="5"/>
      <c r="AC173" s="5"/>
      <c r="AD173" s="5"/>
    </row>
    <row r="174" ht="15.75" customHeight="1">
      <c r="A174" s="5"/>
      <c r="B174" s="5"/>
      <c r="C174" s="5"/>
      <c r="D174" s="5"/>
      <c r="E174" s="5"/>
      <c r="F174" s="5"/>
      <c r="G174" s="5"/>
      <c r="H174" s="134"/>
      <c r="I174" s="134"/>
      <c r="J174" s="5"/>
      <c r="K174" s="5"/>
      <c r="L174" s="5"/>
      <c r="M174" s="5"/>
      <c r="N174" s="5"/>
      <c r="O174" s="5"/>
      <c r="P174" s="5"/>
      <c r="Q174" s="5"/>
      <c r="R174" s="5"/>
      <c r="S174" s="5"/>
      <c r="T174" s="5"/>
      <c r="U174" s="5"/>
      <c r="V174" s="5"/>
      <c r="W174" s="5"/>
      <c r="X174" s="5"/>
      <c r="Y174" s="5"/>
      <c r="Z174" s="5"/>
      <c r="AA174" s="5"/>
      <c r="AB174" s="5"/>
      <c r="AC174" s="5"/>
      <c r="AD174" s="5"/>
    </row>
    <row r="175" ht="15.75" customHeight="1">
      <c r="A175" s="5"/>
      <c r="B175" s="5"/>
      <c r="C175" s="5"/>
      <c r="D175" s="5"/>
      <c r="E175" s="5"/>
      <c r="F175" s="5"/>
      <c r="G175" s="5"/>
      <c r="H175" s="134"/>
      <c r="I175" s="134"/>
      <c r="J175" s="5"/>
      <c r="K175" s="5"/>
      <c r="L175" s="5"/>
      <c r="M175" s="5"/>
      <c r="N175" s="5"/>
      <c r="O175" s="5"/>
      <c r="P175" s="5"/>
      <c r="Q175" s="5"/>
      <c r="R175" s="5"/>
      <c r="S175" s="5"/>
      <c r="T175" s="5"/>
      <c r="U175" s="5"/>
      <c r="V175" s="5"/>
      <c r="W175" s="5"/>
      <c r="X175" s="5"/>
      <c r="Y175" s="5"/>
      <c r="Z175" s="5"/>
      <c r="AA175" s="5"/>
      <c r="AB175" s="5"/>
      <c r="AC175" s="5"/>
      <c r="AD175" s="5"/>
    </row>
    <row r="176" ht="15.75" customHeight="1">
      <c r="A176" s="5"/>
      <c r="B176" s="5"/>
      <c r="C176" s="5"/>
      <c r="D176" s="5"/>
      <c r="E176" s="5"/>
      <c r="F176" s="5"/>
      <c r="G176" s="5"/>
      <c r="H176" s="134"/>
      <c r="I176" s="134"/>
      <c r="J176" s="5"/>
      <c r="K176" s="5"/>
      <c r="L176" s="5"/>
      <c r="M176" s="5"/>
      <c r="N176" s="5"/>
      <c r="O176" s="5"/>
      <c r="P176" s="5"/>
      <c r="Q176" s="5"/>
      <c r="R176" s="5"/>
      <c r="S176" s="5"/>
      <c r="T176" s="5"/>
      <c r="U176" s="5"/>
      <c r="V176" s="5"/>
      <c r="W176" s="5"/>
      <c r="X176" s="5"/>
      <c r="Y176" s="5"/>
      <c r="Z176" s="5"/>
      <c r="AA176" s="5"/>
      <c r="AB176" s="5"/>
      <c r="AC176" s="5"/>
      <c r="AD176" s="5"/>
    </row>
    <row r="177" ht="15.75" customHeight="1">
      <c r="A177" s="5"/>
      <c r="B177" s="5"/>
      <c r="C177" s="5"/>
      <c r="D177" s="5"/>
      <c r="E177" s="5"/>
      <c r="F177" s="5"/>
      <c r="G177" s="5"/>
      <c r="H177" s="134"/>
      <c r="I177" s="134"/>
      <c r="J177" s="5"/>
      <c r="K177" s="5"/>
      <c r="L177" s="5"/>
      <c r="M177" s="5"/>
      <c r="N177" s="5"/>
      <c r="O177" s="5"/>
      <c r="P177" s="5"/>
      <c r="Q177" s="5"/>
      <c r="R177" s="5"/>
      <c r="S177" s="5"/>
      <c r="T177" s="5"/>
      <c r="U177" s="5"/>
      <c r="V177" s="5"/>
      <c r="W177" s="5"/>
      <c r="X177" s="5"/>
      <c r="Y177" s="5"/>
      <c r="Z177" s="5"/>
      <c r="AA177" s="5"/>
      <c r="AB177" s="5"/>
      <c r="AC177" s="5"/>
      <c r="AD177" s="5"/>
    </row>
    <row r="178" ht="15.75" customHeight="1">
      <c r="A178" s="5"/>
      <c r="B178" s="5"/>
      <c r="C178" s="5"/>
      <c r="D178" s="5"/>
      <c r="E178" s="5"/>
      <c r="F178" s="5"/>
      <c r="G178" s="5"/>
      <c r="H178" s="134"/>
      <c r="I178" s="134"/>
      <c r="J178" s="5"/>
      <c r="K178" s="5"/>
      <c r="L178" s="5"/>
      <c r="M178" s="5"/>
      <c r="N178" s="5"/>
      <c r="O178" s="5"/>
      <c r="P178" s="5"/>
      <c r="Q178" s="5"/>
      <c r="R178" s="5"/>
      <c r="S178" s="5"/>
      <c r="T178" s="5"/>
      <c r="U178" s="5"/>
      <c r="V178" s="5"/>
      <c r="W178" s="5"/>
      <c r="X178" s="5"/>
      <c r="Y178" s="5"/>
      <c r="Z178" s="5"/>
      <c r="AA178" s="5"/>
      <c r="AB178" s="5"/>
      <c r="AC178" s="5"/>
      <c r="AD178" s="5"/>
    </row>
    <row r="179" ht="15.75" customHeight="1">
      <c r="A179" s="5"/>
      <c r="B179" s="5"/>
      <c r="C179" s="5"/>
      <c r="D179" s="5"/>
      <c r="E179" s="5"/>
      <c r="F179" s="5"/>
      <c r="G179" s="5"/>
      <c r="H179" s="134"/>
      <c r="I179" s="134"/>
      <c r="J179" s="5"/>
      <c r="K179" s="5"/>
      <c r="L179" s="5"/>
      <c r="M179" s="5"/>
      <c r="N179" s="5"/>
      <c r="O179" s="5"/>
      <c r="P179" s="5"/>
      <c r="Q179" s="5"/>
      <c r="R179" s="5"/>
      <c r="S179" s="5"/>
      <c r="T179" s="5"/>
      <c r="U179" s="5"/>
      <c r="V179" s="5"/>
      <c r="W179" s="5"/>
      <c r="X179" s="5"/>
      <c r="Y179" s="5"/>
      <c r="Z179" s="5"/>
      <c r="AA179" s="5"/>
      <c r="AB179" s="5"/>
      <c r="AC179" s="5"/>
      <c r="AD179" s="5"/>
    </row>
    <row r="180" ht="15.75" customHeight="1">
      <c r="A180" s="5"/>
      <c r="B180" s="5"/>
      <c r="C180" s="5"/>
      <c r="D180" s="5"/>
      <c r="E180" s="5"/>
      <c r="F180" s="5"/>
      <c r="G180" s="5"/>
      <c r="H180" s="134"/>
      <c r="I180" s="134"/>
      <c r="J180" s="5"/>
      <c r="K180" s="5"/>
      <c r="L180" s="5"/>
      <c r="M180" s="5"/>
      <c r="N180" s="5"/>
      <c r="O180" s="5"/>
      <c r="P180" s="5"/>
      <c r="Q180" s="5"/>
      <c r="R180" s="5"/>
      <c r="S180" s="5"/>
      <c r="T180" s="5"/>
      <c r="U180" s="5"/>
      <c r="V180" s="5"/>
      <c r="W180" s="5"/>
      <c r="X180" s="5"/>
      <c r="Y180" s="5"/>
      <c r="Z180" s="5"/>
      <c r="AA180" s="5"/>
      <c r="AB180" s="5"/>
      <c r="AC180" s="5"/>
      <c r="AD180" s="5"/>
    </row>
    <row r="181" ht="15.75" customHeight="1">
      <c r="A181" s="5"/>
      <c r="B181" s="5"/>
      <c r="C181" s="5"/>
      <c r="D181" s="5"/>
      <c r="E181" s="5"/>
      <c r="F181" s="5"/>
      <c r="G181" s="5"/>
      <c r="H181" s="134"/>
      <c r="I181" s="134"/>
      <c r="J181" s="5"/>
      <c r="K181" s="5"/>
      <c r="L181" s="5"/>
      <c r="M181" s="5"/>
      <c r="N181" s="5"/>
      <c r="O181" s="5"/>
      <c r="P181" s="5"/>
      <c r="Q181" s="5"/>
      <c r="R181" s="5"/>
      <c r="S181" s="5"/>
      <c r="T181" s="5"/>
      <c r="U181" s="5"/>
      <c r="V181" s="5"/>
      <c r="W181" s="5"/>
      <c r="X181" s="5"/>
      <c r="Y181" s="5"/>
      <c r="Z181" s="5"/>
      <c r="AA181" s="5"/>
      <c r="AB181" s="5"/>
      <c r="AC181" s="5"/>
      <c r="AD181" s="5"/>
    </row>
    <row r="182" ht="15.75" customHeight="1">
      <c r="A182" s="5"/>
      <c r="B182" s="5"/>
      <c r="C182" s="5"/>
      <c r="D182" s="5"/>
      <c r="E182" s="5"/>
      <c r="F182" s="5"/>
      <c r="G182" s="5"/>
      <c r="H182" s="134"/>
      <c r="I182" s="134"/>
      <c r="J182" s="5"/>
      <c r="K182" s="5"/>
      <c r="L182" s="5"/>
      <c r="M182" s="5"/>
      <c r="N182" s="5"/>
      <c r="O182" s="5"/>
      <c r="P182" s="5"/>
      <c r="Q182" s="5"/>
      <c r="R182" s="5"/>
      <c r="S182" s="5"/>
      <c r="T182" s="5"/>
      <c r="U182" s="5"/>
      <c r="V182" s="5"/>
      <c r="W182" s="5"/>
      <c r="X182" s="5"/>
      <c r="Y182" s="5"/>
      <c r="Z182" s="5"/>
      <c r="AA182" s="5"/>
      <c r="AB182" s="5"/>
      <c r="AC182" s="5"/>
      <c r="AD182" s="5"/>
    </row>
    <row r="183" ht="15.75" customHeight="1">
      <c r="A183" s="5"/>
      <c r="B183" s="5"/>
      <c r="C183" s="5"/>
      <c r="D183" s="5"/>
      <c r="E183" s="5"/>
      <c r="F183" s="5"/>
      <c r="G183" s="5"/>
      <c r="H183" s="134"/>
      <c r="I183" s="134"/>
      <c r="J183" s="5"/>
      <c r="K183" s="5"/>
      <c r="L183" s="5"/>
      <c r="M183" s="5"/>
      <c r="N183" s="5"/>
      <c r="O183" s="5"/>
      <c r="P183" s="5"/>
      <c r="Q183" s="5"/>
      <c r="R183" s="5"/>
      <c r="S183" s="5"/>
      <c r="T183" s="5"/>
      <c r="U183" s="5"/>
      <c r="V183" s="5"/>
      <c r="W183" s="5"/>
      <c r="X183" s="5"/>
      <c r="Y183" s="5"/>
      <c r="Z183" s="5"/>
      <c r="AA183" s="5"/>
      <c r="AB183" s="5"/>
      <c r="AC183" s="5"/>
      <c r="AD183" s="5"/>
    </row>
    <row r="184" ht="15.75" customHeight="1">
      <c r="A184" s="5"/>
      <c r="B184" s="5"/>
      <c r="C184" s="5"/>
      <c r="D184" s="5"/>
      <c r="E184" s="5"/>
      <c r="F184" s="5"/>
      <c r="G184" s="5"/>
      <c r="H184" s="134"/>
      <c r="I184" s="134"/>
      <c r="J184" s="5"/>
      <c r="K184" s="5"/>
      <c r="L184" s="5"/>
      <c r="M184" s="5"/>
      <c r="N184" s="5"/>
      <c r="O184" s="5"/>
      <c r="P184" s="5"/>
      <c r="Q184" s="5"/>
      <c r="R184" s="5"/>
      <c r="S184" s="5"/>
      <c r="T184" s="5"/>
      <c r="U184" s="5"/>
      <c r="V184" s="5"/>
      <c r="W184" s="5"/>
      <c r="X184" s="5"/>
      <c r="Y184" s="5"/>
      <c r="Z184" s="5"/>
      <c r="AA184" s="5"/>
      <c r="AB184" s="5"/>
      <c r="AC184" s="5"/>
      <c r="AD184" s="5"/>
    </row>
    <row r="185" ht="15.75" customHeight="1">
      <c r="A185" s="5"/>
      <c r="B185" s="5"/>
      <c r="C185" s="5"/>
      <c r="D185" s="5"/>
      <c r="E185" s="5"/>
      <c r="F185" s="5"/>
      <c r="G185" s="5"/>
      <c r="H185" s="134"/>
      <c r="I185" s="134"/>
      <c r="J185" s="5"/>
      <c r="K185" s="5"/>
      <c r="L185" s="5"/>
      <c r="M185" s="5"/>
      <c r="N185" s="5"/>
      <c r="O185" s="5"/>
      <c r="P185" s="5"/>
      <c r="Q185" s="5"/>
      <c r="R185" s="5"/>
      <c r="S185" s="5"/>
      <c r="T185" s="5"/>
      <c r="U185" s="5"/>
      <c r="V185" s="5"/>
      <c r="W185" s="5"/>
      <c r="X185" s="5"/>
      <c r="Y185" s="5"/>
      <c r="Z185" s="5"/>
      <c r="AA185" s="5"/>
      <c r="AB185" s="5"/>
      <c r="AC185" s="5"/>
      <c r="AD185" s="5"/>
    </row>
    <row r="186" ht="15.75" customHeight="1">
      <c r="A186" s="5"/>
      <c r="B186" s="5"/>
      <c r="C186" s="5"/>
      <c r="D186" s="5"/>
      <c r="E186" s="5"/>
      <c r="F186" s="5"/>
      <c r="G186" s="5"/>
      <c r="H186" s="134"/>
      <c r="I186" s="134"/>
      <c r="J186" s="5"/>
      <c r="K186" s="5"/>
      <c r="L186" s="5"/>
      <c r="M186" s="5"/>
      <c r="N186" s="5"/>
      <c r="O186" s="5"/>
      <c r="P186" s="5"/>
      <c r="Q186" s="5"/>
      <c r="R186" s="5"/>
      <c r="S186" s="5"/>
      <c r="T186" s="5"/>
      <c r="U186" s="5"/>
      <c r="V186" s="5"/>
      <c r="W186" s="5"/>
      <c r="X186" s="5"/>
      <c r="Y186" s="5"/>
      <c r="Z186" s="5"/>
      <c r="AA186" s="5"/>
      <c r="AB186" s="5"/>
      <c r="AC186" s="5"/>
      <c r="AD186" s="5"/>
    </row>
    <row r="187" ht="15.75" customHeight="1">
      <c r="A187" s="5"/>
      <c r="B187" s="5"/>
      <c r="C187" s="5"/>
      <c r="D187" s="5"/>
      <c r="E187" s="5"/>
      <c r="F187" s="5"/>
      <c r="G187" s="5"/>
      <c r="H187" s="134"/>
      <c r="I187" s="134"/>
      <c r="J187" s="5"/>
      <c r="K187" s="5"/>
      <c r="L187" s="5"/>
      <c r="M187" s="5"/>
      <c r="N187" s="5"/>
      <c r="O187" s="5"/>
      <c r="P187" s="5"/>
      <c r="Q187" s="5"/>
      <c r="R187" s="5"/>
      <c r="S187" s="5"/>
      <c r="T187" s="5"/>
      <c r="U187" s="5"/>
      <c r="V187" s="5"/>
      <c r="W187" s="5"/>
      <c r="X187" s="5"/>
      <c r="Y187" s="5"/>
      <c r="Z187" s="5"/>
      <c r="AA187" s="5"/>
      <c r="AB187" s="5"/>
      <c r="AC187" s="5"/>
      <c r="AD187" s="5"/>
    </row>
    <row r="188" ht="15.75" customHeight="1">
      <c r="A188" s="5"/>
      <c r="B188" s="5"/>
      <c r="C188" s="5"/>
      <c r="D188" s="5"/>
      <c r="E188" s="5"/>
      <c r="F188" s="5"/>
      <c r="G188" s="5"/>
      <c r="H188" s="134"/>
      <c r="I188" s="134"/>
      <c r="J188" s="5"/>
      <c r="K188" s="5"/>
      <c r="L188" s="5"/>
      <c r="M188" s="5"/>
      <c r="N188" s="5"/>
      <c r="O188" s="5"/>
      <c r="P188" s="5"/>
      <c r="Q188" s="5"/>
      <c r="R188" s="5"/>
      <c r="S188" s="5"/>
      <c r="T188" s="5"/>
      <c r="U188" s="5"/>
      <c r="V188" s="5"/>
      <c r="W188" s="5"/>
      <c r="X188" s="5"/>
      <c r="Y188" s="5"/>
      <c r="Z188" s="5"/>
      <c r="AA188" s="5"/>
      <c r="AB188" s="5"/>
      <c r="AC188" s="5"/>
      <c r="AD188" s="5"/>
    </row>
    <row r="189" ht="15.75" customHeight="1">
      <c r="A189" s="5"/>
      <c r="B189" s="5"/>
      <c r="C189" s="5"/>
      <c r="D189" s="5"/>
      <c r="E189" s="5"/>
      <c r="F189" s="5"/>
      <c r="G189" s="5"/>
      <c r="H189" s="134"/>
      <c r="I189" s="134"/>
      <c r="J189" s="5"/>
      <c r="K189" s="5"/>
      <c r="L189" s="5"/>
      <c r="M189" s="5"/>
      <c r="N189" s="5"/>
      <c r="O189" s="5"/>
      <c r="P189" s="5"/>
      <c r="Q189" s="5"/>
      <c r="R189" s="5"/>
      <c r="S189" s="5"/>
      <c r="T189" s="5"/>
      <c r="U189" s="5"/>
      <c r="V189" s="5"/>
      <c r="W189" s="5"/>
      <c r="X189" s="5"/>
      <c r="Y189" s="5"/>
      <c r="Z189" s="5"/>
      <c r="AA189" s="5"/>
      <c r="AB189" s="5"/>
      <c r="AC189" s="5"/>
      <c r="AD189" s="5"/>
    </row>
    <row r="190" ht="15.75" customHeight="1">
      <c r="A190" s="5"/>
      <c r="B190" s="5"/>
      <c r="C190" s="5"/>
      <c r="D190" s="5"/>
      <c r="E190" s="5"/>
      <c r="F190" s="5"/>
      <c r="G190" s="5"/>
      <c r="H190" s="134"/>
      <c r="I190" s="134"/>
      <c r="J190" s="5"/>
      <c r="K190" s="5"/>
      <c r="L190" s="5"/>
      <c r="M190" s="5"/>
      <c r="N190" s="5"/>
      <c r="O190" s="5"/>
      <c r="P190" s="5"/>
      <c r="Q190" s="5"/>
      <c r="R190" s="5"/>
      <c r="S190" s="5"/>
      <c r="T190" s="5"/>
      <c r="U190" s="5"/>
      <c r="V190" s="5"/>
      <c r="W190" s="5"/>
      <c r="X190" s="5"/>
      <c r="Y190" s="5"/>
      <c r="Z190" s="5"/>
      <c r="AA190" s="5"/>
      <c r="AB190" s="5"/>
      <c r="AC190" s="5"/>
      <c r="AD190" s="5"/>
    </row>
    <row r="191" ht="15.75" customHeight="1">
      <c r="A191" s="5"/>
      <c r="B191" s="5"/>
      <c r="C191" s="5"/>
      <c r="D191" s="5"/>
      <c r="E191" s="5"/>
      <c r="F191" s="5"/>
      <c r="G191" s="5"/>
      <c r="H191" s="134"/>
      <c r="I191" s="134"/>
      <c r="J191" s="5"/>
      <c r="K191" s="5"/>
      <c r="L191" s="5"/>
      <c r="M191" s="5"/>
      <c r="N191" s="5"/>
      <c r="O191" s="5"/>
      <c r="P191" s="5"/>
      <c r="Q191" s="5"/>
      <c r="R191" s="5"/>
      <c r="S191" s="5"/>
      <c r="T191" s="5"/>
      <c r="U191" s="5"/>
      <c r="V191" s="5"/>
      <c r="W191" s="5"/>
      <c r="X191" s="5"/>
      <c r="Y191" s="5"/>
      <c r="Z191" s="5"/>
      <c r="AA191" s="5"/>
      <c r="AB191" s="5"/>
      <c r="AC191" s="5"/>
      <c r="AD191" s="5"/>
    </row>
    <row r="192" ht="15.75" customHeight="1">
      <c r="A192" s="5"/>
      <c r="B192" s="5"/>
      <c r="C192" s="5"/>
      <c r="D192" s="5"/>
      <c r="E192" s="5"/>
      <c r="F192" s="5"/>
      <c r="G192" s="5"/>
      <c r="H192" s="134"/>
      <c r="I192" s="134"/>
      <c r="J192" s="5"/>
      <c r="K192" s="5"/>
      <c r="L192" s="5"/>
      <c r="M192" s="5"/>
      <c r="N192" s="5"/>
      <c r="O192" s="5"/>
      <c r="P192" s="5"/>
      <c r="Q192" s="5"/>
      <c r="R192" s="5"/>
      <c r="S192" s="5"/>
      <c r="T192" s="5"/>
      <c r="U192" s="5"/>
      <c r="V192" s="5"/>
      <c r="W192" s="5"/>
      <c r="X192" s="5"/>
      <c r="Y192" s="5"/>
      <c r="Z192" s="5"/>
      <c r="AA192" s="5"/>
      <c r="AB192" s="5"/>
      <c r="AC192" s="5"/>
      <c r="AD192" s="5"/>
    </row>
    <row r="193" ht="15.75" customHeight="1">
      <c r="A193" s="5"/>
      <c r="B193" s="5"/>
      <c r="C193" s="5"/>
      <c r="D193" s="5"/>
      <c r="E193" s="5"/>
      <c r="F193" s="5"/>
      <c r="G193" s="5"/>
      <c r="H193" s="134"/>
      <c r="I193" s="134"/>
      <c r="J193" s="5"/>
      <c r="K193" s="5"/>
      <c r="L193" s="5"/>
      <c r="M193" s="5"/>
      <c r="N193" s="5"/>
      <c r="O193" s="5"/>
      <c r="P193" s="5"/>
      <c r="Q193" s="5"/>
      <c r="R193" s="5"/>
      <c r="S193" s="5"/>
      <c r="T193" s="5"/>
      <c r="U193" s="5"/>
      <c r="V193" s="5"/>
      <c r="W193" s="5"/>
      <c r="X193" s="5"/>
      <c r="Y193" s="5"/>
      <c r="Z193" s="5"/>
      <c r="AA193" s="5"/>
      <c r="AB193" s="5"/>
      <c r="AC193" s="5"/>
      <c r="AD193" s="5"/>
    </row>
    <row r="194" ht="15.75" customHeight="1">
      <c r="A194" s="5"/>
      <c r="B194" s="5"/>
      <c r="C194" s="5"/>
      <c r="D194" s="5"/>
      <c r="E194" s="5"/>
      <c r="F194" s="5"/>
      <c r="G194" s="5"/>
      <c r="H194" s="134"/>
      <c r="I194" s="134"/>
      <c r="J194" s="5"/>
      <c r="K194" s="5"/>
      <c r="L194" s="5"/>
      <c r="M194" s="5"/>
      <c r="N194" s="5"/>
      <c r="O194" s="5"/>
      <c r="P194" s="5"/>
      <c r="Q194" s="5"/>
      <c r="R194" s="5"/>
      <c r="S194" s="5"/>
      <c r="T194" s="5"/>
      <c r="U194" s="5"/>
      <c r="V194" s="5"/>
      <c r="W194" s="5"/>
      <c r="X194" s="5"/>
      <c r="Y194" s="5"/>
      <c r="Z194" s="5"/>
      <c r="AA194" s="5"/>
      <c r="AB194" s="5"/>
      <c r="AC194" s="5"/>
      <c r="AD194" s="5"/>
    </row>
    <row r="195" ht="15.75" customHeight="1">
      <c r="A195" s="5"/>
      <c r="B195" s="5"/>
      <c r="C195" s="5"/>
      <c r="D195" s="5"/>
      <c r="E195" s="5"/>
      <c r="F195" s="5"/>
      <c r="G195" s="5"/>
      <c r="H195" s="134"/>
      <c r="I195" s="134"/>
      <c r="J195" s="5"/>
      <c r="K195" s="5"/>
      <c r="L195" s="5"/>
      <c r="M195" s="5"/>
      <c r="N195" s="5"/>
      <c r="O195" s="5"/>
      <c r="P195" s="5"/>
      <c r="Q195" s="5"/>
      <c r="R195" s="5"/>
      <c r="S195" s="5"/>
      <c r="T195" s="5"/>
      <c r="U195" s="5"/>
      <c r="V195" s="5"/>
      <c r="W195" s="5"/>
      <c r="X195" s="5"/>
      <c r="Y195" s="5"/>
      <c r="Z195" s="5"/>
      <c r="AA195" s="5"/>
      <c r="AB195" s="5"/>
      <c r="AC195" s="5"/>
      <c r="AD195" s="5"/>
    </row>
    <row r="196" ht="15.75" customHeight="1">
      <c r="A196" s="5"/>
      <c r="B196" s="5"/>
      <c r="C196" s="5"/>
      <c r="D196" s="5"/>
      <c r="E196" s="5"/>
      <c r="F196" s="5"/>
      <c r="G196" s="5"/>
      <c r="H196" s="134"/>
      <c r="I196" s="134"/>
      <c r="J196" s="5"/>
      <c r="K196" s="5"/>
      <c r="L196" s="5"/>
      <c r="M196" s="5"/>
      <c r="N196" s="5"/>
      <c r="O196" s="5"/>
      <c r="P196" s="5"/>
      <c r="Q196" s="5"/>
      <c r="R196" s="5"/>
      <c r="S196" s="5"/>
      <c r="T196" s="5"/>
      <c r="U196" s="5"/>
      <c r="V196" s="5"/>
      <c r="W196" s="5"/>
      <c r="X196" s="5"/>
      <c r="Y196" s="5"/>
      <c r="Z196" s="5"/>
      <c r="AA196" s="5"/>
      <c r="AB196" s="5"/>
      <c r="AC196" s="5"/>
      <c r="AD196" s="5"/>
    </row>
    <row r="197" ht="15.75" customHeight="1">
      <c r="A197" s="5"/>
      <c r="B197" s="5"/>
      <c r="C197" s="5"/>
      <c r="D197" s="5"/>
      <c r="E197" s="5"/>
      <c r="F197" s="5"/>
      <c r="G197" s="5"/>
      <c r="H197" s="134"/>
      <c r="I197" s="134"/>
      <c r="J197" s="5"/>
      <c r="K197" s="5"/>
      <c r="L197" s="5"/>
      <c r="M197" s="5"/>
      <c r="N197" s="5"/>
      <c r="O197" s="5"/>
      <c r="P197" s="5"/>
      <c r="Q197" s="5"/>
      <c r="R197" s="5"/>
      <c r="S197" s="5"/>
      <c r="T197" s="5"/>
      <c r="U197" s="5"/>
      <c r="V197" s="5"/>
      <c r="W197" s="5"/>
      <c r="X197" s="5"/>
      <c r="Y197" s="5"/>
      <c r="Z197" s="5"/>
      <c r="AA197" s="5"/>
      <c r="AB197" s="5"/>
      <c r="AC197" s="5"/>
      <c r="AD197" s="5"/>
    </row>
    <row r="198" ht="15.75" customHeight="1">
      <c r="A198" s="5"/>
      <c r="B198" s="5"/>
      <c r="C198" s="5"/>
      <c r="D198" s="5"/>
      <c r="E198" s="5"/>
      <c r="F198" s="5"/>
      <c r="G198" s="5"/>
      <c r="H198" s="134"/>
      <c r="I198" s="134"/>
      <c r="J198" s="5"/>
      <c r="K198" s="5"/>
      <c r="L198" s="5"/>
      <c r="M198" s="5"/>
      <c r="N198" s="5"/>
      <c r="O198" s="5"/>
      <c r="P198" s="5"/>
      <c r="Q198" s="5"/>
      <c r="R198" s="5"/>
      <c r="S198" s="5"/>
      <c r="T198" s="5"/>
      <c r="U198" s="5"/>
      <c r="V198" s="5"/>
      <c r="W198" s="5"/>
      <c r="X198" s="5"/>
      <c r="Y198" s="5"/>
      <c r="Z198" s="5"/>
      <c r="AA198" s="5"/>
      <c r="AB198" s="5"/>
      <c r="AC198" s="5"/>
      <c r="AD198" s="5"/>
    </row>
    <row r="199" ht="15.75" customHeight="1">
      <c r="A199" s="5"/>
      <c r="B199" s="5"/>
      <c r="C199" s="5"/>
      <c r="D199" s="5"/>
      <c r="E199" s="5"/>
      <c r="F199" s="5"/>
      <c r="G199" s="5"/>
      <c r="H199" s="134"/>
      <c r="I199" s="134"/>
      <c r="J199" s="5"/>
      <c r="K199" s="5"/>
      <c r="L199" s="5"/>
      <c r="M199" s="5"/>
      <c r="N199" s="5"/>
      <c r="O199" s="5"/>
      <c r="P199" s="5"/>
      <c r="Q199" s="5"/>
      <c r="R199" s="5"/>
      <c r="S199" s="5"/>
      <c r="T199" s="5"/>
      <c r="U199" s="5"/>
      <c r="V199" s="5"/>
      <c r="W199" s="5"/>
      <c r="X199" s="5"/>
      <c r="Y199" s="5"/>
      <c r="Z199" s="5"/>
      <c r="AA199" s="5"/>
      <c r="AB199" s="5"/>
      <c r="AC199" s="5"/>
      <c r="AD199" s="5"/>
    </row>
    <row r="200" ht="15.75" customHeight="1">
      <c r="A200" s="5"/>
      <c r="B200" s="5"/>
      <c r="C200" s="5"/>
      <c r="D200" s="5"/>
      <c r="E200" s="5"/>
      <c r="F200" s="5"/>
      <c r="G200" s="5"/>
      <c r="H200" s="134"/>
      <c r="I200" s="134"/>
      <c r="J200" s="5"/>
      <c r="K200" s="5"/>
      <c r="L200" s="5"/>
      <c r="M200" s="5"/>
      <c r="N200" s="5"/>
      <c r="O200" s="5"/>
      <c r="P200" s="5"/>
      <c r="Q200" s="5"/>
      <c r="R200" s="5"/>
      <c r="S200" s="5"/>
      <c r="T200" s="5"/>
      <c r="U200" s="5"/>
      <c r="V200" s="5"/>
      <c r="W200" s="5"/>
      <c r="X200" s="5"/>
      <c r="Y200" s="5"/>
      <c r="Z200" s="5"/>
      <c r="AA200" s="5"/>
      <c r="AB200" s="5"/>
      <c r="AC200" s="5"/>
      <c r="AD200" s="5"/>
    </row>
    <row r="201" ht="15.75" customHeight="1">
      <c r="A201" s="5"/>
      <c r="B201" s="5"/>
      <c r="C201" s="5"/>
      <c r="D201" s="5"/>
      <c r="E201" s="5"/>
      <c r="F201" s="5"/>
      <c r="G201" s="5"/>
      <c r="H201" s="134"/>
      <c r="I201" s="134"/>
      <c r="J201" s="5"/>
      <c r="K201" s="5"/>
      <c r="L201" s="5"/>
      <c r="M201" s="5"/>
      <c r="N201" s="5"/>
      <c r="O201" s="5"/>
      <c r="P201" s="5"/>
      <c r="Q201" s="5"/>
      <c r="R201" s="5"/>
      <c r="S201" s="5"/>
      <c r="T201" s="5"/>
      <c r="U201" s="5"/>
      <c r="V201" s="5"/>
      <c r="W201" s="5"/>
      <c r="X201" s="5"/>
      <c r="Y201" s="5"/>
      <c r="Z201" s="5"/>
      <c r="AA201" s="5"/>
      <c r="AB201" s="5"/>
      <c r="AC201" s="5"/>
      <c r="AD201" s="5"/>
    </row>
    <row r="202" ht="15.75" customHeight="1">
      <c r="A202" s="5"/>
      <c r="B202" s="5"/>
      <c r="C202" s="5"/>
      <c r="D202" s="5"/>
      <c r="E202" s="5"/>
      <c r="F202" s="5"/>
      <c r="G202" s="5"/>
      <c r="H202" s="134"/>
      <c r="I202" s="134"/>
      <c r="J202" s="5"/>
      <c r="K202" s="5"/>
      <c r="L202" s="5"/>
      <c r="M202" s="5"/>
      <c r="N202" s="5"/>
      <c r="O202" s="5"/>
      <c r="P202" s="5"/>
      <c r="Q202" s="5"/>
      <c r="R202" s="5"/>
      <c r="S202" s="5"/>
      <c r="T202" s="5"/>
      <c r="U202" s="5"/>
      <c r="V202" s="5"/>
      <c r="W202" s="5"/>
      <c r="X202" s="5"/>
      <c r="Y202" s="5"/>
      <c r="Z202" s="5"/>
      <c r="AA202" s="5"/>
      <c r="AB202" s="5"/>
      <c r="AC202" s="5"/>
      <c r="AD202" s="5"/>
    </row>
    <row r="203" ht="15.75" customHeight="1">
      <c r="A203" s="5"/>
      <c r="B203" s="5"/>
      <c r="C203" s="5"/>
      <c r="D203" s="5"/>
      <c r="E203" s="5"/>
      <c r="F203" s="5"/>
      <c r="G203" s="5"/>
      <c r="H203" s="134"/>
      <c r="I203" s="134"/>
      <c r="J203" s="5"/>
      <c r="K203" s="5"/>
      <c r="L203" s="5"/>
      <c r="M203" s="5"/>
      <c r="N203" s="5"/>
      <c r="O203" s="5"/>
      <c r="P203" s="5"/>
      <c r="Q203" s="5"/>
      <c r="R203" s="5"/>
      <c r="S203" s="5"/>
      <c r="T203" s="5"/>
      <c r="U203" s="5"/>
      <c r="V203" s="5"/>
      <c r="W203" s="5"/>
      <c r="X203" s="5"/>
      <c r="Y203" s="5"/>
      <c r="Z203" s="5"/>
      <c r="AA203" s="5"/>
      <c r="AB203" s="5"/>
      <c r="AC203" s="5"/>
      <c r="AD203" s="5"/>
    </row>
    <row r="204" ht="15.75" customHeight="1">
      <c r="A204" s="5"/>
      <c r="B204" s="5"/>
      <c r="C204" s="5"/>
      <c r="D204" s="5"/>
      <c r="E204" s="5"/>
      <c r="F204" s="5"/>
      <c r="G204" s="5"/>
      <c r="H204" s="134"/>
      <c r="I204" s="134"/>
      <c r="J204" s="5"/>
      <c r="K204" s="5"/>
      <c r="L204" s="5"/>
      <c r="M204" s="5"/>
      <c r="N204" s="5"/>
      <c r="O204" s="5"/>
      <c r="P204" s="5"/>
      <c r="Q204" s="5"/>
      <c r="R204" s="5"/>
      <c r="S204" s="5"/>
      <c r="T204" s="5"/>
      <c r="U204" s="5"/>
      <c r="V204" s="5"/>
      <c r="W204" s="5"/>
      <c r="X204" s="5"/>
      <c r="Y204" s="5"/>
      <c r="Z204" s="5"/>
      <c r="AA204" s="5"/>
      <c r="AB204" s="5"/>
      <c r="AC204" s="5"/>
      <c r="AD204" s="5"/>
    </row>
    <row r="205" ht="15.75" customHeight="1">
      <c r="A205" s="5"/>
      <c r="B205" s="5"/>
      <c r="C205" s="5"/>
      <c r="D205" s="5"/>
      <c r="E205" s="5"/>
      <c r="F205" s="5"/>
      <c r="G205" s="5"/>
      <c r="H205" s="134"/>
      <c r="I205" s="134"/>
      <c r="J205" s="5"/>
      <c r="K205" s="5"/>
      <c r="L205" s="5"/>
      <c r="M205" s="5"/>
      <c r="N205" s="5"/>
      <c r="O205" s="5"/>
      <c r="P205" s="5"/>
      <c r="Q205" s="5"/>
      <c r="R205" s="5"/>
      <c r="S205" s="5"/>
      <c r="T205" s="5"/>
      <c r="U205" s="5"/>
      <c r="V205" s="5"/>
      <c r="W205" s="5"/>
      <c r="X205" s="5"/>
      <c r="Y205" s="5"/>
      <c r="Z205" s="5"/>
      <c r="AA205" s="5"/>
      <c r="AB205" s="5"/>
      <c r="AC205" s="5"/>
      <c r="AD205" s="5"/>
    </row>
    <row r="206" ht="15.75" customHeight="1">
      <c r="A206" s="5"/>
      <c r="B206" s="5"/>
      <c r="C206" s="5"/>
      <c r="D206" s="5"/>
      <c r="E206" s="5"/>
      <c r="F206" s="5"/>
      <c r="G206" s="5"/>
      <c r="H206" s="134"/>
      <c r="I206" s="134"/>
      <c r="J206" s="5"/>
      <c r="K206" s="5"/>
      <c r="L206" s="5"/>
      <c r="M206" s="5"/>
      <c r="N206" s="5"/>
      <c r="O206" s="5"/>
      <c r="P206" s="5"/>
      <c r="Q206" s="5"/>
      <c r="R206" s="5"/>
      <c r="S206" s="5"/>
      <c r="T206" s="5"/>
      <c r="U206" s="5"/>
      <c r="V206" s="5"/>
      <c r="W206" s="5"/>
      <c r="X206" s="5"/>
      <c r="Y206" s="5"/>
      <c r="Z206" s="5"/>
      <c r="AA206" s="5"/>
      <c r="AB206" s="5"/>
      <c r="AC206" s="5"/>
      <c r="AD206" s="5"/>
    </row>
    <row r="207" ht="15.75" customHeight="1">
      <c r="A207" s="5"/>
      <c r="B207" s="5"/>
      <c r="C207" s="5"/>
      <c r="D207" s="5"/>
      <c r="E207" s="5"/>
      <c r="F207" s="5"/>
      <c r="G207" s="5"/>
      <c r="H207" s="134"/>
      <c r="I207" s="134"/>
      <c r="J207" s="5"/>
      <c r="K207" s="5"/>
      <c r="L207" s="5"/>
      <c r="M207" s="5"/>
      <c r="N207" s="5"/>
      <c r="O207" s="5"/>
      <c r="P207" s="5"/>
      <c r="Q207" s="5"/>
      <c r="R207" s="5"/>
      <c r="S207" s="5"/>
      <c r="T207" s="5"/>
      <c r="U207" s="5"/>
      <c r="V207" s="5"/>
      <c r="W207" s="5"/>
      <c r="X207" s="5"/>
      <c r="Y207" s="5"/>
      <c r="Z207" s="5"/>
      <c r="AA207" s="5"/>
      <c r="AB207" s="5"/>
      <c r="AC207" s="5"/>
      <c r="AD207" s="5"/>
    </row>
    <row r="208" ht="15.75" customHeight="1">
      <c r="A208" s="5"/>
      <c r="B208" s="5"/>
      <c r="C208" s="5"/>
      <c r="D208" s="5"/>
      <c r="E208" s="5"/>
      <c r="F208" s="5"/>
      <c r="G208" s="5"/>
      <c r="H208" s="134"/>
      <c r="I208" s="134"/>
      <c r="J208" s="5"/>
      <c r="K208" s="5"/>
      <c r="L208" s="5"/>
      <c r="M208" s="5"/>
      <c r="N208" s="5"/>
      <c r="O208" s="5"/>
      <c r="P208" s="5"/>
      <c r="Q208" s="5"/>
      <c r="R208" s="5"/>
      <c r="S208" s="5"/>
      <c r="T208" s="5"/>
      <c r="U208" s="5"/>
      <c r="V208" s="5"/>
      <c r="W208" s="5"/>
      <c r="X208" s="5"/>
      <c r="Y208" s="5"/>
      <c r="Z208" s="5"/>
      <c r="AA208" s="5"/>
      <c r="AB208" s="5"/>
      <c r="AC208" s="5"/>
      <c r="AD208" s="5"/>
    </row>
    <row r="209" ht="15.75" customHeight="1">
      <c r="A209" s="5"/>
      <c r="B209" s="5"/>
      <c r="C209" s="5"/>
      <c r="D209" s="5"/>
      <c r="E209" s="5"/>
      <c r="F209" s="5"/>
      <c r="G209" s="5"/>
      <c r="H209" s="134"/>
      <c r="I209" s="134"/>
      <c r="J209" s="5"/>
      <c r="K209" s="5"/>
      <c r="L209" s="5"/>
      <c r="M209" s="5"/>
      <c r="N209" s="5"/>
      <c r="O209" s="5"/>
      <c r="P209" s="5"/>
      <c r="Q209" s="5"/>
      <c r="R209" s="5"/>
      <c r="S209" s="5"/>
      <c r="T209" s="5"/>
      <c r="U209" s="5"/>
      <c r="V209" s="5"/>
      <c r="W209" s="5"/>
      <c r="X209" s="5"/>
      <c r="Y209" s="5"/>
      <c r="Z209" s="5"/>
      <c r="AA209" s="5"/>
      <c r="AB209" s="5"/>
      <c r="AC209" s="5"/>
      <c r="AD209" s="5"/>
    </row>
    <row r="210" ht="15.75" customHeight="1">
      <c r="A210" s="5"/>
      <c r="B210" s="5"/>
      <c r="C210" s="5"/>
      <c r="D210" s="5"/>
      <c r="E210" s="5"/>
      <c r="F210" s="5"/>
      <c r="G210" s="5"/>
      <c r="H210" s="134"/>
      <c r="I210" s="134"/>
      <c r="J210" s="5"/>
      <c r="K210" s="5"/>
      <c r="L210" s="5"/>
      <c r="M210" s="5"/>
      <c r="N210" s="5"/>
      <c r="O210" s="5"/>
      <c r="P210" s="5"/>
      <c r="Q210" s="5"/>
      <c r="R210" s="5"/>
      <c r="S210" s="5"/>
      <c r="T210" s="5"/>
      <c r="U210" s="5"/>
      <c r="V210" s="5"/>
      <c r="W210" s="5"/>
      <c r="X210" s="5"/>
      <c r="Y210" s="5"/>
      <c r="Z210" s="5"/>
      <c r="AA210" s="5"/>
      <c r="AB210" s="5"/>
      <c r="AC210" s="5"/>
      <c r="AD210" s="5"/>
    </row>
    <row r="211" ht="15.75" customHeight="1">
      <c r="A211" s="5"/>
      <c r="B211" s="5"/>
      <c r="C211" s="5"/>
      <c r="D211" s="5"/>
      <c r="E211" s="5"/>
      <c r="F211" s="5"/>
      <c r="G211" s="5"/>
      <c r="H211" s="134"/>
      <c r="I211" s="134"/>
      <c r="J211" s="5"/>
      <c r="K211" s="5"/>
      <c r="L211" s="5"/>
      <c r="M211" s="5"/>
      <c r="N211" s="5"/>
      <c r="O211" s="5"/>
      <c r="P211" s="5"/>
      <c r="Q211" s="5"/>
      <c r="R211" s="5"/>
      <c r="S211" s="5"/>
      <c r="T211" s="5"/>
      <c r="U211" s="5"/>
      <c r="V211" s="5"/>
      <c r="W211" s="5"/>
      <c r="X211" s="5"/>
      <c r="Y211" s="5"/>
      <c r="Z211" s="5"/>
      <c r="AA211" s="5"/>
      <c r="AB211" s="5"/>
      <c r="AC211" s="5"/>
      <c r="AD211" s="5"/>
    </row>
    <row r="212" ht="15.75" customHeight="1">
      <c r="A212" s="5"/>
      <c r="B212" s="5"/>
      <c r="C212" s="5"/>
      <c r="D212" s="5"/>
      <c r="E212" s="5"/>
      <c r="F212" s="5"/>
      <c r="G212" s="5"/>
      <c r="H212" s="134"/>
      <c r="I212" s="134"/>
      <c r="J212" s="5"/>
      <c r="K212" s="5"/>
      <c r="L212" s="5"/>
      <c r="M212" s="5"/>
      <c r="N212" s="5"/>
      <c r="O212" s="5"/>
      <c r="P212" s="5"/>
      <c r="Q212" s="5"/>
      <c r="R212" s="5"/>
      <c r="S212" s="5"/>
      <c r="T212" s="5"/>
      <c r="U212" s="5"/>
      <c r="V212" s="5"/>
      <c r="W212" s="5"/>
      <c r="X212" s="5"/>
      <c r="Y212" s="5"/>
      <c r="Z212" s="5"/>
      <c r="AA212" s="5"/>
      <c r="AB212" s="5"/>
      <c r="AC212" s="5"/>
      <c r="AD212" s="5"/>
    </row>
    <row r="213" ht="15.75" customHeight="1">
      <c r="A213" s="5"/>
      <c r="B213" s="5"/>
      <c r="C213" s="5"/>
      <c r="D213" s="5"/>
      <c r="E213" s="5"/>
      <c r="F213" s="5"/>
      <c r="G213" s="5"/>
      <c r="H213" s="134"/>
      <c r="I213" s="134"/>
      <c r="J213" s="5"/>
      <c r="K213" s="5"/>
      <c r="L213" s="5"/>
      <c r="M213" s="5"/>
      <c r="N213" s="5"/>
      <c r="O213" s="5"/>
      <c r="P213" s="5"/>
      <c r="Q213" s="5"/>
      <c r="R213" s="5"/>
      <c r="S213" s="5"/>
      <c r="T213" s="5"/>
      <c r="U213" s="5"/>
      <c r="V213" s="5"/>
      <c r="W213" s="5"/>
      <c r="X213" s="5"/>
      <c r="Y213" s="5"/>
      <c r="Z213" s="5"/>
      <c r="AA213" s="5"/>
      <c r="AB213" s="5"/>
      <c r="AC213" s="5"/>
      <c r="AD213" s="5"/>
    </row>
    <row r="214" ht="15.75" customHeight="1">
      <c r="A214" s="5"/>
      <c r="B214" s="5"/>
      <c r="C214" s="5"/>
      <c r="D214" s="5"/>
      <c r="E214" s="5"/>
      <c r="F214" s="5"/>
      <c r="G214" s="5"/>
      <c r="H214" s="134"/>
      <c r="I214" s="134"/>
      <c r="J214" s="5"/>
      <c r="K214" s="5"/>
      <c r="L214" s="5"/>
      <c r="M214" s="5"/>
      <c r="N214" s="5"/>
      <c r="O214" s="5"/>
      <c r="P214" s="5"/>
      <c r="Q214" s="5"/>
      <c r="R214" s="5"/>
      <c r="S214" s="5"/>
      <c r="T214" s="5"/>
      <c r="U214" s="5"/>
      <c r="V214" s="5"/>
      <c r="W214" s="5"/>
      <c r="X214" s="5"/>
      <c r="Y214" s="5"/>
      <c r="Z214" s="5"/>
      <c r="AA214" s="5"/>
      <c r="AB214" s="5"/>
      <c r="AC214" s="5"/>
      <c r="AD214" s="5"/>
    </row>
    <row r="215" ht="15.75" customHeight="1">
      <c r="A215" s="5"/>
      <c r="B215" s="5"/>
      <c r="C215" s="5"/>
      <c r="D215" s="5"/>
      <c r="E215" s="5"/>
      <c r="F215" s="5"/>
      <c r="G215" s="5"/>
      <c r="H215" s="134"/>
      <c r="I215" s="134"/>
      <c r="J215" s="5"/>
      <c r="K215" s="5"/>
      <c r="L215" s="5"/>
      <c r="M215" s="5"/>
      <c r="N215" s="5"/>
      <c r="O215" s="5"/>
      <c r="P215" s="5"/>
      <c r="Q215" s="5"/>
      <c r="R215" s="5"/>
      <c r="S215" s="5"/>
      <c r="T215" s="5"/>
      <c r="U215" s="5"/>
      <c r="V215" s="5"/>
      <c r="W215" s="5"/>
      <c r="X215" s="5"/>
      <c r="Y215" s="5"/>
      <c r="Z215" s="5"/>
      <c r="AA215" s="5"/>
      <c r="AB215" s="5"/>
      <c r="AC215" s="5"/>
      <c r="AD215" s="5"/>
    </row>
    <row r="216" ht="15.75" customHeight="1">
      <c r="A216" s="5"/>
      <c r="B216" s="5"/>
      <c r="C216" s="5"/>
      <c r="D216" s="5"/>
      <c r="E216" s="5"/>
      <c r="F216" s="5"/>
      <c r="G216" s="5"/>
      <c r="H216" s="134"/>
      <c r="I216" s="134"/>
      <c r="J216" s="5"/>
      <c r="K216" s="5"/>
      <c r="L216" s="5"/>
      <c r="M216" s="5"/>
      <c r="N216" s="5"/>
      <c r="O216" s="5"/>
      <c r="P216" s="5"/>
      <c r="Q216" s="5"/>
      <c r="R216" s="5"/>
      <c r="S216" s="5"/>
      <c r="T216" s="5"/>
      <c r="U216" s="5"/>
      <c r="V216" s="5"/>
      <c r="W216" s="5"/>
      <c r="X216" s="5"/>
      <c r="Y216" s="5"/>
      <c r="Z216" s="5"/>
      <c r="AA216" s="5"/>
      <c r="AB216" s="5"/>
      <c r="AC216" s="5"/>
      <c r="AD216" s="5"/>
    </row>
    <row r="217" ht="15.75" customHeight="1">
      <c r="A217" s="5"/>
      <c r="B217" s="5"/>
      <c r="C217" s="5"/>
      <c r="D217" s="5"/>
      <c r="E217" s="5"/>
      <c r="F217" s="5"/>
      <c r="G217" s="5"/>
      <c r="H217" s="134"/>
      <c r="I217" s="134"/>
      <c r="J217" s="5"/>
      <c r="K217" s="5"/>
      <c r="L217" s="5"/>
      <c r="M217" s="5"/>
      <c r="N217" s="5"/>
      <c r="O217" s="5"/>
      <c r="P217" s="5"/>
      <c r="Q217" s="5"/>
      <c r="R217" s="5"/>
      <c r="S217" s="5"/>
      <c r="T217" s="5"/>
      <c r="U217" s="5"/>
      <c r="V217" s="5"/>
      <c r="W217" s="5"/>
      <c r="X217" s="5"/>
      <c r="Y217" s="5"/>
      <c r="Z217" s="5"/>
      <c r="AA217" s="5"/>
      <c r="AB217" s="5"/>
      <c r="AC217" s="5"/>
      <c r="AD217" s="5"/>
    </row>
    <row r="218" ht="15.75" customHeight="1">
      <c r="A218" s="5"/>
      <c r="B218" s="5"/>
      <c r="C218" s="5"/>
      <c r="D218" s="5"/>
      <c r="E218" s="5"/>
      <c r="F218" s="5"/>
      <c r="G218" s="5"/>
      <c r="H218" s="134"/>
      <c r="I218" s="134"/>
      <c r="J218" s="5"/>
      <c r="K218" s="5"/>
      <c r="L218" s="5"/>
      <c r="M218" s="5"/>
      <c r="N218" s="5"/>
      <c r="O218" s="5"/>
      <c r="P218" s="5"/>
      <c r="Q218" s="5"/>
      <c r="R218" s="5"/>
      <c r="S218" s="5"/>
      <c r="T218" s="5"/>
      <c r="U218" s="5"/>
      <c r="V218" s="5"/>
      <c r="W218" s="5"/>
      <c r="X218" s="5"/>
      <c r="Y218" s="5"/>
      <c r="Z218" s="5"/>
      <c r="AA218" s="5"/>
      <c r="AB218" s="5"/>
      <c r="AC218" s="5"/>
      <c r="AD218" s="5"/>
    </row>
    <row r="219" ht="15.75" customHeight="1">
      <c r="A219" s="5"/>
      <c r="B219" s="5"/>
      <c r="C219" s="5"/>
      <c r="D219" s="5"/>
      <c r="E219" s="5"/>
      <c r="F219" s="5"/>
      <c r="G219" s="5"/>
      <c r="H219" s="134"/>
      <c r="I219" s="134"/>
      <c r="J219" s="5"/>
      <c r="K219" s="5"/>
      <c r="L219" s="5"/>
      <c r="M219" s="5"/>
      <c r="N219" s="5"/>
      <c r="O219" s="5"/>
      <c r="P219" s="5"/>
      <c r="Q219" s="5"/>
      <c r="R219" s="5"/>
      <c r="S219" s="5"/>
      <c r="T219" s="5"/>
      <c r="U219" s="5"/>
      <c r="V219" s="5"/>
      <c r="W219" s="5"/>
      <c r="X219" s="5"/>
      <c r="Y219" s="5"/>
      <c r="Z219" s="5"/>
      <c r="AA219" s="5"/>
      <c r="AB219" s="5"/>
      <c r="AC219" s="5"/>
      <c r="AD219" s="5"/>
    </row>
    <row r="220" ht="15.75" customHeight="1">
      <c r="A220" s="5"/>
      <c r="B220" s="5"/>
      <c r="C220" s="5"/>
      <c r="D220" s="5"/>
      <c r="E220" s="5"/>
      <c r="F220" s="5"/>
      <c r="G220" s="5"/>
      <c r="H220" s="134"/>
      <c r="I220" s="134"/>
      <c r="J220" s="5"/>
      <c r="K220" s="5"/>
      <c r="L220" s="5"/>
      <c r="M220" s="5"/>
      <c r="N220" s="5"/>
      <c r="O220" s="5"/>
      <c r="P220" s="5"/>
      <c r="Q220" s="5"/>
      <c r="R220" s="5"/>
      <c r="S220" s="5"/>
      <c r="T220" s="5"/>
      <c r="U220" s="5"/>
      <c r="V220" s="5"/>
      <c r="W220" s="5"/>
      <c r="X220" s="5"/>
      <c r="Y220" s="5"/>
      <c r="Z220" s="5"/>
      <c r="AA220" s="5"/>
      <c r="AB220" s="5"/>
      <c r="AC220" s="5"/>
      <c r="AD220" s="5"/>
    </row>
    <row r="221" ht="15.75" customHeight="1">
      <c r="A221" s="5"/>
      <c r="B221" s="5"/>
      <c r="C221" s="5"/>
      <c r="D221" s="5"/>
      <c r="E221" s="5"/>
      <c r="F221" s="5"/>
      <c r="G221" s="5"/>
      <c r="H221" s="134"/>
      <c r="I221" s="134"/>
      <c r="J221" s="5"/>
      <c r="K221" s="5"/>
      <c r="L221" s="5"/>
      <c r="M221" s="5"/>
      <c r="N221" s="5"/>
      <c r="O221" s="5"/>
      <c r="P221" s="5"/>
      <c r="Q221" s="5"/>
      <c r="R221" s="5"/>
      <c r="S221" s="5"/>
      <c r="T221" s="5"/>
      <c r="U221" s="5"/>
      <c r="V221" s="5"/>
      <c r="W221" s="5"/>
      <c r="X221" s="5"/>
      <c r="Y221" s="5"/>
      <c r="Z221" s="5"/>
      <c r="AA221" s="5"/>
      <c r="AB221" s="5"/>
      <c r="AC221" s="5"/>
      <c r="AD221" s="5"/>
    </row>
    <row r="222" ht="15.75" customHeight="1">
      <c r="A222" s="5"/>
      <c r="B222" s="5"/>
      <c r="C222" s="5"/>
      <c r="D222" s="5"/>
      <c r="E222" s="5"/>
      <c r="F222" s="5"/>
      <c r="G222" s="5"/>
      <c r="H222" s="134"/>
      <c r="I222" s="134"/>
      <c r="J222" s="5"/>
      <c r="K222" s="5"/>
      <c r="L222" s="5"/>
      <c r="M222" s="5"/>
      <c r="N222" s="5"/>
      <c r="O222" s="5"/>
      <c r="P222" s="5"/>
      <c r="Q222" s="5"/>
      <c r="R222" s="5"/>
      <c r="S222" s="5"/>
      <c r="T222" s="5"/>
      <c r="U222" s="5"/>
      <c r="V222" s="5"/>
      <c r="W222" s="5"/>
      <c r="X222" s="5"/>
      <c r="Y222" s="5"/>
      <c r="Z222" s="5"/>
      <c r="AA222" s="5"/>
      <c r="AB222" s="5"/>
      <c r="AC222" s="5"/>
      <c r="AD222" s="5"/>
    </row>
    <row r="223" ht="15.75" customHeight="1">
      <c r="A223" s="5"/>
      <c r="B223" s="5"/>
      <c r="C223" s="5"/>
      <c r="D223" s="5"/>
      <c r="E223" s="5"/>
      <c r="F223" s="5"/>
      <c r="G223" s="5"/>
      <c r="H223" s="134"/>
      <c r="I223" s="134"/>
      <c r="J223" s="5"/>
      <c r="K223" s="5"/>
      <c r="L223" s="5"/>
      <c r="M223" s="5"/>
      <c r="N223" s="5"/>
      <c r="O223" s="5"/>
      <c r="P223" s="5"/>
      <c r="Q223" s="5"/>
      <c r="R223" s="5"/>
      <c r="S223" s="5"/>
      <c r="T223" s="5"/>
      <c r="U223" s="5"/>
      <c r="V223" s="5"/>
      <c r="W223" s="5"/>
      <c r="X223" s="5"/>
      <c r="Y223" s="5"/>
      <c r="Z223" s="5"/>
      <c r="AA223" s="5"/>
      <c r="AB223" s="5"/>
      <c r="AC223" s="5"/>
      <c r="AD223" s="5"/>
    </row>
    <row r="224" ht="15.75" customHeight="1">
      <c r="A224" s="5"/>
      <c r="B224" s="5"/>
      <c r="C224" s="5"/>
      <c r="D224" s="5"/>
      <c r="E224" s="5"/>
      <c r="F224" s="5"/>
      <c r="G224" s="5"/>
      <c r="H224" s="134"/>
      <c r="I224" s="134"/>
      <c r="J224" s="5"/>
      <c r="K224" s="5"/>
      <c r="L224" s="5"/>
      <c r="M224" s="5"/>
      <c r="N224" s="5"/>
      <c r="O224" s="5"/>
      <c r="P224" s="5"/>
      <c r="Q224" s="5"/>
      <c r="R224" s="5"/>
      <c r="S224" s="5"/>
      <c r="T224" s="5"/>
      <c r="U224" s="5"/>
      <c r="V224" s="5"/>
      <c r="W224" s="5"/>
      <c r="X224" s="5"/>
      <c r="Y224" s="5"/>
      <c r="Z224" s="5"/>
      <c r="AA224" s="5"/>
      <c r="AB224" s="5"/>
      <c r="AC224" s="5"/>
      <c r="AD224" s="5"/>
    </row>
    <row r="225" ht="15.75" customHeight="1">
      <c r="A225" s="5"/>
      <c r="B225" s="5"/>
      <c r="C225" s="5"/>
      <c r="D225" s="5"/>
      <c r="E225" s="5"/>
      <c r="F225" s="5"/>
      <c r="G225" s="5"/>
      <c r="H225" s="134"/>
      <c r="I225" s="134"/>
      <c r="J225" s="5"/>
      <c r="K225" s="5"/>
      <c r="L225" s="5"/>
      <c r="M225" s="5"/>
      <c r="N225" s="5"/>
      <c r="O225" s="5"/>
      <c r="P225" s="5"/>
      <c r="Q225" s="5"/>
      <c r="R225" s="5"/>
      <c r="S225" s="5"/>
      <c r="T225" s="5"/>
      <c r="U225" s="5"/>
      <c r="V225" s="5"/>
      <c r="W225" s="5"/>
      <c r="X225" s="5"/>
      <c r="Y225" s="5"/>
      <c r="Z225" s="5"/>
      <c r="AA225" s="5"/>
      <c r="AB225" s="5"/>
      <c r="AC225" s="5"/>
      <c r="AD225" s="5"/>
    </row>
    <row r="226" ht="15.75" customHeight="1">
      <c r="A226" s="5"/>
      <c r="B226" s="5"/>
      <c r="C226" s="5"/>
      <c r="D226" s="5"/>
      <c r="E226" s="5"/>
      <c r="F226" s="5"/>
      <c r="G226" s="5"/>
      <c r="H226" s="134"/>
      <c r="I226" s="134"/>
      <c r="J226" s="5"/>
      <c r="K226" s="5"/>
      <c r="L226" s="5"/>
      <c r="M226" s="5"/>
      <c r="N226" s="5"/>
      <c r="O226" s="5"/>
      <c r="P226" s="5"/>
      <c r="Q226" s="5"/>
      <c r="R226" s="5"/>
      <c r="S226" s="5"/>
      <c r="T226" s="5"/>
      <c r="U226" s="5"/>
      <c r="V226" s="5"/>
      <c r="W226" s="5"/>
      <c r="X226" s="5"/>
      <c r="Y226" s="5"/>
      <c r="Z226" s="5"/>
      <c r="AA226" s="5"/>
      <c r="AB226" s="5"/>
      <c r="AC226" s="5"/>
      <c r="AD226" s="5"/>
    </row>
    <row r="227" ht="15.75" customHeight="1">
      <c r="A227" s="5"/>
      <c r="B227" s="5"/>
      <c r="C227" s="5"/>
      <c r="D227" s="5"/>
      <c r="E227" s="5"/>
      <c r="F227" s="5"/>
      <c r="G227" s="5"/>
      <c r="H227" s="134"/>
      <c r="I227" s="134"/>
      <c r="J227" s="5"/>
      <c r="K227" s="5"/>
      <c r="L227" s="5"/>
      <c r="M227" s="5"/>
      <c r="N227" s="5"/>
      <c r="O227" s="5"/>
      <c r="P227" s="5"/>
      <c r="Q227" s="5"/>
      <c r="R227" s="5"/>
      <c r="S227" s="5"/>
      <c r="T227" s="5"/>
      <c r="U227" s="5"/>
      <c r="V227" s="5"/>
      <c r="W227" s="5"/>
      <c r="X227" s="5"/>
      <c r="Y227" s="5"/>
      <c r="Z227" s="5"/>
      <c r="AA227" s="5"/>
      <c r="AB227" s="5"/>
      <c r="AC227" s="5"/>
      <c r="AD227" s="5"/>
    </row>
    <row r="228" ht="15.75" customHeight="1">
      <c r="A228" s="5"/>
      <c r="B228" s="5"/>
      <c r="C228" s="5"/>
      <c r="D228" s="5"/>
      <c r="E228" s="5"/>
      <c r="F228" s="5"/>
      <c r="G228" s="5"/>
      <c r="H228" s="134"/>
      <c r="I228" s="134"/>
      <c r="J228" s="5"/>
      <c r="K228" s="5"/>
      <c r="L228" s="5"/>
      <c r="M228" s="5"/>
      <c r="N228" s="5"/>
      <c r="O228" s="5"/>
      <c r="P228" s="5"/>
      <c r="Q228" s="5"/>
      <c r="R228" s="5"/>
      <c r="S228" s="5"/>
      <c r="T228" s="5"/>
      <c r="U228" s="5"/>
      <c r="V228" s="5"/>
      <c r="W228" s="5"/>
      <c r="X228" s="5"/>
      <c r="Y228" s="5"/>
      <c r="Z228" s="5"/>
      <c r="AA228" s="5"/>
      <c r="AB228" s="5"/>
      <c r="AC228" s="5"/>
      <c r="AD228" s="5"/>
    </row>
    <row r="229" ht="15.75" customHeight="1">
      <c r="A229" s="5"/>
      <c r="B229" s="5"/>
      <c r="C229" s="5"/>
      <c r="D229" s="5"/>
      <c r="E229" s="5"/>
      <c r="F229" s="5"/>
      <c r="G229" s="5"/>
      <c r="H229" s="134"/>
      <c r="I229" s="134"/>
      <c r="J229" s="5"/>
      <c r="K229" s="5"/>
      <c r="L229" s="5"/>
      <c r="M229" s="5"/>
      <c r="N229" s="5"/>
      <c r="O229" s="5"/>
      <c r="P229" s="5"/>
      <c r="Q229" s="5"/>
      <c r="R229" s="5"/>
      <c r="S229" s="5"/>
      <c r="T229" s="5"/>
      <c r="U229" s="5"/>
      <c r="V229" s="5"/>
      <c r="W229" s="5"/>
      <c r="X229" s="5"/>
      <c r="Y229" s="5"/>
      <c r="Z229" s="5"/>
      <c r="AA229" s="5"/>
      <c r="AB229" s="5"/>
      <c r="AC229" s="5"/>
      <c r="AD229" s="5"/>
    </row>
    <row r="230" ht="15.75" customHeight="1">
      <c r="A230" s="5"/>
      <c r="B230" s="5"/>
      <c r="C230" s="5"/>
      <c r="D230" s="5"/>
      <c r="E230" s="5"/>
      <c r="F230" s="5"/>
      <c r="G230" s="5"/>
      <c r="H230" s="134"/>
      <c r="I230" s="134"/>
      <c r="J230" s="5"/>
      <c r="K230" s="5"/>
      <c r="L230" s="5"/>
      <c r="M230" s="5"/>
      <c r="N230" s="5"/>
      <c r="O230" s="5"/>
      <c r="P230" s="5"/>
      <c r="Q230" s="5"/>
      <c r="R230" s="5"/>
      <c r="S230" s="5"/>
      <c r="T230" s="5"/>
      <c r="U230" s="5"/>
      <c r="V230" s="5"/>
      <c r="W230" s="5"/>
      <c r="X230" s="5"/>
      <c r="Y230" s="5"/>
      <c r="Z230" s="5"/>
      <c r="AA230" s="5"/>
      <c r="AB230" s="5"/>
      <c r="AC230" s="5"/>
      <c r="AD230" s="5"/>
    </row>
    <row r="231" ht="15.75" customHeight="1">
      <c r="A231" s="5"/>
      <c r="B231" s="5"/>
      <c r="C231" s="5"/>
      <c r="D231" s="5"/>
      <c r="E231" s="5"/>
      <c r="F231" s="5"/>
      <c r="G231" s="5"/>
      <c r="H231" s="134"/>
      <c r="I231" s="134"/>
      <c r="J231" s="5"/>
      <c r="K231" s="5"/>
      <c r="L231" s="5"/>
      <c r="M231" s="5"/>
      <c r="N231" s="5"/>
      <c r="O231" s="5"/>
      <c r="P231" s="5"/>
      <c r="Q231" s="5"/>
      <c r="R231" s="5"/>
      <c r="S231" s="5"/>
      <c r="T231" s="5"/>
      <c r="U231" s="5"/>
      <c r="V231" s="5"/>
      <c r="W231" s="5"/>
      <c r="X231" s="5"/>
      <c r="Y231" s="5"/>
      <c r="Z231" s="5"/>
      <c r="AA231" s="5"/>
      <c r="AB231" s="5"/>
      <c r="AC231" s="5"/>
      <c r="AD231" s="5"/>
    </row>
    <row r="232" ht="15.75" customHeight="1">
      <c r="A232" s="5"/>
      <c r="B232" s="5"/>
      <c r="C232" s="5"/>
      <c r="D232" s="5"/>
      <c r="E232" s="5"/>
      <c r="F232" s="5"/>
      <c r="G232" s="5"/>
      <c r="H232" s="134"/>
      <c r="I232" s="134"/>
      <c r="J232" s="5"/>
      <c r="K232" s="5"/>
      <c r="L232" s="5"/>
      <c r="M232" s="5"/>
      <c r="N232" s="5"/>
      <c r="O232" s="5"/>
      <c r="P232" s="5"/>
      <c r="Q232" s="5"/>
      <c r="R232" s="5"/>
      <c r="S232" s="5"/>
      <c r="T232" s="5"/>
      <c r="U232" s="5"/>
      <c r="V232" s="5"/>
      <c r="W232" s="5"/>
      <c r="X232" s="5"/>
      <c r="Y232" s="5"/>
      <c r="Z232" s="5"/>
      <c r="AA232" s="5"/>
      <c r="AB232" s="5"/>
      <c r="AC232" s="5"/>
      <c r="AD232" s="5"/>
    </row>
    <row r="233" ht="15.75" customHeight="1">
      <c r="A233" s="5"/>
      <c r="B233" s="5"/>
      <c r="C233" s="5"/>
      <c r="D233" s="5"/>
      <c r="E233" s="5"/>
      <c r="F233" s="5"/>
      <c r="G233" s="5"/>
      <c r="H233" s="134"/>
      <c r="I233" s="134"/>
      <c r="J233" s="5"/>
      <c r="K233" s="5"/>
      <c r="L233" s="5"/>
      <c r="M233" s="5"/>
      <c r="N233" s="5"/>
      <c r="O233" s="5"/>
      <c r="P233" s="5"/>
      <c r="Q233" s="5"/>
      <c r="R233" s="5"/>
      <c r="S233" s="5"/>
      <c r="T233" s="5"/>
      <c r="U233" s="5"/>
      <c r="V233" s="5"/>
      <c r="W233" s="5"/>
      <c r="X233" s="5"/>
      <c r="Y233" s="5"/>
      <c r="Z233" s="5"/>
      <c r="AA233" s="5"/>
      <c r="AB233" s="5"/>
      <c r="AC233" s="5"/>
      <c r="AD233" s="5"/>
    </row>
    <row r="234" ht="15.75" customHeight="1">
      <c r="A234" s="5"/>
      <c r="B234" s="5"/>
      <c r="C234" s="5"/>
      <c r="D234" s="5"/>
      <c r="E234" s="5"/>
      <c r="F234" s="5"/>
      <c r="G234" s="5"/>
      <c r="H234" s="134"/>
      <c r="I234" s="134"/>
      <c r="J234" s="5"/>
      <c r="K234" s="5"/>
      <c r="L234" s="5"/>
      <c r="M234" s="5"/>
      <c r="N234" s="5"/>
      <c r="O234" s="5"/>
      <c r="P234" s="5"/>
      <c r="Q234" s="5"/>
      <c r="R234" s="5"/>
      <c r="S234" s="5"/>
      <c r="T234" s="5"/>
      <c r="U234" s="5"/>
      <c r="V234" s="5"/>
      <c r="W234" s="5"/>
      <c r="X234" s="5"/>
      <c r="Y234" s="5"/>
      <c r="Z234" s="5"/>
      <c r="AA234" s="5"/>
      <c r="AB234" s="5"/>
      <c r="AC234" s="5"/>
      <c r="AD234" s="5"/>
    </row>
    <row r="235" ht="15.75" customHeight="1">
      <c r="A235" s="5"/>
      <c r="B235" s="5"/>
      <c r="C235" s="5"/>
      <c r="D235" s="5"/>
      <c r="E235" s="5"/>
      <c r="F235" s="5"/>
      <c r="G235" s="5"/>
      <c r="H235" s="134"/>
      <c r="I235" s="134"/>
      <c r="J235" s="5"/>
      <c r="K235" s="5"/>
      <c r="L235" s="5"/>
      <c r="M235" s="5"/>
      <c r="N235" s="5"/>
      <c r="O235" s="5"/>
      <c r="P235" s="5"/>
      <c r="Q235" s="5"/>
      <c r="R235" s="5"/>
      <c r="S235" s="5"/>
      <c r="T235" s="5"/>
      <c r="U235" s="5"/>
      <c r="V235" s="5"/>
      <c r="W235" s="5"/>
      <c r="X235" s="5"/>
      <c r="Y235" s="5"/>
      <c r="Z235" s="5"/>
      <c r="AA235" s="5"/>
      <c r="AB235" s="5"/>
      <c r="AC235" s="5"/>
      <c r="AD235" s="5"/>
    </row>
    <row r="236" ht="15.75" customHeight="1">
      <c r="A236" s="5"/>
      <c r="B236" s="5"/>
      <c r="C236" s="5"/>
      <c r="D236" s="5"/>
      <c r="E236" s="5"/>
      <c r="F236" s="5"/>
      <c r="G236" s="5"/>
      <c r="H236" s="134"/>
      <c r="I236" s="134"/>
      <c r="J236" s="5"/>
      <c r="K236" s="5"/>
      <c r="L236" s="5"/>
      <c r="M236" s="5"/>
      <c r="N236" s="5"/>
      <c r="O236" s="5"/>
      <c r="P236" s="5"/>
      <c r="Q236" s="5"/>
      <c r="R236" s="5"/>
      <c r="S236" s="5"/>
      <c r="T236" s="5"/>
      <c r="U236" s="5"/>
      <c r="V236" s="5"/>
      <c r="W236" s="5"/>
      <c r="X236" s="5"/>
      <c r="Y236" s="5"/>
      <c r="Z236" s="5"/>
      <c r="AA236" s="5"/>
      <c r="AB236" s="5"/>
      <c r="AC236" s="5"/>
      <c r="AD236" s="5"/>
    </row>
    <row r="237" ht="15.75" customHeight="1">
      <c r="A237" s="5"/>
      <c r="B237" s="5"/>
      <c r="C237" s="5"/>
      <c r="D237" s="5"/>
      <c r="E237" s="5"/>
      <c r="F237" s="5"/>
      <c r="G237" s="5"/>
      <c r="H237" s="134"/>
      <c r="I237" s="134"/>
      <c r="J237" s="5"/>
      <c r="K237" s="5"/>
      <c r="L237" s="5"/>
      <c r="M237" s="5"/>
      <c r="N237" s="5"/>
      <c r="O237" s="5"/>
      <c r="P237" s="5"/>
      <c r="Q237" s="5"/>
      <c r="R237" s="5"/>
      <c r="S237" s="5"/>
      <c r="T237" s="5"/>
      <c r="U237" s="5"/>
      <c r="V237" s="5"/>
      <c r="W237" s="5"/>
      <c r="X237" s="5"/>
      <c r="Y237" s="5"/>
      <c r="Z237" s="5"/>
      <c r="AA237" s="5"/>
      <c r="AB237" s="5"/>
      <c r="AC237" s="5"/>
      <c r="AD237" s="5"/>
    </row>
    <row r="238" ht="15.75" customHeight="1">
      <c r="A238" s="5"/>
      <c r="B238" s="5"/>
      <c r="C238" s="5"/>
      <c r="D238" s="5"/>
      <c r="E238" s="5"/>
      <c r="F238" s="5"/>
      <c r="G238" s="5"/>
      <c r="H238" s="134"/>
      <c r="I238" s="134"/>
      <c r="J238" s="5"/>
      <c r="K238" s="5"/>
      <c r="L238" s="5"/>
      <c r="M238" s="5"/>
      <c r="N238" s="5"/>
      <c r="O238" s="5"/>
      <c r="P238" s="5"/>
      <c r="Q238" s="5"/>
      <c r="R238" s="5"/>
      <c r="S238" s="5"/>
      <c r="T238" s="5"/>
      <c r="U238" s="5"/>
      <c r="V238" s="5"/>
      <c r="W238" s="5"/>
      <c r="X238" s="5"/>
      <c r="Y238" s="5"/>
      <c r="Z238" s="5"/>
      <c r="AA238" s="5"/>
      <c r="AB238" s="5"/>
      <c r="AC238" s="5"/>
      <c r="AD238" s="5"/>
    </row>
    <row r="239" ht="15.75" customHeight="1">
      <c r="A239" s="5"/>
      <c r="B239" s="5"/>
      <c r="C239" s="5"/>
      <c r="D239" s="5"/>
      <c r="E239" s="5"/>
      <c r="F239" s="5"/>
      <c r="G239" s="5"/>
      <c r="H239" s="134"/>
      <c r="I239" s="134"/>
      <c r="J239" s="5"/>
      <c r="K239" s="5"/>
      <c r="L239" s="5"/>
      <c r="M239" s="5"/>
      <c r="N239" s="5"/>
      <c r="O239" s="5"/>
      <c r="P239" s="5"/>
      <c r="Q239" s="5"/>
      <c r="R239" s="5"/>
      <c r="S239" s="5"/>
      <c r="T239" s="5"/>
      <c r="U239" s="5"/>
      <c r="V239" s="5"/>
      <c r="W239" s="5"/>
      <c r="X239" s="5"/>
      <c r="Y239" s="5"/>
      <c r="Z239" s="5"/>
      <c r="AA239" s="5"/>
      <c r="AB239" s="5"/>
      <c r="AC239" s="5"/>
      <c r="AD239" s="5"/>
    </row>
    <row r="240" ht="15.75" customHeight="1">
      <c r="A240" s="5"/>
      <c r="B240" s="5"/>
      <c r="C240" s="5"/>
      <c r="D240" s="5"/>
      <c r="E240" s="5"/>
      <c r="F240" s="5"/>
      <c r="G240" s="5"/>
      <c r="H240" s="134"/>
      <c r="I240" s="134"/>
      <c r="J240" s="5"/>
      <c r="K240" s="5"/>
      <c r="L240" s="5"/>
      <c r="M240" s="5"/>
      <c r="N240" s="5"/>
      <c r="O240" s="5"/>
      <c r="P240" s="5"/>
      <c r="Q240" s="5"/>
      <c r="R240" s="5"/>
      <c r="S240" s="5"/>
      <c r="T240" s="5"/>
      <c r="U240" s="5"/>
      <c r="V240" s="5"/>
      <c r="W240" s="5"/>
      <c r="X240" s="5"/>
      <c r="Y240" s="5"/>
      <c r="Z240" s="5"/>
      <c r="AA240" s="5"/>
      <c r="AB240" s="5"/>
      <c r="AC240" s="5"/>
      <c r="AD240" s="5"/>
    </row>
    <row r="241" ht="15.75" customHeight="1">
      <c r="A241" s="5"/>
      <c r="B241" s="5"/>
      <c r="C241" s="5"/>
      <c r="D241" s="5"/>
      <c r="E241" s="5"/>
      <c r="F241" s="5"/>
      <c r="G241" s="5"/>
      <c r="H241" s="134"/>
      <c r="I241" s="134"/>
      <c r="J241" s="5"/>
      <c r="K241" s="5"/>
      <c r="L241" s="5"/>
      <c r="M241" s="5"/>
      <c r="N241" s="5"/>
      <c r="O241" s="5"/>
      <c r="P241" s="5"/>
      <c r="Q241" s="5"/>
      <c r="R241" s="5"/>
      <c r="S241" s="5"/>
      <c r="T241" s="5"/>
      <c r="U241" s="5"/>
      <c r="V241" s="5"/>
      <c r="W241" s="5"/>
      <c r="X241" s="5"/>
      <c r="Y241" s="5"/>
      <c r="Z241" s="5"/>
      <c r="AA241" s="5"/>
      <c r="AB241" s="5"/>
      <c r="AC241" s="5"/>
      <c r="AD241" s="5"/>
    </row>
    <row r="242" ht="15.75" customHeight="1">
      <c r="A242" s="5"/>
      <c r="B242" s="5"/>
      <c r="C242" s="5"/>
      <c r="D242" s="5"/>
      <c r="E242" s="5"/>
      <c r="F242" s="5"/>
      <c r="G242" s="5"/>
      <c r="H242" s="134"/>
      <c r="I242" s="134"/>
      <c r="J242" s="5"/>
      <c r="K242" s="5"/>
      <c r="L242" s="5"/>
      <c r="M242" s="5"/>
      <c r="N242" s="5"/>
      <c r="O242" s="5"/>
      <c r="P242" s="5"/>
      <c r="Q242" s="5"/>
      <c r="R242" s="5"/>
      <c r="S242" s="5"/>
      <c r="T242" s="5"/>
      <c r="U242" s="5"/>
      <c r="V242" s="5"/>
      <c r="W242" s="5"/>
      <c r="X242" s="5"/>
      <c r="Y242" s="5"/>
      <c r="Z242" s="5"/>
      <c r="AA242" s="5"/>
      <c r="AB242" s="5"/>
      <c r="AC242" s="5"/>
      <c r="AD242" s="5"/>
    </row>
    <row r="243" ht="15.75" customHeight="1">
      <c r="A243" s="5"/>
      <c r="B243" s="5"/>
      <c r="C243" s="5"/>
      <c r="D243" s="5"/>
      <c r="E243" s="5"/>
      <c r="F243" s="5"/>
      <c r="G243" s="5"/>
      <c r="H243" s="134"/>
      <c r="I243" s="134"/>
      <c r="J243" s="5"/>
      <c r="K243" s="5"/>
      <c r="L243" s="5"/>
      <c r="M243" s="5"/>
      <c r="N243" s="5"/>
      <c r="O243" s="5"/>
      <c r="P243" s="5"/>
      <c r="Q243" s="5"/>
      <c r="R243" s="5"/>
      <c r="S243" s="5"/>
      <c r="T243" s="5"/>
      <c r="U243" s="5"/>
      <c r="V243" s="5"/>
      <c r="W243" s="5"/>
      <c r="X243" s="5"/>
      <c r="Y243" s="5"/>
      <c r="Z243" s="5"/>
      <c r="AA243" s="5"/>
      <c r="AB243" s="5"/>
      <c r="AC243" s="5"/>
      <c r="AD243" s="5"/>
    </row>
    <row r="244" ht="15.75" customHeight="1">
      <c r="A244" s="5"/>
      <c r="B244" s="5"/>
      <c r="C244" s="5"/>
      <c r="D244" s="5"/>
      <c r="E244" s="5"/>
      <c r="F244" s="5"/>
      <c r="G244" s="5"/>
      <c r="H244" s="134"/>
      <c r="I244" s="134"/>
      <c r="J244" s="5"/>
      <c r="K244" s="5"/>
      <c r="L244" s="5"/>
      <c r="M244" s="5"/>
      <c r="N244" s="5"/>
      <c r="O244" s="5"/>
      <c r="P244" s="5"/>
      <c r="Q244" s="5"/>
      <c r="R244" s="5"/>
      <c r="S244" s="5"/>
      <c r="T244" s="5"/>
      <c r="U244" s="5"/>
      <c r="V244" s="5"/>
      <c r="W244" s="5"/>
      <c r="X244" s="5"/>
      <c r="Y244" s="5"/>
      <c r="Z244" s="5"/>
      <c r="AA244" s="5"/>
      <c r="AB244" s="5"/>
      <c r="AC244" s="5"/>
      <c r="AD244" s="5"/>
    </row>
    <row r="245" ht="15.75" customHeight="1">
      <c r="A245" s="5"/>
      <c r="B245" s="5"/>
      <c r="C245" s="5"/>
      <c r="D245" s="5"/>
      <c r="E245" s="5"/>
      <c r="F245" s="5"/>
      <c r="G245" s="5"/>
      <c r="H245" s="134"/>
      <c r="I245" s="134"/>
      <c r="J245" s="5"/>
      <c r="K245" s="5"/>
      <c r="L245" s="5"/>
      <c r="M245" s="5"/>
      <c r="N245" s="5"/>
      <c r="O245" s="5"/>
      <c r="P245" s="5"/>
      <c r="Q245" s="5"/>
      <c r="R245" s="5"/>
      <c r="S245" s="5"/>
      <c r="T245" s="5"/>
      <c r="U245" s="5"/>
      <c r="V245" s="5"/>
      <c r="W245" s="5"/>
      <c r="X245" s="5"/>
      <c r="Y245" s="5"/>
      <c r="Z245" s="5"/>
      <c r="AA245" s="5"/>
      <c r="AB245" s="5"/>
      <c r="AC245" s="5"/>
      <c r="AD245" s="5"/>
    </row>
    <row r="246" ht="15.75" customHeight="1">
      <c r="A246" s="5"/>
      <c r="B246" s="5"/>
      <c r="C246" s="5"/>
      <c r="D246" s="5"/>
      <c r="E246" s="5"/>
      <c r="F246" s="5"/>
      <c r="G246" s="5"/>
      <c r="H246" s="134"/>
      <c r="I246" s="134"/>
      <c r="J246" s="5"/>
      <c r="K246" s="5"/>
      <c r="L246" s="5"/>
      <c r="M246" s="5"/>
      <c r="N246" s="5"/>
      <c r="O246" s="5"/>
      <c r="P246" s="5"/>
      <c r="Q246" s="5"/>
      <c r="R246" s="5"/>
      <c r="S246" s="5"/>
      <c r="T246" s="5"/>
      <c r="U246" s="5"/>
      <c r="V246" s="5"/>
      <c r="W246" s="5"/>
      <c r="X246" s="5"/>
      <c r="Y246" s="5"/>
      <c r="Z246" s="5"/>
      <c r="AA246" s="5"/>
      <c r="AB246" s="5"/>
      <c r="AC246" s="5"/>
      <c r="AD246" s="5"/>
    </row>
    <row r="247" ht="15.75" customHeight="1">
      <c r="A247" s="5"/>
      <c r="B247" s="5"/>
      <c r="C247" s="5"/>
      <c r="D247" s="5"/>
      <c r="E247" s="5"/>
      <c r="F247" s="5"/>
      <c r="G247" s="5"/>
      <c r="H247" s="134"/>
      <c r="I247" s="134"/>
      <c r="J247" s="5"/>
      <c r="K247" s="5"/>
      <c r="L247" s="5"/>
      <c r="M247" s="5"/>
      <c r="N247" s="5"/>
      <c r="O247" s="5"/>
      <c r="P247" s="5"/>
      <c r="Q247" s="5"/>
      <c r="R247" s="5"/>
      <c r="S247" s="5"/>
      <c r="T247" s="5"/>
      <c r="U247" s="5"/>
      <c r="V247" s="5"/>
      <c r="W247" s="5"/>
      <c r="X247" s="5"/>
      <c r="Y247" s="5"/>
      <c r="Z247" s="5"/>
      <c r="AA247" s="5"/>
      <c r="AB247" s="5"/>
      <c r="AC247" s="5"/>
      <c r="AD247" s="5"/>
    </row>
    <row r="248" ht="15.75" customHeight="1">
      <c r="A248" s="5"/>
      <c r="B248" s="5"/>
      <c r="C248" s="5"/>
      <c r="D248" s="5"/>
      <c r="E248" s="5"/>
      <c r="F248" s="5"/>
      <c r="G248" s="5"/>
      <c r="H248" s="134"/>
      <c r="I248" s="134"/>
      <c r="J248" s="5"/>
      <c r="K248" s="5"/>
      <c r="L248" s="5"/>
      <c r="M248" s="5"/>
      <c r="N248" s="5"/>
      <c r="O248" s="5"/>
      <c r="P248" s="5"/>
      <c r="Q248" s="5"/>
      <c r="R248" s="5"/>
      <c r="S248" s="5"/>
      <c r="T248" s="5"/>
      <c r="U248" s="5"/>
      <c r="V248" s="5"/>
      <c r="W248" s="5"/>
      <c r="X248" s="5"/>
      <c r="Y248" s="5"/>
      <c r="Z248" s="5"/>
      <c r="AA248" s="5"/>
      <c r="AB248" s="5"/>
      <c r="AC248" s="5"/>
      <c r="AD248" s="5"/>
    </row>
    <row r="249" ht="15.75" customHeight="1">
      <c r="A249" s="5"/>
      <c r="B249" s="5"/>
      <c r="C249" s="5"/>
      <c r="D249" s="5"/>
      <c r="E249" s="5"/>
      <c r="F249" s="5"/>
      <c r="G249" s="5"/>
      <c r="H249" s="134"/>
      <c r="I249" s="134"/>
      <c r="J249" s="5"/>
      <c r="K249" s="5"/>
      <c r="L249" s="5"/>
      <c r="M249" s="5"/>
      <c r="N249" s="5"/>
      <c r="O249" s="5"/>
      <c r="P249" s="5"/>
      <c r="Q249" s="5"/>
      <c r="R249" s="5"/>
      <c r="S249" s="5"/>
      <c r="T249" s="5"/>
      <c r="U249" s="5"/>
      <c r="V249" s="5"/>
      <c r="W249" s="5"/>
      <c r="X249" s="5"/>
      <c r="Y249" s="5"/>
      <c r="Z249" s="5"/>
      <c r="AA249" s="5"/>
      <c r="AB249" s="5"/>
      <c r="AC249" s="5"/>
      <c r="AD249" s="5"/>
    </row>
    <row r="250" ht="15.75" customHeight="1">
      <c r="A250" s="5"/>
      <c r="B250" s="5"/>
      <c r="C250" s="5"/>
      <c r="D250" s="5"/>
      <c r="E250" s="5"/>
      <c r="F250" s="5"/>
      <c r="G250" s="5"/>
      <c r="H250" s="134"/>
      <c r="I250" s="134"/>
      <c r="J250" s="5"/>
      <c r="K250" s="5"/>
      <c r="L250" s="5"/>
      <c r="M250" s="5"/>
      <c r="N250" s="5"/>
      <c r="O250" s="5"/>
      <c r="P250" s="5"/>
      <c r="Q250" s="5"/>
      <c r="R250" s="5"/>
      <c r="S250" s="5"/>
      <c r="T250" s="5"/>
      <c r="U250" s="5"/>
      <c r="V250" s="5"/>
      <c r="W250" s="5"/>
      <c r="X250" s="5"/>
      <c r="Y250" s="5"/>
      <c r="Z250" s="5"/>
      <c r="AA250" s="5"/>
      <c r="AB250" s="5"/>
      <c r="AC250" s="5"/>
      <c r="AD250" s="5"/>
    </row>
    <row r="251" ht="15.75" customHeight="1">
      <c r="A251" s="5"/>
      <c r="B251" s="5"/>
      <c r="C251" s="5"/>
      <c r="D251" s="5"/>
      <c r="E251" s="5"/>
      <c r="F251" s="5"/>
      <c r="G251" s="5"/>
      <c r="H251" s="134"/>
      <c r="I251" s="134"/>
      <c r="J251" s="5"/>
      <c r="K251" s="5"/>
      <c r="L251" s="5"/>
      <c r="M251" s="5"/>
      <c r="N251" s="5"/>
      <c r="O251" s="5"/>
      <c r="P251" s="5"/>
      <c r="Q251" s="5"/>
      <c r="R251" s="5"/>
      <c r="S251" s="5"/>
      <c r="T251" s="5"/>
      <c r="U251" s="5"/>
      <c r="V251" s="5"/>
      <c r="W251" s="5"/>
      <c r="X251" s="5"/>
      <c r="Y251" s="5"/>
      <c r="Z251" s="5"/>
      <c r="AA251" s="5"/>
      <c r="AB251" s="5"/>
      <c r="AC251" s="5"/>
      <c r="AD251" s="5"/>
    </row>
    <row r="252" ht="15.75" customHeight="1">
      <c r="A252" s="5"/>
      <c r="B252" s="5"/>
      <c r="C252" s="5"/>
      <c r="D252" s="5"/>
      <c r="E252" s="5"/>
      <c r="F252" s="5"/>
      <c r="G252" s="5"/>
      <c r="H252" s="134"/>
      <c r="I252" s="134"/>
      <c r="J252" s="5"/>
      <c r="K252" s="5"/>
      <c r="L252" s="5"/>
      <c r="M252" s="5"/>
      <c r="N252" s="5"/>
      <c r="O252" s="5"/>
      <c r="P252" s="5"/>
      <c r="Q252" s="5"/>
      <c r="R252" s="5"/>
      <c r="S252" s="5"/>
      <c r="T252" s="5"/>
      <c r="U252" s="5"/>
      <c r="V252" s="5"/>
      <c r="W252" s="5"/>
      <c r="X252" s="5"/>
      <c r="Y252" s="5"/>
      <c r="Z252" s="5"/>
      <c r="AA252" s="5"/>
      <c r="AB252" s="5"/>
      <c r="AC252" s="5"/>
      <c r="AD252" s="5"/>
    </row>
    <row r="253" ht="15.75" customHeight="1">
      <c r="A253" s="5"/>
      <c r="B253" s="5"/>
      <c r="C253" s="5"/>
      <c r="D253" s="5"/>
      <c r="E253" s="5"/>
      <c r="F253" s="5"/>
      <c r="G253" s="5"/>
      <c r="H253" s="134"/>
      <c r="I253" s="134"/>
      <c r="J253" s="5"/>
      <c r="K253" s="5"/>
      <c r="L253" s="5"/>
      <c r="M253" s="5"/>
      <c r="N253" s="5"/>
      <c r="O253" s="5"/>
      <c r="P253" s="5"/>
      <c r="Q253" s="5"/>
      <c r="R253" s="5"/>
      <c r="S253" s="5"/>
      <c r="T253" s="5"/>
      <c r="U253" s="5"/>
      <c r="V253" s="5"/>
      <c r="W253" s="5"/>
      <c r="X253" s="5"/>
      <c r="Y253" s="5"/>
      <c r="Z253" s="5"/>
      <c r="AA253" s="5"/>
      <c r="AB253" s="5"/>
      <c r="AC253" s="5"/>
      <c r="AD253" s="5"/>
    </row>
    <row r="254" ht="15.75" customHeight="1">
      <c r="A254" s="5"/>
      <c r="B254" s="5"/>
      <c r="C254" s="5"/>
      <c r="D254" s="5"/>
      <c r="E254" s="5"/>
      <c r="F254" s="5"/>
      <c r="G254" s="5"/>
      <c r="H254" s="134"/>
      <c r="I254" s="134"/>
      <c r="J254" s="5"/>
      <c r="K254" s="5"/>
      <c r="L254" s="5"/>
      <c r="M254" s="5"/>
      <c r="N254" s="5"/>
      <c r="O254" s="5"/>
      <c r="P254" s="5"/>
      <c r="Q254" s="5"/>
      <c r="R254" s="5"/>
      <c r="S254" s="5"/>
      <c r="T254" s="5"/>
      <c r="U254" s="5"/>
      <c r="V254" s="5"/>
      <c r="W254" s="5"/>
      <c r="X254" s="5"/>
      <c r="Y254" s="5"/>
      <c r="Z254" s="5"/>
      <c r="AA254" s="5"/>
      <c r="AB254" s="5"/>
      <c r="AC254" s="5"/>
      <c r="AD254" s="5"/>
    </row>
    <row r="255" ht="15.75" customHeight="1">
      <c r="A255" s="5"/>
      <c r="B255" s="5"/>
      <c r="C255" s="5"/>
      <c r="D255" s="5"/>
      <c r="E255" s="5"/>
      <c r="F255" s="5"/>
      <c r="G255" s="5"/>
      <c r="H255" s="134"/>
      <c r="I255" s="134"/>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
      <c r="B256" s="5"/>
      <c r="C256" s="5"/>
      <c r="D256" s="5"/>
      <c r="E256" s="5"/>
      <c r="F256" s="5"/>
      <c r="G256" s="5"/>
      <c r="H256" s="134"/>
      <c r="I256" s="134"/>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
      <c r="B257" s="5"/>
      <c r="C257" s="5"/>
      <c r="D257" s="5"/>
      <c r="E257" s="5"/>
      <c r="F257" s="5"/>
      <c r="G257" s="5"/>
      <c r="H257" s="134"/>
      <c r="I257" s="134"/>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
      <c r="B258" s="5"/>
      <c r="C258" s="5"/>
      <c r="D258" s="5"/>
      <c r="E258" s="5"/>
      <c r="F258" s="5"/>
      <c r="G258" s="5"/>
      <c r="H258" s="134"/>
      <c r="I258" s="134"/>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
      <c r="B259" s="5"/>
      <c r="C259" s="5"/>
      <c r="D259" s="5"/>
      <c r="E259" s="5"/>
      <c r="F259" s="5"/>
      <c r="G259" s="5"/>
      <c r="H259" s="134"/>
      <c r="I259" s="134"/>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ht="15.75" customHeight="1">
      <c r="T276" s="5"/>
      <c r="U276" s="5"/>
      <c r="V276" s="5"/>
      <c r="W276" s="5"/>
    </row>
    <row r="277" ht="15.75" customHeight="1">
      <c r="T277" s="5"/>
      <c r="U277" s="5"/>
      <c r="V277" s="5"/>
      <c r="W277" s="5"/>
    </row>
    <row r="278" ht="15.75" customHeight="1">
      <c r="T278" s="5"/>
      <c r="U278" s="5"/>
      <c r="V278" s="5"/>
      <c r="W278" s="5"/>
    </row>
    <row r="279" ht="15.75" customHeight="1">
      <c r="T279" s="5"/>
      <c r="U279" s="5"/>
      <c r="V279" s="5"/>
      <c r="W279" s="5"/>
    </row>
    <row r="280" ht="15.75" customHeight="1">
      <c r="T280" s="5"/>
      <c r="U280" s="5"/>
      <c r="V280" s="5"/>
      <c r="W280" s="5"/>
    </row>
    <row r="281" ht="15.75" customHeight="1">
      <c r="T281" s="5"/>
      <c r="U281" s="5"/>
      <c r="V281" s="5"/>
      <c r="W281" s="5"/>
    </row>
    <row r="282" ht="15.75" customHeight="1">
      <c r="T282" s="5"/>
      <c r="U282" s="5"/>
      <c r="V282" s="5"/>
      <c r="W282" s="5"/>
    </row>
    <row r="283" ht="15.75" customHeight="1">
      <c r="T283" s="5"/>
      <c r="U283" s="5"/>
      <c r="V283" s="5"/>
      <c r="W283" s="5"/>
    </row>
    <row r="284" ht="15.75" customHeight="1">
      <c r="T284" s="5"/>
      <c r="U284" s="5"/>
      <c r="V284" s="5"/>
      <c r="W284" s="5"/>
    </row>
    <row r="285" ht="15.75" customHeight="1">
      <c r="T285" s="5"/>
      <c r="U285" s="5"/>
      <c r="V285" s="5"/>
      <c r="W285" s="5"/>
    </row>
    <row r="286" ht="15.75" customHeight="1">
      <c r="T286" s="5"/>
      <c r="U286" s="5"/>
      <c r="V286" s="5"/>
      <c r="W286" s="5"/>
    </row>
    <row r="287" ht="15.75" customHeight="1">
      <c r="T287" s="5"/>
      <c r="U287" s="5"/>
      <c r="V287" s="5"/>
      <c r="W287" s="5"/>
    </row>
    <row r="288" ht="15.75" customHeight="1">
      <c r="T288" s="5"/>
      <c r="U288" s="5"/>
      <c r="V288" s="5"/>
      <c r="W288" s="5"/>
    </row>
    <row r="289" ht="15.75" customHeight="1">
      <c r="T289" s="5"/>
      <c r="U289" s="5"/>
      <c r="V289" s="5"/>
      <c r="W289" s="5"/>
    </row>
    <row r="290" ht="15.75" customHeight="1">
      <c r="T290" s="5"/>
      <c r="U290" s="5"/>
      <c r="V290" s="5"/>
      <c r="W290" s="5"/>
    </row>
    <row r="291" ht="15.75" customHeight="1">
      <c r="T291" s="5"/>
      <c r="U291" s="5"/>
      <c r="V291" s="5"/>
      <c r="W291" s="5"/>
    </row>
    <row r="292" ht="15.75" customHeight="1">
      <c r="T292" s="5"/>
      <c r="U292" s="5"/>
      <c r="V292" s="5"/>
      <c r="W292" s="5"/>
    </row>
    <row r="293" ht="15.75" customHeight="1">
      <c r="T293" s="5"/>
      <c r="U293" s="5"/>
      <c r="V293" s="5"/>
      <c r="W293" s="5"/>
    </row>
    <row r="294" ht="15.75" customHeight="1">
      <c r="T294" s="5"/>
      <c r="U294" s="5"/>
      <c r="V294" s="5"/>
      <c r="W294" s="5"/>
    </row>
    <row r="295" ht="15.75" customHeight="1">
      <c r="T295" s="5"/>
      <c r="U295" s="5"/>
      <c r="V295" s="5"/>
      <c r="W295" s="5"/>
    </row>
    <row r="296" ht="15.75" customHeight="1">
      <c r="T296" s="5"/>
      <c r="U296" s="5"/>
      <c r="V296" s="5"/>
      <c r="W296" s="5"/>
    </row>
    <row r="297" ht="15.75" customHeight="1">
      <c r="T297" s="5"/>
      <c r="U297" s="5"/>
      <c r="V297" s="5"/>
      <c r="W297" s="5"/>
    </row>
    <row r="298" ht="15.75" customHeight="1">
      <c r="T298" s="5"/>
      <c r="U298" s="5"/>
      <c r="V298" s="5"/>
      <c r="W298" s="5"/>
    </row>
    <row r="299" ht="15.75" customHeight="1">
      <c r="T299" s="5"/>
      <c r="U299" s="5"/>
      <c r="V299" s="5"/>
      <c r="W299" s="5"/>
    </row>
    <row r="300" ht="15.75" customHeight="1">
      <c r="T300" s="5"/>
      <c r="U300" s="5"/>
      <c r="V300" s="5"/>
      <c r="W300" s="5"/>
    </row>
    <row r="301" ht="15.75" customHeight="1">
      <c r="T301" s="5"/>
      <c r="U301" s="5"/>
      <c r="V301" s="5"/>
      <c r="W301" s="5"/>
    </row>
    <row r="302" ht="15.75" customHeight="1">
      <c r="T302" s="5"/>
      <c r="U302" s="5"/>
      <c r="V302" s="5"/>
      <c r="W302" s="5"/>
    </row>
    <row r="303" ht="15.75" customHeight="1">
      <c r="T303" s="5"/>
      <c r="U303" s="5"/>
      <c r="V303" s="5"/>
      <c r="W303" s="5"/>
    </row>
    <row r="304" ht="15.75" customHeight="1">
      <c r="T304" s="5"/>
      <c r="U304" s="5"/>
      <c r="V304" s="5"/>
      <c r="W304" s="5"/>
    </row>
    <row r="305" ht="15.75" customHeight="1">
      <c r="T305" s="5"/>
      <c r="U305" s="5"/>
      <c r="V305" s="5"/>
      <c r="W305" s="5"/>
    </row>
    <row r="306" ht="15.75" customHeight="1">
      <c r="T306" s="5"/>
      <c r="U306" s="5"/>
      <c r="V306" s="5"/>
      <c r="W306" s="5"/>
    </row>
    <row r="307" ht="15.75" customHeight="1">
      <c r="T307" s="5"/>
      <c r="U307" s="5"/>
      <c r="V307" s="5"/>
      <c r="W307" s="5"/>
    </row>
    <row r="308" ht="15.75" customHeight="1">
      <c r="T308" s="5"/>
      <c r="U308" s="5"/>
      <c r="V308" s="5"/>
      <c r="W308" s="5"/>
    </row>
    <row r="309" ht="15.75" customHeight="1">
      <c r="T309" s="5"/>
      <c r="U309" s="5"/>
      <c r="V309" s="5"/>
      <c r="W309" s="5"/>
    </row>
    <row r="310" ht="15.75" customHeight="1">
      <c r="T310" s="5"/>
      <c r="U310" s="5"/>
      <c r="V310" s="5"/>
      <c r="W310" s="5"/>
    </row>
    <row r="311" ht="15.75" customHeight="1">
      <c r="T311" s="5"/>
      <c r="U311" s="5"/>
      <c r="V311" s="5"/>
      <c r="W311" s="5"/>
    </row>
    <row r="312" ht="15.75" customHeight="1">
      <c r="T312" s="5"/>
      <c r="U312" s="5"/>
      <c r="V312" s="5"/>
      <c r="W312" s="5"/>
    </row>
    <row r="313" ht="15.75" customHeight="1">
      <c r="T313" s="5"/>
      <c r="U313" s="5"/>
      <c r="V313" s="5"/>
      <c r="W313" s="5"/>
    </row>
    <row r="314" ht="15.75" customHeight="1">
      <c r="T314" s="5"/>
      <c r="U314" s="5"/>
      <c r="V314" s="5"/>
      <c r="W314" s="5"/>
    </row>
    <row r="315" ht="15.75" customHeight="1">
      <c r="T315" s="5"/>
      <c r="U315" s="5"/>
      <c r="V315" s="5"/>
      <c r="W315" s="5"/>
    </row>
    <row r="316" ht="15.75" customHeight="1">
      <c r="T316" s="5"/>
      <c r="U316" s="5"/>
      <c r="V316" s="5"/>
      <c r="W316" s="5"/>
    </row>
    <row r="317" ht="15.75" customHeight="1">
      <c r="T317" s="5"/>
      <c r="U317" s="5"/>
      <c r="V317" s="5"/>
      <c r="W317" s="5"/>
    </row>
    <row r="318" ht="15.75" customHeight="1">
      <c r="T318" s="5"/>
      <c r="U318" s="5"/>
      <c r="V318" s="5"/>
      <c r="W318" s="5"/>
    </row>
    <row r="319" ht="15.75" customHeight="1">
      <c r="T319" s="5"/>
      <c r="U319" s="5"/>
      <c r="V319" s="5"/>
      <c r="W319" s="5"/>
    </row>
    <row r="320" ht="15.75" customHeight="1">
      <c r="T320" s="5"/>
      <c r="U320" s="5"/>
      <c r="V320" s="5"/>
      <c r="W320" s="5"/>
    </row>
    <row r="321" ht="15.75" customHeight="1">
      <c r="T321" s="5"/>
      <c r="U321" s="5"/>
      <c r="V321" s="5"/>
      <c r="W321" s="5"/>
    </row>
    <row r="322" ht="15.75" customHeight="1">
      <c r="T322" s="5"/>
      <c r="U322" s="5"/>
      <c r="V322" s="5"/>
      <c r="W322" s="5"/>
    </row>
    <row r="323" ht="15.75" customHeight="1">
      <c r="T323" s="5"/>
      <c r="U323" s="5"/>
      <c r="V323" s="5"/>
      <c r="W323" s="5"/>
    </row>
    <row r="324" ht="15.75" customHeight="1">
      <c r="T324" s="5"/>
      <c r="U324" s="5"/>
      <c r="V324" s="5"/>
      <c r="W324" s="5"/>
    </row>
    <row r="325" ht="15.75" customHeight="1">
      <c r="T325" s="5"/>
      <c r="U325" s="5"/>
      <c r="V325" s="5"/>
      <c r="W325" s="5"/>
    </row>
    <row r="326" ht="15.75" customHeight="1">
      <c r="T326" s="5"/>
      <c r="U326" s="5"/>
      <c r="V326" s="5"/>
      <c r="W326" s="5"/>
    </row>
    <row r="327" ht="15.75" customHeight="1">
      <c r="T327" s="5"/>
      <c r="U327" s="5"/>
      <c r="V327" s="5"/>
      <c r="W327" s="5"/>
    </row>
    <row r="328" ht="15.75" customHeight="1">
      <c r="T328" s="5"/>
      <c r="U328" s="5"/>
      <c r="V328" s="5"/>
      <c r="W328" s="5"/>
    </row>
    <row r="329" ht="15.75" customHeight="1">
      <c r="T329" s="5"/>
      <c r="U329" s="5"/>
      <c r="V329" s="5"/>
      <c r="W329" s="5"/>
    </row>
    <row r="330" ht="15.75" customHeight="1">
      <c r="T330" s="5"/>
      <c r="U330" s="5"/>
      <c r="V330" s="5"/>
      <c r="W330" s="5"/>
    </row>
    <row r="331" ht="15.75" customHeight="1">
      <c r="T331" s="5"/>
      <c r="U331" s="5"/>
      <c r="V331" s="5"/>
      <c r="W331" s="5"/>
    </row>
    <row r="332" ht="15.75" customHeight="1">
      <c r="T332" s="5"/>
      <c r="U332" s="5"/>
      <c r="V332" s="5"/>
      <c r="W332" s="5"/>
    </row>
    <row r="333" ht="15.75" customHeight="1">
      <c r="T333" s="5"/>
      <c r="U333" s="5"/>
      <c r="V333" s="5"/>
      <c r="W333" s="5"/>
    </row>
    <row r="334" ht="15.75" customHeight="1">
      <c r="T334" s="5"/>
      <c r="U334" s="5"/>
      <c r="V334" s="5"/>
      <c r="W334" s="5"/>
    </row>
    <row r="335" ht="15.75" customHeight="1">
      <c r="T335" s="5"/>
      <c r="U335" s="5"/>
      <c r="V335" s="5"/>
      <c r="W335" s="5"/>
    </row>
    <row r="336" ht="15.75" customHeight="1">
      <c r="T336" s="5"/>
      <c r="U336" s="5"/>
      <c r="V336" s="5"/>
      <c r="W336" s="5"/>
    </row>
    <row r="337" ht="15.75" customHeight="1">
      <c r="T337" s="5"/>
      <c r="U337" s="5"/>
      <c r="V337" s="5"/>
      <c r="W337" s="5"/>
    </row>
    <row r="338" ht="15.75" customHeight="1">
      <c r="T338" s="5"/>
      <c r="U338" s="5"/>
      <c r="V338" s="5"/>
      <c r="W338" s="5"/>
    </row>
    <row r="339" ht="15.75" customHeight="1">
      <c r="T339" s="5"/>
      <c r="U339" s="5"/>
      <c r="V339" s="5"/>
      <c r="W339" s="5"/>
    </row>
    <row r="340" ht="15.75" customHeight="1">
      <c r="T340" s="5"/>
      <c r="U340" s="5"/>
      <c r="V340" s="5"/>
      <c r="W340" s="5"/>
    </row>
    <row r="341" ht="15.75" customHeight="1">
      <c r="T341" s="5"/>
      <c r="U341" s="5"/>
      <c r="V341" s="5"/>
      <c r="W341" s="5"/>
    </row>
    <row r="342" ht="15.75" customHeight="1">
      <c r="T342" s="5"/>
      <c r="U342" s="5"/>
      <c r="V342" s="5"/>
      <c r="W342" s="5"/>
    </row>
    <row r="343" ht="15.75" customHeight="1">
      <c r="T343" s="5"/>
      <c r="U343" s="5"/>
      <c r="V343" s="5"/>
      <c r="W343" s="5"/>
    </row>
    <row r="344" ht="15.75" customHeight="1">
      <c r="T344" s="5"/>
      <c r="U344" s="5"/>
      <c r="V344" s="5"/>
      <c r="W344" s="5"/>
    </row>
    <row r="345" ht="15.75" customHeight="1">
      <c r="T345" s="5"/>
      <c r="U345" s="5"/>
      <c r="V345" s="5"/>
      <c r="W345" s="5"/>
    </row>
    <row r="346" ht="15.75" customHeight="1">
      <c r="T346" s="5"/>
      <c r="U346" s="5"/>
      <c r="V346" s="5"/>
      <c r="W346" s="5"/>
    </row>
    <row r="347" ht="15.75" customHeight="1">
      <c r="T347" s="5"/>
      <c r="U347" s="5"/>
      <c r="V347" s="5"/>
      <c r="W347" s="5"/>
    </row>
    <row r="348" ht="15.75" customHeight="1">
      <c r="T348" s="5"/>
      <c r="U348" s="5"/>
      <c r="V348" s="5"/>
      <c r="W348" s="5"/>
    </row>
    <row r="349" ht="15.75" customHeight="1">
      <c r="T349" s="5"/>
      <c r="U349" s="5"/>
      <c r="V349" s="5"/>
      <c r="W349" s="5"/>
    </row>
    <row r="350" ht="15.75" customHeight="1">
      <c r="T350" s="5"/>
      <c r="U350" s="5"/>
      <c r="V350" s="5"/>
      <c r="W350" s="5"/>
    </row>
    <row r="351" ht="15.75" customHeight="1">
      <c r="T351" s="5"/>
      <c r="U351" s="5"/>
      <c r="V351" s="5"/>
      <c r="W351" s="5"/>
    </row>
    <row r="352" ht="15.75" customHeight="1">
      <c r="T352" s="5"/>
      <c r="U352" s="5"/>
      <c r="V352" s="5"/>
      <c r="W352" s="5"/>
    </row>
    <row r="353" ht="15.75" customHeight="1">
      <c r="T353" s="5"/>
      <c r="U353" s="5"/>
      <c r="V353" s="5"/>
      <c r="W353" s="5"/>
    </row>
    <row r="354" ht="15.75" customHeight="1">
      <c r="T354" s="5"/>
      <c r="U354" s="5"/>
      <c r="V354" s="5"/>
      <c r="W354" s="5"/>
    </row>
    <row r="355" ht="15.75" customHeight="1">
      <c r="T355" s="5"/>
      <c r="U355" s="5"/>
      <c r="V355" s="5"/>
      <c r="W355" s="5"/>
    </row>
    <row r="356" ht="15.75" customHeight="1">
      <c r="T356" s="5"/>
      <c r="U356" s="5"/>
      <c r="V356" s="5"/>
      <c r="W356" s="5"/>
    </row>
    <row r="357" ht="15.75" customHeight="1">
      <c r="T357" s="5"/>
      <c r="U357" s="5"/>
      <c r="V357" s="5"/>
      <c r="W357" s="5"/>
    </row>
    <row r="358" ht="15.75" customHeight="1">
      <c r="T358" s="5"/>
      <c r="U358" s="5"/>
      <c r="V358" s="5"/>
      <c r="W358" s="5"/>
    </row>
    <row r="359" ht="15.75" customHeight="1">
      <c r="T359" s="5"/>
      <c r="U359" s="5"/>
      <c r="V359" s="5"/>
      <c r="W359" s="5"/>
    </row>
    <row r="360" ht="15.75" customHeight="1">
      <c r="T360" s="5"/>
      <c r="U360" s="5"/>
      <c r="V360" s="5"/>
      <c r="W360" s="5"/>
    </row>
    <row r="361" ht="15.75" customHeight="1">
      <c r="T361" s="5"/>
      <c r="U361" s="5"/>
      <c r="V361" s="5"/>
      <c r="W361" s="5"/>
    </row>
    <row r="362" ht="15.75" customHeight="1">
      <c r="T362" s="5"/>
      <c r="U362" s="5"/>
      <c r="V362" s="5"/>
      <c r="W362" s="5"/>
    </row>
    <row r="363" ht="15.75" customHeight="1">
      <c r="T363" s="5"/>
      <c r="U363" s="5"/>
      <c r="V363" s="5"/>
      <c r="W363" s="5"/>
    </row>
    <row r="364" ht="15.75" customHeight="1">
      <c r="T364" s="5"/>
      <c r="U364" s="5"/>
      <c r="V364" s="5"/>
      <c r="W364" s="5"/>
    </row>
    <row r="365" ht="15.75" customHeight="1">
      <c r="T365" s="5"/>
      <c r="U365" s="5"/>
      <c r="V365" s="5"/>
      <c r="W365" s="5"/>
    </row>
    <row r="366" ht="15.75" customHeight="1">
      <c r="T366" s="5"/>
      <c r="U366" s="5"/>
      <c r="V366" s="5"/>
      <c r="W366" s="5"/>
    </row>
    <row r="367" ht="15.75" customHeight="1">
      <c r="T367" s="5"/>
      <c r="U367" s="5"/>
      <c r="V367" s="5"/>
      <c r="W367" s="5"/>
    </row>
    <row r="368" ht="15.75" customHeight="1">
      <c r="T368" s="5"/>
      <c r="U368" s="5"/>
      <c r="V368" s="5"/>
      <c r="W368" s="5"/>
    </row>
    <row r="369" ht="15.75" customHeight="1">
      <c r="T369" s="5"/>
      <c r="U369" s="5"/>
      <c r="V369" s="5"/>
      <c r="W369" s="5"/>
    </row>
    <row r="370" ht="15.75" customHeight="1">
      <c r="T370" s="5"/>
      <c r="U370" s="5"/>
      <c r="V370" s="5"/>
      <c r="W370" s="5"/>
    </row>
    <row r="371" ht="15.75" customHeight="1">
      <c r="T371" s="5"/>
      <c r="U371" s="5"/>
      <c r="V371" s="5"/>
      <c r="W371" s="5"/>
    </row>
    <row r="372" ht="15.75" customHeight="1">
      <c r="T372" s="5"/>
      <c r="U372" s="5"/>
      <c r="V372" s="5"/>
      <c r="W372" s="5"/>
    </row>
    <row r="373" ht="15.75" customHeight="1">
      <c r="T373" s="5"/>
      <c r="U373" s="5"/>
      <c r="V373" s="5"/>
      <c r="W373" s="5"/>
    </row>
    <row r="374" ht="15.75" customHeight="1">
      <c r="T374" s="5"/>
      <c r="U374" s="5"/>
      <c r="V374" s="5"/>
      <c r="W374" s="5"/>
    </row>
    <row r="375" ht="15.75" customHeight="1">
      <c r="T375" s="5"/>
      <c r="U375" s="5"/>
      <c r="V375" s="5"/>
      <c r="W375" s="5"/>
    </row>
    <row r="376" ht="15.75" customHeight="1">
      <c r="T376" s="5"/>
      <c r="U376" s="5"/>
      <c r="V376" s="5"/>
      <c r="W376" s="5"/>
    </row>
    <row r="377" ht="15.75" customHeight="1">
      <c r="T377" s="5"/>
      <c r="U377" s="5"/>
      <c r="V377" s="5"/>
      <c r="W377" s="5"/>
    </row>
    <row r="378" ht="15.75" customHeight="1">
      <c r="T378" s="5"/>
      <c r="U378" s="5"/>
      <c r="V378" s="5"/>
      <c r="W378" s="5"/>
    </row>
    <row r="379" ht="15.75" customHeight="1">
      <c r="T379" s="5"/>
      <c r="U379" s="5"/>
      <c r="V379" s="5"/>
      <c r="W379" s="5"/>
    </row>
    <row r="380" ht="15.75" customHeight="1">
      <c r="T380" s="5"/>
      <c r="U380" s="5"/>
      <c r="V380" s="5"/>
      <c r="W380" s="5"/>
    </row>
    <row r="381" ht="15.75" customHeight="1">
      <c r="T381" s="5"/>
      <c r="U381" s="5"/>
      <c r="V381" s="5"/>
      <c r="W381" s="5"/>
    </row>
    <row r="382" ht="15.75" customHeight="1">
      <c r="T382" s="5"/>
      <c r="U382" s="5"/>
      <c r="V382" s="5"/>
      <c r="W382" s="5"/>
    </row>
    <row r="383" ht="15.75" customHeight="1">
      <c r="T383" s="5"/>
      <c r="U383" s="5"/>
      <c r="V383" s="5"/>
      <c r="W383" s="5"/>
    </row>
    <row r="384" ht="15.75" customHeight="1">
      <c r="T384" s="5"/>
      <c r="U384" s="5"/>
      <c r="V384" s="5"/>
      <c r="W384" s="5"/>
    </row>
    <row r="385" ht="15.75" customHeight="1">
      <c r="T385" s="5"/>
      <c r="U385" s="5"/>
      <c r="V385" s="5"/>
      <c r="W385" s="5"/>
    </row>
    <row r="386" ht="15.75" customHeight="1">
      <c r="T386" s="5"/>
      <c r="U386" s="5"/>
      <c r="V386" s="5"/>
      <c r="W386" s="5"/>
    </row>
    <row r="387" ht="15.75" customHeight="1">
      <c r="T387" s="5"/>
      <c r="U387" s="5"/>
      <c r="V387" s="5"/>
      <c r="W387" s="5"/>
    </row>
    <row r="388" ht="15.75" customHeight="1">
      <c r="T388" s="5"/>
      <c r="U388" s="5"/>
      <c r="V388" s="5"/>
      <c r="W388" s="5"/>
    </row>
    <row r="389" ht="15.75" customHeight="1">
      <c r="T389" s="5"/>
      <c r="U389" s="5"/>
      <c r="V389" s="5"/>
      <c r="W389" s="5"/>
    </row>
    <row r="390" ht="15.75" customHeight="1">
      <c r="T390" s="5"/>
      <c r="U390" s="5"/>
      <c r="V390" s="5"/>
      <c r="W390" s="5"/>
    </row>
    <row r="391" ht="15.75" customHeight="1">
      <c r="T391" s="5"/>
      <c r="U391" s="5"/>
      <c r="V391" s="5"/>
      <c r="W391" s="5"/>
    </row>
    <row r="392" ht="15.75" customHeight="1">
      <c r="T392" s="5"/>
      <c r="U392" s="5"/>
      <c r="V392" s="5"/>
      <c r="W392" s="5"/>
    </row>
    <row r="393" ht="15.75" customHeight="1">
      <c r="T393" s="5"/>
      <c r="U393" s="5"/>
      <c r="V393" s="5"/>
      <c r="W393" s="5"/>
    </row>
    <row r="394" ht="15.75" customHeight="1">
      <c r="T394" s="5"/>
      <c r="U394" s="5"/>
      <c r="V394" s="5"/>
      <c r="W394" s="5"/>
    </row>
    <row r="395" ht="15.75" customHeight="1">
      <c r="T395" s="5"/>
      <c r="U395" s="5"/>
      <c r="V395" s="5"/>
      <c r="W395" s="5"/>
    </row>
    <row r="396" ht="15.75" customHeight="1">
      <c r="T396" s="5"/>
      <c r="U396" s="5"/>
      <c r="V396" s="5"/>
      <c r="W396" s="5"/>
    </row>
    <row r="397" ht="15.75" customHeight="1">
      <c r="T397" s="5"/>
      <c r="U397" s="5"/>
      <c r="V397" s="5"/>
      <c r="W397" s="5"/>
    </row>
    <row r="398" ht="15.75" customHeight="1">
      <c r="T398" s="5"/>
      <c r="U398" s="5"/>
      <c r="V398" s="5"/>
      <c r="W398" s="5"/>
    </row>
    <row r="399" ht="15.75" customHeight="1">
      <c r="T399" s="5"/>
      <c r="U399" s="5"/>
      <c r="V399" s="5"/>
      <c r="W399" s="5"/>
    </row>
    <row r="400" ht="15.75" customHeight="1">
      <c r="T400" s="5"/>
      <c r="U400" s="5"/>
      <c r="V400" s="5"/>
      <c r="W400" s="5"/>
    </row>
    <row r="401" ht="15.75" customHeight="1">
      <c r="T401" s="5"/>
      <c r="U401" s="5"/>
      <c r="V401" s="5"/>
      <c r="W401" s="5"/>
    </row>
    <row r="402" ht="15.75" customHeight="1">
      <c r="T402" s="5"/>
      <c r="U402" s="5"/>
      <c r="V402" s="5"/>
      <c r="W402" s="5"/>
    </row>
    <row r="403" ht="15.75" customHeight="1">
      <c r="T403" s="5"/>
      <c r="U403" s="5"/>
      <c r="V403" s="5"/>
      <c r="W403" s="5"/>
    </row>
    <row r="404" ht="15.75" customHeight="1">
      <c r="T404" s="5"/>
      <c r="U404" s="5"/>
      <c r="V404" s="5"/>
      <c r="W404" s="5"/>
    </row>
    <row r="405" ht="15.75" customHeight="1">
      <c r="T405" s="5"/>
      <c r="U405" s="5"/>
      <c r="V405" s="5"/>
      <c r="W405" s="5"/>
    </row>
    <row r="406" ht="15.75" customHeight="1">
      <c r="T406" s="5"/>
      <c r="U406" s="5"/>
      <c r="V406" s="5"/>
      <c r="W406" s="5"/>
    </row>
    <row r="407" ht="15.75" customHeight="1">
      <c r="T407" s="5"/>
      <c r="U407" s="5"/>
      <c r="V407" s="5"/>
      <c r="W407" s="5"/>
    </row>
    <row r="408" ht="15.75" customHeight="1">
      <c r="T408" s="5"/>
      <c r="U408" s="5"/>
      <c r="V408" s="5"/>
      <c r="W408" s="5"/>
    </row>
    <row r="409" ht="15.75" customHeight="1">
      <c r="T409" s="5"/>
      <c r="U409" s="5"/>
      <c r="V409" s="5"/>
      <c r="W409" s="5"/>
    </row>
    <row r="410" ht="15.75" customHeight="1">
      <c r="T410" s="5"/>
      <c r="U410" s="5"/>
      <c r="V410" s="5"/>
      <c r="W410" s="5"/>
    </row>
    <row r="411" ht="15.75" customHeight="1">
      <c r="T411" s="5"/>
      <c r="U411" s="5"/>
      <c r="V411" s="5"/>
      <c r="W411" s="5"/>
    </row>
    <row r="412" ht="15.75" customHeight="1">
      <c r="T412" s="5"/>
      <c r="U412" s="5"/>
      <c r="V412" s="5"/>
      <c r="W412" s="5"/>
    </row>
    <row r="413" ht="15.75" customHeight="1">
      <c r="T413" s="5"/>
      <c r="U413" s="5"/>
      <c r="V413" s="5"/>
      <c r="W413" s="5"/>
    </row>
    <row r="414" ht="15.75" customHeight="1">
      <c r="T414" s="5"/>
      <c r="U414" s="5"/>
      <c r="V414" s="5"/>
      <c r="W414" s="5"/>
    </row>
    <row r="415" ht="15.75" customHeight="1">
      <c r="T415" s="5"/>
      <c r="U415" s="5"/>
      <c r="V415" s="5"/>
      <c r="W415" s="5"/>
    </row>
    <row r="416" ht="15.75" customHeight="1">
      <c r="T416" s="5"/>
      <c r="U416" s="5"/>
      <c r="V416" s="5"/>
      <c r="W416" s="5"/>
    </row>
    <row r="417" ht="15.75" customHeight="1">
      <c r="T417" s="5"/>
      <c r="U417" s="5"/>
      <c r="V417" s="5"/>
      <c r="W417" s="5"/>
    </row>
    <row r="418" ht="15.75" customHeight="1">
      <c r="T418" s="5"/>
      <c r="U418" s="5"/>
      <c r="V418" s="5"/>
      <c r="W418" s="5"/>
    </row>
    <row r="419" ht="15.75" customHeight="1">
      <c r="T419" s="5"/>
      <c r="U419" s="5"/>
      <c r="V419" s="5"/>
      <c r="W419" s="5"/>
    </row>
    <row r="420" ht="15.75" customHeight="1">
      <c r="T420" s="5"/>
      <c r="U420" s="5"/>
      <c r="V420" s="5"/>
      <c r="W420" s="5"/>
    </row>
    <row r="421" ht="15.75" customHeight="1">
      <c r="T421" s="5"/>
      <c r="U421" s="5"/>
      <c r="V421" s="5"/>
      <c r="W421" s="5"/>
    </row>
    <row r="422" ht="15.75" customHeight="1">
      <c r="T422" s="5"/>
      <c r="U422" s="5"/>
      <c r="V422" s="5"/>
      <c r="W422" s="5"/>
    </row>
    <row r="423" ht="15.75" customHeight="1">
      <c r="T423" s="5"/>
      <c r="U423" s="5"/>
      <c r="V423" s="5"/>
      <c r="W423" s="5"/>
    </row>
    <row r="424" ht="15.75" customHeight="1">
      <c r="T424" s="5"/>
      <c r="U424" s="5"/>
      <c r="V424" s="5"/>
      <c r="W424" s="5"/>
    </row>
    <row r="425" ht="15.75" customHeight="1">
      <c r="T425" s="5"/>
      <c r="U425" s="5"/>
      <c r="V425" s="5"/>
      <c r="W425" s="5"/>
    </row>
    <row r="426" ht="15.75" customHeight="1">
      <c r="T426" s="5"/>
      <c r="U426" s="5"/>
      <c r="V426" s="5"/>
      <c r="W426" s="5"/>
    </row>
    <row r="427" ht="15.75" customHeight="1">
      <c r="T427" s="5"/>
      <c r="U427" s="5"/>
      <c r="V427" s="5"/>
      <c r="W427" s="5"/>
    </row>
    <row r="428" ht="15.75" customHeight="1">
      <c r="T428" s="5"/>
      <c r="U428" s="5"/>
      <c r="V428" s="5"/>
      <c r="W428" s="5"/>
    </row>
    <row r="429" ht="15.75" customHeight="1">
      <c r="T429" s="5"/>
      <c r="U429" s="5"/>
      <c r="V429" s="5"/>
      <c r="W429" s="5"/>
    </row>
    <row r="430" ht="15.75" customHeight="1">
      <c r="T430" s="5"/>
      <c r="U430" s="5"/>
      <c r="V430" s="5"/>
      <c r="W430" s="5"/>
    </row>
    <row r="431" ht="15.75" customHeight="1">
      <c r="T431" s="5"/>
      <c r="U431" s="5"/>
      <c r="V431" s="5"/>
      <c r="W431" s="5"/>
    </row>
    <row r="432" ht="15.75" customHeight="1">
      <c r="T432" s="5"/>
      <c r="U432" s="5"/>
      <c r="V432" s="5"/>
      <c r="W432" s="5"/>
    </row>
    <row r="433" ht="15.75" customHeight="1">
      <c r="T433" s="5"/>
      <c r="U433" s="5"/>
      <c r="V433" s="5"/>
      <c r="W433" s="5"/>
    </row>
    <row r="434" ht="15.75" customHeight="1">
      <c r="T434" s="5"/>
      <c r="U434" s="5"/>
      <c r="V434" s="5"/>
      <c r="W434" s="5"/>
    </row>
    <row r="435" ht="15.75" customHeight="1">
      <c r="T435" s="5"/>
      <c r="U435" s="5"/>
      <c r="V435" s="5"/>
      <c r="W435" s="5"/>
    </row>
    <row r="436" ht="15.75" customHeight="1">
      <c r="T436" s="5"/>
      <c r="U436" s="5"/>
      <c r="V436" s="5"/>
      <c r="W436" s="5"/>
    </row>
    <row r="437" ht="15.75" customHeight="1">
      <c r="T437" s="5"/>
      <c r="U437" s="5"/>
      <c r="V437" s="5"/>
      <c r="W437" s="5"/>
    </row>
    <row r="438" ht="15.75" customHeight="1">
      <c r="T438" s="5"/>
      <c r="U438" s="5"/>
      <c r="V438" s="5"/>
      <c r="W438" s="5"/>
    </row>
    <row r="439" ht="15.75" customHeight="1">
      <c r="T439" s="5"/>
      <c r="U439" s="5"/>
      <c r="V439" s="5"/>
      <c r="W439" s="5"/>
    </row>
    <row r="440" ht="15.75" customHeight="1">
      <c r="T440" s="5"/>
      <c r="U440" s="5"/>
      <c r="V440" s="5"/>
      <c r="W440" s="5"/>
    </row>
    <row r="441" ht="15.75" customHeight="1">
      <c r="T441" s="5"/>
      <c r="U441" s="5"/>
      <c r="V441" s="5"/>
      <c r="W441" s="5"/>
    </row>
    <row r="442" ht="15.75" customHeight="1">
      <c r="T442" s="5"/>
      <c r="U442" s="5"/>
      <c r="V442" s="5"/>
      <c r="W442" s="5"/>
    </row>
    <row r="443" ht="15.75" customHeight="1">
      <c r="T443" s="5"/>
      <c r="U443" s="5"/>
      <c r="V443" s="5"/>
      <c r="W443" s="5"/>
    </row>
    <row r="444" ht="15.75" customHeight="1">
      <c r="T444" s="5"/>
      <c r="U444" s="5"/>
      <c r="V444" s="5"/>
      <c r="W444" s="5"/>
    </row>
    <row r="445" ht="15.75" customHeight="1">
      <c r="T445" s="5"/>
      <c r="U445" s="5"/>
      <c r="V445" s="5"/>
      <c r="W445" s="5"/>
    </row>
    <row r="446" ht="15.75" customHeight="1">
      <c r="T446" s="5"/>
      <c r="U446" s="5"/>
      <c r="V446" s="5"/>
      <c r="W446" s="5"/>
    </row>
    <row r="447" ht="15.75" customHeight="1">
      <c r="T447" s="5"/>
      <c r="U447" s="5"/>
      <c r="V447" s="5"/>
      <c r="W447" s="5"/>
    </row>
    <row r="448" ht="15.75" customHeight="1">
      <c r="T448" s="5"/>
      <c r="U448" s="5"/>
      <c r="V448" s="5"/>
      <c r="W448" s="5"/>
    </row>
    <row r="449" ht="15.75" customHeight="1">
      <c r="T449" s="5"/>
      <c r="U449" s="5"/>
      <c r="V449" s="5"/>
      <c r="W449" s="5"/>
    </row>
    <row r="450" ht="15.75" customHeight="1">
      <c r="T450" s="5"/>
      <c r="U450" s="5"/>
      <c r="V450" s="5"/>
      <c r="W450" s="5"/>
    </row>
    <row r="451" ht="15.75" customHeight="1">
      <c r="T451" s="5"/>
      <c r="U451" s="5"/>
      <c r="V451" s="5"/>
      <c r="W451" s="5"/>
    </row>
    <row r="452" ht="15.75" customHeight="1">
      <c r="T452" s="5"/>
      <c r="U452" s="5"/>
      <c r="V452" s="5"/>
      <c r="W452" s="5"/>
    </row>
    <row r="453" ht="15.75" customHeight="1">
      <c r="T453" s="5"/>
      <c r="U453" s="5"/>
      <c r="V453" s="5"/>
      <c r="W453" s="5"/>
    </row>
    <row r="454" ht="15.75" customHeight="1">
      <c r="T454" s="5"/>
      <c r="U454" s="5"/>
      <c r="V454" s="5"/>
      <c r="W454" s="5"/>
    </row>
    <row r="455" ht="15.75" customHeight="1">
      <c r="T455" s="5"/>
      <c r="U455" s="5"/>
      <c r="V455" s="5"/>
      <c r="W455" s="5"/>
    </row>
    <row r="456" ht="15.75" customHeight="1">
      <c r="T456" s="5"/>
      <c r="U456" s="5"/>
      <c r="V456" s="5"/>
      <c r="W456" s="5"/>
    </row>
    <row r="457" ht="15.75" customHeight="1">
      <c r="T457" s="5"/>
      <c r="U457" s="5"/>
      <c r="V457" s="5"/>
      <c r="W457" s="5"/>
    </row>
    <row r="458" ht="15.75" customHeight="1">
      <c r="T458" s="5"/>
      <c r="U458" s="5"/>
      <c r="V458" s="5"/>
      <c r="W458" s="5"/>
    </row>
    <row r="459" ht="15.75" customHeight="1">
      <c r="T459" s="5"/>
      <c r="U459" s="5"/>
      <c r="V459" s="5"/>
      <c r="W459" s="5"/>
    </row>
    <row r="460" ht="15.75" customHeight="1">
      <c r="T460" s="5"/>
      <c r="U460" s="5"/>
      <c r="V460" s="5"/>
      <c r="W460" s="5"/>
    </row>
    <row r="461" ht="15.75" customHeight="1">
      <c r="T461" s="5"/>
      <c r="U461" s="5"/>
      <c r="V461" s="5"/>
      <c r="W461" s="5"/>
    </row>
    <row r="462" ht="15.75" customHeight="1">
      <c r="T462" s="5"/>
      <c r="U462" s="5"/>
      <c r="V462" s="5"/>
      <c r="W462" s="5"/>
    </row>
    <row r="463" ht="15.75" customHeight="1">
      <c r="T463" s="5"/>
      <c r="U463" s="5"/>
      <c r="V463" s="5"/>
      <c r="W463" s="5"/>
    </row>
    <row r="464" ht="15.75" customHeight="1">
      <c r="T464" s="5"/>
      <c r="U464" s="5"/>
      <c r="V464" s="5"/>
      <c r="W464" s="5"/>
    </row>
    <row r="465" ht="15.75" customHeight="1">
      <c r="T465" s="5"/>
      <c r="U465" s="5"/>
      <c r="V465" s="5"/>
      <c r="W465" s="5"/>
    </row>
    <row r="466" ht="15.75" customHeight="1">
      <c r="T466" s="5"/>
      <c r="U466" s="5"/>
      <c r="V466" s="5"/>
      <c r="W466" s="5"/>
    </row>
    <row r="467" ht="15.75" customHeight="1">
      <c r="T467" s="5"/>
      <c r="U467" s="5"/>
      <c r="V467" s="5"/>
      <c r="W467" s="5"/>
    </row>
    <row r="468" ht="15.75" customHeight="1">
      <c r="T468" s="5"/>
      <c r="U468" s="5"/>
      <c r="V468" s="5"/>
      <c r="W468" s="5"/>
    </row>
    <row r="469" ht="15.75" customHeight="1">
      <c r="T469" s="5"/>
      <c r="U469" s="5"/>
      <c r="V469" s="5"/>
      <c r="W469" s="5"/>
    </row>
    <row r="470" ht="15.75" customHeight="1">
      <c r="T470" s="5"/>
      <c r="U470" s="5"/>
      <c r="V470" s="5"/>
      <c r="W470" s="5"/>
    </row>
    <row r="471" ht="15.75" customHeight="1">
      <c r="T471" s="5"/>
      <c r="U471" s="5"/>
      <c r="V471" s="5"/>
      <c r="W471" s="5"/>
    </row>
    <row r="472" ht="15.75" customHeight="1">
      <c r="T472" s="5"/>
      <c r="U472" s="5"/>
      <c r="V472" s="5"/>
      <c r="W472" s="5"/>
    </row>
    <row r="473" ht="15.75" customHeight="1">
      <c r="T473" s="5"/>
      <c r="U473" s="5"/>
      <c r="V473" s="5"/>
      <c r="W473" s="5"/>
    </row>
    <row r="474" ht="15.75" customHeight="1">
      <c r="T474" s="5"/>
      <c r="U474" s="5"/>
      <c r="V474" s="5"/>
      <c r="W474" s="5"/>
    </row>
    <row r="475" ht="15.75" customHeight="1">
      <c r="T475" s="5"/>
      <c r="U475" s="5"/>
      <c r="V475" s="5"/>
      <c r="W475" s="5"/>
    </row>
    <row r="476" ht="15.75" customHeight="1">
      <c r="T476" s="5"/>
      <c r="U476" s="5"/>
      <c r="V476" s="5"/>
      <c r="W476" s="5"/>
    </row>
    <row r="477" ht="15.75" customHeight="1">
      <c r="T477" s="5"/>
      <c r="U477" s="5"/>
      <c r="V477" s="5"/>
      <c r="W477" s="5"/>
    </row>
    <row r="478" ht="15.75" customHeight="1">
      <c r="T478" s="5"/>
      <c r="U478" s="5"/>
      <c r="V478" s="5"/>
      <c r="W478" s="5"/>
    </row>
    <row r="479" ht="15.75" customHeight="1">
      <c r="T479" s="5"/>
      <c r="U479" s="5"/>
      <c r="V479" s="5"/>
      <c r="W479" s="5"/>
    </row>
    <row r="480" ht="15.75" customHeight="1">
      <c r="T480" s="5"/>
      <c r="U480" s="5"/>
      <c r="V480" s="5"/>
      <c r="W480" s="5"/>
    </row>
    <row r="481" ht="15.75" customHeight="1">
      <c r="T481" s="5"/>
      <c r="U481" s="5"/>
      <c r="V481" s="5"/>
      <c r="W481" s="5"/>
    </row>
    <row r="482" ht="15.75" customHeight="1">
      <c r="T482" s="5"/>
      <c r="U482" s="5"/>
      <c r="V482" s="5"/>
      <c r="W482" s="5"/>
    </row>
    <row r="483" ht="15.75" customHeight="1">
      <c r="T483" s="5"/>
      <c r="U483" s="5"/>
      <c r="V483" s="5"/>
      <c r="W483" s="5"/>
    </row>
    <row r="484" ht="15.75" customHeight="1">
      <c r="T484" s="5"/>
      <c r="U484" s="5"/>
      <c r="V484" s="5"/>
      <c r="W484" s="5"/>
    </row>
    <row r="485" ht="15.75" customHeight="1">
      <c r="T485" s="5"/>
      <c r="U485" s="5"/>
      <c r="V485" s="5"/>
      <c r="W485" s="5"/>
    </row>
    <row r="486" ht="15.75" customHeight="1">
      <c r="T486" s="5"/>
      <c r="U486" s="5"/>
      <c r="V486" s="5"/>
      <c r="W486" s="5"/>
    </row>
    <row r="487" ht="15.75" customHeight="1">
      <c r="T487" s="5"/>
      <c r="U487" s="5"/>
      <c r="V487" s="5"/>
      <c r="W487" s="5"/>
    </row>
    <row r="488" ht="15.75" customHeight="1">
      <c r="T488" s="5"/>
      <c r="U488" s="5"/>
      <c r="V488" s="5"/>
      <c r="W488" s="5"/>
    </row>
    <row r="489" ht="15.75" customHeight="1">
      <c r="T489" s="5"/>
      <c r="U489" s="5"/>
      <c r="V489" s="5"/>
      <c r="W489" s="5"/>
    </row>
    <row r="490" ht="15.75" customHeight="1">
      <c r="T490" s="5"/>
      <c r="U490" s="5"/>
      <c r="V490" s="5"/>
      <c r="W490" s="5"/>
    </row>
    <row r="491" ht="15.75" customHeight="1">
      <c r="T491" s="5"/>
      <c r="U491" s="5"/>
      <c r="V491" s="5"/>
      <c r="W491" s="5"/>
    </row>
    <row r="492" ht="15.75" customHeight="1">
      <c r="T492" s="5"/>
      <c r="U492" s="5"/>
      <c r="V492" s="5"/>
      <c r="W492" s="5"/>
    </row>
    <row r="493" ht="15.75" customHeight="1">
      <c r="T493" s="5"/>
      <c r="U493" s="5"/>
      <c r="V493" s="5"/>
      <c r="W493" s="5"/>
    </row>
    <row r="494" ht="15.75" customHeight="1">
      <c r="T494" s="5"/>
      <c r="U494" s="5"/>
      <c r="V494" s="5"/>
      <c r="W494" s="5"/>
    </row>
    <row r="495" ht="15.75" customHeight="1">
      <c r="T495" s="5"/>
      <c r="U495" s="5"/>
      <c r="V495" s="5"/>
      <c r="W495" s="5"/>
    </row>
    <row r="496" ht="15.75" customHeight="1">
      <c r="T496" s="5"/>
      <c r="U496" s="5"/>
      <c r="V496" s="5"/>
      <c r="W496" s="5"/>
    </row>
    <row r="497" ht="15.75" customHeight="1">
      <c r="T497" s="5"/>
      <c r="U497" s="5"/>
      <c r="V497" s="5"/>
      <c r="W497" s="5"/>
    </row>
    <row r="498" ht="15.75" customHeight="1">
      <c r="T498" s="5"/>
      <c r="U498" s="5"/>
      <c r="V498" s="5"/>
      <c r="W498" s="5"/>
    </row>
    <row r="499" ht="15.75" customHeight="1">
      <c r="T499" s="5"/>
      <c r="U499" s="5"/>
      <c r="V499" s="5"/>
      <c r="W499" s="5"/>
    </row>
    <row r="500" ht="15.75" customHeight="1">
      <c r="T500" s="5"/>
      <c r="U500" s="5"/>
      <c r="V500" s="5"/>
      <c r="W500" s="5"/>
    </row>
    <row r="501" ht="15.75" customHeight="1">
      <c r="T501" s="5"/>
      <c r="U501" s="5"/>
      <c r="V501" s="5"/>
      <c r="W501" s="5"/>
    </row>
    <row r="502" ht="15.75" customHeight="1">
      <c r="T502" s="5"/>
      <c r="U502" s="5"/>
      <c r="V502" s="5"/>
      <c r="W502" s="5"/>
    </row>
    <row r="503" ht="15.75" customHeight="1">
      <c r="T503" s="5"/>
      <c r="U503" s="5"/>
      <c r="V503" s="5"/>
      <c r="W503" s="5"/>
    </row>
    <row r="504" ht="15.75" customHeight="1">
      <c r="T504" s="5"/>
      <c r="U504" s="5"/>
      <c r="V504" s="5"/>
      <c r="W504" s="5"/>
    </row>
    <row r="505" ht="15.75" customHeight="1">
      <c r="T505" s="5"/>
      <c r="U505" s="5"/>
      <c r="V505" s="5"/>
      <c r="W505" s="5"/>
    </row>
    <row r="506" ht="15.75" customHeight="1">
      <c r="T506" s="5"/>
      <c r="U506" s="5"/>
      <c r="V506" s="5"/>
      <c r="W506" s="5"/>
    </row>
    <row r="507" ht="15.75" customHeight="1">
      <c r="T507" s="5"/>
      <c r="U507" s="5"/>
      <c r="V507" s="5"/>
      <c r="W507" s="5"/>
    </row>
    <row r="508" ht="15.75" customHeight="1">
      <c r="T508" s="5"/>
      <c r="U508" s="5"/>
      <c r="V508" s="5"/>
      <c r="W508" s="5"/>
    </row>
    <row r="509" ht="15.75" customHeight="1">
      <c r="T509" s="5"/>
      <c r="U509" s="5"/>
      <c r="V509" s="5"/>
      <c r="W509" s="5"/>
    </row>
    <row r="510" ht="15.75" customHeight="1">
      <c r="T510" s="5"/>
      <c r="U510" s="5"/>
      <c r="V510" s="5"/>
      <c r="W510" s="5"/>
    </row>
    <row r="511" ht="15.75" customHeight="1">
      <c r="T511" s="5"/>
      <c r="U511" s="5"/>
      <c r="V511" s="5"/>
      <c r="W511" s="5"/>
    </row>
    <row r="512" ht="15.75" customHeight="1">
      <c r="T512" s="5"/>
      <c r="U512" s="5"/>
      <c r="V512" s="5"/>
      <c r="W512" s="5"/>
    </row>
    <row r="513" ht="15.75" customHeight="1">
      <c r="T513" s="5"/>
      <c r="U513" s="5"/>
      <c r="V513" s="5"/>
      <c r="W513" s="5"/>
    </row>
    <row r="514" ht="15.75" customHeight="1">
      <c r="T514" s="5"/>
      <c r="U514" s="5"/>
      <c r="V514" s="5"/>
      <c r="W514" s="5"/>
    </row>
    <row r="515" ht="15.75" customHeight="1">
      <c r="T515" s="5"/>
      <c r="U515" s="5"/>
      <c r="V515" s="5"/>
      <c r="W515" s="5"/>
    </row>
    <row r="516" ht="15.75" customHeight="1">
      <c r="T516" s="5"/>
      <c r="U516" s="5"/>
      <c r="V516" s="5"/>
      <c r="W516" s="5"/>
    </row>
    <row r="517" ht="15.75" customHeight="1">
      <c r="T517" s="5"/>
      <c r="U517" s="5"/>
      <c r="V517" s="5"/>
      <c r="W517" s="5"/>
    </row>
    <row r="518" ht="15.75" customHeight="1">
      <c r="T518" s="5"/>
      <c r="U518" s="5"/>
      <c r="V518" s="5"/>
      <c r="W518" s="5"/>
    </row>
    <row r="519" ht="15.75" customHeight="1">
      <c r="T519" s="5"/>
      <c r="U519" s="5"/>
      <c r="V519" s="5"/>
      <c r="W519" s="5"/>
    </row>
    <row r="520" ht="15.75" customHeight="1">
      <c r="T520" s="5"/>
      <c r="U520" s="5"/>
      <c r="V520" s="5"/>
      <c r="W520" s="5"/>
    </row>
    <row r="521" ht="15.75" customHeight="1">
      <c r="T521" s="5"/>
      <c r="U521" s="5"/>
      <c r="V521" s="5"/>
      <c r="W521" s="5"/>
    </row>
    <row r="522" ht="15.75" customHeight="1">
      <c r="T522" s="5"/>
      <c r="U522" s="5"/>
      <c r="V522" s="5"/>
      <c r="W522" s="5"/>
    </row>
    <row r="523" ht="15.75" customHeight="1">
      <c r="T523" s="5"/>
      <c r="U523" s="5"/>
      <c r="V523" s="5"/>
      <c r="W523" s="5"/>
    </row>
    <row r="524" ht="15.75" customHeight="1">
      <c r="T524" s="5"/>
      <c r="U524" s="5"/>
      <c r="V524" s="5"/>
      <c r="W524" s="5"/>
    </row>
    <row r="525" ht="15.75" customHeight="1">
      <c r="T525" s="5"/>
      <c r="U525" s="5"/>
      <c r="V525" s="5"/>
      <c r="W525" s="5"/>
    </row>
    <row r="526" ht="15.75" customHeight="1">
      <c r="T526" s="5"/>
      <c r="U526" s="5"/>
      <c r="V526" s="5"/>
      <c r="W526" s="5"/>
    </row>
    <row r="527" ht="15.75" customHeight="1">
      <c r="T527" s="5"/>
      <c r="U527" s="5"/>
      <c r="V527" s="5"/>
      <c r="W527" s="5"/>
    </row>
    <row r="528" ht="15.75" customHeight="1">
      <c r="T528" s="5"/>
      <c r="U528" s="5"/>
      <c r="V528" s="5"/>
      <c r="W528" s="5"/>
    </row>
    <row r="529" ht="15.75" customHeight="1">
      <c r="T529" s="5"/>
      <c r="U529" s="5"/>
      <c r="V529" s="5"/>
      <c r="W529" s="5"/>
    </row>
    <row r="530" ht="15.75" customHeight="1">
      <c r="T530" s="5"/>
      <c r="U530" s="5"/>
      <c r="V530" s="5"/>
      <c r="W530" s="5"/>
    </row>
    <row r="531" ht="15.75" customHeight="1">
      <c r="T531" s="5"/>
      <c r="U531" s="5"/>
      <c r="V531" s="5"/>
      <c r="W531" s="5"/>
    </row>
    <row r="532" ht="15.75" customHeight="1">
      <c r="T532" s="5"/>
      <c r="U532" s="5"/>
      <c r="V532" s="5"/>
      <c r="W532" s="5"/>
    </row>
    <row r="533" ht="15.75" customHeight="1">
      <c r="T533" s="5"/>
      <c r="U533" s="5"/>
      <c r="V533" s="5"/>
      <c r="W533" s="5"/>
    </row>
    <row r="534" ht="15.75" customHeight="1">
      <c r="T534" s="5"/>
      <c r="U534" s="5"/>
      <c r="V534" s="5"/>
      <c r="W534" s="5"/>
    </row>
    <row r="535" ht="15.75" customHeight="1">
      <c r="T535" s="5"/>
      <c r="U535" s="5"/>
      <c r="V535" s="5"/>
      <c r="W535" s="5"/>
    </row>
    <row r="536" ht="15.75" customHeight="1">
      <c r="T536" s="5"/>
      <c r="U536" s="5"/>
      <c r="V536" s="5"/>
      <c r="W536" s="5"/>
    </row>
    <row r="537" ht="15.75" customHeight="1">
      <c r="T537" s="5"/>
      <c r="U537" s="5"/>
      <c r="V537" s="5"/>
      <c r="W537" s="5"/>
    </row>
    <row r="538" ht="15.75" customHeight="1">
      <c r="T538" s="5"/>
      <c r="U538" s="5"/>
      <c r="V538" s="5"/>
      <c r="W538" s="5"/>
    </row>
    <row r="539" ht="15.75" customHeight="1">
      <c r="T539" s="5"/>
      <c r="U539" s="5"/>
      <c r="V539" s="5"/>
      <c r="W539" s="5"/>
    </row>
    <row r="540" ht="15.75" customHeight="1">
      <c r="T540" s="5"/>
      <c r="U540" s="5"/>
      <c r="V540" s="5"/>
      <c r="W540" s="5"/>
    </row>
    <row r="541" ht="15.75" customHeight="1">
      <c r="T541" s="5"/>
      <c r="U541" s="5"/>
      <c r="V541" s="5"/>
      <c r="W541" s="5"/>
    </row>
    <row r="542" ht="15.75" customHeight="1">
      <c r="T542" s="5"/>
      <c r="U542" s="5"/>
      <c r="V542" s="5"/>
      <c r="W542" s="5"/>
    </row>
    <row r="543" ht="15.75" customHeight="1">
      <c r="T543" s="5"/>
      <c r="U543" s="5"/>
      <c r="V543" s="5"/>
      <c r="W543" s="5"/>
    </row>
    <row r="544" ht="15.75" customHeight="1">
      <c r="T544" s="5"/>
      <c r="U544" s="5"/>
      <c r="V544" s="5"/>
      <c r="W544" s="5"/>
    </row>
    <row r="545" ht="15.75" customHeight="1">
      <c r="T545" s="5"/>
      <c r="U545" s="5"/>
      <c r="V545" s="5"/>
      <c r="W545" s="5"/>
    </row>
    <row r="546" ht="15.75" customHeight="1">
      <c r="T546" s="5"/>
      <c r="U546" s="5"/>
      <c r="V546" s="5"/>
      <c r="W546" s="5"/>
    </row>
    <row r="547" ht="15.75" customHeight="1">
      <c r="T547" s="5"/>
      <c r="U547" s="5"/>
      <c r="V547" s="5"/>
      <c r="W547" s="5"/>
    </row>
    <row r="548" ht="15.75" customHeight="1">
      <c r="T548" s="5"/>
      <c r="U548" s="5"/>
      <c r="V548" s="5"/>
      <c r="W548" s="5"/>
    </row>
    <row r="549" ht="15.75" customHeight="1">
      <c r="T549" s="5"/>
      <c r="U549" s="5"/>
      <c r="V549" s="5"/>
      <c r="W549" s="5"/>
    </row>
    <row r="550" ht="15.75" customHeight="1">
      <c r="T550" s="5"/>
      <c r="U550" s="5"/>
      <c r="V550" s="5"/>
      <c r="W550" s="5"/>
    </row>
    <row r="551" ht="15.75" customHeight="1">
      <c r="T551" s="5"/>
      <c r="U551" s="5"/>
      <c r="V551" s="5"/>
      <c r="W551" s="5"/>
    </row>
    <row r="552" ht="15.75" customHeight="1">
      <c r="T552" s="5"/>
      <c r="U552" s="5"/>
      <c r="V552" s="5"/>
      <c r="W552" s="5"/>
    </row>
    <row r="553" ht="15.75" customHeight="1">
      <c r="T553" s="5"/>
      <c r="U553" s="5"/>
      <c r="V553" s="5"/>
      <c r="W553" s="5"/>
    </row>
    <row r="554" ht="15.75" customHeight="1">
      <c r="T554" s="5"/>
      <c r="U554" s="5"/>
      <c r="V554" s="5"/>
      <c r="W554" s="5"/>
    </row>
    <row r="555" ht="15.75" customHeight="1">
      <c r="T555" s="5"/>
      <c r="U555" s="5"/>
      <c r="V555" s="5"/>
      <c r="W555" s="5"/>
    </row>
    <row r="556" ht="15.75" customHeight="1">
      <c r="T556" s="5"/>
      <c r="U556" s="5"/>
      <c r="V556" s="5"/>
      <c r="W556" s="5"/>
    </row>
    <row r="557" ht="15.75" customHeight="1">
      <c r="T557" s="5"/>
      <c r="U557" s="5"/>
      <c r="V557" s="5"/>
      <c r="W557" s="5"/>
    </row>
    <row r="558" ht="15.75" customHeight="1">
      <c r="T558" s="5"/>
      <c r="U558" s="5"/>
      <c r="V558" s="5"/>
      <c r="W558" s="5"/>
    </row>
    <row r="559" ht="15.75" customHeight="1">
      <c r="T559" s="5"/>
      <c r="U559" s="5"/>
      <c r="V559" s="5"/>
      <c r="W559" s="5"/>
    </row>
    <row r="560" ht="15.75" customHeight="1">
      <c r="T560" s="5"/>
      <c r="U560" s="5"/>
      <c r="V560" s="5"/>
      <c r="W560" s="5"/>
    </row>
    <row r="561" ht="15.75" customHeight="1">
      <c r="T561" s="5"/>
      <c r="U561" s="5"/>
      <c r="V561" s="5"/>
      <c r="W561" s="5"/>
    </row>
    <row r="562" ht="15.75" customHeight="1">
      <c r="T562" s="5"/>
      <c r="U562" s="5"/>
      <c r="V562" s="5"/>
      <c r="W562" s="5"/>
    </row>
    <row r="563" ht="15.75" customHeight="1">
      <c r="T563" s="5"/>
      <c r="U563" s="5"/>
      <c r="V563" s="5"/>
      <c r="W563" s="5"/>
    </row>
    <row r="564" ht="15.75" customHeight="1">
      <c r="T564" s="5"/>
      <c r="U564" s="5"/>
      <c r="V564" s="5"/>
      <c r="W564" s="5"/>
    </row>
    <row r="565" ht="15.75" customHeight="1">
      <c r="T565" s="5"/>
      <c r="U565" s="5"/>
      <c r="V565" s="5"/>
      <c r="W565" s="5"/>
    </row>
    <row r="566" ht="15.75" customHeight="1">
      <c r="T566" s="5"/>
      <c r="U566" s="5"/>
      <c r="V566" s="5"/>
      <c r="W566" s="5"/>
    </row>
    <row r="567" ht="15.75" customHeight="1">
      <c r="T567" s="5"/>
      <c r="U567" s="5"/>
      <c r="V567" s="5"/>
      <c r="W567" s="5"/>
    </row>
    <row r="568" ht="15.75" customHeight="1">
      <c r="T568" s="5"/>
      <c r="U568" s="5"/>
      <c r="V568" s="5"/>
      <c r="W568" s="5"/>
    </row>
    <row r="569" ht="15.75" customHeight="1">
      <c r="T569" s="5"/>
      <c r="U569" s="5"/>
      <c r="V569" s="5"/>
      <c r="W569" s="5"/>
    </row>
    <row r="570" ht="15.75" customHeight="1">
      <c r="T570" s="5"/>
      <c r="U570" s="5"/>
      <c r="V570" s="5"/>
      <c r="W570" s="5"/>
    </row>
    <row r="571" ht="15.75" customHeight="1">
      <c r="T571" s="5"/>
      <c r="U571" s="5"/>
      <c r="V571" s="5"/>
      <c r="W571" s="5"/>
    </row>
    <row r="572" ht="15.75" customHeight="1">
      <c r="T572" s="5"/>
      <c r="U572" s="5"/>
      <c r="V572" s="5"/>
      <c r="W572" s="5"/>
    </row>
    <row r="573" ht="15.75" customHeight="1">
      <c r="T573" s="5"/>
      <c r="U573" s="5"/>
      <c r="V573" s="5"/>
      <c r="W573" s="5"/>
    </row>
    <row r="574" ht="15.75" customHeight="1">
      <c r="T574" s="5"/>
      <c r="U574" s="5"/>
      <c r="V574" s="5"/>
      <c r="W574" s="5"/>
    </row>
    <row r="575" ht="15.75" customHeight="1">
      <c r="T575" s="5"/>
      <c r="U575" s="5"/>
      <c r="V575" s="5"/>
      <c r="W575" s="5"/>
    </row>
    <row r="576" ht="15.75" customHeight="1">
      <c r="T576" s="5"/>
      <c r="U576" s="5"/>
      <c r="V576" s="5"/>
      <c r="W576" s="5"/>
    </row>
    <row r="577" ht="15.75" customHeight="1">
      <c r="T577" s="5"/>
      <c r="U577" s="5"/>
      <c r="V577" s="5"/>
      <c r="W577" s="5"/>
    </row>
    <row r="578" ht="15.75" customHeight="1">
      <c r="T578" s="5"/>
      <c r="U578" s="5"/>
      <c r="V578" s="5"/>
      <c r="W578" s="5"/>
    </row>
    <row r="579" ht="15.75" customHeight="1">
      <c r="T579" s="5"/>
      <c r="U579" s="5"/>
      <c r="V579" s="5"/>
      <c r="W579" s="5"/>
    </row>
    <row r="580" ht="15.75" customHeight="1">
      <c r="T580" s="5"/>
      <c r="U580" s="5"/>
      <c r="V580" s="5"/>
      <c r="W580" s="5"/>
    </row>
    <row r="581" ht="15.75" customHeight="1">
      <c r="T581" s="5"/>
      <c r="U581" s="5"/>
      <c r="V581" s="5"/>
      <c r="W581" s="5"/>
    </row>
    <row r="582" ht="15.75" customHeight="1">
      <c r="T582" s="5"/>
      <c r="U582" s="5"/>
      <c r="V582" s="5"/>
      <c r="W582" s="5"/>
    </row>
    <row r="583" ht="15.75" customHeight="1">
      <c r="T583" s="5"/>
      <c r="U583" s="5"/>
      <c r="V583" s="5"/>
      <c r="W583" s="5"/>
    </row>
    <row r="584" ht="15.75" customHeight="1">
      <c r="T584" s="5"/>
      <c r="U584" s="5"/>
      <c r="V584" s="5"/>
      <c r="W584" s="5"/>
    </row>
    <row r="585" ht="15.75" customHeight="1">
      <c r="T585" s="5"/>
      <c r="U585" s="5"/>
      <c r="V585" s="5"/>
      <c r="W585" s="5"/>
    </row>
    <row r="586" ht="15.75" customHeight="1">
      <c r="T586" s="5"/>
      <c r="U586" s="5"/>
      <c r="V586" s="5"/>
      <c r="W586" s="5"/>
    </row>
    <row r="587" ht="15.75" customHeight="1">
      <c r="T587" s="5"/>
      <c r="U587" s="5"/>
      <c r="V587" s="5"/>
      <c r="W587" s="5"/>
    </row>
    <row r="588" ht="15.75" customHeight="1">
      <c r="T588" s="5"/>
      <c r="U588" s="5"/>
      <c r="V588" s="5"/>
      <c r="W588" s="5"/>
    </row>
    <row r="589" ht="15.75" customHeight="1">
      <c r="T589" s="5"/>
      <c r="U589" s="5"/>
      <c r="V589" s="5"/>
      <c r="W589" s="5"/>
    </row>
    <row r="590" ht="15.75" customHeight="1">
      <c r="T590" s="5"/>
      <c r="U590" s="5"/>
      <c r="V590" s="5"/>
      <c r="W590" s="5"/>
    </row>
    <row r="591" ht="15.75" customHeight="1">
      <c r="T591" s="5"/>
      <c r="U591" s="5"/>
      <c r="V591" s="5"/>
      <c r="W591" s="5"/>
    </row>
    <row r="592" ht="15.75" customHeight="1">
      <c r="T592" s="5"/>
      <c r="U592" s="5"/>
      <c r="V592" s="5"/>
      <c r="W592" s="5"/>
    </row>
    <row r="593" ht="15.75" customHeight="1">
      <c r="T593" s="5"/>
      <c r="U593" s="5"/>
      <c r="V593" s="5"/>
      <c r="W593" s="5"/>
    </row>
    <row r="594" ht="15.75" customHeight="1">
      <c r="T594" s="5"/>
      <c r="U594" s="5"/>
      <c r="V594" s="5"/>
      <c r="W594" s="5"/>
    </row>
    <row r="595" ht="15.75" customHeight="1">
      <c r="T595" s="5"/>
      <c r="U595" s="5"/>
      <c r="V595" s="5"/>
      <c r="W595" s="5"/>
    </row>
    <row r="596" ht="15.75" customHeight="1">
      <c r="T596" s="5"/>
      <c r="U596" s="5"/>
      <c r="V596" s="5"/>
      <c r="W596" s="5"/>
    </row>
    <row r="597" ht="15.75" customHeight="1">
      <c r="T597" s="5"/>
      <c r="U597" s="5"/>
      <c r="V597" s="5"/>
      <c r="W597" s="5"/>
    </row>
    <row r="598" ht="15.75" customHeight="1">
      <c r="T598" s="5"/>
      <c r="U598" s="5"/>
      <c r="V598" s="5"/>
      <c r="W598" s="5"/>
    </row>
    <row r="599" ht="15.75" customHeight="1">
      <c r="T599" s="5"/>
      <c r="U599" s="5"/>
      <c r="V599" s="5"/>
      <c r="W599" s="5"/>
    </row>
    <row r="600" ht="15.75" customHeight="1">
      <c r="T600" s="5"/>
      <c r="U600" s="5"/>
      <c r="V600" s="5"/>
      <c r="W600" s="5"/>
    </row>
    <row r="601" ht="15.75" customHeight="1">
      <c r="T601" s="5"/>
      <c r="U601" s="5"/>
      <c r="V601" s="5"/>
      <c r="W601" s="5"/>
    </row>
    <row r="602" ht="15.75" customHeight="1">
      <c r="T602" s="5"/>
      <c r="U602" s="5"/>
      <c r="V602" s="5"/>
      <c r="W602" s="5"/>
    </row>
    <row r="603" ht="15.75" customHeight="1">
      <c r="T603" s="5"/>
      <c r="U603" s="5"/>
      <c r="V603" s="5"/>
      <c r="W603" s="5"/>
    </row>
    <row r="604" ht="15.75" customHeight="1">
      <c r="T604" s="5"/>
      <c r="U604" s="5"/>
      <c r="V604" s="5"/>
      <c r="W604" s="5"/>
    </row>
    <row r="605" ht="15.75" customHeight="1">
      <c r="T605" s="5"/>
      <c r="U605" s="5"/>
      <c r="V605" s="5"/>
      <c r="W605" s="5"/>
    </row>
    <row r="606" ht="15.75" customHeight="1">
      <c r="T606" s="5"/>
      <c r="U606" s="5"/>
      <c r="V606" s="5"/>
      <c r="W606" s="5"/>
    </row>
    <row r="607" ht="15.75" customHeight="1">
      <c r="T607" s="5"/>
      <c r="U607" s="5"/>
      <c r="V607" s="5"/>
      <c r="W607" s="5"/>
    </row>
    <row r="608" ht="15.75" customHeight="1">
      <c r="T608" s="5"/>
      <c r="U608" s="5"/>
      <c r="V608" s="5"/>
      <c r="W608" s="5"/>
    </row>
    <row r="609" ht="15.75" customHeight="1">
      <c r="T609" s="5"/>
      <c r="U609" s="5"/>
      <c r="V609" s="5"/>
      <c r="W609" s="5"/>
    </row>
    <row r="610" ht="15.75" customHeight="1">
      <c r="T610" s="5"/>
      <c r="U610" s="5"/>
      <c r="V610" s="5"/>
      <c r="W610" s="5"/>
    </row>
    <row r="611" ht="15.75" customHeight="1">
      <c r="T611" s="5"/>
      <c r="U611" s="5"/>
      <c r="V611" s="5"/>
      <c r="W611" s="5"/>
    </row>
    <row r="612" ht="15.75" customHeight="1">
      <c r="T612" s="5"/>
      <c r="U612" s="5"/>
      <c r="V612" s="5"/>
      <c r="W612" s="5"/>
    </row>
    <row r="613" ht="15.75" customHeight="1">
      <c r="T613" s="5"/>
      <c r="U613" s="5"/>
      <c r="V613" s="5"/>
      <c r="W613" s="5"/>
    </row>
    <row r="614" ht="15.75" customHeight="1">
      <c r="T614" s="5"/>
      <c r="U614" s="5"/>
      <c r="V614" s="5"/>
      <c r="W614" s="5"/>
    </row>
    <row r="615" ht="15.75" customHeight="1">
      <c r="T615" s="5"/>
      <c r="U615" s="5"/>
      <c r="V615" s="5"/>
      <c r="W615" s="5"/>
    </row>
    <row r="616" ht="15.75" customHeight="1">
      <c r="T616" s="5"/>
      <c r="U616" s="5"/>
      <c r="V616" s="5"/>
      <c r="W616" s="5"/>
    </row>
    <row r="617" ht="15.75" customHeight="1">
      <c r="T617" s="5"/>
      <c r="U617" s="5"/>
      <c r="V617" s="5"/>
      <c r="W617" s="5"/>
    </row>
    <row r="618" ht="15.75" customHeight="1">
      <c r="T618" s="5"/>
      <c r="U618" s="5"/>
      <c r="V618" s="5"/>
      <c r="W618" s="5"/>
    </row>
    <row r="619" ht="15.75" customHeight="1">
      <c r="T619" s="5"/>
      <c r="U619" s="5"/>
      <c r="V619" s="5"/>
      <c r="W619" s="5"/>
    </row>
    <row r="620" ht="15.75" customHeight="1">
      <c r="T620" s="5"/>
      <c r="U620" s="5"/>
      <c r="V620" s="5"/>
      <c r="W620" s="5"/>
    </row>
    <row r="621" ht="15.75" customHeight="1">
      <c r="T621" s="5"/>
      <c r="U621" s="5"/>
      <c r="V621" s="5"/>
      <c r="W621" s="5"/>
    </row>
    <row r="622" ht="15.75" customHeight="1">
      <c r="T622" s="5"/>
      <c r="U622" s="5"/>
      <c r="V622" s="5"/>
      <c r="W622" s="5"/>
    </row>
    <row r="623" ht="15.75" customHeight="1">
      <c r="T623" s="5"/>
      <c r="U623" s="5"/>
      <c r="V623" s="5"/>
      <c r="W623" s="5"/>
    </row>
    <row r="624" ht="15.75" customHeight="1">
      <c r="T624" s="5"/>
      <c r="U624" s="5"/>
      <c r="V624" s="5"/>
      <c r="W624" s="5"/>
    </row>
    <row r="625" ht="15.75" customHeight="1">
      <c r="T625" s="5"/>
      <c r="U625" s="5"/>
      <c r="V625" s="5"/>
      <c r="W625" s="5"/>
    </row>
    <row r="626" ht="15.75" customHeight="1">
      <c r="T626" s="5"/>
      <c r="U626" s="5"/>
      <c r="V626" s="5"/>
      <c r="W626" s="5"/>
    </row>
    <row r="627" ht="15.75" customHeight="1">
      <c r="T627" s="5"/>
      <c r="U627" s="5"/>
      <c r="V627" s="5"/>
      <c r="W627" s="5"/>
    </row>
    <row r="628" ht="15.75" customHeight="1">
      <c r="T628" s="5"/>
      <c r="U628" s="5"/>
      <c r="V628" s="5"/>
      <c r="W628" s="5"/>
    </row>
    <row r="629" ht="15.75" customHeight="1">
      <c r="T629" s="5"/>
      <c r="U629" s="5"/>
      <c r="V629" s="5"/>
      <c r="W629" s="5"/>
    </row>
    <row r="630" ht="15.75" customHeight="1">
      <c r="T630" s="5"/>
      <c r="U630" s="5"/>
      <c r="V630" s="5"/>
      <c r="W630" s="5"/>
    </row>
    <row r="631" ht="15.75" customHeight="1">
      <c r="T631" s="5"/>
      <c r="U631" s="5"/>
      <c r="V631" s="5"/>
      <c r="W631" s="5"/>
    </row>
    <row r="632" ht="15.75" customHeight="1">
      <c r="T632" s="5"/>
      <c r="U632" s="5"/>
      <c r="V632" s="5"/>
      <c r="W632" s="5"/>
    </row>
    <row r="633" ht="15.75" customHeight="1">
      <c r="T633" s="5"/>
      <c r="U633" s="5"/>
      <c r="V633" s="5"/>
      <c r="W633" s="5"/>
    </row>
    <row r="634" ht="15.75" customHeight="1">
      <c r="T634" s="5"/>
      <c r="U634" s="5"/>
      <c r="V634" s="5"/>
      <c r="W634" s="5"/>
    </row>
    <row r="635" ht="15.75" customHeight="1">
      <c r="T635" s="5"/>
      <c r="U635" s="5"/>
      <c r="V635" s="5"/>
      <c r="W635" s="5"/>
    </row>
    <row r="636" ht="15.75" customHeight="1">
      <c r="T636" s="5"/>
      <c r="U636" s="5"/>
      <c r="V636" s="5"/>
      <c r="W636" s="5"/>
    </row>
    <row r="637" ht="15.75" customHeight="1">
      <c r="T637" s="5"/>
      <c r="U637" s="5"/>
      <c r="V637" s="5"/>
      <c r="W637" s="5"/>
    </row>
    <row r="638" ht="15.75" customHeight="1">
      <c r="T638" s="5"/>
      <c r="U638" s="5"/>
      <c r="V638" s="5"/>
      <c r="W638" s="5"/>
    </row>
    <row r="639" ht="15.75" customHeight="1">
      <c r="T639" s="5"/>
      <c r="U639" s="5"/>
      <c r="V639" s="5"/>
      <c r="W639" s="5"/>
    </row>
    <row r="640" ht="15.75" customHeight="1">
      <c r="T640" s="5"/>
      <c r="U640" s="5"/>
      <c r="V640" s="5"/>
      <c r="W640" s="5"/>
    </row>
    <row r="641" ht="15.75" customHeight="1">
      <c r="T641" s="5"/>
      <c r="U641" s="5"/>
      <c r="V641" s="5"/>
      <c r="W641" s="5"/>
    </row>
    <row r="642" ht="15.75" customHeight="1">
      <c r="T642" s="5"/>
      <c r="U642" s="5"/>
      <c r="V642" s="5"/>
      <c r="W642" s="5"/>
    </row>
    <row r="643" ht="15.75" customHeight="1">
      <c r="T643" s="5"/>
      <c r="U643" s="5"/>
      <c r="V643" s="5"/>
      <c r="W643" s="5"/>
    </row>
    <row r="644" ht="15.75" customHeight="1">
      <c r="T644" s="5"/>
      <c r="U644" s="5"/>
      <c r="V644" s="5"/>
      <c r="W644" s="5"/>
    </row>
    <row r="645" ht="15.75" customHeight="1">
      <c r="T645" s="5"/>
      <c r="U645" s="5"/>
      <c r="V645" s="5"/>
      <c r="W645" s="5"/>
    </row>
    <row r="646" ht="15.75" customHeight="1">
      <c r="T646" s="5"/>
      <c r="U646" s="5"/>
      <c r="V646" s="5"/>
      <c r="W646" s="5"/>
    </row>
    <row r="647" ht="15.75" customHeight="1">
      <c r="T647" s="5"/>
      <c r="U647" s="5"/>
      <c r="V647" s="5"/>
      <c r="W647" s="5"/>
    </row>
    <row r="648" ht="15.75" customHeight="1">
      <c r="T648" s="5"/>
      <c r="U648" s="5"/>
      <c r="V648" s="5"/>
      <c r="W648" s="5"/>
    </row>
    <row r="649" ht="15.75" customHeight="1">
      <c r="T649" s="5"/>
      <c r="U649" s="5"/>
      <c r="V649" s="5"/>
      <c r="W649" s="5"/>
    </row>
    <row r="650" ht="15.75" customHeight="1">
      <c r="T650" s="5"/>
      <c r="U650" s="5"/>
      <c r="V650" s="5"/>
      <c r="W650" s="5"/>
    </row>
    <row r="651" ht="15.75" customHeight="1">
      <c r="T651" s="5"/>
      <c r="U651" s="5"/>
      <c r="V651" s="5"/>
      <c r="W651" s="5"/>
    </row>
    <row r="652" ht="15.75" customHeight="1">
      <c r="T652" s="5"/>
      <c r="U652" s="5"/>
      <c r="V652" s="5"/>
      <c r="W652" s="5"/>
    </row>
    <row r="653" ht="15.75" customHeight="1">
      <c r="T653" s="5"/>
      <c r="U653" s="5"/>
      <c r="V653" s="5"/>
      <c r="W653" s="5"/>
    </row>
    <row r="654" ht="15.75" customHeight="1">
      <c r="T654" s="5"/>
      <c r="U654" s="5"/>
      <c r="V654" s="5"/>
      <c r="W654" s="5"/>
    </row>
    <row r="655" ht="15.75" customHeight="1">
      <c r="T655" s="5"/>
      <c r="U655" s="5"/>
      <c r="V655" s="5"/>
      <c r="W655" s="5"/>
    </row>
    <row r="656" ht="15.75" customHeight="1">
      <c r="T656" s="5"/>
      <c r="U656" s="5"/>
      <c r="V656" s="5"/>
      <c r="W656" s="5"/>
    </row>
    <row r="657" ht="15.75" customHeight="1">
      <c r="T657" s="5"/>
      <c r="U657" s="5"/>
      <c r="V657" s="5"/>
      <c r="W657" s="5"/>
    </row>
    <row r="658" ht="15.75" customHeight="1">
      <c r="T658" s="5"/>
      <c r="U658" s="5"/>
      <c r="V658" s="5"/>
      <c r="W658" s="5"/>
    </row>
    <row r="659" ht="15.75" customHeight="1">
      <c r="T659" s="5"/>
      <c r="U659" s="5"/>
      <c r="V659" s="5"/>
      <c r="W659" s="5"/>
    </row>
    <row r="660" ht="15.75" customHeight="1">
      <c r="T660" s="5"/>
      <c r="U660" s="5"/>
      <c r="V660" s="5"/>
      <c r="W660" s="5"/>
    </row>
    <row r="661" ht="15.75" customHeight="1">
      <c r="T661" s="5"/>
      <c r="U661" s="5"/>
      <c r="V661" s="5"/>
      <c r="W661" s="5"/>
    </row>
    <row r="662" ht="15.75" customHeight="1">
      <c r="T662" s="5"/>
      <c r="U662" s="5"/>
      <c r="V662" s="5"/>
      <c r="W662" s="5"/>
    </row>
    <row r="663" ht="15.75" customHeight="1">
      <c r="T663" s="5"/>
      <c r="U663" s="5"/>
      <c r="V663" s="5"/>
      <c r="W663" s="5"/>
    </row>
    <row r="664" ht="15.75" customHeight="1">
      <c r="T664" s="5"/>
      <c r="U664" s="5"/>
      <c r="V664" s="5"/>
      <c r="W664" s="5"/>
    </row>
    <row r="665" ht="15.75" customHeight="1">
      <c r="T665" s="5"/>
      <c r="U665" s="5"/>
      <c r="V665" s="5"/>
      <c r="W665" s="5"/>
    </row>
    <row r="666" ht="15.75" customHeight="1">
      <c r="T666" s="5"/>
      <c r="U666" s="5"/>
      <c r="V666" s="5"/>
      <c r="W666" s="5"/>
    </row>
    <row r="667" ht="15.75" customHeight="1">
      <c r="T667" s="5"/>
      <c r="U667" s="5"/>
      <c r="V667" s="5"/>
      <c r="W667" s="5"/>
    </row>
    <row r="668" ht="15.75" customHeight="1">
      <c r="T668" s="5"/>
      <c r="U668" s="5"/>
      <c r="V668" s="5"/>
      <c r="W668" s="5"/>
    </row>
    <row r="669" ht="15.75" customHeight="1">
      <c r="T669" s="5"/>
      <c r="U669" s="5"/>
      <c r="V669" s="5"/>
      <c r="W669" s="5"/>
    </row>
    <row r="670" ht="15.75" customHeight="1">
      <c r="T670" s="5"/>
      <c r="U670" s="5"/>
      <c r="V670" s="5"/>
      <c r="W670" s="5"/>
    </row>
    <row r="671" ht="15.75" customHeight="1">
      <c r="T671" s="5"/>
      <c r="U671" s="5"/>
      <c r="V671" s="5"/>
      <c r="W671" s="5"/>
    </row>
    <row r="672" ht="15.75" customHeight="1">
      <c r="T672" s="5"/>
      <c r="U672" s="5"/>
      <c r="V672" s="5"/>
      <c r="W672" s="5"/>
    </row>
    <row r="673" ht="15.75" customHeight="1">
      <c r="T673" s="5"/>
      <c r="U673" s="5"/>
      <c r="V673" s="5"/>
      <c r="W673" s="5"/>
    </row>
    <row r="674" ht="15.75" customHeight="1">
      <c r="T674" s="5"/>
      <c r="U674" s="5"/>
      <c r="V674" s="5"/>
      <c r="W674" s="5"/>
    </row>
    <row r="675" ht="15.75" customHeight="1">
      <c r="T675" s="5"/>
      <c r="U675" s="5"/>
      <c r="V675" s="5"/>
      <c r="W675" s="5"/>
    </row>
    <row r="676" ht="15.75" customHeight="1">
      <c r="T676" s="5"/>
      <c r="U676" s="5"/>
      <c r="V676" s="5"/>
      <c r="W676" s="5"/>
    </row>
    <row r="677" ht="15.75" customHeight="1">
      <c r="T677" s="5"/>
      <c r="U677" s="5"/>
      <c r="V677" s="5"/>
      <c r="W677" s="5"/>
    </row>
    <row r="678" ht="15.75" customHeight="1">
      <c r="T678" s="5"/>
      <c r="U678" s="5"/>
      <c r="V678" s="5"/>
      <c r="W678" s="5"/>
    </row>
    <row r="679" ht="15.75" customHeight="1">
      <c r="T679" s="5"/>
      <c r="U679" s="5"/>
      <c r="V679" s="5"/>
      <c r="W679" s="5"/>
    </row>
    <row r="680" ht="15.75" customHeight="1">
      <c r="T680" s="5"/>
      <c r="U680" s="5"/>
      <c r="V680" s="5"/>
      <c r="W680" s="5"/>
    </row>
    <row r="681" ht="15.75" customHeight="1">
      <c r="T681" s="5"/>
      <c r="U681" s="5"/>
      <c r="V681" s="5"/>
      <c r="W681" s="5"/>
    </row>
    <row r="682" ht="15.75" customHeight="1">
      <c r="T682" s="5"/>
      <c r="U682" s="5"/>
      <c r="V682" s="5"/>
      <c r="W682" s="5"/>
    </row>
    <row r="683" ht="15.75" customHeight="1">
      <c r="T683" s="5"/>
      <c r="U683" s="5"/>
      <c r="V683" s="5"/>
      <c r="W683" s="5"/>
    </row>
    <row r="684" ht="15.75" customHeight="1">
      <c r="T684" s="5"/>
      <c r="U684" s="5"/>
      <c r="V684" s="5"/>
      <c r="W684" s="5"/>
    </row>
    <row r="685" ht="15.75" customHeight="1">
      <c r="T685" s="5"/>
      <c r="U685" s="5"/>
      <c r="V685" s="5"/>
      <c r="W685" s="5"/>
    </row>
    <row r="686" ht="15.75" customHeight="1">
      <c r="T686" s="5"/>
      <c r="U686" s="5"/>
      <c r="V686" s="5"/>
      <c r="W686" s="5"/>
    </row>
    <row r="687" ht="15.75" customHeight="1">
      <c r="T687" s="5"/>
      <c r="U687" s="5"/>
      <c r="V687" s="5"/>
      <c r="W687" s="5"/>
    </row>
    <row r="688" ht="15.75" customHeight="1">
      <c r="T688" s="5"/>
      <c r="U688" s="5"/>
      <c r="V688" s="5"/>
      <c r="W688" s="5"/>
    </row>
    <row r="689" ht="15.75" customHeight="1">
      <c r="T689" s="5"/>
      <c r="U689" s="5"/>
      <c r="V689" s="5"/>
      <c r="W689" s="5"/>
    </row>
    <row r="690" ht="15.75" customHeight="1">
      <c r="T690" s="5"/>
      <c r="U690" s="5"/>
      <c r="V690" s="5"/>
      <c r="W690" s="5"/>
    </row>
    <row r="691" ht="15.75" customHeight="1">
      <c r="T691" s="5"/>
      <c r="U691" s="5"/>
      <c r="V691" s="5"/>
      <c r="W691" s="5"/>
    </row>
    <row r="692" ht="15.75" customHeight="1">
      <c r="T692" s="5"/>
      <c r="U692" s="5"/>
      <c r="V692" s="5"/>
      <c r="W692" s="5"/>
    </row>
    <row r="693" ht="15.75" customHeight="1">
      <c r="T693" s="5"/>
      <c r="U693" s="5"/>
      <c r="V693" s="5"/>
      <c r="W693" s="5"/>
    </row>
    <row r="694" ht="15.75" customHeight="1">
      <c r="T694" s="5"/>
      <c r="U694" s="5"/>
      <c r="V694" s="5"/>
      <c r="W694" s="5"/>
    </row>
    <row r="695" ht="15.75" customHeight="1">
      <c r="T695" s="5"/>
      <c r="U695" s="5"/>
      <c r="V695" s="5"/>
      <c r="W695" s="5"/>
    </row>
    <row r="696" ht="15.75" customHeight="1">
      <c r="T696" s="5"/>
      <c r="U696" s="5"/>
      <c r="V696" s="5"/>
      <c r="W696" s="5"/>
    </row>
    <row r="697" ht="15.75" customHeight="1">
      <c r="T697" s="5"/>
      <c r="U697" s="5"/>
      <c r="V697" s="5"/>
      <c r="W697" s="5"/>
    </row>
    <row r="698" ht="15.75" customHeight="1">
      <c r="T698" s="5"/>
      <c r="U698" s="5"/>
      <c r="V698" s="5"/>
      <c r="W698" s="5"/>
    </row>
    <row r="699" ht="15.75" customHeight="1">
      <c r="T699" s="5"/>
      <c r="U699" s="5"/>
      <c r="V699" s="5"/>
      <c r="W699" s="5"/>
    </row>
    <row r="700" ht="15.75" customHeight="1">
      <c r="T700" s="5"/>
      <c r="U700" s="5"/>
      <c r="V700" s="5"/>
      <c r="W700" s="5"/>
    </row>
    <row r="701" ht="15.75" customHeight="1">
      <c r="T701" s="5"/>
      <c r="U701" s="5"/>
      <c r="V701" s="5"/>
      <c r="W701" s="5"/>
    </row>
    <row r="702" ht="15.75" customHeight="1">
      <c r="T702" s="5"/>
      <c r="U702" s="5"/>
      <c r="V702" s="5"/>
      <c r="W702" s="5"/>
    </row>
    <row r="703" ht="15.75" customHeight="1">
      <c r="T703" s="5"/>
      <c r="U703" s="5"/>
      <c r="V703" s="5"/>
      <c r="W703" s="5"/>
    </row>
    <row r="704" ht="15.75" customHeight="1">
      <c r="T704" s="5"/>
      <c r="U704" s="5"/>
      <c r="V704" s="5"/>
      <c r="W704" s="5"/>
    </row>
    <row r="705" ht="15.75" customHeight="1">
      <c r="T705" s="5"/>
      <c r="U705" s="5"/>
      <c r="V705" s="5"/>
      <c r="W705" s="5"/>
    </row>
    <row r="706" ht="15.75" customHeight="1">
      <c r="T706" s="5"/>
      <c r="U706" s="5"/>
      <c r="V706" s="5"/>
      <c r="W706" s="5"/>
    </row>
    <row r="707" ht="15.75" customHeight="1">
      <c r="T707" s="5"/>
      <c r="U707" s="5"/>
      <c r="V707" s="5"/>
      <c r="W707" s="5"/>
    </row>
    <row r="708" ht="15.75" customHeight="1">
      <c r="T708" s="5"/>
      <c r="U708" s="5"/>
      <c r="V708" s="5"/>
      <c r="W708" s="5"/>
    </row>
    <row r="709" ht="15.75" customHeight="1">
      <c r="T709" s="5"/>
      <c r="U709" s="5"/>
      <c r="V709" s="5"/>
      <c r="W709" s="5"/>
    </row>
    <row r="710" ht="15.75" customHeight="1">
      <c r="T710" s="5"/>
      <c r="U710" s="5"/>
      <c r="V710" s="5"/>
      <c r="W710" s="5"/>
    </row>
    <row r="711" ht="15.75" customHeight="1">
      <c r="T711" s="5"/>
      <c r="U711" s="5"/>
      <c r="V711" s="5"/>
      <c r="W711" s="5"/>
    </row>
    <row r="712" ht="15.75" customHeight="1">
      <c r="T712" s="5"/>
      <c r="U712" s="5"/>
      <c r="V712" s="5"/>
      <c r="W712" s="5"/>
    </row>
    <row r="713" ht="15.75" customHeight="1">
      <c r="T713" s="5"/>
      <c r="U713" s="5"/>
      <c r="V713" s="5"/>
      <c r="W713" s="5"/>
    </row>
    <row r="714" ht="15.75" customHeight="1">
      <c r="T714" s="5"/>
      <c r="U714" s="5"/>
      <c r="V714" s="5"/>
      <c r="W714" s="5"/>
    </row>
    <row r="715" ht="15.75" customHeight="1">
      <c r="T715" s="5"/>
      <c r="U715" s="5"/>
      <c r="V715" s="5"/>
      <c r="W715" s="5"/>
    </row>
    <row r="716" ht="15.75" customHeight="1">
      <c r="T716" s="5"/>
      <c r="U716" s="5"/>
      <c r="V716" s="5"/>
      <c r="W716" s="5"/>
    </row>
    <row r="717" ht="15.75" customHeight="1">
      <c r="T717" s="5"/>
      <c r="U717" s="5"/>
      <c r="V717" s="5"/>
      <c r="W717" s="5"/>
    </row>
    <row r="718" ht="15.75" customHeight="1">
      <c r="T718" s="5"/>
      <c r="U718" s="5"/>
      <c r="V718" s="5"/>
      <c r="W718" s="5"/>
    </row>
    <row r="719" ht="15.75" customHeight="1">
      <c r="T719" s="5"/>
      <c r="U719" s="5"/>
      <c r="V719" s="5"/>
      <c r="W719" s="5"/>
    </row>
    <row r="720" ht="15.75" customHeight="1">
      <c r="T720" s="5"/>
      <c r="U720" s="5"/>
      <c r="V720" s="5"/>
      <c r="W720" s="5"/>
    </row>
    <row r="721" ht="15.75" customHeight="1">
      <c r="T721" s="5"/>
      <c r="U721" s="5"/>
      <c r="V721" s="5"/>
      <c r="W721" s="5"/>
    </row>
    <row r="722" ht="15.75" customHeight="1">
      <c r="T722" s="5"/>
      <c r="U722" s="5"/>
      <c r="V722" s="5"/>
      <c r="W722" s="5"/>
    </row>
    <row r="723" ht="15.75" customHeight="1">
      <c r="T723" s="5"/>
      <c r="U723" s="5"/>
      <c r="V723" s="5"/>
      <c r="W723" s="5"/>
    </row>
    <row r="724" ht="15.75" customHeight="1">
      <c r="T724" s="5"/>
      <c r="U724" s="5"/>
      <c r="V724" s="5"/>
      <c r="W724" s="5"/>
    </row>
    <row r="725" ht="15.75" customHeight="1">
      <c r="T725" s="5"/>
      <c r="U725" s="5"/>
      <c r="V725" s="5"/>
      <c r="W725" s="5"/>
    </row>
    <row r="726" ht="15.75" customHeight="1">
      <c r="T726" s="5"/>
      <c r="U726" s="5"/>
      <c r="V726" s="5"/>
      <c r="W726" s="5"/>
    </row>
    <row r="727" ht="15.75" customHeight="1">
      <c r="T727" s="5"/>
      <c r="U727" s="5"/>
      <c r="V727" s="5"/>
      <c r="W727" s="5"/>
    </row>
    <row r="728" ht="15.75" customHeight="1">
      <c r="T728" s="5"/>
      <c r="U728" s="5"/>
      <c r="V728" s="5"/>
      <c r="W728" s="5"/>
    </row>
    <row r="729" ht="15.75" customHeight="1">
      <c r="T729" s="5"/>
      <c r="U729" s="5"/>
      <c r="V729" s="5"/>
      <c r="W729" s="5"/>
    </row>
    <row r="730" ht="15.75" customHeight="1">
      <c r="T730" s="5"/>
      <c r="U730" s="5"/>
      <c r="V730" s="5"/>
      <c r="W730" s="5"/>
    </row>
    <row r="731" ht="15.75" customHeight="1">
      <c r="T731" s="5"/>
      <c r="U731" s="5"/>
      <c r="V731" s="5"/>
      <c r="W731" s="5"/>
    </row>
    <row r="732" ht="15.75" customHeight="1">
      <c r="T732" s="5"/>
      <c r="U732" s="5"/>
      <c r="V732" s="5"/>
      <c r="W732" s="5"/>
    </row>
    <row r="733" ht="15.75" customHeight="1">
      <c r="T733" s="5"/>
      <c r="U733" s="5"/>
      <c r="V733" s="5"/>
      <c r="W733" s="5"/>
    </row>
    <row r="734" ht="15.75" customHeight="1">
      <c r="T734" s="5"/>
      <c r="U734" s="5"/>
      <c r="V734" s="5"/>
      <c r="W734" s="5"/>
    </row>
    <row r="735" ht="15.75" customHeight="1">
      <c r="T735" s="5"/>
      <c r="U735" s="5"/>
      <c r="V735" s="5"/>
      <c r="W735" s="5"/>
    </row>
    <row r="736" ht="15.75" customHeight="1">
      <c r="T736" s="5"/>
      <c r="U736" s="5"/>
      <c r="V736" s="5"/>
      <c r="W736" s="5"/>
    </row>
    <row r="737" ht="15.75" customHeight="1">
      <c r="T737" s="5"/>
      <c r="U737" s="5"/>
      <c r="V737" s="5"/>
      <c r="W737" s="5"/>
    </row>
    <row r="738" ht="15.75" customHeight="1">
      <c r="T738" s="5"/>
      <c r="U738" s="5"/>
      <c r="V738" s="5"/>
      <c r="W738" s="5"/>
    </row>
    <row r="739" ht="15.75" customHeight="1">
      <c r="T739" s="5"/>
      <c r="U739" s="5"/>
      <c r="V739" s="5"/>
      <c r="W739" s="5"/>
    </row>
    <row r="740" ht="15.75" customHeight="1">
      <c r="T740" s="5"/>
      <c r="U740" s="5"/>
      <c r="V740" s="5"/>
      <c r="W740" s="5"/>
    </row>
    <row r="741" ht="15.75" customHeight="1">
      <c r="T741" s="5"/>
      <c r="U741" s="5"/>
      <c r="V741" s="5"/>
      <c r="W741" s="5"/>
    </row>
    <row r="742" ht="15.75" customHeight="1">
      <c r="T742" s="5"/>
      <c r="U742" s="5"/>
      <c r="V742" s="5"/>
      <c r="W742" s="5"/>
    </row>
    <row r="743" ht="15.75" customHeight="1">
      <c r="T743" s="5"/>
      <c r="U743" s="5"/>
      <c r="V743" s="5"/>
      <c r="W743" s="5"/>
    </row>
    <row r="744" ht="15.75" customHeight="1">
      <c r="T744" s="5"/>
      <c r="U744" s="5"/>
      <c r="V744" s="5"/>
      <c r="W744" s="5"/>
    </row>
    <row r="745" ht="15.75" customHeight="1">
      <c r="T745" s="5"/>
      <c r="U745" s="5"/>
      <c r="V745" s="5"/>
      <c r="W745" s="5"/>
    </row>
    <row r="746" ht="15.75" customHeight="1">
      <c r="T746" s="5"/>
      <c r="U746" s="5"/>
      <c r="V746" s="5"/>
      <c r="W746" s="5"/>
    </row>
    <row r="747" ht="15.75" customHeight="1">
      <c r="T747" s="5"/>
      <c r="U747" s="5"/>
      <c r="V747" s="5"/>
      <c r="W747" s="5"/>
    </row>
    <row r="748" ht="15.75" customHeight="1">
      <c r="T748" s="5"/>
      <c r="U748" s="5"/>
      <c r="V748" s="5"/>
      <c r="W748" s="5"/>
    </row>
    <row r="749" ht="15.75" customHeight="1">
      <c r="T749" s="5"/>
      <c r="U749" s="5"/>
      <c r="V749" s="5"/>
      <c r="W749" s="5"/>
    </row>
    <row r="750" ht="15.75" customHeight="1">
      <c r="T750" s="5"/>
      <c r="U750" s="5"/>
      <c r="V750" s="5"/>
      <c r="W750" s="5"/>
    </row>
    <row r="751" ht="15.75" customHeight="1">
      <c r="T751" s="5"/>
      <c r="U751" s="5"/>
      <c r="V751" s="5"/>
      <c r="W751" s="5"/>
    </row>
    <row r="752" ht="15.75" customHeight="1">
      <c r="T752" s="5"/>
      <c r="U752" s="5"/>
      <c r="V752" s="5"/>
      <c r="W752" s="5"/>
    </row>
    <row r="753" ht="15.75" customHeight="1">
      <c r="T753" s="5"/>
      <c r="U753" s="5"/>
      <c r="V753" s="5"/>
      <c r="W753" s="5"/>
    </row>
    <row r="754" ht="15.75" customHeight="1">
      <c r="T754" s="5"/>
      <c r="U754" s="5"/>
      <c r="V754" s="5"/>
      <c r="W754" s="5"/>
    </row>
    <row r="755" ht="15.75" customHeight="1">
      <c r="T755" s="5"/>
      <c r="U755" s="5"/>
      <c r="V755" s="5"/>
      <c r="W755" s="5"/>
    </row>
    <row r="756" ht="15.75" customHeight="1">
      <c r="T756" s="5"/>
      <c r="U756" s="5"/>
      <c r="V756" s="5"/>
      <c r="W756" s="5"/>
    </row>
    <row r="757" ht="15.75" customHeight="1">
      <c r="T757" s="5"/>
      <c r="U757" s="5"/>
      <c r="V757" s="5"/>
      <c r="W757" s="5"/>
    </row>
    <row r="758" ht="15.75" customHeight="1">
      <c r="T758" s="5"/>
      <c r="U758" s="5"/>
      <c r="V758" s="5"/>
      <c r="W758" s="5"/>
    </row>
    <row r="759" ht="15.75" customHeight="1">
      <c r="T759" s="5"/>
      <c r="U759" s="5"/>
      <c r="V759" s="5"/>
      <c r="W759" s="5"/>
    </row>
    <row r="760" ht="15.75" customHeight="1">
      <c r="T760" s="5"/>
      <c r="U760" s="5"/>
      <c r="V760" s="5"/>
      <c r="W760" s="5"/>
    </row>
    <row r="761" ht="15.75" customHeight="1">
      <c r="T761" s="5"/>
      <c r="U761" s="5"/>
      <c r="V761" s="5"/>
      <c r="W761" s="5"/>
    </row>
    <row r="762" ht="15.75" customHeight="1">
      <c r="T762" s="5"/>
      <c r="U762" s="5"/>
      <c r="V762" s="5"/>
      <c r="W762" s="5"/>
    </row>
    <row r="763" ht="15.75" customHeight="1">
      <c r="T763" s="5"/>
      <c r="U763" s="5"/>
      <c r="V763" s="5"/>
      <c r="W763" s="5"/>
    </row>
    <row r="764" ht="15.75" customHeight="1">
      <c r="T764" s="5"/>
      <c r="U764" s="5"/>
      <c r="V764" s="5"/>
      <c r="W764" s="5"/>
    </row>
    <row r="765" ht="15.75" customHeight="1">
      <c r="T765" s="5"/>
      <c r="U765" s="5"/>
      <c r="V765" s="5"/>
      <c r="W765" s="5"/>
    </row>
    <row r="766" ht="15.75" customHeight="1">
      <c r="T766" s="5"/>
      <c r="U766" s="5"/>
      <c r="V766" s="5"/>
      <c r="W766" s="5"/>
    </row>
    <row r="767" ht="15.75" customHeight="1">
      <c r="T767" s="5"/>
      <c r="U767" s="5"/>
      <c r="V767" s="5"/>
      <c r="W767" s="5"/>
    </row>
    <row r="768" ht="15.75" customHeight="1">
      <c r="T768" s="5"/>
      <c r="U768" s="5"/>
      <c r="V768" s="5"/>
      <c r="W768" s="5"/>
    </row>
    <row r="769" ht="15.75" customHeight="1">
      <c r="T769" s="5"/>
      <c r="U769" s="5"/>
      <c r="V769" s="5"/>
      <c r="W769" s="5"/>
    </row>
    <row r="770" ht="15.75" customHeight="1">
      <c r="T770" s="5"/>
      <c r="U770" s="5"/>
      <c r="V770" s="5"/>
      <c r="W770" s="5"/>
    </row>
    <row r="771" ht="15.75" customHeight="1">
      <c r="T771" s="5"/>
      <c r="U771" s="5"/>
      <c r="V771" s="5"/>
      <c r="W771" s="5"/>
    </row>
    <row r="772" ht="15.75" customHeight="1">
      <c r="T772" s="5"/>
      <c r="U772" s="5"/>
      <c r="V772" s="5"/>
      <c r="W772" s="5"/>
    </row>
    <row r="773" ht="15.75" customHeight="1">
      <c r="T773" s="5"/>
      <c r="U773" s="5"/>
      <c r="V773" s="5"/>
      <c r="W773" s="5"/>
    </row>
    <row r="774" ht="15.75" customHeight="1">
      <c r="T774" s="5"/>
      <c r="U774" s="5"/>
      <c r="V774" s="5"/>
      <c r="W774" s="5"/>
    </row>
    <row r="775" ht="15.75" customHeight="1">
      <c r="T775" s="5"/>
      <c r="U775" s="5"/>
      <c r="V775" s="5"/>
      <c r="W775" s="5"/>
    </row>
    <row r="776" ht="15.75" customHeight="1">
      <c r="T776" s="5"/>
      <c r="U776" s="5"/>
      <c r="V776" s="5"/>
      <c r="W776" s="5"/>
    </row>
    <row r="777" ht="15.75" customHeight="1">
      <c r="T777" s="5"/>
      <c r="U777" s="5"/>
      <c r="V777" s="5"/>
      <c r="W777" s="5"/>
    </row>
    <row r="778" ht="15.75" customHeight="1">
      <c r="T778" s="5"/>
      <c r="U778" s="5"/>
      <c r="V778" s="5"/>
      <c r="W778" s="5"/>
    </row>
    <row r="779" ht="15.75" customHeight="1">
      <c r="T779" s="5"/>
      <c r="U779" s="5"/>
      <c r="V779" s="5"/>
      <c r="W779" s="5"/>
    </row>
    <row r="780" ht="15.75" customHeight="1">
      <c r="T780" s="5"/>
      <c r="U780" s="5"/>
      <c r="V780" s="5"/>
      <c r="W780" s="5"/>
    </row>
    <row r="781" ht="15.75" customHeight="1">
      <c r="T781" s="5"/>
      <c r="U781" s="5"/>
      <c r="V781" s="5"/>
      <c r="W781" s="5"/>
    </row>
    <row r="782" ht="15.75" customHeight="1">
      <c r="T782" s="5"/>
      <c r="U782" s="5"/>
      <c r="V782" s="5"/>
      <c r="W782" s="5"/>
    </row>
    <row r="783" ht="15.75" customHeight="1">
      <c r="T783" s="5"/>
      <c r="U783" s="5"/>
      <c r="V783" s="5"/>
      <c r="W783" s="5"/>
    </row>
    <row r="784" ht="15.75" customHeight="1">
      <c r="T784" s="5"/>
      <c r="U784" s="5"/>
      <c r="V784" s="5"/>
      <c r="W784" s="5"/>
    </row>
    <row r="785" ht="15.75" customHeight="1">
      <c r="T785" s="5"/>
      <c r="U785" s="5"/>
      <c r="V785" s="5"/>
      <c r="W785" s="5"/>
    </row>
    <row r="786" ht="15.75" customHeight="1">
      <c r="T786" s="5"/>
      <c r="U786" s="5"/>
      <c r="V786" s="5"/>
      <c r="W786" s="5"/>
    </row>
    <row r="787" ht="15.75" customHeight="1">
      <c r="T787" s="5"/>
      <c r="U787" s="5"/>
      <c r="V787" s="5"/>
      <c r="W787" s="5"/>
    </row>
    <row r="788" ht="15.75" customHeight="1">
      <c r="T788" s="5"/>
      <c r="U788" s="5"/>
      <c r="V788" s="5"/>
      <c r="W788" s="5"/>
    </row>
    <row r="789" ht="15.75" customHeight="1">
      <c r="T789" s="5"/>
      <c r="U789" s="5"/>
      <c r="V789" s="5"/>
      <c r="W789" s="5"/>
    </row>
    <row r="790" ht="15.75" customHeight="1">
      <c r="T790" s="5"/>
      <c r="U790" s="5"/>
      <c r="V790" s="5"/>
      <c r="W790" s="5"/>
    </row>
    <row r="791" ht="15.75" customHeight="1">
      <c r="T791" s="5"/>
      <c r="U791" s="5"/>
      <c r="V791" s="5"/>
      <c r="W791" s="5"/>
    </row>
    <row r="792" ht="15.75" customHeight="1">
      <c r="T792" s="5"/>
      <c r="U792" s="5"/>
      <c r="V792" s="5"/>
      <c r="W792" s="5"/>
    </row>
    <row r="793" ht="15.75" customHeight="1">
      <c r="T793" s="5"/>
      <c r="U793" s="5"/>
      <c r="V793" s="5"/>
      <c r="W793" s="5"/>
    </row>
    <row r="794" ht="15.75" customHeight="1">
      <c r="T794" s="5"/>
      <c r="U794" s="5"/>
      <c r="V794" s="5"/>
      <c r="W794" s="5"/>
    </row>
    <row r="795" ht="15.75" customHeight="1">
      <c r="T795" s="5"/>
      <c r="U795" s="5"/>
      <c r="V795" s="5"/>
      <c r="W795" s="5"/>
    </row>
    <row r="796" ht="15.75" customHeight="1">
      <c r="T796" s="5"/>
      <c r="U796" s="5"/>
      <c r="V796" s="5"/>
      <c r="W796" s="5"/>
    </row>
    <row r="797" ht="15.75" customHeight="1">
      <c r="T797" s="5"/>
      <c r="U797" s="5"/>
      <c r="V797" s="5"/>
      <c r="W797" s="5"/>
    </row>
    <row r="798" ht="15.75" customHeight="1">
      <c r="T798" s="5"/>
      <c r="U798" s="5"/>
      <c r="V798" s="5"/>
      <c r="W798" s="5"/>
    </row>
    <row r="799" ht="15.75" customHeight="1">
      <c r="T799" s="5"/>
      <c r="U799" s="5"/>
      <c r="V799" s="5"/>
      <c r="W799" s="5"/>
    </row>
    <row r="800" ht="15.75" customHeight="1">
      <c r="T800" s="5"/>
      <c r="U800" s="5"/>
      <c r="V800" s="5"/>
      <c r="W800" s="5"/>
    </row>
    <row r="801" ht="15.75" customHeight="1">
      <c r="T801" s="5"/>
      <c r="U801" s="5"/>
      <c r="V801" s="5"/>
      <c r="W801" s="5"/>
    </row>
    <row r="802" ht="15.75" customHeight="1">
      <c r="T802" s="5"/>
      <c r="U802" s="5"/>
      <c r="V802" s="5"/>
      <c r="W802" s="5"/>
    </row>
    <row r="803" ht="15.75" customHeight="1">
      <c r="T803" s="5"/>
      <c r="U803" s="5"/>
      <c r="V803" s="5"/>
      <c r="W803" s="5"/>
    </row>
    <row r="804" ht="15.75" customHeight="1">
      <c r="T804" s="5"/>
      <c r="U804" s="5"/>
      <c r="V804" s="5"/>
      <c r="W804" s="5"/>
    </row>
    <row r="805" ht="15.75" customHeight="1">
      <c r="T805" s="5"/>
      <c r="U805" s="5"/>
      <c r="V805" s="5"/>
      <c r="W805" s="5"/>
    </row>
    <row r="806" ht="15.75" customHeight="1">
      <c r="T806" s="5"/>
      <c r="U806" s="5"/>
      <c r="V806" s="5"/>
      <c r="W806" s="5"/>
    </row>
    <row r="807" ht="15.75" customHeight="1">
      <c r="T807" s="5"/>
      <c r="U807" s="5"/>
      <c r="V807" s="5"/>
      <c r="W807" s="5"/>
    </row>
    <row r="808" ht="15.75" customHeight="1">
      <c r="T808" s="5"/>
      <c r="U808" s="5"/>
      <c r="V808" s="5"/>
      <c r="W808" s="5"/>
    </row>
    <row r="809" ht="15.75" customHeight="1">
      <c r="T809" s="5"/>
      <c r="U809" s="5"/>
      <c r="V809" s="5"/>
      <c r="W809" s="5"/>
    </row>
    <row r="810" ht="15.75" customHeight="1">
      <c r="T810" s="5"/>
      <c r="U810" s="5"/>
      <c r="V810" s="5"/>
      <c r="W810" s="5"/>
    </row>
    <row r="811" ht="15.75" customHeight="1">
      <c r="T811" s="5"/>
      <c r="U811" s="5"/>
      <c r="V811" s="5"/>
      <c r="W811" s="5"/>
    </row>
    <row r="812" ht="15.75" customHeight="1">
      <c r="T812" s="5"/>
      <c r="U812" s="5"/>
      <c r="V812" s="5"/>
      <c r="W812" s="5"/>
    </row>
    <row r="813" ht="15.75" customHeight="1">
      <c r="T813" s="5"/>
      <c r="U813" s="5"/>
      <c r="V813" s="5"/>
      <c r="W813" s="5"/>
    </row>
    <row r="814" ht="15.75" customHeight="1">
      <c r="T814" s="5"/>
      <c r="U814" s="5"/>
      <c r="V814" s="5"/>
      <c r="W814" s="5"/>
    </row>
    <row r="815" ht="15.75" customHeight="1">
      <c r="T815" s="5"/>
      <c r="U815" s="5"/>
      <c r="V815" s="5"/>
      <c r="W815" s="5"/>
    </row>
    <row r="816" ht="15.75" customHeight="1">
      <c r="T816" s="5"/>
      <c r="U816" s="5"/>
      <c r="V816" s="5"/>
      <c r="W816" s="5"/>
    </row>
    <row r="817" ht="15.75" customHeight="1">
      <c r="T817" s="5"/>
      <c r="U817" s="5"/>
      <c r="V817" s="5"/>
      <c r="W817" s="5"/>
    </row>
    <row r="818" ht="15.75" customHeight="1">
      <c r="T818" s="5"/>
      <c r="U818" s="5"/>
      <c r="V818" s="5"/>
      <c r="W818" s="5"/>
    </row>
    <row r="819" ht="15.75" customHeight="1">
      <c r="T819" s="5"/>
      <c r="U819" s="5"/>
      <c r="V819" s="5"/>
      <c r="W819" s="5"/>
    </row>
    <row r="820" ht="15.75" customHeight="1">
      <c r="T820" s="5"/>
      <c r="U820" s="5"/>
      <c r="V820" s="5"/>
      <c r="W820" s="5"/>
    </row>
    <row r="821" ht="15.75" customHeight="1">
      <c r="T821" s="5"/>
      <c r="U821" s="5"/>
      <c r="V821" s="5"/>
      <c r="W821" s="5"/>
    </row>
    <row r="822" ht="15.75" customHeight="1">
      <c r="T822" s="5"/>
      <c r="U822" s="5"/>
      <c r="V822" s="5"/>
      <c r="W822" s="5"/>
    </row>
    <row r="823" ht="15.75" customHeight="1">
      <c r="T823" s="5"/>
      <c r="U823" s="5"/>
      <c r="V823" s="5"/>
      <c r="W823" s="5"/>
    </row>
    <row r="824" ht="15.75" customHeight="1">
      <c r="T824" s="5"/>
      <c r="U824" s="5"/>
      <c r="V824" s="5"/>
      <c r="W824" s="5"/>
    </row>
    <row r="825" ht="15.75" customHeight="1">
      <c r="T825" s="5"/>
      <c r="U825" s="5"/>
      <c r="V825" s="5"/>
      <c r="W825" s="5"/>
    </row>
    <row r="826" ht="15.75" customHeight="1">
      <c r="T826" s="5"/>
      <c r="U826" s="5"/>
      <c r="V826" s="5"/>
      <c r="W826" s="5"/>
    </row>
    <row r="827" ht="15.75" customHeight="1">
      <c r="T827" s="5"/>
      <c r="U827" s="5"/>
      <c r="V827" s="5"/>
      <c r="W827" s="5"/>
    </row>
    <row r="828" ht="15.75" customHeight="1">
      <c r="T828" s="5"/>
      <c r="U828" s="5"/>
      <c r="V828" s="5"/>
      <c r="W828" s="5"/>
    </row>
    <row r="829" ht="15.75" customHeight="1">
      <c r="T829" s="5"/>
      <c r="U829" s="5"/>
      <c r="V829" s="5"/>
      <c r="W829" s="5"/>
    </row>
    <row r="830" ht="15.75" customHeight="1">
      <c r="T830" s="5"/>
      <c r="U830" s="5"/>
      <c r="V830" s="5"/>
      <c r="W830" s="5"/>
    </row>
    <row r="831" ht="15.75" customHeight="1">
      <c r="T831" s="5"/>
      <c r="U831" s="5"/>
      <c r="V831" s="5"/>
      <c r="W831" s="5"/>
    </row>
    <row r="832" ht="15.75" customHeight="1">
      <c r="T832" s="5"/>
      <c r="U832" s="5"/>
      <c r="V832" s="5"/>
      <c r="W832" s="5"/>
    </row>
    <row r="833" ht="15.75" customHeight="1">
      <c r="T833" s="5"/>
      <c r="U833" s="5"/>
      <c r="V833" s="5"/>
      <c r="W833" s="5"/>
    </row>
    <row r="834" ht="15.75" customHeight="1">
      <c r="T834" s="5"/>
      <c r="U834" s="5"/>
      <c r="V834" s="5"/>
      <c r="W834" s="5"/>
    </row>
    <row r="835" ht="15.75" customHeight="1">
      <c r="T835" s="5"/>
      <c r="U835" s="5"/>
      <c r="V835" s="5"/>
      <c r="W835" s="5"/>
    </row>
    <row r="836" ht="15.75" customHeight="1">
      <c r="T836" s="5"/>
      <c r="U836" s="5"/>
      <c r="V836" s="5"/>
      <c r="W836" s="5"/>
    </row>
    <row r="837" ht="15.75" customHeight="1">
      <c r="T837" s="5"/>
      <c r="U837" s="5"/>
      <c r="V837" s="5"/>
      <c r="W837" s="5"/>
    </row>
    <row r="838" ht="15.75" customHeight="1">
      <c r="T838" s="5"/>
      <c r="U838" s="5"/>
      <c r="V838" s="5"/>
      <c r="W838" s="5"/>
    </row>
    <row r="839" ht="15.75" customHeight="1">
      <c r="T839" s="5"/>
      <c r="U839" s="5"/>
      <c r="V839" s="5"/>
      <c r="W839" s="5"/>
    </row>
    <row r="840" ht="15.75" customHeight="1">
      <c r="T840" s="5"/>
      <c r="U840" s="5"/>
      <c r="V840" s="5"/>
      <c r="W840" s="5"/>
    </row>
    <row r="841" ht="15.75" customHeight="1">
      <c r="T841" s="5"/>
      <c r="U841" s="5"/>
      <c r="V841" s="5"/>
      <c r="W841" s="5"/>
    </row>
    <row r="842" ht="15.75" customHeight="1">
      <c r="T842" s="5"/>
      <c r="U842" s="5"/>
      <c r="V842" s="5"/>
      <c r="W842" s="5"/>
    </row>
    <row r="843" ht="15.75" customHeight="1">
      <c r="T843" s="5"/>
      <c r="U843" s="5"/>
      <c r="V843" s="5"/>
      <c r="W843" s="5"/>
    </row>
    <row r="844" ht="15.75" customHeight="1">
      <c r="T844" s="5"/>
      <c r="U844" s="5"/>
      <c r="V844" s="5"/>
      <c r="W844" s="5"/>
    </row>
    <row r="845" ht="15.75" customHeight="1">
      <c r="T845" s="5"/>
      <c r="U845" s="5"/>
      <c r="V845" s="5"/>
      <c r="W845" s="5"/>
    </row>
    <row r="846" ht="15.75" customHeight="1">
      <c r="T846" s="5"/>
      <c r="U846" s="5"/>
      <c r="V846" s="5"/>
      <c r="W846" s="5"/>
    </row>
    <row r="847" ht="15.75" customHeight="1">
      <c r="T847" s="5"/>
      <c r="U847" s="5"/>
      <c r="V847" s="5"/>
      <c r="W847" s="5"/>
    </row>
    <row r="848" ht="15.75" customHeight="1">
      <c r="T848" s="5"/>
      <c r="U848" s="5"/>
      <c r="V848" s="5"/>
      <c r="W848" s="5"/>
    </row>
    <row r="849" ht="15.75" customHeight="1">
      <c r="T849" s="5"/>
      <c r="U849" s="5"/>
      <c r="V849" s="5"/>
      <c r="W849" s="5"/>
    </row>
    <row r="850" ht="15.75" customHeight="1">
      <c r="T850" s="5"/>
      <c r="U850" s="5"/>
      <c r="V850" s="5"/>
      <c r="W850" s="5"/>
    </row>
    <row r="851" ht="15.75" customHeight="1">
      <c r="T851" s="5"/>
      <c r="U851" s="5"/>
      <c r="V851" s="5"/>
      <c r="W851" s="5"/>
    </row>
    <row r="852" ht="15.75" customHeight="1">
      <c r="T852" s="5"/>
      <c r="U852" s="5"/>
      <c r="V852" s="5"/>
      <c r="W852" s="5"/>
    </row>
    <row r="853" ht="15.75" customHeight="1">
      <c r="T853" s="5"/>
      <c r="U853" s="5"/>
      <c r="V853" s="5"/>
      <c r="W853" s="5"/>
    </row>
    <row r="854" ht="15.75" customHeight="1">
      <c r="T854" s="5"/>
      <c r="U854" s="5"/>
      <c r="V854" s="5"/>
      <c r="W854" s="5"/>
    </row>
    <row r="855" ht="15.75" customHeight="1">
      <c r="T855" s="5"/>
      <c r="U855" s="5"/>
      <c r="V855" s="5"/>
      <c r="W855" s="5"/>
    </row>
    <row r="856" ht="15.75" customHeight="1">
      <c r="T856" s="5"/>
      <c r="U856" s="5"/>
      <c r="V856" s="5"/>
      <c r="W856" s="5"/>
    </row>
    <row r="857" ht="15.75" customHeight="1">
      <c r="T857" s="5"/>
      <c r="U857" s="5"/>
      <c r="V857" s="5"/>
      <c r="W857" s="5"/>
    </row>
    <row r="858" ht="15.75" customHeight="1">
      <c r="T858" s="5"/>
      <c r="U858" s="5"/>
      <c r="V858" s="5"/>
      <c r="W858" s="5"/>
    </row>
    <row r="859" ht="15.75" customHeight="1">
      <c r="T859" s="5"/>
      <c r="U859" s="5"/>
      <c r="V859" s="5"/>
      <c r="W859" s="5"/>
    </row>
    <row r="860" ht="15.75" customHeight="1">
      <c r="T860" s="5"/>
      <c r="U860" s="5"/>
      <c r="V860" s="5"/>
      <c r="W860" s="5"/>
    </row>
    <row r="861" ht="15.75" customHeight="1">
      <c r="T861" s="5"/>
      <c r="U861" s="5"/>
      <c r="V861" s="5"/>
      <c r="W861" s="5"/>
    </row>
    <row r="862" ht="15.75" customHeight="1">
      <c r="T862" s="5"/>
      <c r="U862" s="5"/>
      <c r="V862" s="5"/>
      <c r="W862" s="5"/>
    </row>
    <row r="863" ht="15.75" customHeight="1">
      <c r="T863" s="5"/>
      <c r="U863" s="5"/>
      <c r="V863" s="5"/>
      <c r="W863" s="5"/>
    </row>
    <row r="864" ht="15.75" customHeight="1">
      <c r="T864" s="5"/>
      <c r="U864" s="5"/>
      <c r="V864" s="5"/>
      <c r="W864" s="5"/>
    </row>
    <row r="865" ht="15.75" customHeight="1">
      <c r="T865" s="5"/>
      <c r="U865" s="5"/>
      <c r="V865" s="5"/>
      <c r="W865" s="5"/>
    </row>
    <row r="866" ht="15.75" customHeight="1">
      <c r="T866" s="5"/>
      <c r="U866" s="5"/>
      <c r="V866" s="5"/>
      <c r="W866" s="5"/>
    </row>
    <row r="867" ht="15.75" customHeight="1">
      <c r="T867" s="5"/>
      <c r="U867" s="5"/>
      <c r="V867" s="5"/>
      <c r="W867" s="5"/>
    </row>
    <row r="868" ht="15.75" customHeight="1">
      <c r="T868" s="5"/>
      <c r="U868" s="5"/>
      <c r="V868" s="5"/>
      <c r="W868" s="5"/>
    </row>
    <row r="869" ht="15.75" customHeight="1">
      <c r="T869" s="5"/>
      <c r="U869" s="5"/>
      <c r="V869" s="5"/>
      <c r="W869" s="5"/>
    </row>
    <row r="870" ht="15.75" customHeight="1">
      <c r="T870" s="5"/>
      <c r="U870" s="5"/>
      <c r="V870" s="5"/>
      <c r="W870" s="5"/>
    </row>
    <row r="871" ht="15.75" customHeight="1">
      <c r="T871" s="5"/>
      <c r="U871" s="5"/>
      <c r="V871" s="5"/>
      <c r="W871" s="5"/>
    </row>
    <row r="872" ht="15.75" customHeight="1">
      <c r="T872" s="5"/>
      <c r="U872" s="5"/>
      <c r="V872" s="5"/>
      <c r="W872" s="5"/>
    </row>
    <row r="873" ht="15.75" customHeight="1">
      <c r="T873" s="5"/>
      <c r="U873" s="5"/>
      <c r="V873" s="5"/>
      <c r="W873" s="5"/>
    </row>
    <row r="874" ht="15.75" customHeight="1">
      <c r="T874" s="5"/>
      <c r="U874" s="5"/>
      <c r="V874" s="5"/>
      <c r="W874" s="5"/>
    </row>
    <row r="875" ht="15.75" customHeight="1">
      <c r="T875" s="5"/>
      <c r="U875" s="5"/>
      <c r="V875" s="5"/>
      <c r="W875" s="5"/>
    </row>
    <row r="876" ht="15.75" customHeight="1">
      <c r="T876" s="5"/>
      <c r="U876" s="5"/>
      <c r="V876" s="5"/>
      <c r="W876" s="5"/>
    </row>
    <row r="877" ht="15.75" customHeight="1">
      <c r="T877" s="5"/>
      <c r="U877" s="5"/>
      <c r="V877" s="5"/>
      <c r="W877" s="5"/>
    </row>
    <row r="878" ht="15.75" customHeight="1">
      <c r="T878" s="5"/>
      <c r="U878" s="5"/>
      <c r="V878" s="5"/>
      <c r="W878" s="5"/>
    </row>
    <row r="879" ht="15.75" customHeight="1">
      <c r="T879" s="5"/>
      <c r="U879" s="5"/>
      <c r="V879" s="5"/>
      <c r="W879" s="5"/>
    </row>
    <row r="880" ht="15.75" customHeight="1">
      <c r="T880" s="5"/>
      <c r="U880" s="5"/>
      <c r="V880" s="5"/>
      <c r="W880" s="5"/>
    </row>
    <row r="881" ht="15.75" customHeight="1">
      <c r="T881" s="5"/>
      <c r="U881" s="5"/>
      <c r="V881" s="5"/>
      <c r="W881" s="5"/>
    </row>
    <row r="882" ht="15.75" customHeight="1">
      <c r="T882" s="5"/>
      <c r="U882" s="5"/>
      <c r="V882" s="5"/>
      <c r="W882" s="5"/>
    </row>
    <row r="883" ht="15.75" customHeight="1">
      <c r="T883" s="5"/>
      <c r="U883" s="5"/>
      <c r="V883" s="5"/>
      <c r="W883" s="5"/>
    </row>
    <row r="884" ht="15.75" customHeight="1">
      <c r="T884" s="5"/>
      <c r="U884" s="5"/>
      <c r="V884" s="5"/>
      <c r="W884" s="5"/>
    </row>
    <row r="885" ht="15.75" customHeight="1">
      <c r="T885" s="5"/>
      <c r="U885" s="5"/>
      <c r="V885" s="5"/>
      <c r="W885" s="5"/>
    </row>
    <row r="886" ht="15.75" customHeight="1">
      <c r="T886" s="5"/>
      <c r="U886" s="5"/>
      <c r="V886" s="5"/>
      <c r="W886" s="5"/>
    </row>
    <row r="887" ht="15.75" customHeight="1">
      <c r="T887" s="5"/>
      <c r="U887" s="5"/>
      <c r="V887" s="5"/>
      <c r="W887" s="5"/>
    </row>
    <row r="888" ht="15.75" customHeight="1">
      <c r="T888" s="5"/>
      <c r="U888" s="5"/>
      <c r="V888" s="5"/>
      <c r="W888" s="5"/>
    </row>
    <row r="889" ht="15.75" customHeight="1">
      <c r="T889" s="5"/>
      <c r="U889" s="5"/>
      <c r="V889" s="5"/>
      <c r="W889" s="5"/>
    </row>
    <row r="890" ht="15.75" customHeight="1">
      <c r="T890" s="5"/>
      <c r="U890" s="5"/>
      <c r="V890" s="5"/>
      <c r="W890" s="5"/>
    </row>
    <row r="891" ht="15.75" customHeight="1">
      <c r="T891" s="5"/>
      <c r="U891" s="5"/>
      <c r="V891" s="5"/>
      <c r="W891" s="5"/>
    </row>
    <row r="892" ht="15.75" customHeight="1">
      <c r="T892" s="5"/>
      <c r="U892" s="5"/>
      <c r="V892" s="5"/>
      <c r="W892" s="5"/>
    </row>
    <row r="893" ht="15.75" customHeight="1">
      <c r="T893" s="5"/>
      <c r="U893" s="5"/>
      <c r="V893" s="5"/>
      <c r="W893" s="5"/>
    </row>
    <row r="894" ht="15.75" customHeight="1">
      <c r="T894" s="5"/>
      <c r="U894" s="5"/>
      <c r="V894" s="5"/>
      <c r="W894" s="5"/>
    </row>
    <row r="895" ht="15.75" customHeight="1">
      <c r="T895" s="5"/>
      <c r="U895" s="5"/>
      <c r="V895" s="5"/>
      <c r="W895" s="5"/>
    </row>
    <row r="896" ht="15.75" customHeight="1">
      <c r="T896" s="5"/>
      <c r="U896" s="5"/>
      <c r="V896" s="5"/>
      <c r="W896" s="5"/>
    </row>
    <row r="897" ht="15.75" customHeight="1">
      <c r="T897" s="5"/>
      <c r="U897" s="5"/>
      <c r="V897" s="5"/>
      <c r="W897" s="5"/>
    </row>
    <row r="898" ht="15.75" customHeight="1">
      <c r="T898" s="5"/>
      <c r="U898" s="5"/>
      <c r="V898" s="5"/>
      <c r="W898" s="5"/>
    </row>
    <row r="899" ht="15.75" customHeight="1">
      <c r="T899" s="5"/>
      <c r="U899" s="5"/>
      <c r="V899" s="5"/>
      <c r="W899" s="5"/>
    </row>
    <row r="900" ht="15.75" customHeight="1">
      <c r="T900" s="5"/>
      <c r="U900" s="5"/>
      <c r="V900" s="5"/>
      <c r="W900" s="5"/>
    </row>
    <row r="901" ht="15.75" customHeight="1">
      <c r="T901" s="5"/>
      <c r="U901" s="5"/>
      <c r="V901" s="5"/>
      <c r="W901" s="5"/>
    </row>
    <row r="902" ht="15.75" customHeight="1">
      <c r="T902" s="5"/>
      <c r="U902" s="5"/>
      <c r="V902" s="5"/>
      <c r="W902" s="5"/>
    </row>
    <row r="903" ht="15.75" customHeight="1">
      <c r="T903" s="5"/>
      <c r="U903" s="5"/>
      <c r="V903" s="5"/>
      <c r="W903" s="5"/>
    </row>
    <row r="904" ht="15.75" customHeight="1">
      <c r="T904" s="5"/>
      <c r="U904" s="5"/>
      <c r="V904" s="5"/>
      <c r="W904" s="5"/>
    </row>
    <row r="905" ht="15.75" customHeight="1">
      <c r="T905" s="5"/>
      <c r="U905" s="5"/>
      <c r="V905" s="5"/>
      <c r="W905" s="5"/>
    </row>
    <row r="906" ht="15.75" customHeight="1">
      <c r="T906" s="5"/>
      <c r="U906" s="5"/>
      <c r="V906" s="5"/>
      <c r="W906" s="5"/>
    </row>
    <row r="907" ht="15.75" customHeight="1">
      <c r="T907" s="5"/>
      <c r="U907" s="5"/>
      <c r="V907" s="5"/>
      <c r="W907" s="5"/>
    </row>
    <row r="908" ht="15.75" customHeight="1">
      <c r="T908" s="5"/>
      <c r="U908" s="5"/>
      <c r="V908" s="5"/>
      <c r="W908" s="5"/>
    </row>
    <row r="909" ht="15.75" customHeight="1">
      <c r="T909" s="5"/>
      <c r="U909" s="5"/>
      <c r="V909" s="5"/>
      <c r="W909" s="5"/>
    </row>
    <row r="910" ht="15.75" customHeight="1">
      <c r="T910" s="5"/>
      <c r="U910" s="5"/>
      <c r="V910" s="5"/>
      <c r="W910" s="5"/>
    </row>
    <row r="911" ht="15.75" customHeight="1">
      <c r="T911" s="5"/>
      <c r="U911" s="5"/>
      <c r="V911" s="5"/>
      <c r="W911" s="5"/>
    </row>
    <row r="912" ht="15.75" customHeight="1">
      <c r="T912" s="5"/>
      <c r="U912" s="5"/>
      <c r="V912" s="5"/>
      <c r="W912" s="5"/>
    </row>
    <row r="913" ht="15.75" customHeight="1">
      <c r="T913" s="5"/>
      <c r="U913" s="5"/>
      <c r="V913" s="5"/>
      <c r="W913" s="5"/>
    </row>
    <row r="914" ht="15.75" customHeight="1">
      <c r="T914" s="5"/>
      <c r="U914" s="5"/>
      <c r="V914" s="5"/>
      <c r="W914" s="5"/>
    </row>
    <row r="915" ht="15.75" customHeight="1">
      <c r="T915" s="5"/>
      <c r="U915" s="5"/>
      <c r="V915" s="5"/>
      <c r="W915" s="5"/>
    </row>
    <row r="916" ht="15.75" customHeight="1">
      <c r="T916" s="5"/>
      <c r="U916" s="5"/>
      <c r="V916" s="5"/>
      <c r="W916" s="5"/>
    </row>
    <row r="917" ht="15.75" customHeight="1">
      <c r="T917" s="5"/>
      <c r="U917" s="5"/>
      <c r="V917" s="5"/>
      <c r="W917" s="5"/>
    </row>
    <row r="918" ht="15.75" customHeight="1">
      <c r="T918" s="5"/>
      <c r="U918" s="5"/>
      <c r="V918" s="5"/>
      <c r="W918" s="5"/>
    </row>
    <row r="919" ht="15.75" customHeight="1">
      <c r="T919" s="5"/>
      <c r="U919" s="5"/>
      <c r="V919" s="5"/>
      <c r="W919" s="5"/>
    </row>
    <row r="920" ht="15.75" customHeight="1">
      <c r="T920" s="5"/>
      <c r="U920" s="5"/>
      <c r="V920" s="5"/>
      <c r="W920" s="5"/>
    </row>
    <row r="921" ht="15.75" customHeight="1">
      <c r="T921" s="5"/>
      <c r="U921" s="5"/>
      <c r="V921" s="5"/>
      <c r="W921" s="5"/>
    </row>
    <row r="922" ht="15.75" customHeight="1">
      <c r="T922" s="5"/>
      <c r="U922" s="5"/>
      <c r="V922" s="5"/>
      <c r="W922" s="5"/>
    </row>
    <row r="923" ht="15.75" customHeight="1">
      <c r="T923" s="5"/>
      <c r="U923" s="5"/>
      <c r="V923" s="5"/>
      <c r="W923" s="5"/>
    </row>
    <row r="924" ht="15.75" customHeight="1">
      <c r="T924" s="5"/>
      <c r="U924" s="5"/>
      <c r="V924" s="5"/>
      <c r="W924" s="5"/>
    </row>
    <row r="925" ht="15.75" customHeight="1">
      <c r="T925" s="5"/>
      <c r="U925" s="5"/>
      <c r="V925" s="5"/>
      <c r="W925" s="5"/>
    </row>
    <row r="926" ht="15.75" customHeight="1">
      <c r="T926" s="5"/>
      <c r="U926" s="5"/>
      <c r="V926" s="5"/>
      <c r="W926" s="5"/>
    </row>
    <row r="927" ht="15.75" customHeight="1">
      <c r="T927" s="5"/>
      <c r="U927" s="5"/>
      <c r="V927" s="5"/>
      <c r="W927" s="5"/>
    </row>
    <row r="928" ht="15.75" customHeight="1">
      <c r="T928" s="5"/>
      <c r="U928" s="5"/>
      <c r="V928" s="5"/>
      <c r="W928" s="5"/>
    </row>
    <row r="929" ht="15.75" customHeight="1">
      <c r="T929" s="5"/>
      <c r="U929" s="5"/>
      <c r="V929" s="5"/>
      <c r="W929" s="5"/>
    </row>
    <row r="930" ht="15.75" customHeight="1">
      <c r="T930" s="5"/>
      <c r="U930" s="5"/>
      <c r="V930" s="5"/>
      <c r="W930" s="5"/>
    </row>
    <row r="931" ht="15.75" customHeight="1">
      <c r="T931" s="5"/>
      <c r="U931" s="5"/>
      <c r="V931" s="5"/>
      <c r="W931" s="5"/>
    </row>
    <row r="932" ht="15.75" customHeight="1">
      <c r="T932" s="5"/>
      <c r="U932" s="5"/>
      <c r="V932" s="5"/>
      <c r="W932" s="5"/>
    </row>
    <row r="933" ht="15.75" customHeight="1">
      <c r="T933" s="5"/>
      <c r="U933" s="5"/>
      <c r="V933" s="5"/>
      <c r="W933" s="5"/>
    </row>
    <row r="934" ht="15.75" customHeight="1">
      <c r="T934" s="5"/>
      <c r="U934" s="5"/>
      <c r="V934" s="5"/>
      <c r="W934" s="5"/>
    </row>
    <row r="935" ht="15.75" customHeight="1">
      <c r="T935" s="5"/>
      <c r="U935" s="5"/>
      <c r="V935" s="5"/>
      <c r="W935" s="5"/>
    </row>
    <row r="936" ht="15.75" customHeight="1">
      <c r="T936" s="5"/>
      <c r="U936" s="5"/>
      <c r="V936" s="5"/>
      <c r="W936" s="5"/>
    </row>
    <row r="937" ht="15.75" customHeight="1">
      <c r="T937" s="5"/>
      <c r="U937" s="5"/>
      <c r="V937" s="5"/>
      <c r="W937" s="5"/>
    </row>
    <row r="938" ht="15.75" customHeight="1">
      <c r="T938" s="5"/>
      <c r="U938" s="5"/>
      <c r="V938" s="5"/>
      <c r="W938" s="5"/>
    </row>
    <row r="939" ht="15.75" customHeight="1">
      <c r="T939" s="5"/>
      <c r="U939" s="5"/>
      <c r="V939" s="5"/>
      <c r="W939" s="5"/>
    </row>
    <row r="940" ht="15.75" customHeight="1">
      <c r="T940" s="5"/>
      <c r="U940" s="5"/>
      <c r="V940" s="5"/>
      <c r="W940" s="5"/>
    </row>
    <row r="941" ht="15.75" customHeight="1">
      <c r="T941" s="5"/>
      <c r="U941" s="5"/>
      <c r="V941" s="5"/>
      <c r="W941" s="5"/>
    </row>
    <row r="942" ht="15.75" customHeight="1">
      <c r="T942" s="5"/>
      <c r="U942" s="5"/>
      <c r="V942" s="5"/>
      <c r="W942" s="5"/>
    </row>
    <row r="943" ht="15.75" customHeight="1">
      <c r="T943" s="5"/>
      <c r="U943" s="5"/>
      <c r="V943" s="5"/>
      <c r="W943" s="5"/>
    </row>
    <row r="944" ht="15.75" customHeight="1">
      <c r="T944" s="5"/>
      <c r="U944" s="5"/>
      <c r="V944" s="5"/>
      <c r="W944" s="5"/>
    </row>
    <row r="945" ht="15.75" customHeight="1">
      <c r="T945" s="5"/>
      <c r="U945" s="5"/>
      <c r="V945" s="5"/>
      <c r="W945" s="5"/>
    </row>
    <row r="946" ht="15.75" customHeight="1">
      <c r="T946" s="5"/>
      <c r="U946" s="5"/>
      <c r="V946" s="5"/>
      <c r="W946" s="5"/>
    </row>
    <row r="947" ht="15.75" customHeight="1">
      <c r="T947" s="5"/>
      <c r="U947" s="5"/>
      <c r="V947" s="5"/>
      <c r="W947" s="5"/>
    </row>
    <row r="948" ht="15.75" customHeight="1">
      <c r="T948" s="5"/>
      <c r="U948" s="5"/>
      <c r="V948" s="5"/>
      <c r="W948" s="5"/>
    </row>
    <row r="949" ht="15.75" customHeight="1">
      <c r="T949" s="5"/>
      <c r="U949" s="5"/>
      <c r="V949" s="5"/>
      <c r="W949" s="5"/>
    </row>
    <row r="950" ht="15.75" customHeight="1">
      <c r="T950" s="5"/>
      <c r="U950" s="5"/>
      <c r="V950" s="5"/>
      <c r="W950" s="5"/>
    </row>
    <row r="951" ht="15.75" customHeight="1">
      <c r="T951" s="5"/>
      <c r="U951" s="5"/>
      <c r="V951" s="5"/>
      <c r="W951" s="5"/>
    </row>
    <row r="952" ht="15.75" customHeight="1">
      <c r="T952" s="5"/>
      <c r="U952" s="5"/>
      <c r="V952" s="5"/>
      <c r="W952" s="5"/>
    </row>
    <row r="953" ht="15.75" customHeight="1">
      <c r="T953" s="5"/>
      <c r="U953" s="5"/>
      <c r="V953" s="5"/>
      <c r="W953" s="5"/>
    </row>
    <row r="954" ht="15.75" customHeight="1">
      <c r="T954" s="5"/>
      <c r="U954" s="5"/>
      <c r="V954" s="5"/>
      <c r="W954" s="5"/>
    </row>
    <row r="955" ht="15.75" customHeight="1">
      <c r="T955" s="5"/>
      <c r="U955" s="5"/>
      <c r="V955" s="5"/>
      <c r="W955" s="5"/>
    </row>
    <row r="956" ht="15.75" customHeight="1">
      <c r="T956" s="5"/>
      <c r="U956" s="5"/>
      <c r="V956" s="5"/>
      <c r="W956" s="5"/>
    </row>
    <row r="957" ht="15.75" customHeight="1">
      <c r="T957" s="5"/>
      <c r="U957" s="5"/>
      <c r="V957" s="5"/>
      <c r="W957" s="5"/>
    </row>
    <row r="958" ht="15.75" customHeight="1">
      <c r="T958" s="5"/>
      <c r="U958" s="5"/>
      <c r="V958" s="5"/>
      <c r="W958" s="5"/>
    </row>
    <row r="959" ht="15.75" customHeight="1">
      <c r="T959" s="5"/>
      <c r="U959" s="5"/>
      <c r="V959" s="5"/>
      <c r="W959" s="5"/>
    </row>
    <row r="960" ht="15.75" customHeight="1">
      <c r="T960" s="5"/>
      <c r="U960" s="5"/>
      <c r="V960" s="5"/>
      <c r="W960" s="5"/>
    </row>
    <row r="961" ht="15.75" customHeight="1">
      <c r="T961" s="5"/>
      <c r="U961" s="5"/>
      <c r="V961" s="5"/>
      <c r="W961" s="5"/>
    </row>
    <row r="962" ht="15.75" customHeight="1">
      <c r="T962" s="5"/>
      <c r="U962" s="5"/>
      <c r="V962" s="5"/>
      <c r="W962" s="5"/>
    </row>
    <row r="963" ht="15.75" customHeight="1">
      <c r="T963" s="5"/>
      <c r="U963" s="5"/>
      <c r="V963" s="5"/>
      <c r="W963" s="5"/>
    </row>
    <row r="964" ht="15.75" customHeight="1">
      <c r="T964" s="5"/>
      <c r="U964" s="5"/>
      <c r="V964" s="5"/>
      <c r="W964" s="5"/>
    </row>
    <row r="965" ht="15.75" customHeight="1">
      <c r="T965" s="5"/>
      <c r="U965" s="5"/>
      <c r="V965" s="5"/>
      <c r="W965" s="5"/>
    </row>
    <row r="966" ht="15.75" customHeight="1">
      <c r="T966" s="5"/>
      <c r="U966" s="5"/>
      <c r="V966" s="5"/>
      <c r="W966" s="5"/>
    </row>
    <row r="967" ht="15.75" customHeight="1">
      <c r="T967" s="5"/>
      <c r="U967" s="5"/>
      <c r="V967" s="5"/>
      <c r="W967" s="5"/>
    </row>
    <row r="968" ht="15.75" customHeight="1">
      <c r="T968" s="5"/>
      <c r="U968" s="5"/>
      <c r="V968" s="5"/>
      <c r="W968" s="5"/>
    </row>
    <row r="969" ht="15.75" customHeight="1">
      <c r="T969" s="5"/>
      <c r="U969" s="5"/>
      <c r="V969" s="5"/>
      <c r="W969" s="5"/>
    </row>
    <row r="970" ht="15.75" customHeight="1">
      <c r="T970" s="5"/>
      <c r="U970" s="5"/>
      <c r="V970" s="5"/>
      <c r="W970" s="5"/>
    </row>
    <row r="971" ht="15.75" customHeight="1">
      <c r="T971" s="5"/>
      <c r="U971" s="5"/>
      <c r="V971" s="5"/>
      <c r="W971" s="5"/>
    </row>
    <row r="972" ht="15.75" customHeight="1">
      <c r="T972" s="5"/>
      <c r="U972" s="5"/>
      <c r="V972" s="5"/>
      <c r="W972" s="5"/>
    </row>
    <row r="973" ht="15.75" customHeight="1">
      <c r="T973" s="5"/>
      <c r="U973" s="5"/>
      <c r="V973" s="5"/>
      <c r="W973" s="5"/>
    </row>
    <row r="974" ht="15.75" customHeight="1">
      <c r="T974" s="5"/>
      <c r="U974" s="5"/>
      <c r="V974" s="5"/>
      <c r="W974" s="5"/>
    </row>
    <row r="975" ht="15.75" customHeight="1">
      <c r="T975" s="5"/>
      <c r="U975" s="5"/>
      <c r="V975" s="5"/>
      <c r="W975" s="5"/>
    </row>
    <row r="976" ht="15.75" customHeight="1">
      <c r="T976" s="5"/>
      <c r="U976" s="5"/>
      <c r="V976" s="5"/>
      <c r="W976" s="5"/>
    </row>
    <row r="977" ht="15.75" customHeight="1">
      <c r="T977" s="5"/>
      <c r="U977" s="5"/>
      <c r="V977" s="5"/>
      <c r="W977" s="5"/>
    </row>
    <row r="978" ht="15.75" customHeight="1">
      <c r="T978" s="5"/>
      <c r="U978" s="5"/>
      <c r="V978" s="5"/>
      <c r="W978" s="5"/>
    </row>
    <row r="979" ht="15.75" customHeight="1">
      <c r="T979" s="5"/>
      <c r="U979" s="5"/>
      <c r="V979" s="5"/>
      <c r="W979" s="5"/>
    </row>
    <row r="980" ht="15.75" customHeight="1">
      <c r="T980" s="5"/>
      <c r="U980" s="5"/>
      <c r="V980" s="5"/>
      <c r="W980" s="5"/>
    </row>
    <row r="981" ht="15.75" customHeight="1">
      <c r="T981" s="5"/>
      <c r="U981" s="5"/>
      <c r="V981" s="5"/>
      <c r="W981" s="5"/>
    </row>
    <row r="982" ht="15.75" customHeight="1">
      <c r="T982" s="5"/>
      <c r="U982" s="5"/>
      <c r="V982" s="5"/>
      <c r="W982" s="5"/>
    </row>
    <row r="983" ht="15.75" customHeight="1">
      <c r="T983" s="5"/>
      <c r="U983" s="5"/>
      <c r="V983" s="5"/>
      <c r="W983" s="5"/>
    </row>
    <row r="984" ht="15.75" customHeight="1">
      <c r="T984" s="5"/>
      <c r="U984" s="5"/>
      <c r="V984" s="5"/>
      <c r="W984" s="5"/>
    </row>
    <row r="985" ht="15.75" customHeight="1">
      <c r="T985" s="5"/>
      <c r="U985" s="5"/>
      <c r="V985" s="5"/>
      <c r="W985" s="5"/>
    </row>
    <row r="986" ht="15.75" customHeight="1">
      <c r="T986" s="5"/>
      <c r="U986" s="5"/>
      <c r="V986" s="5"/>
      <c r="W986" s="5"/>
    </row>
    <row r="987" ht="15.75" customHeight="1">
      <c r="T987" s="5"/>
      <c r="U987" s="5"/>
      <c r="V987" s="5"/>
      <c r="W987" s="5"/>
    </row>
    <row r="988" ht="15.75" customHeight="1">
      <c r="T988" s="5"/>
      <c r="U988" s="5"/>
      <c r="V988" s="5"/>
      <c r="W988" s="5"/>
    </row>
    <row r="989" ht="15.75" customHeight="1">
      <c r="T989" s="5"/>
      <c r="U989" s="5"/>
      <c r="V989" s="5"/>
      <c r="W989" s="5"/>
    </row>
    <row r="990" ht="15.75" customHeight="1">
      <c r="T990" s="5"/>
      <c r="U990" s="5"/>
      <c r="V990" s="5"/>
      <c r="W990" s="5"/>
    </row>
    <row r="991" ht="15.75" customHeight="1">
      <c r="T991" s="5"/>
      <c r="U991" s="5"/>
      <c r="V991" s="5"/>
      <c r="W991" s="5"/>
    </row>
    <row r="992" ht="15.75" customHeight="1">
      <c r="T992" s="5"/>
      <c r="U992" s="5"/>
      <c r="V992" s="5"/>
      <c r="W992" s="5"/>
    </row>
    <row r="993" ht="15.75" customHeight="1">
      <c r="T993" s="5"/>
      <c r="U993" s="5"/>
      <c r="V993" s="5"/>
      <c r="W993" s="5"/>
    </row>
    <row r="994" ht="15.75" customHeight="1">
      <c r="T994" s="5"/>
      <c r="U994" s="5"/>
      <c r="V994" s="5"/>
      <c r="W994" s="5"/>
    </row>
    <row r="995" ht="15.75" customHeight="1">
      <c r="T995" s="5"/>
      <c r="U995" s="5"/>
      <c r="V995" s="5"/>
      <c r="W995" s="5"/>
    </row>
    <row r="996" ht="15.75" customHeight="1">
      <c r="T996" s="5"/>
      <c r="U996" s="5"/>
      <c r="V996" s="5"/>
      <c r="W996" s="5"/>
    </row>
    <row r="997" ht="15.75" customHeight="1">
      <c r="T997" s="5"/>
      <c r="U997" s="5"/>
      <c r="V997" s="5"/>
      <c r="W997" s="5"/>
    </row>
    <row r="998" ht="15.75" customHeight="1">
      <c r="T998" s="5"/>
      <c r="U998" s="5"/>
      <c r="V998" s="5"/>
      <c r="W998" s="5"/>
    </row>
    <row r="999" ht="15.75" customHeight="1">
      <c r="T999" s="5"/>
      <c r="U999" s="5"/>
      <c r="V999" s="5"/>
      <c r="W999" s="5"/>
    </row>
    <row r="1000" ht="15.75" customHeight="1">
      <c r="T1000" s="5"/>
      <c r="U1000" s="5"/>
      <c r="V1000" s="5"/>
      <c r="W1000" s="5"/>
    </row>
  </sheetData>
  <mergeCells count="30">
    <mergeCell ref="P3:Q3"/>
    <mergeCell ref="A43:F43"/>
    <mergeCell ref="G43:L43"/>
    <mergeCell ref="A44:F44"/>
    <mergeCell ref="G44:L44"/>
    <mergeCell ref="B46:C46"/>
    <mergeCell ref="B47:C47"/>
    <mergeCell ref="B50:C50"/>
    <mergeCell ref="B51:C51"/>
    <mergeCell ref="B52:C52"/>
    <mergeCell ref="B53:C53"/>
    <mergeCell ref="B54:C54"/>
    <mergeCell ref="B55:C55"/>
    <mergeCell ref="B56:C56"/>
    <mergeCell ref="B57:C57"/>
    <mergeCell ref="B58:C58"/>
    <mergeCell ref="B59:C59"/>
    <mergeCell ref="B60:C60"/>
    <mergeCell ref="C67:C68"/>
    <mergeCell ref="D67:D68"/>
    <mergeCell ref="E67:E68"/>
    <mergeCell ref="D71:D74"/>
    <mergeCell ref="E71:E74"/>
    <mergeCell ref="B67:B68"/>
    <mergeCell ref="B69:B70"/>
    <mergeCell ref="C69:C70"/>
    <mergeCell ref="D69:D70"/>
    <mergeCell ref="E69:E70"/>
    <mergeCell ref="B71:B74"/>
    <mergeCell ref="C71:C7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2.14"/>
    <col customWidth="1" min="3" max="3" width="29.43"/>
    <col customWidth="1" min="4" max="4" width="14.14"/>
    <col customWidth="1" min="5" max="7" width="12.14"/>
    <col customWidth="1" min="8" max="8" width="28.43"/>
    <col customWidth="1" min="9" max="9" width="75.14"/>
    <col customWidth="1" min="10" max="12" width="12.14"/>
    <col customWidth="1" min="13" max="13" width="55.43"/>
    <col customWidth="1" min="14" max="30" width="12.14"/>
  </cols>
  <sheetData>
    <row r="1" ht="15.0" customHeight="1">
      <c r="A1" s="165" t="s">
        <v>374</v>
      </c>
      <c r="B1" s="94" t="s">
        <v>395</v>
      </c>
      <c r="C1" s="71"/>
      <c r="D1" s="71"/>
      <c r="E1" s="71"/>
      <c r="F1" s="71"/>
      <c r="G1" s="71"/>
      <c r="H1" s="71"/>
      <c r="I1" s="71"/>
      <c r="J1" s="166"/>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71"/>
      <c r="J2" s="166"/>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71"/>
      <c r="J3" s="166"/>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390.0</v>
      </c>
      <c r="D4" s="102" t="s">
        <v>378</v>
      </c>
      <c r="E4" s="102" t="s">
        <v>378</v>
      </c>
      <c r="F4" s="102" t="s">
        <v>378</v>
      </c>
      <c r="G4" s="102" t="s">
        <v>378</v>
      </c>
      <c r="H4" s="102" t="s">
        <v>378</v>
      </c>
      <c r="I4" s="102" t="s">
        <v>378</v>
      </c>
      <c r="J4" s="166"/>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109" t="s">
        <v>387</v>
      </c>
      <c r="J5" s="166" t="s">
        <v>388</v>
      </c>
      <c r="K5" s="111"/>
      <c r="L5" s="111"/>
      <c r="M5" s="112"/>
      <c r="N5" s="5"/>
      <c r="O5" s="5"/>
      <c r="P5" s="5"/>
      <c r="Q5" s="5"/>
      <c r="R5" s="5"/>
      <c r="S5" s="5"/>
      <c r="T5" s="5"/>
      <c r="U5" s="5"/>
      <c r="V5" s="5"/>
      <c r="W5" s="5"/>
      <c r="X5" s="5"/>
      <c r="Y5" s="5"/>
      <c r="Z5" s="5"/>
      <c r="AA5" s="5"/>
      <c r="AB5" s="5"/>
      <c r="AC5" s="5"/>
      <c r="AD5" s="5"/>
    </row>
    <row r="6" ht="15.0" customHeight="1">
      <c r="A6" s="170">
        <v>46266.0</v>
      </c>
      <c r="B6" s="171">
        <v>1589.0</v>
      </c>
      <c r="C6" s="108">
        <f t="shared" ref="C6:C22" si="1">HOUR(J6)*60+MINUTE(J6)</f>
        <v>310</v>
      </c>
      <c r="D6" s="108">
        <f t="shared" ref="D6:D28" si="2">MIN(((B6/(C6/60))/$C$4)*50, 100)</f>
        <v>39.4292804</v>
      </c>
      <c r="E6" s="113" t="s">
        <v>378</v>
      </c>
      <c r="F6" s="113">
        <v>2.0</v>
      </c>
      <c r="G6" s="108">
        <f t="shared" ref="G6:G28" si="3">F6/B6</f>
        <v>0.001258653241</v>
      </c>
      <c r="H6" s="108">
        <f t="shared" ref="H6:H26" si="4">IF(G6&lt;=0.1%,0,-1)</f>
        <v>-1</v>
      </c>
      <c r="I6" s="113" t="s">
        <v>412</v>
      </c>
      <c r="J6" s="176">
        <v>0.2155902777776646</v>
      </c>
      <c r="K6" s="115"/>
      <c r="L6" s="116"/>
      <c r="M6" s="117"/>
      <c r="N6" s="5"/>
      <c r="O6" s="5"/>
      <c r="P6" s="5"/>
      <c r="Q6" s="5"/>
      <c r="R6" s="5"/>
      <c r="S6" s="5"/>
      <c r="T6" s="5"/>
      <c r="U6" s="5"/>
      <c r="V6" s="5"/>
      <c r="W6" s="5"/>
      <c r="X6" s="5"/>
      <c r="Y6" s="5"/>
      <c r="Z6" s="5"/>
      <c r="AA6" s="5"/>
      <c r="AB6" s="5"/>
      <c r="AC6" s="5"/>
      <c r="AD6" s="5"/>
    </row>
    <row r="7" ht="15.0" customHeight="1">
      <c r="A7" s="170">
        <v>46267.0</v>
      </c>
      <c r="B7" s="179">
        <v>1619.0</v>
      </c>
      <c r="C7" s="108">
        <f t="shared" si="1"/>
        <v>298</v>
      </c>
      <c r="D7" s="108">
        <f t="shared" si="2"/>
        <v>41.79143005</v>
      </c>
      <c r="E7" s="113" t="s">
        <v>378</v>
      </c>
      <c r="F7" s="119"/>
      <c r="G7" s="108">
        <f t="shared" si="3"/>
        <v>0</v>
      </c>
      <c r="H7" s="108">
        <f t="shared" si="4"/>
        <v>0</v>
      </c>
      <c r="I7" s="119" t="s">
        <v>378</v>
      </c>
      <c r="J7" s="181">
        <v>0.2075578703697829</v>
      </c>
      <c r="K7" s="115"/>
      <c r="L7" s="116"/>
      <c r="M7" s="121"/>
      <c r="N7" s="5"/>
      <c r="O7" s="5"/>
      <c r="P7" s="5"/>
      <c r="Q7" s="5"/>
      <c r="R7" s="5"/>
      <c r="S7" s="5"/>
      <c r="T7" s="5"/>
      <c r="U7" s="5"/>
      <c r="V7" s="5"/>
      <c r="W7" s="5"/>
      <c r="X7" s="5"/>
      <c r="Y7" s="5"/>
      <c r="Z7" s="5"/>
      <c r="AA7" s="5"/>
      <c r="AB7" s="5"/>
      <c r="AC7" s="5"/>
      <c r="AD7" s="5"/>
    </row>
    <row r="8" ht="15.0" customHeight="1">
      <c r="A8" s="170">
        <v>46269.0</v>
      </c>
      <c r="B8" s="182">
        <v>1330.0</v>
      </c>
      <c r="C8" s="108">
        <f t="shared" si="1"/>
        <v>237</v>
      </c>
      <c r="D8" s="108">
        <f t="shared" si="2"/>
        <v>43.16780266</v>
      </c>
      <c r="E8" s="113" t="s">
        <v>378</v>
      </c>
      <c r="F8" s="119"/>
      <c r="G8" s="108">
        <f t="shared" si="3"/>
        <v>0</v>
      </c>
      <c r="H8" s="108">
        <f t="shared" si="4"/>
        <v>0</v>
      </c>
      <c r="I8" s="119" t="s">
        <v>378</v>
      </c>
      <c r="J8" s="176">
        <v>0.16469907407372375</v>
      </c>
      <c r="K8" s="115"/>
      <c r="L8" s="116"/>
      <c r="M8" s="117"/>
      <c r="N8" s="5"/>
      <c r="O8" s="5"/>
      <c r="P8" s="5"/>
      <c r="Q8" s="5"/>
      <c r="R8" s="5"/>
      <c r="S8" s="5"/>
      <c r="T8" s="5"/>
      <c r="U8" s="5"/>
      <c r="V8" s="5"/>
      <c r="W8" s="5"/>
      <c r="X8" s="5"/>
      <c r="Y8" s="5"/>
      <c r="Z8" s="5"/>
      <c r="AA8" s="5"/>
      <c r="AB8" s="5"/>
      <c r="AC8" s="5"/>
      <c r="AD8" s="5"/>
    </row>
    <row r="9" ht="15.0" customHeight="1">
      <c r="A9" s="170">
        <v>46271.0</v>
      </c>
      <c r="B9" s="182">
        <v>1685.0</v>
      </c>
      <c r="C9" s="108">
        <f t="shared" si="1"/>
        <v>320</v>
      </c>
      <c r="D9" s="108">
        <f t="shared" si="2"/>
        <v>40.50480769</v>
      </c>
      <c r="E9" s="113" t="s">
        <v>378</v>
      </c>
      <c r="F9" s="122"/>
      <c r="G9" s="108">
        <f t="shared" si="3"/>
        <v>0</v>
      </c>
      <c r="H9" s="108">
        <f t="shared" si="4"/>
        <v>0</v>
      </c>
      <c r="I9" s="122" t="s">
        <v>378</v>
      </c>
      <c r="J9" s="176">
        <v>0.2222800925919728</v>
      </c>
      <c r="K9" s="115"/>
      <c r="L9" s="116"/>
      <c r="M9" s="117"/>
      <c r="N9" s="123"/>
      <c r="O9" s="124">
        <f>B9/(B9+B10)</f>
        <v>0.5183020609</v>
      </c>
      <c r="P9" s="125"/>
      <c r="Q9" s="5"/>
      <c r="R9" s="5"/>
      <c r="S9" s="5"/>
      <c r="T9" s="5"/>
      <c r="U9" s="5"/>
      <c r="V9" s="5"/>
      <c r="W9" s="5"/>
      <c r="X9" s="5"/>
      <c r="Y9" s="5"/>
      <c r="Z9" s="5"/>
      <c r="AA9" s="5"/>
      <c r="AB9" s="5"/>
      <c r="AC9" s="5"/>
      <c r="AD9" s="5"/>
    </row>
    <row r="10" ht="15.0" customHeight="1">
      <c r="A10" s="170">
        <v>46273.0</v>
      </c>
      <c r="B10" s="182">
        <v>1566.0</v>
      </c>
      <c r="C10" s="108">
        <f t="shared" si="1"/>
        <v>265</v>
      </c>
      <c r="D10" s="108">
        <f t="shared" si="2"/>
        <v>45.45718433</v>
      </c>
      <c r="E10" s="113" t="s">
        <v>378</v>
      </c>
      <c r="F10" s="119"/>
      <c r="G10" s="108">
        <f t="shared" si="3"/>
        <v>0</v>
      </c>
      <c r="H10" s="108">
        <f t="shared" si="4"/>
        <v>0</v>
      </c>
      <c r="I10" s="119" t="s">
        <v>378</v>
      </c>
      <c r="J10" s="176">
        <v>0.18445601851999527</v>
      </c>
      <c r="K10" s="115"/>
      <c r="L10" s="116"/>
      <c r="M10" s="117"/>
      <c r="N10" s="86"/>
      <c r="O10" s="126">
        <f>B10/(B9+B10)</f>
        <v>0.4816979391</v>
      </c>
      <c r="P10" s="127"/>
      <c r="Q10" s="5"/>
      <c r="R10" s="5"/>
      <c r="S10" s="5"/>
      <c r="T10" s="5"/>
      <c r="U10" s="5"/>
      <c r="V10" s="5"/>
      <c r="W10" s="5"/>
      <c r="X10" s="5"/>
      <c r="Y10" s="5"/>
      <c r="Z10" s="5"/>
      <c r="AA10" s="5"/>
      <c r="AB10" s="5"/>
      <c r="AC10" s="5"/>
      <c r="AD10" s="5"/>
    </row>
    <row r="11" ht="15.0" customHeight="1">
      <c r="A11" s="170">
        <v>46274.0</v>
      </c>
      <c r="B11" s="182">
        <v>1480.0</v>
      </c>
      <c r="C11" s="108">
        <f t="shared" si="1"/>
        <v>246</v>
      </c>
      <c r="D11" s="108">
        <f t="shared" si="2"/>
        <v>46.27892433</v>
      </c>
      <c r="E11" s="113" t="s">
        <v>378</v>
      </c>
      <c r="F11" s="119"/>
      <c r="G11" s="108">
        <f t="shared" si="3"/>
        <v>0</v>
      </c>
      <c r="H11" s="108">
        <f t="shared" si="4"/>
        <v>0</v>
      </c>
      <c r="I11" s="119" t="s">
        <v>378</v>
      </c>
      <c r="J11" s="176">
        <v>0.1709606481490482</v>
      </c>
      <c r="K11" s="115"/>
      <c r="L11" s="116"/>
      <c r="M11" s="117"/>
      <c r="N11" s="128"/>
      <c r="O11" s="124">
        <f>B11/(B11+B12)</f>
        <v>0.4847690796</v>
      </c>
      <c r="P11" s="125"/>
      <c r="Q11" s="5"/>
      <c r="R11" s="5"/>
      <c r="S11" s="5"/>
      <c r="T11" s="5"/>
      <c r="U11" s="5"/>
      <c r="V11" s="5"/>
      <c r="W11" s="5"/>
      <c r="X11" s="5"/>
      <c r="Y11" s="5"/>
      <c r="Z11" s="5"/>
      <c r="AA11" s="5"/>
      <c r="AB11" s="5"/>
      <c r="AC11" s="5"/>
      <c r="AD11" s="5"/>
    </row>
    <row r="12" ht="15.0" customHeight="1">
      <c r="A12" s="170">
        <v>46275.0</v>
      </c>
      <c r="B12" s="182">
        <v>1573.0</v>
      </c>
      <c r="C12" s="108">
        <f t="shared" si="1"/>
        <v>280</v>
      </c>
      <c r="D12" s="108">
        <f t="shared" si="2"/>
        <v>43.21428571</v>
      </c>
      <c r="E12" s="113" t="s">
        <v>378</v>
      </c>
      <c r="F12" s="119"/>
      <c r="G12" s="108">
        <f t="shared" si="3"/>
        <v>0</v>
      </c>
      <c r="H12" s="108">
        <f t="shared" si="4"/>
        <v>0</v>
      </c>
      <c r="I12" s="129" t="s">
        <v>378</v>
      </c>
      <c r="J12" s="176">
        <v>0.1950925925921183</v>
      </c>
      <c r="K12" s="115"/>
      <c r="L12" s="116"/>
      <c r="M12" s="117"/>
      <c r="N12" s="130"/>
      <c r="O12" s="131">
        <f>B12/(B11+B12)</f>
        <v>0.5152309204</v>
      </c>
      <c r="P12" s="132"/>
      <c r="Q12" s="5"/>
      <c r="R12" s="5"/>
      <c r="S12" s="5"/>
      <c r="T12" s="5"/>
      <c r="U12" s="5"/>
      <c r="V12" s="5"/>
      <c r="W12" s="5"/>
      <c r="X12" s="5"/>
      <c r="Y12" s="5"/>
      <c r="Z12" s="5"/>
      <c r="AA12" s="5"/>
      <c r="AB12" s="5"/>
      <c r="AC12" s="5"/>
      <c r="AD12" s="5"/>
    </row>
    <row r="13" ht="15.0" customHeight="1">
      <c r="A13" s="170">
        <v>46276.0</v>
      </c>
      <c r="B13" s="187">
        <v>1302.0</v>
      </c>
      <c r="C13" s="108">
        <f t="shared" si="1"/>
        <v>226</v>
      </c>
      <c r="D13" s="108">
        <f t="shared" si="2"/>
        <v>44.31586113</v>
      </c>
      <c r="E13" s="113" t="s">
        <v>378</v>
      </c>
      <c r="F13" s="122"/>
      <c r="G13" s="108">
        <f t="shared" si="3"/>
        <v>0</v>
      </c>
      <c r="H13" s="108">
        <f t="shared" si="4"/>
        <v>0</v>
      </c>
      <c r="I13" s="122" t="s">
        <v>378</v>
      </c>
      <c r="J13" s="176">
        <v>0.15695601851984975</v>
      </c>
      <c r="K13" s="115"/>
      <c r="L13" s="116"/>
      <c r="M13" s="117"/>
      <c r="N13" s="5"/>
      <c r="O13" s="5"/>
      <c r="P13" s="5"/>
      <c r="Q13" s="5"/>
      <c r="R13" s="5"/>
      <c r="S13" s="5"/>
      <c r="T13" s="5"/>
      <c r="U13" s="5"/>
      <c r="V13" s="5"/>
      <c r="W13" s="5"/>
      <c r="X13" s="5"/>
      <c r="Y13" s="5"/>
      <c r="Z13" s="5"/>
      <c r="AA13" s="5"/>
      <c r="AB13" s="5"/>
      <c r="AC13" s="5"/>
      <c r="AD13" s="5"/>
    </row>
    <row r="14" ht="15.0" customHeight="1">
      <c r="A14" s="170">
        <v>46278.0</v>
      </c>
      <c r="B14" s="182">
        <v>1006.0</v>
      </c>
      <c r="C14" s="108">
        <f t="shared" si="1"/>
        <v>171</v>
      </c>
      <c r="D14" s="108">
        <f t="shared" si="2"/>
        <v>45.25416104</v>
      </c>
      <c r="E14" s="113" t="s">
        <v>378</v>
      </c>
      <c r="F14" s="122"/>
      <c r="G14" s="108">
        <f t="shared" si="3"/>
        <v>0</v>
      </c>
      <c r="H14" s="108">
        <f t="shared" si="4"/>
        <v>0</v>
      </c>
      <c r="I14" s="122" t="s">
        <v>378</v>
      </c>
      <c r="J14" s="176">
        <v>0.11936342592525762</v>
      </c>
      <c r="K14" s="115"/>
      <c r="L14" s="116"/>
      <c r="M14" s="117"/>
      <c r="N14" s="5"/>
      <c r="O14" s="5"/>
      <c r="P14" s="5"/>
      <c r="Q14" s="5"/>
      <c r="R14" s="5"/>
      <c r="S14" s="5"/>
      <c r="T14" s="5"/>
      <c r="U14" s="5"/>
      <c r="V14" s="5"/>
      <c r="W14" s="5"/>
      <c r="X14" s="5"/>
      <c r="Y14" s="5"/>
      <c r="Z14" s="5"/>
      <c r="AA14" s="5"/>
      <c r="AB14" s="5"/>
      <c r="AC14" s="5"/>
      <c r="AD14" s="5"/>
    </row>
    <row r="15" ht="15.0" customHeight="1">
      <c r="A15" s="170">
        <v>46279.0</v>
      </c>
      <c r="B15" s="182">
        <v>1256.0</v>
      </c>
      <c r="C15" s="108">
        <f t="shared" si="1"/>
        <v>215</v>
      </c>
      <c r="D15" s="108">
        <f t="shared" si="2"/>
        <v>44.93738819</v>
      </c>
      <c r="E15" s="113" t="s">
        <v>378</v>
      </c>
      <c r="F15" s="119"/>
      <c r="G15" s="108">
        <f t="shared" si="3"/>
        <v>0</v>
      </c>
      <c r="H15" s="108">
        <f t="shared" si="4"/>
        <v>0</v>
      </c>
      <c r="I15" s="119" t="s">
        <v>378</v>
      </c>
      <c r="J15" s="176">
        <v>0.1498958333322662</v>
      </c>
      <c r="K15" s="115"/>
      <c r="L15" s="116"/>
      <c r="M15" s="133"/>
      <c r="N15" s="134"/>
      <c r="O15" s="135"/>
      <c r="P15" s="134"/>
      <c r="Q15" s="5"/>
      <c r="R15" s="5"/>
      <c r="S15" s="5"/>
      <c r="T15" s="5"/>
      <c r="U15" s="5"/>
      <c r="V15" s="5"/>
      <c r="W15" s="5"/>
      <c r="X15" s="5"/>
      <c r="Y15" s="5"/>
      <c r="Z15" s="5"/>
      <c r="AA15" s="5"/>
      <c r="AB15" s="5"/>
      <c r="AC15" s="5"/>
      <c r="AD15" s="5"/>
    </row>
    <row r="16" ht="15.0" customHeight="1">
      <c r="A16" s="170">
        <v>46280.0</v>
      </c>
      <c r="B16" s="182">
        <v>32.0</v>
      </c>
      <c r="C16" s="108">
        <f t="shared" si="1"/>
        <v>5</v>
      </c>
      <c r="D16" s="108">
        <f t="shared" si="2"/>
        <v>49.23076923</v>
      </c>
      <c r="E16" s="113" t="s">
        <v>378</v>
      </c>
      <c r="F16" s="122"/>
      <c r="G16" s="108">
        <f t="shared" si="3"/>
        <v>0</v>
      </c>
      <c r="H16" s="108">
        <f t="shared" si="4"/>
        <v>0</v>
      </c>
      <c r="I16" s="122" t="s">
        <v>378</v>
      </c>
      <c r="J16" s="176">
        <v>0.003472222222626442</v>
      </c>
      <c r="K16" s="115"/>
      <c r="L16" s="136"/>
      <c r="M16" s="137"/>
      <c r="N16" s="138"/>
      <c r="O16" s="124">
        <f>B16/(B16+B17)</f>
        <v>0.0309178744</v>
      </c>
      <c r="P16" s="125"/>
      <c r="Q16" s="5"/>
      <c r="R16" s="5"/>
      <c r="S16" s="5"/>
      <c r="T16" s="5"/>
      <c r="U16" s="5"/>
      <c r="V16" s="5"/>
      <c r="W16" s="5"/>
      <c r="X16" s="5"/>
      <c r="Y16" s="5"/>
      <c r="Z16" s="5"/>
      <c r="AA16" s="5"/>
      <c r="AB16" s="5"/>
      <c r="AC16" s="5"/>
      <c r="AD16" s="5"/>
    </row>
    <row r="17" ht="15.0" customHeight="1">
      <c r="A17" s="170">
        <v>46281.0</v>
      </c>
      <c r="B17" s="182">
        <v>1003.0</v>
      </c>
      <c r="C17" s="108">
        <f t="shared" si="1"/>
        <v>173</v>
      </c>
      <c r="D17" s="108">
        <f t="shared" si="2"/>
        <v>44.59759893</v>
      </c>
      <c r="E17" s="113" t="s">
        <v>378</v>
      </c>
      <c r="F17" s="122"/>
      <c r="G17" s="108">
        <f t="shared" si="3"/>
        <v>0</v>
      </c>
      <c r="H17" s="108">
        <f t="shared" si="4"/>
        <v>0</v>
      </c>
      <c r="I17" s="122" t="s">
        <v>378</v>
      </c>
      <c r="J17" s="176">
        <v>0.12074074074189411</v>
      </c>
      <c r="K17" s="115"/>
      <c r="L17" s="136"/>
      <c r="M17" s="137"/>
      <c r="N17" s="139"/>
      <c r="O17" s="131">
        <f>B17/(B16+B17)</f>
        <v>0.9690821256</v>
      </c>
      <c r="P17" s="132"/>
      <c r="Q17" s="5"/>
      <c r="R17" s="5"/>
      <c r="S17" s="5"/>
      <c r="T17" s="5"/>
      <c r="U17" s="5"/>
      <c r="V17" s="5"/>
      <c r="W17" s="5"/>
      <c r="X17" s="5"/>
      <c r="Y17" s="5"/>
      <c r="Z17" s="5"/>
      <c r="AA17" s="5"/>
      <c r="AB17" s="5"/>
      <c r="AC17" s="5"/>
      <c r="AD17" s="5"/>
    </row>
    <row r="18" ht="15.0" customHeight="1">
      <c r="A18" s="170">
        <v>46282.0</v>
      </c>
      <c r="B18" s="182">
        <v>712.0</v>
      </c>
      <c r="C18" s="108">
        <f t="shared" si="1"/>
        <v>107</v>
      </c>
      <c r="D18" s="108">
        <f t="shared" si="2"/>
        <v>51.18619698</v>
      </c>
      <c r="E18" s="113" t="s">
        <v>378</v>
      </c>
      <c r="F18" s="119"/>
      <c r="G18" s="108">
        <f t="shared" si="3"/>
        <v>0</v>
      </c>
      <c r="H18" s="108">
        <f t="shared" si="4"/>
        <v>0</v>
      </c>
      <c r="I18" s="119" t="s">
        <v>378</v>
      </c>
      <c r="J18" s="176">
        <v>0.07437500000014552</v>
      </c>
      <c r="K18" s="115"/>
      <c r="L18" s="116"/>
      <c r="M18" s="117"/>
      <c r="N18" s="86"/>
      <c r="O18" s="126">
        <f>B18/(B18+B19)</f>
        <v>0.4494949495</v>
      </c>
      <c r="P18" s="127"/>
      <c r="Q18" s="5"/>
      <c r="R18" s="5"/>
      <c r="S18" s="5"/>
      <c r="T18" s="5"/>
      <c r="U18" s="5"/>
      <c r="V18" s="5"/>
      <c r="W18" s="5"/>
      <c r="X18" s="5"/>
      <c r="Y18" s="5"/>
      <c r="Z18" s="5"/>
      <c r="AA18" s="5"/>
      <c r="AB18" s="5"/>
      <c r="AC18" s="5"/>
      <c r="AD18" s="5"/>
    </row>
    <row r="19" ht="15.0" customHeight="1">
      <c r="A19" s="170">
        <v>46283.0</v>
      </c>
      <c r="B19" s="182">
        <v>872.0</v>
      </c>
      <c r="C19" s="108">
        <f t="shared" si="1"/>
        <v>132</v>
      </c>
      <c r="D19" s="108">
        <f t="shared" si="2"/>
        <v>50.81585082</v>
      </c>
      <c r="E19" s="113" t="s">
        <v>378</v>
      </c>
      <c r="F19" s="119"/>
      <c r="G19" s="108">
        <f t="shared" si="3"/>
        <v>0</v>
      </c>
      <c r="H19" s="108">
        <f t="shared" si="4"/>
        <v>0</v>
      </c>
      <c r="I19" s="119" t="s">
        <v>378</v>
      </c>
      <c r="J19" s="176">
        <v>0.09215277777911979</v>
      </c>
      <c r="K19" s="115"/>
      <c r="L19" s="116"/>
      <c r="M19" s="117"/>
      <c r="N19" s="140"/>
      <c r="O19" s="131">
        <f>B19/(B18+B19)</f>
        <v>0.5505050505</v>
      </c>
      <c r="P19" s="132"/>
      <c r="Q19" s="5"/>
      <c r="R19" s="5"/>
      <c r="S19" s="5"/>
      <c r="T19" s="5"/>
      <c r="U19" s="5"/>
      <c r="V19" s="5"/>
      <c r="W19" s="5"/>
      <c r="X19" s="5"/>
      <c r="Y19" s="5"/>
      <c r="Z19" s="5"/>
      <c r="AA19" s="5"/>
      <c r="AB19" s="5"/>
      <c r="AC19" s="5"/>
      <c r="AD19" s="5"/>
    </row>
    <row r="20" ht="15.0" customHeight="1">
      <c r="A20" s="170">
        <v>46285.0</v>
      </c>
      <c r="B20" s="171">
        <v>1134.0</v>
      </c>
      <c r="C20" s="108">
        <f t="shared" si="1"/>
        <v>167</v>
      </c>
      <c r="D20" s="108">
        <f t="shared" si="2"/>
        <v>52.23399355</v>
      </c>
      <c r="E20" s="113" t="s">
        <v>378</v>
      </c>
      <c r="F20" s="122"/>
      <c r="G20" s="108">
        <f t="shared" si="3"/>
        <v>0</v>
      </c>
      <c r="H20" s="108">
        <f t="shared" si="4"/>
        <v>0</v>
      </c>
      <c r="I20" s="122" t="s">
        <v>378</v>
      </c>
      <c r="J20" s="176">
        <v>0.1164236111108039</v>
      </c>
      <c r="K20" s="115"/>
      <c r="L20" s="116"/>
      <c r="M20" s="141"/>
      <c r="N20" s="5"/>
      <c r="O20" s="5"/>
      <c r="P20" s="5"/>
      <c r="Q20" s="5"/>
      <c r="R20" s="5"/>
      <c r="S20" s="5"/>
      <c r="T20" s="5"/>
      <c r="U20" s="5"/>
      <c r="V20" s="5"/>
      <c r="W20" s="5"/>
      <c r="X20" s="5"/>
      <c r="Y20" s="5"/>
      <c r="Z20" s="5"/>
      <c r="AA20" s="5"/>
      <c r="AB20" s="5"/>
      <c r="AC20" s="5"/>
      <c r="AD20" s="5"/>
    </row>
    <row r="21" ht="15.0" customHeight="1">
      <c r="A21" s="170">
        <v>46286.0</v>
      </c>
      <c r="B21" s="179">
        <v>798.0</v>
      </c>
      <c r="C21" s="108">
        <f t="shared" si="1"/>
        <v>116</v>
      </c>
      <c r="D21" s="108">
        <f t="shared" si="2"/>
        <v>52.91777188</v>
      </c>
      <c r="E21" s="113" t="s">
        <v>378</v>
      </c>
      <c r="F21" s="119"/>
      <c r="G21" s="108">
        <f t="shared" si="3"/>
        <v>0</v>
      </c>
      <c r="H21" s="108">
        <f t="shared" si="4"/>
        <v>0</v>
      </c>
      <c r="I21" s="119" t="s">
        <v>378</v>
      </c>
      <c r="J21" s="176">
        <v>0.08111111111065838</v>
      </c>
      <c r="K21" s="115"/>
      <c r="L21" s="116"/>
      <c r="M21" s="142"/>
      <c r="N21" s="143"/>
      <c r="O21" s="144">
        <f>B21/(B21+B22)</f>
        <v>0.4724689165</v>
      </c>
      <c r="P21" s="145"/>
      <c r="Q21" s="5"/>
      <c r="R21" s="5"/>
      <c r="S21" s="5"/>
      <c r="T21" s="5"/>
      <c r="U21" s="5"/>
      <c r="V21" s="5"/>
      <c r="W21" s="5"/>
      <c r="X21" s="5"/>
      <c r="Y21" s="5"/>
      <c r="Z21" s="5"/>
      <c r="AA21" s="5"/>
      <c r="AB21" s="5"/>
      <c r="AC21" s="5"/>
      <c r="AD21" s="5"/>
    </row>
    <row r="22" ht="15.0" customHeight="1">
      <c r="A22" s="170">
        <v>46287.0</v>
      </c>
      <c r="B22" s="182">
        <v>891.0</v>
      </c>
      <c r="C22" s="108">
        <f t="shared" si="1"/>
        <v>124</v>
      </c>
      <c r="D22" s="108">
        <f t="shared" si="2"/>
        <v>55.27295285</v>
      </c>
      <c r="E22" s="113" t="s">
        <v>378</v>
      </c>
      <c r="F22" s="122"/>
      <c r="G22" s="108">
        <f t="shared" si="3"/>
        <v>0</v>
      </c>
      <c r="H22" s="108">
        <f t="shared" si="4"/>
        <v>0</v>
      </c>
      <c r="I22" s="122" t="s">
        <v>378</v>
      </c>
      <c r="J22" s="188">
        <v>0.08679398148160544</v>
      </c>
      <c r="K22" s="115"/>
      <c r="L22" s="116"/>
      <c r="M22" s="142"/>
      <c r="N22" s="39"/>
      <c r="O22" s="146">
        <f>B22/(B21+B22)</f>
        <v>0.5275310835</v>
      </c>
      <c r="P22" s="147"/>
      <c r="Q22" s="5"/>
      <c r="R22" s="5"/>
      <c r="S22" s="5"/>
      <c r="T22" s="5"/>
      <c r="U22" s="5"/>
      <c r="V22" s="5"/>
      <c r="W22" s="5"/>
      <c r="X22" s="5"/>
      <c r="Y22" s="5"/>
      <c r="Z22" s="5"/>
      <c r="AA22" s="5"/>
      <c r="AB22" s="5"/>
      <c r="AC22" s="5"/>
      <c r="AD22" s="5"/>
    </row>
    <row r="23" ht="15.0" customHeight="1">
      <c r="A23" s="170">
        <v>46288.0</v>
      </c>
      <c r="B23" s="182">
        <v>1430.0</v>
      </c>
      <c r="C23" s="108">
        <f>HOUR(J24)*60+MINUTE(J24)</f>
        <v>220</v>
      </c>
      <c r="D23" s="108">
        <f t="shared" si="2"/>
        <v>50</v>
      </c>
      <c r="E23" s="113" t="s">
        <v>378</v>
      </c>
      <c r="F23" s="119"/>
      <c r="G23" s="108">
        <f t="shared" si="3"/>
        <v>0</v>
      </c>
      <c r="H23" s="108">
        <f t="shared" si="4"/>
        <v>0</v>
      </c>
      <c r="I23" s="119" t="s">
        <v>378</v>
      </c>
      <c r="J23" s="188">
        <v>0.16265046296393848</v>
      </c>
      <c r="K23" s="115"/>
      <c r="L23" s="116"/>
      <c r="M23" s="142"/>
      <c r="N23" s="143"/>
      <c r="O23" s="144">
        <f>B23/(B23+B24)</f>
        <v>0.5302187616</v>
      </c>
      <c r="P23" s="145"/>
      <c r="Q23" s="5"/>
      <c r="R23" s="5"/>
      <c r="S23" s="5"/>
      <c r="T23" s="5"/>
      <c r="U23" s="5"/>
      <c r="V23" s="5"/>
      <c r="W23" s="5"/>
      <c r="X23" s="5"/>
      <c r="Y23" s="5"/>
      <c r="Z23" s="5"/>
      <c r="AA23" s="5"/>
      <c r="AB23" s="5"/>
      <c r="AC23" s="5"/>
      <c r="AD23" s="5"/>
    </row>
    <row r="24" ht="15.0" customHeight="1">
      <c r="A24" s="170">
        <v>46289.0</v>
      </c>
      <c r="B24" s="182">
        <v>1267.0</v>
      </c>
      <c r="C24" s="108">
        <f t="shared" ref="C24:C28" si="5">HOUR(J24)*60+MINUTE(J24)</f>
        <v>220</v>
      </c>
      <c r="D24" s="108">
        <f t="shared" si="2"/>
        <v>44.3006993</v>
      </c>
      <c r="E24" s="113" t="s">
        <v>378</v>
      </c>
      <c r="F24" s="118">
        <v>26.0</v>
      </c>
      <c r="G24" s="108">
        <f t="shared" si="3"/>
        <v>0.02052091555</v>
      </c>
      <c r="H24" s="108">
        <f t="shared" si="4"/>
        <v>-1</v>
      </c>
      <c r="I24" s="118" t="s">
        <v>420</v>
      </c>
      <c r="J24" s="188">
        <v>0.15321759259313694</v>
      </c>
      <c r="K24" s="115"/>
      <c r="L24" s="116"/>
      <c r="M24" s="142"/>
      <c r="N24" s="39"/>
      <c r="O24" s="146">
        <f>B24/(B24+B23)</f>
        <v>0.4697812384</v>
      </c>
      <c r="P24" s="147"/>
      <c r="Q24" s="5"/>
      <c r="R24" s="5"/>
      <c r="S24" s="5"/>
      <c r="T24" s="5"/>
      <c r="U24" s="5"/>
      <c r="V24" s="5"/>
      <c r="W24" s="5"/>
      <c r="X24" s="5"/>
      <c r="Y24" s="5"/>
      <c r="Z24" s="5"/>
      <c r="AA24" s="5"/>
      <c r="AB24" s="5"/>
      <c r="AC24" s="5"/>
      <c r="AD24" s="5"/>
    </row>
    <row r="25" ht="15.0" customHeight="1">
      <c r="A25" s="170">
        <v>46292.0</v>
      </c>
      <c r="B25" s="182">
        <v>1414.0</v>
      </c>
      <c r="C25" s="108">
        <f t="shared" si="5"/>
        <v>203</v>
      </c>
      <c r="D25" s="108">
        <f t="shared" si="2"/>
        <v>53.58090186</v>
      </c>
      <c r="E25" s="113" t="s">
        <v>378</v>
      </c>
      <c r="F25" s="108"/>
      <c r="G25" s="108">
        <f t="shared" si="3"/>
        <v>0</v>
      </c>
      <c r="H25" s="108">
        <f t="shared" si="4"/>
        <v>0</v>
      </c>
      <c r="I25" s="108" t="s">
        <v>378</v>
      </c>
      <c r="J25" s="188">
        <v>0.14103009259270038</v>
      </c>
      <c r="K25" s="115"/>
      <c r="L25" s="116"/>
      <c r="M25" s="142"/>
      <c r="N25" s="143"/>
      <c r="O25" s="144">
        <f>B25/(B25+B26)</f>
        <v>0.4998232591</v>
      </c>
      <c r="P25" s="145"/>
      <c r="Q25" s="5"/>
      <c r="R25" s="5"/>
      <c r="S25" s="5"/>
      <c r="T25" s="5"/>
      <c r="U25" s="5"/>
      <c r="V25" s="5"/>
      <c r="W25" s="5"/>
      <c r="X25" s="5"/>
      <c r="Y25" s="5"/>
      <c r="Z25" s="5"/>
      <c r="AA25" s="5"/>
      <c r="AB25" s="5"/>
      <c r="AC25" s="5"/>
      <c r="AD25" s="5"/>
    </row>
    <row r="26" ht="15.0" customHeight="1">
      <c r="A26" s="170">
        <v>46293.0</v>
      </c>
      <c r="B26" s="182">
        <v>1415.0</v>
      </c>
      <c r="C26" s="108">
        <f t="shared" si="5"/>
        <v>250</v>
      </c>
      <c r="D26" s="108">
        <f t="shared" si="2"/>
        <v>43.53846154</v>
      </c>
      <c r="E26" s="113" t="s">
        <v>378</v>
      </c>
      <c r="F26" s="113"/>
      <c r="G26" s="108">
        <f t="shared" si="3"/>
        <v>0</v>
      </c>
      <c r="H26" s="108">
        <f t="shared" si="4"/>
        <v>0</v>
      </c>
      <c r="I26" s="113" t="s">
        <v>378</v>
      </c>
      <c r="J26" s="188">
        <v>0.1740624999983993</v>
      </c>
      <c r="K26" s="115"/>
      <c r="L26" s="116"/>
      <c r="M26" s="142"/>
      <c r="N26" s="148"/>
      <c r="O26" s="149">
        <f>B26/(B26+B25)</f>
        <v>0.5001767409</v>
      </c>
      <c r="P26" s="150"/>
      <c r="Q26" s="5"/>
      <c r="R26" s="5"/>
      <c r="S26" s="5"/>
      <c r="T26" s="5"/>
      <c r="U26" s="5"/>
      <c r="V26" s="5"/>
      <c r="W26" s="5"/>
      <c r="X26" s="5"/>
      <c r="Y26" s="5"/>
      <c r="Z26" s="5"/>
      <c r="AA26" s="5"/>
      <c r="AB26" s="5"/>
      <c r="AC26" s="5"/>
      <c r="AD26" s="5"/>
    </row>
    <row r="27" ht="15.0" customHeight="1">
      <c r="A27" s="170">
        <v>46294.0</v>
      </c>
      <c r="B27" s="187">
        <v>1041.0</v>
      </c>
      <c r="C27" s="108">
        <f t="shared" si="5"/>
        <v>144</v>
      </c>
      <c r="D27" s="108">
        <f t="shared" si="2"/>
        <v>55.60897436</v>
      </c>
      <c r="E27" s="113" t="s">
        <v>378</v>
      </c>
      <c r="F27" s="113"/>
      <c r="G27" s="108">
        <f t="shared" si="3"/>
        <v>0</v>
      </c>
      <c r="H27" s="189">
        <f>IF(G27&lt;=0.1%,0,-1)-1</f>
        <v>-1</v>
      </c>
      <c r="I27" s="190" t="s">
        <v>421</v>
      </c>
      <c r="J27" s="188">
        <v>0.10060185185284354</v>
      </c>
      <c r="K27" s="115"/>
      <c r="L27" s="116"/>
      <c r="M27" s="151"/>
      <c r="N27" s="152"/>
      <c r="O27" s="152"/>
      <c r="P27" s="153"/>
      <c r="Q27" s="5"/>
      <c r="R27" s="5"/>
      <c r="S27" s="5"/>
      <c r="T27" s="5"/>
      <c r="U27" s="5"/>
      <c r="V27" s="5"/>
      <c r="W27" s="5"/>
      <c r="X27" s="5"/>
      <c r="Y27" s="5"/>
      <c r="Z27" s="5"/>
      <c r="AA27" s="5"/>
      <c r="AB27" s="5"/>
      <c r="AC27" s="5"/>
      <c r="AD27" s="5"/>
    </row>
    <row r="28" ht="15.0" customHeight="1">
      <c r="A28" s="170">
        <v>46295.0</v>
      </c>
      <c r="B28" s="182">
        <v>1075.0</v>
      </c>
      <c r="C28" s="108">
        <f t="shared" si="5"/>
        <v>219</v>
      </c>
      <c r="D28" s="108">
        <f t="shared" si="2"/>
        <v>37.75904461</v>
      </c>
      <c r="E28" s="113" t="s">
        <v>378</v>
      </c>
      <c r="F28" s="108"/>
      <c r="G28" s="108">
        <f t="shared" si="3"/>
        <v>0</v>
      </c>
      <c r="H28" s="108">
        <f t="shared" ref="H28:H37" si="6">IF(G28&lt;=0.1%,0,-1)</f>
        <v>0</v>
      </c>
      <c r="I28" s="108" t="s">
        <v>378</v>
      </c>
      <c r="J28" s="188">
        <v>0.15219907407299615</v>
      </c>
      <c r="K28" s="115"/>
      <c r="L28" s="116"/>
      <c r="M28" s="151"/>
      <c r="N28" s="152"/>
      <c r="O28" s="152"/>
      <c r="P28" s="153"/>
      <c r="Q28" s="5"/>
      <c r="R28" s="5"/>
      <c r="S28" s="5"/>
      <c r="T28" s="5"/>
      <c r="U28" s="5"/>
      <c r="V28" s="5"/>
      <c r="W28" s="5"/>
      <c r="X28" s="5"/>
      <c r="Y28" s="5"/>
      <c r="Z28" s="5"/>
      <c r="AA28" s="5"/>
      <c r="AB28" s="5"/>
      <c r="AC28" s="5"/>
      <c r="AD28" s="5"/>
    </row>
    <row r="29" ht="15.0" customHeight="1">
      <c r="A29" s="169"/>
      <c r="B29" s="108"/>
      <c r="C29" s="108"/>
      <c r="D29" s="108"/>
      <c r="E29" s="190">
        <v>1.0</v>
      </c>
      <c r="F29" s="189"/>
      <c r="G29" s="189"/>
      <c r="H29" s="189">
        <f t="shared" si="6"/>
        <v>0</v>
      </c>
      <c r="I29" s="189" t="s">
        <v>422</v>
      </c>
      <c r="J29" s="166"/>
      <c r="K29" s="115"/>
      <c r="L29" s="116"/>
      <c r="M29" s="151"/>
      <c r="N29" s="152"/>
      <c r="O29" s="152"/>
      <c r="P29" s="153"/>
      <c r="Q29" s="5"/>
      <c r="R29" s="5"/>
      <c r="S29" s="5"/>
      <c r="T29" s="5"/>
      <c r="U29" s="5"/>
      <c r="V29" s="5"/>
      <c r="W29" s="5"/>
      <c r="X29" s="5"/>
      <c r="Y29" s="5"/>
      <c r="Z29" s="5"/>
      <c r="AA29" s="5"/>
      <c r="AB29" s="5"/>
      <c r="AC29" s="5"/>
      <c r="AD29" s="5"/>
    </row>
    <row r="30" ht="15.0" customHeight="1">
      <c r="A30" s="169" t="s">
        <v>378</v>
      </c>
      <c r="B30" s="108" t="s">
        <v>378</v>
      </c>
      <c r="C30" s="108"/>
      <c r="D30" s="108"/>
      <c r="E30" s="113" t="s">
        <v>378</v>
      </c>
      <c r="F30" s="113"/>
      <c r="G30" s="108"/>
      <c r="H30" s="108">
        <f t="shared" si="6"/>
        <v>0</v>
      </c>
      <c r="I30" s="113" t="s">
        <v>378</v>
      </c>
      <c r="J30" s="166"/>
      <c r="K30" s="115"/>
      <c r="L30" s="116"/>
      <c r="M30" s="151"/>
      <c r="N30" s="152"/>
      <c r="O30" s="152"/>
      <c r="P30" s="153"/>
      <c r="Q30" s="5"/>
      <c r="R30" s="5"/>
      <c r="S30" s="5"/>
      <c r="T30" s="5"/>
      <c r="U30" s="5"/>
      <c r="V30" s="5"/>
      <c r="W30" s="5"/>
      <c r="X30" s="5"/>
      <c r="Y30" s="5"/>
      <c r="Z30" s="5"/>
      <c r="AA30" s="5"/>
      <c r="AB30" s="5"/>
      <c r="AC30" s="5"/>
      <c r="AD30" s="5"/>
    </row>
    <row r="31" ht="15.0" customHeight="1">
      <c r="A31" s="169" t="s">
        <v>378</v>
      </c>
      <c r="B31" s="108" t="s">
        <v>378</v>
      </c>
      <c r="C31" s="108"/>
      <c r="D31" s="108"/>
      <c r="E31" s="113" t="s">
        <v>378</v>
      </c>
      <c r="F31" s="113"/>
      <c r="G31" s="108"/>
      <c r="H31" s="108">
        <f t="shared" si="6"/>
        <v>0</v>
      </c>
      <c r="I31" s="113" t="s">
        <v>378</v>
      </c>
      <c r="J31" s="166"/>
      <c r="K31" s="115"/>
      <c r="L31" s="116"/>
      <c r="M31" s="151"/>
      <c r="N31" s="152"/>
      <c r="O31" s="152"/>
      <c r="P31" s="153"/>
      <c r="Q31" s="5"/>
      <c r="R31" s="5"/>
      <c r="S31" s="5"/>
      <c r="T31" s="5"/>
      <c r="U31" s="5"/>
      <c r="V31" s="5"/>
      <c r="W31" s="5"/>
      <c r="X31" s="5"/>
      <c r="Y31" s="5"/>
      <c r="Z31" s="5"/>
      <c r="AA31" s="5"/>
      <c r="AB31" s="5"/>
      <c r="AC31" s="5"/>
      <c r="AD31" s="5"/>
    </row>
    <row r="32" ht="15.0" customHeight="1">
      <c r="A32" s="169" t="s">
        <v>378</v>
      </c>
      <c r="B32" s="108" t="s">
        <v>378</v>
      </c>
      <c r="C32" s="108"/>
      <c r="D32" s="108"/>
      <c r="E32" s="113" t="s">
        <v>378</v>
      </c>
      <c r="F32" s="113"/>
      <c r="G32" s="108"/>
      <c r="H32" s="108">
        <f t="shared" si="6"/>
        <v>0</v>
      </c>
      <c r="I32" s="113" t="s">
        <v>378</v>
      </c>
      <c r="J32" s="166"/>
      <c r="K32" s="115"/>
      <c r="L32" s="116"/>
      <c r="M32" s="151"/>
      <c r="N32" s="152"/>
      <c r="O32" s="152"/>
      <c r="P32" s="153"/>
      <c r="Q32" s="5"/>
      <c r="R32" s="5"/>
      <c r="S32" s="5"/>
      <c r="T32" s="5"/>
      <c r="U32" s="5"/>
      <c r="V32" s="5"/>
      <c r="W32" s="5"/>
      <c r="X32" s="5"/>
      <c r="Y32" s="5"/>
      <c r="Z32" s="5"/>
      <c r="AA32" s="5"/>
      <c r="AB32" s="5"/>
      <c r="AC32" s="5"/>
      <c r="AD32" s="5"/>
    </row>
    <row r="33" ht="15.0" customHeight="1">
      <c r="A33" s="169" t="s">
        <v>378</v>
      </c>
      <c r="B33" s="108" t="s">
        <v>378</v>
      </c>
      <c r="C33" s="108"/>
      <c r="D33" s="108"/>
      <c r="E33" s="113" t="s">
        <v>378</v>
      </c>
      <c r="F33" s="108"/>
      <c r="G33" s="108"/>
      <c r="H33" s="108">
        <f t="shared" si="6"/>
        <v>0</v>
      </c>
      <c r="I33" s="108" t="s">
        <v>378</v>
      </c>
      <c r="J33" s="166"/>
      <c r="K33" s="115"/>
      <c r="L33" s="116"/>
      <c r="M33" s="151"/>
      <c r="N33" s="152"/>
      <c r="O33" s="152"/>
      <c r="P33" s="153"/>
      <c r="Q33" s="5"/>
      <c r="R33" s="5"/>
      <c r="S33" s="5"/>
      <c r="T33" s="5"/>
      <c r="U33" s="5"/>
      <c r="V33" s="5"/>
      <c r="W33" s="5"/>
      <c r="X33" s="5"/>
      <c r="Y33" s="5"/>
      <c r="Z33" s="5"/>
      <c r="AA33" s="5"/>
      <c r="AB33" s="5"/>
      <c r="AC33" s="5"/>
      <c r="AD33" s="5"/>
    </row>
    <row r="34" ht="15.0" customHeight="1">
      <c r="A34" s="169" t="s">
        <v>378</v>
      </c>
      <c r="B34" s="108" t="s">
        <v>378</v>
      </c>
      <c r="C34" s="108"/>
      <c r="D34" s="108"/>
      <c r="E34" s="113" t="s">
        <v>378</v>
      </c>
      <c r="F34" s="108"/>
      <c r="G34" s="108"/>
      <c r="H34" s="108">
        <f t="shared" si="6"/>
        <v>0</v>
      </c>
      <c r="I34" s="108" t="s">
        <v>378</v>
      </c>
      <c r="J34" s="166"/>
      <c r="K34" s="115"/>
      <c r="L34" s="116"/>
      <c r="M34" s="151"/>
      <c r="N34" s="152"/>
      <c r="O34" s="152"/>
      <c r="P34" s="153"/>
      <c r="Q34" s="5"/>
      <c r="R34" s="5"/>
      <c r="S34" s="5"/>
      <c r="T34" s="5"/>
      <c r="U34" s="5"/>
      <c r="V34" s="5"/>
      <c r="W34" s="5"/>
      <c r="X34" s="5"/>
      <c r="Y34" s="5"/>
      <c r="Z34" s="5"/>
      <c r="AA34" s="5"/>
      <c r="AB34" s="5"/>
      <c r="AC34" s="5"/>
      <c r="AD34" s="5"/>
    </row>
    <row r="35" ht="15.0" customHeight="1">
      <c r="A35" s="169" t="s">
        <v>378</v>
      </c>
      <c r="B35" s="108" t="s">
        <v>378</v>
      </c>
      <c r="C35" s="108"/>
      <c r="D35" s="108"/>
      <c r="E35" s="113" t="s">
        <v>378</v>
      </c>
      <c r="F35" s="113"/>
      <c r="G35" s="108"/>
      <c r="H35" s="108">
        <f t="shared" si="6"/>
        <v>0</v>
      </c>
      <c r="I35" s="113" t="s">
        <v>378</v>
      </c>
      <c r="J35" s="166"/>
      <c r="K35" s="115"/>
      <c r="L35" s="116"/>
      <c r="M35" s="151"/>
      <c r="N35" s="152"/>
      <c r="O35" s="152"/>
      <c r="P35" s="153"/>
      <c r="Q35" s="5"/>
      <c r="R35" s="5"/>
      <c r="S35" s="5"/>
      <c r="T35" s="5"/>
      <c r="U35" s="5"/>
      <c r="V35" s="5"/>
      <c r="W35" s="5"/>
      <c r="X35" s="5"/>
      <c r="Y35" s="5"/>
      <c r="Z35" s="5"/>
      <c r="AA35" s="5"/>
      <c r="AB35" s="5"/>
      <c r="AC35" s="5"/>
      <c r="AD35" s="5"/>
    </row>
    <row r="36" ht="15.0" customHeight="1">
      <c r="A36" s="169" t="s">
        <v>378</v>
      </c>
      <c r="B36" s="108" t="s">
        <v>378</v>
      </c>
      <c r="C36" s="108"/>
      <c r="D36" s="108"/>
      <c r="E36" s="113" t="s">
        <v>378</v>
      </c>
      <c r="F36" s="113"/>
      <c r="G36" s="108"/>
      <c r="H36" s="108">
        <f t="shared" si="6"/>
        <v>0</v>
      </c>
      <c r="I36" s="113" t="s">
        <v>378</v>
      </c>
      <c r="J36" s="166"/>
      <c r="K36" s="154"/>
      <c r="L36" s="154"/>
      <c r="M36" s="5"/>
      <c r="N36" s="152"/>
      <c r="O36" s="152"/>
      <c r="P36" s="153"/>
      <c r="Q36" s="5"/>
      <c r="R36" s="5"/>
      <c r="S36" s="5"/>
      <c r="T36" s="5"/>
      <c r="U36" s="5"/>
      <c r="V36" s="5"/>
      <c r="W36" s="5"/>
      <c r="X36" s="5"/>
      <c r="Y36" s="5"/>
      <c r="Z36" s="5"/>
      <c r="AA36" s="5"/>
      <c r="AB36" s="5"/>
      <c r="AC36" s="5"/>
      <c r="AD36" s="5"/>
    </row>
    <row r="37" ht="15.0" customHeight="1">
      <c r="A37" s="191" t="s">
        <v>378</v>
      </c>
      <c r="B37" s="113" t="s">
        <v>378</v>
      </c>
      <c r="C37" s="108"/>
      <c r="D37" s="108"/>
      <c r="E37" s="113" t="s">
        <v>378</v>
      </c>
      <c r="F37" s="113"/>
      <c r="G37" s="108"/>
      <c r="H37" s="108">
        <f t="shared" si="6"/>
        <v>0</v>
      </c>
      <c r="I37" s="113" t="s">
        <v>378</v>
      </c>
      <c r="J37" s="166"/>
      <c r="K37" s="156"/>
      <c r="L37" s="32"/>
      <c r="M37" s="96"/>
      <c r="N37" s="152"/>
      <c r="O37" s="152"/>
      <c r="P37" s="153"/>
      <c r="Q37" s="5"/>
      <c r="R37" s="5"/>
      <c r="S37" s="5"/>
      <c r="T37" s="5"/>
      <c r="U37" s="5"/>
      <c r="V37" s="5"/>
      <c r="W37" s="5"/>
      <c r="X37" s="5"/>
      <c r="Y37" s="96"/>
      <c r="Z37" s="96"/>
      <c r="AA37" s="96"/>
      <c r="AB37" s="96"/>
      <c r="AC37" s="96"/>
      <c r="AD37" s="96"/>
    </row>
    <row r="38" ht="15.0" customHeight="1">
      <c r="A38" s="191" t="s">
        <v>378</v>
      </c>
      <c r="B38" s="157">
        <f>SUM(B6:B37)</f>
        <v>27490</v>
      </c>
      <c r="C38" s="113" t="s">
        <v>378</v>
      </c>
      <c r="D38" s="108">
        <f>AVERAGE(D6:D37)</f>
        <v>46.75627571</v>
      </c>
      <c r="E38" s="192">
        <f>SUM(E6:E37)</f>
        <v>1</v>
      </c>
      <c r="F38" s="108">
        <f>SUM(F4:F37)</f>
        <v>28</v>
      </c>
      <c r="G38" s="108" t="s">
        <v>378</v>
      </c>
      <c r="H38" s="108">
        <f>SUM(H6:H37)</f>
        <v>-3</v>
      </c>
      <c r="I38" s="113" t="s">
        <v>378</v>
      </c>
      <c r="J38" s="166"/>
      <c r="K38" s="32"/>
      <c r="L38" s="32"/>
      <c r="M38" s="96"/>
      <c r="N38" s="152"/>
      <c r="O38" s="152"/>
      <c r="P38" s="153"/>
      <c r="Q38" s="5"/>
      <c r="R38" s="5"/>
      <c r="S38" s="5"/>
      <c r="T38" s="5"/>
      <c r="U38" s="5"/>
      <c r="V38" s="5"/>
      <c r="W38" s="5"/>
      <c r="X38" s="104"/>
      <c r="Y38" s="32"/>
      <c r="Z38" s="32"/>
      <c r="AA38" s="32"/>
      <c r="AB38" s="32"/>
      <c r="AC38" s="32"/>
      <c r="AD38" s="32"/>
    </row>
    <row r="39" ht="15.0" customHeight="1">
      <c r="A39" s="193"/>
      <c r="B39" s="71"/>
      <c r="C39" s="71"/>
      <c r="D39" s="71"/>
      <c r="E39" s="71"/>
      <c r="F39" s="71"/>
      <c r="G39" s="71"/>
      <c r="H39" s="71"/>
      <c r="I39" s="71"/>
      <c r="J39" s="166"/>
      <c r="K39" s="32"/>
      <c r="L39" s="32"/>
      <c r="M39" s="158"/>
      <c r="N39" s="152"/>
      <c r="O39" s="152"/>
      <c r="P39" s="153"/>
      <c r="Q39" s="159"/>
      <c r="R39" s="159"/>
      <c r="S39" s="5"/>
      <c r="T39" s="5"/>
      <c r="U39" s="5"/>
      <c r="V39" s="5"/>
      <c r="W39" s="5"/>
      <c r="X39" s="104"/>
      <c r="Y39" s="160"/>
      <c r="Z39" s="160"/>
      <c r="AA39" s="160"/>
      <c r="AB39" s="160"/>
      <c r="AC39" s="160"/>
      <c r="AD39" s="160"/>
    </row>
    <row r="40" ht="15.0" customHeight="1">
      <c r="A40" s="193"/>
      <c r="B40" s="71">
        <v>5.0</v>
      </c>
      <c r="C40" s="194">
        <f>B40/B38</f>
        <v>0.0001818843216</v>
      </c>
      <c r="D40" s="71"/>
      <c r="E40" s="71"/>
      <c r="F40" s="71"/>
      <c r="G40" s="71"/>
      <c r="H40" s="71"/>
      <c r="I40" s="71"/>
      <c r="J40" s="166"/>
      <c r="K40" s="32"/>
      <c r="L40" s="32"/>
      <c r="M40" s="158"/>
      <c r="N40" s="152"/>
      <c r="O40" s="152"/>
      <c r="P40" s="153"/>
      <c r="Q40" s="159"/>
      <c r="R40" s="159"/>
      <c r="S40" s="5"/>
      <c r="T40" s="5"/>
      <c r="U40" s="5"/>
      <c r="V40" s="5"/>
      <c r="W40" s="5"/>
      <c r="X40" s="104"/>
      <c r="Y40" s="160"/>
      <c r="Z40" s="160"/>
      <c r="AA40" s="160"/>
      <c r="AB40" s="160"/>
      <c r="AC40" s="160"/>
      <c r="AD40" s="160"/>
    </row>
    <row r="41" ht="15.0" customHeight="1">
      <c r="A41" s="193"/>
      <c r="B41" s="71"/>
      <c r="C41" s="71"/>
      <c r="D41" s="71"/>
      <c r="E41" s="71"/>
      <c r="F41" s="71"/>
      <c r="G41" s="71"/>
      <c r="H41" s="71"/>
      <c r="I41" s="71"/>
      <c r="J41" s="166"/>
      <c r="K41" s="5"/>
      <c r="L41" s="5"/>
      <c r="M41" s="5"/>
      <c r="N41" s="5"/>
      <c r="O41" s="5"/>
      <c r="P41" s="5"/>
      <c r="Q41" s="5"/>
      <c r="R41" s="5"/>
      <c r="S41" s="5"/>
      <c r="T41" s="5"/>
      <c r="U41" s="5"/>
      <c r="V41" s="5"/>
      <c r="W41" s="5"/>
      <c r="X41" s="5"/>
      <c r="Y41" s="5"/>
      <c r="Z41" s="5"/>
      <c r="AA41" s="5"/>
      <c r="AB41" s="5"/>
      <c r="AC41" s="5"/>
      <c r="AD41" s="5"/>
    </row>
    <row r="42" ht="15.0" customHeight="1">
      <c r="A42" s="193"/>
      <c r="B42" s="71"/>
      <c r="C42" s="71"/>
      <c r="D42" s="71"/>
      <c r="E42" s="71"/>
      <c r="F42" s="71"/>
      <c r="G42" s="71"/>
      <c r="H42" s="71"/>
      <c r="I42" s="71"/>
      <c r="J42" s="166"/>
      <c r="K42" s="96"/>
      <c r="L42" s="5"/>
      <c r="M42" s="5"/>
      <c r="N42" s="5"/>
      <c r="O42" s="5"/>
      <c r="P42" s="5"/>
      <c r="Q42" s="5"/>
      <c r="R42" s="5"/>
      <c r="S42" s="5"/>
      <c r="T42" s="5"/>
      <c r="U42" s="5"/>
      <c r="V42" s="5"/>
      <c r="W42" s="5"/>
      <c r="X42" s="5"/>
      <c r="Y42" s="5"/>
      <c r="Z42" s="5"/>
      <c r="AA42" s="5"/>
      <c r="AB42" s="5"/>
      <c r="AC42" s="5"/>
      <c r="AD42" s="5"/>
    </row>
    <row r="43" ht="15.0" customHeight="1">
      <c r="A43" s="161" t="s">
        <v>389</v>
      </c>
      <c r="B43" s="162"/>
      <c r="C43" s="162"/>
      <c r="D43" s="162"/>
      <c r="E43" s="162"/>
      <c r="F43" s="163"/>
      <c r="G43" s="161" t="s">
        <v>389</v>
      </c>
      <c r="H43" s="162"/>
      <c r="I43" s="162"/>
      <c r="J43" s="162"/>
      <c r="K43" s="162"/>
      <c r="L43" s="163"/>
      <c r="M43" s="5"/>
      <c r="N43" s="5"/>
      <c r="O43" s="5"/>
      <c r="P43" s="5"/>
      <c r="Q43" s="5"/>
      <c r="R43" s="5"/>
      <c r="S43" s="5"/>
      <c r="T43" s="5"/>
      <c r="U43" s="5"/>
      <c r="V43" s="5"/>
      <c r="W43" s="5"/>
      <c r="X43" s="5"/>
      <c r="Y43" s="5"/>
      <c r="Z43" s="5"/>
      <c r="AA43" s="5"/>
      <c r="AB43" s="5"/>
      <c r="AC43" s="5"/>
      <c r="AD43" s="5"/>
    </row>
    <row r="44" ht="15.0" customHeight="1">
      <c r="A44" s="161" t="s">
        <v>390</v>
      </c>
      <c r="B44" s="162"/>
      <c r="C44" s="162"/>
      <c r="D44" s="162"/>
      <c r="E44" s="162"/>
      <c r="F44" s="163"/>
      <c r="G44" s="161" t="s">
        <v>390</v>
      </c>
      <c r="H44" s="162"/>
      <c r="I44" s="162"/>
      <c r="J44" s="162"/>
      <c r="K44" s="162"/>
      <c r="L44" s="163"/>
      <c r="M44" s="5"/>
      <c r="N44" s="5"/>
      <c r="O44" s="5"/>
      <c r="P44" s="5"/>
      <c r="Q44" s="5"/>
      <c r="R44" s="5"/>
      <c r="S44" s="5"/>
      <c r="T44" s="5"/>
      <c r="U44" s="5"/>
      <c r="V44" s="5"/>
      <c r="W44" s="5"/>
      <c r="X44" s="5"/>
      <c r="Y44" s="5"/>
      <c r="Z44" s="5"/>
      <c r="AA44" s="5"/>
      <c r="AB44" s="5"/>
      <c r="AC44" s="5"/>
      <c r="AD44" s="5"/>
    </row>
    <row r="45" ht="15.0" customHeight="1">
      <c r="A45" s="193"/>
      <c r="B45" s="93" t="s">
        <v>391</v>
      </c>
      <c r="C45" s="71"/>
      <c r="D45" s="71"/>
      <c r="E45" s="71"/>
      <c r="F45" s="71"/>
      <c r="G45" s="71"/>
      <c r="H45" s="71"/>
      <c r="I45" s="71"/>
      <c r="J45" s="166"/>
      <c r="K45" s="5"/>
      <c r="L45" s="5"/>
      <c r="M45" s="5"/>
      <c r="N45" s="5"/>
      <c r="O45" s="5"/>
      <c r="P45" s="5"/>
      <c r="Q45" s="5"/>
      <c r="R45" s="5"/>
      <c r="S45" s="5"/>
      <c r="T45" s="5"/>
      <c r="U45" s="5"/>
      <c r="V45" s="5"/>
      <c r="W45" s="5"/>
      <c r="X45" s="5"/>
      <c r="Y45" s="5"/>
      <c r="Z45" s="5"/>
      <c r="AA45" s="5"/>
      <c r="AB45" s="5"/>
      <c r="AC45" s="5"/>
      <c r="AD45" s="5"/>
    </row>
    <row r="46" ht="15.0" customHeight="1">
      <c r="A46" s="193"/>
      <c r="B46" s="164" t="s">
        <v>392</v>
      </c>
      <c r="D46" s="71"/>
      <c r="E46" s="71"/>
      <c r="F46" s="71"/>
      <c r="G46" s="71"/>
      <c r="H46" s="71"/>
      <c r="I46" s="71"/>
      <c r="J46" s="166"/>
      <c r="K46" s="5"/>
      <c r="L46" s="5"/>
      <c r="M46" s="5"/>
      <c r="N46" s="5"/>
      <c r="O46" s="5"/>
      <c r="P46" s="5"/>
      <c r="Q46" s="5"/>
      <c r="R46" s="5"/>
      <c r="S46" s="5"/>
      <c r="T46" s="5"/>
      <c r="U46" s="5"/>
      <c r="V46" s="5"/>
      <c r="W46" s="5"/>
      <c r="X46" s="5"/>
      <c r="Y46" s="5"/>
      <c r="Z46" s="5"/>
      <c r="AA46" s="5"/>
      <c r="AB46" s="5"/>
      <c r="AC46" s="5"/>
      <c r="AD46" s="5"/>
    </row>
    <row r="47" ht="15.0" customHeight="1">
      <c r="A47" s="193"/>
      <c r="B47" s="93" t="s">
        <v>393</v>
      </c>
      <c r="D47" s="71"/>
      <c r="E47" s="71"/>
      <c r="F47" s="71"/>
      <c r="G47" s="71"/>
      <c r="H47" s="71"/>
      <c r="I47" s="71"/>
      <c r="J47" s="166"/>
      <c r="K47" s="5"/>
      <c r="L47" s="5"/>
      <c r="M47" s="5"/>
      <c r="N47" s="5"/>
      <c r="O47" s="5"/>
      <c r="P47" s="5"/>
      <c r="Q47" s="5"/>
      <c r="R47" s="5"/>
      <c r="S47" s="5"/>
      <c r="T47" s="5"/>
      <c r="U47" s="5"/>
      <c r="V47" s="5"/>
      <c r="W47" s="5"/>
      <c r="X47" s="5"/>
      <c r="Y47" s="5"/>
      <c r="Z47" s="5"/>
      <c r="AA47" s="5"/>
      <c r="AB47" s="5"/>
      <c r="AC47" s="5"/>
      <c r="AD47" s="5"/>
    </row>
    <row r="48" ht="15.0" customHeight="1">
      <c r="A48" s="193"/>
      <c r="B48" s="71"/>
      <c r="C48" s="71"/>
      <c r="D48" s="71"/>
      <c r="E48" s="71"/>
      <c r="F48" s="71"/>
      <c r="G48" s="71"/>
      <c r="H48" s="71"/>
      <c r="I48" s="71"/>
      <c r="J48" s="166"/>
      <c r="K48" s="5"/>
      <c r="L48" s="5"/>
      <c r="M48" s="5"/>
      <c r="N48" s="5"/>
      <c r="O48" s="5"/>
      <c r="P48" s="5"/>
      <c r="Q48" s="5"/>
      <c r="R48" s="5"/>
      <c r="S48" s="5"/>
      <c r="T48" s="5"/>
      <c r="U48" s="5"/>
      <c r="V48" s="5"/>
      <c r="W48" s="5"/>
      <c r="X48" s="5"/>
      <c r="Y48" s="5"/>
      <c r="Z48" s="5"/>
      <c r="AA48" s="5"/>
      <c r="AB48" s="5"/>
      <c r="AC48" s="5"/>
      <c r="AD48" s="5"/>
    </row>
    <row r="49" ht="15.0" customHeight="1">
      <c r="A49" s="193"/>
      <c r="B49" s="40" t="s">
        <v>394</v>
      </c>
      <c r="C49" s="71"/>
      <c r="D49" s="71"/>
      <c r="E49" s="71"/>
      <c r="F49" s="71"/>
      <c r="G49" s="71"/>
      <c r="H49" s="71"/>
      <c r="I49" s="71"/>
      <c r="J49" s="166"/>
      <c r="K49" s="5"/>
      <c r="L49" s="5"/>
      <c r="M49" s="5"/>
      <c r="N49" s="5"/>
      <c r="O49" s="5"/>
      <c r="P49" s="5"/>
      <c r="Q49" s="5"/>
      <c r="R49" s="5"/>
      <c r="S49" s="5"/>
      <c r="T49" s="5"/>
      <c r="U49" s="5"/>
      <c r="V49" s="5"/>
      <c r="W49" s="5"/>
      <c r="X49" s="5"/>
      <c r="Y49" s="5"/>
      <c r="Z49" s="5"/>
      <c r="AA49" s="5"/>
      <c r="AB49" s="5"/>
      <c r="AC49" s="5"/>
      <c r="AD49" s="5"/>
    </row>
    <row r="50" ht="15.0" customHeight="1">
      <c r="A50" s="193"/>
      <c r="B50" s="40" t="s">
        <v>396</v>
      </c>
      <c r="D50" s="71"/>
      <c r="E50" s="71"/>
      <c r="F50" s="71"/>
      <c r="G50" s="71"/>
      <c r="H50" s="71"/>
      <c r="I50" s="71"/>
      <c r="J50" s="166"/>
      <c r="K50" s="96"/>
      <c r="L50" s="5"/>
      <c r="M50" s="5"/>
      <c r="N50" s="5"/>
      <c r="O50" s="5"/>
      <c r="P50" s="5"/>
      <c r="Q50" s="5"/>
      <c r="R50" s="5"/>
      <c r="S50" s="5"/>
      <c r="T50" s="5"/>
      <c r="U50" s="5"/>
      <c r="V50" s="5"/>
      <c r="W50" s="5"/>
      <c r="X50" s="5"/>
      <c r="Y50" s="5"/>
      <c r="Z50" s="5"/>
      <c r="AA50" s="5"/>
      <c r="AB50" s="5"/>
      <c r="AC50" s="5"/>
      <c r="AD50" s="5"/>
    </row>
    <row r="51" ht="15.0" customHeight="1">
      <c r="A51" s="193"/>
      <c r="B51" s="40" t="s">
        <v>397</v>
      </c>
      <c r="D51" s="71"/>
      <c r="E51" s="71"/>
      <c r="F51" s="71"/>
      <c r="G51" s="71"/>
      <c r="H51" s="71"/>
      <c r="I51" s="71"/>
      <c r="J51" s="166"/>
      <c r="K51" s="96"/>
      <c r="L51" s="5"/>
      <c r="M51" s="5"/>
      <c r="N51" s="5"/>
      <c r="O51" s="5"/>
      <c r="P51" s="5"/>
      <c r="Q51" s="5"/>
      <c r="R51" s="5"/>
      <c r="S51" s="5"/>
      <c r="T51" s="5"/>
      <c r="U51" s="5"/>
      <c r="V51" s="5"/>
      <c r="W51" s="5"/>
      <c r="X51" s="5"/>
      <c r="Y51" s="5"/>
      <c r="Z51" s="5"/>
      <c r="AA51" s="5"/>
      <c r="AB51" s="5"/>
      <c r="AC51" s="5"/>
      <c r="AD51" s="5"/>
    </row>
    <row r="52" ht="15.0" customHeight="1">
      <c r="A52" s="193"/>
      <c r="B52" s="40" t="s">
        <v>398</v>
      </c>
      <c r="D52" s="71"/>
      <c r="E52" s="71"/>
      <c r="F52" s="71"/>
      <c r="G52" s="71"/>
      <c r="H52" s="71"/>
      <c r="I52" s="71"/>
      <c r="J52" s="166"/>
      <c r="K52" s="5"/>
      <c r="L52" s="5"/>
      <c r="M52" s="5"/>
      <c r="N52" s="5"/>
      <c r="O52" s="5"/>
      <c r="P52" s="5"/>
      <c r="Q52" s="5"/>
      <c r="R52" s="5"/>
      <c r="S52" s="5"/>
      <c r="T52" s="5"/>
      <c r="U52" s="5"/>
      <c r="V52" s="5"/>
      <c r="W52" s="5"/>
      <c r="X52" s="5"/>
      <c r="Y52" s="5"/>
      <c r="Z52" s="5"/>
      <c r="AA52" s="5"/>
      <c r="AB52" s="5"/>
      <c r="AC52" s="5"/>
      <c r="AD52" s="5"/>
    </row>
    <row r="53" ht="15.0" customHeight="1">
      <c r="A53" s="193"/>
      <c r="B53" s="40" t="s">
        <v>399</v>
      </c>
      <c r="D53" s="71"/>
      <c r="E53" s="71"/>
      <c r="F53" s="71"/>
      <c r="G53" s="71"/>
      <c r="H53" s="71"/>
      <c r="I53" s="71"/>
      <c r="J53" s="166"/>
      <c r="K53" s="5"/>
      <c r="L53" s="5"/>
      <c r="M53" s="5"/>
      <c r="N53" s="5"/>
      <c r="O53" s="5"/>
      <c r="P53" s="5"/>
      <c r="Q53" s="5"/>
      <c r="R53" s="5"/>
      <c r="S53" s="5"/>
      <c r="T53" s="5"/>
      <c r="U53" s="5"/>
      <c r="V53" s="5"/>
      <c r="W53" s="5"/>
      <c r="X53" s="5"/>
      <c r="Y53" s="5"/>
      <c r="Z53" s="5"/>
      <c r="AA53" s="5"/>
      <c r="AB53" s="5"/>
      <c r="AC53" s="5"/>
      <c r="AD53" s="5"/>
    </row>
    <row r="54" ht="15.0" customHeight="1">
      <c r="A54" s="193"/>
      <c r="B54" s="40" t="s">
        <v>400</v>
      </c>
      <c r="D54" s="71"/>
      <c r="E54" s="71"/>
      <c r="F54" s="71"/>
      <c r="G54" s="71"/>
      <c r="H54" s="71"/>
      <c r="I54" s="71"/>
      <c r="J54" s="166"/>
      <c r="K54" s="5"/>
      <c r="L54" s="5"/>
      <c r="M54" s="5"/>
      <c r="N54" s="5"/>
      <c r="O54" s="5"/>
      <c r="P54" s="5"/>
      <c r="Q54" s="5"/>
      <c r="R54" s="5"/>
      <c r="S54" s="5"/>
      <c r="T54" s="5"/>
      <c r="U54" s="5"/>
      <c r="V54" s="5"/>
      <c r="W54" s="5"/>
      <c r="X54" s="5"/>
      <c r="Y54" s="5"/>
      <c r="Z54" s="5"/>
      <c r="AA54" s="5"/>
      <c r="AB54" s="5"/>
      <c r="AC54" s="5"/>
      <c r="AD54" s="5"/>
    </row>
    <row r="55" ht="15.0" customHeight="1">
      <c r="A55" s="193"/>
      <c r="B55" s="40" t="s">
        <v>401</v>
      </c>
      <c r="D55" s="71"/>
      <c r="E55" s="71"/>
      <c r="F55" s="71"/>
      <c r="G55" s="71"/>
      <c r="H55" s="71"/>
      <c r="I55" s="71"/>
      <c r="J55" s="166"/>
      <c r="K55" s="5"/>
      <c r="L55" s="5"/>
      <c r="M55" s="5"/>
      <c r="N55" s="5"/>
      <c r="O55" s="5"/>
      <c r="P55" s="5"/>
      <c r="Q55" s="5"/>
      <c r="R55" s="5"/>
      <c r="S55" s="5"/>
      <c r="T55" s="5"/>
      <c r="U55" s="5"/>
      <c r="V55" s="5"/>
      <c r="W55" s="5"/>
      <c r="X55" s="5"/>
      <c r="Y55" s="5"/>
      <c r="Z55" s="5"/>
      <c r="AA55" s="5"/>
      <c r="AB55" s="5"/>
      <c r="AC55" s="5"/>
      <c r="AD55" s="5"/>
    </row>
    <row r="56" ht="15.0" customHeight="1">
      <c r="A56" s="193"/>
      <c r="B56" s="40" t="s">
        <v>402</v>
      </c>
      <c r="D56" s="71"/>
      <c r="E56" s="71"/>
      <c r="F56" s="71"/>
      <c r="G56" s="71"/>
      <c r="H56" s="71"/>
      <c r="I56" s="71"/>
      <c r="J56" s="166"/>
      <c r="K56" s="5"/>
      <c r="L56" s="5"/>
      <c r="M56" s="5"/>
      <c r="N56" s="5"/>
      <c r="O56" s="5"/>
      <c r="P56" s="5"/>
      <c r="Q56" s="5"/>
      <c r="R56" s="5"/>
      <c r="S56" s="5"/>
      <c r="T56" s="5"/>
      <c r="U56" s="5"/>
      <c r="V56" s="5"/>
      <c r="W56" s="5"/>
      <c r="X56" s="5"/>
      <c r="Y56" s="5"/>
      <c r="Z56" s="5"/>
      <c r="AA56" s="5"/>
      <c r="AB56" s="5"/>
      <c r="AC56" s="5"/>
      <c r="AD56" s="5"/>
    </row>
    <row r="57" ht="15.0" customHeight="1">
      <c r="A57" s="193"/>
      <c r="B57" s="40" t="s">
        <v>403</v>
      </c>
      <c r="D57" s="71"/>
      <c r="E57" s="71"/>
      <c r="F57" s="71"/>
      <c r="G57" s="71"/>
      <c r="H57" s="71"/>
      <c r="I57" s="71"/>
      <c r="J57" s="166"/>
      <c r="K57" s="5"/>
      <c r="L57" s="5"/>
      <c r="M57" s="5"/>
      <c r="N57" s="5"/>
      <c r="O57" s="5"/>
      <c r="P57" s="5"/>
      <c r="Q57" s="5"/>
      <c r="R57" s="5"/>
      <c r="S57" s="5"/>
      <c r="T57" s="5"/>
      <c r="U57" s="5"/>
      <c r="V57" s="5"/>
      <c r="W57" s="5"/>
      <c r="X57" s="5"/>
      <c r="Y57" s="5"/>
      <c r="Z57" s="5"/>
      <c r="AA57" s="5"/>
      <c r="AB57" s="5"/>
      <c r="AC57" s="5"/>
      <c r="AD57" s="5"/>
    </row>
    <row r="58" ht="15.0" customHeight="1">
      <c r="A58" s="193"/>
      <c r="B58" s="40" t="s">
        <v>404</v>
      </c>
      <c r="D58" s="71"/>
      <c r="E58" s="71"/>
      <c r="F58" s="71"/>
      <c r="G58" s="71"/>
      <c r="H58" s="71"/>
      <c r="I58" s="71"/>
      <c r="J58" s="166"/>
      <c r="K58" s="5"/>
      <c r="L58" s="5"/>
      <c r="M58" s="5"/>
      <c r="N58" s="5"/>
      <c r="O58" s="5"/>
      <c r="P58" s="5"/>
      <c r="Q58" s="5"/>
      <c r="R58" s="5"/>
      <c r="S58" s="5"/>
      <c r="T58" s="5"/>
      <c r="U58" s="5"/>
      <c r="V58" s="5"/>
      <c r="W58" s="5"/>
      <c r="X58" s="5"/>
      <c r="Y58" s="5"/>
      <c r="Z58" s="5"/>
      <c r="AA58" s="5"/>
      <c r="AB58" s="5"/>
      <c r="AC58" s="5"/>
      <c r="AD58" s="5"/>
    </row>
    <row r="59" ht="15.0" customHeight="1">
      <c r="A59" s="193"/>
      <c r="B59" s="40" t="s">
        <v>405</v>
      </c>
      <c r="D59" s="71"/>
      <c r="E59" s="71"/>
      <c r="F59" s="71"/>
      <c r="G59" s="71"/>
      <c r="H59" s="71"/>
      <c r="I59" s="71"/>
      <c r="J59" s="166"/>
      <c r="K59" s="5"/>
      <c r="L59" s="5"/>
      <c r="M59" s="5"/>
      <c r="N59" s="5"/>
      <c r="O59" s="5"/>
      <c r="P59" s="5"/>
      <c r="Q59" s="5"/>
      <c r="R59" s="5"/>
      <c r="S59" s="5"/>
      <c r="T59" s="5"/>
      <c r="U59" s="5"/>
      <c r="V59" s="5"/>
      <c r="W59" s="5"/>
      <c r="X59" s="5"/>
      <c r="Y59" s="5"/>
      <c r="Z59" s="5"/>
      <c r="AA59" s="5"/>
      <c r="AB59" s="5"/>
      <c r="AC59" s="5"/>
      <c r="AD59" s="5"/>
    </row>
    <row r="60" ht="15.0" customHeight="1">
      <c r="A60" s="193"/>
      <c r="B60" s="40" t="s">
        <v>406</v>
      </c>
      <c r="D60" s="71"/>
      <c r="E60" s="71"/>
      <c r="F60" s="71"/>
      <c r="G60" s="71"/>
      <c r="H60" s="71"/>
      <c r="I60" s="71"/>
      <c r="J60" s="166"/>
      <c r="K60" s="5"/>
      <c r="L60" s="5"/>
      <c r="M60" s="5"/>
      <c r="N60" s="5"/>
      <c r="O60" s="5"/>
      <c r="P60" s="5"/>
      <c r="Q60" s="5"/>
      <c r="R60" s="5"/>
      <c r="S60" s="5"/>
      <c r="T60" s="5"/>
      <c r="U60" s="5"/>
      <c r="V60" s="5"/>
      <c r="W60" s="5"/>
      <c r="X60" s="5"/>
      <c r="Y60" s="5"/>
      <c r="Z60" s="5"/>
      <c r="AA60" s="5"/>
      <c r="AB60" s="5"/>
      <c r="AC60" s="5"/>
      <c r="AD60" s="5"/>
    </row>
    <row r="61" ht="15.0" customHeight="1">
      <c r="A61" s="193"/>
      <c r="B61" s="71"/>
      <c r="C61" s="71"/>
      <c r="D61" s="71"/>
      <c r="E61" s="71"/>
      <c r="F61" s="71"/>
      <c r="G61" s="71"/>
      <c r="H61" s="71"/>
      <c r="I61" s="71"/>
      <c r="J61" s="166"/>
      <c r="K61" s="5"/>
      <c r="L61" s="5"/>
      <c r="M61" s="5"/>
      <c r="N61" s="5"/>
      <c r="O61" s="5"/>
      <c r="P61" s="5"/>
      <c r="Q61" s="5"/>
      <c r="R61" s="5"/>
      <c r="S61" s="5"/>
      <c r="T61" s="5"/>
      <c r="U61" s="5"/>
      <c r="V61" s="5"/>
      <c r="W61" s="5"/>
      <c r="X61" s="5"/>
      <c r="Y61" s="5"/>
      <c r="Z61" s="5"/>
      <c r="AA61" s="5"/>
      <c r="AB61" s="5"/>
      <c r="AC61" s="5"/>
      <c r="AD61" s="5"/>
    </row>
    <row r="62" ht="15.0" customHeight="1">
      <c r="A62" s="193"/>
      <c r="B62" s="71"/>
      <c r="C62" s="71"/>
      <c r="D62" s="71"/>
      <c r="E62" s="71"/>
      <c r="F62" s="71"/>
      <c r="G62" s="71"/>
      <c r="H62" s="71"/>
      <c r="I62" s="71"/>
      <c r="J62" s="166"/>
      <c r="K62" s="5"/>
      <c r="L62" s="5"/>
      <c r="M62" s="5"/>
      <c r="N62" s="5"/>
      <c r="O62" s="5"/>
      <c r="P62" s="5"/>
      <c r="Q62" s="5"/>
      <c r="R62" s="5"/>
      <c r="S62" s="5"/>
      <c r="T62" s="5"/>
      <c r="U62" s="5"/>
      <c r="V62" s="5"/>
      <c r="W62" s="5"/>
      <c r="X62" s="5"/>
      <c r="Y62" s="5"/>
      <c r="Z62" s="5"/>
      <c r="AA62" s="5"/>
      <c r="AB62" s="5"/>
      <c r="AC62" s="5"/>
      <c r="AD62" s="5"/>
    </row>
    <row r="63" ht="15.0" customHeight="1">
      <c r="A63" s="55"/>
      <c r="B63" s="5"/>
      <c r="C63" s="5"/>
      <c r="D63" s="5"/>
      <c r="E63" s="5"/>
      <c r="F63" s="5"/>
      <c r="G63" s="5"/>
      <c r="H63" s="134"/>
      <c r="I63" s="134"/>
      <c r="J63" s="195"/>
      <c r="K63" s="5"/>
      <c r="L63" s="5"/>
      <c r="M63" s="5"/>
      <c r="N63" s="5"/>
      <c r="O63" s="5"/>
      <c r="P63" s="5"/>
      <c r="Q63" s="5"/>
      <c r="R63" s="5"/>
      <c r="S63" s="5"/>
      <c r="T63" s="5"/>
      <c r="U63" s="5"/>
      <c r="V63" s="5"/>
      <c r="W63" s="5"/>
      <c r="X63" s="5"/>
      <c r="Y63" s="5"/>
      <c r="Z63" s="5"/>
      <c r="AA63" s="5"/>
      <c r="AB63" s="5"/>
      <c r="AC63" s="5"/>
      <c r="AD63" s="5"/>
    </row>
    <row r="64" ht="15.0" customHeight="1">
      <c r="A64" s="55"/>
      <c r="B64" s="5"/>
      <c r="C64" s="5"/>
      <c r="D64" s="5"/>
      <c r="E64" s="5"/>
      <c r="F64" s="5"/>
      <c r="G64" s="5"/>
      <c r="H64" s="134"/>
      <c r="I64" s="134"/>
      <c r="J64" s="195"/>
      <c r="K64" s="5"/>
      <c r="L64" s="5"/>
      <c r="M64" s="5"/>
      <c r="N64" s="5"/>
      <c r="O64" s="5"/>
      <c r="P64" s="5"/>
      <c r="Q64" s="5"/>
      <c r="R64" s="5"/>
      <c r="S64" s="5"/>
      <c r="T64" s="5"/>
      <c r="U64" s="5"/>
      <c r="V64" s="5"/>
      <c r="W64" s="5"/>
      <c r="X64" s="5"/>
      <c r="Y64" s="5"/>
      <c r="Z64" s="5"/>
      <c r="AA64" s="5"/>
      <c r="AB64" s="5"/>
      <c r="AC64" s="5"/>
      <c r="AD64" s="5"/>
    </row>
    <row r="65" ht="15.0" customHeight="1">
      <c r="A65" s="55"/>
      <c r="B65" s="5"/>
      <c r="C65" s="5"/>
      <c r="D65" s="5"/>
      <c r="E65" s="5"/>
      <c r="F65" s="5"/>
      <c r="G65" s="5"/>
      <c r="H65" s="134"/>
      <c r="I65" s="134"/>
      <c r="J65" s="195"/>
      <c r="K65" s="5"/>
      <c r="L65" s="5"/>
      <c r="M65" s="5"/>
      <c r="N65" s="5"/>
      <c r="O65" s="5"/>
      <c r="P65" s="5"/>
      <c r="Q65" s="5"/>
      <c r="R65" s="5"/>
      <c r="S65" s="5"/>
      <c r="T65" s="5"/>
      <c r="U65" s="5"/>
      <c r="V65" s="5"/>
      <c r="W65" s="5"/>
      <c r="X65" s="5"/>
      <c r="Y65" s="5"/>
      <c r="Z65" s="5"/>
      <c r="AA65" s="5"/>
      <c r="AB65" s="5"/>
      <c r="AC65" s="5"/>
      <c r="AD65" s="5"/>
    </row>
    <row r="66" ht="15.0" customHeight="1">
      <c r="A66" s="55"/>
      <c r="B66" s="172" t="s">
        <v>407</v>
      </c>
      <c r="C66" s="173" t="s">
        <v>408</v>
      </c>
      <c r="D66" s="173" t="s">
        <v>409</v>
      </c>
      <c r="E66" s="173" t="s">
        <v>410</v>
      </c>
      <c r="F66" s="5"/>
      <c r="G66" s="5"/>
      <c r="H66" s="134"/>
      <c r="I66" s="134"/>
      <c r="J66" s="195"/>
      <c r="K66" s="5"/>
      <c r="L66" s="5"/>
      <c r="M66" s="5"/>
      <c r="N66" s="5"/>
      <c r="O66" s="5"/>
      <c r="P66" s="5"/>
      <c r="Q66" s="5"/>
      <c r="R66" s="5"/>
      <c r="S66" s="5"/>
      <c r="T66" s="5"/>
      <c r="U66" s="5"/>
      <c r="V66" s="5"/>
      <c r="W66" s="5"/>
      <c r="X66" s="5"/>
      <c r="Y66" s="5"/>
      <c r="Z66" s="5"/>
      <c r="AA66" s="5"/>
      <c r="AB66" s="5"/>
      <c r="AC66" s="5"/>
      <c r="AD66" s="5"/>
    </row>
    <row r="67" ht="15.75" customHeight="1">
      <c r="A67" s="55"/>
      <c r="B67" s="174">
        <v>1.0</v>
      </c>
      <c r="C67" s="175" t="s">
        <v>411</v>
      </c>
      <c r="D67" s="177" t="s">
        <v>423</v>
      </c>
      <c r="E67" s="174">
        <v>50.0</v>
      </c>
      <c r="F67" s="5"/>
      <c r="G67" s="5"/>
      <c r="H67" s="134"/>
      <c r="I67" s="134"/>
      <c r="J67" s="195"/>
      <c r="K67" s="5"/>
      <c r="L67" s="5"/>
      <c r="M67" s="5"/>
      <c r="N67" s="5"/>
      <c r="O67" s="5"/>
      <c r="P67" s="5"/>
      <c r="Q67" s="5"/>
      <c r="R67" s="5"/>
      <c r="S67" s="5"/>
      <c r="T67" s="5"/>
      <c r="U67" s="5"/>
      <c r="V67" s="5"/>
      <c r="W67" s="5"/>
      <c r="X67" s="5"/>
      <c r="Y67" s="5"/>
      <c r="Z67" s="5"/>
      <c r="AA67" s="5"/>
      <c r="AB67" s="5"/>
      <c r="AC67" s="5"/>
      <c r="AD67" s="5"/>
    </row>
    <row r="68" ht="15.75" customHeight="1">
      <c r="A68" s="55"/>
      <c r="B68" s="44"/>
      <c r="C68" s="178"/>
      <c r="D68" s="44"/>
      <c r="E68" s="44"/>
      <c r="F68" s="5"/>
      <c r="G68" s="5"/>
      <c r="H68" s="134"/>
      <c r="I68" s="134"/>
      <c r="J68" s="195"/>
      <c r="K68" s="5"/>
      <c r="L68" s="5"/>
      <c r="M68" s="5"/>
      <c r="N68" s="5"/>
      <c r="O68" s="5"/>
      <c r="P68" s="5"/>
      <c r="Q68" s="5"/>
      <c r="R68" s="5"/>
      <c r="S68" s="5"/>
      <c r="T68" s="5"/>
      <c r="U68" s="5"/>
      <c r="V68" s="5"/>
      <c r="W68" s="5"/>
      <c r="X68" s="5"/>
      <c r="Y68" s="5"/>
      <c r="Z68" s="5"/>
      <c r="AA68" s="5"/>
      <c r="AB68" s="5"/>
      <c r="AC68" s="5"/>
      <c r="AD68" s="5"/>
    </row>
    <row r="69" ht="15.75" customHeight="1">
      <c r="A69" s="55"/>
      <c r="B69" s="174">
        <v>2.0</v>
      </c>
      <c r="C69" s="175" t="s">
        <v>414</v>
      </c>
      <c r="D69" s="180" t="s">
        <v>424</v>
      </c>
      <c r="E69" s="174">
        <v>20.0</v>
      </c>
      <c r="F69" s="5"/>
      <c r="G69" s="5"/>
      <c r="H69" s="134"/>
      <c r="I69" s="134"/>
      <c r="J69" s="195"/>
      <c r="K69" s="5"/>
      <c r="L69" s="5"/>
      <c r="M69" s="5"/>
      <c r="N69" s="5"/>
      <c r="O69" s="5"/>
      <c r="P69" s="5"/>
      <c r="Q69" s="5"/>
      <c r="R69" s="5"/>
      <c r="S69" s="5"/>
      <c r="T69" s="5"/>
      <c r="U69" s="5"/>
      <c r="V69" s="5"/>
      <c r="W69" s="5"/>
      <c r="X69" s="5"/>
      <c r="Y69" s="5"/>
      <c r="Z69" s="5"/>
      <c r="AA69" s="5"/>
      <c r="AB69" s="5"/>
      <c r="AC69" s="5"/>
      <c r="AD69" s="5"/>
    </row>
    <row r="70" ht="15.75" customHeight="1">
      <c r="A70" s="55"/>
      <c r="B70" s="44"/>
      <c r="C70" s="178"/>
      <c r="D70" s="44"/>
      <c r="E70" s="44"/>
      <c r="F70" s="5"/>
      <c r="G70" s="5"/>
      <c r="H70" s="134"/>
      <c r="I70" s="134"/>
      <c r="J70" s="195"/>
      <c r="K70" s="5"/>
      <c r="L70" s="5"/>
      <c r="M70" s="5"/>
      <c r="N70" s="5"/>
      <c r="O70" s="5"/>
      <c r="P70" s="5"/>
      <c r="Q70" s="5"/>
      <c r="R70" s="5"/>
      <c r="S70" s="5"/>
      <c r="T70" s="5"/>
      <c r="U70" s="5"/>
      <c r="V70" s="5"/>
      <c r="W70" s="5"/>
      <c r="X70" s="5"/>
      <c r="Y70" s="5"/>
      <c r="Z70" s="5"/>
      <c r="AA70" s="5"/>
      <c r="AB70" s="5"/>
      <c r="AC70" s="5"/>
      <c r="AD70" s="5"/>
    </row>
    <row r="71" ht="15.75" customHeight="1">
      <c r="A71" s="55"/>
      <c r="B71" s="174">
        <v>3.0</v>
      </c>
      <c r="C71" s="175" t="s">
        <v>416</v>
      </c>
      <c r="D71" s="177" t="s">
        <v>417</v>
      </c>
      <c r="E71" s="174">
        <v>10.0</v>
      </c>
      <c r="F71" s="5"/>
      <c r="G71" s="5"/>
      <c r="H71" s="134"/>
      <c r="I71" s="134"/>
      <c r="J71" s="195"/>
      <c r="K71" s="5"/>
      <c r="L71" s="5"/>
      <c r="M71" s="5"/>
      <c r="N71" s="5"/>
      <c r="O71" s="5"/>
      <c r="P71" s="5"/>
      <c r="Q71" s="5"/>
      <c r="R71" s="5"/>
      <c r="S71" s="5"/>
      <c r="T71" s="5"/>
      <c r="U71" s="5"/>
      <c r="V71" s="5"/>
      <c r="W71" s="5"/>
      <c r="X71" s="5"/>
      <c r="Y71" s="5"/>
      <c r="Z71" s="5"/>
      <c r="AA71" s="5"/>
      <c r="AB71" s="5"/>
      <c r="AC71" s="5"/>
      <c r="AD71" s="5"/>
    </row>
    <row r="72" ht="15.75" customHeight="1">
      <c r="A72" s="55"/>
      <c r="B72" s="37"/>
      <c r="C72" s="183"/>
      <c r="D72" s="37"/>
      <c r="E72" s="37"/>
      <c r="F72" s="5"/>
      <c r="G72" s="5"/>
      <c r="H72" s="134"/>
      <c r="I72" s="134"/>
      <c r="J72" s="195"/>
      <c r="K72" s="5"/>
      <c r="L72" s="5"/>
      <c r="M72" s="5"/>
      <c r="N72" s="5"/>
      <c r="O72" s="5"/>
      <c r="P72" s="5"/>
      <c r="Q72" s="5"/>
      <c r="R72" s="5"/>
      <c r="S72" s="5"/>
      <c r="T72" s="5"/>
      <c r="U72" s="5"/>
      <c r="V72" s="5"/>
      <c r="W72" s="5"/>
      <c r="X72" s="5"/>
      <c r="Y72" s="5"/>
      <c r="Z72" s="5"/>
      <c r="AA72" s="5"/>
      <c r="AB72" s="5"/>
      <c r="AC72" s="5"/>
      <c r="AD72" s="5"/>
    </row>
    <row r="73" ht="15.75" customHeight="1">
      <c r="A73" s="55"/>
      <c r="B73" s="37"/>
      <c r="C73" s="183"/>
      <c r="D73" s="37"/>
      <c r="E73" s="37"/>
      <c r="F73" s="5"/>
      <c r="G73" s="5"/>
      <c r="H73" s="134"/>
      <c r="I73" s="134"/>
      <c r="J73" s="195"/>
      <c r="K73" s="5"/>
      <c r="L73" s="5"/>
      <c r="M73" s="5"/>
      <c r="N73" s="5"/>
      <c r="O73" s="5"/>
      <c r="P73" s="5"/>
      <c r="Q73" s="5"/>
      <c r="R73" s="5"/>
      <c r="S73" s="5"/>
      <c r="T73" s="5"/>
      <c r="U73" s="5"/>
      <c r="V73" s="5"/>
      <c r="W73" s="5"/>
      <c r="X73" s="5"/>
      <c r="Y73" s="5"/>
      <c r="Z73" s="5"/>
      <c r="AA73" s="5"/>
      <c r="AB73" s="5"/>
      <c r="AC73" s="5"/>
      <c r="AD73" s="5"/>
    </row>
    <row r="74" ht="15.75" customHeight="1">
      <c r="A74" s="55"/>
      <c r="B74" s="44"/>
      <c r="C74" s="178"/>
      <c r="D74" s="44"/>
      <c r="E74" s="44"/>
      <c r="F74" s="5"/>
      <c r="G74" s="5"/>
      <c r="H74" s="134"/>
      <c r="I74" s="134"/>
      <c r="J74" s="195"/>
      <c r="K74" s="5"/>
      <c r="L74" s="5"/>
      <c r="M74" s="5"/>
      <c r="N74" s="5"/>
      <c r="O74" s="5"/>
      <c r="P74" s="5"/>
      <c r="Q74" s="5"/>
      <c r="R74" s="5"/>
      <c r="S74" s="5"/>
      <c r="T74" s="5"/>
      <c r="U74" s="5"/>
      <c r="V74" s="5"/>
      <c r="W74" s="5"/>
      <c r="X74" s="5"/>
      <c r="Y74" s="5"/>
      <c r="Z74" s="5"/>
      <c r="AA74" s="5"/>
      <c r="AB74" s="5"/>
      <c r="AC74" s="5"/>
      <c r="AD74" s="5"/>
    </row>
    <row r="75" ht="15.75" customHeight="1">
      <c r="A75" s="55"/>
      <c r="B75" s="184">
        <v>4.0</v>
      </c>
      <c r="C75" s="185" t="s">
        <v>418</v>
      </c>
      <c r="D75" s="185" t="s">
        <v>419</v>
      </c>
      <c r="E75" s="186">
        <v>0.0</v>
      </c>
      <c r="F75" s="5"/>
      <c r="G75" s="5"/>
      <c r="H75" s="134"/>
      <c r="I75" s="134"/>
      <c r="J75" s="19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19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19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19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19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19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19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19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19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19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19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19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19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19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19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19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19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19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19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19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19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19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19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19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19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19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19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19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19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19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19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19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19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19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19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19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19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19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19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19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19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19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19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19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19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19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19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19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19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19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19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19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19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19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19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19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19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19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19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19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19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19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19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19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19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19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19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19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19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19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19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19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19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19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19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19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19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19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19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19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19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19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19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19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19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19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19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19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19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19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19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19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19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19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19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19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19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19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19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19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19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19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19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19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19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19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19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19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19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19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19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19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19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19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19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19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19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19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19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19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19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19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19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19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19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19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19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19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19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19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19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19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19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19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19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19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19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19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19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19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19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19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19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19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19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19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19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19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19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19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19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19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19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19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19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19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19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19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19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19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19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19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19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134"/>
      <c r="I238" s="134"/>
      <c r="J238" s="19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134"/>
      <c r="I239" s="134"/>
      <c r="J239" s="19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134"/>
      <c r="I240" s="134"/>
      <c r="J240" s="19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134"/>
      <c r="I241" s="134"/>
      <c r="J241" s="19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134"/>
      <c r="I242" s="134"/>
      <c r="J242" s="19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134"/>
      <c r="I243" s="134"/>
      <c r="J243" s="19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134"/>
      <c r="I244" s="134"/>
      <c r="J244" s="19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134"/>
      <c r="I245" s="134"/>
      <c r="J245" s="19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134"/>
      <c r="I246" s="134"/>
      <c r="J246" s="19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134"/>
      <c r="I247" s="134"/>
      <c r="J247" s="19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134"/>
      <c r="I248" s="134"/>
      <c r="J248" s="19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134"/>
      <c r="I249" s="134"/>
      <c r="J249" s="19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134"/>
      <c r="I250" s="134"/>
      <c r="J250" s="19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134"/>
      <c r="I251" s="134"/>
      <c r="J251" s="19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134"/>
      <c r="I252" s="134"/>
      <c r="J252" s="19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134"/>
      <c r="I253" s="134"/>
      <c r="J253" s="195"/>
      <c r="K253" s="5"/>
      <c r="L253" s="5"/>
      <c r="M253" s="5"/>
      <c r="N253" s="5"/>
      <c r="O253" s="5"/>
      <c r="P253" s="5"/>
      <c r="Q253" s="5"/>
      <c r="R253" s="5"/>
      <c r="S253" s="5"/>
      <c r="T253" s="5"/>
      <c r="U253" s="5"/>
      <c r="V253" s="5"/>
      <c r="W253" s="5"/>
      <c r="X253" s="5"/>
      <c r="Y253" s="5"/>
      <c r="Z253" s="5"/>
      <c r="AA253" s="5"/>
      <c r="AB253" s="5"/>
      <c r="AC253" s="5"/>
      <c r="AD253" s="5"/>
    </row>
    <row r="254" ht="15.75" customHeight="1">
      <c r="A254" s="55"/>
      <c r="B254" s="5"/>
      <c r="C254" s="5"/>
      <c r="D254" s="5"/>
      <c r="E254" s="5"/>
      <c r="F254" s="5"/>
      <c r="G254" s="5"/>
      <c r="H254" s="134"/>
      <c r="I254" s="134"/>
      <c r="J254" s="195"/>
      <c r="K254" s="5"/>
      <c r="L254" s="5"/>
      <c r="M254" s="5"/>
      <c r="N254" s="5"/>
      <c r="O254" s="5"/>
      <c r="P254" s="5"/>
      <c r="Q254" s="5"/>
      <c r="R254" s="5"/>
      <c r="S254" s="5"/>
      <c r="T254" s="5"/>
      <c r="U254" s="5"/>
      <c r="V254" s="5"/>
      <c r="W254" s="5"/>
      <c r="X254" s="5"/>
      <c r="Y254" s="5"/>
      <c r="Z254" s="5"/>
      <c r="AA254" s="5"/>
      <c r="AB254" s="5"/>
      <c r="AC254" s="5"/>
      <c r="AD254" s="5"/>
    </row>
    <row r="255" ht="15.75" customHeight="1">
      <c r="A255" s="55"/>
      <c r="B255" s="5"/>
      <c r="C255" s="5"/>
      <c r="D255" s="5"/>
      <c r="E255" s="5"/>
      <c r="F255" s="5"/>
      <c r="G255" s="5"/>
      <c r="H255" s="134"/>
      <c r="I255" s="134"/>
      <c r="J255" s="195"/>
      <c r="K255" s="5"/>
      <c r="L255" s="5"/>
      <c r="M255" s="5"/>
      <c r="N255" s="5"/>
      <c r="O255" s="5"/>
      <c r="P255" s="5"/>
      <c r="Q255" s="5"/>
      <c r="R255" s="5"/>
      <c r="S255" s="5"/>
      <c r="T255" s="5"/>
      <c r="U255" s="5"/>
      <c r="V255" s="5"/>
      <c r="W255" s="5"/>
      <c r="X255" s="5"/>
      <c r="Y255" s="5"/>
      <c r="Z255" s="5"/>
      <c r="AA255" s="5"/>
      <c r="AB255" s="5"/>
      <c r="AC255" s="5"/>
      <c r="AD255" s="5"/>
    </row>
    <row r="256" ht="15.75" customHeight="1">
      <c r="A256" s="55"/>
      <c r="B256" s="5"/>
      <c r="C256" s="5"/>
      <c r="D256" s="5"/>
      <c r="E256" s="5"/>
      <c r="F256" s="5"/>
      <c r="G256" s="5"/>
      <c r="H256" s="134"/>
      <c r="I256" s="134"/>
      <c r="J256" s="195"/>
      <c r="K256" s="5"/>
      <c r="L256" s="5"/>
      <c r="M256" s="5"/>
      <c r="N256" s="5"/>
      <c r="O256" s="5"/>
      <c r="P256" s="5"/>
      <c r="Q256" s="5"/>
      <c r="R256" s="5"/>
      <c r="S256" s="5"/>
      <c r="T256" s="5"/>
      <c r="U256" s="5"/>
      <c r="V256" s="5"/>
      <c r="W256" s="5"/>
      <c r="X256" s="5"/>
      <c r="Y256" s="5"/>
      <c r="Z256" s="5"/>
      <c r="AA256" s="5"/>
      <c r="AB256" s="5"/>
      <c r="AC256" s="5"/>
      <c r="AD256" s="5"/>
    </row>
    <row r="257" ht="15.75" customHeight="1">
      <c r="A257" s="55"/>
      <c r="B257" s="5"/>
      <c r="C257" s="5"/>
      <c r="D257" s="5"/>
      <c r="E257" s="5"/>
      <c r="F257" s="5"/>
      <c r="G257" s="5"/>
      <c r="H257" s="134"/>
      <c r="I257" s="134"/>
      <c r="J257" s="195"/>
      <c r="K257" s="5"/>
      <c r="L257" s="5"/>
      <c r="M257" s="5"/>
      <c r="N257" s="5"/>
      <c r="O257" s="5"/>
      <c r="P257" s="5"/>
      <c r="Q257" s="5"/>
      <c r="R257" s="5"/>
      <c r="S257" s="5"/>
      <c r="T257" s="5"/>
      <c r="U257" s="5"/>
      <c r="V257" s="5"/>
      <c r="W257" s="5"/>
      <c r="X257" s="5"/>
      <c r="Y257" s="5"/>
      <c r="Z257" s="5"/>
      <c r="AA257" s="5"/>
      <c r="AB257" s="5"/>
      <c r="AC257" s="5"/>
      <c r="AD257" s="5"/>
    </row>
    <row r="258" ht="15.75" customHeight="1">
      <c r="A258" s="55"/>
      <c r="B258" s="5"/>
      <c r="C258" s="5"/>
      <c r="D258" s="5"/>
      <c r="E258" s="5"/>
      <c r="F258" s="5"/>
      <c r="G258" s="5"/>
      <c r="H258" s="134"/>
      <c r="I258" s="134"/>
      <c r="J258" s="195"/>
      <c r="K258" s="5"/>
      <c r="L258" s="5"/>
      <c r="M258" s="5"/>
      <c r="N258" s="5"/>
      <c r="O258" s="5"/>
      <c r="P258" s="5"/>
      <c r="Q258" s="5"/>
      <c r="R258" s="5"/>
      <c r="S258" s="5"/>
      <c r="T258" s="5"/>
      <c r="U258" s="5"/>
      <c r="V258" s="5"/>
      <c r="W258" s="5"/>
      <c r="X258" s="5"/>
      <c r="Y258" s="5"/>
      <c r="Z258" s="5"/>
      <c r="AA258" s="5"/>
      <c r="AB258" s="5"/>
      <c r="AC258" s="5"/>
      <c r="AD258" s="5"/>
    </row>
    <row r="259" ht="15.75" customHeight="1">
      <c r="A259" s="55"/>
      <c r="B259" s="5"/>
      <c r="C259" s="5"/>
      <c r="D259" s="5"/>
      <c r="E259" s="5"/>
      <c r="F259" s="5"/>
      <c r="G259" s="5"/>
      <c r="H259" s="134"/>
      <c r="I259" s="134"/>
      <c r="J259" s="195"/>
      <c r="K259" s="5"/>
      <c r="L259" s="5"/>
      <c r="M259" s="5"/>
      <c r="N259" s="5"/>
      <c r="O259" s="5"/>
      <c r="P259" s="5"/>
      <c r="Q259" s="5"/>
      <c r="R259" s="5"/>
      <c r="S259" s="5"/>
      <c r="T259" s="5"/>
      <c r="U259" s="5"/>
      <c r="V259" s="5"/>
      <c r="W259" s="5"/>
      <c r="X259" s="5"/>
      <c r="Y259" s="5"/>
      <c r="Z259" s="5"/>
      <c r="AA259" s="5"/>
      <c r="AB259" s="5"/>
      <c r="AC259" s="5"/>
      <c r="AD259" s="5"/>
    </row>
    <row r="260" ht="15.75" customHeight="1">
      <c r="A260" s="55"/>
      <c r="B260" s="5"/>
      <c r="C260" s="5"/>
      <c r="D260" s="5"/>
      <c r="E260" s="5"/>
      <c r="F260" s="5"/>
      <c r="G260" s="5"/>
      <c r="H260" s="5"/>
      <c r="I260" s="5"/>
      <c r="J260" s="195"/>
      <c r="K260" s="5"/>
      <c r="L260" s="5"/>
      <c r="M260" s="5"/>
      <c r="N260" s="5"/>
      <c r="O260" s="5"/>
      <c r="P260" s="5"/>
      <c r="Q260" s="5"/>
      <c r="R260" s="5"/>
      <c r="S260" s="5"/>
      <c r="T260" s="5"/>
      <c r="U260" s="5"/>
      <c r="V260" s="5"/>
      <c r="W260" s="5"/>
      <c r="X260" s="5"/>
      <c r="Y260" s="5"/>
      <c r="Z260" s="5"/>
      <c r="AA260" s="5"/>
      <c r="AB260" s="5"/>
      <c r="AC260" s="5"/>
      <c r="AD260" s="5"/>
    </row>
    <row r="261" ht="15.75" customHeight="1">
      <c r="A261" s="55"/>
      <c r="B261" s="5"/>
      <c r="C261" s="5"/>
      <c r="D261" s="5"/>
      <c r="E261" s="5"/>
      <c r="F261" s="5"/>
      <c r="G261" s="5"/>
      <c r="H261" s="5"/>
      <c r="I261" s="5"/>
      <c r="J261" s="195"/>
      <c r="K261" s="5"/>
      <c r="L261" s="5"/>
      <c r="M261" s="5"/>
      <c r="N261" s="5"/>
      <c r="O261" s="5"/>
      <c r="P261" s="5"/>
      <c r="Q261" s="5"/>
      <c r="R261" s="5"/>
      <c r="S261" s="5"/>
      <c r="T261" s="5"/>
      <c r="U261" s="5"/>
      <c r="V261" s="5"/>
      <c r="W261" s="5"/>
      <c r="X261" s="5"/>
      <c r="Y261" s="5"/>
      <c r="Z261" s="5"/>
      <c r="AA261" s="5"/>
      <c r="AB261" s="5"/>
      <c r="AC261" s="5"/>
      <c r="AD261" s="5"/>
    </row>
    <row r="262" ht="15.75" customHeight="1">
      <c r="A262" s="55"/>
      <c r="B262" s="5"/>
      <c r="C262" s="5"/>
      <c r="D262" s="5"/>
      <c r="E262" s="5"/>
      <c r="F262" s="5"/>
      <c r="G262" s="5"/>
      <c r="H262" s="5"/>
      <c r="I262" s="5"/>
      <c r="J262" s="195"/>
      <c r="K262" s="5"/>
      <c r="L262" s="5"/>
      <c r="M262" s="5"/>
      <c r="N262" s="5"/>
      <c r="O262" s="5"/>
      <c r="P262" s="5"/>
      <c r="Q262" s="5"/>
      <c r="R262" s="5"/>
      <c r="S262" s="5"/>
      <c r="T262" s="5"/>
      <c r="U262" s="5"/>
      <c r="V262" s="5"/>
      <c r="W262" s="5"/>
      <c r="X262" s="5"/>
      <c r="Y262" s="5"/>
      <c r="Z262" s="5"/>
      <c r="AA262" s="5"/>
      <c r="AB262" s="5"/>
      <c r="AC262" s="5"/>
      <c r="AD262" s="5"/>
    </row>
    <row r="263" ht="15.75" customHeight="1">
      <c r="A263" s="55"/>
      <c r="B263" s="5"/>
      <c r="C263" s="5"/>
      <c r="D263" s="5"/>
      <c r="E263" s="5"/>
      <c r="F263" s="5"/>
      <c r="G263" s="5"/>
      <c r="H263" s="5"/>
      <c r="I263" s="5"/>
      <c r="J263" s="195"/>
      <c r="K263" s="5"/>
      <c r="L263" s="5"/>
      <c r="M263" s="5"/>
      <c r="N263" s="5"/>
      <c r="O263" s="5"/>
      <c r="P263" s="5"/>
      <c r="Q263" s="5"/>
      <c r="R263" s="5"/>
      <c r="S263" s="5"/>
      <c r="T263" s="5"/>
      <c r="U263" s="5"/>
      <c r="V263" s="5"/>
      <c r="W263" s="5"/>
      <c r="X263" s="5"/>
      <c r="Y263" s="5"/>
      <c r="Z263" s="5"/>
      <c r="AA263" s="5"/>
      <c r="AB263" s="5"/>
      <c r="AC263" s="5"/>
      <c r="AD263" s="5"/>
    </row>
    <row r="264" ht="15.75" customHeight="1">
      <c r="A264" s="55"/>
      <c r="B264" s="5"/>
      <c r="C264" s="5"/>
      <c r="D264" s="5"/>
      <c r="E264" s="5"/>
      <c r="F264" s="5"/>
      <c r="G264" s="5"/>
      <c r="H264" s="5"/>
      <c r="I264" s="5"/>
      <c r="J264" s="195"/>
      <c r="K264" s="5"/>
      <c r="L264" s="5"/>
      <c r="M264" s="5"/>
      <c r="N264" s="5"/>
      <c r="O264" s="5"/>
      <c r="P264" s="5"/>
      <c r="Q264" s="5"/>
      <c r="R264" s="5"/>
      <c r="S264" s="5"/>
      <c r="T264" s="5"/>
      <c r="U264" s="5"/>
      <c r="V264" s="5"/>
      <c r="W264" s="5"/>
      <c r="X264" s="5"/>
      <c r="Y264" s="5"/>
      <c r="Z264" s="5"/>
      <c r="AA264" s="5"/>
      <c r="AB264" s="5"/>
      <c r="AC264" s="5"/>
      <c r="AD264" s="5"/>
    </row>
    <row r="265" ht="15.75" customHeight="1">
      <c r="A265" s="55"/>
      <c r="B265" s="5"/>
      <c r="C265" s="5"/>
      <c r="D265" s="5"/>
      <c r="E265" s="5"/>
      <c r="F265" s="5"/>
      <c r="G265" s="5"/>
      <c r="H265" s="5"/>
      <c r="I265" s="5"/>
      <c r="J265" s="195"/>
      <c r="K265" s="5"/>
      <c r="L265" s="5"/>
      <c r="M265" s="5"/>
      <c r="N265" s="5"/>
      <c r="O265" s="5"/>
      <c r="P265" s="5"/>
      <c r="Q265" s="5"/>
      <c r="R265" s="5"/>
      <c r="S265" s="5"/>
      <c r="T265" s="5"/>
      <c r="U265" s="5"/>
      <c r="V265" s="5"/>
      <c r="W265" s="5"/>
      <c r="X265" s="5"/>
      <c r="Y265" s="5"/>
      <c r="Z265" s="5"/>
      <c r="AA265" s="5"/>
      <c r="AB265" s="5"/>
      <c r="AC265" s="5"/>
      <c r="AD265" s="5"/>
    </row>
    <row r="266" ht="15.75" customHeight="1">
      <c r="A266" s="55"/>
      <c r="B266" s="5"/>
      <c r="C266" s="5"/>
      <c r="D266" s="5"/>
      <c r="E266" s="5"/>
      <c r="F266" s="5"/>
      <c r="G266" s="5"/>
      <c r="H266" s="5"/>
      <c r="I266" s="5"/>
      <c r="J266" s="195"/>
      <c r="K266" s="5"/>
      <c r="L266" s="5"/>
      <c r="M266" s="5"/>
      <c r="N266" s="5"/>
      <c r="O266" s="5"/>
      <c r="P266" s="5"/>
      <c r="Q266" s="5"/>
      <c r="R266" s="5"/>
      <c r="S266" s="5"/>
      <c r="T266" s="5"/>
      <c r="U266" s="5"/>
      <c r="V266" s="5"/>
      <c r="W266" s="5"/>
      <c r="X266" s="5"/>
      <c r="Y266" s="5"/>
      <c r="Z266" s="5"/>
      <c r="AA266" s="5"/>
      <c r="AB266" s="5"/>
      <c r="AC266" s="5"/>
      <c r="AD266" s="5"/>
    </row>
    <row r="267" ht="15.75" customHeight="1">
      <c r="A267" s="55"/>
      <c r="B267" s="5"/>
      <c r="C267" s="5"/>
      <c r="D267" s="5"/>
      <c r="E267" s="5"/>
      <c r="F267" s="5"/>
      <c r="G267" s="5"/>
      <c r="H267" s="5"/>
      <c r="I267" s="5"/>
      <c r="J267" s="195"/>
      <c r="K267" s="5"/>
      <c r="L267" s="5"/>
      <c r="M267" s="5"/>
      <c r="N267" s="5"/>
      <c r="O267" s="5"/>
      <c r="P267" s="5"/>
      <c r="Q267" s="5"/>
      <c r="R267" s="5"/>
      <c r="S267" s="5"/>
      <c r="T267" s="5"/>
      <c r="U267" s="5"/>
      <c r="V267" s="5"/>
      <c r="W267" s="5"/>
      <c r="X267" s="5"/>
      <c r="Y267" s="5"/>
      <c r="Z267" s="5"/>
      <c r="AA267" s="5"/>
      <c r="AB267" s="5"/>
      <c r="AC267" s="5"/>
      <c r="AD267" s="5"/>
    </row>
    <row r="268" ht="15.75" customHeight="1">
      <c r="A268" s="55"/>
      <c r="B268" s="5"/>
      <c r="C268" s="5"/>
      <c r="D268" s="5"/>
      <c r="E268" s="5"/>
      <c r="F268" s="5"/>
      <c r="G268" s="5"/>
      <c r="H268" s="5"/>
      <c r="I268" s="5"/>
      <c r="J268" s="195"/>
      <c r="K268" s="5"/>
      <c r="L268" s="5"/>
      <c r="M268" s="5"/>
      <c r="N268" s="5"/>
      <c r="O268" s="5"/>
      <c r="P268" s="5"/>
      <c r="Q268" s="5"/>
      <c r="R268" s="5"/>
      <c r="S268" s="5"/>
      <c r="T268" s="5"/>
      <c r="U268" s="5"/>
      <c r="V268" s="5"/>
      <c r="W268" s="5"/>
      <c r="X268" s="5"/>
      <c r="Y268" s="5"/>
      <c r="Z268" s="5"/>
      <c r="AA268" s="5"/>
      <c r="AB268" s="5"/>
      <c r="AC268" s="5"/>
      <c r="AD268" s="5"/>
    </row>
    <row r="269" ht="15.75" customHeight="1">
      <c r="A269" s="55"/>
      <c r="B269" s="5"/>
      <c r="C269" s="5"/>
      <c r="D269" s="5"/>
      <c r="E269" s="5"/>
      <c r="F269" s="5"/>
      <c r="G269" s="5"/>
      <c r="H269" s="5"/>
      <c r="I269" s="5"/>
      <c r="J269" s="195"/>
      <c r="K269" s="5"/>
      <c r="L269" s="5"/>
      <c r="M269" s="5"/>
      <c r="N269" s="5"/>
      <c r="O269" s="5"/>
      <c r="P269" s="5"/>
      <c r="Q269" s="5"/>
      <c r="R269" s="5"/>
      <c r="S269" s="5"/>
      <c r="T269" s="5"/>
      <c r="U269" s="5"/>
      <c r="V269" s="5"/>
      <c r="W269" s="5"/>
      <c r="X269" s="5"/>
      <c r="Y269" s="5"/>
      <c r="Z269" s="5"/>
      <c r="AA269" s="5"/>
      <c r="AB269" s="5"/>
      <c r="AC269" s="5"/>
      <c r="AD269" s="5"/>
    </row>
    <row r="270" ht="15.75" customHeight="1">
      <c r="A270" s="55"/>
      <c r="B270" s="5"/>
      <c r="C270" s="5"/>
      <c r="D270" s="5"/>
      <c r="E270" s="5"/>
      <c r="F270" s="5"/>
      <c r="G270" s="5"/>
      <c r="H270" s="5"/>
      <c r="I270" s="5"/>
      <c r="J270" s="195"/>
      <c r="K270" s="5"/>
      <c r="L270" s="5"/>
      <c r="M270" s="5"/>
      <c r="N270" s="5"/>
      <c r="O270" s="5"/>
      <c r="P270" s="5"/>
      <c r="Q270" s="5"/>
      <c r="R270" s="5"/>
      <c r="S270" s="5"/>
      <c r="T270" s="5"/>
      <c r="U270" s="5"/>
      <c r="V270" s="5"/>
      <c r="W270" s="5"/>
      <c r="X270" s="5"/>
      <c r="Y270" s="5"/>
      <c r="Z270" s="5"/>
      <c r="AA270" s="5"/>
      <c r="AB270" s="5"/>
      <c r="AC270" s="5"/>
      <c r="AD270" s="5"/>
    </row>
    <row r="271" ht="15.75" customHeight="1">
      <c r="A271" s="55"/>
      <c r="B271" s="5"/>
      <c r="C271" s="5"/>
      <c r="D271" s="5"/>
      <c r="E271" s="5"/>
      <c r="F271" s="5"/>
      <c r="G271" s="5"/>
      <c r="H271" s="5"/>
      <c r="I271" s="5"/>
      <c r="J271" s="195"/>
      <c r="K271" s="5"/>
      <c r="L271" s="5"/>
      <c r="M271" s="5"/>
      <c r="N271" s="5"/>
      <c r="O271" s="5"/>
      <c r="P271" s="5"/>
      <c r="Q271" s="5"/>
      <c r="R271" s="5"/>
      <c r="S271" s="5"/>
      <c r="T271" s="5"/>
      <c r="U271" s="5"/>
      <c r="V271" s="5"/>
      <c r="W271" s="5"/>
      <c r="X271" s="5"/>
      <c r="Y271" s="5"/>
      <c r="Z271" s="5"/>
      <c r="AA271" s="5"/>
      <c r="AB271" s="5"/>
      <c r="AC271" s="5"/>
      <c r="AD271" s="5"/>
    </row>
    <row r="272" ht="15.75" customHeight="1">
      <c r="A272" s="55"/>
      <c r="B272" s="5"/>
      <c r="C272" s="5"/>
      <c r="D272" s="5"/>
      <c r="E272" s="5"/>
      <c r="F272" s="5"/>
      <c r="G272" s="5"/>
      <c r="H272" s="5"/>
      <c r="I272" s="5"/>
      <c r="J272" s="195"/>
      <c r="K272" s="5"/>
      <c r="L272" s="5"/>
      <c r="M272" s="5"/>
      <c r="N272" s="5"/>
      <c r="O272" s="5"/>
      <c r="P272" s="5"/>
      <c r="Q272" s="5"/>
      <c r="R272" s="5"/>
      <c r="S272" s="5"/>
      <c r="T272" s="5"/>
      <c r="U272" s="5"/>
      <c r="V272" s="5"/>
      <c r="W272" s="5"/>
      <c r="X272" s="5"/>
      <c r="Y272" s="5"/>
      <c r="Z272" s="5"/>
      <c r="AA272" s="5"/>
      <c r="AB272" s="5"/>
      <c r="AC272" s="5"/>
      <c r="AD272" s="5"/>
    </row>
    <row r="273" ht="15.75" customHeight="1">
      <c r="A273" s="55"/>
      <c r="B273" s="5"/>
      <c r="C273" s="5"/>
      <c r="D273" s="5"/>
      <c r="E273" s="5"/>
      <c r="F273" s="5"/>
      <c r="G273" s="5"/>
      <c r="H273" s="5"/>
      <c r="I273" s="5"/>
      <c r="J273" s="195"/>
      <c r="K273" s="5"/>
      <c r="L273" s="5"/>
      <c r="M273" s="5"/>
      <c r="N273" s="5"/>
      <c r="O273" s="5"/>
      <c r="P273" s="5"/>
      <c r="Q273" s="5"/>
      <c r="R273" s="5"/>
      <c r="S273" s="5"/>
      <c r="T273" s="5"/>
      <c r="U273" s="5"/>
      <c r="V273" s="5"/>
      <c r="W273" s="5"/>
      <c r="X273" s="5"/>
      <c r="Y273" s="5"/>
      <c r="Z273" s="5"/>
      <c r="AA273" s="5"/>
      <c r="AB273" s="5"/>
      <c r="AC273" s="5"/>
      <c r="AD273" s="5"/>
    </row>
    <row r="274" ht="15.75" customHeight="1">
      <c r="A274" s="55"/>
      <c r="B274" s="5"/>
      <c r="C274" s="5"/>
      <c r="D274" s="5"/>
      <c r="E274" s="5"/>
      <c r="F274" s="5"/>
      <c r="G274" s="5"/>
      <c r="H274" s="5"/>
      <c r="I274" s="5"/>
      <c r="J274" s="195"/>
      <c r="K274" s="5"/>
      <c r="L274" s="5"/>
      <c r="M274" s="5"/>
      <c r="N274" s="5"/>
      <c r="O274" s="5"/>
      <c r="P274" s="5"/>
      <c r="Q274" s="5"/>
      <c r="R274" s="5"/>
      <c r="S274" s="5"/>
      <c r="T274" s="5"/>
      <c r="U274" s="5"/>
      <c r="V274" s="5"/>
      <c r="W274" s="5"/>
      <c r="X274" s="5"/>
      <c r="Y274" s="5"/>
      <c r="Z274" s="5"/>
      <c r="AA274" s="5"/>
      <c r="AB274" s="5"/>
      <c r="AC274" s="5"/>
      <c r="AD274" s="5"/>
    </row>
    <row r="275" ht="15.75" customHeight="1">
      <c r="A275" s="55"/>
      <c r="B275" s="5"/>
      <c r="C275" s="5"/>
      <c r="D275" s="5"/>
      <c r="E275" s="5"/>
      <c r="F275" s="5"/>
      <c r="G275" s="5"/>
      <c r="H275" s="5"/>
      <c r="I275" s="5"/>
      <c r="J275" s="195"/>
      <c r="K275" s="5"/>
      <c r="L275" s="5"/>
      <c r="M275" s="5"/>
      <c r="N275" s="5"/>
      <c r="O275" s="5"/>
      <c r="P275" s="5"/>
      <c r="Q275" s="5"/>
      <c r="R275" s="5"/>
      <c r="S275" s="5"/>
      <c r="T275" s="5"/>
      <c r="U275" s="5"/>
      <c r="V275" s="5"/>
      <c r="W275" s="5"/>
      <c r="X275" s="5"/>
      <c r="Y275" s="5"/>
      <c r="Z275" s="5"/>
      <c r="AA275" s="5"/>
      <c r="AB275" s="5"/>
      <c r="AC275" s="5"/>
      <c r="AD275" s="5"/>
    </row>
    <row r="276" ht="15.75" customHeight="1">
      <c r="A276" s="78"/>
      <c r="J276" s="196"/>
      <c r="T276" s="5"/>
      <c r="U276" s="5"/>
      <c r="V276" s="5"/>
      <c r="W276" s="5"/>
    </row>
    <row r="277" ht="15.75" customHeight="1">
      <c r="A277" s="78"/>
      <c r="J277" s="196"/>
      <c r="T277" s="5"/>
      <c r="U277" s="5"/>
      <c r="V277" s="5"/>
      <c r="W277" s="5"/>
    </row>
    <row r="278" ht="15.75" customHeight="1">
      <c r="A278" s="78"/>
      <c r="J278" s="196"/>
      <c r="T278" s="5"/>
      <c r="U278" s="5"/>
      <c r="V278" s="5"/>
      <c r="W278" s="5"/>
    </row>
    <row r="279" ht="15.75" customHeight="1">
      <c r="A279" s="78"/>
      <c r="J279" s="196"/>
      <c r="T279" s="5"/>
      <c r="U279" s="5"/>
      <c r="V279" s="5"/>
      <c r="W279" s="5"/>
    </row>
    <row r="280" ht="15.75" customHeight="1">
      <c r="A280" s="78"/>
      <c r="J280" s="196"/>
      <c r="T280" s="5"/>
      <c r="U280" s="5"/>
      <c r="V280" s="5"/>
      <c r="W280" s="5"/>
    </row>
    <row r="281" ht="15.75" customHeight="1">
      <c r="A281" s="78"/>
      <c r="J281" s="196"/>
      <c r="T281" s="5"/>
      <c r="U281" s="5"/>
      <c r="V281" s="5"/>
      <c r="W281" s="5"/>
    </row>
    <row r="282" ht="15.75" customHeight="1">
      <c r="A282" s="78"/>
      <c r="J282" s="196"/>
      <c r="T282" s="5"/>
      <c r="U282" s="5"/>
      <c r="V282" s="5"/>
      <c r="W282" s="5"/>
    </row>
    <row r="283" ht="15.75" customHeight="1">
      <c r="A283" s="78"/>
      <c r="J283" s="196"/>
      <c r="T283" s="5"/>
      <c r="U283" s="5"/>
      <c r="V283" s="5"/>
      <c r="W283" s="5"/>
    </row>
    <row r="284" ht="15.75" customHeight="1">
      <c r="A284" s="78"/>
      <c r="J284" s="196"/>
      <c r="T284" s="5"/>
      <c r="U284" s="5"/>
      <c r="V284" s="5"/>
      <c r="W284" s="5"/>
    </row>
    <row r="285" ht="15.75" customHeight="1">
      <c r="A285" s="78"/>
      <c r="J285" s="196"/>
      <c r="T285" s="5"/>
      <c r="U285" s="5"/>
      <c r="V285" s="5"/>
      <c r="W285" s="5"/>
    </row>
    <row r="286" ht="15.75" customHeight="1">
      <c r="A286" s="78"/>
      <c r="J286" s="196"/>
      <c r="T286" s="5"/>
      <c r="U286" s="5"/>
      <c r="V286" s="5"/>
      <c r="W286" s="5"/>
    </row>
    <row r="287" ht="15.75" customHeight="1">
      <c r="A287" s="78"/>
      <c r="J287" s="196"/>
      <c r="T287" s="5"/>
      <c r="U287" s="5"/>
      <c r="V287" s="5"/>
      <c r="W287" s="5"/>
    </row>
    <row r="288" ht="15.75" customHeight="1">
      <c r="A288" s="78"/>
      <c r="J288" s="196"/>
      <c r="T288" s="5"/>
      <c r="U288" s="5"/>
      <c r="V288" s="5"/>
      <c r="W288" s="5"/>
    </row>
    <row r="289" ht="15.75" customHeight="1">
      <c r="A289" s="78"/>
      <c r="J289" s="196"/>
      <c r="T289" s="5"/>
      <c r="U289" s="5"/>
      <c r="V289" s="5"/>
      <c r="W289" s="5"/>
    </row>
    <row r="290" ht="15.75" customHeight="1">
      <c r="A290" s="78"/>
      <c r="J290" s="196"/>
      <c r="T290" s="5"/>
      <c r="U290" s="5"/>
      <c r="V290" s="5"/>
      <c r="W290" s="5"/>
    </row>
    <row r="291" ht="15.75" customHeight="1">
      <c r="A291" s="78"/>
      <c r="J291" s="196"/>
      <c r="T291" s="5"/>
      <c r="U291" s="5"/>
      <c r="V291" s="5"/>
      <c r="W291" s="5"/>
    </row>
    <row r="292" ht="15.75" customHeight="1">
      <c r="A292" s="78"/>
      <c r="J292" s="196"/>
      <c r="T292" s="5"/>
      <c r="U292" s="5"/>
      <c r="V292" s="5"/>
      <c r="W292" s="5"/>
    </row>
    <row r="293" ht="15.75" customHeight="1">
      <c r="A293" s="78"/>
      <c r="J293" s="196"/>
      <c r="T293" s="5"/>
      <c r="U293" s="5"/>
      <c r="V293" s="5"/>
      <c r="W293" s="5"/>
    </row>
    <row r="294" ht="15.75" customHeight="1">
      <c r="A294" s="78"/>
      <c r="J294" s="196"/>
      <c r="T294" s="5"/>
      <c r="U294" s="5"/>
      <c r="V294" s="5"/>
      <c r="W294" s="5"/>
    </row>
    <row r="295" ht="15.75" customHeight="1">
      <c r="A295" s="78"/>
      <c r="J295" s="196"/>
      <c r="T295" s="5"/>
      <c r="U295" s="5"/>
      <c r="V295" s="5"/>
      <c r="W295" s="5"/>
    </row>
    <row r="296" ht="15.75" customHeight="1">
      <c r="A296" s="78"/>
      <c r="J296" s="196"/>
      <c r="T296" s="5"/>
      <c r="U296" s="5"/>
      <c r="V296" s="5"/>
      <c r="W296" s="5"/>
    </row>
    <row r="297" ht="15.75" customHeight="1">
      <c r="A297" s="78"/>
      <c r="J297" s="196"/>
      <c r="T297" s="5"/>
      <c r="U297" s="5"/>
      <c r="V297" s="5"/>
      <c r="W297" s="5"/>
    </row>
    <row r="298" ht="15.75" customHeight="1">
      <c r="A298" s="78"/>
      <c r="J298" s="196"/>
      <c r="T298" s="5"/>
      <c r="U298" s="5"/>
      <c r="V298" s="5"/>
      <c r="W298" s="5"/>
    </row>
    <row r="299" ht="15.75" customHeight="1">
      <c r="A299" s="78"/>
      <c r="J299" s="196"/>
      <c r="T299" s="5"/>
      <c r="U299" s="5"/>
      <c r="V299" s="5"/>
      <c r="W299" s="5"/>
    </row>
    <row r="300" ht="15.75" customHeight="1">
      <c r="A300" s="78"/>
      <c r="J300" s="196"/>
      <c r="T300" s="5"/>
      <c r="U300" s="5"/>
      <c r="V300" s="5"/>
      <c r="W300" s="5"/>
    </row>
    <row r="301" ht="15.75" customHeight="1">
      <c r="A301" s="78"/>
      <c r="J301" s="196"/>
      <c r="T301" s="5"/>
      <c r="U301" s="5"/>
      <c r="V301" s="5"/>
      <c r="W301" s="5"/>
    </row>
    <row r="302" ht="15.75" customHeight="1">
      <c r="A302" s="78"/>
      <c r="J302" s="196"/>
      <c r="T302" s="5"/>
      <c r="U302" s="5"/>
      <c r="V302" s="5"/>
      <c r="W302" s="5"/>
    </row>
    <row r="303" ht="15.75" customHeight="1">
      <c r="A303" s="78"/>
      <c r="J303" s="196"/>
      <c r="T303" s="5"/>
      <c r="U303" s="5"/>
      <c r="V303" s="5"/>
      <c r="W303" s="5"/>
    </row>
    <row r="304" ht="15.75" customHeight="1">
      <c r="A304" s="78"/>
      <c r="J304" s="196"/>
      <c r="T304" s="5"/>
      <c r="U304" s="5"/>
      <c r="V304" s="5"/>
      <c r="W304" s="5"/>
    </row>
    <row r="305" ht="15.75" customHeight="1">
      <c r="A305" s="78"/>
      <c r="J305" s="196"/>
      <c r="T305" s="5"/>
      <c r="U305" s="5"/>
      <c r="V305" s="5"/>
      <c r="W305" s="5"/>
    </row>
    <row r="306" ht="15.75" customHeight="1">
      <c r="A306" s="78"/>
      <c r="J306" s="196"/>
      <c r="T306" s="5"/>
      <c r="U306" s="5"/>
      <c r="V306" s="5"/>
      <c r="W306" s="5"/>
    </row>
    <row r="307" ht="15.75" customHeight="1">
      <c r="A307" s="78"/>
      <c r="J307" s="196"/>
      <c r="T307" s="5"/>
      <c r="U307" s="5"/>
      <c r="V307" s="5"/>
      <c r="W307" s="5"/>
    </row>
    <row r="308" ht="15.75" customHeight="1">
      <c r="A308" s="78"/>
      <c r="J308" s="196"/>
      <c r="T308" s="5"/>
      <c r="U308" s="5"/>
      <c r="V308" s="5"/>
      <c r="W308" s="5"/>
    </row>
    <row r="309" ht="15.75" customHeight="1">
      <c r="A309" s="78"/>
      <c r="J309" s="196"/>
      <c r="T309" s="5"/>
      <c r="U309" s="5"/>
      <c r="V309" s="5"/>
      <c r="W309" s="5"/>
    </row>
    <row r="310" ht="15.75" customHeight="1">
      <c r="A310" s="78"/>
      <c r="J310" s="196"/>
      <c r="T310" s="5"/>
      <c r="U310" s="5"/>
      <c r="V310" s="5"/>
      <c r="W310" s="5"/>
    </row>
    <row r="311" ht="15.75" customHeight="1">
      <c r="A311" s="78"/>
      <c r="J311" s="196"/>
      <c r="T311" s="5"/>
      <c r="U311" s="5"/>
      <c r="V311" s="5"/>
      <c r="W311" s="5"/>
    </row>
    <row r="312" ht="15.75" customHeight="1">
      <c r="A312" s="78"/>
      <c r="J312" s="196"/>
      <c r="T312" s="5"/>
      <c r="U312" s="5"/>
      <c r="V312" s="5"/>
      <c r="W312" s="5"/>
    </row>
    <row r="313" ht="15.75" customHeight="1">
      <c r="A313" s="78"/>
      <c r="J313" s="196"/>
      <c r="T313" s="5"/>
      <c r="U313" s="5"/>
      <c r="V313" s="5"/>
      <c r="W313" s="5"/>
    </row>
    <row r="314" ht="15.75" customHeight="1">
      <c r="A314" s="78"/>
      <c r="J314" s="196"/>
      <c r="T314" s="5"/>
      <c r="U314" s="5"/>
      <c r="V314" s="5"/>
      <c r="W314" s="5"/>
    </row>
    <row r="315" ht="15.75" customHeight="1">
      <c r="A315" s="78"/>
      <c r="J315" s="196"/>
      <c r="T315" s="5"/>
      <c r="U315" s="5"/>
      <c r="V315" s="5"/>
      <c r="W315" s="5"/>
    </row>
    <row r="316" ht="15.75" customHeight="1">
      <c r="A316" s="78"/>
      <c r="J316" s="196"/>
      <c r="T316" s="5"/>
      <c r="U316" s="5"/>
      <c r="V316" s="5"/>
      <c r="W316" s="5"/>
    </row>
    <row r="317" ht="15.75" customHeight="1">
      <c r="A317" s="78"/>
      <c r="J317" s="196"/>
      <c r="T317" s="5"/>
      <c r="U317" s="5"/>
      <c r="V317" s="5"/>
      <c r="W317" s="5"/>
    </row>
    <row r="318" ht="15.75" customHeight="1">
      <c r="A318" s="78"/>
      <c r="J318" s="196"/>
      <c r="T318" s="5"/>
      <c r="U318" s="5"/>
      <c r="V318" s="5"/>
      <c r="W318" s="5"/>
    </row>
    <row r="319" ht="15.75" customHeight="1">
      <c r="A319" s="78"/>
      <c r="J319" s="196"/>
      <c r="T319" s="5"/>
      <c r="U319" s="5"/>
      <c r="V319" s="5"/>
      <c r="W319" s="5"/>
    </row>
    <row r="320" ht="15.75" customHeight="1">
      <c r="A320" s="78"/>
      <c r="J320" s="196"/>
      <c r="T320" s="5"/>
      <c r="U320" s="5"/>
      <c r="V320" s="5"/>
      <c r="W320" s="5"/>
    </row>
    <row r="321" ht="15.75" customHeight="1">
      <c r="A321" s="78"/>
      <c r="J321" s="196"/>
      <c r="T321" s="5"/>
      <c r="U321" s="5"/>
      <c r="V321" s="5"/>
      <c r="W321" s="5"/>
    </row>
    <row r="322" ht="15.75" customHeight="1">
      <c r="A322" s="78"/>
      <c r="J322" s="196"/>
      <c r="T322" s="5"/>
      <c r="U322" s="5"/>
      <c r="V322" s="5"/>
      <c r="W322" s="5"/>
    </row>
    <row r="323" ht="15.75" customHeight="1">
      <c r="A323" s="78"/>
      <c r="J323" s="196"/>
      <c r="T323" s="5"/>
      <c r="U323" s="5"/>
      <c r="V323" s="5"/>
      <c r="W323" s="5"/>
    </row>
    <row r="324" ht="15.75" customHeight="1">
      <c r="A324" s="78"/>
      <c r="J324" s="196"/>
      <c r="T324" s="5"/>
      <c r="U324" s="5"/>
      <c r="V324" s="5"/>
      <c r="W324" s="5"/>
    </row>
    <row r="325" ht="15.75" customHeight="1">
      <c r="A325" s="78"/>
      <c r="J325" s="196"/>
      <c r="T325" s="5"/>
      <c r="U325" s="5"/>
      <c r="V325" s="5"/>
      <c r="W325" s="5"/>
    </row>
    <row r="326" ht="15.75" customHeight="1">
      <c r="A326" s="78"/>
      <c r="J326" s="196"/>
      <c r="T326" s="5"/>
      <c r="U326" s="5"/>
      <c r="V326" s="5"/>
      <c r="W326" s="5"/>
    </row>
    <row r="327" ht="15.75" customHeight="1">
      <c r="A327" s="78"/>
      <c r="J327" s="196"/>
      <c r="T327" s="5"/>
      <c r="U327" s="5"/>
      <c r="V327" s="5"/>
      <c r="W327" s="5"/>
    </row>
    <row r="328" ht="15.75" customHeight="1">
      <c r="A328" s="78"/>
      <c r="J328" s="196"/>
      <c r="T328" s="5"/>
      <c r="U328" s="5"/>
      <c r="V328" s="5"/>
      <c r="W328" s="5"/>
    </row>
    <row r="329" ht="15.75" customHeight="1">
      <c r="A329" s="78"/>
      <c r="J329" s="196"/>
      <c r="T329" s="5"/>
      <c r="U329" s="5"/>
      <c r="V329" s="5"/>
      <c r="W329" s="5"/>
    </row>
    <row r="330" ht="15.75" customHeight="1">
      <c r="A330" s="78"/>
      <c r="J330" s="196"/>
      <c r="T330" s="5"/>
      <c r="U330" s="5"/>
      <c r="V330" s="5"/>
      <c r="W330" s="5"/>
    </row>
    <row r="331" ht="15.75" customHeight="1">
      <c r="A331" s="78"/>
      <c r="J331" s="196"/>
      <c r="T331" s="5"/>
      <c r="U331" s="5"/>
      <c r="V331" s="5"/>
      <c r="W331" s="5"/>
    </row>
    <row r="332" ht="15.75" customHeight="1">
      <c r="A332" s="78"/>
      <c r="J332" s="196"/>
      <c r="T332" s="5"/>
      <c r="U332" s="5"/>
      <c r="V332" s="5"/>
      <c r="W332" s="5"/>
    </row>
    <row r="333" ht="15.75" customHeight="1">
      <c r="A333" s="78"/>
      <c r="J333" s="196"/>
      <c r="T333" s="5"/>
      <c r="U333" s="5"/>
      <c r="V333" s="5"/>
      <c r="W333" s="5"/>
    </row>
    <row r="334" ht="15.75" customHeight="1">
      <c r="A334" s="78"/>
      <c r="J334" s="196"/>
      <c r="T334" s="5"/>
      <c r="U334" s="5"/>
      <c r="V334" s="5"/>
      <c r="W334" s="5"/>
    </row>
    <row r="335" ht="15.75" customHeight="1">
      <c r="A335" s="78"/>
      <c r="J335" s="196"/>
      <c r="T335" s="5"/>
      <c r="U335" s="5"/>
      <c r="V335" s="5"/>
      <c r="W335" s="5"/>
    </row>
    <row r="336" ht="15.75" customHeight="1">
      <c r="A336" s="78"/>
      <c r="J336" s="196"/>
      <c r="T336" s="5"/>
      <c r="U336" s="5"/>
      <c r="V336" s="5"/>
      <c r="W336" s="5"/>
    </row>
    <row r="337" ht="15.75" customHeight="1">
      <c r="A337" s="78"/>
      <c r="J337" s="196"/>
      <c r="T337" s="5"/>
      <c r="U337" s="5"/>
      <c r="V337" s="5"/>
      <c r="W337" s="5"/>
    </row>
    <row r="338" ht="15.75" customHeight="1">
      <c r="A338" s="78"/>
      <c r="J338" s="196"/>
      <c r="T338" s="5"/>
      <c r="U338" s="5"/>
      <c r="V338" s="5"/>
      <c r="W338" s="5"/>
    </row>
    <row r="339" ht="15.75" customHeight="1">
      <c r="A339" s="78"/>
      <c r="J339" s="196"/>
      <c r="T339" s="5"/>
      <c r="U339" s="5"/>
      <c r="V339" s="5"/>
      <c r="W339" s="5"/>
    </row>
    <row r="340" ht="15.75" customHeight="1">
      <c r="A340" s="78"/>
      <c r="J340" s="196"/>
      <c r="T340" s="5"/>
      <c r="U340" s="5"/>
      <c r="V340" s="5"/>
      <c r="W340" s="5"/>
    </row>
    <row r="341" ht="15.75" customHeight="1">
      <c r="A341" s="78"/>
      <c r="J341" s="196"/>
      <c r="T341" s="5"/>
      <c r="U341" s="5"/>
      <c r="V341" s="5"/>
      <c r="W341" s="5"/>
    </row>
    <row r="342" ht="15.75" customHeight="1">
      <c r="A342" s="78"/>
      <c r="J342" s="196"/>
      <c r="T342" s="5"/>
      <c r="U342" s="5"/>
      <c r="V342" s="5"/>
      <c r="W342" s="5"/>
    </row>
    <row r="343" ht="15.75" customHeight="1">
      <c r="A343" s="78"/>
      <c r="J343" s="196"/>
      <c r="T343" s="5"/>
      <c r="U343" s="5"/>
      <c r="V343" s="5"/>
      <c r="W343" s="5"/>
    </row>
    <row r="344" ht="15.75" customHeight="1">
      <c r="A344" s="78"/>
      <c r="J344" s="196"/>
      <c r="T344" s="5"/>
      <c r="U344" s="5"/>
      <c r="V344" s="5"/>
      <c r="W344" s="5"/>
    </row>
    <row r="345" ht="15.75" customHeight="1">
      <c r="A345" s="78"/>
      <c r="J345" s="196"/>
      <c r="T345" s="5"/>
      <c r="U345" s="5"/>
      <c r="V345" s="5"/>
      <c r="W345" s="5"/>
    </row>
    <row r="346" ht="15.75" customHeight="1">
      <c r="A346" s="78"/>
      <c r="J346" s="196"/>
      <c r="T346" s="5"/>
      <c r="U346" s="5"/>
      <c r="V346" s="5"/>
      <c r="W346" s="5"/>
    </row>
    <row r="347" ht="15.75" customHeight="1">
      <c r="A347" s="78"/>
      <c r="J347" s="196"/>
      <c r="T347" s="5"/>
      <c r="U347" s="5"/>
      <c r="V347" s="5"/>
      <c r="W347" s="5"/>
    </row>
    <row r="348" ht="15.75" customHeight="1">
      <c r="A348" s="78"/>
      <c r="J348" s="196"/>
      <c r="T348" s="5"/>
      <c r="U348" s="5"/>
      <c r="V348" s="5"/>
      <c r="W348" s="5"/>
    </row>
    <row r="349" ht="15.75" customHeight="1">
      <c r="A349" s="78"/>
      <c r="J349" s="196"/>
      <c r="T349" s="5"/>
      <c r="U349" s="5"/>
      <c r="V349" s="5"/>
      <c r="W349" s="5"/>
    </row>
    <row r="350" ht="15.75" customHeight="1">
      <c r="A350" s="78"/>
      <c r="J350" s="196"/>
      <c r="T350" s="5"/>
      <c r="U350" s="5"/>
      <c r="V350" s="5"/>
      <c r="W350" s="5"/>
    </row>
    <row r="351" ht="15.75" customHeight="1">
      <c r="A351" s="78"/>
      <c r="J351" s="196"/>
      <c r="T351" s="5"/>
      <c r="U351" s="5"/>
      <c r="V351" s="5"/>
      <c r="W351" s="5"/>
    </row>
    <row r="352" ht="15.75" customHeight="1">
      <c r="A352" s="78"/>
      <c r="J352" s="196"/>
      <c r="T352" s="5"/>
      <c r="U352" s="5"/>
      <c r="V352" s="5"/>
      <c r="W352" s="5"/>
    </row>
    <row r="353" ht="15.75" customHeight="1">
      <c r="A353" s="78"/>
      <c r="J353" s="196"/>
      <c r="T353" s="5"/>
      <c r="U353" s="5"/>
      <c r="V353" s="5"/>
      <c r="W353" s="5"/>
    </row>
    <row r="354" ht="15.75" customHeight="1">
      <c r="A354" s="78"/>
      <c r="J354" s="196"/>
      <c r="T354" s="5"/>
      <c r="U354" s="5"/>
      <c r="V354" s="5"/>
      <c r="W354" s="5"/>
    </row>
    <row r="355" ht="15.75" customHeight="1">
      <c r="A355" s="78"/>
      <c r="J355" s="196"/>
      <c r="T355" s="5"/>
      <c r="U355" s="5"/>
      <c r="V355" s="5"/>
      <c r="W355" s="5"/>
    </row>
    <row r="356" ht="15.75" customHeight="1">
      <c r="A356" s="78"/>
      <c r="J356" s="196"/>
      <c r="T356" s="5"/>
      <c r="U356" s="5"/>
      <c r="V356" s="5"/>
      <c r="W356" s="5"/>
    </row>
    <row r="357" ht="15.75" customHeight="1">
      <c r="A357" s="78"/>
      <c r="J357" s="196"/>
      <c r="T357" s="5"/>
      <c r="U357" s="5"/>
      <c r="V357" s="5"/>
      <c r="W357" s="5"/>
    </row>
    <row r="358" ht="15.75" customHeight="1">
      <c r="A358" s="78"/>
      <c r="J358" s="196"/>
      <c r="T358" s="5"/>
      <c r="U358" s="5"/>
      <c r="V358" s="5"/>
      <c r="W358" s="5"/>
    </row>
    <row r="359" ht="15.75" customHeight="1">
      <c r="A359" s="78"/>
      <c r="J359" s="196"/>
      <c r="T359" s="5"/>
      <c r="U359" s="5"/>
      <c r="V359" s="5"/>
      <c r="W359" s="5"/>
    </row>
    <row r="360" ht="15.75" customHeight="1">
      <c r="A360" s="78"/>
      <c r="J360" s="196"/>
      <c r="T360" s="5"/>
      <c r="U360" s="5"/>
      <c r="V360" s="5"/>
      <c r="W360" s="5"/>
    </row>
    <row r="361" ht="15.75" customHeight="1">
      <c r="A361" s="78"/>
      <c r="J361" s="196"/>
      <c r="T361" s="5"/>
      <c r="U361" s="5"/>
      <c r="V361" s="5"/>
      <c r="W361" s="5"/>
    </row>
    <row r="362" ht="15.75" customHeight="1">
      <c r="A362" s="78"/>
      <c r="J362" s="196"/>
      <c r="T362" s="5"/>
      <c r="U362" s="5"/>
      <c r="V362" s="5"/>
      <c r="W362" s="5"/>
    </row>
    <row r="363" ht="15.75" customHeight="1">
      <c r="A363" s="78"/>
      <c r="J363" s="196"/>
      <c r="T363" s="5"/>
      <c r="U363" s="5"/>
      <c r="V363" s="5"/>
      <c r="W363" s="5"/>
    </row>
    <row r="364" ht="15.75" customHeight="1">
      <c r="A364" s="78"/>
      <c r="J364" s="196"/>
      <c r="T364" s="5"/>
      <c r="U364" s="5"/>
      <c r="V364" s="5"/>
      <c r="W364" s="5"/>
    </row>
    <row r="365" ht="15.75" customHeight="1">
      <c r="A365" s="78"/>
      <c r="J365" s="196"/>
      <c r="T365" s="5"/>
      <c r="U365" s="5"/>
      <c r="V365" s="5"/>
      <c r="W365" s="5"/>
    </row>
    <row r="366" ht="15.75" customHeight="1">
      <c r="A366" s="78"/>
      <c r="J366" s="196"/>
      <c r="T366" s="5"/>
      <c r="U366" s="5"/>
      <c r="V366" s="5"/>
      <c r="W366" s="5"/>
    </row>
    <row r="367" ht="15.75" customHeight="1">
      <c r="A367" s="78"/>
      <c r="J367" s="196"/>
      <c r="T367" s="5"/>
      <c r="U367" s="5"/>
      <c r="V367" s="5"/>
      <c r="W367" s="5"/>
    </row>
    <row r="368" ht="15.75" customHeight="1">
      <c r="A368" s="78"/>
      <c r="J368" s="196"/>
      <c r="T368" s="5"/>
      <c r="U368" s="5"/>
      <c r="V368" s="5"/>
      <c r="W368" s="5"/>
    </row>
    <row r="369" ht="15.75" customHeight="1">
      <c r="A369" s="78"/>
      <c r="J369" s="196"/>
      <c r="T369" s="5"/>
      <c r="U369" s="5"/>
      <c r="V369" s="5"/>
      <c r="W369" s="5"/>
    </row>
    <row r="370" ht="15.75" customHeight="1">
      <c r="A370" s="78"/>
      <c r="J370" s="196"/>
      <c r="T370" s="5"/>
      <c r="U370" s="5"/>
      <c r="V370" s="5"/>
      <c r="W370" s="5"/>
    </row>
    <row r="371" ht="15.75" customHeight="1">
      <c r="A371" s="78"/>
      <c r="J371" s="196"/>
      <c r="T371" s="5"/>
      <c r="U371" s="5"/>
      <c r="V371" s="5"/>
      <c r="W371" s="5"/>
    </row>
    <row r="372" ht="15.75" customHeight="1">
      <c r="A372" s="78"/>
      <c r="J372" s="196"/>
      <c r="T372" s="5"/>
      <c r="U372" s="5"/>
      <c r="V372" s="5"/>
      <c r="W372" s="5"/>
    </row>
    <row r="373" ht="15.75" customHeight="1">
      <c r="A373" s="78"/>
      <c r="J373" s="196"/>
      <c r="T373" s="5"/>
      <c r="U373" s="5"/>
      <c r="V373" s="5"/>
      <c r="W373" s="5"/>
    </row>
    <row r="374" ht="15.75" customHeight="1">
      <c r="A374" s="78"/>
      <c r="J374" s="196"/>
      <c r="T374" s="5"/>
      <c r="U374" s="5"/>
      <c r="V374" s="5"/>
      <c r="W374" s="5"/>
    </row>
    <row r="375" ht="15.75" customHeight="1">
      <c r="A375" s="78"/>
      <c r="J375" s="196"/>
      <c r="T375" s="5"/>
      <c r="U375" s="5"/>
      <c r="V375" s="5"/>
      <c r="W375" s="5"/>
    </row>
    <row r="376" ht="15.75" customHeight="1">
      <c r="A376" s="78"/>
      <c r="J376" s="196"/>
      <c r="T376" s="5"/>
      <c r="U376" s="5"/>
      <c r="V376" s="5"/>
      <c r="W376" s="5"/>
    </row>
    <row r="377" ht="15.75" customHeight="1">
      <c r="A377" s="78"/>
      <c r="J377" s="196"/>
      <c r="T377" s="5"/>
      <c r="U377" s="5"/>
      <c r="V377" s="5"/>
      <c r="W377" s="5"/>
    </row>
    <row r="378" ht="15.75" customHeight="1">
      <c r="A378" s="78"/>
      <c r="J378" s="196"/>
      <c r="T378" s="5"/>
      <c r="U378" s="5"/>
      <c r="V378" s="5"/>
      <c r="W378" s="5"/>
    </row>
    <row r="379" ht="15.75" customHeight="1">
      <c r="A379" s="78"/>
      <c r="J379" s="196"/>
      <c r="T379" s="5"/>
      <c r="U379" s="5"/>
      <c r="V379" s="5"/>
      <c r="W379" s="5"/>
    </row>
    <row r="380" ht="15.75" customHeight="1">
      <c r="A380" s="78"/>
      <c r="J380" s="196"/>
      <c r="T380" s="5"/>
      <c r="U380" s="5"/>
      <c r="V380" s="5"/>
      <c r="W380" s="5"/>
    </row>
    <row r="381" ht="15.75" customHeight="1">
      <c r="A381" s="78"/>
      <c r="J381" s="196"/>
      <c r="T381" s="5"/>
      <c r="U381" s="5"/>
      <c r="V381" s="5"/>
      <c r="W381" s="5"/>
    </row>
    <row r="382" ht="15.75" customHeight="1">
      <c r="A382" s="78"/>
      <c r="J382" s="196"/>
      <c r="T382" s="5"/>
      <c r="U382" s="5"/>
      <c r="V382" s="5"/>
      <c r="W382" s="5"/>
    </row>
    <row r="383" ht="15.75" customHeight="1">
      <c r="A383" s="78"/>
      <c r="J383" s="196"/>
      <c r="T383" s="5"/>
      <c r="U383" s="5"/>
      <c r="V383" s="5"/>
      <c r="W383" s="5"/>
    </row>
    <row r="384" ht="15.75" customHeight="1">
      <c r="A384" s="78"/>
      <c r="J384" s="196"/>
      <c r="T384" s="5"/>
      <c r="U384" s="5"/>
      <c r="V384" s="5"/>
      <c r="W384" s="5"/>
    </row>
    <row r="385" ht="15.75" customHeight="1">
      <c r="A385" s="78"/>
      <c r="J385" s="196"/>
      <c r="T385" s="5"/>
      <c r="U385" s="5"/>
      <c r="V385" s="5"/>
      <c r="W385" s="5"/>
    </row>
    <row r="386" ht="15.75" customHeight="1">
      <c r="A386" s="78"/>
      <c r="J386" s="196"/>
      <c r="T386" s="5"/>
      <c r="U386" s="5"/>
      <c r="V386" s="5"/>
      <c r="W386" s="5"/>
    </row>
    <row r="387" ht="15.75" customHeight="1">
      <c r="A387" s="78"/>
      <c r="J387" s="196"/>
      <c r="T387" s="5"/>
      <c r="U387" s="5"/>
      <c r="V387" s="5"/>
      <c r="W387" s="5"/>
    </row>
    <row r="388" ht="15.75" customHeight="1">
      <c r="A388" s="78"/>
      <c r="J388" s="196"/>
      <c r="T388" s="5"/>
      <c r="U388" s="5"/>
      <c r="V388" s="5"/>
      <c r="W388" s="5"/>
    </row>
    <row r="389" ht="15.75" customHeight="1">
      <c r="A389" s="78"/>
      <c r="J389" s="196"/>
      <c r="T389" s="5"/>
      <c r="U389" s="5"/>
      <c r="V389" s="5"/>
      <c r="W389" s="5"/>
    </row>
    <row r="390" ht="15.75" customHeight="1">
      <c r="A390" s="78"/>
      <c r="J390" s="196"/>
      <c r="T390" s="5"/>
      <c r="U390" s="5"/>
      <c r="V390" s="5"/>
      <c r="W390" s="5"/>
    </row>
    <row r="391" ht="15.75" customHeight="1">
      <c r="A391" s="78"/>
      <c r="J391" s="196"/>
      <c r="T391" s="5"/>
      <c r="U391" s="5"/>
      <c r="V391" s="5"/>
      <c r="W391" s="5"/>
    </row>
    <row r="392" ht="15.75" customHeight="1">
      <c r="A392" s="78"/>
      <c r="J392" s="196"/>
      <c r="T392" s="5"/>
      <c r="U392" s="5"/>
      <c r="V392" s="5"/>
      <c r="W392" s="5"/>
    </row>
    <row r="393" ht="15.75" customHeight="1">
      <c r="A393" s="78"/>
      <c r="J393" s="196"/>
      <c r="T393" s="5"/>
      <c r="U393" s="5"/>
      <c r="V393" s="5"/>
      <c r="W393" s="5"/>
    </row>
    <row r="394" ht="15.75" customHeight="1">
      <c r="A394" s="78"/>
      <c r="J394" s="196"/>
      <c r="T394" s="5"/>
      <c r="U394" s="5"/>
      <c r="V394" s="5"/>
      <c r="W394" s="5"/>
    </row>
    <row r="395" ht="15.75" customHeight="1">
      <c r="A395" s="78"/>
      <c r="J395" s="196"/>
      <c r="T395" s="5"/>
      <c r="U395" s="5"/>
      <c r="V395" s="5"/>
      <c r="W395" s="5"/>
    </row>
    <row r="396" ht="15.75" customHeight="1">
      <c r="A396" s="78"/>
      <c r="J396" s="196"/>
      <c r="T396" s="5"/>
      <c r="U396" s="5"/>
      <c r="V396" s="5"/>
      <c r="W396" s="5"/>
    </row>
    <row r="397" ht="15.75" customHeight="1">
      <c r="A397" s="78"/>
      <c r="J397" s="196"/>
      <c r="T397" s="5"/>
      <c r="U397" s="5"/>
      <c r="V397" s="5"/>
      <c r="W397" s="5"/>
    </row>
    <row r="398" ht="15.75" customHeight="1">
      <c r="A398" s="78"/>
      <c r="J398" s="196"/>
      <c r="T398" s="5"/>
      <c r="U398" s="5"/>
      <c r="V398" s="5"/>
      <c r="W398" s="5"/>
    </row>
    <row r="399" ht="15.75" customHeight="1">
      <c r="A399" s="78"/>
      <c r="J399" s="196"/>
      <c r="T399" s="5"/>
      <c r="U399" s="5"/>
      <c r="V399" s="5"/>
      <c r="W399" s="5"/>
    </row>
    <row r="400" ht="15.75" customHeight="1">
      <c r="A400" s="78"/>
      <c r="J400" s="196"/>
      <c r="T400" s="5"/>
      <c r="U400" s="5"/>
      <c r="V400" s="5"/>
      <c r="W400" s="5"/>
    </row>
    <row r="401" ht="15.75" customHeight="1">
      <c r="A401" s="78"/>
      <c r="J401" s="196"/>
      <c r="T401" s="5"/>
      <c r="U401" s="5"/>
      <c r="V401" s="5"/>
      <c r="W401" s="5"/>
    </row>
    <row r="402" ht="15.75" customHeight="1">
      <c r="A402" s="78"/>
      <c r="J402" s="196"/>
      <c r="T402" s="5"/>
      <c r="U402" s="5"/>
      <c r="V402" s="5"/>
      <c r="W402" s="5"/>
    </row>
    <row r="403" ht="15.75" customHeight="1">
      <c r="A403" s="78"/>
      <c r="J403" s="196"/>
      <c r="T403" s="5"/>
      <c r="U403" s="5"/>
      <c r="V403" s="5"/>
      <c r="W403" s="5"/>
    </row>
    <row r="404" ht="15.75" customHeight="1">
      <c r="A404" s="78"/>
      <c r="J404" s="196"/>
      <c r="T404" s="5"/>
      <c r="U404" s="5"/>
      <c r="V404" s="5"/>
      <c r="W404" s="5"/>
    </row>
    <row r="405" ht="15.75" customHeight="1">
      <c r="A405" s="78"/>
      <c r="J405" s="196"/>
      <c r="T405" s="5"/>
      <c r="U405" s="5"/>
      <c r="V405" s="5"/>
      <c r="W405" s="5"/>
    </row>
    <row r="406" ht="15.75" customHeight="1">
      <c r="A406" s="78"/>
      <c r="J406" s="196"/>
      <c r="T406" s="5"/>
      <c r="U406" s="5"/>
      <c r="V406" s="5"/>
      <c r="W406" s="5"/>
    </row>
    <row r="407" ht="15.75" customHeight="1">
      <c r="A407" s="78"/>
      <c r="J407" s="196"/>
      <c r="T407" s="5"/>
      <c r="U407" s="5"/>
      <c r="V407" s="5"/>
      <c r="W407" s="5"/>
    </row>
    <row r="408" ht="15.75" customHeight="1">
      <c r="A408" s="78"/>
      <c r="J408" s="196"/>
      <c r="T408" s="5"/>
      <c r="U408" s="5"/>
      <c r="V408" s="5"/>
      <c r="W408" s="5"/>
    </row>
    <row r="409" ht="15.75" customHeight="1">
      <c r="A409" s="78"/>
      <c r="J409" s="196"/>
      <c r="T409" s="5"/>
      <c r="U409" s="5"/>
      <c r="V409" s="5"/>
      <c r="W409" s="5"/>
    </row>
    <row r="410" ht="15.75" customHeight="1">
      <c r="A410" s="78"/>
      <c r="J410" s="196"/>
      <c r="T410" s="5"/>
      <c r="U410" s="5"/>
      <c r="V410" s="5"/>
      <c r="W410" s="5"/>
    </row>
    <row r="411" ht="15.75" customHeight="1">
      <c r="A411" s="78"/>
      <c r="J411" s="196"/>
      <c r="T411" s="5"/>
      <c r="U411" s="5"/>
      <c r="V411" s="5"/>
      <c r="W411" s="5"/>
    </row>
    <row r="412" ht="15.75" customHeight="1">
      <c r="A412" s="78"/>
      <c r="J412" s="196"/>
      <c r="T412" s="5"/>
      <c r="U412" s="5"/>
      <c r="V412" s="5"/>
      <c r="W412" s="5"/>
    </row>
    <row r="413" ht="15.75" customHeight="1">
      <c r="A413" s="78"/>
      <c r="J413" s="196"/>
      <c r="T413" s="5"/>
      <c r="U413" s="5"/>
      <c r="V413" s="5"/>
      <c r="W413" s="5"/>
    </row>
    <row r="414" ht="15.75" customHeight="1">
      <c r="A414" s="78"/>
      <c r="J414" s="196"/>
      <c r="T414" s="5"/>
      <c r="U414" s="5"/>
      <c r="V414" s="5"/>
      <c r="W414" s="5"/>
    </row>
    <row r="415" ht="15.75" customHeight="1">
      <c r="A415" s="78"/>
      <c r="J415" s="196"/>
      <c r="T415" s="5"/>
      <c r="U415" s="5"/>
      <c r="V415" s="5"/>
      <c r="W415" s="5"/>
    </row>
    <row r="416" ht="15.75" customHeight="1">
      <c r="A416" s="78"/>
      <c r="J416" s="196"/>
      <c r="T416" s="5"/>
      <c r="U416" s="5"/>
      <c r="V416" s="5"/>
      <c r="W416" s="5"/>
    </row>
    <row r="417" ht="15.75" customHeight="1">
      <c r="A417" s="78"/>
      <c r="J417" s="196"/>
      <c r="T417" s="5"/>
      <c r="U417" s="5"/>
      <c r="V417" s="5"/>
      <c r="W417" s="5"/>
    </row>
    <row r="418" ht="15.75" customHeight="1">
      <c r="A418" s="78"/>
      <c r="J418" s="196"/>
      <c r="T418" s="5"/>
      <c r="U418" s="5"/>
      <c r="V418" s="5"/>
      <c r="W418" s="5"/>
    </row>
    <row r="419" ht="15.75" customHeight="1">
      <c r="A419" s="78"/>
      <c r="J419" s="196"/>
      <c r="T419" s="5"/>
      <c r="U419" s="5"/>
      <c r="V419" s="5"/>
      <c r="W419" s="5"/>
    </row>
    <row r="420" ht="15.75" customHeight="1">
      <c r="A420" s="78"/>
      <c r="J420" s="196"/>
      <c r="T420" s="5"/>
      <c r="U420" s="5"/>
      <c r="V420" s="5"/>
      <c r="W420" s="5"/>
    </row>
    <row r="421" ht="15.75" customHeight="1">
      <c r="A421" s="78"/>
      <c r="J421" s="196"/>
      <c r="T421" s="5"/>
      <c r="U421" s="5"/>
      <c r="V421" s="5"/>
      <c r="W421" s="5"/>
    </row>
    <row r="422" ht="15.75" customHeight="1">
      <c r="A422" s="78"/>
      <c r="J422" s="196"/>
      <c r="T422" s="5"/>
      <c r="U422" s="5"/>
      <c r="V422" s="5"/>
      <c r="W422" s="5"/>
    </row>
    <row r="423" ht="15.75" customHeight="1">
      <c r="A423" s="78"/>
      <c r="J423" s="196"/>
      <c r="T423" s="5"/>
      <c r="U423" s="5"/>
      <c r="V423" s="5"/>
      <c r="W423" s="5"/>
    </row>
    <row r="424" ht="15.75" customHeight="1">
      <c r="A424" s="78"/>
      <c r="J424" s="196"/>
      <c r="T424" s="5"/>
      <c r="U424" s="5"/>
      <c r="V424" s="5"/>
      <c r="W424" s="5"/>
    </row>
    <row r="425" ht="15.75" customHeight="1">
      <c r="A425" s="78"/>
      <c r="J425" s="196"/>
      <c r="T425" s="5"/>
      <c r="U425" s="5"/>
      <c r="V425" s="5"/>
      <c r="W425" s="5"/>
    </row>
    <row r="426" ht="15.75" customHeight="1">
      <c r="A426" s="78"/>
      <c r="J426" s="196"/>
      <c r="T426" s="5"/>
      <c r="U426" s="5"/>
      <c r="V426" s="5"/>
      <c r="W426" s="5"/>
    </row>
    <row r="427" ht="15.75" customHeight="1">
      <c r="A427" s="78"/>
      <c r="J427" s="196"/>
      <c r="T427" s="5"/>
      <c r="U427" s="5"/>
      <c r="V427" s="5"/>
      <c r="W427" s="5"/>
    </row>
    <row r="428" ht="15.75" customHeight="1">
      <c r="A428" s="78"/>
      <c r="J428" s="196"/>
      <c r="T428" s="5"/>
      <c r="U428" s="5"/>
      <c r="V428" s="5"/>
      <c r="W428" s="5"/>
    </row>
    <row r="429" ht="15.75" customHeight="1">
      <c r="A429" s="78"/>
      <c r="J429" s="196"/>
      <c r="T429" s="5"/>
      <c r="U429" s="5"/>
      <c r="V429" s="5"/>
      <c r="W429" s="5"/>
    </row>
    <row r="430" ht="15.75" customHeight="1">
      <c r="A430" s="78"/>
      <c r="J430" s="196"/>
      <c r="T430" s="5"/>
      <c r="U430" s="5"/>
      <c r="V430" s="5"/>
      <c r="W430" s="5"/>
    </row>
    <row r="431" ht="15.75" customHeight="1">
      <c r="A431" s="78"/>
      <c r="J431" s="196"/>
      <c r="T431" s="5"/>
      <c r="U431" s="5"/>
      <c r="V431" s="5"/>
      <c r="W431" s="5"/>
    </row>
    <row r="432" ht="15.75" customHeight="1">
      <c r="A432" s="78"/>
      <c r="J432" s="196"/>
      <c r="T432" s="5"/>
      <c r="U432" s="5"/>
      <c r="V432" s="5"/>
      <c r="W432" s="5"/>
    </row>
    <row r="433" ht="15.75" customHeight="1">
      <c r="A433" s="78"/>
      <c r="J433" s="196"/>
      <c r="T433" s="5"/>
      <c r="U433" s="5"/>
      <c r="V433" s="5"/>
      <c r="W433" s="5"/>
    </row>
    <row r="434" ht="15.75" customHeight="1">
      <c r="A434" s="78"/>
      <c r="J434" s="196"/>
      <c r="T434" s="5"/>
      <c r="U434" s="5"/>
      <c r="V434" s="5"/>
      <c r="W434" s="5"/>
    </row>
    <row r="435" ht="15.75" customHeight="1">
      <c r="A435" s="78"/>
      <c r="J435" s="196"/>
      <c r="T435" s="5"/>
      <c r="U435" s="5"/>
      <c r="V435" s="5"/>
      <c r="W435" s="5"/>
    </row>
    <row r="436" ht="15.75" customHeight="1">
      <c r="A436" s="78"/>
      <c r="J436" s="196"/>
      <c r="T436" s="5"/>
      <c r="U436" s="5"/>
      <c r="V436" s="5"/>
      <c r="W436" s="5"/>
    </row>
    <row r="437" ht="15.75" customHeight="1">
      <c r="A437" s="78"/>
      <c r="J437" s="196"/>
      <c r="T437" s="5"/>
      <c r="U437" s="5"/>
      <c r="V437" s="5"/>
      <c r="W437" s="5"/>
    </row>
    <row r="438" ht="15.75" customHeight="1">
      <c r="A438" s="78"/>
      <c r="J438" s="196"/>
      <c r="T438" s="5"/>
      <c r="U438" s="5"/>
      <c r="V438" s="5"/>
      <c r="W438" s="5"/>
    </row>
    <row r="439" ht="15.75" customHeight="1">
      <c r="A439" s="78"/>
      <c r="J439" s="196"/>
      <c r="T439" s="5"/>
      <c r="U439" s="5"/>
      <c r="V439" s="5"/>
      <c r="W439" s="5"/>
    </row>
    <row r="440" ht="15.75" customHeight="1">
      <c r="A440" s="78"/>
      <c r="J440" s="196"/>
      <c r="T440" s="5"/>
      <c r="U440" s="5"/>
      <c r="V440" s="5"/>
      <c r="W440" s="5"/>
    </row>
    <row r="441" ht="15.75" customHeight="1">
      <c r="A441" s="78"/>
      <c r="J441" s="196"/>
      <c r="T441" s="5"/>
      <c r="U441" s="5"/>
      <c r="V441" s="5"/>
      <c r="W441" s="5"/>
    </row>
    <row r="442" ht="15.75" customHeight="1">
      <c r="A442" s="78"/>
      <c r="J442" s="196"/>
      <c r="T442" s="5"/>
      <c r="U442" s="5"/>
      <c r="V442" s="5"/>
      <c r="W442" s="5"/>
    </row>
    <row r="443" ht="15.75" customHeight="1">
      <c r="A443" s="78"/>
      <c r="J443" s="196"/>
      <c r="T443" s="5"/>
      <c r="U443" s="5"/>
      <c r="V443" s="5"/>
      <c r="W443" s="5"/>
    </row>
    <row r="444" ht="15.75" customHeight="1">
      <c r="A444" s="78"/>
      <c r="J444" s="196"/>
      <c r="T444" s="5"/>
      <c r="U444" s="5"/>
      <c r="V444" s="5"/>
      <c r="W444" s="5"/>
    </row>
    <row r="445" ht="15.75" customHeight="1">
      <c r="A445" s="78"/>
      <c r="J445" s="196"/>
      <c r="T445" s="5"/>
      <c r="U445" s="5"/>
      <c r="V445" s="5"/>
      <c r="W445" s="5"/>
    </row>
    <row r="446" ht="15.75" customHeight="1">
      <c r="A446" s="78"/>
      <c r="J446" s="196"/>
      <c r="T446" s="5"/>
      <c r="U446" s="5"/>
      <c r="V446" s="5"/>
      <c r="W446" s="5"/>
    </row>
    <row r="447" ht="15.75" customHeight="1">
      <c r="A447" s="78"/>
      <c r="J447" s="196"/>
      <c r="T447" s="5"/>
      <c r="U447" s="5"/>
      <c r="V447" s="5"/>
      <c r="W447" s="5"/>
    </row>
    <row r="448" ht="15.75" customHeight="1">
      <c r="A448" s="78"/>
      <c r="J448" s="196"/>
      <c r="T448" s="5"/>
      <c r="U448" s="5"/>
      <c r="V448" s="5"/>
      <c r="W448" s="5"/>
    </row>
    <row r="449" ht="15.75" customHeight="1">
      <c r="A449" s="78"/>
      <c r="J449" s="196"/>
      <c r="T449" s="5"/>
      <c r="U449" s="5"/>
      <c r="V449" s="5"/>
      <c r="W449" s="5"/>
    </row>
    <row r="450" ht="15.75" customHeight="1">
      <c r="A450" s="78"/>
      <c r="J450" s="196"/>
      <c r="T450" s="5"/>
      <c r="U450" s="5"/>
      <c r="V450" s="5"/>
      <c r="W450" s="5"/>
    </row>
    <row r="451" ht="15.75" customHeight="1">
      <c r="A451" s="78"/>
      <c r="J451" s="196"/>
      <c r="T451" s="5"/>
      <c r="U451" s="5"/>
      <c r="V451" s="5"/>
      <c r="W451" s="5"/>
    </row>
    <row r="452" ht="15.75" customHeight="1">
      <c r="A452" s="78"/>
      <c r="J452" s="196"/>
      <c r="T452" s="5"/>
      <c r="U452" s="5"/>
      <c r="V452" s="5"/>
      <c r="W452" s="5"/>
    </row>
    <row r="453" ht="15.75" customHeight="1">
      <c r="A453" s="78"/>
      <c r="J453" s="196"/>
      <c r="T453" s="5"/>
      <c r="U453" s="5"/>
      <c r="V453" s="5"/>
      <c r="W453" s="5"/>
    </row>
    <row r="454" ht="15.75" customHeight="1">
      <c r="A454" s="78"/>
      <c r="J454" s="196"/>
      <c r="T454" s="5"/>
      <c r="U454" s="5"/>
      <c r="V454" s="5"/>
      <c r="W454" s="5"/>
    </row>
    <row r="455" ht="15.75" customHeight="1">
      <c r="A455" s="78"/>
      <c r="J455" s="196"/>
      <c r="T455" s="5"/>
      <c r="U455" s="5"/>
      <c r="V455" s="5"/>
      <c r="W455" s="5"/>
    </row>
    <row r="456" ht="15.75" customHeight="1">
      <c r="A456" s="78"/>
      <c r="J456" s="196"/>
      <c r="T456" s="5"/>
      <c r="U456" s="5"/>
      <c r="V456" s="5"/>
      <c r="W456" s="5"/>
    </row>
    <row r="457" ht="15.75" customHeight="1">
      <c r="A457" s="78"/>
      <c r="J457" s="196"/>
      <c r="T457" s="5"/>
      <c r="U457" s="5"/>
      <c r="V457" s="5"/>
      <c r="W457" s="5"/>
    </row>
    <row r="458" ht="15.75" customHeight="1">
      <c r="A458" s="78"/>
      <c r="J458" s="196"/>
      <c r="T458" s="5"/>
      <c r="U458" s="5"/>
      <c r="V458" s="5"/>
      <c r="W458" s="5"/>
    </row>
    <row r="459" ht="15.75" customHeight="1">
      <c r="A459" s="78"/>
      <c r="J459" s="196"/>
      <c r="T459" s="5"/>
      <c r="U459" s="5"/>
      <c r="V459" s="5"/>
      <c r="W459" s="5"/>
    </row>
    <row r="460" ht="15.75" customHeight="1">
      <c r="A460" s="78"/>
      <c r="J460" s="196"/>
      <c r="T460" s="5"/>
      <c r="U460" s="5"/>
      <c r="V460" s="5"/>
      <c r="W460" s="5"/>
    </row>
    <row r="461" ht="15.75" customHeight="1">
      <c r="A461" s="78"/>
      <c r="J461" s="196"/>
      <c r="T461" s="5"/>
      <c r="U461" s="5"/>
      <c r="V461" s="5"/>
      <c r="W461" s="5"/>
    </row>
    <row r="462" ht="15.75" customHeight="1">
      <c r="A462" s="78"/>
      <c r="J462" s="196"/>
      <c r="T462" s="5"/>
      <c r="U462" s="5"/>
      <c r="V462" s="5"/>
      <c r="W462" s="5"/>
    </row>
    <row r="463" ht="15.75" customHeight="1">
      <c r="A463" s="78"/>
      <c r="J463" s="196"/>
      <c r="T463" s="5"/>
      <c r="U463" s="5"/>
      <c r="V463" s="5"/>
      <c r="W463" s="5"/>
    </row>
    <row r="464" ht="15.75" customHeight="1">
      <c r="A464" s="78"/>
      <c r="J464" s="196"/>
      <c r="T464" s="5"/>
      <c r="U464" s="5"/>
      <c r="V464" s="5"/>
      <c r="W464" s="5"/>
    </row>
    <row r="465" ht="15.75" customHeight="1">
      <c r="A465" s="78"/>
      <c r="J465" s="196"/>
      <c r="T465" s="5"/>
      <c r="U465" s="5"/>
      <c r="V465" s="5"/>
      <c r="W465" s="5"/>
    </row>
    <row r="466" ht="15.75" customHeight="1">
      <c r="A466" s="78"/>
      <c r="J466" s="196"/>
      <c r="T466" s="5"/>
      <c r="U466" s="5"/>
      <c r="V466" s="5"/>
      <c r="W466" s="5"/>
    </row>
    <row r="467" ht="15.75" customHeight="1">
      <c r="A467" s="78"/>
      <c r="J467" s="196"/>
      <c r="T467" s="5"/>
      <c r="U467" s="5"/>
      <c r="V467" s="5"/>
      <c r="W467" s="5"/>
    </row>
    <row r="468" ht="15.75" customHeight="1">
      <c r="A468" s="78"/>
      <c r="J468" s="196"/>
      <c r="T468" s="5"/>
      <c r="U468" s="5"/>
      <c r="V468" s="5"/>
      <c r="W468" s="5"/>
    </row>
    <row r="469" ht="15.75" customHeight="1">
      <c r="A469" s="78"/>
      <c r="J469" s="196"/>
      <c r="T469" s="5"/>
      <c r="U469" s="5"/>
      <c r="V469" s="5"/>
      <c r="W469" s="5"/>
    </row>
    <row r="470" ht="15.75" customHeight="1">
      <c r="A470" s="78"/>
      <c r="J470" s="196"/>
      <c r="T470" s="5"/>
      <c r="U470" s="5"/>
      <c r="V470" s="5"/>
      <c r="W470" s="5"/>
    </row>
    <row r="471" ht="15.75" customHeight="1">
      <c r="A471" s="78"/>
      <c r="J471" s="196"/>
      <c r="T471" s="5"/>
      <c r="U471" s="5"/>
      <c r="V471" s="5"/>
      <c r="W471" s="5"/>
    </row>
    <row r="472" ht="15.75" customHeight="1">
      <c r="A472" s="78"/>
      <c r="J472" s="196"/>
      <c r="T472" s="5"/>
      <c r="U472" s="5"/>
      <c r="V472" s="5"/>
      <c r="W472" s="5"/>
    </row>
    <row r="473" ht="15.75" customHeight="1">
      <c r="A473" s="78"/>
      <c r="J473" s="196"/>
      <c r="T473" s="5"/>
      <c r="U473" s="5"/>
      <c r="V473" s="5"/>
      <c r="W473" s="5"/>
    </row>
    <row r="474" ht="15.75" customHeight="1">
      <c r="A474" s="78"/>
      <c r="J474" s="196"/>
      <c r="T474" s="5"/>
      <c r="U474" s="5"/>
      <c r="V474" s="5"/>
      <c r="W474" s="5"/>
    </row>
    <row r="475" ht="15.75" customHeight="1">
      <c r="A475" s="78"/>
      <c r="J475" s="196"/>
      <c r="T475" s="5"/>
      <c r="U475" s="5"/>
      <c r="V475" s="5"/>
      <c r="W475" s="5"/>
    </row>
    <row r="476" ht="15.75" customHeight="1">
      <c r="A476" s="78"/>
      <c r="J476" s="196"/>
      <c r="T476" s="5"/>
      <c r="U476" s="5"/>
      <c r="V476" s="5"/>
      <c r="W476" s="5"/>
    </row>
    <row r="477" ht="15.75" customHeight="1">
      <c r="A477" s="78"/>
      <c r="J477" s="196"/>
      <c r="T477" s="5"/>
      <c r="U477" s="5"/>
      <c r="V477" s="5"/>
      <c r="W477" s="5"/>
    </row>
    <row r="478" ht="15.75" customHeight="1">
      <c r="A478" s="78"/>
      <c r="J478" s="196"/>
      <c r="T478" s="5"/>
      <c r="U478" s="5"/>
      <c r="V478" s="5"/>
      <c r="W478" s="5"/>
    </row>
    <row r="479" ht="15.75" customHeight="1">
      <c r="A479" s="78"/>
      <c r="J479" s="196"/>
      <c r="T479" s="5"/>
      <c r="U479" s="5"/>
      <c r="V479" s="5"/>
      <c r="W479" s="5"/>
    </row>
    <row r="480" ht="15.75" customHeight="1">
      <c r="A480" s="78"/>
      <c r="J480" s="196"/>
      <c r="T480" s="5"/>
      <c r="U480" s="5"/>
      <c r="V480" s="5"/>
      <c r="W480" s="5"/>
    </row>
    <row r="481" ht="15.75" customHeight="1">
      <c r="A481" s="78"/>
      <c r="J481" s="196"/>
      <c r="T481" s="5"/>
      <c r="U481" s="5"/>
      <c r="V481" s="5"/>
      <c r="W481" s="5"/>
    </row>
    <row r="482" ht="15.75" customHeight="1">
      <c r="A482" s="78"/>
      <c r="J482" s="196"/>
      <c r="T482" s="5"/>
      <c r="U482" s="5"/>
      <c r="V482" s="5"/>
      <c r="W482" s="5"/>
    </row>
    <row r="483" ht="15.75" customHeight="1">
      <c r="A483" s="78"/>
      <c r="J483" s="196"/>
      <c r="T483" s="5"/>
      <c r="U483" s="5"/>
      <c r="V483" s="5"/>
      <c r="W483" s="5"/>
    </row>
    <row r="484" ht="15.75" customHeight="1">
      <c r="A484" s="78"/>
      <c r="J484" s="196"/>
      <c r="T484" s="5"/>
      <c r="U484" s="5"/>
      <c r="V484" s="5"/>
      <c r="W484" s="5"/>
    </row>
    <row r="485" ht="15.75" customHeight="1">
      <c r="A485" s="78"/>
      <c r="J485" s="196"/>
      <c r="T485" s="5"/>
      <c r="U485" s="5"/>
      <c r="V485" s="5"/>
      <c r="W485" s="5"/>
    </row>
    <row r="486" ht="15.75" customHeight="1">
      <c r="A486" s="78"/>
      <c r="J486" s="196"/>
      <c r="T486" s="5"/>
      <c r="U486" s="5"/>
      <c r="V486" s="5"/>
      <c r="W486" s="5"/>
    </row>
    <row r="487" ht="15.75" customHeight="1">
      <c r="A487" s="78"/>
      <c r="J487" s="196"/>
      <c r="T487" s="5"/>
      <c r="U487" s="5"/>
      <c r="V487" s="5"/>
      <c r="W487" s="5"/>
    </row>
    <row r="488" ht="15.75" customHeight="1">
      <c r="A488" s="78"/>
      <c r="J488" s="196"/>
      <c r="T488" s="5"/>
      <c r="U488" s="5"/>
      <c r="V488" s="5"/>
      <c r="W488" s="5"/>
    </row>
    <row r="489" ht="15.75" customHeight="1">
      <c r="A489" s="78"/>
      <c r="J489" s="196"/>
      <c r="T489" s="5"/>
      <c r="U489" s="5"/>
      <c r="V489" s="5"/>
      <c r="W489" s="5"/>
    </row>
    <row r="490" ht="15.75" customHeight="1">
      <c r="A490" s="78"/>
      <c r="J490" s="196"/>
      <c r="T490" s="5"/>
      <c r="U490" s="5"/>
      <c r="V490" s="5"/>
      <c r="W490" s="5"/>
    </row>
    <row r="491" ht="15.75" customHeight="1">
      <c r="A491" s="78"/>
      <c r="J491" s="196"/>
      <c r="T491" s="5"/>
      <c r="U491" s="5"/>
      <c r="V491" s="5"/>
      <c r="W491" s="5"/>
    </row>
    <row r="492" ht="15.75" customHeight="1">
      <c r="A492" s="78"/>
      <c r="J492" s="196"/>
      <c r="T492" s="5"/>
      <c r="U492" s="5"/>
      <c r="V492" s="5"/>
      <c r="W492" s="5"/>
    </row>
    <row r="493" ht="15.75" customHeight="1">
      <c r="A493" s="78"/>
      <c r="J493" s="196"/>
      <c r="T493" s="5"/>
      <c r="U493" s="5"/>
      <c r="V493" s="5"/>
      <c r="W493" s="5"/>
    </row>
    <row r="494" ht="15.75" customHeight="1">
      <c r="A494" s="78"/>
      <c r="J494" s="196"/>
      <c r="T494" s="5"/>
      <c r="U494" s="5"/>
      <c r="V494" s="5"/>
      <c r="W494" s="5"/>
    </row>
    <row r="495" ht="15.75" customHeight="1">
      <c r="A495" s="78"/>
      <c r="J495" s="196"/>
      <c r="T495" s="5"/>
      <c r="U495" s="5"/>
      <c r="V495" s="5"/>
      <c r="W495" s="5"/>
    </row>
    <row r="496" ht="15.75" customHeight="1">
      <c r="A496" s="78"/>
      <c r="J496" s="196"/>
      <c r="T496" s="5"/>
      <c r="U496" s="5"/>
      <c r="V496" s="5"/>
      <c r="W496" s="5"/>
    </row>
    <row r="497" ht="15.75" customHeight="1">
      <c r="A497" s="78"/>
      <c r="J497" s="196"/>
      <c r="T497" s="5"/>
      <c r="U497" s="5"/>
      <c r="V497" s="5"/>
      <c r="W497" s="5"/>
    </row>
    <row r="498" ht="15.75" customHeight="1">
      <c r="A498" s="78"/>
      <c r="J498" s="196"/>
      <c r="T498" s="5"/>
      <c r="U498" s="5"/>
      <c r="V498" s="5"/>
      <c r="W498" s="5"/>
    </row>
    <row r="499" ht="15.75" customHeight="1">
      <c r="A499" s="78"/>
      <c r="J499" s="196"/>
      <c r="T499" s="5"/>
      <c r="U499" s="5"/>
      <c r="V499" s="5"/>
      <c r="W499" s="5"/>
    </row>
    <row r="500" ht="15.75" customHeight="1">
      <c r="A500" s="78"/>
      <c r="J500" s="196"/>
      <c r="T500" s="5"/>
      <c r="U500" s="5"/>
      <c r="V500" s="5"/>
      <c r="W500" s="5"/>
    </row>
    <row r="501" ht="15.75" customHeight="1">
      <c r="A501" s="78"/>
      <c r="J501" s="196"/>
      <c r="T501" s="5"/>
      <c r="U501" s="5"/>
      <c r="V501" s="5"/>
      <c r="W501" s="5"/>
    </row>
    <row r="502" ht="15.75" customHeight="1">
      <c r="A502" s="78"/>
      <c r="J502" s="196"/>
      <c r="T502" s="5"/>
      <c r="U502" s="5"/>
      <c r="V502" s="5"/>
      <c r="W502" s="5"/>
    </row>
    <row r="503" ht="15.75" customHeight="1">
      <c r="A503" s="78"/>
      <c r="J503" s="196"/>
      <c r="T503" s="5"/>
      <c r="U503" s="5"/>
      <c r="V503" s="5"/>
      <c r="W503" s="5"/>
    </row>
    <row r="504" ht="15.75" customHeight="1">
      <c r="A504" s="78"/>
      <c r="J504" s="196"/>
      <c r="T504" s="5"/>
      <c r="U504" s="5"/>
      <c r="V504" s="5"/>
      <c r="W504" s="5"/>
    </row>
    <row r="505" ht="15.75" customHeight="1">
      <c r="A505" s="78"/>
      <c r="J505" s="196"/>
      <c r="T505" s="5"/>
      <c r="U505" s="5"/>
      <c r="V505" s="5"/>
      <c r="W505" s="5"/>
    </row>
    <row r="506" ht="15.75" customHeight="1">
      <c r="A506" s="78"/>
      <c r="J506" s="196"/>
      <c r="T506" s="5"/>
      <c r="U506" s="5"/>
      <c r="V506" s="5"/>
      <c r="W506" s="5"/>
    </row>
    <row r="507" ht="15.75" customHeight="1">
      <c r="A507" s="78"/>
      <c r="J507" s="196"/>
      <c r="T507" s="5"/>
      <c r="U507" s="5"/>
      <c r="V507" s="5"/>
      <c r="W507" s="5"/>
    </row>
    <row r="508" ht="15.75" customHeight="1">
      <c r="A508" s="78"/>
      <c r="J508" s="196"/>
      <c r="T508" s="5"/>
      <c r="U508" s="5"/>
      <c r="V508" s="5"/>
      <c r="W508" s="5"/>
    </row>
    <row r="509" ht="15.75" customHeight="1">
      <c r="A509" s="78"/>
      <c r="J509" s="196"/>
      <c r="T509" s="5"/>
      <c r="U509" s="5"/>
      <c r="V509" s="5"/>
      <c r="W509" s="5"/>
    </row>
    <row r="510" ht="15.75" customHeight="1">
      <c r="A510" s="78"/>
      <c r="J510" s="196"/>
      <c r="T510" s="5"/>
      <c r="U510" s="5"/>
      <c r="V510" s="5"/>
      <c r="W510" s="5"/>
    </row>
    <row r="511" ht="15.75" customHeight="1">
      <c r="A511" s="78"/>
      <c r="J511" s="196"/>
      <c r="T511" s="5"/>
      <c r="U511" s="5"/>
      <c r="V511" s="5"/>
      <c r="W511" s="5"/>
    </row>
    <row r="512" ht="15.75" customHeight="1">
      <c r="A512" s="78"/>
      <c r="J512" s="196"/>
      <c r="T512" s="5"/>
      <c r="U512" s="5"/>
      <c r="V512" s="5"/>
      <c r="W512" s="5"/>
    </row>
    <row r="513" ht="15.75" customHeight="1">
      <c r="A513" s="78"/>
      <c r="J513" s="196"/>
      <c r="T513" s="5"/>
      <c r="U513" s="5"/>
      <c r="V513" s="5"/>
      <c r="W513" s="5"/>
    </row>
    <row r="514" ht="15.75" customHeight="1">
      <c r="A514" s="78"/>
      <c r="J514" s="196"/>
      <c r="T514" s="5"/>
      <c r="U514" s="5"/>
      <c r="V514" s="5"/>
      <c r="W514" s="5"/>
    </row>
    <row r="515" ht="15.75" customHeight="1">
      <c r="A515" s="78"/>
      <c r="J515" s="196"/>
      <c r="T515" s="5"/>
      <c r="U515" s="5"/>
      <c r="V515" s="5"/>
      <c r="W515" s="5"/>
    </row>
    <row r="516" ht="15.75" customHeight="1">
      <c r="A516" s="78"/>
      <c r="J516" s="196"/>
      <c r="T516" s="5"/>
      <c r="U516" s="5"/>
      <c r="V516" s="5"/>
      <c r="W516" s="5"/>
    </row>
    <row r="517" ht="15.75" customHeight="1">
      <c r="A517" s="78"/>
      <c r="J517" s="196"/>
      <c r="T517" s="5"/>
      <c r="U517" s="5"/>
      <c r="V517" s="5"/>
      <c r="W517" s="5"/>
    </row>
    <row r="518" ht="15.75" customHeight="1">
      <c r="A518" s="78"/>
      <c r="J518" s="196"/>
      <c r="T518" s="5"/>
      <c r="U518" s="5"/>
      <c r="V518" s="5"/>
      <c r="W518" s="5"/>
    </row>
    <row r="519" ht="15.75" customHeight="1">
      <c r="A519" s="78"/>
      <c r="J519" s="196"/>
      <c r="T519" s="5"/>
      <c r="U519" s="5"/>
      <c r="V519" s="5"/>
      <c r="W519" s="5"/>
    </row>
    <row r="520" ht="15.75" customHeight="1">
      <c r="A520" s="78"/>
      <c r="J520" s="196"/>
      <c r="T520" s="5"/>
      <c r="U520" s="5"/>
      <c r="V520" s="5"/>
      <c r="W520" s="5"/>
    </row>
    <row r="521" ht="15.75" customHeight="1">
      <c r="A521" s="78"/>
      <c r="J521" s="196"/>
      <c r="T521" s="5"/>
      <c r="U521" s="5"/>
      <c r="V521" s="5"/>
      <c r="W521" s="5"/>
    </row>
    <row r="522" ht="15.75" customHeight="1">
      <c r="A522" s="78"/>
      <c r="J522" s="196"/>
      <c r="T522" s="5"/>
      <c r="U522" s="5"/>
      <c r="V522" s="5"/>
      <c r="W522" s="5"/>
    </row>
    <row r="523" ht="15.75" customHeight="1">
      <c r="A523" s="78"/>
      <c r="J523" s="196"/>
      <c r="T523" s="5"/>
      <c r="U523" s="5"/>
      <c r="V523" s="5"/>
      <c r="W523" s="5"/>
    </row>
    <row r="524" ht="15.75" customHeight="1">
      <c r="A524" s="78"/>
      <c r="J524" s="196"/>
      <c r="T524" s="5"/>
      <c r="U524" s="5"/>
      <c r="V524" s="5"/>
      <c r="W524" s="5"/>
    </row>
    <row r="525" ht="15.75" customHeight="1">
      <c r="A525" s="78"/>
      <c r="J525" s="196"/>
      <c r="T525" s="5"/>
      <c r="U525" s="5"/>
      <c r="V525" s="5"/>
      <c r="W525" s="5"/>
    </row>
    <row r="526" ht="15.75" customHeight="1">
      <c r="A526" s="78"/>
      <c r="J526" s="196"/>
      <c r="T526" s="5"/>
      <c r="U526" s="5"/>
      <c r="V526" s="5"/>
      <c r="W526" s="5"/>
    </row>
    <row r="527" ht="15.75" customHeight="1">
      <c r="A527" s="78"/>
      <c r="J527" s="196"/>
      <c r="T527" s="5"/>
      <c r="U527" s="5"/>
      <c r="V527" s="5"/>
      <c r="W527" s="5"/>
    </row>
    <row r="528" ht="15.75" customHeight="1">
      <c r="A528" s="78"/>
      <c r="J528" s="196"/>
      <c r="T528" s="5"/>
      <c r="U528" s="5"/>
      <c r="V528" s="5"/>
      <c r="W528" s="5"/>
    </row>
    <row r="529" ht="15.75" customHeight="1">
      <c r="A529" s="78"/>
      <c r="J529" s="196"/>
      <c r="T529" s="5"/>
      <c r="U529" s="5"/>
      <c r="V529" s="5"/>
      <c r="W529" s="5"/>
    </row>
    <row r="530" ht="15.75" customHeight="1">
      <c r="A530" s="78"/>
      <c r="J530" s="196"/>
      <c r="T530" s="5"/>
      <c r="U530" s="5"/>
      <c r="V530" s="5"/>
      <c r="W530" s="5"/>
    </row>
    <row r="531" ht="15.75" customHeight="1">
      <c r="A531" s="78"/>
      <c r="J531" s="196"/>
      <c r="T531" s="5"/>
      <c r="U531" s="5"/>
      <c r="V531" s="5"/>
      <c r="W531" s="5"/>
    </row>
    <row r="532" ht="15.75" customHeight="1">
      <c r="A532" s="78"/>
      <c r="J532" s="196"/>
      <c r="T532" s="5"/>
      <c r="U532" s="5"/>
      <c r="V532" s="5"/>
      <c r="W532" s="5"/>
    </row>
    <row r="533" ht="15.75" customHeight="1">
      <c r="A533" s="78"/>
      <c r="J533" s="196"/>
      <c r="T533" s="5"/>
      <c r="U533" s="5"/>
      <c r="V533" s="5"/>
      <c r="W533" s="5"/>
    </row>
    <row r="534" ht="15.75" customHeight="1">
      <c r="A534" s="78"/>
      <c r="J534" s="196"/>
      <c r="T534" s="5"/>
      <c r="U534" s="5"/>
      <c r="V534" s="5"/>
      <c r="W534" s="5"/>
    </row>
    <row r="535" ht="15.75" customHeight="1">
      <c r="A535" s="78"/>
      <c r="J535" s="196"/>
      <c r="T535" s="5"/>
      <c r="U535" s="5"/>
      <c r="V535" s="5"/>
      <c r="W535" s="5"/>
    </row>
    <row r="536" ht="15.75" customHeight="1">
      <c r="A536" s="78"/>
      <c r="J536" s="196"/>
      <c r="T536" s="5"/>
      <c r="U536" s="5"/>
      <c r="V536" s="5"/>
      <c r="W536" s="5"/>
    </row>
    <row r="537" ht="15.75" customHeight="1">
      <c r="A537" s="78"/>
      <c r="J537" s="196"/>
      <c r="T537" s="5"/>
      <c r="U537" s="5"/>
      <c r="V537" s="5"/>
      <c r="W537" s="5"/>
    </row>
    <row r="538" ht="15.75" customHeight="1">
      <c r="A538" s="78"/>
      <c r="J538" s="196"/>
      <c r="T538" s="5"/>
      <c r="U538" s="5"/>
      <c r="V538" s="5"/>
      <c r="W538" s="5"/>
    </row>
    <row r="539" ht="15.75" customHeight="1">
      <c r="A539" s="78"/>
      <c r="J539" s="196"/>
      <c r="T539" s="5"/>
      <c r="U539" s="5"/>
      <c r="V539" s="5"/>
      <c r="W539" s="5"/>
    </row>
    <row r="540" ht="15.75" customHeight="1">
      <c r="A540" s="78"/>
      <c r="J540" s="196"/>
      <c r="T540" s="5"/>
      <c r="U540" s="5"/>
      <c r="V540" s="5"/>
      <c r="W540" s="5"/>
    </row>
    <row r="541" ht="15.75" customHeight="1">
      <c r="A541" s="78"/>
      <c r="J541" s="196"/>
      <c r="T541" s="5"/>
      <c r="U541" s="5"/>
      <c r="V541" s="5"/>
      <c r="W541" s="5"/>
    </row>
    <row r="542" ht="15.75" customHeight="1">
      <c r="A542" s="78"/>
      <c r="J542" s="196"/>
      <c r="T542" s="5"/>
      <c r="U542" s="5"/>
      <c r="V542" s="5"/>
      <c r="W542" s="5"/>
    </row>
    <row r="543" ht="15.75" customHeight="1">
      <c r="A543" s="78"/>
      <c r="J543" s="196"/>
      <c r="T543" s="5"/>
      <c r="U543" s="5"/>
      <c r="V543" s="5"/>
      <c r="W543" s="5"/>
    </row>
    <row r="544" ht="15.75" customHeight="1">
      <c r="A544" s="78"/>
      <c r="J544" s="196"/>
      <c r="T544" s="5"/>
      <c r="U544" s="5"/>
      <c r="V544" s="5"/>
      <c r="W544" s="5"/>
    </row>
    <row r="545" ht="15.75" customHeight="1">
      <c r="A545" s="78"/>
      <c r="J545" s="196"/>
      <c r="T545" s="5"/>
      <c r="U545" s="5"/>
      <c r="V545" s="5"/>
      <c r="W545" s="5"/>
    </row>
    <row r="546" ht="15.75" customHeight="1">
      <c r="A546" s="78"/>
      <c r="J546" s="196"/>
      <c r="T546" s="5"/>
      <c r="U546" s="5"/>
      <c r="V546" s="5"/>
      <c r="W546" s="5"/>
    </row>
    <row r="547" ht="15.75" customHeight="1">
      <c r="A547" s="78"/>
      <c r="J547" s="196"/>
      <c r="T547" s="5"/>
      <c r="U547" s="5"/>
      <c r="V547" s="5"/>
      <c r="W547" s="5"/>
    </row>
    <row r="548" ht="15.75" customHeight="1">
      <c r="A548" s="78"/>
      <c r="J548" s="196"/>
      <c r="T548" s="5"/>
      <c r="U548" s="5"/>
      <c r="V548" s="5"/>
      <c r="W548" s="5"/>
    </row>
    <row r="549" ht="15.75" customHeight="1">
      <c r="A549" s="78"/>
      <c r="J549" s="196"/>
      <c r="T549" s="5"/>
      <c r="U549" s="5"/>
      <c r="V549" s="5"/>
      <c r="W549" s="5"/>
    </row>
    <row r="550" ht="15.75" customHeight="1">
      <c r="A550" s="78"/>
      <c r="J550" s="196"/>
      <c r="T550" s="5"/>
      <c r="U550" s="5"/>
      <c r="V550" s="5"/>
      <c r="W550" s="5"/>
    </row>
    <row r="551" ht="15.75" customHeight="1">
      <c r="A551" s="78"/>
      <c r="J551" s="196"/>
      <c r="T551" s="5"/>
      <c r="U551" s="5"/>
      <c r="V551" s="5"/>
      <c r="W551" s="5"/>
    </row>
    <row r="552" ht="15.75" customHeight="1">
      <c r="A552" s="78"/>
      <c r="J552" s="196"/>
      <c r="T552" s="5"/>
      <c r="U552" s="5"/>
      <c r="V552" s="5"/>
      <c r="W552" s="5"/>
    </row>
    <row r="553" ht="15.75" customHeight="1">
      <c r="A553" s="78"/>
      <c r="J553" s="196"/>
      <c r="T553" s="5"/>
      <c r="U553" s="5"/>
      <c r="V553" s="5"/>
      <c r="W553" s="5"/>
    </row>
    <row r="554" ht="15.75" customHeight="1">
      <c r="A554" s="78"/>
      <c r="J554" s="196"/>
      <c r="T554" s="5"/>
      <c r="U554" s="5"/>
      <c r="V554" s="5"/>
      <c r="W554" s="5"/>
    </row>
    <row r="555" ht="15.75" customHeight="1">
      <c r="A555" s="78"/>
      <c r="J555" s="196"/>
      <c r="T555" s="5"/>
      <c r="U555" s="5"/>
      <c r="V555" s="5"/>
      <c r="W555" s="5"/>
    </row>
    <row r="556" ht="15.75" customHeight="1">
      <c r="A556" s="78"/>
      <c r="J556" s="196"/>
      <c r="T556" s="5"/>
      <c r="U556" s="5"/>
      <c r="V556" s="5"/>
      <c r="W556" s="5"/>
    </row>
    <row r="557" ht="15.75" customHeight="1">
      <c r="A557" s="78"/>
      <c r="J557" s="196"/>
      <c r="T557" s="5"/>
      <c r="U557" s="5"/>
      <c r="V557" s="5"/>
      <c r="W557" s="5"/>
    </row>
    <row r="558" ht="15.75" customHeight="1">
      <c r="A558" s="78"/>
      <c r="J558" s="196"/>
      <c r="T558" s="5"/>
      <c r="U558" s="5"/>
      <c r="V558" s="5"/>
      <c r="W558" s="5"/>
    </row>
    <row r="559" ht="15.75" customHeight="1">
      <c r="A559" s="78"/>
      <c r="J559" s="196"/>
      <c r="T559" s="5"/>
      <c r="U559" s="5"/>
      <c r="V559" s="5"/>
      <c r="W559" s="5"/>
    </row>
    <row r="560" ht="15.75" customHeight="1">
      <c r="A560" s="78"/>
      <c r="J560" s="196"/>
      <c r="T560" s="5"/>
      <c r="U560" s="5"/>
      <c r="V560" s="5"/>
      <c r="W560" s="5"/>
    </row>
    <row r="561" ht="15.75" customHeight="1">
      <c r="A561" s="78"/>
      <c r="J561" s="196"/>
      <c r="T561" s="5"/>
      <c r="U561" s="5"/>
      <c r="V561" s="5"/>
      <c r="W561" s="5"/>
    </row>
    <row r="562" ht="15.75" customHeight="1">
      <c r="A562" s="78"/>
      <c r="J562" s="196"/>
      <c r="T562" s="5"/>
      <c r="U562" s="5"/>
      <c r="V562" s="5"/>
      <c r="W562" s="5"/>
    </row>
    <row r="563" ht="15.75" customHeight="1">
      <c r="A563" s="78"/>
      <c r="J563" s="196"/>
      <c r="T563" s="5"/>
      <c r="U563" s="5"/>
      <c r="V563" s="5"/>
      <c r="W563" s="5"/>
    </row>
    <row r="564" ht="15.75" customHeight="1">
      <c r="A564" s="78"/>
      <c r="J564" s="196"/>
      <c r="T564" s="5"/>
      <c r="U564" s="5"/>
      <c r="V564" s="5"/>
      <c r="W564" s="5"/>
    </row>
    <row r="565" ht="15.75" customHeight="1">
      <c r="A565" s="78"/>
      <c r="J565" s="196"/>
      <c r="T565" s="5"/>
      <c r="U565" s="5"/>
      <c r="V565" s="5"/>
      <c r="W565" s="5"/>
    </row>
    <row r="566" ht="15.75" customHeight="1">
      <c r="A566" s="78"/>
      <c r="J566" s="196"/>
      <c r="T566" s="5"/>
      <c r="U566" s="5"/>
      <c r="V566" s="5"/>
      <c r="W566" s="5"/>
    </row>
    <row r="567" ht="15.75" customHeight="1">
      <c r="A567" s="78"/>
      <c r="J567" s="196"/>
      <c r="T567" s="5"/>
      <c r="U567" s="5"/>
      <c r="V567" s="5"/>
      <c r="W567" s="5"/>
    </row>
    <row r="568" ht="15.75" customHeight="1">
      <c r="A568" s="78"/>
      <c r="J568" s="196"/>
      <c r="T568" s="5"/>
      <c r="U568" s="5"/>
      <c r="V568" s="5"/>
      <c r="W568" s="5"/>
    </row>
    <row r="569" ht="15.75" customHeight="1">
      <c r="A569" s="78"/>
      <c r="J569" s="196"/>
      <c r="T569" s="5"/>
      <c r="U569" s="5"/>
      <c r="V569" s="5"/>
      <c r="W569" s="5"/>
    </row>
    <row r="570" ht="15.75" customHeight="1">
      <c r="A570" s="78"/>
      <c r="J570" s="196"/>
      <c r="T570" s="5"/>
      <c r="U570" s="5"/>
      <c r="V570" s="5"/>
      <c r="W570" s="5"/>
    </row>
    <row r="571" ht="15.75" customHeight="1">
      <c r="A571" s="78"/>
      <c r="J571" s="196"/>
      <c r="T571" s="5"/>
      <c r="U571" s="5"/>
      <c r="V571" s="5"/>
      <c r="W571" s="5"/>
    </row>
    <row r="572" ht="15.75" customHeight="1">
      <c r="A572" s="78"/>
      <c r="J572" s="196"/>
      <c r="T572" s="5"/>
      <c r="U572" s="5"/>
      <c r="V572" s="5"/>
      <c r="W572" s="5"/>
    </row>
    <row r="573" ht="15.75" customHeight="1">
      <c r="A573" s="78"/>
      <c r="J573" s="196"/>
      <c r="T573" s="5"/>
      <c r="U573" s="5"/>
      <c r="V573" s="5"/>
      <c r="W573" s="5"/>
    </row>
    <row r="574" ht="15.75" customHeight="1">
      <c r="A574" s="78"/>
      <c r="J574" s="196"/>
      <c r="T574" s="5"/>
      <c r="U574" s="5"/>
      <c r="V574" s="5"/>
      <c r="W574" s="5"/>
    </row>
    <row r="575" ht="15.75" customHeight="1">
      <c r="A575" s="78"/>
      <c r="J575" s="196"/>
      <c r="T575" s="5"/>
      <c r="U575" s="5"/>
      <c r="V575" s="5"/>
      <c r="W575" s="5"/>
    </row>
    <row r="576" ht="15.75" customHeight="1">
      <c r="A576" s="78"/>
      <c r="J576" s="196"/>
      <c r="T576" s="5"/>
      <c r="U576" s="5"/>
      <c r="V576" s="5"/>
      <c r="W576" s="5"/>
    </row>
    <row r="577" ht="15.75" customHeight="1">
      <c r="A577" s="78"/>
      <c r="J577" s="196"/>
      <c r="T577" s="5"/>
      <c r="U577" s="5"/>
      <c r="V577" s="5"/>
      <c r="W577" s="5"/>
    </row>
    <row r="578" ht="15.75" customHeight="1">
      <c r="A578" s="78"/>
      <c r="J578" s="196"/>
      <c r="T578" s="5"/>
      <c r="U578" s="5"/>
      <c r="V578" s="5"/>
      <c r="W578" s="5"/>
    </row>
    <row r="579" ht="15.75" customHeight="1">
      <c r="A579" s="78"/>
      <c r="J579" s="196"/>
      <c r="T579" s="5"/>
      <c r="U579" s="5"/>
      <c r="V579" s="5"/>
      <c r="W579" s="5"/>
    </row>
    <row r="580" ht="15.75" customHeight="1">
      <c r="A580" s="78"/>
      <c r="J580" s="196"/>
      <c r="T580" s="5"/>
      <c r="U580" s="5"/>
      <c r="V580" s="5"/>
      <c r="W580" s="5"/>
    </row>
    <row r="581" ht="15.75" customHeight="1">
      <c r="A581" s="78"/>
      <c r="J581" s="196"/>
      <c r="T581" s="5"/>
      <c r="U581" s="5"/>
      <c r="V581" s="5"/>
      <c r="W581" s="5"/>
    </row>
    <row r="582" ht="15.75" customHeight="1">
      <c r="A582" s="78"/>
      <c r="J582" s="196"/>
      <c r="T582" s="5"/>
      <c r="U582" s="5"/>
      <c r="V582" s="5"/>
      <c r="W582" s="5"/>
    </row>
    <row r="583" ht="15.75" customHeight="1">
      <c r="A583" s="78"/>
      <c r="J583" s="196"/>
      <c r="T583" s="5"/>
      <c r="U583" s="5"/>
      <c r="V583" s="5"/>
      <c r="W583" s="5"/>
    </row>
    <row r="584" ht="15.75" customHeight="1">
      <c r="A584" s="78"/>
      <c r="J584" s="196"/>
      <c r="T584" s="5"/>
      <c r="U584" s="5"/>
      <c r="V584" s="5"/>
      <c r="W584" s="5"/>
    </row>
    <row r="585" ht="15.75" customHeight="1">
      <c r="A585" s="78"/>
      <c r="J585" s="196"/>
      <c r="T585" s="5"/>
      <c r="U585" s="5"/>
      <c r="V585" s="5"/>
      <c r="W585" s="5"/>
    </row>
    <row r="586" ht="15.75" customHeight="1">
      <c r="A586" s="78"/>
      <c r="J586" s="196"/>
      <c r="T586" s="5"/>
      <c r="U586" s="5"/>
      <c r="V586" s="5"/>
      <c r="W586" s="5"/>
    </row>
    <row r="587" ht="15.75" customHeight="1">
      <c r="A587" s="78"/>
      <c r="J587" s="196"/>
      <c r="T587" s="5"/>
      <c r="U587" s="5"/>
      <c r="V587" s="5"/>
      <c r="W587" s="5"/>
    </row>
    <row r="588" ht="15.75" customHeight="1">
      <c r="A588" s="78"/>
      <c r="J588" s="196"/>
      <c r="T588" s="5"/>
      <c r="U588" s="5"/>
      <c r="V588" s="5"/>
      <c r="W588" s="5"/>
    </row>
    <row r="589" ht="15.75" customHeight="1">
      <c r="A589" s="78"/>
      <c r="J589" s="196"/>
      <c r="T589" s="5"/>
      <c r="U589" s="5"/>
      <c r="V589" s="5"/>
      <c r="W589" s="5"/>
    </row>
    <row r="590" ht="15.75" customHeight="1">
      <c r="A590" s="78"/>
      <c r="J590" s="196"/>
      <c r="T590" s="5"/>
      <c r="U590" s="5"/>
      <c r="V590" s="5"/>
      <c r="W590" s="5"/>
    </row>
    <row r="591" ht="15.75" customHeight="1">
      <c r="A591" s="78"/>
      <c r="J591" s="196"/>
      <c r="T591" s="5"/>
      <c r="U591" s="5"/>
      <c r="V591" s="5"/>
      <c r="W591" s="5"/>
    </row>
    <row r="592" ht="15.75" customHeight="1">
      <c r="A592" s="78"/>
      <c r="J592" s="196"/>
      <c r="T592" s="5"/>
      <c r="U592" s="5"/>
      <c r="V592" s="5"/>
      <c r="W592" s="5"/>
    </row>
    <row r="593" ht="15.75" customHeight="1">
      <c r="A593" s="78"/>
      <c r="J593" s="196"/>
      <c r="T593" s="5"/>
      <c r="U593" s="5"/>
      <c r="V593" s="5"/>
      <c r="W593" s="5"/>
    </row>
    <row r="594" ht="15.75" customHeight="1">
      <c r="A594" s="78"/>
      <c r="J594" s="196"/>
      <c r="T594" s="5"/>
      <c r="U594" s="5"/>
      <c r="V594" s="5"/>
      <c r="W594" s="5"/>
    </row>
    <row r="595" ht="15.75" customHeight="1">
      <c r="A595" s="78"/>
      <c r="J595" s="196"/>
      <c r="T595" s="5"/>
      <c r="U595" s="5"/>
      <c r="V595" s="5"/>
      <c r="W595" s="5"/>
    </row>
    <row r="596" ht="15.75" customHeight="1">
      <c r="A596" s="78"/>
      <c r="J596" s="196"/>
      <c r="T596" s="5"/>
      <c r="U596" s="5"/>
      <c r="V596" s="5"/>
      <c r="W596" s="5"/>
    </row>
    <row r="597" ht="15.75" customHeight="1">
      <c r="A597" s="78"/>
      <c r="J597" s="196"/>
      <c r="T597" s="5"/>
      <c r="U597" s="5"/>
      <c r="V597" s="5"/>
      <c r="W597" s="5"/>
    </row>
    <row r="598" ht="15.75" customHeight="1">
      <c r="A598" s="78"/>
      <c r="J598" s="196"/>
      <c r="T598" s="5"/>
      <c r="U598" s="5"/>
      <c r="V598" s="5"/>
      <c r="W598" s="5"/>
    </row>
    <row r="599" ht="15.75" customHeight="1">
      <c r="A599" s="78"/>
      <c r="J599" s="196"/>
      <c r="T599" s="5"/>
      <c r="U599" s="5"/>
      <c r="V599" s="5"/>
      <c r="W599" s="5"/>
    </row>
    <row r="600" ht="15.75" customHeight="1">
      <c r="A600" s="78"/>
      <c r="J600" s="196"/>
      <c r="T600" s="5"/>
      <c r="U600" s="5"/>
      <c r="V600" s="5"/>
      <c r="W600" s="5"/>
    </row>
    <row r="601" ht="15.75" customHeight="1">
      <c r="A601" s="78"/>
      <c r="J601" s="196"/>
      <c r="T601" s="5"/>
      <c r="U601" s="5"/>
      <c r="V601" s="5"/>
      <c r="W601" s="5"/>
    </row>
    <row r="602" ht="15.75" customHeight="1">
      <c r="A602" s="78"/>
      <c r="J602" s="196"/>
      <c r="T602" s="5"/>
      <c r="U602" s="5"/>
      <c r="V602" s="5"/>
      <c r="W602" s="5"/>
    </row>
    <row r="603" ht="15.75" customHeight="1">
      <c r="A603" s="78"/>
      <c r="J603" s="196"/>
      <c r="T603" s="5"/>
      <c r="U603" s="5"/>
      <c r="V603" s="5"/>
      <c r="W603" s="5"/>
    </row>
    <row r="604" ht="15.75" customHeight="1">
      <c r="A604" s="78"/>
      <c r="J604" s="196"/>
      <c r="T604" s="5"/>
      <c r="U604" s="5"/>
      <c r="V604" s="5"/>
      <c r="W604" s="5"/>
    </row>
    <row r="605" ht="15.75" customHeight="1">
      <c r="A605" s="78"/>
      <c r="J605" s="196"/>
      <c r="T605" s="5"/>
      <c r="U605" s="5"/>
      <c r="V605" s="5"/>
      <c r="W605" s="5"/>
    </row>
    <row r="606" ht="15.75" customHeight="1">
      <c r="A606" s="78"/>
      <c r="J606" s="196"/>
      <c r="T606" s="5"/>
      <c r="U606" s="5"/>
      <c r="V606" s="5"/>
      <c r="W606" s="5"/>
    </row>
    <row r="607" ht="15.75" customHeight="1">
      <c r="A607" s="78"/>
      <c r="J607" s="196"/>
      <c r="T607" s="5"/>
      <c r="U607" s="5"/>
      <c r="V607" s="5"/>
      <c r="W607" s="5"/>
    </row>
    <row r="608" ht="15.75" customHeight="1">
      <c r="A608" s="78"/>
      <c r="J608" s="196"/>
      <c r="T608" s="5"/>
      <c r="U608" s="5"/>
      <c r="V608" s="5"/>
      <c r="W608" s="5"/>
    </row>
    <row r="609" ht="15.75" customHeight="1">
      <c r="A609" s="78"/>
      <c r="J609" s="196"/>
      <c r="T609" s="5"/>
      <c r="U609" s="5"/>
      <c r="V609" s="5"/>
      <c r="W609" s="5"/>
    </row>
    <row r="610" ht="15.75" customHeight="1">
      <c r="A610" s="78"/>
      <c r="J610" s="196"/>
      <c r="T610" s="5"/>
      <c r="U610" s="5"/>
      <c r="V610" s="5"/>
      <c r="W610" s="5"/>
    </row>
    <row r="611" ht="15.75" customHeight="1">
      <c r="A611" s="78"/>
      <c r="J611" s="196"/>
      <c r="T611" s="5"/>
      <c r="U611" s="5"/>
      <c r="V611" s="5"/>
      <c r="W611" s="5"/>
    </row>
    <row r="612" ht="15.75" customHeight="1">
      <c r="A612" s="78"/>
      <c r="J612" s="196"/>
      <c r="T612" s="5"/>
      <c r="U612" s="5"/>
      <c r="V612" s="5"/>
      <c r="W612" s="5"/>
    </row>
    <row r="613" ht="15.75" customHeight="1">
      <c r="A613" s="78"/>
      <c r="J613" s="196"/>
      <c r="T613" s="5"/>
      <c r="U613" s="5"/>
      <c r="V613" s="5"/>
      <c r="W613" s="5"/>
    </row>
    <row r="614" ht="15.75" customHeight="1">
      <c r="A614" s="78"/>
      <c r="J614" s="196"/>
      <c r="T614" s="5"/>
      <c r="U614" s="5"/>
      <c r="V614" s="5"/>
      <c r="W614" s="5"/>
    </row>
    <row r="615" ht="15.75" customHeight="1">
      <c r="A615" s="78"/>
      <c r="J615" s="196"/>
      <c r="T615" s="5"/>
      <c r="U615" s="5"/>
      <c r="V615" s="5"/>
      <c r="W615" s="5"/>
    </row>
    <row r="616" ht="15.75" customHeight="1">
      <c r="A616" s="78"/>
      <c r="J616" s="196"/>
      <c r="T616" s="5"/>
      <c r="U616" s="5"/>
      <c r="V616" s="5"/>
      <c r="W616" s="5"/>
    </row>
    <row r="617" ht="15.75" customHeight="1">
      <c r="A617" s="78"/>
      <c r="J617" s="196"/>
      <c r="T617" s="5"/>
      <c r="U617" s="5"/>
      <c r="V617" s="5"/>
      <c r="W617" s="5"/>
    </row>
    <row r="618" ht="15.75" customHeight="1">
      <c r="A618" s="78"/>
      <c r="J618" s="196"/>
      <c r="T618" s="5"/>
      <c r="U618" s="5"/>
      <c r="V618" s="5"/>
      <c r="W618" s="5"/>
    </row>
    <row r="619" ht="15.75" customHeight="1">
      <c r="A619" s="78"/>
      <c r="J619" s="196"/>
      <c r="T619" s="5"/>
      <c r="U619" s="5"/>
      <c r="V619" s="5"/>
      <c r="W619" s="5"/>
    </row>
    <row r="620" ht="15.75" customHeight="1">
      <c r="A620" s="78"/>
      <c r="J620" s="196"/>
      <c r="T620" s="5"/>
      <c r="U620" s="5"/>
      <c r="V620" s="5"/>
      <c r="W620" s="5"/>
    </row>
    <row r="621" ht="15.75" customHeight="1">
      <c r="A621" s="78"/>
      <c r="J621" s="196"/>
      <c r="T621" s="5"/>
      <c r="U621" s="5"/>
      <c r="V621" s="5"/>
      <c r="W621" s="5"/>
    </row>
    <row r="622" ht="15.75" customHeight="1">
      <c r="A622" s="78"/>
      <c r="J622" s="196"/>
      <c r="T622" s="5"/>
      <c r="U622" s="5"/>
      <c r="V622" s="5"/>
      <c r="W622" s="5"/>
    </row>
    <row r="623" ht="15.75" customHeight="1">
      <c r="A623" s="78"/>
      <c r="J623" s="196"/>
      <c r="T623" s="5"/>
      <c r="U623" s="5"/>
      <c r="V623" s="5"/>
      <c r="W623" s="5"/>
    </row>
    <row r="624" ht="15.75" customHeight="1">
      <c r="A624" s="78"/>
      <c r="J624" s="196"/>
      <c r="T624" s="5"/>
      <c r="U624" s="5"/>
      <c r="V624" s="5"/>
      <c r="W624" s="5"/>
    </row>
    <row r="625" ht="15.75" customHeight="1">
      <c r="A625" s="78"/>
      <c r="J625" s="196"/>
      <c r="T625" s="5"/>
      <c r="U625" s="5"/>
      <c r="V625" s="5"/>
      <c r="W625" s="5"/>
    </row>
    <row r="626" ht="15.75" customHeight="1">
      <c r="A626" s="78"/>
      <c r="J626" s="196"/>
      <c r="T626" s="5"/>
      <c r="U626" s="5"/>
      <c r="V626" s="5"/>
      <c r="W626" s="5"/>
    </row>
    <row r="627" ht="15.75" customHeight="1">
      <c r="A627" s="78"/>
      <c r="J627" s="196"/>
      <c r="T627" s="5"/>
      <c r="U627" s="5"/>
      <c r="V627" s="5"/>
      <c r="W627" s="5"/>
    </row>
    <row r="628" ht="15.75" customHeight="1">
      <c r="A628" s="78"/>
      <c r="J628" s="196"/>
      <c r="T628" s="5"/>
      <c r="U628" s="5"/>
      <c r="V628" s="5"/>
      <c r="W628" s="5"/>
    </row>
    <row r="629" ht="15.75" customHeight="1">
      <c r="A629" s="78"/>
      <c r="J629" s="196"/>
      <c r="T629" s="5"/>
      <c r="U629" s="5"/>
      <c r="V629" s="5"/>
      <c r="W629" s="5"/>
    </row>
    <row r="630" ht="15.75" customHeight="1">
      <c r="A630" s="78"/>
      <c r="J630" s="196"/>
      <c r="T630" s="5"/>
      <c r="U630" s="5"/>
      <c r="V630" s="5"/>
      <c r="W630" s="5"/>
    </row>
    <row r="631" ht="15.75" customHeight="1">
      <c r="A631" s="78"/>
      <c r="J631" s="196"/>
      <c r="T631" s="5"/>
      <c r="U631" s="5"/>
      <c r="V631" s="5"/>
      <c r="W631" s="5"/>
    </row>
    <row r="632" ht="15.75" customHeight="1">
      <c r="A632" s="78"/>
      <c r="J632" s="196"/>
      <c r="T632" s="5"/>
      <c r="U632" s="5"/>
      <c r="V632" s="5"/>
      <c r="W632" s="5"/>
    </row>
    <row r="633" ht="15.75" customHeight="1">
      <c r="A633" s="78"/>
      <c r="J633" s="196"/>
      <c r="T633" s="5"/>
      <c r="U633" s="5"/>
      <c r="V633" s="5"/>
      <c r="W633" s="5"/>
    </row>
    <row r="634" ht="15.75" customHeight="1">
      <c r="A634" s="78"/>
      <c r="J634" s="196"/>
      <c r="T634" s="5"/>
      <c r="U634" s="5"/>
      <c r="V634" s="5"/>
      <c r="W634" s="5"/>
    </row>
    <row r="635" ht="15.75" customHeight="1">
      <c r="A635" s="78"/>
      <c r="J635" s="196"/>
      <c r="T635" s="5"/>
      <c r="U635" s="5"/>
      <c r="V635" s="5"/>
      <c r="W635" s="5"/>
    </row>
    <row r="636" ht="15.75" customHeight="1">
      <c r="A636" s="78"/>
      <c r="J636" s="196"/>
      <c r="T636" s="5"/>
      <c r="U636" s="5"/>
      <c r="V636" s="5"/>
      <c r="W636" s="5"/>
    </row>
    <row r="637" ht="15.75" customHeight="1">
      <c r="A637" s="78"/>
      <c r="J637" s="196"/>
      <c r="T637" s="5"/>
      <c r="U637" s="5"/>
      <c r="V637" s="5"/>
      <c r="W637" s="5"/>
    </row>
    <row r="638" ht="15.75" customHeight="1">
      <c r="A638" s="78"/>
      <c r="J638" s="196"/>
      <c r="T638" s="5"/>
      <c r="U638" s="5"/>
      <c r="V638" s="5"/>
      <c r="W638" s="5"/>
    </row>
    <row r="639" ht="15.75" customHeight="1">
      <c r="A639" s="78"/>
      <c r="J639" s="196"/>
      <c r="T639" s="5"/>
      <c r="U639" s="5"/>
      <c r="V639" s="5"/>
      <c r="W639" s="5"/>
    </row>
    <row r="640" ht="15.75" customHeight="1">
      <c r="A640" s="78"/>
      <c r="J640" s="196"/>
      <c r="T640" s="5"/>
      <c r="U640" s="5"/>
      <c r="V640" s="5"/>
      <c r="W640" s="5"/>
    </row>
    <row r="641" ht="15.75" customHeight="1">
      <c r="A641" s="78"/>
      <c r="J641" s="196"/>
      <c r="T641" s="5"/>
      <c r="U641" s="5"/>
      <c r="V641" s="5"/>
      <c r="W641" s="5"/>
    </row>
    <row r="642" ht="15.75" customHeight="1">
      <c r="A642" s="78"/>
      <c r="J642" s="196"/>
      <c r="T642" s="5"/>
      <c r="U642" s="5"/>
      <c r="V642" s="5"/>
      <c r="W642" s="5"/>
    </row>
    <row r="643" ht="15.75" customHeight="1">
      <c r="A643" s="78"/>
      <c r="J643" s="196"/>
      <c r="T643" s="5"/>
      <c r="U643" s="5"/>
      <c r="V643" s="5"/>
      <c r="W643" s="5"/>
    </row>
    <row r="644" ht="15.75" customHeight="1">
      <c r="A644" s="78"/>
      <c r="J644" s="196"/>
      <c r="T644" s="5"/>
      <c r="U644" s="5"/>
      <c r="V644" s="5"/>
      <c r="W644" s="5"/>
    </row>
    <row r="645" ht="15.75" customHeight="1">
      <c r="A645" s="78"/>
      <c r="J645" s="196"/>
      <c r="T645" s="5"/>
      <c r="U645" s="5"/>
      <c r="V645" s="5"/>
      <c r="W645" s="5"/>
    </row>
    <row r="646" ht="15.75" customHeight="1">
      <c r="A646" s="78"/>
      <c r="J646" s="196"/>
      <c r="T646" s="5"/>
      <c r="U646" s="5"/>
      <c r="V646" s="5"/>
      <c r="W646" s="5"/>
    </row>
    <row r="647" ht="15.75" customHeight="1">
      <c r="A647" s="78"/>
      <c r="J647" s="196"/>
      <c r="T647" s="5"/>
      <c r="U647" s="5"/>
      <c r="V647" s="5"/>
      <c r="W647" s="5"/>
    </row>
    <row r="648" ht="15.75" customHeight="1">
      <c r="A648" s="78"/>
      <c r="J648" s="196"/>
      <c r="T648" s="5"/>
      <c r="U648" s="5"/>
      <c r="V648" s="5"/>
      <c r="W648" s="5"/>
    </row>
    <row r="649" ht="15.75" customHeight="1">
      <c r="A649" s="78"/>
      <c r="J649" s="196"/>
      <c r="T649" s="5"/>
      <c r="U649" s="5"/>
      <c r="V649" s="5"/>
      <c r="W649" s="5"/>
    </row>
    <row r="650" ht="15.75" customHeight="1">
      <c r="A650" s="78"/>
      <c r="J650" s="196"/>
      <c r="T650" s="5"/>
      <c r="U650" s="5"/>
      <c r="V650" s="5"/>
      <c r="W650" s="5"/>
    </row>
    <row r="651" ht="15.75" customHeight="1">
      <c r="A651" s="78"/>
      <c r="J651" s="196"/>
      <c r="T651" s="5"/>
      <c r="U651" s="5"/>
      <c r="V651" s="5"/>
      <c r="W651" s="5"/>
    </row>
    <row r="652" ht="15.75" customHeight="1">
      <c r="A652" s="78"/>
      <c r="J652" s="196"/>
      <c r="T652" s="5"/>
      <c r="U652" s="5"/>
      <c r="V652" s="5"/>
      <c r="W652" s="5"/>
    </row>
    <row r="653" ht="15.75" customHeight="1">
      <c r="A653" s="78"/>
      <c r="J653" s="196"/>
      <c r="T653" s="5"/>
      <c r="U653" s="5"/>
      <c r="V653" s="5"/>
      <c r="W653" s="5"/>
    </row>
    <row r="654" ht="15.75" customHeight="1">
      <c r="A654" s="78"/>
      <c r="J654" s="196"/>
      <c r="T654" s="5"/>
      <c r="U654" s="5"/>
      <c r="V654" s="5"/>
      <c r="W654" s="5"/>
    </row>
    <row r="655" ht="15.75" customHeight="1">
      <c r="A655" s="78"/>
      <c r="J655" s="196"/>
      <c r="T655" s="5"/>
      <c r="U655" s="5"/>
      <c r="V655" s="5"/>
      <c r="W655" s="5"/>
    </row>
    <row r="656" ht="15.75" customHeight="1">
      <c r="A656" s="78"/>
      <c r="J656" s="196"/>
      <c r="T656" s="5"/>
      <c r="U656" s="5"/>
      <c r="V656" s="5"/>
      <c r="W656" s="5"/>
    </row>
    <row r="657" ht="15.75" customHeight="1">
      <c r="A657" s="78"/>
      <c r="J657" s="196"/>
      <c r="T657" s="5"/>
      <c r="U657" s="5"/>
      <c r="V657" s="5"/>
      <c r="W657" s="5"/>
    </row>
    <row r="658" ht="15.75" customHeight="1">
      <c r="A658" s="78"/>
      <c r="J658" s="196"/>
      <c r="T658" s="5"/>
      <c r="U658" s="5"/>
      <c r="V658" s="5"/>
      <c r="W658" s="5"/>
    </row>
    <row r="659" ht="15.75" customHeight="1">
      <c r="A659" s="78"/>
      <c r="J659" s="196"/>
      <c r="T659" s="5"/>
      <c r="U659" s="5"/>
      <c r="V659" s="5"/>
      <c r="W659" s="5"/>
    </row>
    <row r="660" ht="15.75" customHeight="1">
      <c r="A660" s="78"/>
      <c r="J660" s="196"/>
      <c r="T660" s="5"/>
      <c r="U660" s="5"/>
      <c r="V660" s="5"/>
      <c r="W660" s="5"/>
    </row>
    <row r="661" ht="15.75" customHeight="1">
      <c r="A661" s="78"/>
      <c r="J661" s="196"/>
      <c r="T661" s="5"/>
      <c r="U661" s="5"/>
      <c r="V661" s="5"/>
      <c r="W661" s="5"/>
    </row>
    <row r="662" ht="15.75" customHeight="1">
      <c r="A662" s="78"/>
      <c r="J662" s="196"/>
      <c r="T662" s="5"/>
      <c r="U662" s="5"/>
      <c r="V662" s="5"/>
      <c r="W662" s="5"/>
    </row>
    <row r="663" ht="15.75" customHeight="1">
      <c r="A663" s="78"/>
      <c r="J663" s="196"/>
      <c r="T663" s="5"/>
      <c r="U663" s="5"/>
      <c r="V663" s="5"/>
      <c r="W663" s="5"/>
    </row>
    <row r="664" ht="15.75" customHeight="1">
      <c r="A664" s="78"/>
      <c r="J664" s="196"/>
      <c r="T664" s="5"/>
      <c r="U664" s="5"/>
      <c r="V664" s="5"/>
      <c r="W664" s="5"/>
    </row>
    <row r="665" ht="15.75" customHeight="1">
      <c r="A665" s="78"/>
      <c r="J665" s="196"/>
      <c r="T665" s="5"/>
      <c r="U665" s="5"/>
      <c r="V665" s="5"/>
      <c r="W665" s="5"/>
    </row>
    <row r="666" ht="15.75" customHeight="1">
      <c r="A666" s="78"/>
      <c r="J666" s="196"/>
      <c r="T666" s="5"/>
      <c r="U666" s="5"/>
      <c r="V666" s="5"/>
      <c r="W666" s="5"/>
    </row>
    <row r="667" ht="15.75" customHeight="1">
      <c r="A667" s="78"/>
      <c r="J667" s="196"/>
      <c r="T667" s="5"/>
      <c r="U667" s="5"/>
      <c r="V667" s="5"/>
      <c r="W667" s="5"/>
    </row>
    <row r="668" ht="15.75" customHeight="1">
      <c r="A668" s="78"/>
      <c r="J668" s="196"/>
      <c r="T668" s="5"/>
      <c r="U668" s="5"/>
      <c r="V668" s="5"/>
      <c r="W668" s="5"/>
    </row>
    <row r="669" ht="15.75" customHeight="1">
      <c r="A669" s="78"/>
      <c r="J669" s="196"/>
      <c r="T669" s="5"/>
      <c r="U669" s="5"/>
      <c r="V669" s="5"/>
      <c r="W669" s="5"/>
    </row>
    <row r="670" ht="15.75" customHeight="1">
      <c r="A670" s="78"/>
      <c r="J670" s="196"/>
      <c r="T670" s="5"/>
      <c r="U670" s="5"/>
      <c r="V670" s="5"/>
      <c r="W670" s="5"/>
    </row>
    <row r="671" ht="15.75" customHeight="1">
      <c r="A671" s="78"/>
      <c r="J671" s="196"/>
      <c r="T671" s="5"/>
      <c r="U671" s="5"/>
      <c r="V671" s="5"/>
      <c r="W671" s="5"/>
    </row>
    <row r="672" ht="15.75" customHeight="1">
      <c r="A672" s="78"/>
      <c r="J672" s="196"/>
      <c r="T672" s="5"/>
      <c r="U672" s="5"/>
      <c r="V672" s="5"/>
      <c r="W672" s="5"/>
    </row>
    <row r="673" ht="15.75" customHeight="1">
      <c r="A673" s="78"/>
      <c r="J673" s="196"/>
      <c r="T673" s="5"/>
      <c r="U673" s="5"/>
      <c r="V673" s="5"/>
      <c r="W673" s="5"/>
    </row>
    <row r="674" ht="15.75" customHeight="1">
      <c r="A674" s="78"/>
      <c r="J674" s="196"/>
      <c r="T674" s="5"/>
      <c r="U674" s="5"/>
      <c r="V674" s="5"/>
      <c r="W674" s="5"/>
    </row>
    <row r="675" ht="15.75" customHeight="1">
      <c r="A675" s="78"/>
      <c r="J675" s="196"/>
      <c r="T675" s="5"/>
      <c r="U675" s="5"/>
      <c r="V675" s="5"/>
      <c r="W675" s="5"/>
    </row>
    <row r="676" ht="15.75" customHeight="1">
      <c r="A676" s="78"/>
      <c r="J676" s="196"/>
      <c r="T676" s="5"/>
      <c r="U676" s="5"/>
      <c r="V676" s="5"/>
      <c r="W676" s="5"/>
    </row>
    <row r="677" ht="15.75" customHeight="1">
      <c r="A677" s="78"/>
      <c r="J677" s="196"/>
      <c r="T677" s="5"/>
      <c r="U677" s="5"/>
      <c r="V677" s="5"/>
      <c r="W677" s="5"/>
    </row>
    <row r="678" ht="15.75" customHeight="1">
      <c r="A678" s="78"/>
      <c r="J678" s="196"/>
      <c r="T678" s="5"/>
      <c r="U678" s="5"/>
      <c r="V678" s="5"/>
      <c r="W678" s="5"/>
    </row>
    <row r="679" ht="15.75" customHeight="1">
      <c r="A679" s="78"/>
      <c r="J679" s="196"/>
      <c r="T679" s="5"/>
      <c r="U679" s="5"/>
      <c r="V679" s="5"/>
      <c r="W679" s="5"/>
    </row>
    <row r="680" ht="15.75" customHeight="1">
      <c r="A680" s="78"/>
      <c r="J680" s="196"/>
      <c r="T680" s="5"/>
      <c r="U680" s="5"/>
      <c r="V680" s="5"/>
      <c r="W680" s="5"/>
    </row>
    <row r="681" ht="15.75" customHeight="1">
      <c r="A681" s="78"/>
      <c r="J681" s="196"/>
      <c r="T681" s="5"/>
      <c r="U681" s="5"/>
      <c r="V681" s="5"/>
      <c r="W681" s="5"/>
    </row>
    <row r="682" ht="15.75" customHeight="1">
      <c r="A682" s="78"/>
      <c r="J682" s="196"/>
      <c r="T682" s="5"/>
      <c r="U682" s="5"/>
      <c r="V682" s="5"/>
      <c r="W682" s="5"/>
    </row>
    <row r="683" ht="15.75" customHeight="1">
      <c r="A683" s="78"/>
      <c r="J683" s="196"/>
      <c r="T683" s="5"/>
      <c r="U683" s="5"/>
      <c r="V683" s="5"/>
      <c r="W683" s="5"/>
    </row>
    <row r="684" ht="15.75" customHeight="1">
      <c r="A684" s="78"/>
      <c r="J684" s="196"/>
      <c r="T684" s="5"/>
      <c r="U684" s="5"/>
      <c r="V684" s="5"/>
      <c r="W684" s="5"/>
    </row>
    <row r="685" ht="15.75" customHeight="1">
      <c r="A685" s="78"/>
      <c r="J685" s="196"/>
      <c r="T685" s="5"/>
      <c r="U685" s="5"/>
      <c r="V685" s="5"/>
      <c r="W685" s="5"/>
    </row>
    <row r="686" ht="15.75" customHeight="1">
      <c r="A686" s="78"/>
      <c r="J686" s="196"/>
      <c r="T686" s="5"/>
      <c r="U686" s="5"/>
      <c r="V686" s="5"/>
      <c r="W686" s="5"/>
    </row>
    <row r="687" ht="15.75" customHeight="1">
      <c r="A687" s="78"/>
      <c r="J687" s="196"/>
      <c r="T687" s="5"/>
      <c r="U687" s="5"/>
      <c r="V687" s="5"/>
      <c r="W687" s="5"/>
    </row>
    <row r="688" ht="15.75" customHeight="1">
      <c r="A688" s="78"/>
      <c r="J688" s="196"/>
      <c r="T688" s="5"/>
      <c r="U688" s="5"/>
      <c r="V688" s="5"/>
      <c r="W688" s="5"/>
    </row>
    <row r="689" ht="15.75" customHeight="1">
      <c r="A689" s="78"/>
      <c r="J689" s="196"/>
      <c r="T689" s="5"/>
      <c r="U689" s="5"/>
      <c r="V689" s="5"/>
      <c r="W689" s="5"/>
    </row>
    <row r="690" ht="15.75" customHeight="1">
      <c r="A690" s="78"/>
      <c r="J690" s="196"/>
      <c r="T690" s="5"/>
      <c r="U690" s="5"/>
      <c r="V690" s="5"/>
      <c r="W690" s="5"/>
    </row>
    <row r="691" ht="15.75" customHeight="1">
      <c r="A691" s="78"/>
      <c r="J691" s="196"/>
      <c r="T691" s="5"/>
      <c r="U691" s="5"/>
      <c r="V691" s="5"/>
      <c r="W691" s="5"/>
    </row>
    <row r="692" ht="15.75" customHeight="1">
      <c r="A692" s="78"/>
      <c r="J692" s="196"/>
      <c r="T692" s="5"/>
      <c r="U692" s="5"/>
      <c r="V692" s="5"/>
      <c r="W692" s="5"/>
    </row>
    <row r="693" ht="15.75" customHeight="1">
      <c r="A693" s="78"/>
      <c r="J693" s="196"/>
      <c r="T693" s="5"/>
      <c r="U693" s="5"/>
      <c r="V693" s="5"/>
      <c r="W693" s="5"/>
    </row>
    <row r="694" ht="15.75" customHeight="1">
      <c r="A694" s="78"/>
      <c r="J694" s="196"/>
      <c r="T694" s="5"/>
      <c r="U694" s="5"/>
      <c r="V694" s="5"/>
      <c r="W694" s="5"/>
    </row>
    <row r="695" ht="15.75" customHeight="1">
      <c r="A695" s="78"/>
      <c r="J695" s="196"/>
      <c r="T695" s="5"/>
      <c r="U695" s="5"/>
      <c r="V695" s="5"/>
      <c r="W695" s="5"/>
    </row>
    <row r="696" ht="15.75" customHeight="1">
      <c r="A696" s="78"/>
      <c r="J696" s="196"/>
      <c r="T696" s="5"/>
      <c r="U696" s="5"/>
      <c r="V696" s="5"/>
      <c r="W696" s="5"/>
    </row>
    <row r="697" ht="15.75" customHeight="1">
      <c r="A697" s="78"/>
      <c r="J697" s="196"/>
      <c r="T697" s="5"/>
      <c r="U697" s="5"/>
      <c r="V697" s="5"/>
      <c r="W697" s="5"/>
    </row>
    <row r="698" ht="15.75" customHeight="1">
      <c r="A698" s="78"/>
      <c r="J698" s="196"/>
      <c r="T698" s="5"/>
      <c r="U698" s="5"/>
      <c r="V698" s="5"/>
      <c r="W698" s="5"/>
    </row>
    <row r="699" ht="15.75" customHeight="1">
      <c r="A699" s="78"/>
      <c r="J699" s="196"/>
      <c r="T699" s="5"/>
      <c r="U699" s="5"/>
      <c r="V699" s="5"/>
      <c r="W699" s="5"/>
    </row>
    <row r="700" ht="15.75" customHeight="1">
      <c r="A700" s="78"/>
      <c r="J700" s="196"/>
      <c r="T700" s="5"/>
      <c r="U700" s="5"/>
      <c r="V700" s="5"/>
      <c r="W700" s="5"/>
    </row>
    <row r="701" ht="15.75" customHeight="1">
      <c r="A701" s="78"/>
      <c r="J701" s="196"/>
      <c r="T701" s="5"/>
      <c r="U701" s="5"/>
      <c r="V701" s="5"/>
      <c r="W701" s="5"/>
    </row>
    <row r="702" ht="15.75" customHeight="1">
      <c r="A702" s="78"/>
      <c r="J702" s="196"/>
      <c r="T702" s="5"/>
      <c r="U702" s="5"/>
      <c r="V702" s="5"/>
      <c r="W702" s="5"/>
    </row>
    <row r="703" ht="15.75" customHeight="1">
      <c r="A703" s="78"/>
      <c r="J703" s="196"/>
      <c r="T703" s="5"/>
      <c r="U703" s="5"/>
      <c r="V703" s="5"/>
      <c r="W703" s="5"/>
    </row>
    <row r="704" ht="15.75" customHeight="1">
      <c r="A704" s="78"/>
      <c r="J704" s="196"/>
      <c r="T704" s="5"/>
      <c r="U704" s="5"/>
      <c r="V704" s="5"/>
      <c r="W704" s="5"/>
    </row>
    <row r="705" ht="15.75" customHeight="1">
      <c r="A705" s="78"/>
      <c r="J705" s="196"/>
      <c r="T705" s="5"/>
      <c r="U705" s="5"/>
      <c r="V705" s="5"/>
      <c r="W705" s="5"/>
    </row>
    <row r="706" ht="15.75" customHeight="1">
      <c r="A706" s="78"/>
      <c r="J706" s="196"/>
      <c r="T706" s="5"/>
      <c r="U706" s="5"/>
      <c r="V706" s="5"/>
      <c r="W706" s="5"/>
    </row>
    <row r="707" ht="15.75" customHeight="1">
      <c r="A707" s="78"/>
      <c r="J707" s="196"/>
      <c r="T707" s="5"/>
      <c r="U707" s="5"/>
      <c r="V707" s="5"/>
      <c r="W707" s="5"/>
    </row>
    <row r="708" ht="15.75" customHeight="1">
      <c r="A708" s="78"/>
      <c r="J708" s="196"/>
      <c r="T708" s="5"/>
      <c r="U708" s="5"/>
      <c r="V708" s="5"/>
      <c r="W708" s="5"/>
    </row>
    <row r="709" ht="15.75" customHeight="1">
      <c r="A709" s="78"/>
      <c r="J709" s="196"/>
      <c r="T709" s="5"/>
      <c r="U709" s="5"/>
      <c r="V709" s="5"/>
      <c r="W709" s="5"/>
    </row>
    <row r="710" ht="15.75" customHeight="1">
      <c r="A710" s="78"/>
      <c r="J710" s="196"/>
      <c r="T710" s="5"/>
      <c r="U710" s="5"/>
      <c r="V710" s="5"/>
      <c r="W710" s="5"/>
    </row>
    <row r="711" ht="15.75" customHeight="1">
      <c r="A711" s="78"/>
      <c r="J711" s="196"/>
      <c r="T711" s="5"/>
      <c r="U711" s="5"/>
      <c r="V711" s="5"/>
      <c r="W711" s="5"/>
    </row>
    <row r="712" ht="15.75" customHeight="1">
      <c r="A712" s="78"/>
      <c r="J712" s="196"/>
      <c r="T712" s="5"/>
      <c r="U712" s="5"/>
      <c r="V712" s="5"/>
      <c r="W712" s="5"/>
    </row>
    <row r="713" ht="15.75" customHeight="1">
      <c r="A713" s="78"/>
      <c r="J713" s="196"/>
      <c r="T713" s="5"/>
      <c r="U713" s="5"/>
      <c r="V713" s="5"/>
      <c r="W713" s="5"/>
    </row>
    <row r="714" ht="15.75" customHeight="1">
      <c r="A714" s="78"/>
      <c r="J714" s="196"/>
      <c r="T714" s="5"/>
      <c r="U714" s="5"/>
      <c r="V714" s="5"/>
      <c r="W714" s="5"/>
    </row>
    <row r="715" ht="15.75" customHeight="1">
      <c r="A715" s="78"/>
      <c r="J715" s="196"/>
      <c r="T715" s="5"/>
      <c r="U715" s="5"/>
      <c r="V715" s="5"/>
      <c r="W715" s="5"/>
    </row>
    <row r="716" ht="15.75" customHeight="1">
      <c r="A716" s="78"/>
      <c r="J716" s="196"/>
      <c r="T716" s="5"/>
      <c r="U716" s="5"/>
      <c r="V716" s="5"/>
      <c r="W716" s="5"/>
    </row>
    <row r="717" ht="15.75" customHeight="1">
      <c r="A717" s="78"/>
      <c r="J717" s="196"/>
      <c r="T717" s="5"/>
      <c r="U717" s="5"/>
      <c r="V717" s="5"/>
      <c r="W717" s="5"/>
    </row>
    <row r="718" ht="15.75" customHeight="1">
      <c r="A718" s="78"/>
      <c r="J718" s="196"/>
      <c r="T718" s="5"/>
      <c r="U718" s="5"/>
      <c r="V718" s="5"/>
      <c r="W718" s="5"/>
    </row>
    <row r="719" ht="15.75" customHeight="1">
      <c r="A719" s="78"/>
      <c r="J719" s="196"/>
      <c r="T719" s="5"/>
      <c r="U719" s="5"/>
      <c r="V719" s="5"/>
      <c r="W719" s="5"/>
    </row>
    <row r="720" ht="15.75" customHeight="1">
      <c r="A720" s="78"/>
      <c r="J720" s="196"/>
      <c r="T720" s="5"/>
      <c r="U720" s="5"/>
      <c r="V720" s="5"/>
      <c r="W720" s="5"/>
    </row>
    <row r="721" ht="15.75" customHeight="1">
      <c r="A721" s="78"/>
      <c r="J721" s="196"/>
      <c r="T721" s="5"/>
      <c r="U721" s="5"/>
      <c r="V721" s="5"/>
      <c r="W721" s="5"/>
    </row>
    <row r="722" ht="15.75" customHeight="1">
      <c r="A722" s="78"/>
      <c r="J722" s="196"/>
      <c r="T722" s="5"/>
      <c r="U722" s="5"/>
      <c r="V722" s="5"/>
      <c r="W722" s="5"/>
    </row>
    <row r="723" ht="15.75" customHeight="1">
      <c r="A723" s="78"/>
      <c r="J723" s="196"/>
      <c r="T723" s="5"/>
      <c r="U723" s="5"/>
      <c r="V723" s="5"/>
      <c r="W723" s="5"/>
    </row>
    <row r="724" ht="15.75" customHeight="1">
      <c r="A724" s="78"/>
      <c r="J724" s="196"/>
      <c r="T724" s="5"/>
      <c r="U724" s="5"/>
      <c r="V724" s="5"/>
      <c r="W724" s="5"/>
    </row>
    <row r="725" ht="15.75" customHeight="1">
      <c r="A725" s="78"/>
      <c r="J725" s="196"/>
      <c r="T725" s="5"/>
      <c r="U725" s="5"/>
      <c r="V725" s="5"/>
      <c r="W725" s="5"/>
    </row>
    <row r="726" ht="15.75" customHeight="1">
      <c r="A726" s="78"/>
      <c r="J726" s="196"/>
      <c r="T726" s="5"/>
      <c r="U726" s="5"/>
      <c r="V726" s="5"/>
      <c r="W726" s="5"/>
    </row>
    <row r="727" ht="15.75" customHeight="1">
      <c r="A727" s="78"/>
      <c r="J727" s="196"/>
      <c r="T727" s="5"/>
      <c r="U727" s="5"/>
      <c r="V727" s="5"/>
      <c r="W727" s="5"/>
    </row>
    <row r="728" ht="15.75" customHeight="1">
      <c r="A728" s="78"/>
      <c r="J728" s="196"/>
      <c r="T728" s="5"/>
      <c r="U728" s="5"/>
      <c r="V728" s="5"/>
      <c r="W728" s="5"/>
    </row>
    <row r="729" ht="15.75" customHeight="1">
      <c r="A729" s="78"/>
      <c r="J729" s="196"/>
      <c r="T729" s="5"/>
      <c r="U729" s="5"/>
      <c r="V729" s="5"/>
      <c r="W729" s="5"/>
    </row>
    <row r="730" ht="15.75" customHeight="1">
      <c r="A730" s="78"/>
      <c r="J730" s="196"/>
      <c r="T730" s="5"/>
      <c r="U730" s="5"/>
      <c r="V730" s="5"/>
      <c r="W730" s="5"/>
    </row>
    <row r="731" ht="15.75" customHeight="1">
      <c r="A731" s="78"/>
      <c r="J731" s="196"/>
      <c r="T731" s="5"/>
      <c r="U731" s="5"/>
      <c r="V731" s="5"/>
      <c r="W731" s="5"/>
    </row>
    <row r="732" ht="15.75" customHeight="1">
      <c r="A732" s="78"/>
      <c r="J732" s="196"/>
      <c r="T732" s="5"/>
      <c r="U732" s="5"/>
      <c r="V732" s="5"/>
      <c r="W732" s="5"/>
    </row>
    <row r="733" ht="15.75" customHeight="1">
      <c r="A733" s="78"/>
      <c r="J733" s="196"/>
      <c r="T733" s="5"/>
      <c r="U733" s="5"/>
      <c r="V733" s="5"/>
      <c r="W733" s="5"/>
    </row>
    <row r="734" ht="15.75" customHeight="1">
      <c r="A734" s="78"/>
      <c r="J734" s="196"/>
      <c r="T734" s="5"/>
      <c r="U734" s="5"/>
      <c r="V734" s="5"/>
      <c r="W734" s="5"/>
    </row>
    <row r="735" ht="15.75" customHeight="1">
      <c r="A735" s="78"/>
      <c r="J735" s="196"/>
      <c r="T735" s="5"/>
      <c r="U735" s="5"/>
      <c r="V735" s="5"/>
      <c r="W735" s="5"/>
    </row>
    <row r="736" ht="15.75" customHeight="1">
      <c r="A736" s="78"/>
      <c r="J736" s="196"/>
      <c r="T736" s="5"/>
      <c r="U736" s="5"/>
      <c r="V736" s="5"/>
      <c r="W736" s="5"/>
    </row>
    <row r="737" ht="15.75" customHeight="1">
      <c r="A737" s="78"/>
      <c r="J737" s="196"/>
      <c r="T737" s="5"/>
      <c r="U737" s="5"/>
      <c r="V737" s="5"/>
      <c r="W737" s="5"/>
    </row>
    <row r="738" ht="15.75" customHeight="1">
      <c r="A738" s="78"/>
      <c r="J738" s="196"/>
      <c r="T738" s="5"/>
      <c r="U738" s="5"/>
      <c r="V738" s="5"/>
      <c r="W738" s="5"/>
    </row>
    <row r="739" ht="15.75" customHeight="1">
      <c r="A739" s="78"/>
      <c r="J739" s="196"/>
      <c r="T739" s="5"/>
      <c r="U739" s="5"/>
      <c r="V739" s="5"/>
      <c r="W739" s="5"/>
    </row>
    <row r="740" ht="15.75" customHeight="1">
      <c r="A740" s="78"/>
      <c r="J740" s="196"/>
      <c r="T740" s="5"/>
      <c r="U740" s="5"/>
      <c r="V740" s="5"/>
      <c r="W740" s="5"/>
    </row>
    <row r="741" ht="15.75" customHeight="1">
      <c r="A741" s="78"/>
      <c r="J741" s="196"/>
      <c r="T741" s="5"/>
      <c r="U741" s="5"/>
      <c r="V741" s="5"/>
      <c r="W741" s="5"/>
    </row>
    <row r="742" ht="15.75" customHeight="1">
      <c r="A742" s="78"/>
      <c r="J742" s="196"/>
      <c r="T742" s="5"/>
      <c r="U742" s="5"/>
      <c r="V742" s="5"/>
      <c r="W742" s="5"/>
    </row>
    <row r="743" ht="15.75" customHeight="1">
      <c r="A743" s="78"/>
      <c r="J743" s="196"/>
      <c r="T743" s="5"/>
      <c r="U743" s="5"/>
      <c r="V743" s="5"/>
      <c r="W743" s="5"/>
    </row>
    <row r="744" ht="15.75" customHeight="1">
      <c r="A744" s="78"/>
      <c r="J744" s="196"/>
      <c r="T744" s="5"/>
      <c r="U744" s="5"/>
      <c r="V744" s="5"/>
      <c r="W744" s="5"/>
    </row>
    <row r="745" ht="15.75" customHeight="1">
      <c r="A745" s="78"/>
      <c r="J745" s="196"/>
      <c r="T745" s="5"/>
      <c r="U745" s="5"/>
      <c r="V745" s="5"/>
      <c r="W745" s="5"/>
    </row>
    <row r="746" ht="15.75" customHeight="1">
      <c r="A746" s="78"/>
      <c r="J746" s="196"/>
      <c r="T746" s="5"/>
      <c r="U746" s="5"/>
      <c r="V746" s="5"/>
      <c r="W746" s="5"/>
    </row>
    <row r="747" ht="15.75" customHeight="1">
      <c r="A747" s="78"/>
      <c r="J747" s="196"/>
      <c r="T747" s="5"/>
      <c r="U747" s="5"/>
      <c r="V747" s="5"/>
      <c r="W747" s="5"/>
    </row>
    <row r="748" ht="15.75" customHeight="1">
      <c r="A748" s="78"/>
      <c r="J748" s="196"/>
      <c r="T748" s="5"/>
      <c r="U748" s="5"/>
      <c r="V748" s="5"/>
      <c r="W748" s="5"/>
    </row>
    <row r="749" ht="15.75" customHeight="1">
      <c r="A749" s="78"/>
      <c r="J749" s="196"/>
      <c r="T749" s="5"/>
      <c r="U749" s="5"/>
      <c r="V749" s="5"/>
      <c r="W749" s="5"/>
    </row>
    <row r="750" ht="15.75" customHeight="1">
      <c r="A750" s="78"/>
      <c r="J750" s="196"/>
      <c r="T750" s="5"/>
      <c r="U750" s="5"/>
      <c r="V750" s="5"/>
      <c r="W750" s="5"/>
    </row>
    <row r="751" ht="15.75" customHeight="1">
      <c r="A751" s="78"/>
      <c r="J751" s="196"/>
      <c r="T751" s="5"/>
      <c r="U751" s="5"/>
      <c r="V751" s="5"/>
      <c r="W751" s="5"/>
    </row>
    <row r="752" ht="15.75" customHeight="1">
      <c r="A752" s="78"/>
      <c r="J752" s="196"/>
      <c r="T752" s="5"/>
      <c r="U752" s="5"/>
      <c r="V752" s="5"/>
      <c r="W752" s="5"/>
    </row>
    <row r="753" ht="15.75" customHeight="1">
      <c r="A753" s="78"/>
      <c r="J753" s="196"/>
      <c r="T753" s="5"/>
      <c r="U753" s="5"/>
      <c r="V753" s="5"/>
      <c r="W753" s="5"/>
    </row>
    <row r="754" ht="15.75" customHeight="1">
      <c r="A754" s="78"/>
      <c r="J754" s="196"/>
      <c r="T754" s="5"/>
      <c r="U754" s="5"/>
      <c r="V754" s="5"/>
      <c r="W754" s="5"/>
    </row>
    <row r="755" ht="15.75" customHeight="1">
      <c r="A755" s="78"/>
      <c r="J755" s="196"/>
      <c r="T755" s="5"/>
      <c r="U755" s="5"/>
      <c r="V755" s="5"/>
      <c r="W755" s="5"/>
    </row>
    <row r="756" ht="15.75" customHeight="1">
      <c r="A756" s="78"/>
      <c r="J756" s="196"/>
      <c r="T756" s="5"/>
      <c r="U756" s="5"/>
      <c r="V756" s="5"/>
      <c r="W756" s="5"/>
    </row>
    <row r="757" ht="15.75" customHeight="1">
      <c r="A757" s="78"/>
      <c r="J757" s="196"/>
      <c r="T757" s="5"/>
      <c r="U757" s="5"/>
      <c r="V757" s="5"/>
      <c r="W757" s="5"/>
    </row>
    <row r="758" ht="15.75" customHeight="1">
      <c r="A758" s="78"/>
      <c r="J758" s="196"/>
      <c r="T758" s="5"/>
      <c r="U758" s="5"/>
      <c r="V758" s="5"/>
      <c r="W758" s="5"/>
    </row>
    <row r="759" ht="15.75" customHeight="1">
      <c r="A759" s="78"/>
      <c r="J759" s="196"/>
      <c r="T759" s="5"/>
      <c r="U759" s="5"/>
      <c r="V759" s="5"/>
      <c r="W759" s="5"/>
    </row>
    <row r="760" ht="15.75" customHeight="1">
      <c r="A760" s="78"/>
      <c r="J760" s="196"/>
      <c r="T760" s="5"/>
      <c r="U760" s="5"/>
      <c r="V760" s="5"/>
      <c r="W760" s="5"/>
    </row>
    <row r="761" ht="15.75" customHeight="1">
      <c r="A761" s="78"/>
      <c r="J761" s="196"/>
      <c r="T761" s="5"/>
      <c r="U761" s="5"/>
      <c r="V761" s="5"/>
      <c r="W761" s="5"/>
    </row>
    <row r="762" ht="15.75" customHeight="1">
      <c r="A762" s="78"/>
      <c r="J762" s="196"/>
      <c r="T762" s="5"/>
      <c r="U762" s="5"/>
      <c r="V762" s="5"/>
      <c r="W762" s="5"/>
    </row>
    <row r="763" ht="15.75" customHeight="1">
      <c r="A763" s="78"/>
      <c r="J763" s="196"/>
      <c r="T763" s="5"/>
      <c r="U763" s="5"/>
      <c r="V763" s="5"/>
      <c r="W763" s="5"/>
    </row>
    <row r="764" ht="15.75" customHeight="1">
      <c r="A764" s="78"/>
      <c r="J764" s="196"/>
      <c r="T764" s="5"/>
      <c r="U764" s="5"/>
      <c r="V764" s="5"/>
      <c r="W764" s="5"/>
    </row>
    <row r="765" ht="15.75" customHeight="1">
      <c r="A765" s="78"/>
      <c r="J765" s="196"/>
      <c r="T765" s="5"/>
      <c r="U765" s="5"/>
      <c r="V765" s="5"/>
      <c r="W765" s="5"/>
    </row>
    <row r="766" ht="15.75" customHeight="1">
      <c r="A766" s="78"/>
      <c r="J766" s="196"/>
      <c r="T766" s="5"/>
      <c r="U766" s="5"/>
      <c r="V766" s="5"/>
      <c r="W766" s="5"/>
    </row>
    <row r="767" ht="15.75" customHeight="1">
      <c r="A767" s="78"/>
      <c r="J767" s="196"/>
      <c r="T767" s="5"/>
      <c r="U767" s="5"/>
      <c r="V767" s="5"/>
      <c r="W767" s="5"/>
    </row>
    <row r="768" ht="15.75" customHeight="1">
      <c r="A768" s="78"/>
      <c r="J768" s="196"/>
      <c r="T768" s="5"/>
      <c r="U768" s="5"/>
      <c r="V768" s="5"/>
      <c r="W768" s="5"/>
    </row>
    <row r="769" ht="15.75" customHeight="1">
      <c r="A769" s="78"/>
      <c r="J769" s="196"/>
      <c r="T769" s="5"/>
      <c r="U769" s="5"/>
      <c r="V769" s="5"/>
      <c r="W769" s="5"/>
    </row>
    <row r="770" ht="15.75" customHeight="1">
      <c r="A770" s="78"/>
      <c r="J770" s="196"/>
      <c r="T770" s="5"/>
      <c r="U770" s="5"/>
      <c r="V770" s="5"/>
      <c r="W770" s="5"/>
    </row>
    <row r="771" ht="15.75" customHeight="1">
      <c r="A771" s="78"/>
      <c r="J771" s="196"/>
      <c r="T771" s="5"/>
      <c r="U771" s="5"/>
      <c r="V771" s="5"/>
      <c r="W771" s="5"/>
    </row>
    <row r="772" ht="15.75" customHeight="1">
      <c r="A772" s="78"/>
      <c r="J772" s="196"/>
      <c r="T772" s="5"/>
      <c r="U772" s="5"/>
      <c r="V772" s="5"/>
      <c r="W772" s="5"/>
    </row>
    <row r="773" ht="15.75" customHeight="1">
      <c r="A773" s="78"/>
      <c r="J773" s="196"/>
      <c r="T773" s="5"/>
      <c r="U773" s="5"/>
      <c r="V773" s="5"/>
      <c r="W773" s="5"/>
    </row>
    <row r="774" ht="15.75" customHeight="1">
      <c r="A774" s="78"/>
      <c r="J774" s="196"/>
      <c r="T774" s="5"/>
      <c r="U774" s="5"/>
      <c r="V774" s="5"/>
      <c r="W774" s="5"/>
    </row>
    <row r="775" ht="15.75" customHeight="1">
      <c r="A775" s="78"/>
      <c r="J775" s="196"/>
      <c r="T775" s="5"/>
      <c r="U775" s="5"/>
      <c r="V775" s="5"/>
      <c r="W775" s="5"/>
    </row>
    <row r="776" ht="15.75" customHeight="1">
      <c r="A776" s="78"/>
      <c r="J776" s="196"/>
      <c r="T776" s="5"/>
      <c r="U776" s="5"/>
      <c r="V776" s="5"/>
      <c r="W776" s="5"/>
    </row>
    <row r="777" ht="15.75" customHeight="1">
      <c r="A777" s="78"/>
      <c r="J777" s="196"/>
      <c r="T777" s="5"/>
      <c r="U777" s="5"/>
      <c r="V777" s="5"/>
      <c r="W777" s="5"/>
    </row>
    <row r="778" ht="15.75" customHeight="1">
      <c r="A778" s="78"/>
      <c r="J778" s="196"/>
      <c r="T778" s="5"/>
      <c r="U778" s="5"/>
      <c r="V778" s="5"/>
      <c r="W778" s="5"/>
    </row>
    <row r="779" ht="15.75" customHeight="1">
      <c r="A779" s="78"/>
      <c r="J779" s="196"/>
      <c r="T779" s="5"/>
      <c r="U779" s="5"/>
      <c r="V779" s="5"/>
      <c r="W779" s="5"/>
    </row>
    <row r="780" ht="15.75" customHeight="1">
      <c r="A780" s="78"/>
      <c r="J780" s="196"/>
      <c r="T780" s="5"/>
      <c r="U780" s="5"/>
      <c r="V780" s="5"/>
      <c r="W780" s="5"/>
    </row>
    <row r="781" ht="15.75" customHeight="1">
      <c r="A781" s="78"/>
      <c r="J781" s="196"/>
      <c r="T781" s="5"/>
      <c r="U781" s="5"/>
      <c r="V781" s="5"/>
      <c r="W781" s="5"/>
    </row>
    <row r="782" ht="15.75" customHeight="1">
      <c r="A782" s="78"/>
      <c r="J782" s="196"/>
      <c r="T782" s="5"/>
      <c r="U782" s="5"/>
      <c r="V782" s="5"/>
      <c r="W782" s="5"/>
    </row>
    <row r="783" ht="15.75" customHeight="1">
      <c r="A783" s="78"/>
      <c r="J783" s="196"/>
      <c r="T783" s="5"/>
      <c r="U783" s="5"/>
      <c r="V783" s="5"/>
      <c r="W783" s="5"/>
    </row>
    <row r="784" ht="15.75" customHeight="1">
      <c r="A784" s="78"/>
      <c r="J784" s="196"/>
      <c r="T784" s="5"/>
      <c r="U784" s="5"/>
      <c r="V784" s="5"/>
      <c r="W784" s="5"/>
    </row>
    <row r="785" ht="15.75" customHeight="1">
      <c r="A785" s="78"/>
      <c r="J785" s="196"/>
      <c r="T785" s="5"/>
      <c r="U785" s="5"/>
      <c r="V785" s="5"/>
      <c r="W785" s="5"/>
    </row>
    <row r="786" ht="15.75" customHeight="1">
      <c r="A786" s="78"/>
      <c r="J786" s="196"/>
      <c r="T786" s="5"/>
      <c r="U786" s="5"/>
      <c r="V786" s="5"/>
      <c r="W786" s="5"/>
    </row>
    <row r="787" ht="15.75" customHeight="1">
      <c r="A787" s="78"/>
      <c r="J787" s="196"/>
      <c r="T787" s="5"/>
      <c r="U787" s="5"/>
      <c r="V787" s="5"/>
      <c r="W787" s="5"/>
    </row>
    <row r="788" ht="15.75" customHeight="1">
      <c r="A788" s="78"/>
      <c r="J788" s="196"/>
      <c r="T788" s="5"/>
      <c r="U788" s="5"/>
      <c r="V788" s="5"/>
      <c r="W788" s="5"/>
    </row>
    <row r="789" ht="15.75" customHeight="1">
      <c r="A789" s="78"/>
      <c r="J789" s="196"/>
      <c r="T789" s="5"/>
      <c r="U789" s="5"/>
      <c r="V789" s="5"/>
      <c r="W789" s="5"/>
    </row>
    <row r="790" ht="15.75" customHeight="1">
      <c r="A790" s="78"/>
      <c r="J790" s="196"/>
      <c r="T790" s="5"/>
      <c r="U790" s="5"/>
      <c r="V790" s="5"/>
      <c r="W790" s="5"/>
    </row>
    <row r="791" ht="15.75" customHeight="1">
      <c r="A791" s="78"/>
      <c r="J791" s="196"/>
      <c r="T791" s="5"/>
      <c r="U791" s="5"/>
      <c r="V791" s="5"/>
      <c r="W791" s="5"/>
    </row>
    <row r="792" ht="15.75" customHeight="1">
      <c r="A792" s="78"/>
      <c r="J792" s="196"/>
      <c r="T792" s="5"/>
      <c r="U792" s="5"/>
      <c r="V792" s="5"/>
      <c r="W792" s="5"/>
    </row>
    <row r="793" ht="15.75" customHeight="1">
      <c r="A793" s="78"/>
      <c r="J793" s="196"/>
      <c r="T793" s="5"/>
      <c r="U793" s="5"/>
      <c r="V793" s="5"/>
      <c r="W793" s="5"/>
    </row>
    <row r="794" ht="15.75" customHeight="1">
      <c r="A794" s="78"/>
      <c r="J794" s="196"/>
      <c r="T794" s="5"/>
      <c r="U794" s="5"/>
      <c r="V794" s="5"/>
      <c r="W794" s="5"/>
    </row>
    <row r="795" ht="15.75" customHeight="1">
      <c r="A795" s="78"/>
      <c r="J795" s="196"/>
      <c r="T795" s="5"/>
      <c r="U795" s="5"/>
      <c r="V795" s="5"/>
      <c r="W795" s="5"/>
    </row>
    <row r="796" ht="15.75" customHeight="1">
      <c r="A796" s="78"/>
      <c r="J796" s="196"/>
      <c r="T796" s="5"/>
      <c r="U796" s="5"/>
      <c r="V796" s="5"/>
      <c r="W796" s="5"/>
    </row>
    <row r="797" ht="15.75" customHeight="1">
      <c r="A797" s="78"/>
      <c r="J797" s="196"/>
      <c r="T797" s="5"/>
      <c r="U797" s="5"/>
      <c r="V797" s="5"/>
      <c r="W797" s="5"/>
    </row>
    <row r="798" ht="15.75" customHeight="1">
      <c r="A798" s="78"/>
      <c r="J798" s="196"/>
      <c r="T798" s="5"/>
      <c r="U798" s="5"/>
      <c r="V798" s="5"/>
      <c r="W798" s="5"/>
    </row>
    <row r="799" ht="15.75" customHeight="1">
      <c r="A799" s="78"/>
      <c r="J799" s="196"/>
      <c r="T799" s="5"/>
      <c r="U799" s="5"/>
      <c r="V799" s="5"/>
      <c r="W799" s="5"/>
    </row>
    <row r="800" ht="15.75" customHeight="1">
      <c r="A800" s="78"/>
      <c r="J800" s="196"/>
      <c r="T800" s="5"/>
      <c r="U800" s="5"/>
      <c r="V800" s="5"/>
      <c r="W800" s="5"/>
    </row>
    <row r="801" ht="15.75" customHeight="1">
      <c r="A801" s="78"/>
      <c r="J801" s="196"/>
      <c r="T801" s="5"/>
      <c r="U801" s="5"/>
      <c r="V801" s="5"/>
      <c r="W801" s="5"/>
    </row>
    <row r="802" ht="15.75" customHeight="1">
      <c r="A802" s="78"/>
      <c r="J802" s="196"/>
      <c r="T802" s="5"/>
      <c r="U802" s="5"/>
      <c r="V802" s="5"/>
      <c r="W802" s="5"/>
    </row>
    <row r="803" ht="15.75" customHeight="1">
      <c r="A803" s="78"/>
      <c r="J803" s="196"/>
      <c r="T803" s="5"/>
      <c r="U803" s="5"/>
      <c r="V803" s="5"/>
      <c r="W803" s="5"/>
    </row>
    <row r="804" ht="15.75" customHeight="1">
      <c r="A804" s="78"/>
      <c r="J804" s="196"/>
      <c r="T804" s="5"/>
      <c r="U804" s="5"/>
      <c r="V804" s="5"/>
      <c r="W804" s="5"/>
    </row>
    <row r="805" ht="15.75" customHeight="1">
      <c r="A805" s="78"/>
      <c r="J805" s="196"/>
      <c r="T805" s="5"/>
      <c r="U805" s="5"/>
      <c r="V805" s="5"/>
      <c r="W805" s="5"/>
    </row>
    <row r="806" ht="15.75" customHeight="1">
      <c r="A806" s="78"/>
      <c r="J806" s="196"/>
      <c r="T806" s="5"/>
      <c r="U806" s="5"/>
      <c r="V806" s="5"/>
      <c r="W806" s="5"/>
    </row>
    <row r="807" ht="15.75" customHeight="1">
      <c r="A807" s="78"/>
      <c r="J807" s="196"/>
      <c r="T807" s="5"/>
      <c r="U807" s="5"/>
      <c r="V807" s="5"/>
      <c r="W807" s="5"/>
    </row>
    <row r="808" ht="15.75" customHeight="1">
      <c r="A808" s="78"/>
      <c r="J808" s="196"/>
      <c r="T808" s="5"/>
      <c r="U808" s="5"/>
      <c r="V808" s="5"/>
      <c r="W808" s="5"/>
    </row>
    <row r="809" ht="15.75" customHeight="1">
      <c r="A809" s="78"/>
      <c r="J809" s="196"/>
      <c r="T809" s="5"/>
      <c r="U809" s="5"/>
      <c r="V809" s="5"/>
      <c r="W809" s="5"/>
    </row>
    <row r="810" ht="15.75" customHeight="1">
      <c r="A810" s="78"/>
      <c r="J810" s="196"/>
      <c r="T810" s="5"/>
      <c r="U810" s="5"/>
      <c r="V810" s="5"/>
      <c r="W810" s="5"/>
    </row>
    <row r="811" ht="15.75" customHeight="1">
      <c r="A811" s="78"/>
      <c r="J811" s="196"/>
      <c r="T811" s="5"/>
      <c r="U811" s="5"/>
      <c r="V811" s="5"/>
      <c r="W811" s="5"/>
    </row>
    <row r="812" ht="15.75" customHeight="1">
      <c r="A812" s="78"/>
      <c r="J812" s="196"/>
      <c r="T812" s="5"/>
      <c r="U812" s="5"/>
      <c r="V812" s="5"/>
      <c r="W812" s="5"/>
    </row>
    <row r="813" ht="15.75" customHeight="1">
      <c r="A813" s="78"/>
      <c r="J813" s="196"/>
      <c r="T813" s="5"/>
      <c r="U813" s="5"/>
      <c r="V813" s="5"/>
      <c r="W813" s="5"/>
    </row>
    <row r="814" ht="15.75" customHeight="1">
      <c r="A814" s="78"/>
      <c r="J814" s="196"/>
      <c r="T814" s="5"/>
      <c r="U814" s="5"/>
      <c r="V814" s="5"/>
      <c r="W814" s="5"/>
    </row>
    <row r="815" ht="15.75" customHeight="1">
      <c r="A815" s="78"/>
      <c r="J815" s="196"/>
      <c r="T815" s="5"/>
      <c r="U815" s="5"/>
      <c r="V815" s="5"/>
      <c r="W815" s="5"/>
    </row>
    <row r="816" ht="15.75" customHeight="1">
      <c r="A816" s="78"/>
      <c r="J816" s="196"/>
      <c r="T816" s="5"/>
      <c r="U816" s="5"/>
      <c r="V816" s="5"/>
      <c r="W816" s="5"/>
    </row>
    <row r="817" ht="15.75" customHeight="1">
      <c r="A817" s="78"/>
      <c r="J817" s="196"/>
      <c r="T817" s="5"/>
      <c r="U817" s="5"/>
      <c r="V817" s="5"/>
      <c r="W817" s="5"/>
    </row>
    <row r="818" ht="15.75" customHeight="1">
      <c r="A818" s="78"/>
      <c r="J818" s="196"/>
      <c r="T818" s="5"/>
      <c r="U818" s="5"/>
      <c r="V818" s="5"/>
      <c r="W818" s="5"/>
    </row>
    <row r="819" ht="15.75" customHeight="1">
      <c r="A819" s="78"/>
      <c r="J819" s="196"/>
      <c r="T819" s="5"/>
      <c r="U819" s="5"/>
      <c r="V819" s="5"/>
      <c r="W819" s="5"/>
    </row>
    <row r="820" ht="15.75" customHeight="1">
      <c r="A820" s="78"/>
      <c r="J820" s="196"/>
      <c r="T820" s="5"/>
      <c r="U820" s="5"/>
      <c r="V820" s="5"/>
      <c r="W820" s="5"/>
    </row>
    <row r="821" ht="15.75" customHeight="1">
      <c r="A821" s="78"/>
      <c r="J821" s="196"/>
      <c r="T821" s="5"/>
      <c r="U821" s="5"/>
      <c r="V821" s="5"/>
      <c r="W821" s="5"/>
    </row>
    <row r="822" ht="15.75" customHeight="1">
      <c r="A822" s="78"/>
      <c r="J822" s="196"/>
      <c r="T822" s="5"/>
      <c r="U822" s="5"/>
      <c r="V822" s="5"/>
      <c r="W822" s="5"/>
    </row>
    <row r="823" ht="15.75" customHeight="1">
      <c r="A823" s="78"/>
      <c r="J823" s="196"/>
      <c r="T823" s="5"/>
      <c r="U823" s="5"/>
      <c r="V823" s="5"/>
      <c r="W823" s="5"/>
    </row>
    <row r="824" ht="15.75" customHeight="1">
      <c r="A824" s="78"/>
      <c r="J824" s="196"/>
      <c r="T824" s="5"/>
      <c r="U824" s="5"/>
      <c r="V824" s="5"/>
      <c r="W824" s="5"/>
    </row>
    <row r="825" ht="15.75" customHeight="1">
      <c r="A825" s="78"/>
      <c r="J825" s="196"/>
      <c r="T825" s="5"/>
      <c r="U825" s="5"/>
      <c r="V825" s="5"/>
      <c r="W825" s="5"/>
    </row>
    <row r="826" ht="15.75" customHeight="1">
      <c r="A826" s="78"/>
      <c r="J826" s="196"/>
      <c r="T826" s="5"/>
      <c r="U826" s="5"/>
      <c r="V826" s="5"/>
      <c r="W826" s="5"/>
    </row>
    <row r="827" ht="15.75" customHeight="1">
      <c r="A827" s="78"/>
      <c r="J827" s="196"/>
      <c r="T827" s="5"/>
      <c r="U827" s="5"/>
      <c r="V827" s="5"/>
      <c r="W827" s="5"/>
    </row>
    <row r="828" ht="15.75" customHeight="1">
      <c r="A828" s="78"/>
      <c r="J828" s="196"/>
      <c r="T828" s="5"/>
      <c r="U828" s="5"/>
      <c r="V828" s="5"/>
      <c r="W828" s="5"/>
    </row>
    <row r="829" ht="15.75" customHeight="1">
      <c r="A829" s="78"/>
      <c r="J829" s="196"/>
      <c r="T829" s="5"/>
      <c r="U829" s="5"/>
      <c r="V829" s="5"/>
      <c r="W829" s="5"/>
    </row>
    <row r="830" ht="15.75" customHeight="1">
      <c r="A830" s="78"/>
      <c r="J830" s="196"/>
      <c r="T830" s="5"/>
      <c r="U830" s="5"/>
      <c r="V830" s="5"/>
      <c r="W830" s="5"/>
    </row>
    <row r="831" ht="15.75" customHeight="1">
      <c r="A831" s="78"/>
      <c r="J831" s="196"/>
      <c r="T831" s="5"/>
      <c r="U831" s="5"/>
      <c r="V831" s="5"/>
      <c r="W831" s="5"/>
    </row>
    <row r="832" ht="15.75" customHeight="1">
      <c r="A832" s="78"/>
      <c r="J832" s="196"/>
      <c r="T832" s="5"/>
      <c r="U832" s="5"/>
      <c r="V832" s="5"/>
      <c r="W832" s="5"/>
    </row>
    <row r="833" ht="15.75" customHeight="1">
      <c r="A833" s="78"/>
      <c r="J833" s="196"/>
      <c r="T833" s="5"/>
      <c r="U833" s="5"/>
      <c r="V833" s="5"/>
      <c r="W833" s="5"/>
    </row>
    <row r="834" ht="15.75" customHeight="1">
      <c r="A834" s="78"/>
      <c r="J834" s="196"/>
      <c r="T834" s="5"/>
      <c r="U834" s="5"/>
      <c r="V834" s="5"/>
      <c r="W834" s="5"/>
    </row>
    <row r="835" ht="15.75" customHeight="1">
      <c r="A835" s="78"/>
      <c r="J835" s="196"/>
      <c r="T835" s="5"/>
      <c r="U835" s="5"/>
      <c r="V835" s="5"/>
      <c r="W835" s="5"/>
    </row>
    <row r="836" ht="15.75" customHeight="1">
      <c r="A836" s="78"/>
      <c r="J836" s="196"/>
      <c r="T836" s="5"/>
      <c r="U836" s="5"/>
      <c r="V836" s="5"/>
      <c r="W836" s="5"/>
    </row>
    <row r="837" ht="15.75" customHeight="1">
      <c r="A837" s="78"/>
      <c r="J837" s="196"/>
      <c r="T837" s="5"/>
      <c r="U837" s="5"/>
      <c r="V837" s="5"/>
      <c r="W837" s="5"/>
    </row>
    <row r="838" ht="15.75" customHeight="1">
      <c r="A838" s="78"/>
      <c r="J838" s="196"/>
      <c r="T838" s="5"/>
      <c r="U838" s="5"/>
      <c r="V838" s="5"/>
      <c r="W838" s="5"/>
    </row>
    <row r="839" ht="15.75" customHeight="1">
      <c r="A839" s="78"/>
      <c r="J839" s="196"/>
      <c r="T839" s="5"/>
      <c r="U839" s="5"/>
      <c r="V839" s="5"/>
      <c r="W839" s="5"/>
    </row>
    <row r="840" ht="15.75" customHeight="1">
      <c r="A840" s="78"/>
      <c r="J840" s="196"/>
      <c r="T840" s="5"/>
      <c r="U840" s="5"/>
      <c r="V840" s="5"/>
      <c r="W840" s="5"/>
    </row>
    <row r="841" ht="15.75" customHeight="1">
      <c r="A841" s="78"/>
      <c r="J841" s="196"/>
      <c r="T841" s="5"/>
      <c r="U841" s="5"/>
      <c r="V841" s="5"/>
      <c r="W841" s="5"/>
    </row>
    <row r="842" ht="15.75" customHeight="1">
      <c r="A842" s="78"/>
      <c r="J842" s="196"/>
      <c r="T842" s="5"/>
      <c r="U842" s="5"/>
      <c r="V842" s="5"/>
      <c r="W842" s="5"/>
    </row>
    <row r="843" ht="15.75" customHeight="1">
      <c r="A843" s="78"/>
      <c r="J843" s="196"/>
      <c r="T843" s="5"/>
      <c r="U843" s="5"/>
      <c r="V843" s="5"/>
      <c r="W843" s="5"/>
    </row>
    <row r="844" ht="15.75" customHeight="1">
      <c r="A844" s="78"/>
      <c r="J844" s="196"/>
      <c r="T844" s="5"/>
      <c r="U844" s="5"/>
      <c r="V844" s="5"/>
      <c r="W844" s="5"/>
    </row>
    <row r="845" ht="15.75" customHeight="1">
      <c r="A845" s="78"/>
      <c r="J845" s="196"/>
      <c r="T845" s="5"/>
      <c r="U845" s="5"/>
      <c r="V845" s="5"/>
      <c r="W845" s="5"/>
    </row>
    <row r="846" ht="15.75" customHeight="1">
      <c r="A846" s="78"/>
      <c r="J846" s="196"/>
      <c r="T846" s="5"/>
      <c r="U846" s="5"/>
      <c r="V846" s="5"/>
      <c r="W846" s="5"/>
    </row>
    <row r="847" ht="15.75" customHeight="1">
      <c r="A847" s="78"/>
      <c r="J847" s="196"/>
      <c r="T847" s="5"/>
      <c r="U847" s="5"/>
      <c r="V847" s="5"/>
      <c r="W847" s="5"/>
    </row>
    <row r="848" ht="15.75" customHeight="1">
      <c r="A848" s="78"/>
      <c r="J848" s="196"/>
      <c r="T848" s="5"/>
      <c r="U848" s="5"/>
      <c r="V848" s="5"/>
      <c r="W848" s="5"/>
    </row>
    <row r="849" ht="15.75" customHeight="1">
      <c r="A849" s="78"/>
      <c r="J849" s="196"/>
      <c r="T849" s="5"/>
      <c r="U849" s="5"/>
      <c r="V849" s="5"/>
      <c r="W849" s="5"/>
    </row>
    <row r="850" ht="15.75" customHeight="1">
      <c r="A850" s="78"/>
      <c r="J850" s="196"/>
      <c r="T850" s="5"/>
      <c r="U850" s="5"/>
      <c r="V850" s="5"/>
      <c r="W850" s="5"/>
    </row>
    <row r="851" ht="15.75" customHeight="1">
      <c r="A851" s="78"/>
      <c r="J851" s="196"/>
      <c r="T851" s="5"/>
      <c r="U851" s="5"/>
      <c r="V851" s="5"/>
      <c r="W851" s="5"/>
    </row>
    <row r="852" ht="15.75" customHeight="1">
      <c r="A852" s="78"/>
      <c r="J852" s="196"/>
      <c r="T852" s="5"/>
      <c r="U852" s="5"/>
      <c r="V852" s="5"/>
      <c r="W852" s="5"/>
    </row>
    <row r="853" ht="15.75" customHeight="1">
      <c r="A853" s="78"/>
      <c r="J853" s="196"/>
      <c r="T853" s="5"/>
      <c r="U853" s="5"/>
      <c r="V853" s="5"/>
      <c r="W853" s="5"/>
    </row>
    <row r="854" ht="15.75" customHeight="1">
      <c r="A854" s="78"/>
      <c r="J854" s="196"/>
      <c r="T854" s="5"/>
      <c r="U854" s="5"/>
      <c r="V854" s="5"/>
      <c r="W854" s="5"/>
    </row>
    <row r="855" ht="15.75" customHeight="1">
      <c r="A855" s="78"/>
      <c r="J855" s="196"/>
      <c r="T855" s="5"/>
      <c r="U855" s="5"/>
      <c r="V855" s="5"/>
      <c r="W855" s="5"/>
    </row>
    <row r="856" ht="15.75" customHeight="1">
      <c r="A856" s="78"/>
      <c r="J856" s="196"/>
      <c r="T856" s="5"/>
      <c r="U856" s="5"/>
      <c r="V856" s="5"/>
      <c r="W856" s="5"/>
    </row>
    <row r="857" ht="15.75" customHeight="1">
      <c r="A857" s="78"/>
      <c r="J857" s="196"/>
      <c r="T857" s="5"/>
      <c r="U857" s="5"/>
      <c r="V857" s="5"/>
      <c r="W857" s="5"/>
    </row>
    <row r="858" ht="15.75" customHeight="1">
      <c r="A858" s="78"/>
      <c r="J858" s="196"/>
      <c r="T858" s="5"/>
      <c r="U858" s="5"/>
      <c r="V858" s="5"/>
      <c r="W858" s="5"/>
    </row>
    <row r="859" ht="15.75" customHeight="1">
      <c r="A859" s="78"/>
      <c r="J859" s="196"/>
      <c r="T859" s="5"/>
      <c r="U859" s="5"/>
      <c r="V859" s="5"/>
      <c r="W859" s="5"/>
    </row>
    <row r="860" ht="15.75" customHeight="1">
      <c r="A860" s="78"/>
      <c r="J860" s="196"/>
      <c r="T860" s="5"/>
      <c r="U860" s="5"/>
      <c r="V860" s="5"/>
      <c r="W860" s="5"/>
    </row>
    <row r="861" ht="15.75" customHeight="1">
      <c r="A861" s="78"/>
      <c r="J861" s="196"/>
      <c r="T861" s="5"/>
      <c r="U861" s="5"/>
      <c r="V861" s="5"/>
      <c r="W861" s="5"/>
    </row>
    <row r="862" ht="15.75" customHeight="1">
      <c r="A862" s="78"/>
      <c r="J862" s="196"/>
      <c r="T862" s="5"/>
      <c r="U862" s="5"/>
      <c r="V862" s="5"/>
      <c r="W862" s="5"/>
    </row>
    <row r="863" ht="15.75" customHeight="1">
      <c r="A863" s="78"/>
      <c r="J863" s="196"/>
      <c r="T863" s="5"/>
      <c r="U863" s="5"/>
      <c r="V863" s="5"/>
      <c r="W863" s="5"/>
    </row>
    <row r="864" ht="15.75" customHeight="1">
      <c r="A864" s="78"/>
      <c r="J864" s="196"/>
      <c r="T864" s="5"/>
      <c r="U864" s="5"/>
      <c r="V864" s="5"/>
      <c r="W864" s="5"/>
    </row>
    <row r="865" ht="15.75" customHeight="1">
      <c r="A865" s="78"/>
      <c r="J865" s="196"/>
      <c r="T865" s="5"/>
      <c r="U865" s="5"/>
      <c r="V865" s="5"/>
      <c r="W865" s="5"/>
    </row>
    <row r="866" ht="15.75" customHeight="1">
      <c r="A866" s="78"/>
      <c r="J866" s="196"/>
      <c r="T866" s="5"/>
      <c r="U866" s="5"/>
      <c r="V866" s="5"/>
      <c r="W866" s="5"/>
    </row>
    <row r="867" ht="15.75" customHeight="1">
      <c r="A867" s="78"/>
      <c r="J867" s="196"/>
      <c r="T867" s="5"/>
      <c r="U867" s="5"/>
      <c r="V867" s="5"/>
      <c r="W867" s="5"/>
    </row>
    <row r="868" ht="15.75" customHeight="1">
      <c r="A868" s="78"/>
      <c r="J868" s="196"/>
      <c r="T868" s="5"/>
      <c r="U868" s="5"/>
      <c r="V868" s="5"/>
      <c r="W868" s="5"/>
    </row>
    <row r="869" ht="15.75" customHeight="1">
      <c r="A869" s="78"/>
      <c r="J869" s="196"/>
      <c r="T869" s="5"/>
      <c r="U869" s="5"/>
      <c r="V869" s="5"/>
      <c r="W869" s="5"/>
    </row>
    <row r="870" ht="15.75" customHeight="1">
      <c r="A870" s="78"/>
      <c r="J870" s="196"/>
      <c r="T870" s="5"/>
      <c r="U870" s="5"/>
      <c r="V870" s="5"/>
      <c r="W870" s="5"/>
    </row>
    <row r="871" ht="15.75" customHeight="1">
      <c r="A871" s="78"/>
      <c r="J871" s="196"/>
      <c r="T871" s="5"/>
      <c r="U871" s="5"/>
      <c r="V871" s="5"/>
      <c r="W871" s="5"/>
    </row>
    <row r="872" ht="15.75" customHeight="1">
      <c r="A872" s="78"/>
      <c r="J872" s="196"/>
      <c r="T872" s="5"/>
      <c r="U872" s="5"/>
      <c r="V872" s="5"/>
      <c r="W872" s="5"/>
    </row>
    <row r="873" ht="15.75" customHeight="1">
      <c r="A873" s="78"/>
      <c r="J873" s="196"/>
      <c r="T873" s="5"/>
      <c r="U873" s="5"/>
      <c r="V873" s="5"/>
      <c r="W873" s="5"/>
    </row>
    <row r="874" ht="15.75" customHeight="1">
      <c r="A874" s="78"/>
      <c r="J874" s="196"/>
      <c r="T874" s="5"/>
      <c r="U874" s="5"/>
      <c r="V874" s="5"/>
      <c r="W874" s="5"/>
    </row>
    <row r="875" ht="15.75" customHeight="1">
      <c r="A875" s="78"/>
      <c r="J875" s="196"/>
      <c r="T875" s="5"/>
      <c r="U875" s="5"/>
      <c r="V875" s="5"/>
      <c r="W875" s="5"/>
    </row>
    <row r="876" ht="15.75" customHeight="1">
      <c r="A876" s="78"/>
      <c r="J876" s="196"/>
      <c r="T876" s="5"/>
      <c r="U876" s="5"/>
      <c r="V876" s="5"/>
      <c r="W876" s="5"/>
    </row>
    <row r="877" ht="15.75" customHeight="1">
      <c r="A877" s="78"/>
      <c r="J877" s="196"/>
      <c r="T877" s="5"/>
      <c r="U877" s="5"/>
      <c r="V877" s="5"/>
      <c r="W877" s="5"/>
    </row>
    <row r="878" ht="15.75" customHeight="1">
      <c r="A878" s="78"/>
      <c r="J878" s="196"/>
      <c r="T878" s="5"/>
      <c r="U878" s="5"/>
      <c r="V878" s="5"/>
      <c r="W878" s="5"/>
    </row>
    <row r="879" ht="15.75" customHeight="1">
      <c r="A879" s="78"/>
      <c r="J879" s="196"/>
      <c r="T879" s="5"/>
      <c r="U879" s="5"/>
      <c r="V879" s="5"/>
      <c r="W879" s="5"/>
    </row>
    <row r="880" ht="15.75" customHeight="1">
      <c r="A880" s="78"/>
      <c r="J880" s="196"/>
      <c r="T880" s="5"/>
      <c r="U880" s="5"/>
      <c r="V880" s="5"/>
      <c r="W880" s="5"/>
    </row>
    <row r="881" ht="15.75" customHeight="1">
      <c r="A881" s="78"/>
      <c r="J881" s="196"/>
      <c r="T881" s="5"/>
      <c r="U881" s="5"/>
      <c r="V881" s="5"/>
      <c r="W881" s="5"/>
    </row>
    <row r="882" ht="15.75" customHeight="1">
      <c r="A882" s="78"/>
      <c r="J882" s="196"/>
      <c r="T882" s="5"/>
      <c r="U882" s="5"/>
      <c r="V882" s="5"/>
      <c r="W882" s="5"/>
    </row>
    <row r="883" ht="15.75" customHeight="1">
      <c r="A883" s="78"/>
      <c r="J883" s="196"/>
      <c r="T883" s="5"/>
      <c r="U883" s="5"/>
      <c r="V883" s="5"/>
      <c r="W883" s="5"/>
    </row>
    <row r="884" ht="15.75" customHeight="1">
      <c r="A884" s="78"/>
      <c r="J884" s="196"/>
      <c r="T884" s="5"/>
      <c r="U884" s="5"/>
      <c r="V884" s="5"/>
      <c r="W884" s="5"/>
    </row>
    <row r="885" ht="15.75" customHeight="1">
      <c r="A885" s="78"/>
      <c r="J885" s="196"/>
      <c r="T885" s="5"/>
      <c r="U885" s="5"/>
      <c r="V885" s="5"/>
      <c r="W885" s="5"/>
    </row>
    <row r="886" ht="15.75" customHeight="1">
      <c r="A886" s="78"/>
      <c r="J886" s="196"/>
      <c r="T886" s="5"/>
      <c r="U886" s="5"/>
      <c r="V886" s="5"/>
      <c r="W886" s="5"/>
    </row>
    <row r="887" ht="15.75" customHeight="1">
      <c r="A887" s="78"/>
      <c r="J887" s="196"/>
      <c r="T887" s="5"/>
      <c r="U887" s="5"/>
      <c r="V887" s="5"/>
      <c r="W887" s="5"/>
    </row>
    <row r="888" ht="15.75" customHeight="1">
      <c r="A888" s="78"/>
      <c r="J888" s="196"/>
      <c r="T888" s="5"/>
      <c r="U888" s="5"/>
      <c r="V888" s="5"/>
      <c r="W888" s="5"/>
    </row>
    <row r="889" ht="15.75" customHeight="1">
      <c r="A889" s="78"/>
      <c r="J889" s="196"/>
      <c r="T889" s="5"/>
      <c r="U889" s="5"/>
      <c r="V889" s="5"/>
      <c r="W889" s="5"/>
    </row>
    <row r="890" ht="15.75" customHeight="1">
      <c r="A890" s="78"/>
      <c r="J890" s="196"/>
      <c r="T890" s="5"/>
      <c r="U890" s="5"/>
      <c r="V890" s="5"/>
      <c r="W890" s="5"/>
    </row>
    <row r="891" ht="15.75" customHeight="1">
      <c r="A891" s="78"/>
      <c r="J891" s="196"/>
      <c r="T891" s="5"/>
      <c r="U891" s="5"/>
      <c r="V891" s="5"/>
      <c r="W891" s="5"/>
    </row>
    <row r="892" ht="15.75" customHeight="1">
      <c r="A892" s="78"/>
      <c r="J892" s="196"/>
      <c r="T892" s="5"/>
      <c r="U892" s="5"/>
      <c r="V892" s="5"/>
      <c r="W892" s="5"/>
    </row>
    <row r="893" ht="15.75" customHeight="1">
      <c r="A893" s="78"/>
      <c r="J893" s="196"/>
      <c r="T893" s="5"/>
      <c r="U893" s="5"/>
      <c r="V893" s="5"/>
      <c r="W893" s="5"/>
    </row>
    <row r="894" ht="15.75" customHeight="1">
      <c r="A894" s="78"/>
      <c r="J894" s="196"/>
      <c r="T894" s="5"/>
      <c r="U894" s="5"/>
      <c r="V894" s="5"/>
      <c r="W894" s="5"/>
    </row>
    <row r="895" ht="15.75" customHeight="1">
      <c r="A895" s="78"/>
      <c r="J895" s="196"/>
      <c r="T895" s="5"/>
      <c r="U895" s="5"/>
      <c r="V895" s="5"/>
      <c r="W895" s="5"/>
    </row>
    <row r="896" ht="15.75" customHeight="1">
      <c r="A896" s="78"/>
      <c r="J896" s="196"/>
      <c r="T896" s="5"/>
      <c r="U896" s="5"/>
      <c r="V896" s="5"/>
      <c r="W896" s="5"/>
    </row>
    <row r="897" ht="15.75" customHeight="1">
      <c r="A897" s="78"/>
      <c r="J897" s="196"/>
      <c r="T897" s="5"/>
      <c r="U897" s="5"/>
      <c r="V897" s="5"/>
      <c r="W897" s="5"/>
    </row>
    <row r="898" ht="15.75" customHeight="1">
      <c r="A898" s="78"/>
      <c r="J898" s="196"/>
      <c r="T898" s="5"/>
      <c r="U898" s="5"/>
      <c r="V898" s="5"/>
      <c r="W898" s="5"/>
    </row>
    <row r="899" ht="15.75" customHeight="1">
      <c r="A899" s="78"/>
      <c r="J899" s="196"/>
      <c r="T899" s="5"/>
      <c r="U899" s="5"/>
      <c r="V899" s="5"/>
      <c r="W899" s="5"/>
    </row>
    <row r="900" ht="15.75" customHeight="1">
      <c r="A900" s="78"/>
      <c r="J900" s="196"/>
      <c r="T900" s="5"/>
      <c r="U900" s="5"/>
      <c r="V900" s="5"/>
      <c r="W900" s="5"/>
    </row>
    <row r="901" ht="15.75" customHeight="1">
      <c r="A901" s="78"/>
      <c r="J901" s="196"/>
      <c r="T901" s="5"/>
      <c r="U901" s="5"/>
      <c r="V901" s="5"/>
      <c r="W901" s="5"/>
    </row>
    <row r="902" ht="15.75" customHeight="1">
      <c r="A902" s="78"/>
      <c r="J902" s="196"/>
      <c r="T902" s="5"/>
      <c r="U902" s="5"/>
      <c r="V902" s="5"/>
      <c r="W902" s="5"/>
    </row>
    <row r="903" ht="15.75" customHeight="1">
      <c r="A903" s="78"/>
      <c r="J903" s="196"/>
      <c r="T903" s="5"/>
      <c r="U903" s="5"/>
      <c r="V903" s="5"/>
      <c r="W903" s="5"/>
    </row>
    <row r="904" ht="15.75" customHeight="1">
      <c r="A904" s="78"/>
      <c r="J904" s="196"/>
      <c r="T904" s="5"/>
      <c r="U904" s="5"/>
      <c r="V904" s="5"/>
      <c r="W904" s="5"/>
    </row>
    <row r="905" ht="15.75" customHeight="1">
      <c r="A905" s="78"/>
      <c r="J905" s="196"/>
      <c r="T905" s="5"/>
      <c r="U905" s="5"/>
      <c r="V905" s="5"/>
      <c r="W905" s="5"/>
    </row>
    <row r="906" ht="15.75" customHeight="1">
      <c r="A906" s="78"/>
      <c r="J906" s="196"/>
      <c r="T906" s="5"/>
      <c r="U906" s="5"/>
      <c r="V906" s="5"/>
      <c r="W906" s="5"/>
    </row>
    <row r="907" ht="15.75" customHeight="1">
      <c r="A907" s="78"/>
      <c r="J907" s="196"/>
      <c r="T907" s="5"/>
      <c r="U907" s="5"/>
      <c r="V907" s="5"/>
      <c r="W907" s="5"/>
    </row>
    <row r="908" ht="15.75" customHeight="1">
      <c r="A908" s="78"/>
      <c r="J908" s="196"/>
      <c r="T908" s="5"/>
      <c r="U908" s="5"/>
      <c r="V908" s="5"/>
      <c r="W908" s="5"/>
    </row>
    <row r="909" ht="15.75" customHeight="1">
      <c r="A909" s="78"/>
      <c r="J909" s="196"/>
      <c r="T909" s="5"/>
      <c r="U909" s="5"/>
      <c r="V909" s="5"/>
      <c r="W909" s="5"/>
    </row>
    <row r="910" ht="15.75" customHeight="1">
      <c r="A910" s="78"/>
      <c r="J910" s="196"/>
      <c r="T910" s="5"/>
      <c r="U910" s="5"/>
      <c r="V910" s="5"/>
      <c r="W910" s="5"/>
    </row>
    <row r="911" ht="15.75" customHeight="1">
      <c r="A911" s="78"/>
      <c r="J911" s="196"/>
      <c r="T911" s="5"/>
      <c r="U911" s="5"/>
      <c r="V911" s="5"/>
      <c r="W911" s="5"/>
    </row>
    <row r="912" ht="15.75" customHeight="1">
      <c r="A912" s="78"/>
      <c r="J912" s="196"/>
      <c r="T912" s="5"/>
      <c r="U912" s="5"/>
      <c r="V912" s="5"/>
      <c r="W912" s="5"/>
    </row>
    <row r="913" ht="15.75" customHeight="1">
      <c r="A913" s="78"/>
      <c r="J913" s="196"/>
      <c r="T913" s="5"/>
      <c r="U913" s="5"/>
      <c r="V913" s="5"/>
      <c r="W913" s="5"/>
    </row>
    <row r="914" ht="15.75" customHeight="1">
      <c r="A914" s="78"/>
      <c r="J914" s="196"/>
      <c r="T914" s="5"/>
      <c r="U914" s="5"/>
      <c r="V914" s="5"/>
      <c r="W914" s="5"/>
    </row>
    <row r="915" ht="15.75" customHeight="1">
      <c r="A915" s="78"/>
      <c r="J915" s="196"/>
      <c r="T915" s="5"/>
      <c r="U915" s="5"/>
      <c r="V915" s="5"/>
      <c r="W915" s="5"/>
    </row>
    <row r="916" ht="15.75" customHeight="1">
      <c r="A916" s="78"/>
      <c r="J916" s="196"/>
      <c r="T916" s="5"/>
      <c r="U916" s="5"/>
      <c r="V916" s="5"/>
      <c r="W916" s="5"/>
    </row>
    <row r="917" ht="15.75" customHeight="1">
      <c r="A917" s="78"/>
      <c r="J917" s="196"/>
      <c r="T917" s="5"/>
      <c r="U917" s="5"/>
      <c r="V917" s="5"/>
      <c r="W917" s="5"/>
    </row>
    <row r="918" ht="15.75" customHeight="1">
      <c r="A918" s="78"/>
      <c r="J918" s="196"/>
      <c r="T918" s="5"/>
      <c r="U918" s="5"/>
      <c r="V918" s="5"/>
      <c r="W918" s="5"/>
    </row>
    <row r="919" ht="15.75" customHeight="1">
      <c r="A919" s="78"/>
      <c r="J919" s="196"/>
      <c r="T919" s="5"/>
      <c r="U919" s="5"/>
      <c r="V919" s="5"/>
      <c r="W919" s="5"/>
    </row>
    <row r="920" ht="15.75" customHeight="1">
      <c r="A920" s="78"/>
      <c r="J920" s="196"/>
      <c r="T920" s="5"/>
      <c r="U920" s="5"/>
      <c r="V920" s="5"/>
      <c r="W920" s="5"/>
    </row>
    <row r="921" ht="15.75" customHeight="1">
      <c r="A921" s="78"/>
      <c r="J921" s="196"/>
      <c r="T921" s="5"/>
      <c r="U921" s="5"/>
      <c r="V921" s="5"/>
      <c r="W921" s="5"/>
    </row>
    <row r="922" ht="15.75" customHeight="1">
      <c r="A922" s="78"/>
      <c r="J922" s="196"/>
      <c r="T922" s="5"/>
      <c r="U922" s="5"/>
      <c r="V922" s="5"/>
      <c r="W922" s="5"/>
    </row>
    <row r="923" ht="15.75" customHeight="1">
      <c r="A923" s="78"/>
      <c r="J923" s="196"/>
      <c r="T923" s="5"/>
      <c r="U923" s="5"/>
      <c r="V923" s="5"/>
      <c r="W923" s="5"/>
    </row>
    <row r="924" ht="15.75" customHeight="1">
      <c r="A924" s="78"/>
      <c r="J924" s="196"/>
      <c r="T924" s="5"/>
      <c r="U924" s="5"/>
      <c r="V924" s="5"/>
      <c r="W924" s="5"/>
    </row>
    <row r="925" ht="15.75" customHeight="1">
      <c r="A925" s="78"/>
      <c r="J925" s="196"/>
      <c r="T925" s="5"/>
      <c r="U925" s="5"/>
      <c r="V925" s="5"/>
      <c r="W925" s="5"/>
    </row>
    <row r="926" ht="15.75" customHeight="1">
      <c r="A926" s="78"/>
      <c r="J926" s="196"/>
      <c r="T926" s="5"/>
      <c r="U926" s="5"/>
      <c r="V926" s="5"/>
      <c r="W926" s="5"/>
    </row>
    <row r="927" ht="15.75" customHeight="1">
      <c r="A927" s="78"/>
      <c r="J927" s="196"/>
      <c r="T927" s="5"/>
      <c r="U927" s="5"/>
      <c r="V927" s="5"/>
      <c r="W927" s="5"/>
    </row>
    <row r="928" ht="15.75" customHeight="1">
      <c r="A928" s="78"/>
      <c r="J928" s="196"/>
      <c r="T928" s="5"/>
      <c r="U928" s="5"/>
      <c r="V928" s="5"/>
      <c r="W928" s="5"/>
    </row>
    <row r="929" ht="15.75" customHeight="1">
      <c r="A929" s="78"/>
      <c r="J929" s="196"/>
      <c r="T929" s="5"/>
      <c r="U929" s="5"/>
      <c r="V929" s="5"/>
      <c r="W929" s="5"/>
    </row>
    <row r="930" ht="15.75" customHeight="1">
      <c r="A930" s="78"/>
      <c r="J930" s="196"/>
      <c r="T930" s="5"/>
      <c r="U930" s="5"/>
      <c r="V930" s="5"/>
      <c r="W930" s="5"/>
    </row>
    <row r="931" ht="15.75" customHeight="1">
      <c r="A931" s="78"/>
      <c r="J931" s="196"/>
      <c r="T931" s="5"/>
      <c r="U931" s="5"/>
      <c r="V931" s="5"/>
      <c r="W931" s="5"/>
    </row>
    <row r="932" ht="15.75" customHeight="1">
      <c r="A932" s="78"/>
      <c r="J932" s="196"/>
      <c r="T932" s="5"/>
      <c r="U932" s="5"/>
      <c r="V932" s="5"/>
      <c r="W932" s="5"/>
    </row>
    <row r="933" ht="15.75" customHeight="1">
      <c r="A933" s="78"/>
      <c r="J933" s="196"/>
      <c r="T933" s="5"/>
      <c r="U933" s="5"/>
      <c r="V933" s="5"/>
      <c r="W933" s="5"/>
    </row>
    <row r="934" ht="15.75" customHeight="1">
      <c r="A934" s="78"/>
      <c r="J934" s="196"/>
      <c r="T934" s="5"/>
      <c r="U934" s="5"/>
      <c r="V934" s="5"/>
      <c r="W934" s="5"/>
    </row>
    <row r="935" ht="15.75" customHeight="1">
      <c r="A935" s="78"/>
      <c r="J935" s="196"/>
      <c r="T935" s="5"/>
      <c r="U935" s="5"/>
      <c r="V935" s="5"/>
      <c r="W935" s="5"/>
    </row>
    <row r="936" ht="15.75" customHeight="1">
      <c r="A936" s="78"/>
      <c r="J936" s="196"/>
      <c r="T936" s="5"/>
      <c r="U936" s="5"/>
      <c r="V936" s="5"/>
      <c r="W936" s="5"/>
    </row>
    <row r="937" ht="15.75" customHeight="1">
      <c r="A937" s="78"/>
      <c r="J937" s="196"/>
      <c r="T937" s="5"/>
      <c r="U937" s="5"/>
      <c r="V937" s="5"/>
      <c r="W937" s="5"/>
    </row>
    <row r="938" ht="15.75" customHeight="1">
      <c r="A938" s="78"/>
      <c r="J938" s="196"/>
      <c r="T938" s="5"/>
      <c r="U938" s="5"/>
      <c r="V938" s="5"/>
      <c r="W938" s="5"/>
    </row>
    <row r="939" ht="15.75" customHeight="1">
      <c r="A939" s="78"/>
      <c r="J939" s="196"/>
      <c r="T939" s="5"/>
      <c r="U939" s="5"/>
      <c r="V939" s="5"/>
      <c r="W939" s="5"/>
    </row>
    <row r="940" ht="15.75" customHeight="1">
      <c r="A940" s="78"/>
      <c r="J940" s="196"/>
      <c r="T940" s="5"/>
      <c r="U940" s="5"/>
      <c r="V940" s="5"/>
      <c r="W940" s="5"/>
    </row>
    <row r="941" ht="15.75" customHeight="1">
      <c r="A941" s="78"/>
      <c r="J941" s="196"/>
      <c r="T941" s="5"/>
      <c r="U941" s="5"/>
      <c r="V941" s="5"/>
      <c r="W941" s="5"/>
    </row>
    <row r="942" ht="15.75" customHeight="1">
      <c r="A942" s="78"/>
      <c r="J942" s="196"/>
      <c r="T942" s="5"/>
      <c r="U942" s="5"/>
      <c r="V942" s="5"/>
      <c r="W942" s="5"/>
    </row>
    <row r="943" ht="15.75" customHeight="1">
      <c r="A943" s="78"/>
      <c r="J943" s="196"/>
      <c r="T943" s="5"/>
      <c r="U943" s="5"/>
      <c r="V943" s="5"/>
      <c r="W943" s="5"/>
    </row>
    <row r="944" ht="15.75" customHeight="1">
      <c r="A944" s="78"/>
      <c r="J944" s="196"/>
      <c r="T944" s="5"/>
      <c r="U944" s="5"/>
      <c r="V944" s="5"/>
      <c r="W944" s="5"/>
    </row>
    <row r="945" ht="15.75" customHeight="1">
      <c r="A945" s="78"/>
      <c r="J945" s="196"/>
      <c r="T945" s="5"/>
      <c r="U945" s="5"/>
      <c r="V945" s="5"/>
      <c r="W945" s="5"/>
    </row>
    <row r="946" ht="15.75" customHeight="1">
      <c r="A946" s="78"/>
      <c r="J946" s="196"/>
      <c r="T946" s="5"/>
      <c r="U946" s="5"/>
      <c r="V946" s="5"/>
      <c r="W946" s="5"/>
    </row>
    <row r="947" ht="15.75" customHeight="1">
      <c r="A947" s="78"/>
      <c r="J947" s="196"/>
      <c r="T947" s="5"/>
      <c r="U947" s="5"/>
      <c r="V947" s="5"/>
      <c r="W947" s="5"/>
    </row>
    <row r="948" ht="15.75" customHeight="1">
      <c r="A948" s="78"/>
      <c r="J948" s="196"/>
      <c r="T948" s="5"/>
      <c r="U948" s="5"/>
      <c r="V948" s="5"/>
      <c r="W948" s="5"/>
    </row>
    <row r="949" ht="15.75" customHeight="1">
      <c r="A949" s="78"/>
      <c r="J949" s="196"/>
      <c r="T949" s="5"/>
      <c r="U949" s="5"/>
      <c r="V949" s="5"/>
      <c r="W949" s="5"/>
    </row>
    <row r="950" ht="15.75" customHeight="1">
      <c r="A950" s="78"/>
      <c r="J950" s="196"/>
      <c r="T950" s="5"/>
      <c r="U950" s="5"/>
      <c r="V950" s="5"/>
      <c r="W950" s="5"/>
    </row>
    <row r="951" ht="15.75" customHeight="1">
      <c r="A951" s="78"/>
      <c r="J951" s="196"/>
      <c r="T951" s="5"/>
      <c r="U951" s="5"/>
      <c r="V951" s="5"/>
      <c r="W951" s="5"/>
    </row>
    <row r="952" ht="15.75" customHeight="1">
      <c r="A952" s="78"/>
      <c r="J952" s="196"/>
      <c r="T952" s="5"/>
      <c r="U952" s="5"/>
      <c r="V952" s="5"/>
      <c r="W952" s="5"/>
    </row>
    <row r="953" ht="15.75" customHeight="1">
      <c r="A953" s="78"/>
      <c r="J953" s="196"/>
      <c r="T953" s="5"/>
      <c r="U953" s="5"/>
      <c r="V953" s="5"/>
      <c r="W953" s="5"/>
    </row>
    <row r="954" ht="15.75" customHeight="1">
      <c r="A954" s="78"/>
      <c r="J954" s="196"/>
      <c r="T954" s="5"/>
      <c r="U954" s="5"/>
      <c r="V954" s="5"/>
      <c r="W954" s="5"/>
    </row>
    <row r="955" ht="15.75" customHeight="1">
      <c r="A955" s="78"/>
      <c r="J955" s="196"/>
      <c r="T955" s="5"/>
      <c r="U955" s="5"/>
      <c r="V955" s="5"/>
      <c r="W955" s="5"/>
    </row>
    <row r="956" ht="15.75" customHeight="1">
      <c r="A956" s="78"/>
      <c r="J956" s="196"/>
      <c r="T956" s="5"/>
      <c r="U956" s="5"/>
      <c r="V956" s="5"/>
      <c r="W956" s="5"/>
    </row>
    <row r="957" ht="15.75" customHeight="1">
      <c r="A957" s="78"/>
      <c r="J957" s="196"/>
      <c r="T957" s="5"/>
      <c r="U957" s="5"/>
      <c r="V957" s="5"/>
      <c r="W957" s="5"/>
    </row>
    <row r="958" ht="15.75" customHeight="1">
      <c r="A958" s="78"/>
      <c r="J958" s="196"/>
      <c r="T958" s="5"/>
      <c r="U958" s="5"/>
      <c r="V958" s="5"/>
      <c r="W958" s="5"/>
    </row>
    <row r="959" ht="15.75" customHeight="1">
      <c r="A959" s="78"/>
      <c r="J959" s="196"/>
      <c r="T959" s="5"/>
      <c r="U959" s="5"/>
      <c r="V959" s="5"/>
      <c r="W959" s="5"/>
    </row>
    <row r="960" ht="15.75" customHeight="1">
      <c r="A960" s="78"/>
      <c r="J960" s="196"/>
      <c r="T960" s="5"/>
      <c r="U960" s="5"/>
      <c r="V960" s="5"/>
      <c r="W960" s="5"/>
    </row>
    <row r="961" ht="15.75" customHeight="1">
      <c r="A961" s="78"/>
      <c r="J961" s="196"/>
      <c r="T961" s="5"/>
      <c r="U961" s="5"/>
      <c r="V961" s="5"/>
      <c r="W961" s="5"/>
    </row>
    <row r="962" ht="15.75" customHeight="1">
      <c r="A962" s="78"/>
      <c r="J962" s="196"/>
      <c r="T962" s="5"/>
      <c r="U962" s="5"/>
      <c r="V962" s="5"/>
      <c r="W962" s="5"/>
    </row>
    <row r="963" ht="15.75" customHeight="1">
      <c r="A963" s="78"/>
      <c r="J963" s="196"/>
      <c r="T963" s="5"/>
      <c r="U963" s="5"/>
      <c r="V963" s="5"/>
      <c r="W963" s="5"/>
    </row>
    <row r="964" ht="15.75" customHeight="1">
      <c r="A964" s="78"/>
      <c r="J964" s="196"/>
      <c r="T964" s="5"/>
      <c r="U964" s="5"/>
      <c r="V964" s="5"/>
      <c r="W964" s="5"/>
    </row>
    <row r="965" ht="15.75" customHeight="1">
      <c r="A965" s="78"/>
      <c r="J965" s="196"/>
      <c r="T965" s="5"/>
      <c r="U965" s="5"/>
      <c r="V965" s="5"/>
      <c r="W965" s="5"/>
    </row>
    <row r="966" ht="15.75" customHeight="1">
      <c r="A966" s="78"/>
      <c r="J966" s="196"/>
      <c r="T966" s="5"/>
      <c r="U966" s="5"/>
      <c r="V966" s="5"/>
      <c r="W966" s="5"/>
    </row>
    <row r="967" ht="15.75" customHeight="1">
      <c r="A967" s="78"/>
      <c r="J967" s="196"/>
      <c r="T967" s="5"/>
      <c r="U967" s="5"/>
      <c r="V967" s="5"/>
      <c r="W967" s="5"/>
    </row>
    <row r="968" ht="15.75" customHeight="1">
      <c r="A968" s="78"/>
      <c r="J968" s="196"/>
      <c r="T968" s="5"/>
      <c r="U968" s="5"/>
      <c r="V968" s="5"/>
      <c r="W968" s="5"/>
    </row>
    <row r="969" ht="15.75" customHeight="1">
      <c r="A969" s="78"/>
      <c r="J969" s="196"/>
      <c r="T969" s="5"/>
      <c r="U969" s="5"/>
      <c r="V969" s="5"/>
      <c r="W969" s="5"/>
    </row>
    <row r="970" ht="15.75" customHeight="1">
      <c r="A970" s="78"/>
      <c r="J970" s="196"/>
      <c r="T970" s="5"/>
      <c r="U970" s="5"/>
      <c r="V970" s="5"/>
      <c r="W970" s="5"/>
    </row>
    <row r="971" ht="15.75" customHeight="1">
      <c r="A971" s="78"/>
      <c r="J971" s="196"/>
      <c r="T971" s="5"/>
      <c r="U971" s="5"/>
      <c r="V971" s="5"/>
      <c r="W971" s="5"/>
    </row>
    <row r="972" ht="15.75" customHeight="1">
      <c r="A972" s="78"/>
      <c r="J972" s="196"/>
      <c r="T972" s="5"/>
      <c r="U972" s="5"/>
      <c r="V972" s="5"/>
      <c r="W972" s="5"/>
    </row>
    <row r="973" ht="15.75" customHeight="1">
      <c r="A973" s="78"/>
      <c r="J973" s="196"/>
      <c r="T973" s="5"/>
      <c r="U973" s="5"/>
      <c r="V973" s="5"/>
      <c r="W973" s="5"/>
    </row>
    <row r="974" ht="15.75" customHeight="1">
      <c r="A974" s="78"/>
      <c r="J974" s="196"/>
      <c r="T974" s="5"/>
      <c r="U974" s="5"/>
      <c r="V974" s="5"/>
      <c r="W974" s="5"/>
    </row>
    <row r="975" ht="15.75" customHeight="1">
      <c r="A975" s="78"/>
      <c r="J975" s="196"/>
      <c r="T975" s="5"/>
      <c r="U975" s="5"/>
      <c r="V975" s="5"/>
      <c r="W975" s="5"/>
    </row>
    <row r="976" ht="15.75" customHeight="1">
      <c r="A976" s="78"/>
      <c r="J976" s="196"/>
      <c r="T976" s="5"/>
      <c r="U976" s="5"/>
      <c r="V976" s="5"/>
      <c r="W976" s="5"/>
    </row>
    <row r="977" ht="15.75" customHeight="1">
      <c r="A977" s="78"/>
      <c r="J977" s="196"/>
      <c r="T977" s="5"/>
      <c r="U977" s="5"/>
      <c r="V977" s="5"/>
      <c r="W977" s="5"/>
    </row>
    <row r="978" ht="15.75" customHeight="1">
      <c r="A978" s="78"/>
      <c r="J978" s="196"/>
      <c r="T978" s="5"/>
      <c r="U978" s="5"/>
      <c r="V978" s="5"/>
      <c r="W978" s="5"/>
    </row>
    <row r="979" ht="15.75" customHeight="1">
      <c r="A979" s="78"/>
      <c r="J979" s="196"/>
      <c r="T979" s="5"/>
      <c r="U979" s="5"/>
      <c r="V979" s="5"/>
      <c r="W979" s="5"/>
    </row>
    <row r="980" ht="15.75" customHeight="1">
      <c r="A980" s="78"/>
      <c r="J980" s="196"/>
      <c r="T980" s="5"/>
      <c r="U980" s="5"/>
      <c r="V980" s="5"/>
      <c r="W980" s="5"/>
    </row>
    <row r="981" ht="15.75" customHeight="1">
      <c r="A981" s="78"/>
      <c r="J981" s="196"/>
      <c r="T981" s="5"/>
      <c r="U981" s="5"/>
      <c r="V981" s="5"/>
      <c r="W981" s="5"/>
    </row>
    <row r="982" ht="15.75" customHeight="1">
      <c r="A982" s="78"/>
      <c r="J982" s="196"/>
      <c r="T982" s="5"/>
      <c r="U982" s="5"/>
      <c r="V982" s="5"/>
      <c r="W982" s="5"/>
    </row>
    <row r="983" ht="15.75" customHeight="1">
      <c r="A983" s="78"/>
      <c r="J983" s="196"/>
      <c r="T983" s="5"/>
      <c r="U983" s="5"/>
      <c r="V983" s="5"/>
      <c r="W983" s="5"/>
    </row>
    <row r="984" ht="15.75" customHeight="1">
      <c r="A984" s="78"/>
      <c r="J984" s="196"/>
      <c r="T984" s="5"/>
      <c r="U984" s="5"/>
      <c r="V984" s="5"/>
      <c r="W984" s="5"/>
    </row>
    <row r="985" ht="15.75" customHeight="1">
      <c r="A985" s="78"/>
      <c r="J985" s="196"/>
      <c r="T985" s="5"/>
      <c r="U985" s="5"/>
      <c r="V985" s="5"/>
      <c r="W985" s="5"/>
    </row>
    <row r="986" ht="15.75" customHeight="1">
      <c r="A986" s="78"/>
      <c r="J986" s="196"/>
      <c r="T986" s="5"/>
      <c r="U986" s="5"/>
      <c r="V986" s="5"/>
      <c r="W986" s="5"/>
    </row>
    <row r="987" ht="15.75" customHeight="1">
      <c r="A987" s="78"/>
      <c r="J987" s="196"/>
      <c r="T987" s="5"/>
      <c r="U987" s="5"/>
      <c r="V987" s="5"/>
      <c r="W987" s="5"/>
    </row>
    <row r="988" ht="15.75" customHeight="1">
      <c r="A988" s="78"/>
      <c r="J988" s="196"/>
      <c r="T988" s="5"/>
      <c r="U988" s="5"/>
      <c r="V988" s="5"/>
      <c r="W988" s="5"/>
    </row>
    <row r="989" ht="15.75" customHeight="1">
      <c r="A989" s="78"/>
      <c r="J989" s="196"/>
      <c r="T989" s="5"/>
      <c r="U989" s="5"/>
      <c r="V989" s="5"/>
      <c r="W989" s="5"/>
    </row>
    <row r="990" ht="15.75" customHeight="1">
      <c r="A990" s="78"/>
      <c r="J990" s="196"/>
      <c r="T990" s="5"/>
      <c r="U990" s="5"/>
      <c r="V990" s="5"/>
      <c r="W990" s="5"/>
    </row>
    <row r="991" ht="15.75" customHeight="1">
      <c r="A991" s="78"/>
      <c r="J991" s="196"/>
      <c r="T991" s="5"/>
      <c r="U991" s="5"/>
      <c r="V991" s="5"/>
      <c r="W991" s="5"/>
    </row>
    <row r="992" ht="15.75" customHeight="1">
      <c r="A992" s="78"/>
      <c r="J992" s="196"/>
      <c r="T992" s="5"/>
      <c r="U992" s="5"/>
      <c r="V992" s="5"/>
      <c r="W992" s="5"/>
    </row>
    <row r="993" ht="15.75" customHeight="1">
      <c r="A993" s="78"/>
      <c r="J993" s="196"/>
      <c r="T993" s="5"/>
      <c r="U993" s="5"/>
      <c r="V993" s="5"/>
      <c r="W993" s="5"/>
    </row>
    <row r="994" ht="15.75" customHeight="1">
      <c r="A994" s="78"/>
      <c r="J994" s="196"/>
      <c r="T994" s="5"/>
      <c r="U994" s="5"/>
      <c r="V994" s="5"/>
      <c r="W994" s="5"/>
    </row>
    <row r="995" ht="15.75" customHeight="1">
      <c r="A995" s="78"/>
      <c r="J995" s="196"/>
      <c r="T995" s="5"/>
      <c r="U995" s="5"/>
      <c r="V995" s="5"/>
      <c r="W995" s="5"/>
    </row>
    <row r="996" ht="15.75" customHeight="1">
      <c r="A996" s="78"/>
      <c r="J996" s="196"/>
      <c r="T996" s="5"/>
      <c r="U996" s="5"/>
      <c r="V996" s="5"/>
      <c r="W996" s="5"/>
    </row>
    <row r="997" ht="15.75" customHeight="1">
      <c r="A997" s="78"/>
      <c r="J997" s="196"/>
      <c r="T997" s="5"/>
      <c r="U997" s="5"/>
      <c r="V997" s="5"/>
      <c r="W997" s="5"/>
    </row>
    <row r="998" ht="15.75" customHeight="1">
      <c r="A998" s="78"/>
      <c r="J998" s="196"/>
      <c r="T998" s="5"/>
      <c r="U998" s="5"/>
      <c r="V998" s="5"/>
      <c r="W998" s="5"/>
    </row>
    <row r="999" ht="15.75" customHeight="1">
      <c r="A999" s="78"/>
      <c r="J999" s="196"/>
      <c r="T999" s="5"/>
      <c r="U999" s="5"/>
      <c r="V999" s="5"/>
      <c r="W999" s="5"/>
    </row>
    <row r="1000" ht="15.75" customHeight="1">
      <c r="A1000" s="78"/>
      <c r="J1000" s="196"/>
      <c r="T1000" s="5"/>
      <c r="U1000" s="5"/>
      <c r="V1000" s="5"/>
      <c r="W1000" s="5"/>
    </row>
  </sheetData>
  <mergeCells count="30">
    <mergeCell ref="P3:Q3"/>
    <mergeCell ref="A43:F43"/>
    <mergeCell ref="G43:L43"/>
    <mergeCell ref="A44:F44"/>
    <mergeCell ref="G44:L44"/>
    <mergeCell ref="B46:C46"/>
    <mergeCell ref="B47:C47"/>
    <mergeCell ref="B50:C50"/>
    <mergeCell ref="B51:C51"/>
    <mergeCell ref="B52:C52"/>
    <mergeCell ref="B53:C53"/>
    <mergeCell ref="B54:C54"/>
    <mergeCell ref="B55:C55"/>
    <mergeCell ref="B56:C56"/>
    <mergeCell ref="B57:C57"/>
    <mergeCell ref="B58:C58"/>
    <mergeCell ref="B59:C59"/>
    <mergeCell ref="B60:C60"/>
    <mergeCell ref="C67:C68"/>
    <mergeCell ref="D67:D68"/>
    <mergeCell ref="E67:E68"/>
    <mergeCell ref="D71:D74"/>
    <mergeCell ref="E71:E74"/>
    <mergeCell ref="B67:B68"/>
    <mergeCell ref="B69:B70"/>
    <mergeCell ref="C69:C70"/>
    <mergeCell ref="D69:D70"/>
    <mergeCell ref="E69:E70"/>
    <mergeCell ref="B71:B74"/>
    <mergeCell ref="C71:C74"/>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3" width="16.29"/>
    <col customWidth="1" min="4" max="8" width="12.14"/>
    <col customWidth="1" min="9" max="9" width="49.0"/>
    <col customWidth="1" min="10" max="12" width="12.14"/>
    <col customWidth="1" min="13" max="13" width="55.43"/>
    <col customWidth="1" min="14" max="30" width="12.14"/>
  </cols>
  <sheetData>
    <row r="1" ht="15.0" customHeight="1">
      <c r="A1" s="165" t="s">
        <v>374</v>
      </c>
      <c r="B1" s="94" t="s">
        <v>425</v>
      </c>
      <c r="C1" s="71"/>
      <c r="D1" s="71"/>
      <c r="E1" s="71"/>
      <c r="F1" s="71"/>
      <c r="G1" s="71"/>
      <c r="H1" s="71"/>
      <c r="I1" s="71"/>
      <c r="J1" s="71"/>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71"/>
      <c r="J2" s="71"/>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71"/>
      <c r="J3" s="71"/>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390.0</v>
      </c>
      <c r="D4" s="102" t="s">
        <v>378</v>
      </c>
      <c r="E4" s="102" t="s">
        <v>378</v>
      </c>
      <c r="F4" s="102" t="s">
        <v>378</v>
      </c>
      <c r="G4" s="102" t="s">
        <v>378</v>
      </c>
      <c r="H4" s="102" t="s">
        <v>378</v>
      </c>
      <c r="I4" s="102" t="s">
        <v>378</v>
      </c>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109" t="s">
        <v>387</v>
      </c>
      <c r="J5" s="71" t="s">
        <v>388</v>
      </c>
      <c r="K5" s="111"/>
      <c r="L5" s="111"/>
      <c r="M5" s="112"/>
      <c r="N5" s="5"/>
      <c r="O5" s="5"/>
      <c r="P5" s="5"/>
      <c r="Q5" s="5"/>
      <c r="R5" s="5"/>
      <c r="S5" s="5"/>
      <c r="T5" s="5"/>
      <c r="U5" s="5"/>
      <c r="V5" s="5"/>
      <c r="W5" s="5"/>
      <c r="X5" s="5"/>
      <c r="Y5" s="5"/>
      <c r="Z5" s="5"/>
      <c r="AA5" s="5"/>
      <c r="AB5" s="5"/>
      <c r="AC5" s="5"/>
      <c r="AD5" s="5"/>
    </row>
    <row r="6" ht="15.0" customHeight="1">
      <c r="A6" s="170">
        <v>46266.0</v>
      </c>
      <c r="B6" s="171">
        <v>1533.0</v>
      </c>
      <c r="C6" s="108">
        <f t="shared" ref="C6:C15" si="1">HOUR(J6)*60+MINUTE(J6)</f>
        <v>200</v>
      </c>
      <c r="D6" s="108">
        <f t="shared" ref="D6:D15" si="2">MIN(((B6/(C6/60))/$C$4)*50, 100)</f>
        <v>58.96153846</v>
      </c>
      <c r="E6" s="113" t="s">
        <v>378</v>
      </c>
      <c r="F6" s="113">
        <v>15.0</v>
      </c>
      <c r="G6" s="108">
        <f t="shared" ref="G6:G15" si="3">F6/B6</f>
        <v>0.009784735812</v>
      </c>
      <c r="H6" s="108">
        <f t="shared" ref="H6:H8" si="4">IF(G6&lt;=0.1%,0,-1)</f>
        <v>-1</v>
      </c>
      <c r="I6" s="113" t="s">
        <v>426</v>
      </c>
      <c r="J6" s="176">
        <v>0.13915509259095415</v>
      </c>
      <c r="K6" s="115"/>
      <c r="L6" s="116"/>
      <c r="M6" s="117"/>
      <c r="N6" s="5"/>
      <c r="O6" s="5"/>
      <c r="P6" s="5"/>
      <c r="Q6" s="5"/>
      <c r="R6" s="5"/>
      <c r="S6" s="5"/>
      <c r="T6" s="5"/>
      <c r="U6" s="5"/>
      <c r="V6" s="5"/>
      <c r="W6" s="5"/>
      <c r="X6" s="5"/>
      <c r="Y6" s="5"/>
      <c r="Z6" s="5"/>
      <c r="AA6" s="5"/>
      <c r="AB6" s="5"/>
      <c r="AC6" s="5"/>
      <c r="AD6" s="5"/>
    </row>
    <row r="7" ht="15.0" customHeight="1">
      <c r="A7" s="170">
        <v>46267.0</v>
      </c>
      <c r="B7" s="197">
        <v>1934.0</v>
      </c>
      <c r="C7" s="108">
        <f t="shared" si="1"/>
        <v>269</v>
      </c>
      <c r="D7" s="108">
        <f t="shared" si="2"/>
        <v>55.30454675</v>
      </c>
      <c r="E7" s="113" t="s">
        <v>378</v>
      </c>
      <c r="F7" s="119">
        <v>1.0</v>
      </c>
      <c r="G7" s="108">
        <f t="shared" si="3"/>
        <v>0.0005170630817</v>
      </c>
      <c r="H7" s="108">
        <f t="shared" si="4"/>
        <v>0</v>
      </c>
      <c r="I7" s="119" t="s">
        <v>427</v>
      </c>
      <c r="J7" s="176">
        <v>0.18704861111109494</v>
      </c>
      <c r="K7" s="115"/>
      <c r="L7" s="116"/>
      <c r="M7" s="121"/>
      <c r="N7" s="5"/>
      <c r="O7" s="5"/>
      <c r="P7" s="5"/>
      <c r="Q7" s="5"/>
      <c r="R7" s="5"/>
      <c r="S7" s="5"/>
      <c r="T7" s="5"/>
      <c r="U7" s="5"/>
      <c r="V7" s="5"/>
      <c r="W7" s="5"/>
      <c r="X7" s="5"/>
      <c r="Y7" s="5"/>
      <c r="Z7" s="5"/>
      <c r="AA7" s="5"/>
      <c r="AB7" s="5"/>
      <c r="AC7" s="5"/>
      <c r="AD7" s="5"/>
    </row>
    <row r="8" ht="15.0" customHeight="1">
      <c r="A8" s="170">
        <v>46268.0</v>
      </c>
      <c r="B8" s="197">
        <v>2057.0</v>
      </c>
      <c r="C8" s="108">
        <f t="shared" si="1"/>
        <v>274</v>
      </c>
      <c r="D8" s="108">
        <f t="shared" si="2"/>
        <v>57.74845592</v>
      </c>
      <c r="E8" s="113" t="s">
        <v>378</v>
      </c>
      <c r="F8" s="119"/>
      <c r="G8" s="108">
        <f t="shared" si="3"/>
        <v>0</v>
      </c>
      <c r="H8" s="108">
        <f t="shared" si="4"/>
        <v>0</v>
      </c>
      <c r="I8" s="119" t="s">
        <v>378</v>
      </c>
      <c r="J8" s="176">
        <v>0.1905092592605797</v>
      </c>
      <c r="K8" s="115"/>
      <c r="L8" s="116"/>
      <c r="M8" s="117"/>
      <c r="N8" s="5"/>
      <c r="O8" s="5"/>
      <c r="P8" s="5"/>
      <c r="Q8" s="5"/>
      <c r="R8" s="5"/>
      <c r="S8" s="5"/>
      <c r="T8" s="5"/>
      <c r="U8" s="5"/>
      <c r="V8" s="5"/>
      <c r="W8" s="5"/>
      <c r="X8" s="5"/>
      <c r="Y8" s="5"/>
      <c r="Z8" s="5"/>
      <c r="AA8" s="5"/>
      <c r="AB8" s="5"/>
      <c r="AC8" s="5"/>
      <c r="AD8" s="5"/>
    </row>
    <row r="9" ht="15.0" customHeight="1">
      <c r="A9" s="170">
        <v>46271.0</v>
      </c>
      <c r="B9" s="198">
        <v>2216.0</v>
      </c>
      <c r="C9" s="108">
        <f t="shared" si="1"/>
        <v>311</v>
      </c>
      <c r="D9" s="108">
        <f t="shared" si="2"/>
        <v>54.81078407</v>
      </c>
      <c r="E9" s="113" t="s">
        <v>378</v>
      </c>
      <c r="F9" s="122"/>
      <c r="G9" s="108">
        <f t="shared" si="3"/>
        <v>0</v>
      </c>
      <c r="H9" s="189">
        <v>-1.0</v>
      </c>
      <c r="I9" s="16" t="s">
        <v>428</v>
      </c>
      <c r="J9" s="176">
        <v>0.21665509259401006</v>
      </c>
      <c r="K9" s="115"/>
      <c r="L9" s="116"/>
      <c r="M9" s="117"/>
      <c r="N9" s="123"/>
      <c r="O9" s="124">
        <f>B9/(B9+B10)</f>
        <v>0.6646670666</v>
      </c>
      <c r="P9" s="125"/>
      <c r="Q9" s="5"/>
      <c r="R9" s="5"/>
      <c r="S9" s="5"/>
      <c r="T9" s="5"/>
      <c r="U9" s="5"/>
      <c r="V9" s="5"/>
      <c r="W9" s="5"/>
      <c r="X9" s="5"/>
      <c r="Y9" s="5"/>
      <c r="Z9" s="5"/>
      <c r="AA9" s="5"/>
      <c r="AB9" s="5"/>
      <c r="AC9" s="5"/>
      <c r="AD9" s="5"/>
    </row>
    <row r="10" ht="15.0" customHeight="1">
      <c r="A10" s="170">
        <v>46272.0</v>
      </c>
      <c r="B10" s="198">
        <v>1118.0</v>
      </c>
      <c r="C10" s="108">
        <f t="shared" si="1"/>
        <v>168</v>
      </c>
      <c r="D10" s="108">
        <f t="shared" si="2"/>
        <v>51.19047619</v>
      </c>
      <c r="E10" s="113" t="s">
        <v>378</v>
      </c>
      <c r="F10" s="119">
        <v>1.0</v>
      </c>
      <c r="G10" s="108">
        <f t="shared" si="3"/>
        <v>0.0008944543828</v>
      </c>
      <c r="H10" s="108">
        <f t="shared" ref="H10:H12" si="5">IF(G10&lt;=0.1%,0,-1)</f>
        <v>0</v>
      </c>
      <c r="I10" s="119" t="s">
        <v>429</v>
      </c>
      <c r="J10" s="176">
        <v>0.11680555555722094</v>
      </c>
      <c r="K10" s="115"/>
      <c r="L10" s="116"/>
      <c r="M10" s="117"/>
      <c r="N10" s="86"/>
      <c r="O10" s="126">
        <f>B10/(B9+B10)</f>
        <v>0.3353329334</v>
      </c>
      <c r="P10" s="127"/>
      <c r="Q10" s="5"/>
      <c r="R10" s="5"/>
      <c r="S10" s="5"/>
      <c r="T10" s="5"/>
      <c r="U10" s="5"/>
      <c r="V10" s="5"/>
      <c r="W10" s="5"/>
      <c r="X10" s="5"/>
      <c r="Y10" s="5"/>
      <c r="Z10" s="5"/>
      <c r="AA10" s="5"/>
      <c r="AB10" s="5"/>
      <c r="AC10" s="5"/>
      <c r="AD10" s="5"/>
    </row>
    <row r="11" ht="15.0" customHeight="1">
      <c r="A11" s="170">
        <v>46273.0</v>
      </c>
      <c r="B11" s="171">
        <v>780.0</v>
      </c>
      <c r="C11" s="108">
        <f t="shared" si="1"/>
        <v>93</v>
      </c>
      <c r="D11" s="108">
        <f t="shared" si="2"/>
        <v>64.51612903</v>
      </c>
      <c r="E11" s="113" t="s">
        <v>378</v>
      </c>
      <c r="F11" s="119">
        <v>2.0</v>
      </c>
      <c r="G11" s="108">
        <f t="shared" si="3"/>
        <v>0.002564102564</v>
      </c>
      <c r="H11" s="108">
        <f t="shared" si="5"/>
        <v>-1</v>
      </c>
      <c r="I11" s="119" t="s">
        <v>430</v>
      </c>
      <c r="J11" s="176">
        <v>0.06505787037167465</v>
      </c>
      <c r="K11" s="115"/>
      <c r="L11" s="116"/>
      <c r="M11" s="117"/>
      <c r="N11" s="128"/>
      <c r="O11" s="124">
        <f>B11/(B11+B12)</f>
        <v>0.4171122995</v>
      </c>
      <c r="P11" s="125"/>
      <c r="Q11" s="5"/>
      <c r="R11" s="5"/>
      <c r="S11" s="5"/>
      <c r="T11" s="5"/>
      <c r="U11" s="5"/>
      <c r="V11" s="5"/>
      <c r="W11" s="5"/>
      <c r="X11" s="5"/>
      <c r="Y11" s="5"/>
      <c r="Z11" s="5"/>
      <c r="AA11" s="5"/>
      <c r="AB11" s="5"/>
      <c r="AC11" s="5"/>
      <c r="AD11" s="5"/>
    </row>
    <row r="12" ht="15.0" customHeight="1">
      <c r="A12" s="170">
        <v>46274.0</v>
      </c>
      <c r="B12" s="199">
        <v>1090.0</v>
      </c>
      <c r="C12" s="108">
        <f t="shared" si="1"/>
        <v>180</v>
      </c>
      <c r="D12" s="108">
        <f t="shared" si="2"/>
        <v>46.58119658</v>
      </c>
      <c r="E12" s="113" t="s">
        <v>378</v>
      </c>
      <c r="F12" s="119">
        <v>2.0</v>
      </c>
      <c r="G12" s="108">
        <f t="shared" si="3"/>
        <v>0.001834862385</v>
      </c>
      <c r="H12" s="108">
        <f t="shared" si="5"/>
        <v>-1</v>
      </c>
      <c r="I12" s="129" t="s">
        <v>431</v>
      </c>
      <c r="J12" s="176">
        <v>0.125069444446126</v>
      </c>
      <c r="K12" s="115"/>
      <c r="L12" s="116"/>
      <c r="M12" s="117"/>
      <c r="N12" s="130"/>
      <c r="O12" s="131">
        <f>B12/(B11+B12)</f>
        <v>0.5828877005</v>
      </c>
      <c r="P12" s="132"/>
      <c r="Q12" s="5"/>
      <c r="R12" s="5"/>
      <c r="S12" s="5"/>
      <c r="T12" s="5"/>
      <c r="U12" s="5"/>
      <c r="V12" s="5"/>
      <c r="W12" s="5"/>
      <c r="X12" s="5"/>
      <c r="Y12" s="5"/>
      <c r="Z12" s="5"/>
      <c r="AA12" s="5"/>
      <c r="AB12" s="5"/>
      <c r="AC12" s="5"/>
      <c r="AD12" s="5"/>
    </row>
    <row r="13" ht="15.0" customHeight="1">
      <c r="A13" s="170">
        <v>46275.0</v>
      </c>
      <c r="B13" s="171">
        <v>2004.0</v>
      </c>
      <c r="C13" s="108">
        <f t="shared" si="1"/>
        <v>299</v>
      </c>
      <c r="D13" s="108">
        <f t="shared" si="2"/>
        <v>51.55647029</v>
      </c>
      <c r="E13" s="113" t="s">
        <v>378</v>
      </c>
      <c r="F13" s="122">
        <v>3.0</v>
      </c>
      <c r="G13" s="108">
        <f t="shared" si="3"/>
        <v>0.001497005988</v>
      </c>
      <c r="H13" s="189">
        <f>IF(G13&lt;=0.1%,0,-1)-1</f>
        <v>-2</v>
      </c>
      <c r="I13" s="200" t="s">
        <v>432</v>
      </c>
      <c r="J13" s="176">
        <v>0.20812500000101863</v>
      </c>
      <c r="K13" s="115"/>
      <c r="L13" s="116"/>
      <c r="M13" s="117"/>
      <c r="N13" s="5"/>
      <c r="O13" s="5"/>
      <c r="P13" s="5"/>
      <c r="Q13" s="5"/>
      <c r="R13" s="5"/>
      <c r="S13" s="5"/>
      <c r="T13" s="5"/>
      <c r="U13" s="5"/>
      <c r="V13" s="5"/>
      <c r="W13" s="5"/>
      <c r="X13" s="5"/>
      <c r="Y13" s="5"/>
      <c r="Z13" s="5"/>
      <c r="AA13" s="5"/>
      <c r="AB13" s="5"/>
      <c r="AC13" s="5"/>
      <c r="AD13" s="5"/>
    </row>
    <row r="14" ht="15.0" customHeight="1">
      <c r="A14" s="170">
        <v>46276.0</v>
      </c>
      <c r="B14" s="171">
        <v>1341.0</v>
      </c>
      <c r="C14" s="108">
        <f t="shared" si="1"/>
        <v>184</v>
      </c>
      <c r="D14" s="108">
        <f t="shared" si="2"/>
        <v>56.06187291</v>
      </c>
      <c r="E14" s="113" t="s">
        <v>378</v>
      </c>
      <c r="F14" s="122">
        <v>2.0</v>
      </c>
      <c r="G14" s="108">
        <f t="shared" si="3"/>
        <v>0.00149142431</v>
      </c>
      <c r="H14" s="108">
        <f t="shared" ref="H14:H15" si="6">IF(G14&lt;=0.1%,0,-1)</f>
        <v>-1</v>
      </c>
      <c r="I14" s="122" t="s">
        <v>433</v>
      </c>
      <c r="J14" s="176">
        <v>0.12814814814919373</v>
      </c>
      <c r="K14" s="115"/>
      <c r="L14" s="116"/>
      <c r="M14" s="117"/>
      <c r="N14" s="5"/>
      <c r="O14" s="5"/>
      <c r="P14" s="5"/>
      <c r="Q14" s="5"/>
      <c r="R14" s="5"/>
      <c r="S14" s="5"/>
      <c r="T14" s="5"/>
      <c r="U14" s="5"/>
      <c r="V14" s="5"/>
      <c r="W14" s="5"/>
      <c r="X14" s="5"/>
      <c r="Y14" s="5"/>
      <c r="Z14" s="5"/>
      <c r="AA14" s="5"/>
      <c r="AB14" s="5"/>
      <c r="AC14" s="5"/>
      <c r="AD14" s="5"/>
    </row>
    <row r="15" ht="15.0" customHeight="1">
      <c r="A15" s="170">
        <v>46279.0</v>
      </c>
      <c r="B15" s="179">
        <v>1769.0</v>
      </c>
      <c r="C15" s="108">
        <f t="shared" si="1"/>
        <v>278</v>
      </c>
      <c r="D15" s="108">
        <f t="shared" si="2"/>
        <v>48.94853348</v>
      </c>
      <c r="E15" s="113" t="s">
        <v>378</v>
      </c>
      <c r="F15" s="119">
        <v>2.0</v>
      </c>
      <c r="G15" s="108">
        <f t="shared" si="3"/>
        <v>0.00113058225</v>
      </c>
      <c r="H15" s="108">
        <f t="shared" si="6"/>
        <v>-1</v>
      </c>
      <c r="I15" s="119" t="s">
        <v>433</v>
      </c>
      <c r="J15" s="176">
        <v>0.19319444444408873</v>
      </c>
      <c r="K15" s="115"/>
      <c r="L15" s="116"/>
      <c r="M15" s="133"/>
      <c r="N15" s="134"/>
      <c r="O15" s="135"/>
      <c r="P15" s="134"/>
      <c r="Q15" s="5"/>
      <c r="R15" s="5"/>
      <c r="S15" s="5"/>
      <c r="T15" s="5"/>
      <c r="U15" s="5"/>
      <c r="V15" s="5"/>
      <c r="W15" s="5"/>
      <c r="X15" s="5"/>
      <c r="Y15" s="5"/>
      <c r="Z15" s="5"/>
      <c r="AA15" s="5"/>
      <c r="AB15" s="5"/>
      <c r="AC15" s="5"/>
      <c r="AD15" s="5"/>
    </row>
    <row r="16" ht="15.0" customHeight="1">
      <c r="A16" s="191" t="s">
        <v>378</v>
      </c>
      <c r="B16" s="157">
        <f>SUM(B6:B15)</f>
        <v>15842</v>
      </c>
      <c r="C16" s="113" t="s">
        <v>378</v>
      </c>
      <c r="D16" s="108">
        <f>AVERAGE(D6:D15)</f>
        <v>54.56800037</v>
      </c>
      <c r="E16" s="113" t="s">
        <v>378</v>
      </c>
      <c r="F16" s="108">
        <f>SUM(F4:F15)</f>
        <v>28</v>
      </c>
      <c r="G16" s="108" t="s">
        <v>378</v>
      </c>
      <c r="H16" s="108">
        <f>SUM(H6:H15)</f>
        <v>-8</v>
      </c>
      <c r="I16" s="113" t="s">
        <v>378</v>
      </c>
      <c r="J16" s="71"/>
      <c r="K16" s="32"/>
      <c r="L16" s="32"/>
      <c r="M16" s="96"/>
      <c r="N16" s="152"/>
      <c r="O16" s="152"/>
      <c r="P16" s="153"/>
      <c r="Q16" s="5"/>
      <c r="R16" s="5"/>
      <c r="S16" s="5"/>
      <c r="T16" s="5"/>
      <c r="U16" s="5"/>
      <c r="V16" s="5"/>
      <c r="W16" s="5"/>
      <c r="X16" s="104"/>
      <c r="Y16" s="32"/>
      <c r="Z16" s="32"/>
      <c r="AA16" s="32"/>
      <c r="AB16" s="32"/>
      <c r="AC16" s="32"/>
      <c r="AD16" s="32"/>
    </row>
    <row r="17" ht="15.0" customHeight="1">
      <c r="A17" s="193"/>
      <c r="B17" s="71"/>
      <c r="C17" s="71"/>
      <c r="D17" s="71"/>
      <c r="E17" s="71"/>
      <c r="F17" s="71"/>
      <c r="G17" s="71"/>
      <c r="H17" s="71"/>
      <c r="I17" s="71"/>
      <c r="J17" s="71"/>
      <c r="K17" s="32"/>
      <c r="L17" s="32"/>
      <c r="M17" s="158"/>
      <c r="N17" s="152"/>
      <c r="O17" s="152"/>
      <c r="P17" s="153"/>
      <c r="Q17" s="159"/>
      <c r="R17" s="159"/>
      <c r="S17" s="5"/>
      <c r="T17" s="5"/>
      <c r="U17" s="5"/>
      <c r="V17" s="5"/>
      <c r="W17" s="5"/>
      <c r="X17" s="104"/>
      <c r="Y17" s="160"/>
      <c r="Z17" s="160"/>
      <c r="AA17" s="160"/>
      <c r="AB17" s="160"/>
      <c r="AC17" s="160"/>
      <c r="AD17" s="160"/>
    </row>
    <row r="18" ht="15.0" customHeight="1">
      <c r="A18" s="193"/>
      <c r="B18" s="71"/>
      <c r="C18" s="71">
        <v>2.0</v>
      </c>
      <c r="D18" s="71"/>
      <c r="E18" s="71"/>
      <c r="F18" s="71"/>
      <c r="G18" s="71"/>
      <c r="H18" s="71"/>
      <c r="I18" s="71"/>
      <c r="J18" s="71"/>
      <c r="K18" s="32"/>
      <c r="L18" s="32"/>
      <c r="M18" s="158"/>
      <c r="N18" s="152"/>
      <c r="O18" s="152"/>
      <c r="P18" s="153"/>
      <c r="Q18" s="159"/>
      <c r="R18" s="159"/>
      <c r="S18" s="5"/>
      <c r="T18" s="5"/>
      <c r="U18" s="5"/>
      <c r="V18" s="5"/>
      <c r="W18" s="5"/>
      <c r="X18" s="104"/>
      <c r="Y18" s="160"/>
      <c r="Z18" s="160"/>
      <c r="AA18" s="160"/>
      <c r="AB18" s="160"/>
      <c r="AC18" s="160"/>
      <c r="AD18" s="160"/>
    </row>
    <row r="19" ht="15.0" customHeight="1">
      <c r="A19" s="193"/>
      <c r="B19" s="194">
        <f>C18/B16</f>
        <v>0.000126246686</v>
      </c>
      <c r="C19" s="71"/>
      <c r="D19" s="71"/>
      <c r="E19" s="71"/>
      <c r="F19" s="71"/>
      <c r="G19" s="71"/>
      <c r="H19" s="71"/>
      <c r="I19" s="71"/>
      <c r="J19" s="71"/>
      <c r="K19" s="5"/>
      <c r="L19" s="5"/>
      <c r="M19" s="5"/>
      <c r="N19" s="5"/>
      <c r="O19" s="5"/>
      <c r="P19" s="5"/>
      <c r="Q19" s="5"/>
      <c r="R19" s="5"/>
      <c r="S19" s="5"/>
      <c r="T19" s="5"/>
      <c r="U19" s="5"/>
      <c r="V19" s="5"/>
      <c r="W19" s="5"/>
      <c r="X19" s="5"/>
      <c r="Y19" s="5"/>
      <c r="Z19" s="5"/>
      <c r="AA19" s="5"/>
      <c r="AB19" s="5"/>
      <c r="AC19" s="5"/>
      <c r="AD19" s="5"/>
    </row>
    <row r="20" ht="15.0" customHeight="1">
      <c r="A20" s="193"/>
      <c r="B20" s="71"/>
      <c r="C20" s="71"/>
      <c r="D20" s="71"/>
      <c r="E20" s="71"/>
      <c r="F20" s="71"/>
      <c r="G20" s="71"/>
      <c r="H20" s="71"/>
      <c r="I20" s="71"/>
      <c r="J20" s="71"/>
      <c r="K20" s="96"/>
      <c r="L20" s="5"/>
      <c r="M20" s="5"/>
      <c r="N20" s="5"/>
      <c r="O20" s="5"/>
      <c r="P20" s="5"/>
      <c r="Q20" s="5"/>
      <c r="R20" s="5"/>
      <c r="S20" s="5"/>
      <c r="T20" s="5"/>
      <c r="U20" s="5"/>
      <c r="V20" s="5"/>
      <c r="W20" s="5"/>
      <c r="X20" s="5"/>
      <c r="Y20" s="5"/>
      <c r="Z20" s="5"/>
      <c r="AA20" s="5"/>
      <c r="AB20" s="5"/>
      <c r="AC20" s="5"/>
      <c r="AD20" s="5"/>
    </row>
    <row r="21" ht="15.0" customHeight="1">
      <c r="A21" s="161" t="s">
        <v>389</v>
      </c>
      <c r="B21" s="162"/>
      <c r="C21" s="162"/>
      <c r="D21" s="162"/>
      <c r="E21" s="162"/>
      <c r="F21" s="163"/>
      <c r="G21" s="161" t="s">
        <v>389</v>
      </c>
      <c r="H21" s="162"/>
      <c r="I21" s="162"/>
      <c r="J21" s="162"/>
      <c r="K21" s="162"/>
      <c r="L21" s="163"/>
      <c r="M21" s="5"/>
      <c r="N21" s="5"/>
      <c r="O21" s="5"/>
      <c r="P21" s="5"/>
      <c r="Q21" s="5"/>
      <c r="R21" s="5"/>
      <c r="S21" s="5"/>
      <c r="T21" s="5"/>
      <c r="U21" s="5"/>
      <c r="V21" s="5"/>
      <c r="W21" s="5"/>
      <c r="X21" s="5"/>
      <c r="Y21" s="5"/>
      <c r="Z21" s="5"/>
      <c r="AA21" s="5"/>
      <c r="AB21" s="5"/>
      <c r="AC21" s="5"/>
      <c r="AD21" s="5"/>
    </row>
    <row r="22" ht="15.0" customHeight="1">
      <c r="A22" s="161" t="s">
        <v>390</v>
      </c>
      <c r="B22" s="162"/>
      <c r="C22" s="162"/>
      <c r="D22" s="162"/>
      <c r="E22" s="162"/>
      <c r="F22" s="163"/>
      <c r="G22" s="161" t="s">
        <v>390</v>
      </c>
      <c r="H22" s="162"/>
      <c r="I22" s="162"/>
      <c r="J22" s="162"/>
      <c r="K22" s="162"/>
      <c r="L22" s="163"/>
      <c r="M22" s="5"/>
      <c r="N22" s="5"/>
      <c r="O22" s="5"/>
      <c r="P22" s="5"/>
      <c r="Q22" s="5"/>
      <c r="R22" s="5"/>
      <c r="S22" s="5"/>
      <c r="T22" s="5"/>
      <c r="U22" s="5"/>
      <c r="V22" s="5"/>
      <c r="W22" s="5"/>
      <c r="X22" s="5"/>
      <c r="Y22" s="5"/>
      <c r="Z22" s="5"/>
      <c r="AA22" s="5"/>
      <c r="AB22" s="5"/>
      <c r="AC22" s="5"/>
      <c r="AD22" s="5"/>
    </row>
    <row r="23" ht="15.0" customHeight="1">
      <c r="A23" s="193"/>
      <c r="B23" s="93" t="s">
        <v>391</v>
      </c>
      <c r="C23" s="71"/>
      <c r="D23" s="71"/>
      <c r="E23" s="71"/>
      <c r="F23" s="71"/>
      <c r="G23" s="71"/>
      <c r="H23" s="71"/>
      <c r="I23" s="71"/>
      <c r="J23" s="71"/>
      <c r="K23" s="5"/>
      <c r="L23" s="5"/>
      <c r="M23" s="5"/>
      <c r="N23" s="5"/>
      <c r="O23" s="5"/>
      <c r="P23" s="5"/>
      <c r="Q23" s="5"/>
      <c r="R23" s="5"/>
      <c r="S23" s="5"/>
      <c r="T23" s="5"/>
      <c r="U23" s="5"/>
      <c r="V23" s="5"/>
      <c r="W23" s="5"/>
      <c r="X23" s="5"/>
      <c r="Y23" s="5"/>
      <c r="Z23" s="5"/>
      <c r="AA23" s="5"/>
      <c r="AB23" s="5"/>
      <c r="AC23" s="5"/>
      <c r="AD23" s="5"/>
    </row>
    <row r="24" ht="15.0" customHeight="1">
      <c r="A24" s="193"/>
      <c r="B24" s="164" t="s">
        <v>392</v>
      </c>
      <c r="D24" s="71"/>
      <c r="E24" s="71"/>
      <c r="F24" s="71"/>
      <c r="G24" s="71"/>
      <c r="H24" s="71"/>
      <c r="I24" s="71"/>
      <c r="J24" s="71"/>
      <c r="K24" s="5"/>
      <c r="L24" s="5"/>
      <c r="M24" s="5"/>
      <c r="N24" s="5"/>
      <c r="O24" s="5"/>
      <c r="P24" s="5"/>
      <c r="Q24" s="5"/>
      <c r="R24" s="5"/>
      <c r="S24" s="5"/>
      <c r="T24" s="5"/>
      <c r="U24" s="5"/>
      <c r="V24" s="5"/>
      <c r="W24" s="5"/>
      <c r="X24" s="5"/>
      <c r="Y24" s="5"/>
      <c r="Z24" s="5"/>
      <c r="AA24" s="5"/>
      <c r="AB24" s="5"/>
      <c r="AC24" s="5"/>
      <c r="AD24" s="5"/>
    </row>
    <row r="25" ht="15.0" customHeight="1">
      <c r="A25" s="193"/>
      <c r="B25" s="93" t="s">
        <v>393</v>
      </c>
      <c r="D25" s="71"/>
      <c r="E25" s="71"/>
      <c r="F25" s="71"/>
      <c r="G25" s="71"/>
      <c r="H25" s="71"/>
      <c r="I25" s="71"/>
      <c r="J25" s="71"/>
      <c r="K25" s="5"/>
      <c r="L25" s="5"/>
      <c r="M25" s="5"/>
      <c r="N25" s="5"/>
      <c r="O25" s="5"/>
      <c r="P25" s="5"/>
      <c r="Q25" s="5"/>
      <c r="R25" s="5"/>
      <c r="S25" s="5"/>
      <c r="T25" s="5"/>
      <c r="U25" s="5"/>
      <c r="V25" s="5"/>
      <c r="W25" s="5"/>
      <c r="X25" s="5"/>
      <c r="Y25" s="5"/>
      <c r="Z25" s="5"/>
      <c r="AA25" s="5"/>
      <c r="AB25" s="5"/>
      <c r="AC25" s="5"/>
      <c r="AD25" s="5"/>
    </row>
    <row r="26" ht="15.0" customHeight="1">
      <c r="A26" s="193"/>
      <c r="B26" s="71"/>
      <c r="C26" s="71"/>
      <c r="D26" s="71"/>
      <c r="E26" s="71"/>
      <c r="F26" s="71"/>
      <c r="G26" s="71"/>
      <c r="H26" s="71"/>
      <c r="I26" s="71"/>
      <c r="J26" s="71"/>
      <c r="K26" s="5"/>
      <c r="L26" s="5"/>
      <c r="M26" s="5"/>
      <c r="N26" s="5"/>
      <c r="O26" s="5"/>
      <c r="P26" s="5"/>
      <c r="Q26" s="5"/>
      <c r="R26" s="5"/>
      <c r="S26" s="5"/>
      <c r="T26" s="5"/>
      <c r="U26" s="5"/>
      <c r="V26" s="5"/>
      <c r="W26" s="5"/>
      <c r="X26" s="5"/>
      <c r="Y26" s="5"/>
      <c r="Z26" s="5"/>
      <c r="AA26" s="5"/>
      <c r="AB26" s="5"/>
      <c r="AC26" s="5"/>
      <c r="AD26" s="5"/>
    </row>
    <row r="27" ht="15.0" customHeight="1">
      <c r="A27" s="193"/>
      <c r="B27" s="40" t="s">
        <v>394</v>
      </c>
      <c r="C27" s="71"/>
      <c r="D27" s="71"/>
      <c r="E27" s="71"/>
      <c r="F27" s="71"/>
      <c r="G27" s="71"/>
      <c r="H27" s="71"/>
      <c r="I27" s="71"/>
      <c r="J27" s="71"/>
      <c r="K27" s="5"/>
      <c r="L27" s="5"/>
      <c r="M27" s="5"/>
      <c r="N27" s="5"/>
      <c r="O27" s="5"/>
      <c r="P27" s="5"/>
      <c r="Q27" s="5"/>
      <c r="R27" s="5"/>
      <c r="S27" s="5"/>
      <c r="T27" s="5"/>
      <c r="U27" s="5"/>
      <c r="V27" s="5"/>
      <c r="W27" s="5"/>
      <c r="X27" s="5"/>
      <c r="Y27" s="5"/>
      <c r="Z27" s="5"/>
      <c r="AA27" s="5"/>
      <c r="AB27" s="5"/>
      <c r="AC27" s="5"/>
      <c r="AD27" s="5"/>
    </row>
    <row r="28" ht="15.0" customHeight="1">
      <c r="A28" s="193"/>
      <c r="B28" s="40" t="s">
        <v>396</v>
      </c>
      <c r="D28" s="71"/>
      <c r="E28" s="71"/>
      <c r="F28" s="71"/>
      <c r="G28" s="71"/>
      <c r="H28" s="71"/>
      <c r="I28" s="71"/>
      <c r="J28" s="71"/>
      <c r="K28" s="96"/>
      <c r="L28" s="5"/>
      <c r="M28" s="5"/>
      <c r="N28" s="5"/>
      <c r="O28" s="5"/>
      <c r="P28" s="5"/>
      <c r="Q28" s="5"/>
      <c r="R28" s="5"/>
      <c r="S28" s="5"/>
      <c r="T28" s="5"/>
      <c r="U28" s="5"/>
      <c r="V28" s="5"/>
      <c r="W28" s="5"/>
      <c r="X28" s="5"/>
      <c r="Y28" s="5"/>
      <c r="Z28" s="5"/>
      <c r="AA28" s="5"/>
      <c r="AB28" s="5"/>
      <c r="AC28" s="5"/>
      <c r="AD28" s="5"/>
    </row>
    <row r="29" ht="15.0" customHeight="1">
      <c r="A29" s="193"/>
      <c r="B29" s="40" t="s">
        <v>397</v>
      </c>
      <c r="D29" s="71"/>
      <c r="E29" s="71"/>
      <c r="F29" s="71"/>
      <c r="G29" s="71"/>
      <c r="H29" s="71"/>
      <c r="I29" s="71"/>
      <c r="J29" s="71"/>
      <c r="K29" s="96"/>
      <c r="L29" s="5"/>
      <c r="M29" s="5"/>
      <c r="N29" s="5"/>
      <c r="O29" s="5"/>
      <c r="P29" s="5"/>
      <c r="Q29" s="5"/>
      <c r="R29" s="5"/>
      <c r="S29" s="5"/>
      <c r="T29" s="5"/>
      <c r="U29" s="5"/>
      <c r="V29" s="5"/>
      <c r="W29" s="5"/>
      <c r="X29" s="5"/>
      <c r="Y29" s="5"/>
      <c r="Z29" s="5"/>
      <c r="AA29" s="5"/>
      <c r="AB29" s="5"/>
      <c r="AC29" s="5"/>
      <c r="AD29" s="5"/>
    </row>
    <row r="30" ht="15.0" customHeight="1">
      <c r="A30" s="193"/>
      <c r="B30" s="40" t="s">
        <v>398</v>
      </c>
      <c r="D30" s="71"/>
      <c r="E30" s="71"/>
      <c r="F30" s="71"/>
      <c r="G30" s="71"/>
      <c r="H30" s="71"/>
      <c r="I30" s="71"/>
      <c r="J30" s="71"/>
      <c r="K30" s="5"/>
      <c r="L30" s="5"/>
      <c r="M30" s="5"/>
      <c r="N30" s="5"/>
      <c r="O30" s="5"/>
      <c r="P30" s="5"/>
      <c r="Q30" s="5"/>
      <c r="R30" s="5"/>
      <c r="S30" s="5"/>
      <c r="T30" s="5"/>
      <c r="U30" s="5"/>
      <c r="V30" s="5"/>
      <c r="W30" s="5"/>
      <c r="X30" s="5"/>
      <c r="Y30" s="5"/>
      <c r="Z30" s="5"/>
      <c r="AA30" s="5"/>
      <c r="AB30" s="5"/>
      <c r="AC30" s="5"/>
      <c r="AD30" s="5"/>
    </row>
    <row r="31" ht="15.0" customHeight="1">
      <c r="A31" s="193"/>
      <c r="B31" s="40" t="s">
        <v>399</v>
      </c>
      <c r="D31" s="71"/>
      <c r="E31" s="71"/>
      <c r="F31" s="71"/>
      <c r="G31" s="71"/>
      <c r="H31" s="71"/>
      <c r="I31" s="71"/>
      <c r="J31" s="71"/>
      <c r="K31" s="5"/>
      <c r="L31" s="5"/>
      <c r="M31" s="5"/>
      <c r="N31" s="5"/>
      <c r="O31" s="5"/>
      <c r="P31" s="5"/>
      <c r="Q31" s="5"/>
      <c r="R31" s="5"/>
      <c r="S31" s="5"/>
      <c r="T31" s="5"/>
      <c r="U31" s="5"/>
      <c r="V31" s="5"/>
      <c r="W31" s="5"/>
      <c r="X31" s="5"/>
      <c r="Y31" s="5"/>
      <c r="Z31" s="5"/>
      <c r="AA31" s="5"/>
      <c r="AB31" s="5"/>
      <c r="AC31" s="5"/>
      <c r="AD31" s="5"/>
    </row>
    <row r="32" ht="15.0" customHeight="1">
      <c r="A32" s="193"/>
      <c r="B32" s="40" t="s">
        <v>400</v>
      </c>
      <c r="D32" s="71"/>
      <c r="E32" s="71"/>
      <c r="F32" s="71"/>
      <c r="G32" s="71"/>
      <c r="H32" s="71"/>
      <c r="I32" s="71"/>
      <c r="J32" s="71"/>
      <c r="K32" s="5"/>
      <c r="L32" s="5"/>
      <c r="M32" s="5"/>
      <c r="N32" s="5"/>
      <c r="O32" s="5"/>
      <c r="P32" s="5"/>
      <c r="Q32" s="5"/>
      <c r="R32" s="5"/>
      <c r="S32" s="5"/>
      <c r="T32" s="5"/>
      <c r="U32" s="5"/>
      <c r="V32" s="5"/>
      <c r="W32" s="5"/>
      <c r="X32" s="5"/>
      <c r="Y32" s="5"/>
      <c r="Z32" s="5"/>
      <c r="AA32" s="5"/>
      <c r="AB32" s="5"/>
      <c r="AC32" s="5"/>
      <c r="AD32" s="5"/>
    </row>
    <row r="33" ht="15.0" customHeight="1">
      <c r="A33" s="193"/>
      <c r="B33" s="40" t="s">
        <v>401</v>
      </c>
      <c r="D33" s="71"/>
      <c r="E33" s="71"/>
      <c r="F33" s="71"/>
      <c r="G33" s="71"/>
      <c r="H33" s="71"/>
      <c r="I33" s="71"/>
      <c r="J33" s="71"/>
      <c r="K33" s="5"/>
      <c r="L33" s="5"/>
      <c r="M33" s="5"/>
      <c r="N33" s="5"/>
      <c r="O33" s="5"/>
      <c r="P33" s="5"/>
      <c r="Q33" s="5"/>
      <c r="R33" s="5"/>
      <c r="S33" s="5"/>
      <c r="T33" s="5"/>
      <c r="U33" s="5"/>
      <c r="V33" s="5"/>
      <c r="W33" s="5"/>
      <c r="X33" s="5"/>
      <c r="Y33" s="5"/>
      <c r="Z33" s="5"/>
      <c r="AA33" s="5"/>
      <c r="AB33" s="5"/>
      <c r="AC33" s="5"/>
      <c r="AD33" s="5"/>
    </row>
    <row r="34" ht="15.0" customHeight="1">
      <c r="A34" s="193"/>
      <c r="B34" s="40" t="s">
        <v>402</v>
      </c>
      <c r="D34" s="71"/>
      <c r="E34" s="71"/>
      <c r="F34" s="71"/>
      <c r="G34" s="71"/>
      <c r="H34" s="71"/>
      <c r="I34" s="71"/>
      <c r="J34" s="71"/>
      <c r="K34" s="5"/>
      <c r="L34" s="5"/>
      <c r="M34" s="5"/>
      <c r="N34" s="5"/>
      <c r="O34" s="5"/>
      <c r="P34" s="5"/>
      <c r="Q34" s="5"/>
      <c r="R34" s="5"/>
      <c r="S34" s="5"/>
      <c r="T34" s="5"/>
      <c r="U34" s="5"/>
      <c r="V34" s="5"/>
      <c r="W34" s="5"/>
      <c r="X34" s="5"/>
      <c r="Y34" s="5"/>
      <c r="Z34" s="5"/>
      <c r="AA34" s="5"/>
      <c r="AB34" s="5"/>
      <c r="AC34" s="5"/>
      <c r="AD34" s="5"/>
    </row>
    <row r="35" ht="15.0" customHeight="1">
      <c r="A35" s="193"/>
      <c r="B35" s="40" t="s">
        <v>403</v>
      </c>
      <c r="D35" s="71"/>
      <c r="E35" s="71"/>
      <c r="F35" s="71"/>
      <c r="G35" s="71"/>
      <c r="H35" s="71"/>
      <c r="I35" s="71"/>
      <c r="J35" s="71"/>
      <c r="K35" s="5"/>
      <c r="L35" s="5"/>
      <c r="M35" s="5"/>
      <c r="N35" s="5"/>
      <c r="O35" s="5"/>
      <c r="P35" s="5"/>
      <c r="Q35" s="5"/>
      <c r="R35" s="5"/>
      <c r="S35" s="5"/>
      <c r="T35" s="5"/>
      <c r="U35" s="5"/>
      <c r="V35" s="5"/>
      <c r="W35" s="5"/>
      <c r="X35" s="5"/>
      <c r="Y35" s="5"/>
      <c r="Z35" s="5"/>
      <c r="AA35" s="5"/>
      <c r="AB35" s="5"/>
      <c r="AC35" s="5"/>
      <c r="AD35" s="5"/>
    </row>
    <row r="36" ht="15.0" customHeight="1">
      <c r="A36" s="193"/>
      <c r="B36" s="40" t="s">
        <v>404</v>
      </c>
      <c r="D36" s="71"/>
      <c r="E36" s="71"/>
      <c r="F36" s="71"/>
      <c r="G36" s="71"/>
      <c r="H36" s="71"/>
      <c r="I36" s="71"/>
      <c r="J36" s="71"/>
      <c r="K36" s="5"/>
      <c r="L36" s="5"/>
      <c r="M36" s="5"/>
      <c r="N36" s="5"/>
      <c r="O36" s="5"/>
      <c r="P36" s="5"/>
      <c r="Q36" s="5"/>
      <c r="R36" s="5"/>
      <c r="S36" s="5"/>
      <c r="T36" s="5"/>
      <c r="U36" s="5"/>
      <c r="V36" s="5"/>
      <c r="W36" s="5"/>
      <c r="X36" s="5"/>
      <c r="Y36" s="5"/>
      <c r="Z36" s="5"/>
      <c r="AA36" s="5"/>
      <c r="AB36" s="5"/>
      <c r="AC36" s="5"/>
      <c r="AD36" s="5"/>
    </row>
    <row r="37" ht="15.0" customHeight="1">
      <c r="A37" s="193"/>
      <c r="B37" s="40" t="s">
        <v>405</v>
      </c>
      <c r="D37" s="71"/>
      <c r="E37" s="71"/>
      <c r="F37" s="71"/>
      <c r="G37" s="71"/>
      <c r="H37" s="71"/>
      <c r="I37" s="71"/>
      <c r="J37" s="71"/>
      <c r="K37" s="5"/>
      <c r="L37" s="5"/>
      <c r="M37" s="5"/>
      <c r="N37" s="5"/>
      <c r="O37" s="5"/>
      <c r="P37" s="5"/>
      <c r="Q37" s="5"/>
      <c r="R37" s="5"/>
      <c r="S37" s="5"/>
      <c r="T37" s="5"/>
      <c r="U37" s="5"/>
      <c r="V37" s="5"/>
      <c r="W37" s="5"/>
      <c r="X37" s="5"/>
      <c r="Y37" s="5"/>
      <c r="Z37" s="5"/>
      <c r="AA37" s="5"/>
      <c r="AB37" s="5"/>
      <c r="AC37" s="5"/>
      <c r="AD37" s="5"/>
    </row>
    <row r="38" ht="15.0" customHeight="1">
      <c r="A38" s="193"/>
      <c r="B38" s="40" t="s">
        <v>406</v>
      </c>
      <c r="D38" s="71"/>
      <c r="E38" s="71"/>
      <c r="F38" s="71"/>
      <c r="G38" s="71"/>
      <c r="H38" s="71"/>
      <c r="I38" s="71"/>
      <c r="J38" s="71"/>
      <c r="K38" s="5"/>
      <c r="L38" s="5"/>
      <c r="M38" s="5"/>
      <c r="N38" s="5"/>
      <c r="O38" s="5"/>
      <c r="P38" s="5"/>
      <c r="Q38" s="5"/>
      <c r="R38" s="5"/>
      <c r="S38" s="5"/>
      <c r="T38" s="5"/>
      <c r="U38" s="5"/>
      <c r="V38" s="5"/>
      <c r="W38" s="5"/>
      <c r="X38" s="5"/>
      <c r="Y38" s="5"/>
      <c r="Z38" s="5"/>
      <c r="AA38" s="5"/>
      <c r="AB38" s="5"/>
      <c r="AC38" s="5"/>
      <c r="AD38" s="5"/>
    </row>
    <row r="39" ht="15.0" customHeight="1">
      <c r="A39" s="193"/>
      <c r="B39" s="71"/>
      <c r="C39" s="71"/>
      <c r="D39" s="71"/>
      <c r="E39" s="71"/>
      <c r="F39" s="71"/>
      <c r="G39" s="71"/>
      <c r="H39" s="71"/>
      <c r="I39" s="71"/>
      <c r="J39" s="71"/>
      <c r="K39" s="5"/>
      <c r="L39" s="5"/>
      <c r="M39" s="5"/>
      <c r="N39" s="5"/>
      <c r="O39" s="5"/>
      <c r="P39" s="5"/>
      <c r="Q39" s="5"/>
      <c r="R39" s="5"/>
      <c r="S39" s="5"/>
      <c r="T39" s="5"/>
      <c r="U39" s="5"/>
      <c r="V39" s="5"/>
      <c r="W39" s="5"/>
      <c r="X39" s="5"/>
      <c r="Y39" s="5"/>
      <c r="Z39" s="5"/>
      <c r="AA39" s="5"/>
      <c r="AB39" s="5"/>
      <c r="AC39" s="5"/>
      <c r="AD39" s="5"/>
    </row>
    <row r="40" ht="15.0" customHeight="1">
      <c r="A40" s="193"/>
      <c r="B40" s="71"/>
      <c r="C40" s="71"/>
      <c r="D40" s="71"/>
      <c r="E40" s="71"/>
      <c r="F40" s="71"/>
      <c r="G40" s="71"/>
      <c r="H40" s="71"/>
      <c r="I40" s="71"/>
      <c r="J40" s="71"/>
      <c r="K40" s="5"/>
      <c r="L40" s="5"/>
      <c r="M40" s="5"/>
      <c r="N40" s="5"/>
      <c r="O40" s="5"/>
      <c r="P40" s="5"/>
      <c r="Q40" s="5"/>
      <c r="R40" s="5"/>
      <c r="S40" s="5"/>
      <c r="T40" s="5"/>
      <c r="U40" s="5"/>
      <c r="V40" s="5"/>
      <c r="W40" s="5"/>
      <c r="X40" s="5"/>
      <c r="Y40" s="5"/>
      <c r="Z40" s="5"/>
      <c r="AA40" s="5"/>
      <c r="AB40" s="5"/>
      <c r="AC40" s="5"/>
      <c r="AD40" s="5"/>
    </row>
    <row r="41" ht="15.0" customHeight="1">
      <c r="A41" s="55"/>
      <c r="B41" s="5"/>
      <c r="C41" s="5"/>
      <c r="D41" s="5"/>
      <c r="E41" s="5"/>
      <c r="F41" s="5"/>
      <c r="G41" s="5"/>
      <c r="H41" s="134"/>
      <c r="I41" s="134"/>
      <c r="J41" s="5"/>
      <c r="K41" s="5"/>
      <c r="L41" s="5"/>
      <c r="M41" s="5"/>
      <c r="N41" s="5"/>
      <c r="O41" s="5"/>
      <c r="P41" s="5"/>
      <c r="Q41" s="5"/>
      <c r="R41" s="5"/>
      <c r="S41" s="5"/>
      <c r="T41" s="5"/>
      <c r="U41" s="5"/>
      <c r="V41" s="5"/>
      <c r="W41" s="5"/>
      <c r="X41" s="5"/>
      <c r="Y41" s="5"/>
      <c r="Z41" s="5"/>
      <c r="AA41" s="5"/>
      <c r="AB41" s="5"/>
      <c r="AC41" s="5"/>
      <c r="AD41" s="5"/>
    </row>
    <row r="42" ht="15.0" customHeight="1">
      <c r="A42" s="55"/>
      <c r="B42" s="5"/>
      <c r="C42" s="5"/>
      <c r="D42" s="5"/>
      <c r="E42" s="5"/>
      <c r="F42" s="5"/>
      <c r="G42" s="5"/>
      <c r="H42" s="134"/>
      <c r="I42" s="134"/>
      <c r="J42" s="5"/>
      <c r="K42" s="5"/>
      <c r="L42" s="5"/>
      <c r="M42" s="5"/>
      <c r="N42" s="5"/>
      <c r="O42" s="5"/>
      <c r="P42" s="5"/>
      <c r="Q42" s="5"/>
      <c r="R42" s="5"/>
      <c r="S42" s="5"/>
      <c r="T42" s="5"/>
      <c r="U42" s="5"/>
      <c r="V42" s="5"/>
      <c r="W42" s="5"/>
      <c r="X42" s="5"/>
      <c r="Y42" s="5"/>
      <c r="Z42" s="5"/>
      <c r="AA42" s="5"/>
      <c r="AB42" s="5"/>
      <c r="AC42" s="5"/>
      <c r="AD42" s="5"/>
    </row>
    <row r="43" ht="15.0" customHeight="1">
      <c r="A43" s="55"/>
      <c r="B43" s="5"/>
      <c r="C43" s="5"/>
      <c r="D43" s="5"/>
      <c r="E43" s="5"/>
      <c r="F43" s="5"/>
      <c r="G43" s="5"/>
      <c r="H43" s="134"/>
      <c r="I43" s="134"/>
      <c r="J43" s="5"/>
      <c r="K43" s="5"/>
      <c r="L43" s="5"/>
      <c r="M43" s="5"/>
      <c r="N43" s="5"/>
      <c r="O43" s="5"/>
      <c r="P43" s="5"/>
      <c r="Q43" s="5"/>
      <c r="R43" s="5"/>
      <c r="S43" s="5"/>
      <c r="T43" s="5"/>
      <c r="U43" s="5"/>
      <c r="V43" s="5"/>
      <c r="W43" s="5"/>
      <c r="X43" s="5"/>
      <c r="Y43" s="5"/>
      <c r="Z43" s="5"/>
      <c r="AA43" s="5"/>
      <c r="AB43" s="5"/>
      <c r="AC43" s="5"/>
      <c r="AD43" s="5"/>
    </row>
    <row r="44" ht="15.0" customHeight="1">
      <c r="A44" s="55"/>
      <c r="B44" s="172" t="s">
        <v>407</v>
      </c>
      <c r="C44" s="173" t="s">
        <v>408</v>
      </c>
      <c r="D44" s="173" t="s">
        <v>409</v>
      </c>
      <c r="E44" s="173" t="s">
        <v>410</v>
      </c>
      <c r="F44" s="5"/>
      <c r="G44" s="5"/>
      <c r="H44" s="134"/>
      <c r="I44" s="134"/>
      <c r="J44" s="5"/>
      <c r="K44" s="5"/>
      <c r="L44" s="5"/>
      <c r="M44" s="5"/>
      <c r="N44" s="5"/>
      <c r="O44" s="5"/>
      <c r="P44" s="5"/>
      <c r="Q44" s="5"/>
      <c r="R44" s="5"/>
      <c r="S44" s="5"/>
      <c r="T44" s="5"/>
      <c r="U44" s="5"/>
      <c r="V44" s="5"/>
      <c r="W44" s="5"/>
      <c r="X44" s="5"/>
      <c r="Y44" s="5"/>
      <c r="Z44" s="5"/>
      <c r="AA44" s="5"/>
      <c r="AB44" s="5"/>
      <c r="AC44" s="5"/>
      <c r="AD44" s="5"/>
    </row>
    <row r="45" ht="15.75" customHeight="1">
      <c r="A45" s="55"/>
      <c r="B45" s="174">
        <v>1.0</v>
      </c>
      <c r="C45" s="175" t="s">
        <v>411</v>
      </c>
      <c r="D45" s="177" t="s">
        <v>434</v>
      </c>
      <c r="E45" s="174">
        <v>50.0</v>
      </c>
      <c r="F45" s="5"/>
      <c r="G45" s="5"/>
      <c r="H45" s="134"/>
      <c r="I45" s="134"/>
      <c r="J45" s="5"/>
      <c r="K45" s="5"/>
      <c r="L45" s="5"/>
      <c r="M45" s="5"/>
      <c r="N45" s="5"/>
      <c r="O45" s="5"/>
      <c r="P45" s="5"/>
      <c r="Q45" s="5"/>
      <c r="R45" s="5"/>
      <c r="S45" s="5"/>
      <c r="T45" s="5"/>
      <c r="U45" s="5"/>
      <c r="V45" s="5"/>
      <c r="W45" s="5"/>
      <c r="X45" s="5"/>
      <c r="Y45" s="5"/>
      <c r="Z45" s="5"/>
      <c r="AA45" s="5"/>
      <c r="AB45" s="5"/>
      <c r="AC45" s="5"/>
      <c r="AD45" s="5"/>
    </row>
    <row r="46" ht="15.75" customHeight="1">
      <c r="A46" s="55"/>
      <c r="B46" s="44"/>
      <c r="C46" s="178"/>
      <c r="D46" s="44"/>
      <c r="E46" s="44"/>
      <c r="F46" s="5"/>
      <c r="G46" s="5"/>
      <c r="H46" s="134"/>
      <c r="I46" s="134"/>
      <c r="J46" s="5"/>
      <c r="K46" s="5"/>
      <c r="L46" s="5"/>
      <c r="M46" s="5"/>
      <c r="N46" s="5"/>
      <c r="O46" s="5"/>
      <c r="P46" s="5"/>
      <c r="Q46" s="5"/>
      <c r="R46" s="5"/>
      <c r="S46" s="5"/>
      <c r="T46" s="5"/>
      <c r="U46" s="5"/>
      <c r="V46" s="5"/>
      <c r="W46" s="5"/>
      <c r="X46" s="5"/>
      <c r="Y46" s="5"/>
      <c r="Z46" s="5"/>
      <c r="AA46" s="5"/>
      <c r="AB46" s="5"/>
      <c r="AC46" s="5"/>
      <c r="AD46" s="5"/>
    </row>
    <row r="47" ht="15.75" customHeight="1">
      <c r="A47" s="55"/>
      <c r="B47" s="174">
        <v>2.0</v>
      </c>
      <c r="C47" s="175" t="s">
        <v>414</v>
      </c>
      <c r="D47" s="180" t="s">
        <v>435</v>
      </c>
      <c r="E47" s="174">
        <v>20.0</v>
      </c>
      <c r="F47" s="5"/>
      <c r="G47" s="5"/>
      <c r="H47" s="134"/>
      <c r="I47" s="134"/>
      <c r="J47" s="5"/>
      <c r="K47" s="5"/>
      <c r="L47" s="5"/>
      <c r="M47" s="5"/>
      <c r="N47" s="5"/>
      <c r="O47" s="5"/>
      <c r="P47" s="5"/>
      <c r="Q47" s="5"/>
      <c r="R47" s="5"/>
      <c r="S47" s="5"/>
      <c r="T47" s="5"/>
      <c r="U47" s="5"/>
      <c r="V47" s="5"/>
      <c r="W47" s="5"/>
      <c r="X47" s="5"/>
      <c r="Y47" s="5"/>
      <c r="Z47" s="5"/>
      <c r="AA47" s="5"/>
      <c r="AB47" s="5"/>
      <c r="AC47" s="5"/>
      <c r="AD47" s="5"/>
    </row>
    <row r="48" ht="15.75" customHeight="1">
      <c r="A48" s="55"/>
      <c r="B48" s="44"/>
      <c r="C48" s="178"/>
      <c r="D48" s="44"/>
      <c r="E48" s="44"/>
      <c r="F48" s="5"/>
      <c r="G48" s="5"/>
      <c r="H48" s="134"/>
      <c r="I48" s="134"/>
      <c r="J48" s="5"/>
      <c r="K48" s="5"/>
      <c r="L48" s="5"/>
      <c r="M48" s="5"/>
      <c r="N48" s="5"/>
      <c r="O48" s="5"/>
      <c r="P48" s="5"/>
      <c r="Q48" s="5"/>
      <c r="R48" s="5"/>
      <c r="S48" s="5"/>
      <c r="T48" s="5"/>
      <c r="U48" s="5"/>
      <c r="V48" s="5"/>
      <c r="W48" s="5"/>
      <c r="X48" s="5"/>
      <c r="Y48" s="5"/>
      <c r="Z48" s="5"/>
      <c r="AA48" s="5"/>
      <c r="AB48" s="5"/>
      <c r="AC48" s="5"/>
      <c r="AD48" s="5"/>
    </row>
    <row r="49" ht="15.75" customHeight="1">
      <c r="A49" s="55"/>
      <c r="B49" s="174">
        <v>3.0</v>
      </c>
      <c r="C49" s="175" t="s">
        <v>416</v>
      </c>
      <c r="D49" s="177" t="s">
        <v>417</v>
      </c>
      <c r="E49" s="174">
        <v>10.0</v>
      </c>
      <c r="F49" s="5"/>
      <c r="G49" s="5"/>
      <c r="H49" s="134"/>
      <c r="I49" s="134"/>
      <c r="J49" s="5"/>
      <c r="K49" s="5"/>
      <c r="L49" s="5"/>
      <c r="M49" s="5"/>
      <c r="N49" s="5"/>
      <c r="O49" s="5"/>
      <c r="P49" s="5"/>
      <c r="Q49" s="5"/>
      <c r="R49" s="5"/>
      <c r="S49" s="5"/>
      <c r="T49" s="5"/>
      <c r="U49" s="5"/>
      <c r="V49" s="5"/>
      <c r="W49" s="5"/>
      <c r="X49" s="5"/>
      <c r="Y49" s="5"/>
      <c r="Z49" s="5"/>
      <c r="AA49" s="5"/>
      <c r="AB49" s="5"/>
      <c r="AC49" s="5"/>
      <c r="AD49" s="5"/>
    </row>
    <row r="50" ht="15.75" customHeight="1">
      <c r="A50" s="55"/>
      <c r="B50" s="37"/>
      <c r="C50" s="183"/>
      <c r="D50" s="37"/>
      <c r="E50" s="37"/>
      <c r="F50" s="5"/>
      <c r="G50" s="5"/>
      <c r="H50" s="134"/>
      <c r="I50" s="134"/>
      <c r="J50" s="5"/>
      <c r="K50" s="5"/>
      <c r="L50" s="5"/>
      <c r="M50" s="5"/>
      <c r="N50" s="5"/>
      <c r="O50" s="5"/>
      <c r="P50" s="5"/>
      <c r="Q50" s="5"/>
      <c r="R50" s="5"/>
      <c r="S50" s="5"/>
      <c r="T50" s="5"/>
      <c r="U50" s="5"/>
      <c r="V50" s="5"/>
      <c r="W50" s="5"/>
      <c r="X50" s="5"/>
      <c r="Y50" s="5"/>
      <c r="Z50" s="5"/>
      <c r="AA50" s="5"/>
      <c r="AB50" s="5"/>
      <c r="AC50" s="5"/>
      <c r="AD50" s="5"/>
    </row>
    <row r="51" ht="15.75" customHeight="1">
      <c r="A51" s="55"/>
      <c r="B51" s="37"/>
      <c r="C51" s="183"/>
      <c r="D51" s="37"/>
      <c r="E51" s="37"/>
      <c r="F51" s="5"/>
      <c r="G51" s="5"/>
      <c r="H51" s="134"/>
      <c r="I51" s="134"/>
      <c r="J51" s="5"/>
      <c r="K51" s="5"/>
      <c r="L51" s="5"/>
      <c r="M51" s="5"/>
      <c r="N51" s="5"/>
      <c r="O51" s="5"/>
      <c r="P51" s="5"/>
      <c r="Q51" s="5"/>
      <c r="R51" s="5"/>
      <c r="S51" s="5"/>
      <c r="T51" s="5"/>
      <c r="U51" s="5"/>
      <c r="V51" s="5"/>
      <c r="W51" s="5"/>
      <c r="X51" s="5"/>
      <c r="Y51" s="5"/>
      <c r="Z51" s="5"/>
      <c r="AA51" s="5"/>
      <c r="AB51" s="5"/>
      <c r="AC51" s="5"/>
      <c r="AD51" s="5"/>
    </row>
    <row r="52" ht="15.75" customHeight="1">
      <c r="A52" s="55"/>
      <c r="B52" s="44"/>
      <c r="C52" s="178"/>
      <c r="D52" s="44"/>
      <c r="E52" s="44"/>
      <c r="F52" s="5"/>
      <c r="G52" s="5"/>
      <c r="H52" s="134"/>
      <c r="I52" s="134"/>
      <c r="J52" s="5"/>
      <c r="K52" s="5"/>
      <c r="L52" s="5"/>
      <c r="M52" s="5"/>
      <c r="N52" s="5"/>
      <c r="O52" s="5"/>
      <c r="P52" s="5"/>
      <c r="Q52" s="5"/>
      <c r="R52" s="5"/>
      <c r="S52" s="5"/>
      <c r="T52" s="5"/>
      <c r="U52" s="5"/>
      <c r="V52" s="5"/>
      <c r="W52" s="5"/>
      <c r="X52" s="5"/>
      <c r="Y52" s="5"/>
      <c r="Z52" s="5"/>
      <c r="AA52" s="5"/>
      <c r="AB52" s="5"/>
      <c r="AC52" s="5"/>
      <c r="AD52" s="5"/>
    </row>
    <row r="53" ht="15.75" customHeight="1">
      <c r="A53" s="55"/>
      <c r="B53" s="184">
        <v>4.0</v>
      </c>
      <c r="C53" s="185" t="s">
        <v>418</v>
      </c>
      <c r="D53" s="185" t="s">
        <v>419</v>
      </c>
      <c r="E53" s="186">
        <v>0.0</v>
      </c>
      <c r="F53" s="5"/>
      <c r="G53" s="5"/>
      <c r="H53" s="134"/>
      <c r="I53" s="134"/>
      <c r="J53" s="5"/>
      <c r="K53" s="5"/>
      <c r="L53" s="5"/>
      <c r="M53" s="5"/>
      <c r="N53" s="5"/>
      <c r="O53" s="5"/>
      <c r="P53" s="5"/>
      <c r="Q53" s="5"/>
      <c r="R53" s="5"/>
      <c r="S53" s="5"/>
      <c r="T53" s="5"/>
      <c r="U53" s="5"/>
      <c r="V53" s="5"/>
      <c r="W53" s="5"/>
      <c r="X53" s="5"/>
      <c r="Y53" s="5"/>
      <c r="Z53" s="5"/>
      <c r="AA53" s="5"/>
      <c r="AB53" s="5"/>
      <c r="AC53" s="5"/>
      <c r="AD53" s="5"/>
    </row>
    <row r="54" ht="15.75" customHeight="1">
      <c r="A54" s="55"/>
      <c r="B54" s="5"/>
      <c r="C54" s="5"/>
      <c r="D54" s="5"/>
      <c r="E54" s="5"/>
      <c r="F54" s="5"/>
      <c r="G54" s="5"/>
      <c r="H54" s="134"/>
      <c r="I54" s="134"/>
      <c r="J54" s="5"/>
      <c r="K54" s="5"/>
      <c r="L54" s="5"/>
      <c r="M54" s="5"/>
      <c r="N54" s="5"/>
      <c r="O54" s="5"/>
      <c r="P54" s="5"/>
      <c r="Q54" s="5"/>
      <c r="R54" s="5"/>
      <c r="S54" s="5"/>
      <c r="T54" s="5"/>
      <c r="U54" s="5"/>
      <c r="V54" s="5"/>
      <c r="W54" s="5"/>
      <c r="X54" s="5"/>
      <c r="Y54" s="5"/>
      <c r="Z54" s="5"/>
      <c r="AA54" s="5"/>
      <c r="AB54" s="5"/>
      <c r="AC54" s="5"/>
      <c r="AD54" s="5"/>
    </row>
    <row r="55" ht="15.75" customHeight="1">
      <c r="A55" s="55"/>
      <c r="B55" s="5"/>
      <c r="C55" s="5"/>
      <c r="D55" s="5"/>
      <c r="E55" s="5"/>
      <c r="F55" s="5"/>
      <c r="G55" s="5"/>
      <c r="H55" s="134"/>
      <c r="I55" s="134"/>
      <c r="J55" s="5"/>
      <c r="K55" s="5"/>
      <c r="L55" s="5"/>
      <c r="M55" s="5"/>
      <c r="N55" s="5"/>
      <c r="O55" s="5"/>
      <c r="P55" s="5"/>
      <c r="Q55" s="5"/>
      <c r="R55" s="5"/>
      <c r="S55" s="5"/>
      <c r="T55" s="5"/>
      <c r="U55" s="5"/>
      <c r="V55" s="5"/>
      <c r="W55" s="5"/>
      <c r="X55" s="5"/>
      <c r="Y55" s="5"/>
      <c r="Z55" s="5"/>
      <c r="AA55" s="5"/>
      <c r="AB55" s="5"/>
      <c r="AC55" s="5"/>
      <c r="AD55" s="5"/>
    </row>
    <row r="56" ht="15.75" customHeight="1">
      <c r="A56" s="55"/>
      <c r="B56" s="5"/>
      <c r="C56" s="5"/>
      <c r="D56" s="5"/>
      <c r="E56" s="5"/>
      <c r="F56" s="5"/>
      <c r="G56" s="5"/>
      <c r="H56" s="134"/>
      <c r="I56" s="134"/>
      <c r="J56" s="5"/>
      <c r="K56" s="5"/>
      <c r="L56" s="5"/>
      <c r="M56" s="5"/>
      <c r="N56" s="5"/>
      <c r="O56" s="5"/>
      <c r="P56" s="5"/>
      <c r="Q56" s="5"/>
      <c r="R56" s="5"/>
      <c r="S56" s="5"/>
      <c r="T56" s="5"/>
      <c r="U56" s="5"/>
      <c r="V56" s="5"/>
      <c r="W56" s="5"/>
      <c r="X56" s="5"/>
      <c r="Y56" s="5"/>
      <c r="Z56" s="5"/>
      <c r="AA56" s="5"/>
      <c r="AB56" s="5"/>
      <c r="AC56" s="5"/>
      <c r="AD56" s="5"/>
    </row>
    <row r="57" ht="15.75" customHeight="1">
      <c r="A57" s="55"/>
      <c r="B57" s="5"/>
      <c r="C57" s="5"/>
      <c r="D57" s="5"/>
      <c r="E57" s="5"/>
      <c r="F57" s="5"/>
      <c r="G57" s="5"/>
      <c r="H57" s="134"/>
      <c r="I57" s="134"/>
      <c r="J57" s="5"/>
      <c r="K57" s="5"/>
      <c r="L57" s="5"/>
      <c r="M57" s="5"/>
      <c r="N57" s="5"/>
      <c r="O57" s="5"/>
      <c r="P57" s="5"/>
      <c r="Q57" s="5"/>
      <c r="R57" s="5"/>
      <c r="S57" s="5"/>
      <c r="T57" s="5"/>
      <c r="U57" s="5"/>
      <c r="V57" s="5"/>
      <c r="W57" s="5"/>
      <c r="X57" s="5"/>
      <c r="Y57" s="5"/>
      <c r="Z57" s="5"/>
      <c r="AA57" s="5"/>
      <c r="AB57" s="5"/>
      <c r="AC57" s="5"/>
      <c r="AD57" s="5"/>
    </row>
    <row r="58" ht="15.75" customHeight="1">
      <c r="A58" s="55"/>
      <c r="B58" s="5"/>
      <c r="C58" s="5"/>
      <c r="D58" s="5"/>
      <c r="E58" s="5"/>
      <c r="F58" s="5"/>
      <c r="G58" s="5"/>
      <c r="H58" s="134"/>
      <c r="I58" s="134"/>
      <c r="J58" s="5"/>
      <c r="K58" s="5"/>
      <c r="L58" s="5"/>
      <c r="M58" s="5"/>
      <c r="N58" s="5"/>
      <c r="O58" s="5"/>
      <c r="P58" s="5"/>
      <c r="Q58" s="5"/>
      <c r="R58" s="5"/>
      <c r="S58" s="5"/>
      <c r="T58" s="5"/>
      <c r="U58" s="5"/>
      <c r="V58" s="5"/>
      <c r="W58" s="5"/>
      <c r="X58" s="5"/>
      <c r="Y58" s="5"/>
      <c r="Z58" s="5"/>
      <c r="AA58" s="5"/>
      <c r="AB58" s="5"/>
      <c r="AC58" s="5"/>
      <c r="AD58" s="5"/>
    </row>
    <row r="59" ht="15.75" customHeight="1">
      <c r="A59" s="55"/>
      <c r="B59" s="5"/>
      <c r="C59" s="5"/>
      <c r="D59" s="5"/>
      <c r="E59" s="5"/>
      <c r="F59" s="5"/>
      <c r="G59" s="5"/>
      <c r="H59" s="134"/>
      <c r="I59" s="134"/>
      <c r="J59" s="5"/>
      <c r="K59" s="5"/>
      <c r="L59" s="5"/>
      <c r="M59" s="5"/>
      <c r="N59" s="5"/>
      <c r="O59" s="5"/>
      <c r="P59" s="5"/>
      <c r="Q59" s="5"/>
      <c r="R59" s="5"/>
      <c r="S59" s="5"/>
      <c r="T59" s="5"/>
      <c r="U59" s="5"/>
      <c r="V59" s="5"/>
      <c r="W59" s="5"/>
      <c r="X59" s="5"/>
      <c r="Y59" s="5"/>
      <c r="Z59" s="5"/>
      <c r="AA59" s="5"/>
      <c r="AB59" s="5"/>
      <c r="AC59" s="5"/>
      <c r="AD59" s="5"/>
    </row>
    <row r="60" ht="15.75" customHeight="1">
      <c r="A60" s="55"/>
      <c r="B60" s="5"/>
      <c r="C60" s="5"/>
      <c r="D60" s="5"/>
      <c r="E60" s="5"/>
      <c r="F60" s="5"/>
      <c r="G60" s="5"/>
      <c r="H60" s="134"/>
      <c r="I60" s="134"/>
      <c r="J60" s="5"/>
      <c r="K60" s="5"/>
      <c r="L60" s="5"/>
      <c r="M60" s="5"/>
      <c r="N60" s="5"/>
      <c r="O60" s="5"/>
      <c r="P60" s="5"/>
      <c r="Q60" s="5"/>
      <c r="R60" s="5"/>
      <c r="S60" s="5"/>
      <c r="T60" s="5"/>
      <c r="U60" s="5"/>
      <c r="V60" s="5"/>
      <c r="W60" s="5"/>
      <c r="X60" s="5"/>
      <c r="Y60" s="5"/>
      <c r="Z60" s="5"/>
      <c r="AA60" s="5"/>
      <c r="AB60" s="5"/>
      <c r="AC60" s="5"/>
      <c r="AD60" s="5"/>
    </row>
    <row r="61" ht="15.75" customHeight="1">
      <c r="A61" s="55"/>
      <c r="B61" s="5"/>
      <c r="C61" s="5"/>
      <c r="D61" s="5"/>
      <c r="E61" s="5"/>
      <c r="F61" s="5"/>
      <c r="G61" s="5"/>
      <c r="H61" s="134"/>
      <c r="I61" s="134"/>
      <c r="J61" s="5"/>
      <c r="K61" s="5"/>
      <c r="L61" s="5"/>
      <c r="M61" s="5"/>
      <c r="N61" s="5"/>
      <c r="O61" s="5"/>
      <c r="P61" s="5"/>
      <c r="Q61" s="5"/>
      <c r="R61" s="5"/>
      <c r="S61" s="5"/>
      <c r="T61" s="5"/>
      <c r="U61" s="5"/>
      <c r="V61" s="5"/>
      <c r="W61" s="5"/>
      <c r="X61" s="5"/>
      <c r="Y61" s="5"/>
      <c r="Z61" s="5"/>
      <c r="AA61" s="5"/>
      <c r="AB61" s="5"/>
      <c r="AC61" s="5"/>
      <c r="AD61" s="5"/>
    </row>
    <row r="62" ht="15.75" customHeight="1">
      <c r="A62" s="55"/>
      <c r="B62" s="5"/>
      <c r="C62" s="5"/>
      <c r="D62" s="5"/>
      <c r="E62" s="5"/>
      <c r="F62" s="5"/>
      <c r="G62" s="5"/>
      <c r="H62" s="134"/>
      <c r="I62" s="134"/>
      <c r="J62" s="5"/>
      <c r="K62" s="5"/>
      <c r="L62" s="5"/>
      <c r="M62" s="5"/>
      <c r="N62" s="5"/>
      <c r="O62" s="5"/>
      <c r="P62" s="5"/>
      <c r="Q62" s="5"/>
      <c r="R62" s="5"/>
      <c r="S62" s="5"/>
      <c r="T62" s="5"/>
      <c r="U62" s="5"/>
      <c r="V62" s="5"/>
      <c r="W62" s="5"/>
      <c r="X62" s="5"/>
      <c r="Y62" s="5"/>
      <c r="Z62" s="5"/>
      <c r="AA62" s="5"/>
      <c r="AB62" s="5"/>
      <c r="AC62" s="5"/>
      <c r="AD62" s="5"/>
    </row>
    <row r="63" ht="15.75" customHeight="1">
      <c r="A63" s="55"/>
      <c r="B63" s="5"/>
      <c r="C63" s="5"/>
      <c r="D63" s="5"/>
      <c r="E63" s="5"/>
      <c r="F63" s="5"/>
      <c r="G63" s="5"/>
      <c r="H63" s="134"/>
      <c r="I63" s="134"/>
      <c r="J63" s="5"/>
      <c r="K63" s="5"/>
      <c r="L63" s="5"/>
      <c r="M63" s="5"/>
      <c r="N63" s="5"/>
      <c r="O63" s="5"/>
      <c r="P63" s="5"/>
      <c r="Q63" s="5"/>
      <c r="R63" s="5"/>
      <c r="S63" s="5"/>
      <c r="T63" s="5"/>
      <c r="U63" s="5"/>
      <c r="V63" s="5"/>
      <c r="W63" s="5"/>
      <c r="X63" s="5"/>
      <c r="Y63" s="5"/>
      <c r="Z63" s="5"/>
      <c r="AA63" s="5"/>
      <c r="AB63" s="5"/>
      <c r="AC63" s="5"/>
      <c r="AD63" s="5"/>
    </row>
    <row r="64" ht="15.75" customHeight="1">
      <c r="A64" s="55"/>
      <c r="B64" s="5"/>
      <c r="C64" s="5"/>
      <c r="D64" s="5"/>
      <c r="E64" s="5"/>
      <c r="F64" s="5"/>
      <c r="G64" s="5"/>
      <c r="H64" s="134"/>
      <c r="I64" s="134"/>
      <c r="J64" s="5"/>
      <c r="K64" s="5"/>
      <c r="L64" s="5"/>
      <c r="M64" s="5"/>
      <c r="N64" s="5"/>
      <c r="O64" s="5"/>
      <c r="P64" s="5"/>
      <c r="Q64" s="5"/>
      <c r="R64" s="5"/>
      <c r="S64" s="5"/>
      <c r="T64" s="5"/>
      <c r="U64" s="5"/>
      <c r="V64" s="5"/>
      <c r="W64" s="5"/>
      <c r="X64" s="5"/>
      <c r="Y64" s="5"/>
      <c r="Z64" s="5"/>
      <c r="AA64" s="5"/>
      <c r="AB64" s="5"/>
      <c r="AC64" s="5"/>
      <c r="AD64" s="5"/>
    </row>
    <row r="65" ht="15.75" customHeight="1">
      <c r="A65" s="55"/>
      <c r="B65" s="5"/>
      <c r="C65" s="5"/>
      <c r="D65" s="5"/>
      <c r="E65" s="5"/>
      <c r="F65" s="5"/>
      <c r="G65" s="5"/>
      <c r="H65" s="134"/>
      <c r="I65" s="134"/>
      <c r="J65" s="5"/>
      <c r="K65" s="5"/>
      <c r="L65" s="5"/>
      <c r="M65" s="5"/>
      <c r="N65" s="5"/>
      <c r="O65" s="5"/>
      <c r="P65" s="5"/>
      <c r="Q65" s="5"/>
      <c r="R65" s="5"/>
      <c r="S65" s="5"/>
      <c r="T65" s="5"/>
      <c r="U65" s="5"/>
      <c r="V65" s="5"/>
      <c r="W65" s="5"/>
      <c r="X65" s="5"/>
      <c r="Y65" s="5"/>
      <c r="Z65" s="5"/>
      <c r="AA65" s="5"/>
      <c r="AB65" s="5"/>
      <c r="AC65" s="5"/>
      <c r="AD65" s="5"/>
    </row>
    <row r="66" ht="15.75" customHeight="1">
      <c r="A66" s="55"/>
      <c r="B66" s="5"/>
      <c r="C66" s="5"/>
      <c r="D66" s="5"/>
      <c r="E66" s="5"/>
      <c r="F66" s="5"/>
      <c r="G66" s="5"/>
      <c r="H66" s="134"/>
      <c r="I66" s="134"/>
      <c r="J66" s="5"/>
      <c r="K66" s="5"/>
      <c r="L66" s="5"/>
      <c r="M66" s="5"/>
      <c r="N66" s="5"/>
      <c r="O66" s="5"/>
      <c r="P66" s="5"/>
      <c r="Q66" s="5"/>
      <c r="R66" s="5"/>
      <c r="S66" s="5"/>
      <c r="T66" s="5"/>
      <c r="U66" s="5"/>
      <c r="V66" s="5"/>
      <c r="W66" s="5"/>
      <c r="X66" s="5"/>
      <c r="Y66" s="5"/>
      <c r="Z66" s="5"/>
      <c r="AA66" s="5"/>
      <c r="AB66" s="5"/>
      <c r="AC66" s="5"/>
      <c r="AD66" s="5"/>
    </row>
    <row r="67" ht="15.75" customHeight="1">
      <c r="A67" s="55"/>
      <c r="B67" s="5"/>
      <c r="C67" s="5"/>
      <c r="D67" s="5"/>
      <c r="E67" s="5"/>
      <c r="F67" s="5"/>
      <c r="G67" s="5"/>
      <c r="H67" s="134"/>
      <c r="I67" s="134"/>
      <c r="J67" s="5"/>
      <c r="K67" s="5"/>
      <c r="L67" s="5"/>
      <c r="M67" s="5"/>
      <c r="N67" s="5"/>
      <c r="O67" s="5"/>
      <c r="P67" s="5"/>
      <c r="Q67" s="5"/>
      <c r="R67" s="5"/>
      <c r="S67" s="5"/>
      <c r="T67" s="5"/>
      <c r="U67" s="5"/>
      <c r="V67" s="5"/>
      <c r="W67" s="5"/>
      <c r="X67" s="5"/>
      <c r="Y67" s="5"/>
      <c r="Z67" s="5"/>
      <c r="AA67" s="5"/>
      <c r="AB67" s="5"/>
      <c r="AC67" s="5"/>
      <c r="AD67" s="5"/>
    </row>
    <row r="68" ht="15.75" customHeight="1">
      <c r="A68" s="55"/>
      <c r="B68" s="5"/>
      <c r="C68" s="5"/>
      <c r="D68" s="5"/>
      <c r="E68" s="5"/>
      <c r="F68" s="5"/>
      <c r="G68" s="5"/>
      <c r="H68" s="134"/>
      <c r="I68" s="134"/>
      <c r="J68" s="5"/>
      <c r="K68" s="5"/>
      <c r="L68" s="5"/>
      <c r="M68" s="5"/>
      <c r="N68" s="5"/>
      <c r="O68" s="5"/>
      <c r="P68" s="5"/>
      <c r="Q68" s="5"/>
      <c r="R68" s="5"/>
      <c r="S68" s="5"/>
      <c r="T68" s="5"/>
      <c r="U68" s="5"/>
      <c r="V68" s="5"/>
      <c r="W68" s="5"/>
      <c r="X68" s="5"/>
      <c r="Y68" s="5"/>
      <c r="Z68" s="5"/>
      <c r="AA68" s="5"/>
      <c r="AB68" s="5"/>
      <c r="AC68" s="5"/>
      <c r="AD68" s="5"/>
    </row>
    <row r="69" ht="15.75" customHeight="1">
      <c r="A69" s="55"/>
      <c r="B69" s="5"/>
      <c r="C69" s="5"/>
      <c r="D69" s="5"/>
      <c r="E69" s="5"/>
      <c r="F69" s="5"/>
      <c r="G69" s="5"/>
      <c r="H69" s="134"/>
      <c r="I69" s="134"/>
      <c r="J69" s="5"/>
      <c r="K69" s="5"/>
      <c r="L69" s="5"/>
      <c r="M69" s="5"/>
      <c r="N69" s="5"/>
      <c r="O69" s="5"/>
      <c r="P69" s="5"/>
      <c r="Q69" s="5"/>
      <c r="R69" s="5"/>
      <c r="S69" s="5"/>
      <c r="T69" s="5"/>
      <c r="U69" s="5"/>
      <c r="V69" s="5"/>
      <c r="W69" s="5"/>
      <c r="X69" s="5"/>
      <c r="Y69" s="5"/>
      <c r="Z69" s="5"/>
      <c r="AA69" s="5"/>
      <c r="AB69" s="5"/>
      <c r="AC69" s="5"/>
      <c r="AD69" s="5"/>
    </row>
    <row r="70" ht="15.75" customHeight="1">
      <c r="A70" s="55"/>
      <c r="B70" s="5"/>
      <c r="C70" s="5"/>
      <c r="D70" s="5"/>
      <c r="E70" s="5"/>
      <c r="F70" s="5"/>
      <c r="G70" s="5"/>
      <c r="H70" s="134"/>
      <c r="I70" s="134"/>
      <c r="J70" s="5"/>
      <c r="K70" s="5"/>
      <c r="L70" s="5"/>
      <c r="M70" s="5"/>
      <c r="N70" s="5"/>
      <c r="O70" s="5"/>
      <c r="P70" s="5"/>
      <c r="Q70" s="5"/>
      <c r="R70" s="5"/>
      <c r="S70" s="5"/>
      <c r="T70" s="5"/>
      <c r="U70" s="5"/>
      <c r="V70" s="5"/>
      <c r="W70" s="5"/>
      <c r="X70" s="5"/>
      <c r="Y70" s="5"/>
      <c r="Z70" s="5"/>
      <c r="AA70" s="5"/>
      <c r="AB70" s="5"/>
      <c r="AC70" s="5"/>
      <c r="AD70" s="5"/>
    </row>
    <row r="71" ht="15.75" customHeight="1">
      <c r="A71" s="55"/>
      <c r="B71" s="5"/>
      <c r="C71" s="5"/>
      <c r="D71" s="5"/>
      <c r="E71" s="5"/>
      <c r="F71" s="5"/>
      <c r="G71" s="5"/>
      <c r="H71" s="134"/>
      <c r="I71" s="134"/>
      <c r="J71" s="5"/>
      <c r="K71" s="5"/>
      <c r="L71" s="5"/>
      <c r="M71" s="5"/>
      <c r="N71" s="5"/>
      <c r="O71" s="5"/>
      <c r="P71" s="5"/>
      <c r="Q71" s="5"/>
      <c r="R71" s="5"/>
      <c r="S71" s="5"/>
      <c r="T71" s="5"/>
      <c r="U71" s="5"/>
      <c r="V71" s="5"/>
      <c r="W71" s="5"/>
      <c r="X71" s="5"/>
      <c r="Y71" s="5"/>
      <c r="Z71" s="5"/>
      <c r="AA71" s="5"/>
      <c r="AB71" s="5"/>
      <c r="AC71" s="5"/>
      <c r="AD71" s="5"/>
    </row>
    <row r="72" ht="15.75" customHeight="1">
      <c r="A72" s="55"/>
      <c r="B72" s="5"/>
      <c r="C72" s="5"/>
      <c r="D72" s="5"/>
      <c r="E72" s="5"/>
      <c r="F72" s="5"/>
      <c r="G72" s="5"/>
      <c r="H72" s="134"/>
      <c r="I72" s="134"/>
      <c r="J72" s="5"/>
      <c r="K72" s="5"/>
      <c r="L72" s="5"/>
      <c r="M72" s="5"/>
      <c r="N72" s="5"/>
      <c r="O72" s="5"/>
      <c r="P72" s="5"/>
      <c r="Q72" s="5"/>
      <c r="R72" s="5"/>
      <c r="S72" s="5"/>
      <c r="T72" s="5"/>
      <c r="U72" s="5"/>
      <c r="V72" s="5"/>
      <c r="W72" s="5"/>
      <c r="X72" s="5"/>
      <c r="Y72" s="5"/>
      <c r="Z72" s="5"/>
      <c r="AA72" s="5"/>
      <c r="AB72" s="5"/>
      <c r="AC72" s="5"/>
      <c r="AD72" s="5"/>
    </row>
    <row r="73" ht="15.75" customHeight="1">
      <c r="A73" s="55"/>
      <c r="B73" s="5"/>
      <c r="C73" s="5"/>
      <c r="D73" s="5"/>
      <c r="E73" s="5"/>
      <c r="F73" s="5"/>
      <c r="G73" s="5"/>
      <c r="H73" s="134"/>
      <c r="I73" s="134"/>
      <c r="J73" s="5"/>
      <c r="K73" s="5"/>
      <c r="L73" s="5"/>
      <c r="M73" s="5"/>
      <c r="N73" s="5"/>
      <c r="O73" s="5"/>
      <c r="P73" s="5"/>
      <c r="Q73" s="5"/>
      <c r="R73" s="5"/>
      <c r="S73" s="5"/>
      <c r="T73" s="5"/>
      <c r="U73" s="5"/>
      <c r="V73" s="5"/>
      <c r="W73" s="5"/>
      <c r="X73" s="5"/>
      <c r="Y73" s="5"/>
      <c r="Z73" s="5"/>
      <c r="AA73" s="5"/>
      <c r="AB73" s="5"/>
      <c r="AC73" s="5"/>
      <c r="AD73" s="5"/>
    </row>
    <row r="74" ht="15.75" customHeight="1">
      <c r="A74" s="55"/>
      <c r="B74" s="5"/>
      <c r="C74" s="5"/>
      <c r="D74" s="5"/>
      <c r="E74" s="5"/>
      <c r="F74" s="5"/>
      <c r="G74" s="5"/>
      <c r="H74" s="134"/>
      <c r="I74" s="134"/>
      <c r="J74" s="5"/>
      <c r="K74" s="5"/>
      <c r="L74" s="5"/>
      <c r="M74" s="5"/>
      <c r="N74" s="5"/>
      <c r="O74" s="5"/>
      <c r="P74" s="5"/>
      <c r="Q74" s="5"/>
      <c r="R74" s="5"/>
      <c r="S74" s="5"/>
      <c r="T74" s="5"/>
      <c r="U74" s="5"/>
      <c r="V74" s="5"/>
      <c r="W74" s="5"/>
      <c r="X74" s="5"/>
      <c r="Y74" s="5"/>
      <c r="Z74" s="5"/>
      <c r="AA74" s="5"/>
      <c r="AB74" s="5"/>
      <c r="AC74" s="5"/>
      <c r="AD74" s="5"/>
    </row>
    <row r="75" ht="15.75" customHeight="1">
      <c r="A75" s="55"/>
      <c r="B75" s="5"/>
      <c r="C75" s="5"/>
      <c r="D75" s="5"/>
      <c r="E75" s="5"/>
      <c r="F75" s="5"/>
      <c r="G75" s="5"/>
      <c r="H75" s="134"/>
      <c r="I75" s="134"/>
      <c r="J75" s="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ht="15.75" customHeight="1">
      <c r="A254" s="78"/>
      <c r="T254" s="5"/>
      <c r="U254" s="5"/>
      <c r="V254" s="5"/>
      <c r="W254" s="5"/>
    </row>
    <row r="255" ht="15.75" customHeight="1">
      <c r="A255" s="78"/>
      <c r="T255" s="5"/>
      <c r="U255" s="5"/>
      <c r="V255" s="5"/>
      <c r="W255" s="5"/>
    </row>
    <row r="256" ht="15.75" customHeight="1">
      <c r="A256" s="78"/>
      <c r="T256" s="5"/>
      <c r="U256" s="5"/>
      <c r="V256" s="5"/>
      <c r="W256" s="5"/>
    </row>
    <row r="257" ht="15.75" customHeight="1">
      <c r="A257" s="78"/>
      <c r="T257" s="5"/>
      <c r="U257" s="5"/>
      <c r="V257" s="5"/>
      <c r="W257" s="5"/>
    </row>
    <row r="258" ht="15.75" customHeight="1">
      <c r="A258" s="78"/>
      <c r="T258" s="5"/>
      <c r="U258" s="5"/>
      <c r="V258" s="5"/>
      <c r="W258" s="5"/>
    </row>
    <row r="259" ht="15.75" customHeight="1">
      <c r="A259" s="78"/>
      <c r="T259" s="5"/>
      <c r="U259" s="5"/>
      <c r="V259" s="5"/>
      <c r="W259" s="5"/>
    </row>
    <row r="260" ht="15.75" customHeight="1">
      <c r="A260" s="78"/>
      <c r="T260" s="5"/>
      <c r="U260" s="5"/>
      <c r="V260" s="5"/>
      <c r="W260" s="5"/>
    </row>
    <row r="261" ht="15.75" customHeight="1">
      <c r="A261" s="78"/>
      <c r="T261" s="5"/>
      <c r="U261" s="5"/>
      <c r="V261" s="5"/>
      <c r="W261" s="5"/>
    </row>
    <row r="262" ht="15.75" customHeight="1">
      <c r="A262" s="78"/>
      <c r="T262" s="5"/>
      <c r="U262" s="5"/>
      <c r="V262" s="5"/>
      <c r="W262" s="5"/>
    </row>
    <row r="263" ht="15.75" customHeight="1">
      <c r="A263" s="78"/>
      <c r="T263" s="5"/>
      <c r="U263" s="5"/>
      <c r="V263" s="5"/>
      <c r="W263" s="5"/>
    </row>
    <row r="264" ht="15.75" customHeight="1">
      <c r="A264" s="78"/>
      <c r="T264" s="5"/>
      <c r="U264" s="5"/>
      <c r="V264" s="5"/>
      <c r="W264" s="5"/>
    </row>
    <row r="265" ht="15.75" customHeight="1">
      <c r="A265" s="78"/>
      <c r="T265" s="5"/>
      <c r="U265" s="5"/>
      <c r="V265" s="5"/>
      <c r="W265" s="5"/>
    </row>
    <row r="266" ht="15.75" customHeight="1">
      <c r="A266" s="78"/>
      <c r="T266" s="5"/>
      <c r="U266" s="5"/>
      <c r="V266" s="5"/>
      <c r="W266" s="5"/>
    </row>
    <row r="267" ht="15.75" customHeight="1">
      <c r="A267" s="78"/>
      <c r="T267" s="5"/>
      <c r="U267" s="5"/>
      <c r="V267" s="5"/>
      <c r="W267" s="5"/>
    </row>
    <row r="268" ht="15.75" customHeight="1">
      <c r="A268" s="78"/>
      <c r="T268" s="5"/>
      <c r="U268" s="5"/>
      <c r="V268" s="5"/>
      <c r="W268" s="5"/>
    </row>
    <row r="269" ht="15.75" customHeight="1">
      <c r="A269" s="78"/>
      <c r="T269" s="5"/>
      <c r="U269" s="5"/>
      <c r="V269" s="5"/>
      <c r="W269" s="5"/>
    </row>
    <row r="270" ht="15.75" customHeight="1">
      <c r="A270" s="78"/>
      <c r="T270" s="5"/>
      <c r="U270" s="5"/>
      <c r="V270" s="5"/>
      <c r="W270" s="5"/>
    </row>
    <row r="271" ht="15.75" customHeight="1">
      <c r="A271" s="78"/>
      <c r="T271" s="5"/>
      <c r="U271" s="5"/>
      <c r="V271" s="5"/>
      <c r="W271" s="5"/>
    </row>
    <row r="272" ht="15.75" customHeight="1">
      <c r="A272" s="78"/>
      <c r="T272" s="5"/>
      <c r="U272" s="5"/>
      <c r="V272" s="5"/>
      <c r="W272" s="5"/>
    </row>
    <row r="273" ht="15.75" customHeight="1">
      <c r="A273" s="78"/>
      <c r="T273" s="5"/>
      <c r="U273" s="5"/>
      <c r="V273" s="5"/>
      <c r="W273" s="5"/>
    </row>
    <row r="274" ht="15.75" customHeight="1">
      <c r="A274" s="78"/>
      <c r="T274" s="5"/>
      <c r="U274" s="5"/>
      <c r="V274" s="5"/>
      <c r="W274" s="5"/>
    </row>
    <row r="275" ht="15.75" customHeight="1">
      <c r="A275" s="78"/>
      <c r="T275" s="5"/>
      <c r="U275" s="5"/>
      <c r="V275" s="5"/>
      <c r="W275" s="5"/>
    </row>
    <row r="276" ht="15.75" customHeight="1">
      <c r="A276" s="78"/>
      <c r="T276" s="5"/>
      <c r="U276" s="5"/>
      <c r="V276" s="5"/>
      <c r="W276" s="5"/>
    </row>
    <row r="277" ht="15.75" customHeight="1">
      <c r="A277" s="78"/>
      <c r="T277" s="5"/>
      <c r="U277" s="5"/>
      <c r="V277" s="5"/>
      <c r="W277" s="5"/>
    </row>
    <row r="278" ht="15.75" customHeight="1">
      <c r="A278" s="78"/>
      <c r="T278" s="5"/>
      <c r="U278" s="5"/>
      <c r="V278" s="5"/>
      <c r="W278" s="5"/>
    </row>
    <row r="279" ht="15.75" customHeight="1">
      <c r="A279" s="78"/>
      <c r="T279" s="5"/>
      <c r="U279" s="5"/>
      <c r="V279" s="5"/>
      <c r="W279" s="5"/>
    </row>
    <row r="280" ht="15.75" customHeight="1">
      <c r="A280" s="78"/>
      <c r="T280" s="5"/>
      <c r="U280" s="5"/>
      <c r="V280" s="5"/>
      <c r="W280" s="5"/>
    </row>
    <row r="281" ht="15.75" customHeight="1">
      <c r="A281" s="78"/>
      <c r="T281" s="5"/>
      <c r="U281" s="5"/>
      <c r="V281" s="5"/>
      <c r="W281" s="5"/>
    </row>
    <row r="282" ht="15.75" customHeight="1">
      <c r="A282" s="78"/>
      <c r="T282" s="5"/>
      <c r="U282" s="5"/>
      <c r="V282" s="5"/>
      <c r="W282" s="5"/>
    </row>
    <row r="283" ht="15.75" customHeight="1">
      <c r="A283" s="78"/>
      <c r="T283" s="5"/>
      <c r="U283" s="5"/>
      <c r="V283" s="5"/>
      <c r="W283" s="5"/>
    </row>
    <row r="284" ht="15.75" customHeight="1">
      <c r="A284" s="78"/>
      <c r="T284" s="5"/>
      <c r="U284" s="5"/>
      <c r="V284" s="5"/>
      <c r="W284" s="5"/>
    </row>
    <row r="285" ht="15.75" customHeight="1">
      <c r="A285" s="78"/>
      <c r="T285" s="5"/>
      <c r="U285" s="5"/>
      <c r="V285" s="5"/>
      <c r="W285" s="5"/>
    </row>
    <row r="286" ht="15.75" customHeight="1">
      <c r="A286" s="78"/>
      <c r="T286" s="5"/>
      <c r="U286" s="5"/>
      <c r="V286" s="5"/>
      <c r="W286" s="5"/>
    </row>
    <row r="287" ht="15.75" customHeight="1">
      <c r="A287" s="78"/>
      <c r="T287" s="5"/>
      <c r="U287" s="5"/>
      <c r="V287" s="5"/>
      <c r="W287" s="5"/>
    </row>
    <row r="288" ht="15.75" customHeight="1">
      <c r="A288" s="78"/>
      <c r="T288" s="5"/>
      <c r="U288" s="5"/>
      <c r="V288" s="5"/>
      <c r="W288" s="5"/>
    </row>
    <row r="289" ht="15.75" customHeight="1">
      <c r="A289" s="78"/>
      <c r="T289" s="5"/>
      <c r="U289" s="5"/>
      <c r="V289" s="5"/>
      <c r="W289" s="5"/>
    </row>
    <row r="290" ht="15.75" customHeight="1">
      <c r="A290" s="78"/>
      <c r="T290" s="5"/>
      <c r="U290" s="5"/>
      <c r="V290" s="5"/>
      <c r="W290" s="5"/>
    </row>
    <row r="291" ht="15.75" customHeight="1">
      <c r="A291" s="78"/>
      <c r="T291" s="5"/>
      <c r="U291" s="5"/>
      <c r="V291" s="5"/>
      <c r="W291" s="5"/>
    </row>
    <row r="292" ht="15.75" customHeight="1">
      <c r="A292" s="78"/>
      <c r="T292" s="5"/>
      <c r="U292" s="5"/>
      <c r="V292" s="5"/>
      <c r="W292" s="5"/>
    </row>
    <row r="293" ht="15.75" customHeight="1">
      <c r="A293" s="78"/>
      <c r="T293" s="5"/>
      <c r="U293" s="5"/>
      <c r="V293" s="5"/>
      <c r="W293" s="5"/>
    </row>
    <row r="294" ht="15.75" customHeight="1">
      <c r="A294" s="78"/>
      <c r="T294" s="5"/>
      <c r="U294" s="5"/>
      <c r="V294" s="5"/>
      <c r="W294" s="5"/>
    </row>
    <row r="295" ht="15.75" customHeight="1">
      <c r="A295" s="78"/>
      <c r="T295" s="5"/>
      <c r="U295" s="5"/>
      <c r="V295" s="5"/>
      <c r="W295" s="5"/>
    </row>
    <row r="296" ht="15.75" customHeight="1">
      <c r="A296" s="78"/>
      <c r="T296" s="5"/>
      <c r="U296" s="5"/>
      <c r="V296" s="5"/>
      <c r="W296" s="5"/>
    </row>
    <row r="297" ht="15.75" customHeight="1">
      <c r="A297" s="78"/>
      <c r="T297" s="5"/>
      <c r="U297" s="5"/>
      <c r="V297" s="5"/>
      <c r="W297" s="5"/>
    </row>
    <row r="298" ht="15.75" customHeight="1">
      <c r="A298" s="78"/>
      <c r="T298" s="5"/>
      <c r="U298" s="5"/>
      <c r="V298" s="5"/>
      <c r="W298" s="5"/>
    </row>
    <row r="299" ht="15.75" customHeight="1">
      <c r="A299" s="78"/>
      <c r="T299" s="5"/>
      <c r="U299" s="5"/>
      <c r="V299" s="5"/>
      <c r="W299" s="5"/>
    </row>
    <row r="300" ht="15.75" customHeight="1">
      <c r="A300" s="78"/>
      <c r="T300" s="5"/>
      <c r="U300" s="5"/>
      <c r="V300" s="5"/>
      <c r="W300" s="5"/>
    </row>
    <row r="301" ht="15.75" customHeight="1">
      <c r="A301" s="78"/>
      <c r="T301" s="5"/>
      <c r="U301" s="5"/>
      <c r="V301" s="5"/>
      <c r="W301" s="5"/>
    </row>
    <row r="302" ht="15.75" customHeight="1">
      <c r="A302" s="78"/>
      <c r="T302" s="5"/>
      <c r="U302" s="5"/>
      <c r="V302" s="5"/>
      <c r="W302" s="5"/>
    </row>
    <row r="303" ht="15.75" customHeight="1">
      <c r="A303" s="78"/>
      <c r="T303" s="5"/>
      <c r="U303" s="5"/>
      <c r="V303" s="5"/>
      <c r="W303" s="5"/>
    </row>
    <row r="304" ht="15.75" customHeight="1">
      <c r="A304" s="78"/>
      <c r="T304" s="5"/>
      <c r="U304" s="5"/>
      <c r="V304" s="5"/>
      <c r="W304" s="5"/>
    </row>
    <row r="305" ht="15.75" customHeight="1">
      <c r="A305" s="78"/>
      <c r="T305" s="5"/>
      <c r="U305" s="5"/>
      <c r="V305" s="5"/>
      <c r="W305" s="5"/>
    </row>
    <row r="306" ht="15.75" customHeight="1">
      <c r="A306" s="78"/>
      <c r="T306" s="5"/>
      <c r="U306" s="5"/>
      <c r="V306" s="5"/>
      <c r="W306" s="5"/>
    </row>
    <row r="307" ht="15.75" customHeight="1">
      <c r="A307" s="78"/>
      <c r="T307" s="5"/>
      <c r="U307" s="5"/>
      <c r="V307" s="5"/>
      <c r="W307" s="5"/>
    </row>
    <row r="308" ht="15.75" customHeight="1">
      <c r="A308" s="78"/>
      <c r="T308" s="5"/>
      <c r="U308" s="5"/>
      <c r="V308" s="5"/>
      <c r="W308" s="5"/>
    </row>
    <row r="309" ht="15.75" customHeight="1">
      <c r="A309" s="78"/>
      <c r="T309" s="5"/>
      <c r="U309" s="5"/>
      <c r="V309" s="5"/>
      <c r="W309" s="5"/>
    </row>
    <row r="310" ht="15.75" customHeight="1">
      <c r="A310" s="78"/>
      <c r="T310" s="5"/>
      <c r="U310" s="5"/>
      <c r="V310" s="5"/>
      <c r="W310" s="5"/>
    </row>
    <row r="311" ht="15.75" customHeight="1">
      <c r="A311" s="78"/>
      <c r="T311" s="5"/>
      <c r="U311" s="5"/>
      <c r="V311" s="5"/>
      <c r="W311" s="5"/>
    </row>
    <row r="312" ht="15.75" customHeight="1">
      <c r="A312" s="78"/>
      <c r="T312" s="5"/>
      <c r="U312" s="5"/>
      <c r="V312" s="5"/>
      <c r="W312" s="5"/>
    </row>
    <row r="313" ht="15.75" customHeight="1">
      <c r="A313" s="78"/>
      <c r="T313" s="5"/>
      <c r="U313" s="5"/>
      <c r="V313" s="5"/>
      <c r="W313" s="5"/>
    </row>
    <row r="314" ht="15.75" customHeight="1">
      <c r="A314" s="78"/>
      <c r="T314" s="5"/>
      <c r="U314" s="5"/>
      <c r="V314" s="5"/>
      <c r="W314" s="5"/>
    </row>
    <row r="315" ht="15.75" customHeight="1">
      <c r="A315" s="78"/>
      <c r="T315" s="5"/>
      <c r="U315" s="5"/>
      <c r="V315" s="5"/>
      <c r="W315" s="5"/>
    </row>
    <row r="316" ht="15.75" customHeight="1">
      <c r="A316" s="78"/>
      <c r="T316" s="5"/>
      <c r="U316" s="5"/>
      <c r="V316" s="5"/>
      <c r="W316" s="5"/>
    </row>
    <row r="317" ht="15.75" customHeight="1">
      <c r="A317" s="78"/>
      <c r="T317" s="5"/>
      <c r="U317" s="5"/>
      <c r="V317" s="5"/>
      <c r="W317" s="5"/>
    </row>
    <row r="318" ht="15.75" customHeight="1">
      <c r="A318" s="78"/>
      <c r="T318" s="5"/>
      <c r="U318" s="5"/>
      <c r="V318" s="5"/>
      <c r="W318" s="5"/>
    </row>
    <row r="319" ht="15.75" customHeight="1">
      <c r="A319" s="78"/>
      <c r="T319" s="5"/>
      <c r="U319" s="5"/>
      <c r="V319" s="5"/>
      <c r="W319" s="5"/>
    </row>
    <row r="320" ht="15.75" customHeight="1">
      <c r="A320" s="78"/>
      <c r="T320" s="5"/>
      <c r="U320" s="5"/>
      <c r="V320" s="5"/>
      <c r="W320" s="5"/>
    </row>
    <row r="321" ht="15.75" customHeight="1">
      <c r="A321" s="78"/>
      <c r="T321" s="5"/>
      <c r="U321" s="5"/>
      <c r="V321" s="5"/>
      <c r="W321" s="5"/>
    </row>
    <row r="322" ht="15.75" customHeight="1">
      <c r="A322" s="78"/>
      <c r="T322" s="5"/>
      <c r="U322" s="5"/>
      <c r="V322" s="5"/>
      <c r="W322" s="5"/>
    </row>
    <row r="323" ht="15.75" customHeight="1">
      <c r="A323" s="78"/>
      <c r="T323" s="5"/>
      <c r="U323" s="5"/>
      <c r="V323" s="5"/>
      <c r="W323" s="5"/>
    </row>
    <row r="324" ht="15.75" customHeight="1">
      <c r="A324" s="78"/>
      <c r="T324" s="5"/>
      <c r="U324" s="5"/>
      <c r="V324" s="5"/>
      <c r="W324" s="5"/>
    </row>
    <row r="325" ht="15.75" customHeight="1">
      <c r="A325" s="78"/>
      <c r="T325" s="5"/>
      <c r="U325" s="5"/>
      <c r="V325" s="5"/>
      <c r="W325" s="5"/>
    </row>
    <row r="326" ht="15.75" customHeight="1">
      <c r="A326" s="78"/>
      <c r="T326" s="5"/>
      <c r="U326" s="5"/>
      <c r="V326" s="5"/>
      <c r="W326" s="5"/>
    </row>
    <row r="327" ht="15.75" customHeight="1">
      <c r="A327" s="78"/>
      <c r="T327" s="5"/>
      <c r="U327" s="5"/>
      <c r="V327" s="5"/>
      <c r="W327" s="5"/>
    </row>
    <row r="328" ht="15.75" customHeight="1">
      <c r="A328" s="78"/>
      <c r="T328" s="5"/>
      <c r="U328" s="5"/>
      <c r="V328" s="5"/>
      <c r="W328" s="5"/>
    </row>
    <row r="329" ht="15.75" customHeight="1">
      <c r="A329" s="78"/>
      <c r="T329" s="5"/>
      <c r="U329" s="5"/>
      <c r="V329" s="5"/>
      <c r="W329" s="5"/>
    </row>
    <row r="330" ht="15.75" customHeight="1">
      <c r="A330" s="78"/>
      <c r="T330" s="5"/>
      <c r="U330" s="5"/>
      <c r="V330" s="5"/>
      <c r="W330" s="5"/>
    </row>
    <row r="331" ht="15.75" customHeight="1">
      <c r="A331" s="78"/>
      <c r="T331" s="5"/>
      <c r="U331" s="5"/>
      <c r="V331" s="5"/>
      <c r="W331" s="5"/>
    </row>
    <row r="332" ht="15.75" customHeight="1">
      <c r="A332" s="78"/>
      <c r="T332" s="5"/>
      <c r="U332" s="5"/>
      <c r="V332" s="5"/>
      <c r="W332" s="5"/>
    </row>
    <row r="333" ht="15.75" customHeight="1">
      <c r="A333" s="78"/>
      <c r="T333" s="5"/>
      <c r="U333" s="5"/>
      <c r="V333" s="5"/>
      <c r="W333" s="5"/>
    </row>
    <row r="334" ht="15.75" customHeight="1">
      <c r="A334" s="78"/>
      <c r="T334" s="5"/>
      <c r="U334" s="5"/>
      <c r="V334" s="5"/>
      <c r="W334" s="5"/>
    </row>
    <row r="335" ht="15.75" customHeight="1">
      <c r="A335" s="78"/>
      <c r="T335" s="5"/>
      <c r="U335" s="5"/>
      <c r="V335" s="5"/>
      <c r="W335" s="5"/>
    </row>
    <row r="336" ht="15.75" customHeight="1">
      <c r="A336" s="78"/>
      <c r="T336" s="5"/>
      <c r="U336" s="5"/>
      <c r="V336" s="5"/>
      <c r="W336" s="5"/>
    </row>
    <row r="337" ht="15.75" customHeight="1">
      <c r="A337" s="78"/>
      <c r="T337" s="5"/>
      <c r="U337" s="5"/>
      <c r="V337" s="5"/>
      <c r="W337" s="5"/>
    </row>
    <row r="338" ht="15.75" customHeight="1">
      <c r="A338" s="78"/>
      <c r="T338" s="5"/>
      <c r="U338" s="5"/>
      <c r="V338" s="5"/>
      <c r="W338" s="5"/>
    </row>
    <row r="339" ht="15.75" customHeight="1">
      <c r="A339" s="78"/>
      <c r="T339" s="5"/>
      <c r="U339" s="5"/>
      <c r="V339" s="5"/>
      <c r="W339" s="5"/>
    </row>
    <row r="340" ht="15.75" customHeight="1">
      <c r="A340" s="78"/>
      <c r="T340" s="5"/>
      <c r="U340" s="5"/>
      <c r="V340" s="5"/>
      <c r="W340" s="5"/>
    </row>
    <row r="341" ht="15.75" customHeight="1">
      <c r="A341" s="78"/>
      <c r="T341" s="5"/>
      <c r="U341" s="5"/>
      <c r="V341" s="5"/>
      <c r="W341" s="5"/>
    </row>
    <row r="342" ht="15.75" customHeight="1">
      <c r="A342" s="78"/>
      <c r="T342" s="5"/>
      <c r="U342" s="5"/>
      <c r="V342" s="5"/>
      <c r="W342" s="5"/>
    </row>
    <row r="343" ht="15.75" customHeight="1">
      <c r="A343" s="78"/>
      <c r="T343" s="5"/>
      <c r="U343" s="5"/>
      <c r="V343" s="5"/>
      <c r="W343" s="5"/>
    </row>
    <row r="344" ht="15.75" customHeight="1">
      <c r="A344" s="78"/>
      <c r="T344" s="5"/>
      <c r="U344" s="5"/>
      <c r="V344" s="5"/>
      <c r="W344" s="5"/>
    </row>
    <row r="345" ht="15.75" customHeight="1">
      <c r="A345" s="78"/>
      <c r="T345" s="5"/>
      <c r="U345" s="5"/>
      <c r="V345" s="5"/>
      <c r="W345" s="5"/>
    </row>
    <row r="346" ht="15.75" customHeight="1">
      <c r="A346" s="78"/>
      <c r="T346" s="5"/>
      <c r="U346" s="5"/>
      <c r="V346" s="5"/>
      <c r="W346" s="5"/>
    </row>
    <row r="347" ht="15.75" customHeight="1">
      <c r="A347" s="78"/>
      <c r="T347" s="5"/>
      <c r="U347" s="5"/>
      <c r="V347" s="5"/>
      <c r="W347" s="5"/>
    </row>
    <row r="348" ht="15.75" customHeight="1">
      <c r="A348" s="78"/>
      <c r="T348" s="5"/>
      <c r="U348" s="5"/>
      <c r="V348" s="5"/>
      <c r="W348" s="5"/>
    </row>
    <row r="349" ht="15.75" customHeight="1">
      <c r="A349" s="78"/>
      <c r="T349" s="5"/>
      <c r="U349" s="5"/>
      <c r="V349" s="5"/>
      <c r="W349" s="5"/>
    </row>
    <row r="350" ht="15.75" customHeight="1">
      <c r="A350" s="78"/>
      <c r="T350" s="5"/>
      <c r="U350" s="5"/>
      <c r="V350" s="5"/>
      <c r="W350" s="5"/>
    </row>
    <row r="351" ht="15.75" customHeight="1">
      <c r="A351" s="78"/>
      <c r="T351" s="5"/>
      <c r="U351" s="5"/>
      <c r="V351" s="5"/>
      <c r="W351" s="5"/>
    </row>
    <row r="352" ht="15.75" customHeight="1">
      <c r="A352" s="78"/>
      <c r="T352" s="5"/>
      <c r="U352" s="5"/>
      <c r="V352" s="5"/>
      <c r="W352" s="5"/>
    </row>
    <row r="353" ht="15.75" customHeight="1">
      <c r="A353" s="78"/>
      <c r="T353" s="5"/>
      <c r="U353" s="5"/>
      <c r="V353" s="5"/>
      <c r="W353" s="5"/>
    </row>
    <row r="354" ht="15.75" customHeight="1">
      <c r="A354" s="78"/>
      <c r="T354" s="5"/>
      <c r="U354" s="5"/>
      <c r="V354" s="5"/>
      <c r="W354" s="5"/>
    </row>
    <row r="355" ht="15.75" customHeight="1">
      <c r="A355" s="78"/>
      <c r="T355" s="5"/>
      <c r="U355" s="5"/>
      <c r="V355" s="5"/>
      <c r="W355" s="5"/>
    </row>
    <row r="356" ht="15.75" customHeight="1">
      <c r="A356" s="78"/>
      <c r="T356" s="5"/>
      <c r="U356" s="5"/>
      <c r="V356" s="5"/>
      <c r="W356" s="5"/>
    </row>
    <row r="357" ht="15.75" customHeight="1">
      <c r="A357" s="78"/>
      <c r="T357" s="5"/>
      <c r="U357" s="5"/>
      <c r="V357" s="5"/>
      <c r="W357" s="5"/>
    </row>
    <row r="358" ht="15.75" customHeight="1">
      <c r="A358" s="78"/>
      <c r="T358" s="5"/>
      <c r="U358" s="5"/>
      <c r="V358" s="5"/>
      <c r="W358" s="5"/>
    </row>
    <row r="359" ht="15.75" customHeight="1">
      <c r="A359" s="78"/>
      <c r="T359" s="5"/>
      <c r="U359" s="5"/>
      <c r="V359" s="5"/>
      <c r="W359" s="5"/>
    </row>
    <row r="360" ht="15.75" customHeight="1">
      <c r="A360" s="78"/>
      <c r="T360" s="5"/>
      <c r="U360" s="5"/>
      <c r="V360" s="5"/>
      <c r="W360" s="5"/>
    </row>
    <row r="361" ht="15.75" customHeight="1">
      <c r="A361" s="78"/>
      <c r="T361" s="5"/>
      <c r="U361" s="5"/>
      <c r="V361" s="5"/>
      <c r="W361" s="5"/>
    </row>
    <row r="362" ht="15.75" customHeight="1">
      <c r="A362" s="78"/>
      <c r="T362" s="5"/>
      <c r="U362" s="5"/>
      <c r="V362" s="5"/>
      <c r="W362" s="5"/>
    </row>
    <row r="363" ht="15.75" customHeight="1">
      <c r="A363" s="78"/>
      <c r="T363" s="5"/>
      <c r="U363" s="5"/>
      <c r="V363" s="5"/>
      <c r="W363" s="5"/>
    </row>
    <row r="364" ht="15.75" customHeight="1">
      <c r="A364" s="78"/>
      <c r="T364" s="5"/>
      <c r="U364" s="5"/>
      <c r="V364" s="5"/>
      <c r="W364" s="5"/>
    </row>
    <row r="365" ht="15.75" customHeight="1">
      <c r="A365" s="78"/>
      <c r="T365" s="5"/>
      <c r="U365" s="5"/>
      <c r="V365" s="5"/>
      <c r="W365" s="5"/>
    </row>
    <row r="366" ht="15.75" customHeight="1">
      <c r="A366" s="78"/>
      <c r="T366" s="5"/>
      <c r="U366" s="5"/>
      <c r="V366" s="5"/>
      <c r="W366" s="5"/>
    </row>
    <row r="367" ht="15.75" customHeight="1">
      <c r="A367" s="78"/>
      <c r="T367" s="5"/>
      <c r="U367" s="5"/>
      <c r="V367" s="5"/>
      <c r="W367" s="5"/>
    </row>
    <row r="368" ht="15.75" customHeight="1">
      <c r="A368" s="78"/>
      <c r="T368" s="5"/>
      <c r="U368" s="5"/>
      <c r="V368" s="5"/>
      <c r="W368" s="5"/>
    </row>
    <row r="369" ht="15.75" customHeight="1">
      <c r="A369" s="78"/>
      <c r="T369" s="5"/>
      <c r="U369" s="5"/>
      <c r="V369" s="5"/>
      <c r="W369" s="5"/>
    </row>
    <row r="370" ht="15.75" customHeight="1">
      <c r="A370" s="78"/>
      <c r="T370" s="5"/>
      <c r="U370" s="5"/>
      <c r="V370" s="5"/>
      <c r="W370" s="5"/>
    </row>
    <row r="371" ht="15.75" customHeight="1">
      <c r="A371" s="78"/>
      <c r="T371" s="5"/>
      <c r="U371" s="5"/>
      <c r="V371" s="5"/>
      <c r="W371" s="5"/>
    </row>
    <row r="372" ht="15.75" customHeight="1">
      <c r="A372" s="78"/>
      <c r="T372" s="5"/>
      <c r="U372" s="5"/>
      <c r="V372" s="5"/>
      <c r="W372" s="5"/>
    </row>
    <row r="373" ht="15.75" customHeight="1">
      <c r="A373" s="78"/>
      <c r="T373" s="5"/>
      <c r="U373" s="5"/>
      <c r="V373" s="5"/>
      <c r="W373" s="5"/>
    </row>
    <row r="374" ht="15.75" customHeight="1">
      <c r="A374" s="78"/>
      <c r="T374" s="5"/>
      <c r="U374" s="5"/>
      <c r="V374" s="5"/>
      <c r="W374" s="5"/>
    </row>
    <row r="375" ht="15.75" customHeight="1">
      <c r="A375" s="78"/>
      <c r="T375" s="5"/>
      <c r="U375" s="5"/>
      <c r="V375" s="5"/>
      <c r="W375" s="5"/>
    </row>
    <row r="376" ht="15.75" customHeight="1">
      <c r="A376" s="78"/>
      <c r="T376" s="5"/>
      <c r="U376" s="5"/>
      <c r="V376" s="5"/>
      <c r="W376" s="5"/>
    </row>
    <row r="377" ht="15.75" customHeight="1">
      <c r="A377" s="78"/>
      <c r="T377" s="5"/>
      <c r="U377" s="5"/>
      <c r="V377" s="5"/>
      <c r="W377" s="5"/>
    </row>
    <row r="378" ht="15.75" customHeight="1">
      <c r="A378" s="78"/>
      <c r="T378" s="5"/>
      <c r="U378" s="5"/>
      <c r="V378" s="5"/>
      <c r="W378" s="5"/>
    </row>
    <row r="379" ht="15.75" customHeight="1">
      <c r="A379" s="78"/>
      <c r="T379" s="5"/>
      <c r="U379" s="5"/>
      <c r="V379" s="5"/>
      <c r="W379" s="5"/>
    </row>
    <row r="380" ht="15.75" customHeight="1">
      <c r="A380" s="78"/>
      <c r="T380" s="5"/>
      <c r="U380" s="5"/>
      <c r="V380" s="5"/>
      <c r="W380" s="5"/>
    </row>
    <row r="381" ht="15.75" customHeight="1">
      <c r="A381" s="78"/>
      <c r="T381" s="5"/>
      <c r="U381" s="5"/>
      <c r="V381" s="5"/>
      <c r="W381" s="5"/>
    </row>
    <row r="382" ht="15.75" customHeight="1">
      <c r="A382" s="78"/>
      <c r="T382" s="5"/>
      <c r="U382" s="5"/>
      <c r="V382" s="5"/>
      <c r="W382" s="5"/>
    </row>
    <row r="383" ht="15.75" customHeight="1">
      <c r="A383" s="78"/>
      <c r="T383" s="5"/>
      <c r="U383" s="5"/>
      <c r="V383" s="5"/>
      <c r="W383" s="5"/>
    </row>
    <row r="384" ht="15.75" customHeight="1">
      <c r="A384" s="78"/>
      <c r="T384" s="5"/>
      <c r="U384" s="5"/>
      <c r="V384" s="5"/>
      <c r="W384" s="5"/>
    </row>
    <row r="385" ht="15.75" customHeight="1">
      <c r="A385" s="78"/>
      <c r="T385" s="5"/>
      <c r="U385" s="5"/>
      <c r="V385" s="5"/>
      <c r="W385" s="5"/>
    </row>
    <row r="386" ht="15.75" customHeight="1">
      <c r="A386" s="78"/>
      <c r="T386" s="5"/>
      <c r="U386" s="5"/>
      <c r="V386" s="5"/>
      <c r="W386" s="5"/>
    </row>
    <row r="387" ht="15.75" customHeight="1">
      <c r="A387" s="78"/>
      <c r="T387" s="5"/>
      <c r="U387" s="5"/>
      <c r="V387" s="5"/>
      <c r="W387" s="5"/>
    </row>
    <row r="388" ht="15.75" customHeight="1">
      <c r="A388" s="78"/>
      <c r="T388" s="5"/>
      <c r="U388" s="5"/>
      <c r="V388" s="5"/>
      <c r="W388" s="5"/>
    </row>
    <row r="389" ht="15.75" customHeight="1">
      <c r="A389" s="78"/>
      <c r="T389" s="5"/>
      <c r="U389" s="5"/>
      <c r="V389" s="5"/>
      <c r="W389" s="5"/>
    </row>
    <row r="390" ht="15.75" customHeight="1">
      <c r="A390" s="78"/>
      <c r="T390" s="5"/>
      <c r="U390" s="5"/>
      <c r="V390" s="5"/>
      <c r="W390" s="5"/>
    </row>
    <row r="391" ht="15.75" customHeight="1">
      <c r="A391" s="78"/>
      <c r="T391" s="5"/>
      <c r="U391" s="5"/>
      <c r="V391" s="5"/>
      <c r="W391" s="5"/>
    </row>
    <row r="392" ht="15.75" customHeight="1">
      <c r="A392" s="78"/>
      <c r="T392" s="5"/>
      <c r="U392" s="5"/>
      <c r="V392" s="5"/>
      <c r="W392" s="5"/>
    </row>
    <row r="393" ht="15.75" customHeight="1">
      <c r="A393" s="78"/>
      <c r="T393" s="5"/>
      <c r="U393" s="5"/>
      <c r="V393" s="5"/>
      <c r="W393" s="5"/>
    </row>
    <row r="394" ht="15.75" customHeight="1">
      <c r="A394" s="78"/>
      <c r="T394" s="5"/>
      <c r="U394" s="5"/>
      <c r="V394" s="5"/>
      <c r="W394" s="5"/>
    </row>
    <row r="395" ht="15.75" customHeight="1">
      <c r="A395" s="78"/>
      <c r="T395" s="5"/>
      <c r="U395" s="5"/>
      <c r="V395" s="5"/>
      <c r="W395" s="5"/>
    </row>
    <row r="396" ht="15.75" customHeight="1">
      <c r="A396" s="78"/>
      <c r="T396" s="5"/>
      <c r="U396" s="5"/>
      <c r="V396" s="5"/>
      <c r="W396" s="5"/>
    </row>
    <row r="397" ht="15.75" customHeight="1">
      <c r="A397" s="78"/>
      <c r="T397" s="5"/>
      <c r="U397" s="5"/>
      <c r="V397" s="5"/>
      <c r="W397" s="5"/>
    </row>
    <row r="398" ht="15.75" customHeight="1">
      <c r="A398" s="78"/>
      <c r="T398" s="5"/>
      <c r="U398" s="5"/>
      <c r="V398" s="5"/>
      <c r="W398" s="5"/>
    </row>
    <row r="399" ht="15.75" customHeight="1">
      <c r="A399" s="78"/>
      <c r="T399" s="5"/>
      <c r="U399" s="5"/>
      <c r="V399" s="5"/>
      <c r="W399" s="5"/>
    </row>
    <row r="400" ht="15.75" customHeight="1">
      <c r="A400" s="78"/>
      <c r="T400" s="5"/>
      <c r="U400" s="5"/>
      <c r="V400" s="5"/>
      <c r="W400" s="5"/>
    </row>
    <row r="401" ht="15.75" customHeight="1">
      <c r="A401" s="78"/>
      <c r="T401" s="5"/>
      <c r="U401" s="5"/>
      <c r="V401" s="5"/>
      <c r="W401" s="5"/>
    </row>
    <row r="402" ht="15.75" customHeight="1">
      <c r="A402" s="78"/>
      <c r="T402" s="5"/>
      <c r="U402" s="5"/>
      <c r="V402" s="5"/>
      <c r="W402" s="5"/>
    </row>
    <row r="403" ht="15.75" customHeight="1">
      <c r="A403" s="78"/>
      <c r="T403" s="5"/>
      <c r="U403" s="5"/>
      <c r="V403" s="5"/>
      <c r="W403" s="5"/>
    </row>
    <row r="404" ht="15.75" customHeight="1">
      <c r="A404" s="78"/>
      <c r="T404" s="5"/>
      <c r="U404" s="5"/>
      <c r="V404" s="5"/>
      <c r="W404" s="5"/>
    </row>
    <row r="405" ht="15.75" customHeight="1">
      <c r="A405" s="78"/>
      <c r="T405" s="5"/>
      <c r="U405" s="5"/>
      <c r="V405" s="5"/>
      <c r="W405" s="5"/>
    </row>
    <row r="406" ht="15.75" customHeight="1">
      <c r="A406" s="78"/>
      <c r="T406" s="5"/>
      <c r="U406" s="5"/>
      <c r="V406" s="5"/>
      <c r="W406" s="5"/>
    </row>
    <row r="407" ht="15.75" customHeight="1">
      <c r="A407" s="78"/>
      <c r="T407" s="5"/>
      <c r="U407" s="5"/>
      <c r="V407" s="5"/>
      <c r="W407" s="5"/>
    </row>
    <row r="408" ht="15.75" customHeight="1">
      <c r="A408" s="78"/>
      <c r="T408" s="5"/>
      <c r="U408" s="5"/>
      <c r="V408" s="5"/>
      <c r="W408" s="5"/>
    </row>
    <row r="409" ht="15.75" customHeight="1">
      <c r="A409" s="78"/>
      <c r="T409" s="5"/>
      <c r="U409" s="5"/>
      <c r="V409" s="5"/>
      <c r="W409" s="5"/>
    </row>
    <row r="410" ht="15.75" customHeight="1">
      <c r="A410" s="78"/>
      <c r="T410" s="5"/>
      <c r="U410" s="5"/>
      <c r="V410" s="5"/>
      <c r="W410" s="5"/>
    </row>
    <row r="411" ht="15.75" customHeight="1">
      <c r="A411" s="78"/>
      <c r="T411" s="5"/>
      <c r="U411" s="5"/>
      <c r="V411" s="5"/>
      <c r="W411" s="5"/>
    </row>
    <row r="412" ht="15.75" customHeight="1">
      <c r="A412" s="78"/>
      <c r="T412" s="5"/>
      <c r="U412" s="5"/>
      <c r="V412" s="5"/>
      <c r="W412" s="5"/>
    </row>
    <row r="413" ht="15.75" customHeight="1">
      <c r="A413" s="78"/>
      <c r="T413" s="5"/>
      <c r="U413" s="5"/>
      <c r="V413" s="5"/>
      <c r="W413" s="5"/>
    </row>
    <row r="414" ht="15.75" customHeight="1">
      <c r="A414" s="78"/>
      <c r="T414" s="5"/>
      <c r="U414" s="5"/>
      <c r="V414" s="5"/>
      <c r="W414" s="5"/>
    </row>
    <row r="415" ht="15.75" customHeight="1">
      <c r="A415" s="78"/>
      <c r="T415" s="5"/>
      <c r="U415" s="5"/>
      <c r="V415" s="5"/>
      <c r="W415" s="5"/>
    </row>
    <row r="416" ht="15.75" customHeight="1">
      <c r="A416" s="78"/>
      <c r="T416" s="5"/>
      <c r="U416" s="5"/>
      <c r="V416" s="5"/>
      <c r="W416" s="5"/>
    </row>
    <row r="417" ht="15.75" customHeight="1">
      <c r="A417" s="78"/>
      <c r="T417" s="5"/>
      <c r="U417" s="5"/>
      <c r="V417" s="5"/>
      <c r="W417" s="5"/>
    </row>
    <row r="418" ht="15.75" customHeight="1">
      <c r="A418" s="78"/>
      <c r="T418" s="5"/>
      <c r="U418" s="5"/>
      <c r="V418" s="5"/>
      <c r="W418" s="5"/>
    </row>
    <row r="419" ht="15.75" customHeight="1">
      <c r="A419" s="78"/>
      <c r="T419" s="5"/>
      <c r="U419" s="5"/>
      <c r="V419" s="5"/>
      <c r="W419" s="5"/>
    </row>
    <row r="420" ht="15.75" customHeight="1">
      <c r="A420" s="78"/>
      <c r="T420" s="5"/>
      <c r="U420" s="5"/>
      <c r="V420" s="5"/>
      <c r="W420" s="5"/>
    </row>
    <row r="421" ht="15.75" customHeight="1">
      <c r="A421" s="78"/>
      <c r="T421" s="5"/>
      <c r="U421" s="5"/>
      <c r="V421" s="5"/>
      <c r="W421" s="5"/>
    </row>
    <row r="422" ht="15.75" customHeight="1">
      <c r="A422" s="78"/>
      <c r="T422" s="5"/>
      <c r="U422" s="5"/>
      <c r="V422" s="5"/>
      <c r="W422" s="5"/>
    </row>
    <row r="423" ht="15.75" customHeight="1">
      <c r="A423" s="78"/>
      <c r="T423" s="5"/>
      <c r="U423" s="5"/>
      <c r="V423" s="5"/>
      <c r="W423" s="5"/>
    </row>
    <row r="424" ht="15.75" customHeight="1">
      <c r="A424" s="78"/>
      <c r="T424" s="5"/>
      <c r="U424" s="5"/>
      <c r="V424" s="5"/>
      <c r="W424" s="5"/>
    </row>
    <row r="425" ht="15.75" customHeight="1">
      <c r="A425" s="78"/>
      <c r="T425" s="5"/>
      <c r="U425" s="5"/>
      <c r="V425" s="5"/>
      <c r="W425" s="5"/>
    </row>
    <row r="426" ht="15.75" customHeight="1">
      <c r="A426" s="78"/>
      <c r="T426" s="5"/>
      <c r="U426" s="5"/>
      <c r="V426" s="5"/>
      <c r="W426" s="5"/>
    </row>
    <row r="427" ht="15.75" customHeight="1">
      <c r="A427" s="78"/>
      <c r="T427" s="5"/>
      <c r="U427" s="5"/>
      <c r="V427" s="5"/>
      <c r="W427" s="5"/>
    </row>
    <row r="428" ht="15.75" customHeight="1">
      <c r="A428" s="78"/>
      <c r="T428" s="5"/>
      <c r="U428" s="5"/>
      <c r="V428" s="5"/>
      <c r="W428" s="5"/>
    </row>
    <row r="429" ht="15.75" customHeight="1">
      <c r="A429" s="78"/>
      <c r="T429" s="5"/>
      <c r="U429" s="5"/>
      <c r="V429" s="5"/>
      <c r="W429" s="5"/>
    </row>
    <row r="430" ht="15.75" customHeight="1">
      <c r="A430" s="78"/>
      <c r="T430" s="5"/>
      <c r="U430" s="5"/>
      <c r="V430" s="5"/>
      <c r="W430" s="5"/>
    </row>
    <row r="431" ht="15.75" customHeight="1">
      <c r="A431" s="78"/>
      <c r="T431" s="5"/>
      <c r="U431" s="5"/>
      <c r="V431" s="5"/>
      <c r="W431" s="5"/>
    </row>
    <row r="432" ht="15.75" customHeight="1">
      <c r="A432" s="78"/>
      <c r="T432" s="5"/>
      <c r="U432" s="5"/>
      <c r="V432" s="5"/>
      <c r="W432" s="5"/>
    </row>
    <row r="433" ht="15.75" customHeight="1">
      <c r="A433" s="78"/>
      <c r="T433" s="5"/>
      <c r="U433" s="5"/>
      <c r="V433" s="5"/>
      <c r="W433" s="5"/>
    </row>
    <row r="434" ht="15.75" customHeight="1">
      <c r="A434" s="78"/>
      <c r="T434" s="5"/>
      <c r="U434" s="5"/>
      <c r="V434" s="5"/>
      <c r="W434" s="5"/>
    </row>
    <row r="435" ht="15.75" customHeight="1">
      <c r="A435" s="78"/>
      <c r="T435" s="5"/>
      <c r="U435" s="5"/>
      <c r="V435" s="5"/>
      <c r="W435" s="5"/>
    </row>
    <row r="436" ht="15.75" customHeight="1">
      <c r="A436" s="78"/>
      <c r="T436" s="5"/>
      <c r="U436" s="5"/>
      <c r="V436" s="5"/>
      <c r="W436" s="5"/>
    </row>
    <row r="437" ht="15.75" customHeight="1">
      <c r="A437" s="78"/>
      <c r="T437" s="5"/>
      <c r="U437" s="5"/>
      <c r="V437" s="5"/>
      <c r="W437" s="5"/>
    </row>
    <row r="438" ht="15.75" customHeight="1">
      <c r="A438" s="78"/>
      <c r="T438" s="5"/>
      <c r="U438" s="5"/>
      <c r="V438" s="5"/>
      <c r="W438" s="5"/>
    </row>
    <row r="439" ht="15.75" customHeight="1">
      <c r="A439" s="78"/>
      <c r="T439" s="5"/>
      <c r="U439" s="5"/>
      <c r="V439" s="5"/>
      <c r="W439" s="5"/>
    </row>
    <row r="440" ht="15.75" customHeight="1">
      <c r="A440" s="78"/>
      <c r="T440" s="5"/>
      <c r="U440" s="5"/>
      <c r="V440" s="5"/>
      <c r="W440" s="5"/>
    </row>
    <row r="441" ht="15.75" customHeight="1">
      <c r="A441" s="78"/>
      <c r="T441" s="5"/>
      <c r="U441" s="5"/>
      <c r="V441" s="5"/>
      <c r="W441" s="5"/>
    </row>
    <row r="442" ht="15.75" customHeight="1">
      <c r="A442" s="78"/>
      <c r="T442" s="5"/>
      <c r="U442" s="5"/>
      <c r="V442" s="5"/>
      <c r="W442" s="5"/>
    </row>
    <row r="443" ht="15.75" customHeight="1">
      <c r="A443" s="78"/>
      <c r="T443" s="5"/>
      <c r="U443" s="5"/>
      <c r="V443" s="5"/>
      <c r="W443" s="5"/>
    </row>
    <row r="444" ht="15.75" customHeight="1">
      <c r="A444" s="78"/>
      <c r="T444" s="5"/>
      <c r="U444" s="5"/>
      <c r="V444" s="5"/>
      <c r="W444" s="5"/>
    </row>
    <row r="445" ht="15.75" customHeight="1">
      <c r="A445" s="78"/>
      <c r="T445" s="5"/>
      <c r="U445" s="5"/>
      <c r="V445" s="5"/>
      <c r="W445" s="5"/>
    </row>
    <row r="446" ht="15.75" customHeight="1">
      <c r="A446" s="78"/>
      <c r="T446" s="5"/>
      <c r="U446" s="5"/>
      <c r="V446" s="5"/>
      <c r="W446" s="5"/>
    </row>
    <row r="447" ht="15.75" customHeight="1">
      <c r="A447" s="78"/>
      <c r="T447" s="5"/>
      <c r="U447" s="5"/>
      <c r="V447" s="5"/>
      <c r="W447" s="5"/>
    </row>
    <row r="448" ht="15.75" customHeight="1">
      <c r="A448" s="78"/>
      <c r="T448" s="5"/>
      <c r="U448" s="5"/>
      <c r="V448" s="5"/>
      <c r="W448" s="5"/>
    </row>
    <row r="449" ht="15.75" customHeight="1">
      <c r="A449" s="78"/>
      <c r="T449" s="5"/>
      <c r="U449" s="5"/>
      <c r="V449" s="5"/>
      <c r="W449" s="5"/>
    </row>
    <row r="450" ht="15.75" customHeight="1">
      <c r="A450" s="78"/>
      <c r="T450" s="5"/>
      <c r="U450" s="5"/>
      <c r="V450" s="5"/>
      <c r="W450" s="5"/>
    </row>
    <row r="451" ht="15.75" customHeight="1">
      <c r="A451" s="78"/>
      <c r="T451" s="5"/>
      <c r="U451" s="5"/>
      <c r="V451" s="5"/>
      <c r="W451" s="5"/>
    </row>
    <row r="452" ht="15.75" customHeight="1">
      <c r="A452" s="78"/>
      <c r="T452" s="5"/>
      <c r="U452" s="5"/>
      <c r="V452" s="5"/>
      <c r="W452" s="5"/>
    </row>
    <row r="453" ht="15.75" customHeight="1">
      <c r="A453" s="78"/>
      <c r="T453" s="5"/>
      <c r="U453" s="5"/>
      <c r="V453" s="5"/>
      <c r="W453" s="5"/>
    </row>
    <row r="454" ht="15.75" customHeight="1">
      <c r="A454" s="78"/>
      <c r="T454" s="5"/>
      <c r="U454" s="5"/>
      <c r="V454" s="5"/>
      <c r="W454" s="5"/>
    </row>
    <row r="455" ht="15.75" customHeight="1">
      <c r="A455" s="78"/>
      <c r="T455" s="5"/>
      <c r="U455" s="5"/>
      <c r="V455" s="5"/>
      <c r="W455" s="5"/>
    </row>
    <row r="456" ht="15.75" customHeight="1">
      <c r="A456" s="78"/>
      <c r="T456" s="5"/>
      <c r="U456" s="5"/>
      <c r="V456" s="5"/>
      <c r="W456" s="5"/>
    </row>
    <row r="457" ht="15.75" customHeight="1">
      <c r="A457" s="78"/>
      <c r="T457" s="5"/>
      <c r="U457" s="5"/>
      <c r="V457" s="5"/>
      <c r="W457" s="5"/>
    </row>
    <row r="458" ht="15.75" customHeight="1">
      <c r="A458" s="78"/>
      <c r="T458" s="5"/>
      <c r="U458" s="5"/>
      <c r="V458" s="5"/>
      <c r="W458" s="5"/>
    </row>
    <row r="459" ht="15.75" customHeight="1">
      <c r="A459" s="78"/>
      <c r="T459" s="5"/>
      <c r="U459" s="5"/>
      <c r="V459" s="5"/>
      <c r="W459" s="5"/>
    </row>
    <row r="460" ht="15.75" customHeight="1">
      <c r="A460" s="78"/>
      <c r="T460" s="5"/>
      <c r="U460" s="5"/>
      <c r="V460" s="5"/>
      <c r="W460" s="5"/>
    </row>
    <row r="461" ht="15.75" customHeight="1">
      <c r="A461" s="78"/>
      <c r="T461" s="5"/>
      <c r="U461" s="5"/>
      <c r="V461" s="5"/>
      <c r="W461" s="5"/>
    </row>
    <row r="462" ht="15.75" customHeight="1">
      <c r="A462" s="78"/>
      <c r="T462" s="5"/>
      <c r="U462" s="5"/>
      <c r="V462" s="5"/>
      <c r="W462" s="5"/>
    </row>
    <row r="463" ht="15.75" customHeight="1">
      <c r="A463" s="78"/>
      <c r="T463" s="5"/>
      <c r="U463" s="5"/>
      <c r="V463" s="5"/>
      <c r="W463" s="5"/>
    </row>
    <row r="464" ht="15.75" customHeight="1">
      <c r="A464" s="78"/>
      <c r="T464" s="5"/>
      <c r="U464" s="5"/>
      <c r="V464" s="5"/>
      <c r="W464" s="5"/>
    </row>
    <row r="465" ht="15.75" customHeight="1">
      <c r="A465" s="78"/>
      <c r="T465" s="5"/>
      <c r="U465" s="5"/>
      <c r="V465" s="5"/>
      <c r="W465" s="5"/>
    </row>
    <row r="466" ht="15.75" customHeight="1">
      <c r="A466" s="78"/>
      <c r="T466" s="5"/>
      <c r="U466" s="5"/>
      <c r="V466" s="5"/>
      <c r="W466" s="5"/>
    </row>
    <row r="467" ht="15.75" customHeight="1">
      <c r="A467" s="78"/>
      <c r="T467" s="5"/>
      <c r="U467" s="5"/>
      <c r="V467" s="5"/>
      <c r="W467" s="5"/>
    </row>
    <row r="468" ht="15.75" customHeight="1">
      <c r="A468" s="78"/>
      <c r="T468" s="5"/>
      <c r="U468" s="5"/>
      <c r="V468" s="5"/>
      <c r="W468" s="5"/>
    </row>
    <row r="469" ht="15.75" customHeight="1">
      <c r="A469" s="78"/>
      <c r="T469" s="5"/>
      <c r="U469" s="5"/>
      <c r="V469" s="5"/>
      <c r="W469" s="5"/>
    </row>
    <row r="470" ht="15.75" customHeight="1">
      <c r="A470" s="78"/>
      <c r="T470" s="5"/>
      <c r="U470" s="5"/>
      <c r="V470" s="5"/>
      <c r="W470" s="5"/>
    </row>
    <row r="471" ht="15.75" customHeight="1">
      <c r="A471" s="78"/>
      <c r="T471" s="5"/>
      <c r="U471" s="5"/>
      <c r="V471" s="5"/>
      <c r="W471" s="5"/>
    </row>
    <row r="472" ht="15.75" customHeight="1">
      <c r="A472" s="78"/>
      <c r="T472" s="5"/>
      <c r="U472" s="5"/>
      <c r="V472" s="5"/>
      <c r="W472" s="5"/>
    </row>
    <row r="473" ht="15.75" customHeight="1">
      <c r="A473" s="78"/>
      <c r="T473" s="5"/>
      <c r="U473" s="5"/>
      <c r="V473" s="5"/>
      <c r="W473" s="5"/>
    </row>
    <row r="474" ht="15.75" customHeight="1">
      <c r="A474" s="78"/>
      <c r="T474" s="5"/>
      <c r="U474" s="5"/>
      <c r="V474" s="5"/>
      <c r="W474" s="5"/>
    </row>
    <row r="475" ht="15.75" customHeight="1">
      <c r="A475" s="78"/>
      <c r="T475" s="5"/>
      <c r="U475" s="5"/>
      <c r="V475" s="5"/>
      <c r="W475" s="5"/>
    </row>
    <row r="476" ht="15.75" customHeight="1">
      <c r="A476" s="78"/>
      <c r="T476" s="5"/>
      <c r="U476" s="5"/>
      <c r="V476" s="5"/>
      <c r="W476" s="5"/>
    </row>
    <row r="477" ht="15.75" customHeight="1">
      <c r="A477" s="78"/>
      <c r="T477" s="5"/>
      <c r="U477" s="5"/>
      <c r="V477" s="5"/>
      <c r="W477" s="5"/>
    </row>
    <row r="478" ht="15.75" customHeight="1">
      <c r="A478" s="78"/>
      <c r="T478" s="5"/>
      <c r="U478" s="5"/>
      <c r="V478" s="5"/>
      <c r="W478" s="5"/>
    </row>
    <row r="479" ht="15.75" customHeight="1">
      <c r="A479" s="78"/>
      <c r="T479" s="5"/>
      <c r="U479" s="5"/>
      <c r="V479" s="5"/>
      <c r="W479" s="5"/>
    </row>
    <row r="480" ht="15.75" customHeight="1">
      <c r="A480" s="78"/>
      <c r="T480" s="5"/>
      <c r="U480" s="5"/>
      <c r="V480" s="5"/>
      <c r="W480" s="5"/>
    </row>
    <row r="481" ht="15.75" customHeight="1">
      <c r="A481" s="78"/>
      <c r="T481" s="5"/>
      <c r="U481" s="5"/>
      <c r="V481" s="5"/>
      <c r="W481" s="5"/>
    </row>
    <row r="482" ht="15.75" customHeight="1">
      <c r="A482" s="78"/>
      <c r="T482" s="5"/>
      <c r="U482" s="5"/>
      <c r="V482" s="5"/>
      <c r="W482" s="5"/>
    </row>
    <row r="483" ht="15.75" customHeight="1">
      <c r="A483" s="78"/>
      <c r="T483" s="5"/>
      <c r="U483" s="5"/>
      <c r="V483" s="5"/>
      <c r="W483" s="5"/>
    </row>
    <row r="484" ht="15.75" customHeight="1">
      <c r="A484" s="78"/>
      <c r="T484" s="5"/>
      <c r="U484" s="5"/>
      <c r="V484" s="5"/>
      <c r="W484" s="5"/>
    </row>
    <row r="485" ht="15.75" customHeight="1">
      <c r="A485" s="78"/>
      <c r="T485" s="5"/>
      <c r="U485" s="5"/>
      <c r="V485" s="5"/>
      <c r="W485" s="5"/>
    </row>
    <row r="486" ht="15.75" customHeight="1">
      <c r="A486" s="78"/>
      <c r="T486" s="5"/>
      <c r="U486" s="5"/>
      <c r="V486" s="5"/>
      <c r="W486" s="5"/>
    </row>
    <row r="487" ht="15.75" customHeight="1">
      <c r="A487" s="78"/>
      <c r="T487" s="5"/>
      <c r="U487" s="5"/>
      <c r="V487" s="5"/>
      <c r="W487" s="5"/>
    </row>
    <row r="488" ht="15.75" customHeight="1">
      <c r="A488" s="78"/>
      <c r="T488" s="5"/>
      <c r="U488" s="5"/>
      <c r="V488" s="5"/>
      <c r="W488" s="5"/>
    </row>
    <row r="489" ht="15.75" customHeight="1">
      <c r="A489" s="78"/>
      <c r="T489" s="5"/>
      <c r="U489" s="5"/>
      <c r="V489" s="5"/>
      <c r="W489" s="5"/>
    </row>
    <row r="490" ht="15.75" customHeight="1">
      <c r="A490" s="78"/>
      <c r="T490" s="5"/>
      <c r="U490" s="5"/>
      <c r="V490" s="5"/>
      <c r="W490" s="5"/>
    </row>
    <row r="491" ht="15.75" customHeight="1">
      <c r="A491" s="78"/>
      <c r="T491" s="5"/>
      <c r="U491" s="5"/>
      <c r="V491" s="5"/>
      <c r="W491" s="5"/>
    </row>
    <row r="492" ht="15.75" customHeight="1">
      <c r="A492" s="78"/>
      <c r="T492" s="5"/>
      <c r="U492" s="5"/>
      <c r="V492" s="5"/>
      <c r="W492" s="5"/>
    </row>
    <row r="493" ht="15.75" customHeight="1">
      <c r="A493" s="78"/>
      <c r="T493" s="5"/>
      <c r="U493" s="5"/>
      <c r="V493" s="5"/>
      <c r="W493" s="5"/>
    </row>
    <row r="494" ht="15.75" customHeight="1">
      <c r="A494" s="78"/>
      <c r="T494" s="5"/>
      <c r="U494" s="5"/>
      <c r="V494" s="5"/>
      <c r="W494" s="5"/>
    </row>
    <row r="495" ht="15.75" customHeight="1">
      <c r="A495" s="78"/>
      <c r="T495" s="5"/>
      <c r="U495" s="5"/>
      <c r="V495" s="5"/>
      <c r="W495" s="5"/>
    </row>
    <row r="496" ht="15.75" customHeight="1">
      <c r="A496" s="78"/>
      <c r="T496" s="5"/>
      <c r="U496" s="5"/>
      <c r="V496" s="5"/>
      <c r="W496" s="5"/>
    </row>
    <row r="497" ht="15.75" customHeight="1">
      <c r="A497" s="78"/>
      <c r="T497" s="5"/>
      <c r="U497" s="5"/>
      <c r="V497" s="5"/>
      <c r="W497" s="5"/>
    </row>
    <row r="498" ht="15.75" customHeight="1">
      <c r="A498" s="78"/>
      <c r="T498" s="5"/>
      <c r="U498" s="5"/>
      <c r="V498" s="5"/>
      <c r="W498" s="5"/>
    </row>
    <row r="499" ht="15.75" customHeight="1">
      <c r="A499" s="78"/>
      <c r="T499" s="5"/>
      <c r="U499" s="5"/>
      <c r="V499" s="5"/>
      <c r="W499" s="5"/>
    </row>
    <row r="500" ht="15.75" customHeight="1">
      <c r="A500" s="78"/>
      <c r="T500" s="5"/>
      <c r="U500" s="5"/>
      <c r="V500" s="5"/>
      <c r="W500" s="5"/>
    </row>
    <row r="501" ht="15.75" customHeight="1">
      <c r="A501" s="78"/>
      <c r="T501" s="5"/>
      <c r="U501" s="5"/>
      <c r="V501" s="5"/>
      <c r="W501" s="5"/>
    </row>
    <row r="502" ht="15.75" customHeight="1">
      <c r="A502" s="78"/>
      <c r="T502" s="5"/>
      <c r="U502" s="5"/>
      <c r="V502" s="5"/>
      <c r="W502" s="5"/>
    </row>
    <row r="503" ht="15.75" customHeight="1">
      <c r="A503" s="78"/>
      <c r="T503" s="5"/>
      <c r="U503" s="5"/>
      <c r="V503" s="5"/>
      <c r="W503" s="5"/>
    </row>
    <row r="504" ht="15.75" customHeight="1">
      <c r="A504" s="78"/>
      <c r="T504" s="5"/>
      <c r="U504" s="5"/>
      <c r="V504" s="5"/>
      <c r="W504" s="5"/>
    </row>
    <row r="505" ht="15.75" customHeight="1">
      <c r="A505" s="78"/>
      <c r="T505" s="5"/>
      <c r="U505" s="5"/>
      <c r="V505" s="5"/>
      <c r="W505" s="5"/>
    </row>
    <row r="506" ht="15.75" customHeight="1">
      <c r="A506" s="78"/>
      <c r="T506" s="5"/>
      <c r="U506" s="5"/>
      <c r="V506" s="5"/>
      <c r="W506" s="5"/>
    </row>
    <row r="507" ht="15.75" customHeight="1">
      <c r="A507" s="78"/>
      <c r="T507" s="5"/>
      <c r="U507" s="5"/>
      <c r="V507" s="5"/>
      <c r="W507" s="5"/>
    </row>
    <row r="508" ht="15.75" customHeight="1">
      <c r="A508" s="78"/>
      <c r="T508" s="5"/>
      <c r="U508" s="5"/>
      <c r="V508" s="5"/>
      <c r="W508" s="5"/>
    </row>
    <row r="509" ht="15.75" customHeight="1">
      <c r="A509" s="78"/>
      <c r="T509" s="5"/>
      <c r="U509" s="5"/>
      <c r="V509" s="5"/>
      <c r="W509" s="5"/>
    </row>
    <row r="510" ht="15.75" customHeight="1">
      <c r="A510" s="78"/>
      <c r="T510" s="5"/>
      <c r="U510" s="5"/>
      <c r="V510" s="5"/>
      <c r="W510" s="5"/>
    </row>
    <row r="511" ht="15.75" customHeight="1">
      <c r="A511" s="78"/>
      <c r="T511" s="5"/>
      <c r="U511" s="5"/>
      <c r="V511" s="5"/>
      <c r="W511" s="5"/>
    </row>
    <row r="512" ht="15.75" customHeight="1">
      <c r="A512" s="78"/>
      <c r="T512" s="5"/>
      <c r="U512" s="5"/>
      <c r="V512" s="5"/>
      <c r="W512" s="5"/>
    </row>
    <row r="513" ht="15.75" customHeight="1">
      <c r="A513" s="78"/>
      <c r="T513" s="5"/>
      <c r="U513" s="5"/>
      <c r="V513" s="5"/>
      <c r="W513" s="5"/>
    </row>
    <row r="514" ht="15.75" customHeight="1">
      <c r="A514" s="78"/>
      <c r="T514" s="5"/>
      <c r="U514" s="5"/>
      <c r="V514" s="5"/>
      <c r="W514" s="5"/>
    </row>
    <row r="515" ht="15.75" customHeight="1">
      <c r="A515" s="78"/>
      <c r="T515" s="5"/>
      <c r="U515" s="5"/>
      <c r="V515" s="5"/>
      <c r="W515" s="5"/>
    </row>
    <row r="516" ht="15.75" customHeight="1">
      <c r="A516" s="78"/>
      <c r="T516" s="5"/>
      <c r="U516" s="5"/>
      <c r="V516" s="5"/>
      <c r="W516" s="5"/>
    </row>
    <row r="517" ht="15.75" customHeight="1">
      <c r="A517" s="78"/>
      <c r="T517" s="5"/>
      <c r="U517" s="5"/>
      <c r="V517" s="5"/>
      <c r="W517" s="5"/>
    </row>
    <row r="518" ht="15.75" customHeight="1">
      <c r="A518" s="78"/>
      <c r="T518" s="5"/>
      <c r="U518" s="5"/>
      <c r="V518" s="5"/>
      <c r="W518" s="5"/>
    </row>
    <row r="519" ht="15.75" customHeight="1">
      <c r="A519" s="78"/>
      <c r="T519" s="5"/>
      <c r="U519" s="5"/>
      <c r="V519" s="5"/>
      <c r="W519" s="5"/>
    </row>
    <row r="520" ht="15.75" customHeight="1">
      <c r="A520" s="78"/>
      <c r="T520" s="5"/>
      <c r="U520" s="5"/>
      <c r="V520" s="5"/>
      <c r="W520" s="5"/>
    </row>
    <row r="521" ht="15.75" customHeight="1">
      <c r="A521" s="78"/>
      <c r="T521" s="5"/>
      <c r="U521" s="5"/>
      <c r="V521" s="5"/>
      <c r="W521" s="5"/>
    </row>
    <row r="522" ht="15.75" customHeight="1">
      <c r="A522" s="78"/>
      <c r="T522" s="5"/>
      <c r="U522" s="5"/>
      <c r="V522" s="5"/>
      <c r="W522" s="5"/>
    </row>
    <row r="523" ht="15.75" customHeight="1">
      <c r="A523" s="78"/>
      <c r="T523" s="5"/>
      <c r="U523" s="5"/>
      <c r="V523" s="5"/>
      <c r="W523" s="5"/>
    </row>
    <row r="524" ht="15.75" customHeight="1">
      <c r="A524" s="78"/>
      <c r="T524" s="5"/>
      <c r="U524" s="5"/>
      <c r="V524" s="5"/>
      <c r="W524" s="5"/>
    </row>
    <row r="525" ht="15.75" customHeight="1">
      <c r="A525" s="78"/>
      <c r="T525" s="5"/>
      <c r="U525" s="5"/>
      <c r="V525" s="5"/>
      <c r="W525" s="5"/>
    </row>
    <row r="526" ht="15.75" customHeight="1">
      <c r="A526" s="78"/>
      <c r="T526" s="5"/>
      <c r="U526" s="5"/>
      <c r="V526" s="5"/>
      <c r="W526" s="5"/>
    </row>
    <row r="527" ht="15.75" customHeight="1">
      <c r="A527" s="78"/>
      <c r="T527" s="5"/>
      <c r="U527" s="5"/>
      <c r="V527" s="5"/>
      <c r="W527" s="5"/>
    </row>
    <row r="528" ht="15.75" customHeight="1">
      <c r="A528" s="78"/>
      <c r="T528" s="5"/>
      <c r="U528" s="5"/>
      <c r="V528" s="5"/>
      <c r="W528" s="5"/>
    </row>
    <row r="529" ht="15.75" customHeight="1">
      <c r="A529" s="78"/>
      <c r="T529" s="5"/>
      <c r="U529" s="5"/>
      <c r="V529" s="5"/>
      <c r="W529" s="5"/>
    </row>
    <row r="530" ht="15.75" customHeight="1">
      <c r="A530" s="78"/>
      <c r="T530" s="5"/>
      <c r="U530" s="5"/>
      <c r="V530" s="5"/>
      <c r="W530" s="5"/>
    </row>
    <row r="531" ht="15.75" customHeight="1">
      <c r="A531" s="78"/>
      <c r="T531" s="5"/>
      <c r="U531" s="5"/>
      <c r="V531" s="5"/>
      <c r="W531" s="5"/>
    </row>
    <row r="532" ht="15.75" customHeight="1">
      <c r="A532" s="78"/>
      <c r="T532" s="5"/>
      <c r="U532" s="5"/>
      <c r="V532" s="5"/>
      <c r="W532" s="5"/>
    </row>
    <row r="533" ht="15.75" customHeight="1">
      <c r="A533" s="78"/>
      <c r="T533" s="5"/>
      <c r="U533" s="5"/>
      <c r="V533" s="5"/>
      <c r="W533" s="5"/>
    </row>
    <row r="534" ht="15.75" customHeight="1">
      <c r="A534" s="78"/>
      <c r="T534" s="5"/>
      <c r="U534" s="5"/>
      <c r="V534" s="5"/>
      <c r="W534" s="5"/>
    </row>
    <row r="535" ht="15.75" customHeight="1">
      <c r="A535" s="78"/>
      <c r="T535" s="5"/>
      <c r="U535" s="5"/>
      <c r="V535" s="5"/>
      <c r="W535" s="5"/>
    </row>
    <row r="536" ht="15.75" customHeight="1">
      <c r="A536" s="78"/>
      <c r="T536" s="5"/>
      <c r="U536" s="5"/>
      <c r="V536" s="5"/>
      <c r="W536" s="5"/>
    </row>
    <row r="537" ht="15.75" customHeight="1">
      <c r="A537" s="78"/>
      <c r="T537" s="5"/>
      <c r="U537" s="5"/>
      <c r="V537" s="5"/>
      <c r="W537" s="5"/>
    </row>
    <row r="538" ht="15.75" customHeight="1">
      <c r="A538" s="78"/>
      <c r="T538" s="5"/>
      <c r="U538" s="5"/>
      <c r="V538" s="5"/>
      <c r="W538" s="5"/>
    </row>
    <row r="539" ht="15.75" customHeight="1">
      <c r="A539" s="78"/>
      <c r="T539" s="5"/>
      <c r="U539" s="5"/>
      <c r="V539" s="5"/>
      <c r="W539" s="5"/>
    </row>
    <row r="540" ht="15.75" customHeight="1">
      <c r="A540" s="78"/>
      <c r="T540" s="5"/>
      <c r="U540" s="5"/>
      <c r="V540" s="5"/>
      <c r="W540" s="5"/>
    </row>
    <row r="541" ht="15.75" customHeight="1">
      <c r="A541" s="78"/>
      <c r="T541" s="5"/>
      <c r="U541" s="5"/>
      <c r="V541" s="5"/>
      <c r="W541" s="5"/>
    </row>
    <row r="542" ht="15.75" customHeight="1">
      <c r="A542" s="78"/>
      <c r="T542" s="5"/>
      <c r="U542" s="5"/>
      <c r="V542" s="5"/>
      <c r="W542" s="5"/>
    </row>
    <row r="543" ht="15.75" customHeight="1">
      <c r="A543" s="78"/>
      <c r="T543" s="5"/>
      <c r="U543" s="5"/>
      <c r="V543" s="5"/>
      <c r="W543" s="5"/>
    </row>
    <row r="544" ht="15.75" customHeight="1">
      <c r="A544" s="78"/>
      <c r="T544" s="5"/>
      <c r="U544" s="5"/>
      <c r="V544" s="5"/>
      <c r="W544" s="5"/>
    </row>
    <row r="545" ht="15.75" customHeight="1">
      <c r="A545" s="78"/>
      <c r="T545" s="5"/>
      <c r="U545" s="5"/>
      <c r="V545" s="5"/>
      <c r="W545" s="5"/>
    </row>
    <row r="546" ht="15.75" customHeight="1">
      <c r="A546" s="78"/>
      <c r="T546" s="5"/>
      <c r="U546" s="5"/>
      <c r="V546" s="5"/>
      <c r="W546" s="5"/>
    </row>
    <row r="547" ht="15.75" customHeight="1">
      <c r="A547" s="78"/>
      <c r="T547" s="5"/>
      <c r="U547" s="5"/>
      <c r="V547" s="5"/>
      <c r="W547" s="5"/>
    </row>
    <row r="548" ht="15.75" customHeight="1">
      <c r="A548" s="78"/>
      <c r="T548" s="5"/>
      <c r="U548" s="5"/>
      <c r="V548" s="5"/>
      <c r="W548" s="5"/>
    </row>
    <row r="549" ht="15.75" customHeight="1">
      <c r="A549" s="78"/>
      <c r="T549" s="5"/>
      <c r="U549" s="5"/>
      <c r="V549" s="5"/>
      <c r="W549" s="5"/>
    </row>
    <row r="550" ht="15.75" customHeight="1">
      <c r="A550" s="78"/>
      <c r="T550" s="5"/>
      <c r="U550" s="5"/>
      <c r="V550" s="5"/>
      <c r="W550" s="5"/>
    </row>
    <row r="551" ht="15.75" customHeight="1">
      <c r="A551" s="78"/>
      <c r="T551" s="5"/>
      <c r="U551" s="5"/>
      <c r="V551" s="5"/>
      <c r="W551" s="5"/>
    </row>
    <row r="552" ht="15.75" customHeight="1">
      <c r="A552" s="78"/>
      <c r="T552" s="5"/>
      <c r="U552" s="5"/>
      <c r="V552" s="5"/>
      <c r="W552" s="5"/>
    </row>
    <row r="553" ht="15.75" customHeight="1">
      <c r="A553" s="78"/>
      <c r="T553" s="5"/>
      <c r="U553" s="5"/>
      <c r="V553" s="5"/>
      <c r="W553" s="5"/>
    </row>
    <row r="554" ht="15.75" customHeight="1">
      <c r="A554" s="78"/>
      <c r="T554" s="5"/>
      <c r="U554" s="5"/>
      <c r="V554" s="5"/>
      <c r="W554" s="5"/>
    </row>
    <row r="555" ht="15.75" customHeight="1">
      <c r="A555" s="78"/>
      <c r="T555" s="5"/>
      <c r="U555" s="5"/>
      <c r="V555" s="5"/>
      <c r="W555" s="5"/>
    </row>
    <row r="556" ht="15.75" customHeight="1">
      <c r="A556" s="78"/>
      <c r="T556" s="5"/>
      <c r="U556" s="5"/>
      <c r="V556" s="5"/>
      <c r="W556" s="5"/>
    </row>
    <row r="557" ht="15.75" customHeight="1">
      <c r="A557" s="78"/>
      <c r="T557" s="5"/>
      <c r="U557" s="5"/>
      <c r="V557" s="5"/>
      <c r="W557" s="5"/>
    </row>
    <row r="558" ht="15.75" customHeight="1">
      <c r="A558" s="78"/>
      <c r="T558" s="5"/>
      <c r="U558" s="5"/>
      <c r="V558" s="5"/>
      <c r="W558" s="5"/>
    </row>
    <row r="559" ht="15.75" customHeight="1">
      <c r="A559" s="78"/>
      <c r="T559" s="5"/>
      <c r="U559" s="5"/>
      <c r="V559" s="5"/>
      <c r="W559" s="5"/>
    </row>
    <row r="560" ht="15.75" customHeight="1">
      <c r="A560" s="78"/>
      <c r="T560" s="5"/>
      <c r="U560" s="5"/>
      <c r="V560" s="5"/>
      <c r="W560" s="5"/>
    </row>
    <row r="561" ht="15.75" customHeight="1">
      <c r="A561" s="78"/>
      <c r="T561" s="5"/>
      <c r="U561" s="5"/>
      <c r="V561" s="5"/>
      <c r="W561" s="5"/>
    </row>
    <row r="562" ht="15.75" customHeight="1">
      <c r="A562" s="78"/>
      <c r="T562" s="5"/>
      <c r="U562" s="5"/>
      <c r="V562" s="5"/>
      <c r="W562" s="5"/>
    </row>
    <row r="563" ht="15.75" customHeight="1">
      <c r="A563" s="78"/>
      <c r="T563" s="5"/>
      <c r="U563" s="5"/>
      <c r="V563" s="5"/>
      <c r="W563" s="5"/>
    </row>
    <row r="564" ht="15.75" customHeight="1">
      <c r="A564" s="78"/>
      <c r="T564" s="5"/>
      <c r="U564" s="5"/>
      <c r="V564" s="5"/>
      <c r="W564" s="5"/>
    </row>
    <row r="565" ht="15.75" customHeight="1">
      <c r="A565" s="78"/>
      <c r="T565" s="5"/>
      <c r="U565" s="5"/>
      <c r="V565" s="5"/>
      <c r="W565" s="5"/>
    </row>
    <row r="566" ht="15.75" customHeight="1">
      <c r="A566" s="78"/>
      <c r="T566" s="5"/>
      <c r="U566" s="5"/>
      <c r="V566" s="5"/>
      <c r="W566" s="5"/>
    </row>
    <row r="567" ht="15.75" customHeight="1">
      <c r="A567" s="78"/>
      <c r="T567" s="5"/>
      <c r="U567" s="5"/>
      <c r="V567" s="5"/>
      <c r="W567" s="5"/>
    </row>
    <row r="568" ht="15.75" customHeight="1">
      <c r="A568" s="78"/>
      <c r="T568" s="5"/>
      <c r="U568" s="5"/>
      <c r="V568" s="5"/>
      <c r="W568" s="5"/>
    </row>
    <row r="569" ht="15.75" customHeight="1">
      <c r="A569" s="78"/>
      <c r="T569" s="5"/>
      <c r="U569" s="5"/>
      <c r="V569" s="5"/>
      <c r="W569" s="5"/>
    </row>
    <row r="570" ht="15.75" customHeight="1">
      <c r="A570" s="78"/>
      <c r="T570" s="5"/>
      <c r="U570" s="5"/>
      <c r="V570" s="5"/>
      <c r="W570" s="5"/>
    </row>
    <row r="571" ht="15.75" customHeight="1">
      <c r="A571" s="78"/>
      <c r="T571" s="5"/>
      <c r="U571" s="5"/>
      <c r="V571" s="5"/>
      <c r="W571" s="5"/>
    </row>
    <row r="572" ht="15.75" customHeight="1">
      <c r="A572" s="78"/>
      <c r="T572" s="5"/>
      <c r="U572" s="5"/>
      <c r="V572" s="5"/>
      <c r="W572" s="5"/>
    </row>
    <row r="573" ht="15.75" customHeight="1">
      <c r="A573" s="78"/>
      <c r="T573" s="5"/>
      <c r="U573" s="5"/>
      <c r="V573" s="5"/>
      <c r="W573" s="5"/>
    </row>
    <row r="574" ht="15.75" customHeight="1">
      <c r="A574" s="78"/>
      <c r="T574" s="5"/>
      <c r="U574" s="5"/>
      <c r="V574" s="5"/>
      <c r="W574" s="5"/>
    </row>
    <row r="575" ht="15.75" customHeight="1">
      <c r="A575" s="78"/>
      <c r="T575" s="5"/>
      <c r="U575" s="5"/>
      <c r="V575" s="5"/>
      <c r="W575" s="5"/>
    </row>
    <row r="576" ht="15.75" customHeight="1">
      <c r="A576" s="78"/>
      <c r="T576" s="5"/>
      <c r="U576" s="5"/>
      <c r="V576" s="5"/>
      <c r="W576" s="5"/>
    </row>
    <row r="577" ht="15.75" customHeight="1">
      <c r="A577" s="78"/>
      <c r="T577" s="5"/>
      <c r="U577" s="5"/>
      <c r="V577" s="5"/>
      <c r="W577" s="5"/>
    </row>
    <row r="578" ht="15.75" customHeight="1">
      <c r="A578" s="78"/>
      <c r="T578" s="5"/>
      <c r="U578" s="5"/>
      <c r="V578" s="5"/>
      <c r="W578" s="5"/>
    </row>
    <row r="579" ht="15.75" customHeight="1">
      <c r="A579" s="78"/>
      <c r="T579" s="5"/>
      <c r="U579" s="5"/>
      <c r="V579" s="5"/>
      <c r="W579" s="5"/>
    </row>
    <row r="580" ht="15.75" customHeight="1">
      <c r="A580" s="78"/>
      <c r="T580" s="5"/>
      <c r="U580" s="5"/>
      <c r="V580" s="5"/>
      <c r="W580" s="5"/>
    </row>
    <row r="581" ht="15.75" customHeight="1">
      <c r="A581" s="78"/>
      <c r="T581" s="5"/>
      <c r="U581" s="5"/>
      <c r="V581" s="5"/>
      <c r="W581" s="5"/>
    </row>
    <row r="582" ht="15.75" customHeight="1">
      <c r="A582" s="78"/>
      <c r="T582" s="5"/>
      <c r="U582" s="5"/>
      <c r="V582" s="5"/>
      <c r="W582" s="5"/>
    </row>
    <row r="583" ht="15.75" customHeight="1">
      <c r="A583" s="78"/>
      <c r="T583" s="5"/>
      <c r="U583" s="5"/>
      <c r="V583" s="5"/>
      <c r="W583" s="5"/>
    </row>
    <row r="584" ht="15.75" customHeight="1">
      <c r="A584" s="78"/>
      <c r="T584" s="5"/>
      <c r="U584" s="5"/>
      <c r="V584" s="5"/>
      <c r="W584" s="5"/>
    </row>
    <row r="585" ht="15.75" customHeight="1">
      <c r="A585" s="78"/>
      <c r="T585" s="5"/>
      <c r="U585" s="5"/>
      <c r="V585" s="5"/>
      <c r="W585" s="5"/>
    </row>
    <row r="586" ht="15.75" customHeight="1">
      <c r="A586" s="78"/>
      <c r="T586" s="5"/>
      <c r="U586" s="5"/>
      <c r="V586" s="5"/>
      <c r="W586" s="5"/>
    </row>
    <row r="587" ht="15.75" customHeight="1">
      <c r="A587" s="78"/>
      <c r="T587" s="5"/>
      <c r="U587" s="5"/>
      <c r="V587" s="5"/>
      <c r="W587" s="5"/>
    </row>
    <row r="588" ht="15.75" customHeight="1">
      <c r="A588" s="78"/>
      <c r="T588" s="5"/>
      <c r="U588" s="5"/>
      <c r="V588" s="5"/>
      <c r="W588" s="5"/>
    </row>
    <row r="589" ht="15.75" customHeight="1">
      <c r="A589" s="78"/>
      <c r="T589" s="5"/>
      <c r="U589" s="5"/>
      <c r="V589" s="5"/>
      <c r="W589" s="5"/>
    </row>
    <row r="590" ht="15.75" customHeight="1">
      <c r="A590" s="78"/>
      <c r="T590" s="5"/>
      <c r="U590" s="5"/>
      <c r="V590" s="5"/>
      <c r="W590" s="5"/>
    </row>
    <row r="591" ht="15.75" customHeight="1">
      <c r="A591" s="78"/>
      <c r="T591" s="5"/>
      <c r="U591" s="5"/>
      <c r="V591" s="5"/>
      <c r="W591" s="5"/>
    </row>
    <row r="592" ht="15.75" customHeight="1">
      <c r="A592" s="78"/>
      <c r="T592" s="5"/>
      <c r="U592" s="5"/>
      <c r="V592" s="5"/>
      <c r="W592" s="5"/>
    </row>
    <row r="593" ht="15.75" customHeight="1">
      <c r="A593" s="78"/>
      <c r="T593" s="5"/>
      <c r="U593" s="5"/>
      <c r="V593" s="5"/>
      <c r="W593" s="5"/>
    </row>
    <row r="594" ht="15.75" customHeight="1">
      <c r="A594" s="78"/>
      <c r="T594" s="5"/>
      <c r="U594" s="5"/>
      <c r="V594" s="5"/>
      <c r="W594" s="5"/>
    </row>
    <row r="595" ht="15.75" customHeight="1">
      <c r="A595" s="78"/>
      <c r="T595" s="5"/>
      <c r="U595" s="5"/>
      <c r="V595" s="5"/>
      <c r="W595" s="5"/>
    </row>
    <row r="596" ht="15.75" customHeight="1">
      <c r="A596" s="78"/>
      <c r="T596" s="5"/>
      <c r="U596" s="5"/>
      <c r="V596" s="5"/>
      <c r="W596" s="5"/>
    </row>
    <row r="597" ht="15.75" customHeight="1">
      <c r="A597" s="78"/>
      <c r="T597" s="5"/>
      <c r="U597" s="5"/>
      <c r="V597" s="5"/>
      <c r="W597" s="5"/>
    </row>
    <row r="598" ht="15.75" customHeight="1">
      <c r="A598" s="78"/>
      <c r="T598" s="5"/>
      <c r="U598" s="5"/>
      <c r="V598" s="5"/>
      <c r="W598" s="5"/>
    </row>
    <row r="599" ht="15.75" customHeight="1">
      <c r="A599" s="78"/>
      <c r="T599" s="5"/>
      <c r="U599" s="5"/>
      <c r="V599" s="5"/>
      <c r="W599" s="5"/>
    </row>
    <row r="600" ht="15.75" customHeight="1">
      <c r="A600" s="78"/>
      <c r="T600" s="5"/>
      <c r="U600" s="5"/>
      <c r="V600" s="5"/>
      <c r="W600" s="5"/>
    </row>
    <row r="601" ht="15.75" customHeight="1">
      <c r="A601" s="78"/>
      <c r="T601" s="5"/>
      <c r="U601" s="5"/>
      <c r="V601" s="5"/>
      <c r="W601" s="5"/>
    </row>
    <row r="602" ht="15.75" customHeight="1">
      <c r="A602" s="78"/>
      <c r="T602" s="5"/>
      <c r="U602" s="5"/>
      <c r="V602" s="5"/>
      <c r="W602" s="5"/>
    </row>
    <row r="603" ht="15.75" customHeight="1">
      <c r="A603" s="78"/>
      <c r="T603" s="5"/>
      <c r="U603" s="5"/>
      <c r="V603" s="5"/>
      <c r="W603" s="5"/>
    </row>
    <row r="604" ht="15.75" customHeight="1">
      <c r="A604" s="78"/>
      <c r="T604" s="5"/>
      <c r="U604" s="5"/>
      <c r="V604" s="5"/>
      <c r="W604" s="5"/>
    </row>
    <row r="605" ht="15.75" customHeight="1">
      <c r="A605" s="78"/>
      <c r="T605" s="5"/>
      <c r="U605" s="5"/>
      <c r="V605" s="5"/>
      <c r="W605" s="5"/>
    </row>
    <row r="606" ht="15.75" customHeight="1">
      <c r="A606" s="78"/>
      <c r="T606" s="5"/>
      <c r="U606" s="5"/>
      <c r="V606" s="5"/>
      <c r="W606" s="5"/>
    </row>
    <row r="607" ht="15.75" customHeight="1">
      <c r="A607" s="78"/>
      <c r="T607" s="5"/>
      <c r="U607" s="5"/>
      <c r="V607" s="5"/>
      <c r="W607" s="5"/>
    </row>
    <row r="608" ht="15.75" customHeight="1">
      <c r="A608" s="78"/>
      <c r="T608" s="5"/>
      <c r="U608" s="5"/>
      <c r="V608" s="5"/>
      <c r="W608" s="5"/>
    </row>
    <row r="609" ht="15.75" customHeight="1">
      <c r="A609" s="78"/>
      <c r="T609" s="5"/>
      <c r="U609" s="5"/>
      <c r="V609" s="5"/>
      <c r="W609" s="5"/>
    </row>
    <row r="610" ht="15.75" customHeight="1">
      <c r="A610" s="78"/>
      <c r="T610" s="5"/>
      <c r="U610" s="5"/>
      <c r="V610" s="5"/>
      <c r="W610" s="5"/>
    </row>
    <row r="611" ht="15.75" customHeight="1">
      <c r="A611" s="78"/>
      <c r="T611" s="5"/>
      <c r="U611" s="5"/>
      <c r="V611" s="5"/>
      <c r="W611" s="5"/>
    </row>
    <row r="612" ht="15.75" customHeight="1">
      <c r="A612" s="78"/>
      <c r="T612" s="5"/>
      <c r="U612" s="5"/>
      <c r="V612" s="5"/>
      <c r="W612" s="5"/>
    </row>
    <row r="613" ht="15.75" customHeight="1">
      <c r="A613" s="78"/>
      <c r="T613" s="5"/>
      <c r="U613" s="5"/>
      <c r="V613" s="5"/>
      <c r="W613" s="5"/>
    </row>
    <row r="614" ht="15.75" customHeight="1">
      <c r="A614" s="78"/>
      <c r="T614" s="5"/>
      <c r="U614" s="5"/>
      <c r="V614" s="5"/>
      <c r="W614" s="5"/>
    </row>
    <row r="615" ht="15.75" customHeight="1">
      <c r="A615" s="78"/>
      <c r="T615" s="5"/>
      <c r="U615" s="5"/>
      <c r="V615" s="5"/>
      <c r="W615" s="5"/>
    </row>
    <row r="616" ht="15.75" customHeight="1">
      <c r="A616" s="78"/>
      <c r="T616" s="5"/>
      <c r="U616" s="5"/>
      <c r="V616" s="5"/>
      <c r="W616" s="5"/>
    </row>
    <row r="617" ht="15.75" customHeight="1">
      <c r="A617" s="78"/>
      <c r="T617" s="5"/>
      <c r="U617" s="5"/>
      <c r="V617" s="5"/>
      <c r="W617" s="5"/>
    </row>
    <row r="618" ht="15.75" customHeight="1">
      <c r="A618" s="78"/>
      <c r="T618" s="5"/>
      <c r="U618" s="5"/>
      <c r="V618" s="5"/>
      <c r="W618" s="5"/>
    </row>
    <row r="619" ht="15.75" customHeight="1">
      <c r="A619" s="78"/>
      <c r="T619" s="5"/>
      <c r="U619" s="5"/>
      <c r="V619" s="5"/>
      <c r="W619" s="5"/>
    </row>
    <row r="620" ht="15.75" customHeight="1">
      <c r="A620" s="78"/>
      <c r="T620" s="5"/>
      <c r="U620" s="5"/>
      <c r="V620" s="5"/>
      <c r="W620" s="5"/>
    </row>
    <row r="621" ht="15.75" customHeight="1">
      <c r="A621" s="78"/>
      <c r="T621" s="5"/>
      <c r="U621" s="5"/>
      <c r="V621" s="5"/>
      <c r="W621" s="5"/>
    </row>
    <row r="622" ht="15.75" customHeight="1">
      <c r="A622" s="78"/>
      <c r="T622" s="5"/>
      <c r="U622" s="5"/>
      <c r="V622" s="5"/>
      <c r="W622" s="5"/>
    </row>
    <row r="623" ht="15.75" customHeight="1">
      <c r="A623" s="78"/>
      <c r="T623" s="5"/>
      <c r="U623" s="5"/>
      <c r="V623" s="5"/>
      <c r="W623" s="5"/>
    </row>
    <row r="624" ht="15.75" customHeight="1">
      <c r="A624" s="78"/>
      <c r="T624" s="5"/>
      <c r="U624" s="5"/>
      <c r="V624" s="5"/>
      <c r="W624" s="5"/>
    </row>
    <row r="625" ht="15.75" customHeight="1">
      <c r="A625" s="78"/>
      <c r="T625" s="5"/>
      <c r="U625" s="5"/>
      <c r="V625" s="5"/>
      <c r="W625" s="5"/>
    </row>
    <row r="626" ht="15.75" customHeight="1">
      <c r="A626" s="78"/>
      <c r="T626" s="5"/>
      <c r="U626" s="5"/>
      <c r="V626" s="5"/>
      <c r="W626" s="5"/>
    </row>
    <row r="627" ht="15.75" customHeight="1">
      <c r="A627" s="78"/>
      <c r="T627" s="5"/>
      <c r="U627" s="5"/>
      <c r="V627" s="5"/>
      <c r="W627" s="5"/>
    </row>
    <row r="628" ht="15.75" customHeight="1">
      <c r="A628" s="78"/>
      <c r="T628" s="5"/>
      <c r="U628" s="5"/>
      <c r="V628" s="5"/>
      <c r="W628" s="5"/>
    </row>
    <row r="629" ht="15.75" customHeight="1">
      <c r="A629" s="78"/>
      <c r="T629" s="5"/>
      <c r="U629" s="5"/>
      <c r="V629" s="5"/>
      <c r="W629" s="5"/>
    </row>
    <row r="630" ht="15.75" customHeight="1">
      <c r="A630" s="78"/>
      <c r="T630" s="5"/>
      <c r="U630" s="5"/>
      <c r="V630" s="5"/>
      <c r="W630" s="5"/>
    </row>
    <row r="631" ht="15.75" customHeight="1">
      <c r="A631" s="78"/>
      <c r="T631" s="5"/>
      <c r="U631" s="5"/>
      <c r="V631" s="5"/>
      <c r="W631" s="5"/>
    </row>
    <row r="632" ht="15.75" customHeight="1">
      <c r="A632" s="78"/>
      <c r="T632" s="5"/>
      <c r="U632" s="5"/>
      <c r="V632" s="5"/>
      <c r="W632" s="5"/>
    </row>
    <row r="633" ht="15.75" customHeight="1">
      <c r="A633" s="78"/>
      <c r="T633" s="5"/>
      <c r="U633" s="5"/>
      <c r="V633" s="5"/>
      <c r="W633" s="5"/>
    </row>
    <row r="634" ht="15.75" customHeight="1">
      <c r="A634" s="78"/>
      <c r="T634" s="5"/>
      <c r="U634" s="5"/>
      <c r="V634" s="5"/>
      <c r="W634" s="5"/>
    </row>
    <row r="635" ht="15.75" customHeight="1">
      <c r="A635" s="78"/>
      <c r="T635" s="5"/>
      <c r="U635" s="5"/>
      <c r="V635" s="5"/>
      <c r="W635" s="5"/>
    </row>
    <row r="636" ht="15.75" customHeight="1">
      <c r="A636" s="78"/>
      <c r="T636" s="5"/>
      <c r="U636" s="5"/>
      <c r="V636" s="5"/>
      <c r="W636" s="5"/>
    </row>
    <row r="637" ht="15.75" customHeight="1">
      <c r="A637" s="78"/>
      <c r="T637" s="5"/>
      <c r="U637" s="5"/>
      <c r="V637" s="5"/>
      <c r="W637" s="5"/>
    </row>
    <row r="638" ht="15.75" customHeight="1">
      <c r="A638" s="78"/>
      <c r="T638" s="5"/>
      <c r="U638" s="5"/>
      <c r="V638" s="5"/>
      <c r="W638" s="5"/>
    </row>
    <row r="639" ht="15.75" customHeight="1">
      <c r="A639" s="78"/>
      <c r="T639" s="5"/>
      <c r="U639" s="5"/>
      <c r="V639" s="5"/>
      <c r="W639" s="5"/>
    </row>
    <row r="640" ht="15.75" customHeight="1">
      <c r="A640" s="78"/>
      <c r="T640" s="5"/>
      <c r="U640" s="5"/>
      <c r="V640" s="5"/>
      <c r="W640" s="5"/>
    </row>
    <row r="641" ht="15.75" customHeight="1">
      <c r="A641" s="78"/>
      <c r="T641" s="5"/>
      <c r="U641" s="5"/>
      <c r="V641" s="5"/>
      <c r="W641" s="5"/>
    </row>
    <row r="642" ht="15.75" customHeight="1">
      <c r="A642" s="78"/>
      <c r="T642" s="5"/>
      <c r="U642" s="5"/>
      <c r="V642" s="5"/>
      <c r="W642" s="5"/>
    </row>
    <row r="643" ht="15.75" customHeight="1">
      <c r="A643" s="78"/>
      <c r="T643" s="5"/>
      <c r="U643" s="5"/>
      <c r="V643" s="5"/>
      <c r="W643" s="5"/>
    </row>
    <row r="644" ht="15.75" customHeight="1">
      <c r="A644" s="78"/>
      <c r="T644" s="5"/>
      <c r="U644" s="5"/>
      <c r="V644" s="5"/>
      <c r="W644" s="5"/>
    </row>
    <row r="645" ht="15.75" customHeight="1">
      <c r="A645" s="78"/>
      <c r="T645" s="5"/>
      <c r="U645" s="5"/>
      <c r="V645" s="5"/>
      <c r="W645" s="5"/>
    </row>
    <row r="646" ht="15.75" customHeight="1">
      <c r="A646" s="78"/>
      <c r="T646" s="5"/>
      <c r="U646" s="5"/>
      <c r="V646" s="5"/>
      <c r="W646" s="5"/>
    </row>
    <row r="647" ht="15.75" customHeight="1">
      <c r="A647" s="78"/>
      <c r="T647" s="5"/>
      <c r="U647" s="5"/>
      <c r="V647" s="5"/>
      <c r="W647" s="5"/>
    </row>
    <row r="648" ht="15.75" customHeight="1">
      <c r="A648" s="78"/>
      <c r="T648" s="5"/>
      <c r="U648" s="5"/>
      <c r="V648" s="5"/>
      <c r="W648" s="5"/>
    </row>
    <row r="649" ht="15.75" customHeight="1">
      <c r="A649" s="78"/>
      <c r="T649" s="5"/>
      <c r="U649" s="5"/>
      <c r="V649" s="5"/>
      <c r="W649" s="5"/>
    </row>
    <row r="650" ht="15.75" customHeight="1">
      <c r="A650" s="78"/>
      <c r="T650" s="5"/>
      <c r="U650" s="5"/>
      <c r="V650" s="5"/>
      <c r="W650" s="5"/>
    </row>
    <row r="651" ht="15.75" customHeight="1">
      <c r="A651" s="78"/>
      <c r="T651" s="5"/>
      <c r="U651" s="5"/>
      <c r="V651" s="5"/>
      <c r="W651" s="5"/>
    </row>
    <row r="652" ht="15.75" customHeight="1">
      <c r="A652" s="78"/>
      <c r="T652" s="5"/>
      <c r="U652" s="5"/>
      <c r="V652" s="5"/>
      <c r="W652" s="5"/>
    </row>
    <row r="653" ht="15.75" customHeight="1">
      <c r="A653" s="78"/>
      <c r="T653" s="5"/>
      <c r="U653" s="5"/>
      <c r="V653" s="5"/>
      <c r="W653" s="5"/>
    </row>
    <row r="654" ht="15.75" customHeight="1">
      <c r="A654" s="78"/>
      <c r="T654" s="5"/>
      <c r="U654" s="5"/>
      <c r="V654" s="5"/>
      <c r="W654" s="5"/>
    </row>
    <row r="655" ht="15.75" customHeight="1">
      <c r="A655" s="78"/>
      <c r="T655" s="5"/>
      <c r="U655" s="5"/>
      <c r="V655" s="5"/>
      <c r="W655" s="5"/>
    </row>
    <row r="656" ht="15.75" customHeight="1">
      <c r="A656" s="78"/>
      <c r="T656" s="5"/>
      <c r="U656" s="5"/>
      <c r="V656" s="5"/>
      <c r="W656" s="5"/>
    </row>
    <row r="657" ht="15.75" customHeight="1">
      <c r="A657" s="78"/>
      <c r="T657" s="5"/>
      <c r="U657" s="5"/>
      <c r="V657" s="5"/>
      <c r="W657" s="5"/>
    </row>
    <row r="658" ht="15.75" customHeight="1">
      <c r="A658" s="78"/>
      <c r="T658" s="5"/>
      <c r="U658" s="5"/>
      <c r="V658" s="5"/>
      <c r="W658" s="5"/>
    </row>
    <row r="659" ht="15.75" customHeight="1">
      <c r="A659" s="78"/>
      <c r="T659" s="5"/>
      <c r="U659" s="5"/>
      <c r="V659" s="5"/>
      <c r="W659" s="5"/>
    </row>
    <row r="660" ht="15.75" customHeight="1">
      <c r="A660" s="78"/>
      <c r="T660" s="5"/>
      <c r="U660" s="5"/>
      <c r="V660" s="5"/>
      <c r="W660" s="5"/>
    </row>
    <row r="661" ht="15.75" customHeight="1">
      <c r="A661" s="78"/>
      <c r="T661" s="5"/>
      <c r="U661" s="5"/>
      <c r="V661" s="5"/>
      <c r="W661" s="5"/>
    </row>
    <row r="662" ht="15.75" customHeight="1">
      <c r="A662" s="78"/>
      <c r="T662" s="5"/>
      <c r="U662" s="5"/>
      <c r="V662" s="5"/>
      <c r="W662" s="5"/>
    </row>
    <row r="663" ht="15.75" customHeight="1">
      <c r="A663" s="78"/>
      <c r="T663" s="5"/>
      <c r="U663" s="5"/>
      <c r="V663" s="5"/>
      <c r="W663" s="5"/>
    </row>
    <row r="664" ht="15.75" customHeight="1">
      <c r="A664" s="78"/>
      <c r="T664" s="5"/>
      <c r="U664" s="5"/>
      <c r="V664" s="5"/>
      <c r="W664" s="5"/>
    </row>
    <row r="665" ht="15.75" customHeight="1">
      <c r="A665" s="78"/>
      <c r="T665" s="5"/>
      <c r="U665" s="5"/>
      <c r="V665" s="5"/>
      <c r="W665" s="5"/>
    </row>
    <row r="666" ht="15.75" customHeight="1">
      <c r="A666" s="78"/>
      <c r="T666" s="5"/>
      <c r="U666" s="5"/>
      <c r="V666" s="5"/>
      <c r="W666" s="5"/>
    </row>
    <row r="667" ht="15.75" customHeight="1">
      <c r="A667" s="78"/>
      <c r="T667" s="5"/>
      <c r="U667" s="5"/>
      <c r="V667" s="5"/>
      <c r="W667" s="5"/>
    </row>
    <row r="668" ht="15.75" customHeight="1">
      <c r="A668" s="78"/>
      <c r="T668" s="5"/>
      <c r="U668" s="5"/>
      <c r="V668" s="5"/>
      <c r="W668" s="5"/>
    </row>
    <row r="669" ht="15.75" customHeight="1">
      <c r="A669" s="78"/>
      <c r="T669" s="5"/>
      <c r="U669" s="5"/>
      <c r="V669" s="5"/>
      <c r="W669" s="5"/>
    </row>
    <row r="670" ht="15.75" customHeight="1">
      <c r="A670" s="78"/>
      <c r="T670" s="5"/>
      <c r="U670" s="5"/>
      <c r="V670" s="5"/>
      <c r="W670" s="5"/>
    </row>
    <row r="671" ht="15.75" customHeight="1">
      <c r="A671" s="78"/>
      <c r="T671" s="5"/>
      <c r="U671" s="5"/>
      <c r="V671" s="5"/>
      <c r="W671" s="5"/>
    </row>
    <row r="672" ht="15.75" customHeight="1">
      <c r="A672" s="78"/>
      <c r="T672" s="5"/>
      <c r="U672" s="5"/>
      <c r="V672" s="5"/>
      <c r="W672" s="5"/>
    </row>
    <row r="673" ht="15.75" customHeight="1">
      <c r="A673" s="78"/>
      <c r="T673" s="5"/>
      <c r="U673" s="5"/>
      <c r="V673" s="5"/>
      <c r="W673" s="5"/>
    </row>
    <row r="674" ht="15.75" customHeight="1">
      <c r="A674" s="78"/>
      <c r="T674" s="5"/>
      <c r="U674" s="5"/>
      <c r="V674" s="5"/>
      <c r="W674" s="5"/>
    </row>
    <row r="675" ht="15.75" customHeight="1">
      <c r="A675" s="78"/>
      <c r="T675" s="5"/>
      <c r="U675" s="5"/>
      <c r="V675" s="5"/>
      <c r="W675" s="5"/>
    </row>
    <row r="676" ht="15.75" customHeight="1">
      <c r="A676" s="78"/>
      <c r="T676" s="5"/>
      <c r="U676" s="5"/>
      <c r="V676" s="5"/>
      <c r="W676" s="5"/>
    </row>
    <row r="677" ht="15.75" customHeight="1">
      <c r="A677" s="78"/>
      <c r="T677" s="5"/>
      <c r="U677" s="5"/>
      <c r="V677" s="5"/>
      <c r="W677" s="5"/>
    </row>
    <row r="678" ht="15.75" customHeight="1">
      <c r="A678" s="78"/>
      <c r="T678" s="5"/>
      <c r="U678" s="5"/>
      <c r="V678" s="5"/>
      <c r="W678" s="5"/>
    </row>
    <row r="679" ht="15.75" customHeight="1">
      <c r="A679" s="78"/>
      <c r="T679" s="5"/>
      <c r="U679" s="5"/>
      <c r="V679" s="5"/>
      <c r="W679" s="5"/>
    </row>
    <row r="680" ht="15.75" customHeight="1">
      <c r="A680" s="78"/>
      <c r="T680" s="5"/>
      <c r="U680" s="5"/>
      <c r="V680" s="5"/>
      <c r="W680" s="5"/>
    </row>
    <row r="681" ht="15.75" customHeight="1">
      <c r="A681" s="78"/>
      <c r="T681" s="5"/>
      <c r="U681" s="5"/>
      <c r="V681" s="5"/>
      <c r="W681" s="5"/>
    </row>
    <row r="682" ht="15.75" customHeight="1">
      <c r="A682" s="78"/>
      <c r="T682" s="5"/>
      <c r="U682" s="5"/>
      <c r="V682" s="5"/>
      <c r="W682" s="5"/>
    </row>
    <row r="683" ht="15.75" customHeight="1">
      <c r="A683" s="78"/>
      <c r="T683" s="5"/>
      <c r="U683" s="5"/>
      <c r="V683" s="5"/>
      <c r="W683" s="5"/>
    </row>
    <row r="684" ht="15.75" customHeight="1">
      <c r="A684" s="78"/>
      <c r="T684" s="5"/>
      <c r="U684" s="5"/>
      <c r="V684" s="5"/>
      <c r="W684" s="5"/>
    </row>
    <row r="685" ht="15.75" customHeight="1">
      <c r="A685" s="78"/>
      <c r="T685" s="5"/>
      <c r="U685" s="5"/>
      <c r="V685" s="5"/>
      <c r="W685" s="5"/>
    </row>
    <row r="686" ht="15.75" customHeight="1">
      <c r="A686" s="78"/>
      <c r="T686" s="5"/>
      <c r="U686" s="5"/>
      <c r="V686" s="5"/>
      <c r="W686" s="5"/>
    </row>
    <row r="687" ht="15.75" customHeight="1">
      <c r="A687" s="78"/>
      <c r="T687" s="5"/>
      <c r="U687" s="5"/>
      <c r="V687" s="5"/>
      <c r="W687" s="5"/>
    </row>
    <row r="688" ht="15.75" customHeight="1">
      <c r="A688" s="78"/>
      <c r="T688" s="5"/>
      <c r="U688" s="5"/>
      <c r="V688" s="5"/>
      <c r="W688" s="5"/>
    </row>
    <row r="689" ht="15.75" customHeight="1">
      <c r="A689" s="78"/>
      <c r="T689" s="5"/>
      <c r="U689" s="5"/>
      <c r="V689" s="5"/>
      <c r="W689" s="5"/>
    </row>
    <row r="690" ht="15.75" customHeight="1">
      <c r="A690" s="78"/>
      <c r="T690" s="5"/>
      <c r="U690" s="5"/>
      <c r="V690" s="5"/>
      <c r="W690" s="5"/>
    </row>
    <row r="691" ht="15.75" customHeight="1">
      <c r="A691" s="78"/>
      <c r="T691" s="5"/>
      <c r="U691" s="5"/>
      <c r="V691" s="5"/>
      <c r="W691" s="5"/>
    </row>
    <row r="692" ht="15.75" customHeight="1">
      <c r="A692" s="78"/>
      <c r="T692" s="5"/>
      <c r="U692" s="5"/>
      <c r="V692" s="5"/>
      <c r="W692" s="5"/>
    </row>
    <row r="693" ht="15.75" customHeight="1">
      <c r="A693" s="78"/>
      <c r="T693" s="5"/>
      <c r="U693" s="5"/>
      <c r="V693" s="5"/>
      <c r="W693" s="5"/>
    </row>
    <row r="694" ht="15.75" customHeight="1">
      <c r="A694" s="78"/>
      <c r="T694" s="5"/>
      <c r="U694" s="5"/>
      <c r="V694" s="5"/>
      <c r="W694" s="5"/>
    </row>
    <row r="695" ht="15.75" customHeight="1">
      <c r="A695" s="78"/>
      <c r="T695" s="5"/>
      <c r="U695" s="5"/>
      <c r="V695" s="5"/>
      <c r="W695" s="5"/>
    </row>
    <row r="696" ht="15.75" customHeight="1">
      <c r="A696" s="78"/>
      <c r="T696" s="5"/>
      <c r="U696" s="5"/>
      <c r="V696" s="5"/>
      <c r="W696" s="5"/>
    </row>
    <row r="697" ht="15.75" customHeight="1">
      <c r="A697" s="78"/>
      <c r="T697" s="5"/>
      <c r="U697" s="5"/>
      <c r="V697" s="5"/>
      <c r="W697" s="5"/>
    </row>
    <row r="698" ht="15.75" customHeight="1">
      <c r="A698" s="78"/>
      <c r="T698" s="5"/>
      <c r="U698" s="5"/>
      <c r="V698" s="5"/>
      <c r="W698" s="5"/>
    </row>
    <row r="699" ht="15.75" customHeight="1">
      <c r="A699" s="78"/>
      <c r="T699" s="5"/>
      <c r="U699" s="5"/>
      <c r="V699" s="5"/>
      <c r="W699" s="5"/>
    </row>
    <row r="700" ht="15.75" customHeight="1">
      <c r="A700" s="78"/>
      <c r="T700" s="5"/>
      <c r="U700" s="5"/>
      <c r="V700" s="5"/>
      <c r="W700" s="5"/>
    </row>
    <row r="701" ht="15.75" customHeight="1">
      <c r="A701" s="78"/>
      <c r="T701" s="5"/>
      <c r="U701" s="5"/>
      <c r="V701" s="5"/>
      <c r="W701" s="5"/>
    </row>
    <row r="702" ht="15.75" customHeight="1">
      <c r="A702" s="78"/>
      <c r="T702" s="5"/>
      <c r="U702" s="5"/>
      <c r="V702" s="5"/>
      <c r="W702" s="5"/>
    </row>
    <row r="703" ht="15.75" customHeight="1">
      <c r="A703" s="78"/>
      <c r="T703" s="5"/>
      <c r="U703" s="5"/>
      <c r="V703" s="5"/>
      <c r="W703" s="5"/>
    </row>
    <row r="704" ht="15.75" customHeight="1">
      <c r="A704" s="78"/>
      <c r="T704" s="5"/>
      <c r="U704" s="5"/>
      <c r="V704" s="5"/>
      <c r="W704" s="5"/>
    </row>
    <row r="705" ht="15.75" customHeight="1">
      <c r="A705" s="78"/>
      <c r="T705" s="5"/>
      <c r="U705" s="5"/>
      <c r="V705" s="5"/>
      <c r="W705" s="5"/>
    </row>
    <row r="706" ht="15.75" customHeight="1">
      <c r="A706" s="78"/>
      <c r="T706" s="5"/>
      <c r="U706" s="5"/>
      <c r="V706" s="5"/>
      <c r="W706" s="5"/>
    </row>
    <row r="707" ht="15.75" customHeight="1">
      <c r="A707" s="78"/>
      <c r="T707" s="5"/>
      <c r="U707" s="5"/>
      <c r="V707" s="5"/>
      <c r="W707" s="5"/>
    </row>
    <row r="708" ht="15.75" customHeight="1">
      <c r="A708" s="78"/>
      <c r="T708" s="5"/>
      <c r="U708" s="5"/>
      <c r="V708" s="5"/>
      <c r="W708" s="5"/>
    </row>
    <row r="709" ht="15.75" customHeight="1">
      <c r="A709" s="78"/>
      <c r="T709" s="5"/>
      <c r="U709" s="5"/>
      <c r="V709" s="5"/>
      <c r="W709" s="5"/>
    </row>
    <row r="710" ht="15.75" customHeight="1">
      <c r="A710" s="78"/>
      <c r="T710" s="5"/>
      <c r="U710" s="5"/>
      <c r="V710" s="5"/>
      <c r="W710" s="5"/>
    </row>
    <row r="711" ht="15.75" customHeight="1">
      <c r="A711" s="78"/>
      <c r="T711" s="5"/>
      <c r="U711" s="5"/>
      <c r="V711" s="5"/>
      <c r="W711" s="5"/>
    </row>
    <row r="712" ht="15.75" customHeight="1">
      <c r="A712" s="78"/>
      <c r="T712" s="5"/>
      <c r="U712" s="5"/>
      <c r="V712" s="5"/>
      <c r="W712" s="5"/>
    </row>
    <row r="713" ht="15.75" customHeight="1">
      <c r="A713" s="78"/>
      <c r="T713" s="5"/>
      <c r="U713" s="5"/>
      <c r="V713" s="5"/>
      <c r="W713" s="5"/>
    </row>
    <row r="714" ht="15.75" customHeight="1">
      <c r="A714" s="78"/>
      <c r="T714" s="5"/>
      <c r="U714" s="5"/>
      <c r="V714" s="5"/>
      <c r="W714" s="5"/>
    </row>
    <row r="715" ht="15.75" customHeight="1">
      <c r="A715" s="78"/>
      <c r="T715" s="5"/>
      <c r="U715" s="5"/>
      <c r="V715" s="5"/>
      <c r="W715" s="5"/>
    </row>
    <row r="716" ht="15.75" customHeight="1">
      <c r="A716" s="78"/>
      <c r="T716" s="5"/>
      <c r="U716" s="5"/>
      <c r="V716" s="5"/>
      <c r="W716" s="5"/>
    </row>
    <row r="717" ht="15.75" customHeight="1">
      <c r="A717" s="78"/>
      <c r="T717" s="5"/>
      <c r="U717" s="5"/>
      <c r="V717" s="5"/>
      <c r="W717" s="5"/>
    </row>
    <row r="718" ht="15.75" customHeight="1">
      <c r="A718" s="78"/>
      <c r="T718" s="5"/>
      <c r="U718" s="5"/>
      <c r="V718" s="5"/>
      <c r="W718" s="5"/>
    </row>
    <row r="719" ht="15.75" customHeight="1">
      <c r="A719" s="78"/>
      <c r="T719" s="5"/>
      <c r="U719" s="5"/>
      <c r="V719" s="5"/>
      <c r="W719" s="5"/>
    </row>
    <row r="720" ht="15.75" customHeight="1">
      <c r="A720" s="78"/>
      <c r="T720" s="5"/>
      <c r="U720" s="5"/>
      <c r="V720" s="5"/>
      <c r="W720" s="5"/>
    </row>
    <row r="721" ht="15.75" customHeight="1">
      <c r="A721" s="78"/>
      <c r="T721" s="5"/>
      <c r="U721" s="5"/>
      <c r="V721" s="5"/>
      <c r="W721" s="5"/>
    </row>
    <row r="722" ht="15.75" customHeight="1">
      <c r="A722" s="78"/>
      <c r="T722" s="5"/>
      <c r="U722" s="5"/>
      <c r="V722" s="5"/>
      <c r="W722" s="5"/>
    </row>
    <row r="723" ht="15.75" customHeight="1">
      <c r="A723" s="78"/>
      <c r="T723" s="5"/>
      <c r="U723" s="5"/>
      <c r="V723" s="5"/>
      <c r="W723" s="5"/>
    </row>
    <row r="724" ht="15.75" customHeight="1">
      <c r="A724" s="78"/>
      <c r="T724" s="5"/>
      <c r="U724" s="5"/>
      <c r="V724" s="5"/>
      <c r="W724" s="5"/>
    </row>
    <row r="725" ht="15.75" customHeight="1">
      <c r="A725" s="78"/>
      <c r="T725" s="5"/>
      <c r="U725" s="5"/>
      <c r="V725" s="5"/>
      <c r="W725" s="5"/>
    </row>
    <row r="726" ht="15.75" customHeight="1">
      <c r="A726" s="78"/>
      <c r="T726" s="5"/>
      <c r="U726" s="5"/>
      <c r="V726" s="5"/>
      <c r="W726" s="5"/>
    </row>
    <row r="727" ht="15.75" customHeight="1">
      <c r="A727" s="78"/>
      <c r="T727" s="5"/>
      <c r="U727" s="5"/>
      <c r="V727" s="5"/>
      <c r="W727" s="5"/>
    </row>
    <row r="728" ht="15.75" customHeight="1">
      <c r="A728" s="78"/>
      <c r="T728" s="5"/>
      <c r="U728" s="5"/>
      <c r="V728" s="5"/>
      <c r="W728" s="5"/>
    </row>
    <row r="729" ht="15.75" customHeight="1">
      <c r="A729" s="78"/>
      <c r="T729" s="5"/>
      <c r="U729" s="5"/>
      <c r="V729" s="5"/>
      <c r="W729" s="5"/>
    </row>
    <row r="730" ht="15.75" customHeight="1">
      <c r="A730" s="78"/>
      <c r="T730" s="5"/>
      <c r="U730" s="5"/>
      <c r="V730" s="5"/>
      <c r="W730" s="5"/>
    </row>
    <row r="731" ht="15.75" customHeight="1">
      <c r="A731" s="78"/>
      <c r="T731" s="5"/>
      <c r="U731" s="5"/>
      <c r="V731" s="5"/>
      <c r="W731" s="5"/>
    </row>
    <row r="732" ht="15.75" customHeight="1">
      <c r="A732" s="78"/>
      <c r="T732" s="5"/>
      <c r="U732" s="5"/>
      <c r="V732" s="5"/>
      <c r="W732" s="5"/>
    </row>
    <row r="733" ht="15.75" customHeight="1">
      <c r="A733" s="78"/>
      <c r="T733" s="5"/>
      <c r="U733" s="5"/>
      <c r="V733" s="5"/>
      <c r="W733" s="5"/>
    </row>
    <row r="734" ht="15.75" customHeight="1">
      <c r="A734" s="78"/>
      <c r="T734" s="5"/>
      <c r="U734" s="5"/>
      <c r="V734" s="5"/>
      <c r="W734" s="5"/>
    </row>
    <row r="735" ht="15.75" customHeight="1">
      <c r="A735" s="78"/>
      <c r="T735" s="5"/>
      <c r="U735" s="5"/>
      <c r="V735" s="5"/>
      <c r="W735" s="5"/>
    </row>
    <row r="736" ht="15.75" customHeight="1">
      <c r="A736" s="78"/>
      <c r="T736" s="5"/>
      <c r="U736" s="5"/>
      <c r="V736" s="5"/>
      <c r="W736" s="5"/>
    </row>
    <row r="737" ht="15.75" customHeight="1">
      <c r="A737" s="78"/>
      <c r="T737" s="5"/>
      <c r="U737" s="5"/>
      <c r="V737" s="5"/>
      <c r="W737" s="5"/>
    </row>
    <row r="738" ht="15.75" customHeight="1">
      <c r="A738" s="78"/>
      <c r="T738" s="5"/>
      <c r="U738" s="5"/>
      <c r="V738" s="5"/>
      <c r="W738" s="5"/>
    </row>
    <row r="739" ht="15.75" customHeight="1">
      <c r="A739" s="78"/>
      <c r="T739" s="5"/>
      <c r="U739" s="5"/>
      <c r="V739" s="5"/>
      <c r="W739" s="5"/>
    </row>
    <row r="740" ht="15.75" customHeight="1">
      <c r="A740" s="78"/>
      <c r="T740" s="5"/>
      <c r="U740" s="5"/>
      <c r="V740" s="5"/>
      <c r="W740" s="5"/>
    </row>
    <row r="741" ht="15.75" customHeight="1">
      <c r="A741" s="78"/>
      <c r="T741" s="5"/>
      <c r="U741" s="5"/>
      <c r="V741" s="5"/>
      <c r="W741" s="5"/>
    </row>
    <row r="742" ht="15.75" customHeight="1">
      <c r="A742" s="78"/>
      <c r="T742" s="5"/>
      <c r="U742" s="5"/>
      <c r="V742" s="5"/>
      <c r="W742" s="5"/>
    </row>
    <row r="743" ht="15.75" customHeight="1">
      <c r="A743" s="78"/>
      <c r="T743" s="5"/>
      <c r="U743" s="5"/>
      <c r="V743" s="5"/>
      <c r="W743" s="5"/>
    </row>
    <row r="744" ht="15.75" customHeight="1">
      <c r="A744" s="78"/>
      <c r="T744" s="5"/>
      <c r="U744" s="5"/>
      <c r="V744" s="5"/>
      <c r="W744" s="5"/>
    </row>
    <row r="745" ht="15.75" customHeight="1">
      <c r="A745" s="78"/>
      <c r="T745" s="5"/>
      <c r="U745" s="5"/>
      <c r="V745" s="5"/>
      <c r="W745" s="5"/>
    </row>
    <row r="746" ht="15.75" customHeight="1">
      <c r="A746" s="78"/>
      <c r="T746" s="5"/>
      <c r="U746" s="5"/>
      <c r="V746" s="5"/>
      <c r="W746" s="5"/>
    </row>
    <row r="747" ht="15.75" customHeight="1">
      <c r="A747" s="78"/>
      <c r="T747" s="5"/>
      <c r="U747" s="5"/>
      <c r="V747" s="5"/>
      <c r="W747" s="5"/>
    </row>
    <row r="748" ht="15.75" customHeight="1">
      <c r="A748" s="78"/>
      <c r="T748" s="5"/>
      <c r="U748" s="5"/>
      <c r="V748" s="5"/>
      <c r="W748" s="5"/>
    </row>
    <row r="749" ht="15.75" customHeight="1">
      <c r="A749" s="78"/>
      <c r="T749" s="5"/>
      <c r="U749" s="5"/>
      <c r="V749" s="5"/>
      <c r="W749" s="5"/>
    </row>
    <row r="750" ht="15.75" customHeight="1">
      <c r="A750" s="78"/>
      <c r="T750" s="5"/>
      <c r="U750" s="5"/>
      <c r="V750" s="5"/>
      <c r="W750" s="5"/>
    </row>
    <row r="751" ht="15.75" customHeight="1">
      <c r="A751" s="78"/>
      <c r="T751" s="5"/>
      <c r="U751" s="5"/>
      <c r="V751" s="5"/>
      <c r="W751" s="5"/>
    </row>
    <row r="752" ht="15.75" customHeight="1">
      <c r="A752" s="78"/>
      <c r="T752" s="5"/>
      <c r="U752" s="5"/>
      <c r="V752" s="5"/>
      <c r="W752" s="5"/>
    </row>
    <row r="753" ht="15.75" customHeight="1">
      <c r="A753" s="78"/>
      <c r="T753" s="5"/>
      <c r="U753" s="5"/>
      <c r="V753" s="5"/>
      <c r="W753" s="5"/>
    </row>
    <row r="754" ht="15.75" customHeight="1">
      <c r="A754" s="78"/>
      <c r="T754" s="5"/>
      <c r="U754" s="5"/>
      <c r="V754" s="5"/>
      <c r="W754" s="5"/>
    </row>
    <row r="755" ht="15.75" customHeight="1">
      <c r="A755" s="78"/>
      <c r="T755" s="5"/>
      <c r="U755" s="5"/>
      <c r="V755" s="5"/>
      <c r="W755" s="5"/>
    </row>
    <row r="756" ht="15.75" customHeight="1">
      <c r="A756" s="78"/>
      <c r="T756" s="5"/>
      <c r="U756" s="5"/>
      <c r="V756" s="5"/>
      <c r="W756" s="5"/>
    </row>
    <row r="757" ht="15.75" customHeight="1">
      <c r="A757" s="78"/>
      <c r="T757" s="5"/>
      <c r="U757" s="5"/>
      <c r="V757" s="5"/>
      <c r="W757" s="5"/>
    </row>
    <row r="758" ht="15.75" customHeight="1">
      <c r="A758" s="78"/>
      <c r="T758" s="5"/>
      <c r="U758" s="5"/>
      <c r="V758" s="5"/>
      <c r="W758" s="5"/>
    </row>
    <row r="759" ht="15.75" customHeight="1">
      <c r="A759" s="78"/>
      <c r="T759" s="5"/>
      <c r="U759" s="5"/>
      <c r="V759" s="5"/>
      <c r="W759" s="5"/>
    </row>
    <row r="760" ht="15.75" customHeight="1">
      <c r="A760" s="78"/>
      <c r="T760" s="5"/>
      <c r="U760" s="5"/>
      <c r="V760" s="5"/>
      <c r="W760" s="5"/>
    </row>
    <row r="761" ht="15.75" customHeight="1">
      <c r="A761" s="78"/>
      <c r="T761" s="5"/>
      <c r="U761" s="5"/>
      <c r="V761" s="5"/>
      <c r="W761" s="5"/>
    </row>
    <row r="762" ht="15.75" customHeight="1">
      <c r="A762" s="78"/>
      <c r="T762" s="5"/>
      <c r="U762" s="5"/>
      <c r="V762" s="5"/>
      <c r="W762" s="5"/>
    </row>
    <row r="763" ht="15.75" customHeight="1">
      <c r="A763" s="78"/>
      <c r="T763" s="5"/>
      <c r="U763" s="5"/>
      <c r="V763" s="5"/>
      <c r="W763" s="5"/>
    </row>
    <row r="764" ht="15.75" customHeight="1">
      <c r="A764" s="78"/>
      <c r="T764" s="5"/>
      <c r="U764" s="5"/>
      <c r="V764" s="5"/>
      <c r="W764" s="5"/>
    </row>
    <row r="765" ht="15.75" customHeight="1">
      <c r="A765" s="78"/>
      <c r="T765" s="5"/>
      <c r="U765" s="5"/>
      <c r="V765" s="5"/>
      <c r="W765" s="5"/>
    </row>
    <row r="766" ht="15.75" customHeight="1">
      <c r="A766" s="78"/>
      <c r="T766" s="5"/>
      <c r="U766" s="5"/>
      <c r="V766" s="5"/>
      <c r="W766" s="5"/>
    </row>
    <row r="767" ht="15.75" customHeight="1">
      <c r="A767" s="78"/>
      <c r="T767" s="5"/>
      <c r="U767" s="5"/>
      <c r="V767" s="5"/>
      <c r="W767" s="5"/>
    </row>
    <row r="768" ht="15.75" customHeight="1">
      <c r="A768" s="78"/>
      <c r="T768" s="5"/>
      <c r="U768" s="5"/>
      <c r="V768" s="5"/>
      <c r="W768" s="5"/>
    </row>
    <row r="769" ht="15.75" customHeight="1">
      <c r="A769" s="78"/>
      <c r="T769" s="5"/>
      <c r="U769" s="5"/>
      <c r="V769" s="5"/>
      <c r="W769" s="5"/>
    </row>
    <row r="770" ht="15.75" customHeight="1">
      <c r="A770" s="78"/>
      <c r="T770" s="5"/>
      <c r="U770" s="5"/>
      <c r="V770" s="5"/>
      <c r="W770" s="5"/>
    </row>
    <row r="771" ht="15.75" customHeight="1">
      <c r="A771" s="78"/>
      <c r="T771" s="5"/>
      <c r="U771" s="5"/>
      <c r="V771" s="5"/>
      <c r="W771" s="5"/>
    </row>
    <row r="772" ht="15.75" customHeight="1">
      <c r="A772" s="78"/>
      <c r="T772" s="5"/>
      <c r="U772" s="5"/>
      <c r="V772" s="5"/>
      <c r="W772" s="5"/>
    </row>
    <row r="773" ht="15.75" customHeight="1">
      <c r="A773" s="78"/>
      <c r="T773" s="5"/>
      <c r="U773" s="5"/>
      <c r="V773" s="5"/>
      <c r="W773" s="5"/>
    </row>
    <row r="774" ht="15.75" customHeight="1">
      <c r="A774" s="78"/>
      <c r="T774" s="5"/>
      <c r="U774" s="5"/>
      <c r="V774" s="5"/>
      <c r="W774" s="5"/>
    </row>
    <row r="775" ht="15.75" customHeight="1">
      <c r="A775" s="78"/>
      <c r="T775" s="5"/>
      <c r="U775" s="5"/>
      <c r="V775" s="5"/>
      <c r="W775" s="5"/>
    </row>
    <row r="776" ht="15.75" customHeight="1">
      <c r="A776" s="78"/>
      <c r="T776" s="5"/>
      <c r="U776" s="5"/>
      <c r="V776" s="5"/>
      <c r="W776" s="5"/>
    </row>
    <row r="777" ht="15.75" customHeight="1">
      <c r="A777" s="78"/>
      <c r="T777" s="5"/>
      <c r="U777" s="5"/>
      <c r="V777" s="5"/>
      <c r="W777" s="5"/>
    </row>
    <row r="778" ht="15.75" customHeight="1">
      <c r="A778" s="78"/>
      <c r="T778" s="5"/>
      <c r="U778" s="5"/>
      <c r="V778" s="5"/>
      <c r="W778" s="5"/>
    </row>
    <row r="779" ht="15.75" customHeight="1">
      <c r="A779" s="78"/>
      <c r="T779" s="5"/>
      <c r="U779" s="5"/>
      <c r="V779" s="5"/>
      <c r="W779" s="5"/>
    </row>
    <row r="780" ht="15.75" customHeight="1">
      <c r="A780" s="78"/>
      <c r="T780" s="5"/>
      <c r="U780" s="5"/>
      <c r="V780" s="5"/>
      <c r="W780" s="5"/>
    </row>
    <row r="781" ht="15.75" customHeight="1">
      <c r="A781" s="78"/>
      <c r="T781" s="5"/>
      <c r="U781" s="5"/>
      <c r="V781" s="5"/>
      <c r="W781" s="5"/>
    </row>
    <row r="782" ht="15.75" customHeight="1">
      <c r="A782" s="78"/>
      <c r="T782" s="5"/>
      <c r="U782" s="5"/>
      <c r="V782" s="5"/>
      <c r="W782" s="5"/>
    </row>
    <row r="783" ht="15.75" customHeight="1">
      <c r="A783" s="78"/>
      <c r="T783" s="5"/>
      <c r="U783" s="5"/>
      <c r="V783" s="5"/>
      <c r="W783" s="5"/>
    </row>
    <row r="784" ht="15.75" customHeight="1">
      <c r="A784" s="78"/>
      <c r="T784" s="5"/>
      <c r="U784" s="5"/>
      <c r="V784" s="5"/>
      <c r="W784" s="5"/>
    </row>
    <row r="785" ht="15.75" customHeight="1">
      <c r="A785" s="78"/>
      <c r="T785" s="5"/>
      <c r="U785" s="5"/>
      <c r="V785" s="5"/>
      <c r="W785" s="5"/>
    </row>
    <row r="786" ht="15.75" customHeight="1">
      <c r="A786" s="78"/>
      <c r="T786" s="5"/>
      <c r="U786" s="5"/>
      <c r="V786" s="5"/>
      <c r="W786" s="5"/>
    </row>
    <row r="787" ht="15.75" customHeight="1">
      <c r="A787" s="78"/>
      <c r="T787" s="5"/>
      <c r="U787" s="5"/>
      <c r="V787" s="5"/>
      <c r="W787" s="5"/>
    </row>
    <row r="788" ht="15.75" customHeight="1">
      <c r="A788" s="78"/>
      <c r="T788" s="5"/>
      <c r="U788" s="5"/>
      <c r="V788" s="5"/>
      <c r="W788" s="5"/>
    </row>
    <row r="789" ht="15.75" customHeight="1">
      <c r="A789" s="78"/>
      <c r="T789" s="5"/>
      <c r="U789" s="5"/>
      <c r="V789" s="5"/>
      <c r="W789" s="5"/>
    </row>
    <row r="790" ht="15.75" customHeight="1">
      <c r="A790" s="78"/>
      <c r="T790" s="5"/>
      <c r="U790" s="5"/>
      <c r="V790" s="5"/>
      <c r="W790" s="5"/>
    </row>
    <row r="791" ht="15.75" customHeight="1">
      <c r="A791" s="78"/>
      <c r="T791" s="5"/>
      <c r="U791" s="5"/>
      <c r="V791" s="5"/>
      <c r="W791" s="5"/>
    </row>
    <row r="792" ht="15.75" customHeight="1">
      <c r="A792" s="78"/>
      <c r="T792" s="5"/>
      <c r="U792" s="5"/>
      <c r="V792" s="5"/>
      <c r="W792" s="5"/>
    </row>
    <row r="793" ht="15.75" customHeight="1">
      <c r="A793" s="78"/>
      <c r="T793" s="5"/>
      <c r="U793" s="5"/>
      <c r="V793" s="5"/>
      <c r="W793" s="5"/>
    </row>
    <row r="794" ht="15.75" customHeight="1">
      <c r="A794" s="78"/>
      <c r="T794" s="5"/>
      <c r="U794" s="5"/>
      <c r="V794" s="5"/>
      <c r="W794" s="5"/>
    </row>
    <row r="795" ht="15.75" customHeight="1">
      <c r="A795" s="78"/>
      <c r="T795" s="5"/>
      <c r="U795" s="5"/>
      <c r="V795" s="5"/>
      <c r="W795" s="5"/>
    </row>
    <row r="796" ht="15.75" customHeight="1">
      <c r="A796" s="78"/>
      <c r="T796" s="5"/>
      <c r="U796" s="5"/>
      <c r="V796" s="5"/>
      <c r="W796" s="5"/>
    </row>
    <row r="797" ht="15.75" customHeight="1">
      <c r="A797" s="78"/>
      <c r="T797" s="5"/>
      <c r="U797" s="5"/>
      <c r="V797" s="5"/>
      <c r="W797" s="5"/>
    </row>
    <row r="798" ht="15.75" customHeight="1">
      <c r="A798" s="78"/>
      <c r="T798" s="5"/>
      <c r="U798" s="5"/>
      <c r="V798" s="5"/>
      <c r="W798" s="5"/>
    </row>
    <row r="799" ht="15.75" customHeight="1">
      <c r="A799" s="78"/>
      <c r="T799" s="5"/>
      <c r="U799" s="5"/>
      <c r="V799" s="5"/>
      <c r="W799" s="5"/>
    </row>
    <row r="800" ht="15.75" customHeight="1">
      <c r="A800" s="78"/>
      <c r="T800" s="5"/>
      <c r="U800" s="5"/>
      <c r="V800" s="5"/>
      <c r="W800" s="5"/>
    </row>
    <row r="801" ht="15.75" customHeight="1">
      <c r="A801" s="78"/>
      <c r="T801" s="5"/>
      <c r="U801" s="5"/>
      <c r="V801" s="5"/>
      <c r="W801" s="5"/>
    </row>
    <row r="802" ht="15.75" customHeight="1">
      <c r="A802" s="78"/>
      <c r="T802" s="5"/>
      <c r="U802" s="5"/>
      <c r="V802" s="5"/>
      <c r="W802" s="5"/>
    </row>
    <row r="803" ht="15.75" customHeight="1">
      <c r="A803" s="78"/>
      <c r="T803" s="5"/>
      <c r="U803" s="5"/>
      <c r="V803" s="5"/>
      <c r="W803" s="5"/>
    </row>
    <row r="804" ht="15.75" customHeight="1">
      <c r="A804" s="78"/>
      <c r="T804" s="5"/>
      <c r="U804" s="5"/>
      <c r="V804" s="5"/>
      <c r="W804" s="5"/>
    </row>
    <row r="805" ht="15.75" customHeight="1">
      <c r="A805" s="78"/>
      <c r="T805" s="5"/>
      <c r="U805" s="5"/>
      <c r="V805" s="5"/>
      <c r="W805" s="5"/>
    </row>
    <row r="806" ht="15.75" customHeight="1">
      <c r="A806" s="78"/>
      <c r="T806" s="5"/>
      <c r="U806" s="5"/>
      <c r="V806" s="5"/>
      <c r="W806" s="5"/>
    </row>
    <row r="807" ht="15.75" customHeight="1">
      <c r="A807" s="78"/>
      <c r="T807" s="5"/>
      <c r="U807" s="5"/>
      <c r="V807" s="5"/>
      <c r="W807" s="5"/>
    </row>
    <row r="808" ht="15.75" customHeight="1">
      <c r="A808" s="78"/>
      <c r="T808" s="5"/>
      <c r="U808" s="5"/>
      <c r="V808" s="5"/>
      <c r="W808" s="5"/>
    </row>
    <row r="809" ht="15.75" customHeight="1">
      <c r="A809" s="78"/>
      <c r="T809" s="5"/>
      <c r="U809" s="5"/>
      <c r="V809" s="5"/>
      <c r="W809" s="5"/>
    </row>
    <row r="810" ht="15.75" customHeight="1">
      <c r="A810" s="78"/>
      <c r="T810" s="5"/>
      <c r="U810" s="5"/>
      <c r="V810" s="5"/>
      <c r="W810" s="5"/>
    </row>
    <row r="811" ht="15.75" customHeight="1">
      <c r="A811" s="78"/>
      <c r="T811" s="5"/>
      <c r="U811" s="5"/>
      <c r="V811" s="5"/>
      <c r="W811" s="5"/>
    </row>
    <row r="812" ht="15.75" customHeight="1">
      <c r="A812" s="78"/>
      <c r="T812" s="5"/>
      <c r="U812" s="5"/>
      <c r="V812" s="5"/>
      <c r="W812" s="5"/>
    </row>
    <row r="813" ht="15.75" customHeight="1">
      <c r="A813" s="78"/>
      <c r="T813" s="5"/>
      <c r="U813" s="5"/>
      <c r="V813" s="5"/>
      <c r="W813" s="5"/>
    </row>
    <row r="814" ht="15.75" customHeight="1">
      <c r="A814" s="78"/>
      <c r="T814" s="5"/>
      <c r="U814" s="5"/>
      <c r="V814" s="5"/>
      <c r="W814" s="5"/>
    </row>
    <row r="815" ht="15.75" customHeight="1">
      <c r="A815" s="78"/>
      <c r="T815" s="5"/>
      <c r="U815" s="5"/>
      <c r="V815" s="5"/>
      <c r="W815" s="5"/>
    </row>
    <row r="816" ht="15.75" customHeight="1">
      <c r="A816" s="78"/>
      <c r="T816" s="5"/>
      <c r="U816" s="5"/>
      <c r="V816" s="5"/>
      <c r="W816" s="5"/>
    </row>
    <row r="817" ht="15.75" customHeight="1">
      <c r="A817" s="78"/>
      <c r="T817" s="5"/>
      <c r="U817" s="5"/>
      <c r="V817" s="5"/>
      <c r="W817" s="5"/>
    </row>
    <row r="818" ht="15.75" customHeight="1">
      <c r="A818" s="78"/>
      <c r="T818" s="5"/>
      <c r="U818" s="5"/>
      <c r="V818" s="5"/>
      <c r="W818" s="5"/>
    </row>
    <row r="819" ht="15.75" customHeight="1">
      <c r="A819" s="78"/>
      <c r="T819" s="5"/>
      <c r="U819" s="5"/>
      <c r="V819" s="5"/>
      <c r="W819" s="5"/>
    </row>
    <row r="820" ht="15.75" customHeight="1">
      <c r="A820" s="78"/>
      <c r="T820" s="5"/>
      <c r="U820" s="5"/>
      <c r="V820" s="5"/>
      <c r="W820" s="5"/>
    </row>
    <row r="821" ht="15.75" customHeight="1">
      <c r="A821" s="78"/>
      <c r="T821" s="5"/>
      <c r="U821" s="5"/>
      <c r="V821" s="5"/>
      <c r="W821" s="5"/>
    </row>
    <row r="822" ht="15.75" customHeight="1">
      <c r="A822" s="78"/>
      <c r="T822" s="5"/>
      <c r="U822" s="5"/>
      <c r="V822" s="5"/>
      <c r="W822" s="5"/>
    </row>
    <row r="823" ht="15.75" customHeight="1">
      <c r="A823" s="78"/>
      <c r="T823" s="5"/>
      <c r="U823" s="5"/>
      <c r="V823" s="5"/>
      <c r="W823" s="5"/>
    </row>
    <row r="824" ht="15.75" customHeight="1">
      <c r="A824" s="78"/>
      <c r="T824" s="5"/>
      <c r="U824" s="5"/>
      <c r="V824" s="5"/>
      <c r="W824" s="5"/>
    </row>
    <row r="825" ht="15.75" customHeight="1">
      <c r="A825" s="78"/>
      <c r="T825" s="5"/>
      <c r="U825" s="5"/>
      <c r="V825" s="5"/>
      <c r="W825" s="5"/>
    </row>
    <row r="826" ht="15.75" customHeight="1">
      <c r="A826" s="78"/>
      <c r="T826" s="5"/>
      <c r="U826" s="5"/>
      <c r="V826" s="5"/>
      <c r="W826" s="5"/>
    </row>
    <row r="827" ht="15.75" customHeight="1">
      <c r="A827" s="78"/>
      <c r="T827" s="5"/>
      <c r="U827" s="5"/>
      <c r="V827" s="5"/>
      <c r="W827" s="5"/>
    </row>
    <row r="828" ht="15.75" customHeight="1">
      <c r="A828" s="78"/>
      <c r="T828" s="5"/>
      <c r="U828" s="5"/>
      <c r="V828" s="5"/>
      <c r="W828" s="5"/>
    </row>
    <row r="829" ht="15.75" customHeight="1">
      <c r="A829" s="78"/>
      <c r="T829" s="5"/>
      <c r="U829" s="5"/>
      <c r="V829" s="5"/>
      <c r="W829" s="5"/>
    </row>
    <row r="830" ht="15.75" customHeight="1">
      <c r="A830" s="78"/>
      <c r="T830" s="5"/>
      <c r="U830" s="5"/>
      <c r="V830" s="5"/>
      <c r="W830" s="5"/>
    </row>
    <row r="831" ht="15.75" customHeight="1">
      <c r="A831" s="78"/>
      <c r="T831" s="5"/>
      <c r="U831" s="5"/>
      <c r="V831" s="5"/>
      <c r="W831" s="5"/>
    </row>
    <row r="832" ht="15.75" customHeight="1">
      <c r="A832" s="78"/>
      <c r="T832" s="5"/>
      <c r="U832" s="5"/>
      <c r="V832" s="5"/>
      <c r="W832" s="5"/>
    </row>
    <row r="833" ht="15.75" customHeight="1">
      <c r="A833" s="78"/>
      <c r="T833" s="5"/>
      <c r="U833" s="5"/>
      <c r="V833" s="5"/>
      <c r="W833" s="5"/>
    </row>
    <row r="834" ht="15.75" customHeight="1">
      <c r="A834" s="78"/>
      <c r="T834" s="5"/>
      <c r="U834" s="5"/>
      <c r="V834" s="5"/>
      <c r="W834" s="5"/>
    </row>
    <row r="835" ht="15.75" customHeight="1">
      <c r="A835" s="78"/>
      <c r="T835" s="5"/>
      <c r="U835" s="5"/>
      <c r="V835" s="5"/>
      <c r="W835" s="5"/>
    </row>
    <row r="836" ht="15.75" customHeight="1">
      <c r="A836" s="78"/>
      <c r="T836" s="5"/>
      <c r="U836" s="5"/>
      <c r="V836" s="5"/>
      <c r="W836" s="5"/>
    </row>
    <row r="837" ht="15.75" customHeight="1">
      <c r="A837" s="78"/>
      <c r="T837" s="5"/>
      <c r="U837" s="5"/>
      <c r="V837" s="5"/>
      <c r="W837" s="5"/>
    </row>
    <row r="838" ht="15.75" customHeight="1">
      <c r="A838" s="78"/>
      <c r="T838" s="5"/>
      <c r="U838" s="5"/>
      <c r="V838" s="5"/>
      <c r="W838" s="5"/>
    </row>
    <row r="839" ht="15.75" customHeight="1">
      <c r="A839" s="78"/>
      <c r="T839" s="5"/>
      <c r="U839" s="5"/>
      <c r="V839" s="5"/>
      <c r="W839" s="5"/>
    </row>
    <row r="840" ht="15.75" customHeight="1">
      <c r="A840" s="78"/>
      <c r="T840" s="5"/>
      <c r="U840" s="5"/>
      <c r="V840" s="5"/>
      <c r="W840" s="5"/>
    </row>
    <row r="841" ht="15.75" customHeight="1">
      <c r="A841" s="78"/>
      <c r="T841" s="5"/>
      <c r="U841" s="5"/>
      <c r="V841" s="5"/>
      <c r="W841" s="5"/>
    </row>
    <row r="842" ht="15.75" customHeight="1">
      <c r="A842" s="78"/>
      <c r="T842" s="5"/>
      <c r="U842" s="5"/>
      <c r="V842" s="5"/>
      <c r="W842" s="5"/>
    </row>
    <row r="843" ht="15.75" customHeight="1">
      <c r="A843" s="78"/>
      <c r="T843" s="5"/>
      <c r="U843" s="5"/>
      <c r="V843" s="5"/>
      <c r="W843" s="5"/>
    </row>
    <row r="844" ht="15.75" customHeight="1">
      <c r="A844" s="78"/>
      <c r="T844" s="5"/>
      <c r="U844" s="5"/>
      <c r="V844" s="5"/>
      <c r="W844" s="5"/>
    </row>
    <row r="845" ht="15.75" customHeight="1">
      <c r="A845" s="78"/>
      <c r="T845" s="5"/>
      <c r="U845" s="5"/>
      <c r="V845" s="5"/>
      <c r="W845" s="5"/>
    </row>
    <row r="846" ht="15.75" customHeight="1">
      <c r="A846" s="78"/>
      <c r="T846" s="5"/>
      <c r="U846" s="5"/>
      <c r="V846" s="5"/>
      <c r="W846" s="5"/>
    </row>
    <row r="847" ht="15.75" customHeight="1">
      <c r="A847" s="78"/>
      <c r="T847" s="5"/>
      <c r="U847" s="5"/>
      <c r="V847" s="5"/>
      <c r="W847" s="5"/>
    </row>
    <row r="848" ht="15.75" customHeight="1">
      <c r="A848" s="78"/>
      <c r="T848" s="5"/>
      <c r="U848" s="5"/>
      <c r="V848" s="5"/>
      <c r="W848" s="5"/>
    </row>
    <row r="849" ht="15.75" customHeight="1">
      <c r="A849" s="78"/>
      <c r="T849" s="5"/>
      <c r="U849" s="5"/>
      <c r="V849" s="5"/>
      <c r="W849" s="5"/>
    </row>
    <row r="850" ht="15.75" customHeight="1">
      <c r="A850" s="78"/>
      <c r="T850" s="5"/>
      <c r="U850" s="5"/>
      <c r="V850" s="5"/>
      <c r="W850" s="5"/>
    </row>
    <row r="851" ht="15.75" customHeight="1">
      <c r="A851" s="78"/>
      <c r="T851" s="5"/>
      <c r="U851" s="5"/>
      <c r="V851" s="5"/>
      <c r="W851" s="5"/>
    </row>
    <row r="852" ht="15.75" customHeight="1">
      <c r="A852" s="78"/>
      <c r="T852" s="5"/>
      <c r="U852" s="5"/>
      <c r="V852" s="5"/>
      <c r="W852" s="5"/>
    </row>
    <row r="853" ht="15.75" customHeight="1">
      <c r="A853" s="78"/>
      <c r="T853" s="5"/>
      <c r="U853" s="5"/>
      <c r="V853" s="5"/>
      <c r="W853" s="5"/>
    </row>
    <row r="854" ht="15.75" customHeight="1">
      <c r="A854" s="78"/>
      <c r="T854" s="5"/>
      <c r="U854" s="5"/>
      <c r="V854" s="5"/>
      <c r="W854" s="5"/>
    </row>
    <row r="855" ht="15.75" customHeight="1">
      <c r="A855" s="78"/>
      <c r="T855" s="5"/>
      <c r="U855" s="5"/>
      <c r="V855" s="5"/>
      <c r="W855" s="5"/>
    </row>
    <row r="856" ht="15.75" customHeight="1">
      <c r="A856" s="78"/>
      <c r="T856" s="5"/>
      <c r="U856" s="5"/>
      <c r="V856" s="5"/>
      <c r="W856" s="5"/>
    </row>
    <row r="857" ht="15.75" customHeight="1">
      <c r="A857" s="78"/>
      <c r="T857" s="5"/>
      <c r="U857" s="5"/>
      <c r="V857" s="5"/>
      <c r="W857" s="5"/>
    </row>
    <row r="858" ht="15.75" customHeight="1">
      <c r="A858" s="78"/>
      <c r="T858" s="5"/>
      <c r="U858" s="5"/>
      <c r="V858" s="5"/>
      <c r="W858" s="5"/>
    </row>
    <row r="859" ht="15.75" customHeight="1">
      <c r="A859" s="78"/>
      <c r="T859" s="5"/>
      <c r="U859" s="5"/>
      <c r="V859" s="5"/>
      <c r="W859" s="5"/>
    </row>
    <row r="860" ht="15.75" customHeight="1">
      <c r="A860" s="78"/>
      <c r="T860" s="5"/>
      <c r="U860" s="5"/>
      <c r="V860" s="5"/>
      <c r="W860" s="5"/>
    </row>
    <row r="861" ht="15.75" customHeight="1">
      <c r="A861" s="78"/>
      <c r="T861" s="5"/>
      <c r="U861" s="5"/>
      <c r="V861" s="5"/>
      <c r="W861" s="5"/>
    </row>
    <row r="862" ht="15.75" customHeight="1">
      <c r="A862" s="78"/>
      <c r="T862" s="5"/>
      <c r="U862" s="5"/>
      <c r="V862" s="5"/>
      <c r="W862" s="5"/>
    </row>
    <row r="863" ht="15.75" customHeight="1">
      <c r="A863" s="78"/>
      <c r="T863" s="5"/>
      <c r="U863" s="5"/>
      <c r="V863" s="5"/>
      <c r="W863" s="5"/>
    </row>
    <row r="864" ht="15.75" customHeight="1">
      <c r="A864" s="78"/>
      <c r="T864" s="5"/>
      <c r="U864" s="5"/>
      <c r="V864" s="5"/>
      <c r="W864" s="5"/>
    </row>
    <row r="865" ht="15.75" customHeight="1">
      <c r="A865" s="78"/>
      <c r="T865" s="5"/>
      <c r="U865" s="5"/>
      <c r="V865" s="5"/>
      <c r="W865" s="5"/>
    </row>
    <row r="866" ht="15.75" customHeight="1">
      <c r="A866" s="78"/>
      <c r="T866" s="5"/>
      <c r="U866" s="5"/>
      <c r="V866" s="5"/>
      <c r="W866" s="5"/>
    </row>
    <row r="867" ht="15.75" customHeight="1">
      <c r="A867" s="78"/>
      <c r="T867" s="5"/>
      <c r="U867" s="5"/>
      <c r="V867" s="5"/>
      <c r="W867" s="5"/>
    </row>
    <row r="868" ht="15.75" customHeight="1">
      <c r="A868" s="78"/>
      <c r="T868" s="5"/>
      <c r="U868" s="5"/>
      <c r="V868" s="5"/>
      <c r="W868" s="5"/>
    </row>
    <row r="869" ht="15.75" customHeight="1">
      <c r="A869" s="78"/>
      <c r="T869" s="5"/>
      <c r="U869" s="5"/>
      <c r="V869" s="5"/>
      <c r="W869" s="5"/>
    </row>
    <row r="870" ht="15.75" customHeight="1">
      <c r="A870" s="78"/>
      <c r="T870" s="5"/>
      <c r="U870" s="5"/>
      <c r="V870" s="5"/>
      <c r="W870" s="5"/>
    </row>
    <row r="871" ht="15.75" customHeight="1">
      <c r="A871" s="78"/>
      <c r="T871" s="5"/>
      <c r="U871" s="5"/>
      <c r="V871" s="5"/>
      <c r="W871" s="5"/>
    </row>
    <row r="872" ht="15.75" customHeight="1">
      <c r="A872" s="78"/>
      <c r="T872" s="5"/>
      <c r="U872" s="5"/>
      <c r="V872" s="5"/>
      <c r="W872" s="5"/>
    </row>
    <row r="873" ht="15.75" customHeight="1">
      <c r="A873" s="78"/>
      <c r="T873" s="5"/>
      <c r="U873" s="5"/>
      <c r="V873" s="5"/>
      <c r="W873" s="5"/>
    </row>
    <row r="874" ht="15.75" customHeight="1">
      <c r="A874" s="78"/>
      <c r="T874" s="5"/>
      <c r="U874" s="5"/>
      <c r="V874" s="5"/>
      <c r="W874" s="5"/>
    </row>
    <row r="875" ht="15.75" customHeight="1">
      <c r="A875" s="78"/>
      <c r="T875" s="5"/>
      <c r="U875" s="5"/>
      <c r="V875" s="5"/>
      <c r="W875" s="5"/>
    </row>
    <row r="876" ht="15.75" customHeight="1">
      <c r="A876" s="78"/>
      <c r="T876" s="5"/>
      <c r="U876" s="5"/>
      <c r="V876" s="5"/>
      <c r="W876" s="5"/>
    </row>
    <row r="877" ht="15.75" customHeight="1">
      <c r="A877" s="78"/>
      <c r="T877" s="5"/>
      <c r="U877" s="5"/>
      <c r="V877" s="5"/>
      <c r="W877" s="5"/>
    </row>
    <row r="878" ht="15.75" customHeight="1">
      <c r="A878" s="78"/>
      <c r="T878" s="5"/>
      <c r="U878" s="5"/>
      <c r="V878" s="5"/>
      <c r="W878" s="5"/>
    </row>
    <row r="879" ht="15.75" customHeight="1">
      <c r="A879" s="78"/>
      <c r="T879" s="5"/>
      <c r="U879" s="5"/>
      <c r="V879" s="5"/>
      <c r="W879" s="5"/>
    </row>
    <row r="880" ht="15.75" customHeight="1">
      <c r="A880" s="78"/>
      <c r="T880" s="5"/>
      <c r="U880" s="5"/>
      <c r="V880" s="5"/>
      <c r="W880" s="5"/>
    </row>
    <row r="881" ht="15.75" customHeight="1">
      <c r="A881" s="78"/>
      <c r="T881" s="5"/>
      <c r="U881" s="5"/>
      <c r="V881" s="5"/>
      <c r="W881" s="5"/>
    </row>
    <row r="882" ht="15.75" customHeight="1">
      <c r="A882" s="78"/>
      <c r="T882" s="5"/>
      <c r="U882" s="5"/>
      <c r="V882" s="5"/>
      <c r="W882" s="5"/>
    </row>
    <row r="883" ht="15.75" customHeight="1">
      <c r="A883" s="78"/>
      <c r="T883" s="5"/>
      <c r="U883" s="5"/>
      <c r="V883" s="5"/>
      <c r="W883" s="5"/>
    </row>
    <row r="884" ht="15.75" customHeight="1">
      <c r="A884" s="78"/>
      <c r="T884" s="5"/>
      <c r="U884" s="5"/>
      <c r="V884" s="5"/>
      <c r="W884" s="5"/>
    </row>
    <row r="885" ht="15.75" customHeight="1">
      <c r="A885" s="78"/>
      <c r="T885" s="5"/>
      <c r="U885" s="5"/>
      <c r="V885" s="5"/>
      <c r="W885" s="5"/>
    </row>
    <row r="886" ht="15.75" customHeight="1">
      <c r="A886" s="78"/>
      <c r="T886" s="5"/>
      <c r="U886" s="5"/>
      <c r="V886" s="5"/>
      <c r="W886" s="5"/>
    </row>
    <row r="887" ht="15.75" customHeight="1">
      <c r="A887" s="78"/>
      <c r="T887" s="5"/>
      <c r="U887" s="5"/>
      <c r="V887" s="5"/>
      <c r="W887" s="5"/>
    </row>
    <row r="888" ht="15.75" customHeight="1">
      <c r="A888" s="78"/>
      <c r="T888" s="5"/>
      <c r="U888" s="5"/>
      <c r="V888" s="5"/>
      <c r="W888" s="5"/>
    </row>
    <row r="889" ht="15.75" customHeight="1">
      <c r="A889" s="78"/>
      <c r="T889" s="5"/>
      <c r="U889" s="5"/>
      <c r="V889" s="5"/>
      <c r="W889" s="5"/>
    </row>
    <row r="890" ht="15.75" customHeight="1">
      <c r="A890" s="78"/>
      <c r="T890" s="5"/>
      <c r="U890" s="5"/>
      <c r="V890" s="5"/>
      <c r="W890" s="5"/>
    </row>
    <row r="891" ht="15.75" customHeight="1">
      <c r="A891" s="78"/>
      <c r="T891" s="5"/>
      <c r="U891" s="5"/>
      <c r="V891" s="5"/>
      <c r="W891" s="5"/>
    </row>
    <row r="892" ht="15.75" customHeight="1">
      <c r="A892" s="78"/>
      <c r="T892" s="5"/>
      <c r="U892" s="5"/>
      <c r="V892" s="5"/>
      <c r="W892" s="5"/>
    </row>
    <row r="893" ht="15.75" customHeight="1">
      <c r="A893" s="78"/>
      <c r="T893" s="5"/>
      <c r="U893" s="5"/>
      <c r="V893" s="5"/>
      <c r="W893" s="5"/>
    </row>
    <row r="894" ht="15.75" customHeight="1">
      <c r="A894" s="78"/>
      <c r="T894" s="5"/>
      <c r="U894" s="5"/>
      <c r="V894" s="5"/>
      <c r="W894" s="5"/>
    </row>
    <row r="895" ht="15.75" customHeight="1">
      <c r="A895" s="78"/>
      <c r="T895" s="5"/>
      <c r="U895" s="5"/>
      <c r="V895" s="5"/>
      <c r="W895" s="5"/>
    </row>
    <row r="896" ht="15.75" customHeight="1">
      <c r="A896" s="78"/>
      <c r="T896" s="5"/>
      <c r="U896" s="5"/>
      <c r="V896" s="5"/>
      <c r="W896" s="5"/>
    </row>
    <row r="897" ht="15.75" customHeight="1">
      <c r="A897" s="78"/>
      <c r="T897" s="5"/>
      <c r="U897" s="5"/>
      <c r="V897" s="5"/>
      <c r="W897" s="5"/>
    </row>
    <row r="898" ht="15.75" customHeight="1">
      <c r="A898" s="78"/>
      <c r="T898" s="5"/>
      <c r="U898" s="5"/>
      <c r="V898" s="5"/>
      <c r="W898" s="5"/>
    </row>
    <row r="899" ht="15.75" customHeight="1">
      <c r="A899" s="78"/>
      <c r="T899" s="5"/>
      <c r="U899" s="5"/>
      <c r="V899" s="5"/>
      <c r="W899" s="5"/>
    </row>
    <row r="900" ht="15.75" customHeight="1">
      <c r="A900" s="78"/>
      <c r="T900" s="5"/>
      <c r="U900" s="5"/>
      <c r="V900" s="5"/>
      <c r="W900" s="5"/>
    </row>
    <row r="901" ht="15.75" customHeight="1">
      <c r="A901" s="78"/>
      <c r="T901" s="5"/>
      <c r="U901" s="5"/>
      <c r="V901" s="5"/>
      <c r="W901" s="5"/>
    </row>
    <row r="902" ht="15.75" customHeight="1">
      <c r="A902" s="78"/>
      <c r="T902" s="5"/>
      <c r="U902" s="5"/>
      <c r="V902" s="5"/>
      <c r="W902" s="5"/>
    </row>
    <row r="903" ht="15.75" customHeight="1">
      <c r="A903" s="78"/>
      <c r="T903" s="5"/>
      <c r="U903" s="5"/>
      <c r="V903" s="5"/>
      <c r="W903" s="5"/>
    </row>
    <row r="904" ht="15.75" customHeight="1">
      <c r="A904" s="78"/>
      <c r="T904" s="5"/>
      <c r="U904" s="5"/>
      <c r="V904" s="5"/>
      <c r="W904" s="5"/>
    </row>
    <row r="905" ht="15.75" customHeight="1">
      <c r="A905" s="78"/>
      <c r="T905" s="5"/>
      <c r="U905" s="5"/>
      <c r="V905" s="5"/>
      <c r="W905" s="5"/>
    </row>
    <row r="906" ht="15.75" customHeight="1">
      <c r="A906" s="78"/>
      <c r="T906" s="5"/>
      <c r="U906" s="5"/>
      <c r="V906" s="5"/>
      <c r="W906" s="5"/>
    </row>
    <row r="907" ht="15.75" customHeight="1">
      <c r="A907" s="78"/>
      <c r="T907" s="5"/>
      <c r="U907" s="5"/>
      <c r="V907" s="5"/>
      <c r="W907" s="5"/>
    </row>
    <row r="908" ht="15.75" customHeight="1">
      <c r="A908" s="78"/>
      <c r="T908" s="5"/>
      <c r="U908" s="5"/>
      <c r="V908" s="5"/>
      <c r="W908" s="5"/>
    </row>
    <row r="909" ht="15.75" customHeight="1">
      <c r="A909" s="78"/>
      <c r="T909" s="5"/>
      <c r="U909" s="5"/>
      <c r="V909" s="5"/>
      <c r="W909" s="5"/>
    </row>
    <row r="910" ht="15.75" customHeight="1">
      <c r="A910" s="78"/>
      <c r="T910" s="5"/>
      <c r="U910" s="5"/>
      <c r="V910" s="5"/>
      <c r="W910" s="5"/>
    </row>
    <row r="911" ht="15.75" customHeight="1">
      <c r="A911" s="78"/>
      <c r="T911" s="5"/>
      <c r="U911" s="5"/>
      <c r="V911" s="5"/>
      <c r="W911" s="5"/>
    </row>
    <row r="912" ht="15.75" customHeight="1">
      <c r="A912" s="78"/>
      <c r="T912" s="5"/>
      <c r="U912" s="5"/>
      <c r="V912" s="5"/>
      <c r="W912" s="5"/>
    </row>
    <row r="913" ht="15.75" customHeight="1">
      <c r="A913" s="78"/>
      <c r="T913" s="5"/>
      <c r="U913" s="5"/>
      <c r="V913" s="5"/>
      <c r="W913" s="5"/>
    </row>
    <row r="914" ht="15.75" customHeight="1">
      <c r="A914" s="78"/>
      <c r="T914" s="5"/>
      <c r="U914" s="5"/>
      <c r="V914" s="5"/>
      <c r="W914" s="5"/>
    </row>
    <row r="915" ht="15.75" customHeight="1">
      <c r="A915" s="78"/>
      <c r="T915" s="5"/>
      <c r="U915" s="5"/>
      <c r="V915" s="5"/>
      <c r="W915" s="5"/>
    </row>
    <row r="916" ht="15.75" customHeight="1">
      <c r="A916" s="78"/>
      <c r="T916" s="5"/>
      <c r="U916" s="5"/>
      <c r="V916" s="5"/>
      <c r="W916" s="5"/>
    </row>
    <row r="917" ht="15.75" customHeight="1">
      <c r="A917" s="78"/>
      <c r="T917" s="5"/>
      <c r="U917" s="5"/>
      <c r="V917" s="5"/>
      <c r="W917" s="5"/>
    </row>
    <row r="918" ht="15.75" customHeight="1">
      <c r="A918" s="78"/>
      <c r="T918" s="5"/>
      <c r="U918" s="5"/>
      <c r="V918" s="5"/>
      <c r="W918" s="5"/>
    </row>
    <row r="919" ht="15.75" customHeight="1">
      <c r="A919" s="78"/>
      <c r="T919" s="5"/>
      <c r="U919" s="5"/>
      <c r="V919" s="5"/>
      <c r="W919" s="5"/>
    </row>
    <row r="920" ht="15.75" customHeight="1">
      <c r="A920" s="78"/>
      <c r="T920" s="5"/>
      <c r="U920" s="5"/>
      <c r="V920" s="5"/>
      <c r="W920" s="5"/>
    </row>
    <row r="921" ht="15.75" customHeight="1">
      <c r="A921" s="78"/>
      <c r="T921" s="5"/>
      <c r="U921" s="5"/>
      <c r="V921" s="5"/>
      <c r="W921" s="5"/>
    </row>
    <row r="922" ht="15.75" customHeight="1">
      <c r="A922" s="78"/>
      <c r="T922" s="5"/>
      <c r="U922" s="5"/>
      <c r="V922" s="5"/>
      <c r="W922" s="5"/>
    </row>
    <row r="923" ht="15.75" customHeight="1">
      <c r="A923" s="78"/>
      <c r="T923" s="5"/>
      <c r="U923" s="5"/>
      <c r="V923" s="5"/>
      <c r="W923" s="5"/>
    </row>
    <row r="924" ht="15.75" customHeight="1">
      <c r="A924" s="78"/>
      <c r="T924" s="5"/>
      <c r="U924" s="5"/>
      <c r="V924" s="5"/>
      <c r="W924" s="5"/>
    </row>
    <row r="925" ht="15.75" customHeight="1">
      <c r="A925" s="78"/>
      <c r="T925" s="5"/>
      <c r="U925" s="5"/>
      <c r="V925" s="5"/>
      <c r="W925" s="5"/>
    </row>
    <row r="926" ht="15.75" customHeight="1">
      <c r="A926" s="78"/>
      <c r="T926" s="5"/>
      <c r="U926" s="5"/>
      <c r="V926" s="5"/>
      <c r="W926" s="5"/>
    </row>
    <row r="927" ht="15.75" customHeight="1">
      <c r="A927" s="78"/>
      <c r="T927" s="5"/>
      <c r="U927" s="5"/>
      <c r="V927" s="5"/>
      <c r="W927" s="5"/>
    </row>
    <row r="928" ht="15.75" customHeight="1">
      <c r="A928" s="78"/>
      <c r="T928" s="5"/>
      <c r="U928" s="5"/>
      <c r="V928" s="5"/>
      <c r="W928" s="5"/>
    </row>
    <row r="929" ht="15.75" customHeight="1">
      <c r="A929" s="78"/>
      <c r="T929" s="5"/>
      <c r="U929" s="5"/>
      <c r="V929" s="5"/>
      <c r="W929" s="5"/>
    </row>
    <row r="930" ht="15.75" customHeight="1">
      <c r="A930" s="78"/>
      <c r="T930" s="5"/>
      <c r="U930" s="5"/>
      <c r="V930" s="5"/>
      <c r="W930" s="5"/>
    </row>
    <row r="931" ht="15.75" customHeight="1">
      <c r="A931" s="78"/>
      <c r="T931" s="5"/>
      <c r="U931" s="5"/>
      <c r="V931" s="5"/>
      <c r="W931" s="5"/>
    </row>
    <row r="932" ht="15.75" customHeight="1">
      <c r="A932" s="78"/>
      <c r="T932" s="5"/>
      <c r="U932" s="5"/>
      <c r="V932" s="5"/>
      <c r="W932" s="5"/>
    </row>
    <row r="933" ht="15.75" customHeight="1">
      <c r="A933" s="78"/>
      <c r="T933" s="5"/>
      <c r="U933" s="5"/>
      <c r="V933" s="5"/>
      <c r="W933" s="5"/>
    </row>
    <row r="934" ht="15.75" customHeight="1">
      <c r="A934" s="78"/>
      <c r="T934" s="5"/>
      <c r="U934" s="5"/>
      <c r="V934" s="5"/>
      <c r="W934" s="5"/>
    </row>
    <row r="935" ht="15.75" customHeight="1">
      <c r="A935" s="78"/>
      <c r="T935" s="5"/>
      <c r="U935" s="5"/>
      <c r="V935" s="5"/>
      <c r="W935" s="5"/>
    </row>
    <row r="936" ht="15.75" customHeight="1">
      <c r="A936" s="78"/>
      <c r="T936" s="5"/>
      <c r="U936" s="5"/>
      <c r="V936" s="5"/>
      <c r="W936" s="5"/>
    </row>
    <row r="937" ht="15.75" customHeight="1">
      <c r="A937" s="78"/>
      <c r="T937" s="5"/>
      <c r="U937" s="5"/>
      <c r="V937" s="5"/>
      <c r="W937" s="5"/>
    </row>
    <row r="938" ht="15.75" customHeight="1">
      <c r="A938" s="78"/>
      <c r="T938" s="5"/>
      <c r="U938" s="5"/>
      <c r="V938" s="5"/>
      <c r="W938" s="5"/>
    </row>
    <row r="939" ht="15.75" customHeight="1">
      <c r="A939" s="78"/>
      <c r="T939" s="5"/>
      <c r="U939" s="5"/>
      <c r="V939" s="5"/>
      <c r="W939" s="5"/>
    </row>
    <row r="940" ht="15.75" customHeight="1">
      <c r="A940" s="78"/>
      <c r="T940" s="5"/>
      <c r="U940" s="5"/>
      <c r="V940" s="5"/>
      <c r="W940" s="5"/>
    </row>
    <row r="941" ht="15.75" customHeight="1">
      <c r="A941" s="78"/>
      <c r="T941" s="5"/>
      <c r="U941" s="5"/>
      <c r="V941" s="5"/>
      <c r="W941" s="5"/>
    </row>
    <row r="942" ht="15.75" customHeight="1">
      <c r="A942" s="78"/>
      <c r="T942" s="5"/>
      <c r="U942" s="5"/>
      <c r="V942" s="5"/>
      <c r="W942" s="5"/>
    </row>
    <row r="943" ht="15.75" customHeight="1">
      <c r="A943" s="78"/>
      <c r="T943" s="5"/>
      <c r="U943" s="5"/>
      <c r="V943" s="5"/>
      <c r="W943" s="5"/>
    </row>
    <row r="944" ht="15.75" customHeight="1">
      <c r="A944" s="78"/>
      <c r="T944" s="5"/>
      <c r="U944" s="5"/>
      <c r="V944" s="5"/>
      <c r="W944" s="5"/>
    </row>
    <row r="945" ht="15.75" customHeight="1">
      <c r="A945" s="78"/>
      <c r="T945" s="5"/>
      <c r="U945" s="5"/>
      <c r="V945" s="5"/>
      <c r="W945" s="5"/>
    </row>
    <row r="946" ht="15.75" customHeight="1">
      <c r="A946" s="78"/>
      <c r="T946" s="5"/>
      <c r="U946" s="5"/>
      <c r="V946" s="5"/>
      <c r="W946" s="5"/>
    </row>
    <row r="947" ht="15.75" customHeight="1">
      <c r="A947" s="78"/>
      <c r="T947" s="5"/>
      <c r="U947" s="5"/>
      <c r="V947" s="5"/>
      <c r="W947" s="5"/>
    </row>
    <row r="948" ht="15.75" customHeight="1">
      <c r="A948" s="78"/>
      <c r="T948" s="5"/>
      <c r="U948" s="5"/>
      <c r="V948" s="5"/>
      <c r="W948" s="5"/>
    </row>
    <row r="949" ht="15.75" customHeight="1">
      <c r="A949" s="78"/>
      <c r="T949" s="5"/>
      <c r="U949" s="5"/>
      <c r="V949" s="5"/>
      <c r="W949" s="5"/>
    </row>
    <row r="950" ht="15.75" customHeight="1">
      <c r="A950" s="78"/>
      <c r="T950" s="5"/>
      <c r="U950" s="5"/>
      <c r="V950" s="5"/>
      <c r="W950" s="5"/>
    </row>
    <row r="951" ht="15.75" customHeight="1">
      <c r="A951" s="78"/>
      <c r="T951" s="5"/>
      <c r="U951" s="5"/>
      <c r="V951" s="5"/>
      <c r="W951" s="5"/>
    </row>
    <row r="952" ht="15.75" customHeight="1">
      <c r="A952" s="78"/>
      <c r="T952" s="5"/>
      <c r="U952" s="5"/>
      <c r="V952" s="5"/>
      <c r="W952" s="5"/>
    </row>
    <row r="953" ht="15.75" customHeight="1">
      <c r="A953" s="78"/>
      <c r="T953" s="5"/>
      <c r="U953" s="5"/>
      <c r="V953" s="5"/>
      <c r="W953" s="5"/>
    </row>
    <row r="954" ht="15.75" customHeight="1">
      <c r="A954" s="78"/>
      <c r="T954" s="5"/>
      <c r="U954" s="5"/>
      <c r="V954" s="5"/>
      <c r="W954" s="5"/>
    </row>
    <row r="955" ht="15.75" customHeight="1">
      <c r="A955" s="78"/>
      <c r="T955" s="5"/>
      <c r="U955" s="5"/>
      <c r="V955" s="5"/>
      <c r="W955" s="5"/>
    </row>
    <row r="956" ht="15.75" customHeight="1">
      <c r="A956" s="78"/>
      <c r="T956" s="5"/>
      <c r="U956" s="5"/>
      <c r="V956" s="5"/>
      <c r="W956" s="5"/>
    </row>
    <row r="957" ht="15.75" customHeight="1">
      <c r="A957" s="78"/>
      <c r="T957" s="5"/>
      <c r="U957" s="5"/>
      <c r="V957" s="5"/>
      <c r="W957" s="5"/>
    </row>
    <row r="958" ht="15.75" customHeight="1">
      <c r="A958" s="78"/>
      <c r="T958" s="5"/>
      <c r="U958" s="5"/>
      <c r="V958" s="5"/>
      <c r="W958" s="5"/>
    </row>
    <row r="959" ht="15.75" customHeight="1">
      <c r="A959" s="78"/>
      <c r="T959" s="5"/>
      <c r="U959" s="5"/>
      <c r="V959" s="5"/>
      <c r="W959" s="5"/>
    </row>
    <row r="960" ht="15.75" customHeight="1">
      <c r="A960" s="78"/>
      <c r="T960" s="5"/>
      <c r="U960" s="5"/>
      <c r="V960" s="5"/>
      <c r="W960" s="5"/>
    </row>
    <row r="961" ht="15.75" customHeight="1">
      <c r="A961" s="78"/>
      <c r="T961" s="5"/>
      <c r="U961" s="5"/>
      <c r="V961" s="5"/>
      <c r="W961" s="5"/>
    </row>
    <row r="962" ht="15.75" customHeight="1">
      <c r="A962" s="78"/>
      <c r="T962" s="5"/>
      <c r="U962" s="5"/>
      <c r="V962" s="5"/>
      <c r="W962" s="5"/>
    </row>
    <row r="963" ht="15.75" customHeight="1">
      <c r="A963" s="78"/>
      <c r="T963" s="5"/>
      <c r="U963" s="5"/>
      <c r="V963" s="5"/>
      <c r="W963" s="5"/>
    </row>
    <row r="964" ht="15.75" customHeight="1">
      <c r="A964" s="78"/>
      <c r="T964" s="5"/>
      <c r="U964" s="5"/>
      <c r="V964" s="5"/>
      <c r="W964" s="5"/>
    </row>
    <row r="965" ht="15.75" customHeight="1">
      <c r="A965" s="78"/>
      <c r="T965" s="5"/>
      <c r="U965" s="5"/>
      <c r="V965" s="5"/>
      <c r="W965" s="5"/>
    </row>
    <row r="966" ht="15.75" customHeight="1">
      <c r="A966" s="78"/>
      <c r="T966" s="5"/>
      <c r="U966" s="5"/>
      <c r="V966" s="5"/>
      <c r="W966" s="5"/>
    </row>
    <row r="967" ht="15.75" customHeight="1">
      <c r="A967" s="78"/>
      <c r="T967" s="5"/>
      <c r="U967" s="5"/>
      <c r="V967" s="5"/>
      <c r="W967" s="5"/>
    </row>
    <row r="968" ht="15.75" customHeight="1">
      <c r="A968" s="78"/>
      <c r="T968" s="5"/>
      <c r="U968" s="5"/>
      <c r="V968" s="5"/>
      <c r="W968" s="5"/>
    </row>
    <row r="969" ht="15.75" customHeight="1">
      <c r="A969" s="78"/>
      <c r="T969" s="5"/>
      <c r="U969" s="5"/>
      <c r="V969" s="5"/>
      <c r="W969" s="5"/>
    </row>
    <row r="970" ht="15.75" customHeight="1">
      <c r="A970" s="78"/>
      <c r="T970" s="5"/>
      <c r="U970" s="5"/>
      <c r="V970" s="5"/>
      <c r="W970" s="5"/>
    </row>
    <row r="971" ht="15.75" customHeight="1">
      <c r="A971" s="78"/>
      <c r="T971" s="5"/>
      <c r="U971" s="5"/>
      <c r="V971" s="5"/>
      <c r="W971" s="5"/>
    </row>
    <row r="972" ht="15.75" customHeight="1">
      <c r="A972" s="78"/>
      <c r="T972" s="5"/>
      <c r="U972" s="5"/>
      <c r="V972" s="5"/>
      <c r="W972" s="5"/>
    </row>
    <row r="973" ht="15.75" customHeight="1">
      <c r="A973" s="78"/>
      <c r="T973" s="5"/>
      <c r="U973" s="5"/>
      <c r="V973" s="5"/>
      <c r="W973" s="5"/>
    </row>
    <row r="974" ht="15.75" customHeight="1">
      <c r="A974" s="78"/>
      <c r="T974" s="5"/>
      <c r="U974" s="5"/>
      <c r="V974" s="5"/>
      <c r="W974" s="5"/>
    </row>
    <row r="975" ht="15.75" customHeight="1">
      <c r="A975" s="78"/>
      <c r="T975" s="5"/>
      <c r="U975" s="5"/>
      <c r="V975" s="5"/>
      <c r="W975" s="5"/>
    </row>
    <row r="976" ht="15.75" customHeight="1">
      <c r="A976" s="78"/>
      <c r="T976" s="5"/>
      <c r="U976" s="5"/>
      <c r="V976" s="5"/>
      <c r="W976" s="5"/>
    </row>
    <row r="977" ht="15.75" customHeight="1">
      <c r="A977" s="78"/>
      <c r="T977" s="5"/>
      <c r="U977" s="5"/>
      <c r="V977" s="5"/>
      <c r="W977" s="5"/>
    </row>
    <row r="978" ht="15.75" customHeight="1">
      <c r="A978" s="78"/>
      <c r="T978" s="5"/>
      <c r="U978" s="5"/>
      <c r="V978" s="5"/>
      <c r="W978" s="5"/>
    </row>
    <row r="979" ht="15.75" customHeight="1">
      <c r="A979" s="78"/>
      <c r="T979" s="5"/>
      <c r="U979" s="5"/>
      <c r="V979" s="5"/>
      <c r="W979" s="5"/>
    </row>
    <row r="980" ht="15.75" customHeight="1">
      <c r="A980" s="78"/>
      <c r="T980" s="5"/>
      <c r="U980" s="5"/>
      <c r="V980" s="5"/>
      <c r="W980" s="5"/>
    </row>
    <row r="981" ht="15.75" customHeight="1">
      <c r="A981" s="78"/>
      <c r="T981" s="5"/>
      <c r="U981" s="5"/>
      <c r="V981" s="5"/>
      <c r="W981" s="5"/>
    </row>
    <row r="982" ht="15.75" customHeight="1">
      <c r="A982" s="78"/>
      <c r="T982" s="5"/>
      <c r="U982" s="5"/>
      <c r="V982" s="5"/>
      <c r="W982" s="5"/>
    </row>
    <row r="983" ht="15.75" customHeight="1">
      <c r="A983" s="78"/>
      <c r="T983" s="5"/>
      <c r="U983" s="5"/>
      <c r="V983" s="5"/>
      <c r="W983" s="5"/>
    </row>
    <row r="984" ht="15.75" customHeight="1">
      <c r="A984" s="78"/>
      <c r="T984" s="5"/>
      <c r="U984" s="5"/>
      <c r="V984" s="5"/>
      <c r="W984" s="5"/>
    </row>
    <row r="985" ht="15.75" customHeight="1">
      <c r="A985" s="78"/>
      <c r="T985" s="5"/>
      <c r="U985" s="5"/>
      <c r="V985" s="5"/>
      <c r="W985" s="5"/>
    </row>
    <row r="986" ht="15.75" customHeight="1">
      <c r="A986" s="78"/>
      <c r="T986" s="5"/>
      <c r="U986" s="5"/>
      <c r="V986" s="5"/>
      <c r="W986" s="5"/>
    </row>
    <row r="987" ht="15.75" customHeight="1">
      <c r="A987" s="78"/>
      <c r="T987" s="5"/>
      <c r="U987" s="5"/>
      <c r="V987" s="5"/>
      <c r="W987" s="5"/>
    </row>
    <row r="988" ht="15.75" customHeight="1">
      <c r="A988" s="78"/>
      <c r="T988" s="5"/>
      <c r="U988" s="5"/>
      <c r="V988" s="5"/>
      <c r="W988" s="5"/>
    </row>
    <row r="989" ht="15.75" customHeight="1">
      <c r="A989" s="78"/>
      <c r="T989" s="5"/>
      <c r="U989" s="5"/>
      <c r="V989" s="5"/>
      <c r="W989" s="5"/>
    </row>
    <row r="990" ht="15.75" customHeight="1">
      <c r="A990" s="78"/>
      <c r="T990" s="5"/>
      <c r="U990" s="5"/>
      <c r="V990" s="5"/>
      <c r="W990" s="5"/>
    </row>
    <row r="991" ht="15.75" customHeight="1">
      <c r="A991" s="78"/>
      <c r="T991" s="5"/>
      <c r="U991" s="5"/>
      <c r="V991" s="5"/>
      <c r="W991" s="5"/>
    </row>
    <row r="992" ht="15.75" customHeight="1">
      <c r="A992" s="78"/>
      <c r="T992" s="5"/>
      <c r="U992" s="5"/>
      <c r="V992" s="5"/>
      <c r="W992" s="5"/>
    </row>
    <row r="993" ht="15.75" customHeight="1">
      <c r="A993" s="78"/>
      <c r="T993" s="5"/>
      <c r="U993" s="5"/>
      <c r="V993" s="5"/>
      <c r="W993" s="5"/>
    </row>
    <row r="994" ht="15.75" customHeight="1">
      <c r="A994" s="78"/>
      <c r="T994" s="5"/>
      <c r="U994" s="5"/>
      <c r="V994" s="5"/>
      <c r="W994" s="5"/>
    </row>
    <row r="995" ht="15.75" customHeight="1">
      <c r="A995" s="78"/>
      <c r="T995" s="5"/>
      <c r="U995" s="5"/>
      <c r="V995" s="5"/>
      <c r="W995" s="5"/>
    </row>
    <row r="996" ht="15.75" customHeight="1">
      <c r="A996" s="78"/>
      <c r="T996" s="5"/>
      <c r="U996" s="5"/>
      <c r="V996" s="5"/>
      <c r="W996" s="5"/>
    </row>
    <row r="997" ht="15.75" customHeight="1">
      <c r="A997" s="78"/>
      <c r="T997" s="5"/>
      <c r="U997" s="5"/>
      <c r="V997" s="5"/>
      <c r="W997" s="5"/>
    </row>
    <row r="998" ht="15.75" customHeight="1">
      <c r="A998" s="78"/>
      <c r="T998" s="5"/>
      <c r="U998" s="5"/>
      <c r="V998" s="5"/>
      <c r="W998" s="5"/>
    </row>
    <row r="999" ht="15.75" customHeight="1">
      <c r="A999" s="78"/>
      <c r="T999" s="5"/>
      <c r="U999" s="5"/>
      <c r="V999" s="5"/>
      <c r="W999" s="5"/>
    </row>
    <row r="1000" ht="15.75" customHeight="1">
      <c r="A1000" s="78"/>
      <c r="T1000" s="5"/>
      <c r="U1000" s="5"/>
      <c r="V1000" s="5"/>
      <c r="W1000" s="5"/>
    </row>
  </sheetData>
  <mergeCells count="30">
    <mergeCell ref="P3:Q3"/>
    <mergeCell ref="A21:F21"/>
    <mergeCell ref="G21:L21"/>
    <mergeCell ref="A22:F22"/>
    <mergeCell ref="G22:L22"/>
    <mergeCell ref="B24:C24"/>
    <mergeCell ref="B25:C25"/>
    <mergeCell ref="B28:C28"/>
    <mergeCell ref="B29:C29"/>
    <mergeCell ref="B30:C30"/>
    <mergeCell ref="B31:C31"/>
    <mergeCell ref="B32:C32"/>
    <mergeCell ref="B33:C33"/>
    <mergeCell ref="B34:C34"/>
    <mergeCell ref="B35:C35"/>
    <mergeCell ref="B36:C36"/>
    <mergeCell ref="B37:C37"/>
    <mergeCell ref="B38:C38"/>
    <mergeCell ref="C45:C46"/>
    <mergeCell ref="D45:D46"/>
    <mergeCell ref="E45:E46"/>
    <mergeCell ref="D49:D52"/>
    <mergeCell ref="E49:E52"/>
    <mergeCell ref="B45:B46"/>
    <mergeCell ref="B47:B48"/>
    <mergeCell ref="C47:C48"/>
    <mergeCell ref="D47:D48"/>
    <mergeCell ref="E47:E48"/>
    <mergeCell ref="B49:B52"/>
    <mergeCell ref="C49:C5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20.29"/>
    <col customWidth="1" min="3" max="8" width="12.14"/>
    <col customWidth="1" min="9" max="9" width="52.43"/>
    <col customWidth="1" min="10" max="10" width="12.14"/>
    <col customWidth="1" min="11" max="11" width="27.0"/>
    <col customWidth="1" min="12" max="12" width="12.14"/>
    <col customWidth="1" min="13" max="13" width="55.43"/>
    <col customWidth="1" min="14" max="30" width="12.14"/>
  </cols>
  <sheetData>
    <row r="1" ht="15.0" customHeight="1">
      <c r="A1" s="165" t="s">
        <v>374</v>
      </c>
      <c r="B1" s="94" t="s">
        <v>436</v>
      </c>
      <c r="C1" s="201" t="s">
        <v>438</v>
      </c>
      <c r="D1" s="71"/>
      <c r="E1" s="71"/>
      <c r="F1" s="71"/>
      <c r="G1" s="71"/>
      <c r="H1" s="71"/>
      <c r="I1" s="71"/>
      <c r="J1" s="71"/>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71"/>
      <c r="J2" s="71"/>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71"/>
      <c r="J3" s="71"/>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390.0</v>
      </c>
      <c r="D4" s="102" t="s">
        <v>378</v>
      </c>
      <c r="E4" s="102" t="s">
        <v>378</v>
      </c>
      <c r="F4" s="102" t="s">
        <v>378</v>
      </c>
      <c r="G4" s="102" t="s">
        <v>378</v>
      </c>
      <c r="H4" s="102" t="s">
        <v>378</v>
      </c>
      <c r="I4" s="102" t="s">
        <v>378</v>
      </c>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109" t="s">
        <v>387</v>
      </c>
      <c r="J5" s="71" t="s">
        <v>388</v>
      </c>
      <c r="K5" s="111"/>
      <c r="L5" s="111"/>
      <c r="M5" s="112"/>
      <c r="N5" s="5"/>
      <c r="O5" s="5"/>
      <c r="P5" s="5"/>
      <c r="Q5" s="5"/>
      <c r="R5" s="5"/>
      <c r="S5" s="5"/>
      <c r="T5" s="5"/>
      <c r="U5" s="5"/>
      <c r="V5" s="5"/>
      <c r="W5" s="5"/>
      <c r="X5" s="5"/>
      <c r="Y5" s="5"/>
      <c r="Z5" s="5"/>
      <c r="AA5" s="5"/>
      <c r="AB5" s="5"/>
      <c r="AC5" s="5"/>
      <c r="AD5" s="5"/>
    </row>
    <row r="6" ht="15.0" customHeight="1">
      <c r="A6" s="170">
        <v>46267.0</v>
      </c>
      <c r="B6" s="171">
        <v>44.0</v>
      </c>
      <c r="C6" s="108">
        <f t="shared" ref="C6:C17" si="1">HOUR(J6)*60+MINUTE(J6)</f>
        <v>17</v>
      </c>
      <c r="D6" s="108">
        <f t="shared" ref="D6:D7" si="2">MIN(((B6/(C6/60))/$C$4)*50, 100)</f>
        <v>19.90950226</v>
      </c>
      <c r="E6" s="113" t="s">
        <v>378</v>
      </c>
      <c r="F6" s="113"/>
      <c r="G6" s="108">
        <f t="shared" ref="G6:G17" si="3">F6/B6</f>
        <v>0</v>
      </c>
      <c r="H6" s="108">
        <f t="shared" ref="H6:H12" si="4">IF(G6&lt;=0.1%,0,-1)</f>
        <v>0</v>
      </c>
      <c r="I6" s="113" t="s">
        <v>378</v>
      </c>
      <c r="J6" s="176">
        <v>0.011967592592554865</v>
      </c>
      <c r="K6" s="115"/>
      <c r="L6" s="116"/>
      <c r="M6" s="117"/>
      <c r="N6" s="5"/>
      <c r="O6" s="5"/>
      <c r="P6" s="5"/>
      <c r="Q6" s="5"/>
      <c r="R6" s="5"/>
      <c r="S6" s="5"/>
      <c r="T6" s="5"/>
      <c r="U6" s="5"/>
      <c r="V6" s="5"/>
      <c r="W6" s="5"/>
      <c r="X6" s="5"/>
      <c r="Y6" s="5"/>
      <c r="Z6" s="5"/>
      <c r="AA6" s="5"/>
      <c r="AB6" s="5"/>
      <c r="AC6" s="5"/>
      <c r="AD6" s="5"/>
    </row>
    <row r="7" ht="15.0" customHeight="1">
      <c r="A7" s="202">
        <v>46268.0</v>
      </c>
      <c r="B7" s="203">
        <v>17.0</v>
      </c>
      <c r="C7" s="189">
        <f t="shared" si="1"/>
        <v>1</v>
      </c>
      <c r="D7" s="189">
        <f t="shared" si="2"/>
        <v>100</v>
      </c>
      <c r="E7" s="190" t="s">
        <v>378</v>
      </c>
      <c r="F7" s="204"/>
      <c r="G7" s="189">
        <f t="shared" si="3"/>
        <v>0</v>
      </c>
      <c r="H7" s="189">
        <f t="shared" si="4"/>
        <v>0</v>
      </c>
      <c r="I7" s="204" t="s">
        <v>378</v>
      </c>
      <c r="J7" s="205">
        <v>8.217592585424427E-4</v>
      </c>
      <c r="K7" s="206"/>
      <c r="L7" s="207"/>
      <c r="M7" s="208"/>
      <c r="N7" s="209"/>
      <c r="O7" s="209"/>
      <c r="P7" s="209"/>
      <c r="Q7" s="209"/>
      <c r="R7" s="209"/>
      <c r="S7" s="209"/>
      <c r="T7" s="209"/>
      <c r="U7" s="209"/>
      <c r="V7" s="209"/>
      <c r="W7" s="209"/>
      <c r="X7" s="209"/>
      <c r="Y7" s="209"/>
      <c r="Z7" s="209"/>
      <c r="AA7" s="209"/>
      <c r="AB7" s="209"/>
      <c r="AC7" s="209"/>
      <c r="AD7" s="209"/>
    </row>
    <row r="8" ht="15.0" customHeight="1">
      <c r="A8" s="202">
        <v>46269.0</v>
      </c>
      <c r="B8" s="203">
        <v>1.0</v>
      </c>
      <c r="C8" s="189">
        <f t="shared" si="1"/>
        <v>0</v>
      </c>
      <c r="D8" s="189"/>
      <c r="E8" s="190" t="s">
        <v>378</v>
      </c>
      <c r="F8" s="204"/>
      <c r="G8" s="189">
        <f t="shared" si="3"/>
        <v>0</v>
      </c>
      <c r="H8" s="189">
        <f t="shared" si="4"/>
        <v>0</v>
      </c>
      <c r="I8" s="204" t="s">
        <v>378</v>
      </c>
      <c r="J8" s="205">
        <v>0.0</v>
      </c>
      <c r="K8" s="206"/>
      <c r="L8" s="207"/>
      <c r="M8" s="210"/>
      <c r="N8" s="209"/>
      <c r="O8" s="209"/>
      <c r="P8" s="209"/>
      <c r="Q8" s="209"/>
      <c r="R8" s="209"/>
      <c r="S8" s="209"/>
      <c r="T8" s="209"/>
      <c r="U8" s="209"/>
      <c r="V8" s="209"/>
      <c r="W8" s="209"/>
      <c r="X8" s="209"/>
      <c r="Y8" s="209"/>
      <c r="Z8" s="209"/>
      <c r="AA8" s="209"/>
      <c r="AB8" s="209"/>
      <c r="AC8" s="209"/>
      <c r="AD8" s="209"/>
    </row>
    <row r="9" ht="15.0" customHeight="1">
      <c r="A9" s="202">
        <v>46275.0</v>
      </c>
      <c r="B9" s="211">
        <v>6.0</v>
      </c>
      <c r="C9" s="189">
        <f t="shared" si="1"/>
        <v>0</v>
      </c>
      <c r="D9" s="189"/>
      <c r="E9" s="190" t="s">
        <v>378</v>
      </c>
      <c r="F9" s="200"/>
      <c r="G9" s="189">
        <f t="shared" si="3"/>
        <v>0</v>
      </c>
      <c r="H9" s="189">
        <f t="shared" si="4"/>
        <v>0</v>
      </c>
      <c r="I9" s="200" t="s">
        <v>378</v>
      </c>
      <c r="J9" s="205">
        <v>4.1666666584205814E-4</v>
      </c>
      <c r="K9" s="206"/>
      <c r="L9" s="207"/>
      <c r="M9" s="210"/>
      <c r="N9" s="212"/>
      <c r="O9" s="213">
        <f>B9/(B9+B10)</f>
        <v>0.1463414634</v>
      </c>
      <c r="P9" s="214"/>
      <c r="Q9" s="209"/>
      <c r="R9" s="209"/>
      <c r="S9" s="209"/>
      <c r="T9" s="209"/>
      <c r="U9" s="209"/>
      <c r="V9" s="209"/>
      <c r="W9" s="209"/>
      <c r="X9" s="209"/>
      <c r="Y9" s="209"/>
      <c r="Z9" s="209"/>
      <c r="AA9" s="209"/>
      <c r="AB9" s="209"/>
      <c r="AC9" s="209"/>
      <c r="AD9" s="209"/>
    </row>
    <row r="10" ht="15.0" customHeight="1">
      <c r="A10" s="170">
        <v>46276.0</v>
      </c>
      <c r="B10" s="199">
        <v>35.0</v>
      </c>
      <c r="C10" s="108">
        <f t="shared" si="1"/>
        <v>5</v>
      </c>
      <c r="D10" s="108">
        <f>MIN(((B10/(C10/60))/$C$4)*50, 100)</f>
        <v>53.84615385</v>
      </c>
      <c r="E10" s="113" t="s">
        <v>378</v>
      </c>
      <c r="F10" s="119"/>
      <c r="G10" s="108">
        <f t="shared" si="3"/>
        <v>0</v>
      </c>
      <c r="H10" s="108">
        <f t="shared" si="4"/>
        <v>0</v>
      </c>
      <c r="I10" s="119" t="s">
        <v>378</v>
      </c>
      <c r="J10" s="176">
        <v>0.003576388888177462</v>
      </c>
      <c r="K10" s="115"/>
      <c r="L10" s="116"/>
      <c r="M10" s="117"/>
      <c r="N10" s="86"/>
      <c r="O10" s="126">
        <f>B10/(B9+B10)</f>
        <v>0.8536585366</v>
      </c>
      <c r="P10" s="127"/>
      <c r="Q10" s="5"/>
      <c r="R10" s="5"/>
      <c r="S10" s="5"/>
      <c r="T10" s="5"/>
      <c r="U10" s="5"/>
      <c r="V10" s="5"/>
      <c r="W10" s="5"/>
      <c r="X10" s="5"/>
      <c r="Y10" s="5"/>
      <c r="Z10" s="5"/>
      <c r="AA10" s="5"/>
      <c r="AB10" s="5"/>
      <c r="AC10" s="5"/>
      <c r="AD10" s="5"/>
    </row>
    <row r="11" ht="15.0" customHeight="1">
      <c r="A11" s="215">
        <v>46279.0</v>
      </c>
      <c r="B11" s="216">
        <v>2.0</v>
      </c>
      <c r="C11" s="189">
        <f t="shared" si="1"/>
        <v>0</v>
      </c>
      <c r="D11" s="189"/>
      <c r="E11" s="190" t="s">
        <v>378</v>
      </c>
      <c r="F11" s="204"/>
      <c r="G11" s="189">
        <f t="shared" si="3"/>
        <v>0</v>
      </c>
      <c r="H11" s="189">
        <f t="shared" si="4"/>
        <v>0</v>
      </c>
      <c r="I11" s="204" t="s">
        <v>378</v>
      </c>
      <c r="J11" s="176">
        <v>6.018518506607506E-4</v>
      </c>
      <c r="K11" s="115"/>
      <c r="L11" s="116"/>
      <c r="M11" s="117"/>
      <c r="N11" s="128"/>
      <c r="O11" s="124">
        <f>B11/(B11+B12)</f>
        <v>0.006920415225</v>
      </c>
      <c r="P11" s="125"/>
      <c r="Q11" s="5"/>
      <c r="R11" s="5"/>
      <c r="S11" s="5"/>
      <c r="T11" s="5"/>
      <c r="U11" s="5"/>
      <c r="V11" s="5"/>
      <c r="W11" s="5"/>
      <c r="X11" s="5"/>
      <c r="Y11" s="5"/>
      <c r="Z11" s="5"/>
      <c r="AA11" s="5"/>
      <c r="AB11" s="5"/>
      <c r="AC11" s="5"/>
      <c r="AD11" s="5"/>
    </row>
    <row r="12" ht="15.0" customHeight="1">
      <c r="A12" s="170">
        <v>46283.0</v>
      </c>
      <c r="B12" s="179">
        <v>287.0</v>
      </c>
      <c r="C12" s="108">
        <f t="shared" si="1"/>
        <v>52</v>
      </c>
      <c r="D12" s="108">
        <f t="shared" ref="D12:D16" si="5">MIN(((B12/(C12/60))/$C$4)*50, 100)</f>
        <v>42.4556213</v>
      </c>
      <c r="E12" s="113" t="s">
        <v>378</v>
      </c>
      <c r="F12" s="119"/>
      <c r="G12" s="108">
        <f t="shared" si="3"/>
        <v>0</v>
      </c>
      <c r="H12" s="108">
        <f t="shared" si="4"/>
        <v>0</v>
      </c>
      <c r="I12" s="129" t="s">
        <v>378</v>
      </c>
      <c r="J12" s="176">
        <v>0.03612268518554629</v>
      </c>
      <c r="K12" s="115"/>
      <c r="L12" s="116"/>
      <c r="M12" s="117"/>
      <c r="N12" s="130"/>
      <c r="O12" s="131">
        <f>B12/(B11+B12)</f>
        <v>0.9930795848</v>
      </c>
      <c r="P12" s="132"/>
      <c r="Q12" s="5"/>
      <c r="R12" s="5"/>
      <c r="S12" s="5"/>
      <c r="T12" s="5"/>
      <c r="U12" s="5"/>
      <c r="V12" s="5"/>
      <c r="W12" s="5"/>
      <c r="X12" s="5"/>
      <c r="Y12" s="5"/>
      <c r="Z12" s="5"/>
      <c r="AA12" s="5"/>
      <c r="AB12" s="5"/>
      <c r="AC12" s="5"/>
      <c r="AD12" s="5"/>
    </row>
    <row r="13" ht="15.0" customHeight="1">
      <c r="A13" s="218">
        <v>46285.0</v>
      </c>
      <c r="B13" s="199">
        <v>8.0</v>
      </c>
      <c r="C13" s="108">
        <f t="shared" si="1"/>
        <v>4</v>
      </c>
      <c r="D13" s="108">
        <f t="shared" si="5"/>
        <v>15.38461538</v>
      </c>
      <c r="E13" s="113" t="s">
        <v>378</v>
      </c>
      <c r="F13" s="122"/>
      <c r="G13" s="108">
        <f t="shared" si="3"/>
        <v>0</v>
      </c>
      <c r="H13" s="189">
        <f>IF(G13&lt;=0.1%,0,-1)-2</f>
        <v>-2</v>
      </c>
      <c r="I13" s="200" t="s">
        <v>446</v>
      </c>
      <c r="J13" s="176">
        <v>0.003078703703067731</v>
      </c>
      <c r="K13" s="115"/>
      <c r="L13" s="116"/>
      <c r="M13" s="117"/>
      <c r="N13" s="5"/>
      <c r="O13" s="5"/>
      <c r="P13" s="5"/>
      <c r="Q13" s="5"/>
      <c r="R13" s="5"/>
      <c r="S13" s="5"/>
      <c r="T13" s="5"/>
      <c r="U13" s="5"/>
      <c r="V13" s="5"/>
      <c r="W13" s="5"/>
      <c r="X13" s="5"/>
      <c r="Y13" s="5"/>
      <c r="Z13" s="5"/>
      <c r="AA13" s="5"/>
      <c r="AB13" s="5"/>
      <c r="AC13" s="5"/>
      <c r="AD13" s="5"/>
    </row>
    <row r="14" ht="15.0" customHeight="1">
      <c r="A14" s="219">
        <v>46287.0</v>
      </c>
      <c r="B14" s="179">
        <v>23.0</v>
      </c>
      <c r="C14" s="108">
        <f t="shared" si="1"/>
        <v>2</v>
      </c>
      <c r="D14" s="108">
        <f t="shared" si="5"/>
        <v>88.46153846</v>
      </c>
      <c r="E14" s="113" t="s">
        <v>378</v>
      </c>
      <c r="F14" s="122"/>
      <c r="G14" s="108">
        <f t="shared" si="3"/>
        <v>0</v>
      </c>
      <c r="H14" s="108">
        <f t="shared" ref="H14:H17" si="6">IF(G14&lt;=0.1%,0,-1)</f>
        <v>0</v>
      </c>
      <c r="I14" s="200" t="s">
        <v>448</v>
      </c>
      <c r="J14" s="176">
        <v>0.001504629628470866</v>
      </c>
      <c r="K14" s="220" t="s">
        <v>449</v>
      </c>
      <c r="L14" s="116"/>
      <c r="M14" s="117"/>
      <c r="N14" s="5"/>
      <c r="O14" s="5"/>
      <c r="P14" s="5"/>
      <c r="Q14" s="5"/>
      <c r="R14" s="5"/>
      <c r="S14" s="5"/>
      <c r="T14" s="5"/>
      <c r="U14" s="5"/>
      <c r="V14" s="5"/>
      <c r="W14" s="5"/>
      <c r="X14" s="5"/>
      <c r="Y14" s="5"/>
      <c r="Z14" s="5"/>
      <c r="AA14" s="5"/>
      <c r="AB14" s="5"/>
      <c r="AC14" s="5"/>
      <c r="AD14" s="5"/>
    </row>
    <row r="15" ht="15.0" customHeight="1">
      <c r="A15" s="219">
        <v>46289.0</v>
      </c>
      <c r="B15" s="179">
        <v>50.0</v>
      </c>
      <c r="C15" s="108">
        <f t="shared" si="1"/>
        <v>5</v>
      </c>
      <c r="D15" s="108">
        <f t="shared" si="5"/>
        <v>76.92307692</v>
      </c>
      <c r="E15" s="113" t="s">
        <v>378</v>
      </c>
      <c r="F15" s="119"/>
      <c r="G15" s="108">
        <f t="shared" si="3"/>
        <v>0</v>
      </c>
      <c r="H15" s="108">
        <f t="shared" si="6"/>
        <v>0</v>
      </c>
      <c r="I15" s="119" t="s">
        <v>378</v>
      </c>
      <c r="J15" s="176">
        <v>0.0037152777767914813</v>
      </c>
      <c r="K15" s="115"/>
      <c r="L15" s="116"/>
      <c r="M15" s="133"/>
      <c r="N15" s="134"/>
      <c r="O15" s="135"/>
      <c r="P15" s="134"/>
      <c r="Q15" s="5"/>
      <c r="R15" s="5"/>
      <c r="S15" s="5"/>
      <c r="T15" s="5"/>
      <c r="U15" s="5"/>
      <c r="V15" s="5"/>
      <c r="W15" s="5"/>
      <c r="X15" s="5"/>
      <c r="Y15" s="5"/>
      <c r="Z15" s="5"/>
      <c r="AA15" s="5"/>
      <c r="AB15" s="5"/>
      <c r="AC15" s="5"/>
      <c r="AD15" s="5"/>
    </row>
    <row r="16" ht="15.0" customHeight="1">
      <c r="A16" s="170">
        <v>46290.0</v>
      </c>
      <c r="B16" s="199">
        <v>16.0</v>
      </c>
      <c r="C16" s="108">
        <f t="shared" si="1"/>
        <v>3</v>
      </c>
      <c r="D16" s="108">
        <f t="shared" si="5"/>
        <v>41.02564103</v>
      </c>
      <c r="E16" s="113" t="s">
        <v>378</v>
      </c>
      <c r="F16" s="122"/>
      <c r="G16" s="108">
        <f t="shared" si="3"/>
        <v>0</v>
      </c>
      <c r="H16" s="108">
        <f t="shared" si="6"/>
        <v>0</v>
      </c>
      <c r="I16" s="122" t="s">
        <v>378</v>
      </c>
      <c r="J16" s="221">
        <v>0.0022569444445252884</v>
      </c>
      <c r="K16" s="115"/>
      <c r="L16" s="136"/>
      <c r="M16" s="137"/>
      <c r="N16" s="138"/>
      <c r="O16" s="124">
        <f>B16/(B16+B17)</f>
        <v>0.9411764706</v>
      </c>
      <c r="P16" s="125"/>
      <c r="Q16" s="5"/>
      <c r="R16" s="5"/>
      <c r="S16" s="5"/>
      <c r="T16" s="5"/>
      <c r="U16" s="5"/>
      <c r="V16" s="5"/>
      <c r="W16" s="5"/>
      <c r="X16" s="5"/>
      <c r="Y16" s="5"/>
      <c r="Z16" s="5"/>
      <c r="AA16" s="5"/>
      <c r="AB16" s="5"/>
      <c r="AC16" s="5"/>
      <c r="AD16" s="5"/>
    </row>
    <row r="17" ht="15.0" customHeight="1">
      <c r="A17" s="202">
        <v>46294.0</v>
      </c>
      <c r="B17" s="211">
        <v>1.0</v>
      </c>
      <c r="C17" s="189">
        <f t="shared" si="1"/>
        <v>0</v>
      </c>
      <c r="D17" s="189"/>
      <c r="E17" s="190" t="s">
        <v>378</v>
      </c>
      <c r="F17" s="200"/>
      <c r="G17" s="189">
        <f t="shared" si="3"/>
        <v>0</v>
      </c>
      <c r="H17" s="189">
        <f t="shared" si="6"/>
        <v>0</v>
      </c>
      <c r="I17" s="200" t="s">
        <v>378</v>
      </c>
      <c r="J17" s="221">
        <v>0.0</v>
      </c>
      <c r="K17" s="115"/>
      <c r="L17" s="136"/>
      <c r="M17" s="137"/>
      <c r="N17" s="139"/>
      <c r="O17" s="131">
        <f>B17/(B16+B17)</f>
        <v>0.05882352941</v>
      </c>
      <c r="P17" s="132"/>
      <c r="Q17" s="5"/>
      <c r="R17" s="5"/>
      <c r="S17" s="5"/>
      <c r="T17" s="5"/>
      <c r="U17" s="5"/>
      <c r="V17" s="5"/>
      <c r="W17" s="5"/>
      <c r="X17" s="5"/>
      <c r="Y17" s="5"/>
      <c r="Z17" s="5"/>
      <c r="AA17" s="5"/>
      <c r="AB17" s="5"/>
      <c r="AC17" s="5"/>
      <c r="AD17" s="5"/>
    </row>
    <row r="18" ht="15.0" customHeight="1">
      <c r="A18" s="169"/>
      <c r="B18" s="119"/>
      <c r="C18" s="108"/>
      <c r="D18" s="108"/>
      <c r="E18" s="113" t="s">
        <v>378</v>
      </c>
      <c r="F18" s="119"/>
      <c r="G18" s="108"/>
      <c r="H18" s="189">
        <v>-1.0</v>
      </c>
      <c r="I18" s="204" t="s">
        <v>453</v>
      </c>
      <c r="J18" s="120"/>
      <c r="K18" s="115"/>
      <c r="L18" s="116"/>
      <c r="M18" s="117"/>
      <c r="N18" s="86"/>
      <c r="O18" s="126"/>
      <c r="P18" s="127"/>
      <c r="Q18" s="5"/>
      <c r="R18" s="5"/>
      <c r="S18" s="5"/>
      <c r="T18" s="5"/>
      <c r="U18" s="5"/>
      <c r="V18" s="5"/>
      <c r="W18" s="5"/>
      <c r="X18" s="5"/>
      <c r="Y18" s="5"/>
      <c r="Z18" s="5"/>
      <c r="AA18" s="5"/>
      <c r="AB18" s="5"/>
      <c r="AC18" s="5"/>
      <c r="AD18" s="5"/>
    </row>
    <row r="19" ht="15.0" customHeight="1">
      <c r="A19" s="169" t="s">
        <v>378</v>
      </c>
      <c r="B19" s="108"/>
      <c r="C19" s="108"/>
      <c r="D19" s="108"/>
      <c r="E19" s="113" t="s">
        <v>378</v>
      </c>
      <c r="F19" s="108"/>
      <c r="G19" s="108"/>
      <c r="H19" s="108"/>
      <c r="I19" s="108" t="s">
        <v>378</v>
      </c>
      <c r="J19" s="71"/>
      <c r="K19" s="115"/>
      <c r="L19" s="116"/>
      <c r="M19" s="151"/>
      <c r="N19" s="152"/>
      <c r="O19" s="152"/>
      <c r="P19" s="153"/>
      <c r="Q19" s="5"/>
      <c r="R19" s="5"/>
      <c r="S19" s="5"/>
      <c r="T19" s="5"/>
      <c r="U19" s="5"/>
      <c r="V19" s="5"/>
      <c r="W19" s="5"/>
      <c r="X19" s="5"/>
      <c r="Y19" s="5"/>
      <c r="Z19" s="5"/>
      <c r="AA19" s="5"/>
      <c r="AB19" s="5"/>
      <c r="AC19" s="5"/>
      <c r="AD19" s="5"/>
    </row>
    <row r="20" ht="15.0" customHeight="1">
      <c r="A20" s="169" t="s">
        <v>378</v>
      </c>
      <c r="B20" s="108"/>
      <c r="C20" s="108"/>
      <c r="D20" s="108"/>
      <c r="E20" s="113" t="s">
        <v>378</v>
      </c>
      <c r="F20" s="113"/>
      <c r="G20" s="108"/>
      <c r="H20" s="108"/>
      <c r="I20" s="113" t="s">
        <v>378</v>
      </c>
      <c r="J20" s="71"/>
      <c r="K20" s="115"/>
      <c r="L20" s="116"/>
      <c r="M20" s="151"/>
      <c r="N20" s="152"/>
      <c r="O20" s="152"/>
      <c r="P20" s="153"/>
      <c r="Q20" s="5"/>
      <c r="R20" s="5"/>
      <c r="S20" s="5"/>
      <c r="T20" s="5"/>
      <c r="U20" s="5"/>
      <c r="V20" s="5"/>
      <c r="W20" s="5"/>
      <c r="X20" s="5"/>
      <c r="Y20" s="5"/>
      <c r="Z20" s="5"/>
      <c r="AA20" s="5"/>
      <c r="AB20" s="5"/>
      <c r="AC20" s="5"/>
      <c r="AD20" s="5"/>
    </row>
    <row r="21" ht="15.0" customHeight="1">
      <c r="A21" s="169" t="s">
        <v>378</v>
      </c>
      <c r="B21" s="108"/>
      <c r="C21" s="108"/>
      <c r="D21" s="108"/>
      <c r="E21" s="113" t="s">
        <v>378</v>
      </c>
      <c r="F21" s="113"/>
      <c r="G21" s="108"/>
      <c r="H21" s="108"/>
      <c r="I21" s="113" t="s">
        <v>378</v>
      </c>
      <c r="J21" s="71"/>
      <c r="K21" s="154"/>
      <c r="L21" s="154"/>
      <c r="M21" s="5"/>
      <c r="N21" s="152"/>
      <c r="O21" s="152"/>
      <c r="P21" s="153"/>
      <c r="Q21" s="5"/>
      <c r="R21" s="5"/>
      <c r="S21" s="5"/>
      <c r="T21" s="5"/>
      <c r="U21" s="5"/>
      <c r="V21" s="5"/>
      <c r="W21" s="5"/>
      <c r="X21" s="5"/>
      <c r="Y21" s="5"/>
      <c r="Z21" s="5"/>
      <c r="AA21" s="5"/>
      <c r="AB21" s="5"/>
      <c r="AC21" s="5"/>
      <c r="AD21" s="5"/>
    </row>
    <row r="22" ht="15.0" customHeight="1">
      <c r="A22" s="191" t="s">
        <v>378</v>
      </c>
      <c r="B22" s="113"/>
      <c r="C22" s="108"/>
      <c r="D22" s="108"/>
      <c r="E22" s="113" t="s">
        <v>378</v>
      </c>
      <c r="F22" s="113"/>
      <c r="G22" s="108"/>
      <c r="H22" s="108"/>
      <c r="I22" s="113" t="s">
        <v>378</v>
      </c>
      <c r="J22" s="71"/>
      <c r="K22" s="156"/>
      <c r="L22" s="32"/>
      <c r="M22" s="96"/>
      <c r="N22" s="152"/>
      <c r="O22" s="152"/>
      <c r="P22" s="153"/>
      <c r="Q22" s="5"/>
      <c r="R22" s="5"/>
      <c r="S22" s="5"/>
      <c r="T22" s="5"/>
      <c r="U22" s="5"/>
      <c r="V22" s="5"/>
      <c r="W22" s="5"/>
      <c r="X22" s="5"/>
      <c r="Y22" s="96"/>
      <c r="Z22" s="96"/>
      <c r="AA22" s="96"/>
      <c r="AB22" s="96"/>
      <c r="AC22" s="96"/>
      <c r="AD22" s="96"/>
    </row>
    <row r="23" ht="15.0" customHeight="1">
      <c r="A23" s="191" t="s">
        <v>378</v>
      </c>
      <c r="B23" s="157">
        <f>SUM(B6:B22)</f>
        <v>490</v>
      </c>
      <c r="C23" s="113" t="s">
        <v>378</v>
      </c>
      <c r="D23" s="108">
        <f>AVERAGE(D6:D22)</f>
        <v>54.75076865</v>
      </c>
      <c r="E23" s="113" t="s">
        <v>378</v>
      </c>
      <c r="F23" s="108">
        <f>SUM(F4:F22)</f>
        <v>0</v>
      </c>
      <c r="G23" s="108" t="s">
        <v>378</v>
      </c>
      <c r="H23" s="108">
        <f>SUM(H6:H22)</f>
        <v>-3</v>
      </c>
      <c r="I23" s="113" t="s">
        <v>378</v>
      </c>
      <c r="J23" s="71"/>
      <c r="K23" s="32"/>
      <c r="L23" s="32"/>
      <c r="M23" s="96"/>
      <c r="N23" s="152"/>
      <c r="O23" s="152"/>
      <c r="P23" s="153"/>
      <c r="Q23" s="5"/>
      <c r="R23" s="5"/>
      <c r="S23" s="5"/>
      <c r="T23" s="5"/>
      <c r="U23" s="5"/>
      <c r="V23" s="5"/>
      <c r="W23" s="5"/>
      <c r="X23" s="104"/>
      <c r="Y23" s="32"/>
      <c r="Z23" s="32"/>
      <c r="AA23" s="32"/>
      <c r="AB23" s="32"/>
      <c r="AC23" s="32"/>
      <c r="AD23" s="32"/>
    </row>
    <row r="24" ht="15.0" customHeight="1">
      <c r="A24" s="193"/>
      <c r="B24" s="71"/>
      <c r="C24" s="71"/>
      <c r="D24" s="71"/>
      <c r="E24" s="71"/>
      <c r="F24" s="71"/>
      <c r="G24" s="71"/>
      <c r="H24" s="71"/>
      <c r="I24" s="71"/>
      <c r="J24" s="71"/>
      <c r="K24" s="32"/>
      <c r="L24" s="32"/>
      <c r="M24" s="158"/>
      <c r="N24" s="152"/>
      <c r="O24" s="152"/>
      <c r="P24" s="153"/>
      <c r="Q24" s="159"/>
      <c r="R24" s="159"/>
      <c r="S24" s="5"/>
      <c r="T24" s="5"/>
      <c r="U24" s="5"/>
      <c r="V24" s="5"/>
      <c r="W24" s="5"/>
      <c r="X24" s="104"/>
      <c r="Y24" s="160"/>
      <c r="Z24" s="160"/>
      <c r="AA24" s="160"/>
      <c r="AB24" s="160"/>
      <c r="AC24" s="160"/>
      <c r="AD24" s="160"/>
    </row>
    <row r="25" ht="15.0" customHeight="1">
      <c r="A25" s="193"/>
      <c r="B25" s="71"/>
      <c r="C25" s="71"/>
      <c r="D25" s="71"/>
      <c r="E25" s="71"/>
      <c r="F25" s="71"/>
      <c r="G25" s="71"/>
      <c r="H25" s="71"/>
      <c r="I25" s="71"/>
      <c r="J25" s="71"/>
      <c r="K25" s="32"/>
      <c r="L25" s="32"/>
      <c r="M25" s="158"/>
      <c r="N25" s="152"/>
      <c r="O25" s="152"/>
      <c r="P25" s="153"/>
      <c r="Q25" s="159"/>
      <c r="R25" s="159"/>
      <c r="S25" s="5"/>
      <c r="T25" s="5"/>
      <c r="U25" s="5"/>
      <c r="V25" s="5"/>
      <c r="W25" s="5"/>
      <c r="X25" s="104"/>
      <c r="Y25" s="160"/>
      <c r="Z25" s="160"/>
      <c r="AA25" s="160"/>
      <c r="AB25" s="160"/>
      <c r="AC25" s="160"/>
      <c r="AD25" s="160"/>
    </row>
    <row r="26" ht="15.0" customHeight="1">
      <c r="A26" s="193"/>
      <c r="B26" s="71"/>
      <c r="C26" s="71"/>
      <c r="D26" s="71"/>
      <c r="E26" s="71"/>
      <c r="F26" s="71"/>
      <c r="G26" s="71"/>
      <c r="H26" s="71"/>
      <c r="I26" s="71"/>
      <c r="J26" s="71"/>
      <c r="K26" s="5"/>
      <c r="L26" s="5"/>
      <c r="M26" s="5"/>
      <c r="N26" s="5"/>
      <c r="O26" s="5"/>
      <c r="P26" s="5"/>
      <c r="Q26" s="5"/>
      <c r="R26" s="5"/>
      <c r="S26" s="5"/>
      <c r="T26" s="5"/>
      <c r="U26" s="5"/>
      <c r="V26" s="5"/>
      <c r="W26" s="5"/>
      <c r="X26" s="5"/>
      <c r="Y26" s="5"/>
      <c r="Z26" s="5"/>
      <c r="AA26" s="5"/>
      <c r="AB26" s="5"/>
      <c r="AC26" s="5"/>
      <c r="AD26" s="5"/>
    </row>
    <row r="27" ht="15.0" customHeight="1">
      <c r="A27" s="193"/>
      <c r="B27" s="71"/>
      <c r="C27" s="71"/>
      <c r="D27" s="71"/>
      <c r="E27" s="71"/>
      <c r="F27" s="71"/>
      <c r="G27" s="71"/>
      <c r="H27" s="71"/>
      <c r="I27" s="71"/>
      <c r="J27" s="71"/>
      <c r="K27" s="96"/>
      <c r="L27" s="5"/>
      <c r="M27" s="5"/>
      <c r="N27" s="5"/>
      <c r="O27" s="5"/>
      <c r="P27" s="5"/>
      <c r="Q27" s="5"/>
      <c r="R27" s="5"/>
      <c r="S27" s="5"/>
      <c r="T27" s="5"/>
      <c r="U27" s="5"/>
      <c r="V27" s="5"/>
      <c r="W27" s="5"/>
      <c r="X27" s="5"/>
      <c r="Y27" s="5"/>
      <c r="Z27" s="5"/>
      <c r="AA27" s="5"/>
      <c r="AB27" s="5"/>
      <c r="AC27" s="5"/>
      <c r="AD27" s="5"/>
    </row>
    <row r="28" ht="15.0" customHeight="1">
      <c r="A28" s="161" t="s">
        <v>389</v>
      </c>
      <c r="B28" s="162"/>
      <c r="C28" s="162"/>
      <c r="D28" s="162"/>
      <c r="E28" s="162"/>
      <c r="F28" s="163"/>
      <c r="G28" s="161" t="s">
        <v>389</v>
      </c>
      <c r="H28" s="162"/>
      <c r="I28" s="162"/>
      <c r="J28" s="162"/>
      <c r="K28" s="162"/>
      <c r="L28" s="163"/>
      <c r="M28" s="5"/>
      <c r="N28" s="5"/>
      <c r="O28" s="5"/>
      <c r="P28" s="5"/>
      <c r="Q28" s="5"/>
      <c r="R28" s="5"/>
      <c r="S28" s="5"/>
      <c r="T28" s="5"/>
      <c r="U28" s="5"/>
      <c r="V28" s="5"/>
      <c r="W28" s="5"/>
      <c r="X28" s="5"/>
      <c r="Y28" s="5"/>
      <c r="Z28" s="5"/>
      <c r="AA28" s="5"/>
      <c r="AB28" s="5"/>
      <c r="AC28" s="5"/>
      <c r="AD28" s="5"/>
    </row>
    <row r="29" ht="15.0" customHeight="1">
      <c r="A29" s="161" t="s">
        <v>390</v>
      </c>
      <c r="B29" s="162"/>
      <c r="C29" s="162"/>
      <c r="D29" s="162"/>
      <c r="E29" s="162"/>
      <c r="F29" s="163"/>
      <c r="G29" s="161" t="s">
        <v>390</v>
      </c>
      <c r="H29" s="162"/>
      <c r="I29" s="162"/>
      <c r="J29" s="162"/>
      <c r="K29" s="162"/>
      <c r="L29" s="163"/>
      <c r="M29" s="5"/>
      <c r="N29" s="5"/>
      <c r="O29" s="5"/>
      <c r="P29" s="5"/>
      <c r="Q29" s="5"/>
      <c r="R29" s="5"/>
      <c r="S29" s="5"/>
      <c r="T29" s="5"/>
      <c r="U29" s="5"/>
      <c r="V29" s="5"/>
      <c r="W29" s="5"/>
      <c r="X29" s="5"/>
      <c r="Y29" s="5"/>
      <c r="Z29" s="5"/>
      <c r="AA29" s="5"/>
      <c r="AB29" s="5"/>
      <c r="AC29" s="5"/>
      <c r="AD29" s="5"/>
    </row>
    <row r="30" ht="15.0" customHeight="1">
      <c r="A30" s="193"/>
      <c r="B30" s="93" t="s">
        <v>391</v>
      </c>
      <c r="C30" s="71"/>
      <c r="D30" s="71"/>
      <c r="E30" s="71"/>
      <c r="F30" s="71"/>
      <c r="G30" s="71"/>
      <c r="H30" s="71"/>
      <c r="I30" s="71"/>
      <c r="J30" s="71"/>
      <c r="K30" s="5"/>
      <c r="L30" s="5"/>
      <c r="M30" s="5"/>
      <c r="N30" s="5"/>
      <c r="O30" s="5"/>
      <c r="P30" s="5"/>
      <c r="Q30" s="5"/>
      <c r="R30" s="5"/>
      <c r="S30" s="5"/>
      <c r="T30" s="5"/>
      <c r="U30" s="5"/>
      <c r="V30" s="5"/>
      <c r="W30" s="5"/>
      <c r="X30" s="5"/>
      <c r="Y30" s="5"/>
      <c r="Z30" s="5"/>
      <c r="AA30" s="5"/>
      <c r="AB30" s="5"/>
      <c r="AC30" s="5"/>
      <c r="AD30" s="5"/>
    </row>
    <row r="31" ht="15.0" customHeight="1">
      <c r="A31" s="193"/>
      <c r="B31" s="164" t="s">
        <v>392</v>
      </c>
      <c r="D31" s="71"/>
      <c r="E31" s="71"/>
      <c r="F31" s="71"/>
      <c r="G31" s="71"/>
      <c r="H31" s="71"/>
      <c r="I31" s="71"/>
      <c r="J31" s="71"/>
      <c r="K31" s="5"/>
      <c r="L31" s="5"/>
      <c r="M31" s="5"/>
      <c r="N31" s="5"/>
      <c r="O31" s="5"/>
      <c r="P31" s="5"/>
      <c r="Q31" s="5"/>
      <c r="R31" s="5"/>
      <c r="S31" s="5"/>
      <c r="T31" s="5"/>
      <c r="U31" s="5"/>
      <c r="V31" s="5"/>
      <c r="W31" s="5"/>
      <c r="X31" s="5"/>
      <c r="Y31" s="5"/>
      <c r="Z31" s="5"/>
      <c r="AA31" s="5"/>
      <c r="AB31" s="5"/>
      <c r="AC31" s="5"/>
      <c r="AD31" s="5"/>
    </row>
    <row r="32" ht="15.0" customHeight="1">
      <c r="A32" s="193"/>
      <c r="B32" s="93" t="s">
        <v>393</v>
      </c>
      <c r="D32" s="71"/>
      <c r="E32" s="71"/>
      <c r="F32" s="71"/>
      <c r="G32" s="71"/>
      <c r="H32" s="71"/>
      <c r="I32" s="71"/>
      <c r="J32" s="71"/>
      <c r="K32" s="5"/>
      <c r="L32" s="5"/>
      <c r="M32" s="5"/>
      <c r="N32" s="5"/>
      <c r="O32" s="5"/>
      <c r="P32" s="5"/>
      <c r="Q32" s="5"/>
      <c r="R32" s="5"/>
      <c r="S32" s="5"/>
      <c r="T32" s="5"/>
      <c r="U32" s="5"/>
      <c r="V32" s="5"/>
      <c r="W32" s="5"/>
      <c r="X32" s="5"/>
      <c r="Y32" s="5"/>
      <c r="Z32" s="5"/>
      <c r="AA32" s="5"/>
      <c r="AB32" s="5"/>
      <c r="AC32" s="5"/>
      <c r="AD32" s="5"/>
    </row>
    <row r="33" ht="15.0" customHeight="1">
      <c r="A33" s="193"/>
      <c r="B33" s="71"/>
      <c r="C33" s="71"/>
      <c r="D33" s="71"/>
      <c r="E33" s="71"/>
      <c r="F33" s="71"/>
      <c r="G33" s="71"/>
      <c r="H33" s="71"/>
      <c r="I33" s="71"/>
      <c r="J33" s="71"/>
      <c r="K33" s="5"/>
      <c r="L33" s="5"/>
      <c r="M33" s="5"/>
      <c r="N33" s="5"/>
      <c r="O33" s="5"/>
      <c r="P33" s="5"/>
      <c r="Q33" s="5"/>
      <c r="R33" s="5"/>
      <c r="S33" s="5"/>
      <c r="T33" s="5"/>
      <c r="U33" s="5"/>
      <c r="V33" s="5"/>
      <c r="W33" s="5"/>
      <c r="X33" s="5"/>
      <c r="Y33" s="5"/>
      <c r="Z33" s="5"/>
      <c r="AA33" s="5"/>
      <c r="AB33" s="5"/>
      <c r="AC33" s="5"/>
      <c r="AD33" s="5"/>
    </row>
    <row r="34" ht="15.0" customHeight="1">
      <c r="A34" s="193"/>
      <c r="B34" s="40" t="s">
        <v>394</v>
      </c>
      <c r="C34" s="71"/>
      <c r="D34" s="71"/>
      <c r="E34" s="71"/>
      <c r="F34" s="71"/>
      <c r="G34" s="71"/>
      <c r="H34" s="71"/>
      <c r="I34" s="71"/>
      <c r="J34" s="71"/>
      <c r="K34" s="5"/>
      <c r="L34" s="5"/>
      <c r="M34" s="5"/>
      <c r="N34" s="5"/>
      <c r="O34" s="5"/>
      <c r="P34" s="5"/>
      <c r="Q34" s="5"/>
      <c r="R34" s="5"/>
      <c r="S34" s="5"/>
      <c r="T34" s="5"/>
      <c r="U34" s="5"/>
      <c r="V34" s="5"/>
      <c r="W34" s="5"/>
      <c r="X34" s="5"/>
      <c r="Y34" s="5"/>
      <c r="Z34" s="5"/>
      <c r="AA34" s="5"/>
      <c r="AB34" s="5"/>
      <c r="AC34" s="5"/>
      <c r="AD34" s="5"/>
    </row>
    <row r="35" ht="15.0" customHeight="1">
      <c r="A35" s="193"/>
      <c r="B35" s="40" t="s">
        <v>396</v>
      </c>
      <c r="D35" s="71"/>
      <c r="E35" s="71"/>
      <c r="F35" s="71"/>
      <c r="G35" s="71"/>
      <c r="H35" s="71"/>
      <c r="I35" s="71"/>
      <c r="J35" s="71"/>
      <c r="K35" s="96"/>
      <c r="L35" s="5"/>
      <c r="M35" s="5"/>
      <c r="N35" s="5"/>
      <c r="O35" s="5"/>
      <c r="P35" s="5"/>
      <c r="Q35" s="5"/>
      <c r="R35" s="5"/>
      <c r="S35" s="5"/>
      <c r="T35" s="5"/>
      <c r="U35" s="5"/>
      <c r="V35" s="5"/>
      <c r="W35" s="5"/>
      <c r="X35" s="5"/>
      <c r="Y35" s="5"/>
      <c r="Z35" s="5"/>
      <c r="AA35" s="5"/>
      <c r="AB35" s="5"/>
      <c r="AC35" s="5"/>
      <c r="AD35" s="5"/>
    </row>
    <row r="36" ht="15.0" customHeight="1">
      <c r="A36" s="193"/>
      <c r="B36" s="40" t="s">
        <v>397</v>
      </c>
      <c r="D36" s="71"/>
      <c r="E36" s="71"/>
      <c r="F36" s="71"/>
      <c r="G36" s="71"/>
      <c r="H36" s="71"/>
      <c r="I36" s="71"/>
      <c r="J36" s="71"/>
      <c r="K36" s="96"/>
      <c r="L36" s="5"/>
      <c r="M36" s="5"/>
      <c r="N36" s="5"/>
      <c r="O36" s="5"/>
      <c r="P36" s="5"/>
      <c r="Q36" s="5"/>
      <c r="R36" s="5"/>
      <c r="S36" s="5"/>
      <c r="T36" s="5"/>
      <c r="U36" s="5"/>
      <c r="V36" s="5"/>
      <c r="W36" s="5"/>
      <c r="X36" s="5"/>
      <c r="Y36" s="5"/>
      <c r="Z36" s="5"/>
      <c r="AA36" s="5"/>
      <c r="AB36" s="5"/>
      <c r="AC36" s="5"/>
      <c r="AD36" s="5"/>
    </row>
    <row r="37" ht="15.0" customHeight="1">
      <c r="A37" s="193"/>
      <c r="B37" s="40" t="s">
        <v>398</v>
      </c>
      <c r="D37" s="71"/>
      <c r="E37" s="71"/>
      <c r="F37" s="71"/>
      <c r="G37" s="71"/>
      <c r="H37" s="71"/>
      <c r="I37" s="71"/>
      <c r="J37" s="71"/>
      <c r="K37" s="5"/>
      <c r="L37" s="5"/>
      <c r="M37" s="5"/>
      <c r="N37" s="5"/>
      <c r="O37" s="5"/>
      <c r="P37" s="5"/>
      <c r="Q37" s="5"/>
      <c r="R37" s="5"/>
      <c r="S37" s="5"/>
      <c r="T37" s="5"/>
      <c r="U37" s="5"/>
      <c r="V37" s="5"/>
      <c r="W37" s="5"/>
      <c r="X37" s="5"/>
      <c r="Y37" s="5"/>
      <c r="Z37" s="5"/>
      <c r="AA37" s="5"/>
      <c r="AB37" s="5"/>
      <c r="AC37" s="5"/>
      <c r="AD37" s="5"/>
    </row>
    <row r="38" ht="15.0" customHeight="1">
      <c r="A38" s="193"/>
      <c r="B38" s="40" t="s">
        <v>399</v>
      </c>
      <c r="D38" s="71"/>
      <c r="E38" s="71"/>
      <c r="F38" s="71"/>
      <c r="G38" s="71"/>
      <c r="H38" s="71"/>
      <c r="I38" s="71"/>
      <c r="J38" s="71"/>
      <c r="K38" s="5"/>
      <c r="L38" s="5"/>
      <c r="M38" s="5"/>
      <c r="N38" s="5"/>
      <c r="O38" s="5"/>
      <c r="P38" s="5"/>
      <c r="Q38" s="5"/>
      <c r="R38" s="5"/>
      <c r="S38" s="5"/>
      <c r="T38" s="5"/>
      <c r="U38" s="5"/>
      <c r="V38" s="5"/>
      <c r="W38" s="5"/>
      <c r="X38" s="5"/>
      <c r="Y38" s="5"/>
      <c r="Z38" s="5"/>
      <c r="AA38" s="5"/>
      <c r="AB38" s="5"/>
      <c r="AC38" s="5"/>
      <c r="AD38" s="5"/>
    </row>
    <row r="39" ht="15.0" customHeight="1">
      <c r="A39" s="193"/>
      <c r="B39" s="40" t="s">
        <v>400</v>
      </c>
      <c r="D39" s="71"/>
      <c r="E39" s="71"/>
      <c r="F39" s="71"/>
      <c r="G39" s="71"/>
      <c r="H39" s="71"/>
      <c r="I39" s="71"/>
      <c r="J39" s="71"/>
      <c r="K39" s="5"/>
      <c r="L39" s="5"/>
      <c r="M39" s="5"/>
      <c r="N39" s="5"/>
      <c r="O39" s="5"/>
      <c r="P39" s="5"/>
      <c r="Q39" s="5"/>
      <c r="R39" s="5"/>
      <c r="S39" s="5"/>
      <c r="T39" s="5"/>
      <c r="U39" s="5"/>
      <c r="V39" s="5"/>
      <c r="W39" s="5"/>
      <c r="X39" s="5"/>
      <c r="Y39" s="5"/>
      <c r="Z39" s="5"/>
      <c r="AA39" s="5"/>
      <c r="AB39" s="5"/>
      <c r="AC39" s="5"/>
      <c r="AD39" s="5"/>
    </row>
    <row r="40" ht="15.0" customHeight="1">
      <c r="A40" s="193"/>
      <c r="B40" s="40" t="s">
        <v>401</v>
      </c>
      <c r="D40" s="71"/>
      <c r="E40" s="71"/>
      <c r="F40" s="71"/>
      <c r="G40" s="71"/>
      <c r="H40" s="71"/>
      <c r="I40" s="71"/>
      <c r="J40" s="71"/>
      <c r="K40" s="5"/>
      <c r="L40" s="5"/>
      <c r="M40" s="5"/>
      <c r="N40" s="5"/>
      <c r="O40" s="5"/>
      <c r="P40" s="5"/>
      <c r="Q40" s="5"/>
      <c r="R40" s="5"/>
      <c r="S40" s="5"/>
      <c r="T40" s="5"/>
      <c r="U40" s="5"/>
      <c r="V40" s="5"/>
      <c r="W40" s="5"/>
      <c r="X40" s="5"/>
      <c r="Y40" s="5"/>
      <c r="Z40" s="5"/>
      <c r="AA40" s="5"/>
      <c r="AB40" s="5"/>
      <c r="AC40" s="5"/>
      <c r="AD40" s="5"/>
    </row>
    <row r="41" ht="15.0" customHeight="1">
      <c r="A41" s="193"/>
      <c r="B41" s="40" t="s">
        <v>402</v>
      </c>
      <c r="D41" s="71"/>
      <c r="E41" s="71"/>
      <c r="F41" s="71"/>
      <c r="G41" s="71"/>
      <c r="H41" s="71"/>
      <c r="I41" s="71"/>
      <c r="J41" s="71"/>
      <c r="K41" s="5"/>
      <c r="L41" s="5"/>
      <c r="M41" s="5"/>
      <c r="N41" s="5"/>
      <c r="O41" s="5"/>
      <c r="P41" s="5"/>
      <c r="Q41" s="5"/>
      <c r="R41" s="5"/>
      <c r="S41" s="5"/>
      <c r="T41" s="5"/>
      <c r="U41" s="5"/>
      <c r="V41" s="5"/>
      <c r="W41" s="5"/>
      <c r="X41" s="5"/>
      <c r="Y41" s="5"/>
      <c r="Z41" s="5"/>
      <c r="AA41" s="5"/>
      <c r="AB41" s="5"/>
      <c r="AC41" s="5"/>
      <c r="AD41" s="5"/>
    </row>
    <row r="42" ht="15.0" customHeight="1">
      <c r="A42" s="193"/>
      <c r="B42" s="40" t="s">
        <v>403</v>
      </c>
      <c r="D42" s="71"/>
      <c r="E42" s="71"/>
      <c r="F42" s="71"/>
      <c r="G42" s="71"/>
      <c r="H42" s="71"/>
      <c r="I42" s="71"/>
      <c r="J42" s="71"/>
      <c r="K42" s="5"/>
      <c r="L42" s="5"/>
      <c r="M42" s="5"/>
      <c r="N42" s="5"/>
      <c r="O42" s="5"/>
      <c r="P42" s="5"/>
      <c r="Q42" s="5"/>
      <c r="R42" s="5"/>
      <c r="S42" s="5"/>
      <c r="T42" s="5"/>
      <c r="U42" s="5"/>
      <c r="V42" s="5"/>
      <c r="W42" s="5"/>
      <c r="X42" s="5"/>
      <c r="Y42" s="5"/>
      <c r="Z42" s="5"/>
      <c r="AA42" s="5"/>
      <c r="AB42" s="5"/>
      <c r="AC42" s="5"/>
      <c r="AD42" s="5"/>
    </row>
    <row r="43" ht="15.0" customHeight="1">
      <c r="A43" s="193"/>
      <c r="B43" s="40" t="s">
        <v>404</v>
      </c>
      <c r="D43" s="71"/>
      <c r="E43" s="71"/>
      <c r="F43" s="71"/>
      <c r="G43" s="71"/>
      <c r="H43" s="71"/>
      <c r="I43" s="71"/>
      <c r="J43" s="71"/>
      <c r="K43" s="5"/>
      <c r="L43" s="5"/>
      <c r="M43" s="5"/>
      <c r="N43" s="5"/>
      <c r="O43" s="5"/>
      <c r="P43" s="5"/>
      <c r="Q43" s="5"/>
      <c r="R43" s="5"/>
      <c r="S43" s="5"/>
      <c r="T43" s="5"/>
      <c r="U43" s="5"/>
      <c r="V43" s="5"/>
      <c r="W43" s="5"/>
      <c r="X43" s="5"/>
      <c r="Y43" s="5"/>
      <c r="Z43" s="5"/>
      <c r="AA43" s="5"/>
      <c r="AB43" s="5"/>
      <c r="AC43" s="5"/>
      <c r="AD43" s="5"/>
    </row>
    <row r="44" ht="15.0" customHeight="1">
      <c r="A44" s="193"/>
      <c r="B44" s="40" t="s">
        <v>405</v>
      </c>
      <c r="D44" s="71"/>
      <c r="E44" s="71"/>
      <c r="F44" s="71"/>
      <c r="G44" s="71"/>
      <c r="H44" s="71"/>
      <c r="I44" s="71"/>
      <c r="J44" s="71"/>
      <c r="K44" s="5"/>
      <c r="L44" s="5"/>
      <c r="M44" s="5"/>
      <c r="N44" s="5"/>
      <c r="O44" s="5"/>
      <c r="P44" s="5"/>
      <c r="Q44" s="5"/>
      <c r="R44" s="5"/>
      <c r="S44" s="5"/>
      <c r="T44" s="5"/>
      <c r="U44" s="5"/>
      <c r="V44" s="5"/>
      <c r="W44" s="5"/>
      <c r="X44" s="5"/>
      <c r="Y44" s="5"/>
      <c r="Z44" s="5"/>
      <c r="AA44" s="5"/>
      <c r="AB44" s="5"/>
      <c r="AC44" s="5"/>
      <c r="AD44" s="5"/>
    </row>
    <row r="45" ht="15.0" customHeight="1">
      <c r="A45" s="193"/>
      <c r="B45" s="40" t="s">
        <v>406</v>
      </c>
      <c r="D45" s="71"/>
      <c r="E45" s="71"/>
      <c r="F45" s="71"/>
      <c r="G45" s="71"/>
      <c r="H45" s="71"/>
      <c r="I45" s="71"/>
      <c r="J45" s="71"/>
      <c r="K45" s="5"/>
      <c r="L45" s="5"/>
      <c r="M45" s="5"/>
      <c r="N45" s="5"/>
      <c r="O45" s="5"/>
      <c r="P45" s="5"/>
      <c r="Q45" s="5"/>
      <c r="R45" s="5"/>
      <c r="S45" s="5"/>
      <c r="T45" s="5"/>
      <c r="U45" s="5"/>
      <c r="V45" s="5"/>
      <c r="W45" s="5"/>
      <c r="X45" s="5"/>
      <c r="Y45" s="5"/>
      <c r="Z45" s="5"/>
      <c r="AA45" s="5"/>
      <c r="AB45" s="5"/>
      <c r="AC45" s="5"/>
      <c r="AD45" s="5"/>
    </row>
    <row r="46" ht="15.0" customHeight="1">
      <c r="A46" s="193"/>
      <c r="B46" s="71"/>
      <c r="C46" s="71"/>
      <c r="D46" s="71"/>
      <c r="E46" s="71"/>
      <c r="F46" s="71"/>
      <c r="G46" s="71"/>
      <c r="H46" s="71"/>
      <c r="I46" s="71"/>
      <c r="J46" s="71"/>
      <c r="K46" s="5"/>
      <c r="L46" s="5"/>
      <c r="M46" s="5"/>
      <c r="N46" s="5"/>
      <c r="O46" s="5"/>
      <c r="P46" s="5"/>
      <c r="Q46" s="5"/>
      <c r="R46" s="5"/>
      <c r="S46" s="5"/>
      <c r="T46" s="5"/>
      <c r="U46" s="5"/>
      <c r="V46" s="5"/>
      <c r="W46" s="5"/>
      <c r="X46" s="5"/>
      <c r="Y46" s="5"/>
      <c r="Z46" s="5"/>
      <c r="AA46" s="5"/>
      <c r="AB46" s="5"/>
      <c r="AC46" s="5"/>
      <c r="AD46" s="5"/>
    </row>
    <row r="47" ht="15.0" customHeight="1">
      <c r="A47" s="193"/>
      <c r="B47" s="71"/>
      <c r="C47" s="71"/>
      <c r="D47" s="71"/>
      <c r="E47" s="71"/>
      <c r="F47" s="71"/>
      <c r="G47" s="71"/>
      <c r="H47" s="71"/>
      <c r="I47" s="71"/>
      <c r="J47" s="71"/>
      <c r="K47" s="5"/>
      <c r="L47" s="5"/>
      <c r="M47" s="5"/>
      <c r="N47" s="5"/>
      <c r="O47" s="5"/>
      <c r="P47" s="5"/>
      <c r="Q47" s="5"/>
      <c r="R47" s="5"/>
      <c r="S47" s="5"/>
      <c r="T47" s="5"/>
      <c r="U47" s="5"/>
      <c r="V47" s="5"/>
      <c r="W47" s="5"/>
      <c r="X47" s="5"/>
      <c r="Y47" s="5"/>
      <c r="Z47" s="5"/>
      <c r="AA47" s="5"/>
      <c r="AB47" s="5"/>
      <c r="AC47" s="5"/>
      <c r="AD47" s="5"/>
    </row>
    <row r="48" ht="15.0" customHeight="1">
      <c r="A48" s="55"/>
      <c r="B48" s="5"/>
      <c r="C48" s="5"/>
      <c r="D48" s="5"/>
      <c r="E48" s="5"/>
      <c r="F48" s="5"/>
      <c r="G48" s="5"/>
      <c r="H48" s="134"/>
      <c r="I48" s="134"/>
      <c r="J48" s="5"/>
      <c r="K48" s="5"/>
      <c r="L48" s="5"/>
      <c r="M48" s="5"/>
      <c r="N48" s="5"/>
      <c r="O48" s="5"/>
      <c r="P48" s="5"/>
      <c r="Q48" s="5"/>
      <c r="R48" s="5"/>
      <c r="S48" s="5"/>
      <c r="T48" s="5"/>
      <c r="U48" s="5"/>
      <c r="V48" s="5"/>
      <c r="W48" s="5"/>
      <c r="X48" s="5"/>
      <c r="Y48" s="5"/>
      <c r="Z48" s="5"/>
      <c r="AA48" s="5"/>
      <c r="AB48" s="5"/>
      <c r="AC48" s="5"/>
      <c r="AD48" s="5"/>
    </row>
    <row r="49" ht="15.0" customHeight="1">
      <c r="A49" s="55"/>
      <c r="B49" s="5"/>
      <c r="C49" s="5"/>
      <c r="D49" s="5"/>
      <c r="E49" s="5"/>
      <c r="F49" s="5"/>
      <c r="G49" s="5"/>
      <c r="H49" s="134"/>
      <c r="I49" s="134"/>
      <c r="J49" s="5"/>
      <c r="K49" s="5"/>
      <c r="L49" s="5"/>
      <c r="M49" s="5"/>
      <c r="N49" s="5"/>
      <c r="O49" s="5"/>
      <c r="P49" s="5"/>
      <c r="Q49" s="5"/>
      <c r="R49" s="5"/>
      <c r="S49" s="5"/>
      <c r="T49" s="5"/>
      <c r="U49" s="5"/>
      <c r="V49" s="5"/>
      <c r="W49" s="5"/>
      <c r="X49" s="5"/>
      <c r="Y49" s="5"/>
      <c r="Z49" s="5"/>
      <c r="AA49" s="5"/>
      <c r="AB49" s="5"/>
      <c r="AC49" s="5"/>
      <c r="AD49" s="5"/>
    </row>
    <row r="50" ht="15.0" customHeight="1">
      <c r="A50" s="55"/>
      <c r="B50" s="5"/>
      <c r="C50" s="5"/>
      <c r="D50" s="5"/>
      <c r="E50" s="5"/>
      <c r="F50" s="5"/>
      <c r="G50" s="5"/>
      <c r="H50" s="134"/>
      <c r="I50" s="134"/>
      <c r="J50" s="5"/>
      <c r="K50" s="5"/>
      <c r="L50" s="5"/>
      <c r="M50" s="5"/>
      <c r="N50" s="5"/>
      <c r="O50" s="5"/>
      <c r="P50" s="5"/>
      <c r="Q50" s="5"/>
      <c r="R50" s="5"/>
      <c r="S50" s="5"/>
      <c r="T50" s="5"/>
      <c r="U50" s="5"/>
      <c r="V50" s="5"/>
      <c r="W50" s="5"/>
      <c r="X50" s="5"/>
      <c r="Y50" s="5"/>
      <c r="Z50" s="5"/>
      <c r="AA50" s="5"/>
      <c r="AB50" s="5"/>
      <c r="AC50" s="5"/>
      <c r="AD50" s="5"/>
    </row>
    <row r="51" ht="15.0" customHeight="1">
      <c r="A51" s="55"/>
      <c r="B51" s="172" t="s">
        <v>407</v>
      </c>
      <c r="C51" s="173" t="s">
        <v>408</v>
      </c>
      <c r="D51" s="173" t="s">
        <v>409</v>
      </c>
      <c r="E51" s="173" t="s">
        <v>410</v>
      </c>
      <c r="F51" s="5"/>
      <c r="G51" s="5"/>
      <c r="H51" s="134"/>
      <c r="I51" s="134"/>
      <c r="J51" s="5"/>
      <c r="K51" s="5"/>
      <c r="L51" s="5"/>
      <c r="M51" s="5"/>
      <c r="N51" s="5"/>
      <c r="O51" s="5"/>
      <c r="P51" s="5"/>
      <c r="Q51" s="5"/>
      <c r="R51" s="5"/>
      <c r="S51" s="5"/>
      <c r="T51" s="5"/>
      <c r="U51" s="5"/>
      <c r="V51" s="5"/>
      <c r="W51" s="5"/>
      <c r="X51" s="5"/>
      <c r="Y51" s="5"/>
      <c r="Z51" s="5"/>
      <c r="AA51" s="5"/>
      <c r="AB51" s="5"/>
      <c r="AC51" s="5"/>
      <c r="AD51" s="5"/>
    </row>
    <row r="52" ht="15.75" customHeight="1">
      <c r="A52" s="55"/>
      <c r="B52" s="174">
        <v>1.0</v>
      </c>
      <c r="C52" s="175" t="s">
        <v>411</v>
      </c>
      <c r="D52" s="177" t="s">
        <v>467</v>
      </c>
      <c r="E52" s="174">
        <v>50.0</v>
      </c>
      <c r="F52" s="5"/>
      <c r="G52" s="5"/>
      <c r="H52" s="134"/>
      <c r="I52" s="134"/>
      <c r="J52" s="5"/>
      <c r="K52" s="5"/>
      <c r="L52" s="5"/>
      <c r="M52" s="5"/>
      <c r="N52" s="5"/>
      <c r="O52" s="5"/>
      <c r="P52" s="5"/>
      <c r="Q52" s="5"/>
      <c r="R52" s="5"/>
      <c r="S52" s="5"/>
      <c r="T52" s="5"/>
      <c r="U52" s="5"/>
      <c r="V52" s="5"/>
      <c r="W52" s="5"/>
      <c r="X52" s="5"/>
      <c r="Y52" s="5"/>
      <c r="Z52" s="5"/>
      <c r="AA52" s="5"/>
      <c r="AB52" s="5"/>
      <c r="AC52" s="5"/>
      <c r="AD52" s="5"/>
    </row>
    <row r="53" ht="15.75" customHeight="1">
      <c r="A53" s="55"/>
      <c r="B53" s="44"/>
      <c r="C53" s="178"/>
      <c r="D53" s="44"/>
      <c r="E53" s="44"/>
      <c r="F53" s="5"/>
      <c r="G53" s="5"/>
      <c r="H53" s="134"/>
      <c r="I53" s="134"/>
      <c r="J53" s="5"/>
      <c r="K53" s="5"/>
      <c r="L53" s="5"/>
      <c r="M53" s="5"/>
      <c r="N53" s="5"/>
      <c r="O53" s="5"/>
      <c r="P53" s="5"/>
      <c r="Q53" s="5"/>
      <c r="R53" s="5"/>
      <c r="S53" s="5"/>
      <c r="T53" s="5"/>
      <c r="U53" s="5"/>
      <c r="V53" s="5"/>
      <c r="W53" s="5"/>
      <c r="X53" s="5"/>
      <c r="Y53" s="5"/>
      <c r="Z53" s="5"/>
      <c r="AA53" s="5"/>
      <c r="AB53" s="5"/>
      <c r="AC53" s="5"/>
      <c r="AD53" s="5"/>
    </row>
    <row r="54" ht="15.75" customHeight="1">
      <c r="A54" s="55"/>
      <c r="B54" s="174">
        <v>2.0</v>
      </c>
      <c r="C54" s="175" t="s">
        <v>414</v>
      </c>
      <c r="D54" s="180" t="s">
        <v>468</v>
      </c>
      <c r="E54" s="174">
        <v>20.0</v>
      </c>
      <c r="F54" s="5"/>
      <c r="G54" s="5"/>
      <c r="H54" s="134"/>
      <c r="I54" s="134"/>
      <c r="J54" s="5"/>
      <c r="K54" s="5"/>
      <c r="L54" s="5"/>
      <c r="M54" s="5"/>
      <c r="N54" s="5"/>
      <c r="O54" s="5"/>
      <c r="P54" s="5"/>
      <c r="Q54" s="5"/>
      <c r="R54" s="5"/>
      <c r="S54" s="5"/>
      <c r="T54" s="5"/>
      <c r="U54" s="5"/>
      <c r="V54" s="5"/>
      <c r="W54" s="5"/>
      <c r="X54" s="5"/>
      <c r="Y54" s="5"/>
      <c r="Z54" s="5"/>
      <c r="AA54" s="5"/>
      <c r="AB54" s="5"/>
      <c r="AC54" s="5"/>
      <c r="AD54" s="5"/>
    </row>
    <row r="55" ht="15.75" customHeight="1">
      <c r="A55" s="55"/>
      <c r="B55" s="44"/>
      <c r="C55" s="178"/>
      <c r="D55" s="44"/>
      <c r="E55" s="44"/>
      <c r="F55" s="5"/>
      <c r="G55" s="5"/>
      <c r="H55" s="134"/>
      <c r="I55" s="134"/>
      <c r="J55" s="5"/>
      <c r="K55" s="5"/>
      <c r="L55" s="5"/>
      <c r="M55" s="5"/>
      <c r="N55" s="5"/>
      <c r="O55" s="5"/>
      <c r="P55" s="5"/>
      <c r="Q55" s="5"/>
      <c r="R55" s="5"/>
      <c r="S55" s="5"/>
      <c r="T55" s="5"/>
      <c r="U55" s="5"/>
      <c r="V55" s="5"/>
      <c r="W55" s="5"/>
      <c r="X55" s="5"/>
      <c r="Y55" s="5"/>
      <c r="Z55" s="5"/>
      <c r="AA55" s="5"/>
      <c r="AB55" s="5"/>
      <c r="AC55" s="5"/>
      <c r="AD55" s="5"/>
    </row>
    <row r="56" ht="15.75" customHeight="1">
      <c r="A56" s="55"/>
      <c r="B56" s="174">
        <v>3.0</v>
      </c>
      <c r="C56" s="175" t="s">
        <v>416</v>
      </c>
      <c r="D56" s="177" t="s">
        <v>417</v>
      </c>
      <c r="E56" s="174">
        <v>10.0</v>
      </c>
      <c r="F56" s="5"/>
      <c r="G56" s="5"/>
      <c r="H56" s="134"/>
      <c r="I56" s="134"/>
      <c r="J56" s="5"/>
      <c r="K56" s="5"/>
      <c r="L56" s="5"/>
      <c r="M56" s="5"/>
      <c r="N56" s="5"/>
      <c r="O56" s="5"/>
      <c r="P56" s="5"/>
      <c r="Q56" s="5"/>
      <c r="R56" s="5"/>
      <c r="S56" s="5"/>
      <c r="T56" s="5"/>
      <c r="U56" s="5"/>
      <c r="V56" s="5"/>
      <c r="W56" s="5"/>
      <c r="X56" s="5"/>
      <c r="Y56" s="5"/>
      <c r="Z56" s="5"/>
      <c r="AA56" s="5"/>
      <c r="AB56" s="5"/>
      <c r="AC56" s="5"/>
      <c r="AD56" s="5"/>
    </row>
    <row r="57" ht="15.75" customHeight="1">
      <c r="A57" s="55"/>
      <c r="B57" s="37"/>
      <c r="C57" s="183"/>
      <c r="D57" s="37"/>
      <c r="E57" s="37"/>
      <c r="F57" s="5"/>
      <c r="G57" s="5"/>
      <c r="H57" s="134"/>
      <c r="I57" s="134"/>
      <c r="J57" s="5"/>
      <c r="K57" s="5"/>
      <c r="L57" s="5"/>
      <c r="M57" s="5"/>
      <c r="N57" s="5"/>
      <c r="O57" s="5"/>
      <c r="P57" s="5"/>
      <c r="Q57" s="5"/>
      <c r="R57" s="5"/>
      <c r="S57" s="5"/>
      <c r="T57" s="5"/>
      <c r="U57" s="5"/>
      <c r="V57" s="5"/>
      <c r="W57" s="5"/>
      <c r="X57" s="5"/>
      <c r="Y57" s="5"/>
      <c r="Z57" s="5"/>
      <c r="AA57" s="5"/>
      <c r="AB57" s="5"/>
      <c r="AC57" s="5"/>
      <c r="AD57" s="5"/>
    </row>
    <row r="58" ht="15.75" customHeight="1">
      <c r="A58" s="55"/>
      <c r="B58" s="37"/>
      <c r="C58" s="183"/>
      <c r="D58" s="37"/>
      <c r="E58" s="37"/>
      <c r="F58" s="5"/>
      <c r="G58" s="5"/>
      <c r="H58" s="134"/>
      <c r="I58" s="134"/>
      <c r="J58" s="5"/>
      <c r="K58" s="5"/>
      <c r="L58" s="5"/>
      <c r="M58" s="5"/>
      <c r="N58" s="5"/>
      <c r="O58" s="5"/>
      <c r="P58" s="5"/>
      <c r="Q58" s="5"/>
      <c r="R58" s="5"/>
      <c r="S58" s="5"/>
      <c r="T58" s="5"/>
      <c r="U58" s="5"/>
      <c r="V58" s="5"/>
      <c r="W58" s="5"/>
      <c r="X58" s="5"/>
      <c r="Y58" s="5"/>
      <c r="Z58" s="5"/>
      <c r="AA58" s="5"/>
      <c r="AB58" s="5"/>
      <c r="AC58" s="5"/>
      <c r="AD58" s="5"/>
    </row>
    <row r="59" ht="15.75" customHeight="1">
      <c r="A59" s="55"/>
      <c r="B59" s="44"/>
      <c r="C59" s="178"/>
      <c r="D59" s="44"/>
      <c r="E59" s="44"/>
      <c r="F59" s="5"/>
      <c r="G59" s="5"/>
      <c r="H59" s="134"/>
      <c r="I59" s="134"/>
      <c r="J59" s="5"/>
      <c r="K59" s="5"/>
      <c r="L59" s="5"/>
      <c r="M59" s="5"/>
      <c r="N59" s="5"/>
      <c r="O59" s="5"/>
      <c r="P59" s="5"/>
      <c r="Q59" s="5"/>
      <c r="R59" s="5"/>
      <c r="S59" s="5"/>
      <c r="T59" s="5"/>
      <c r="U59" s="5"/>
      <c r="V59" s="5"/>
      <c r="W59" s="5"/>
      <c r="X59" s="5"/>
      <c r="Y59" s="5"/>
      <c r="Z59" s="5"/>
      <c r="AA59" s="5"/>
      <c r="AB59" s="5"/>
      <c r="AC59" s="5"/>
      <c r="AD59" s="5"/>
    </row>
    <row r="60" ht="15.75" customHeight="1">
      <c r="A60" s="55"/>
      <c r="B60" s="184">
        <v>4.0</v>
      </c>
      <c r="C60" s="185" t="s">
        <v>418</v>
      </c>
      <c r="D60" s="185" t="s">
        <v>419</v>
      </c>
      <c r="E60" s="186">
        <v>0.0</v>
      </c>
      <c r="F60" s="5"/>
      <c r="G60" s="5"/>
      <c r="H60" s="134"/>
      <c r="I60" s="134"/>
      <c r="J60" s="5"/>
      <c r="K60" s="5"/>
      <c r="L60" s="5"/>
      <c r="M60" s="5"/>
      <c r="N60" s="5"/>
      <c r="O60" s="5"/>
      <c r="P60" s="5"/>
      <c r="Q60" s="5"/>
      <c r="R60" s="5"/>
      <c r="S60" s="5"/>
      <c r="T60" s="5"/>
      <c r="U60" s="5"/>
      <c r="V60" s="5"/>
      <c r="W60" s="5"/>
      <c r="X60" s="5"/>
      <c r="Y60" s="5"/>
      <c r="Z60" s="5"/>
      <c r="AA60" s="5"/>
      <c r="AB60" s="5"/>
      <c r="AC60" s="5"/>
      <c r="AD60" s="5"/>
    </row>
    <row r="61" ht="15.75" customHeight="1">
      <c r="A61" s="55"/>
      <c r="B61" s="5"/>
      <c r="C61" s="5"/>
      <c r="D61" s="5"/>
      <c r="E61" s="5"/>
      <c r="F61" s="5"/>
      <c r="G61" s="5"/>
      <c r="H61" s="134"/>
      <c r="I61" s="134"/>
      <c r="J61" s="5"/>
      <c r="K61" s="5"/>
      <c r="L61" s="5"/>
      <c r="M61" s="5"/>
      <c r="N61" s="5"/>
      <c r="O61" s="5"/>
      <c r="P61" s="5"/>
      <c r="Q61" s="5"/>
      <c r="R61" s="5"/>
      <c r="S61" s="5"/>
      <c r="T61" s="5"/>
      <c r="U61" s="5"/>
      <c r="V61" s="5"/>
      <c r="W61" s="5"/>
      <c r="X61" s="5"/>
      <c r="Y61" s="5"/>
      <c r="Z61" s="5"/>
      <c r="AA61" s="5"/>
      <c r="AB61" s="5"/>
      <c r="AC61" s="5"/>
      <c r="AD61" s="5"/>
    </row>
    <row r="62" ht="15.75" customHeight="1">
      <c r="A62" s="55"/>
      <c r="B62" s="5"/>
      <c r="C62" s="5"/>
      <c r="D62" s="5"/>
      <c r="E62" s="5"/>
      <c r="F62" s="5"/>
      <c r="G62" s="5"/>
      <c r="H62" s="134"/>
      <c r="I62" s="134"/>
      <c r="J62" s="5"/>
      <c r="K62" s="5"/>
      <c r="L62" s="5"/>
      <c r="M62" s="5"/>
      <c r="N62" s="5"/>
      <c r="O62" s="5"/>
      <c r="P62" s="5"/>
      <c r="Q62" s="5"/>
      <c r="R62" s="5"/>
      <c r="S62" s="5"/>
      <c r="T62" s="5"/>
      <c r="U62" s="5"/>
      <c r="V62" s="5"/>
      <c r="W62" s="5"/>
      <c r="X62" s="5"/>
      <c r="Y62" s="5"/>
      <c r="Z62" s="5"/>
      <c r="AA62" s="5"/>
      <c r="AB62" s="5"/>
      <c r="AC62" s="5"/>
      <c r="AD62" s="5"/>
    </row>
    <row r="63" ht="15.75" customHeight="1">
      <c r="A63" s="55"/>
      <c r="B63" s="5"/>
      <c r="C63" s="5"/>
      <c r="D63" s="5"/>
      <c r="E63" s="5"/>
      <c r="F63" s="5"/>
      <c r="G63" s="5"/>
      <c r="H63" s="134"/>
      <c r="I63" s="134"/>
      <c r="J63" s="5"/>
      <c r="K63" s="5"/>
      <c r="L63" s="5"/>
      <c r="M63" s="5"/>
      <c r="N63" s="5"/>
      <c r="O63" s="5"/>
      <c r="P63" s="5"/>
      <c r="Q63" s="5"/>
      <c r="R63" s="5"/>
      <c r="S63" s="5"/>
      <c r="T63" s="5"/>
      <c r="U63" s="5"/>
      <c r="V63" s="5"/>
      <c r="W63" s="5"/>
      <c r="X63" s="5"/>
      <c r="Y63" s="5"/>
      <c r="Z63" s="5"/>
      <c r="AA63" s="5"/>
      <c r="AB63" s="5"/>
      <c r="AC63" s="5"/>
      <c r="AD63" s="5"/>
    </row>
    <row r="64" ht="15.75" customHeight="1">
      <c r="A64" s="55"/>
      <c r="B64" s="5"/>
      <c r="C64" s="5"/>
      <c r="D64" s="5"/>
      <c r="E64" s="5"/>
      <c r="F64" s="5"/>
      <c r="G64" s="5"/>
      <c r="H64" s="134"/>
      <c r="I64" s="134"/>
      <c r="J64" s="5"/>
      <c r="K64" s="5"/>
      <c r="L64" s="5"/>
      <c r="M64" s="5"/>
      <c r="N64" s="5"/>
      <c r="O64" s="5"/>
      <c r="P64" s="5"/>
      <c r="Q64" s="5"/>
      <c r="R64" s="5"/>
      <c r="S64" s="5"/>
      <c r="T64" s="5"/>
      <c r="U64" s="5"/>
      <c r="V64" s="5"/>
      <c r="W64" s="5"/>
      <c r="X64" s="5"/>
      <c r="Y64" s="5"/>
      <c r="Z64" s="5"/>
      <c r="AA64" s="5"/>
      <c r="AB64" s="5"/>
      <c r="AC64" s="5"/>
      <c r="AD64" s="5"/>
    </row>
    <row r="65" ht="15.75" customHeight="1">
      <c r="A65" s="55"/>
      <c r="B65" s="5"/>
      <c r="C65" s="5"/>
      <c r="D65" s="5"/>
      <c r="E65" s="5"/>
      <c r="F65" s="5"/>
      <c r="G65" s="5"/>
      <c r="H65" s="134"/>
      <c r="I65" s="134"/>
      <c r="J65" s="5"/>
      <c r="K65" s="5"/>
      <c r="L65" s="5"/>
      <c r="M65" s="5"/>
      <c r="N65" s="5"/>
      <c r="O65" s="5"/>
      <c r="P65" s="5"/>
      <c r="Q65" s="5"/>
      <c r="R65" s="5"/>
      <c r="S65" s="5"/>
      <c r="T65" s="5"/>
      <c r="U65" s="5"/>
      <c r="V65" s="5"/>
      <c r="W65" s="5"/>
      <c r="X65" s="5"/>
      <c r="Y65" s="5"/>
      <c r="Z65" s="5"/>
      <c r="AA65" s="5"/>
      <c r="AB65" s="5"/>
      <c r="AC65" s="5"/>
      <c r="AD65" s="5"/>
    </row>
    <row r="66" ht="15.75" customHeight="1">
      <c r="A66" s="55"/>
      <c r="B66" s="5"/>
      <c r="C66" s="5"/>
      <c r="D66" s="5"/>
      <c r="E66" s="5"/>
      <c r="F66" s="5"/>
      <c r="G66" s="5"/>
      <c r="H66" s="134"/>
      <c r="I66" s="134"/>
      <c r="J66" s="5"/>
      <c r="K66" s="5"/>
      <c r="L66" s="5"/>
      <c r="M66" s="5"/>
      <c r="N66" s="5"/>
      <c r="O66" s="5"/>
      <c r="P66" s="5"/>
      <c r="Q66" s="5"/>
      <c r="R66" s="5"/>
      <c r="S66" s="5"/>
      <c r="T66" s="5"/>
      <c r="U66" s="5"/>
      <c r="V66" s="5"/>
      <c r="W66" s="5"/>
      <c r="X66" s="5"/>
      <c r="Y66" s="5"/>
      <c r="Z66" s="5"/>
      <c r="AA66" s="5"/>
      <c r="AB66" s="5"/>
      <c r="AC66" s="5"/>
      <c r="AD66" s="5"/>
    </row>
    <row r="67" ht="15.75" customHeight="1">
      <c r="A67" s="55"/>
      <c r="B67" s="5"/>
      <c r="C67" s="5"/>
      <c r="D67" s="5"/>
      <c r="E67" s="5"/>
      <c r="F67" s="5"/>
      <c r="G67" s="5"/>
      <c r="H67" s="134"/>
      <c r="I67" s="134"/>
      <c r="J67" s="5"/>
      <c r="K67" s="5"/>
      <c r="L67" s="5"/>
      <c r="M67" s="5"/>
      <c r="N67" s="5"/>
      <c r="O67" s="5"/>
      <c r="P67" s="5"/>
      <c r="Q67" s="5"/>
      <c r="R67" s="5"/>
      <c r="S67" s="5"/>
      <c r="T67" s="5"/>
      <c r="U67" s="5"/>
      <c r="V67" s="5"/>
      <c r="W67" s="5"/>
      <c r="X67" s="5"/>
      <c r="Y67" s="5"/>
      <c r="Z67" s="5"/>
      <c r="AA67" s="5"/>
      <c r="AB67" s="5"/>
      <c r="AC67" s="5"/>
      <c r="AD67" s="5"/>
    </row>
    <row r="68" ht="15.75" customHeight="1">
      <c r="A68" s="55"/>
      <c r="B68" s="5"/>
      <c r="C68" s="5"/>
      <c r="D68" s="5"/>
      <c r="E68" s="5"/>
      <c r="F68" s="5"/>
      <c r="G68" s="5"/>
      <c r="H68" s="134"/>
      <c r="I68" s="134"/>
      <c r="J68" s="5"/>
      <c r="K68" s="5"/>
      <c r="L68" s="5"/>
      <c r="M68" s="5"/>
      <c r="N68" s="5"/>
      <c r="O68" s="5"/>
      <c r="P68" s="5"/>
      <c r="Q68" s="5"/>
      <c r="R68" s="5"/>
      <c r="S68" s="5"/>
      <c r="T68" s="5"/>
      <c r="U68" s="5"/>
      <c r="V68" s="5"/>
      <c r="W68" s="5"/>
      <c r="X68" s="5"/>
      <c r="Y68" s="5"/>
      <c r="Z68" s="5"/>
      <c r="AA68" s="5"/>
      <c r="AB68" s="5"/>
      <c r="AC68" s="5"/>
      <c r="AD68" s="5"/>
    </row>
    <row r="69" ht="15.75" customHeight="1">
      <c r="A69" s="55"/>
      <c r="B69" s="5"/>
      <c r="C69" s="5"/>
      <c r="D69" s="5"/>
      <c r="E69" s="5"/>
      <c r="F69" s="5"/>
      <c r="G69" s="5"/>
      <c r="H69" s="134"/>
      <c r="I69" s="134"/>
      <c r="J69" s="5"/>
      <c r="K69" s="5"/>
      <c r="L69" s="5"/>
      <c r="M69" s="5"/>
      <c r="N69" s="5"/>
      <c r="O69" s="5"/>
      <c r="P69" s="5"/>
      <c r="Q69" s="5"/>
      <c r="R69" s="5"/>
      <c r="S69" s="5"/>
      <c r="T69" s="5"/>
      <c r="U69" s="5"/>
      <c r="V69" s="5"/>
      <c r="W69" s="5"/>
      <c r="X69" s="5"/>
      <c r="Y69" s="5"/>
      <c r="Z69" s="5"/>
      <c r="AA69" s="5"/>
      <c r="AB69" s="5"/>
      <c r="AC69" s="5"/>
      <c r="AD69" s="5"/>
    </row>
    <row r="70" ht="15.75" customHeight="1">
      <c r="A70" s="55"/>
      <c r="B70" s="5"/>
      <c r="C70" s="5"/>
      <c r="D70" s="5"/>
      <c r="E70" s="5"/>
      <c r="F70" s="5"/>
      <c r="G70" s="5"/>
      <c r="H70" s="134"/>
      <c r="I70" s="134"/>
      <c r="J70" s="5"/>
      <c r="K70" s="5"/>
      <c r="L70" s="5"/>
      <c r="M70" s="5"/>
      <c r="N70" s="5"/>
      <c r="O70" s="5"/>
      <c r="P70" s="5"/>
      <c r="Q70" s="5"/>
      <c r="R70" s="5"/>
      <c r="S70" s="5"/>
      <c r="T70" s="5"/>
      <c r="U70" s="5"/>
      <c r="V70" s="5"/>
      <c r="W70" s="5"/>
      <c r="X70" s="5"/>
      <c r="Y70" s="5"/>
      <c r="Z70" s="5"/>
      <c r="AA70" s="5"/>
      <c r="AB70" s="5"/>
      <c r="AC70" s="5"/>
      <c r="AD70" s="5"/>
    </row>
    <row r="71" ht="15.75" customHeight="1">
      <c r="A71" s="55"/>
      <c r="B71" s="5"/>
      <c r="C71" s="5"/>
      <c r="D71" s="5"/>
      <c r="E71" s="5"/>
      <c r="F71" s="5"/>
      <c r="G71" s="5"/>
      <c r="H71" s="134"/>
      <c r="I71" s="134"/>
      <c r="J71" s="5"/>
      <c r="K71" s="5"/>
      <c r="L71" s="5"/>
      <c r="M71" s="5"/>
      <c r="N71" s="5"/>
      <c r="O71" s="5"/>
      <c r="P71" s="5"/>
      <c r="Q71" s="5"/>
      <c r="R71" s="5"/>
      <c r="S71" s="5"/>
      <c r="T71" s="5"/>
      <c r="U71" s="5"/>
      <c r="V71" s="5"/>
      <c r="W71" s="5"/>
      <c r="X71" s="5"/>
      <c r="Y71" s="5"/>
      <c r="Z71" s="5"/>
      <c r="AA71" s="5"/>
      <c r="AB71" s="5"/>
      <c r="AC71" s="5"/>
      <c r="AD71" s="5"/>
    </row>
    <row r="72" ht="15.75" customHeight="1">
      <c r="A72" s="55"/>
      <c r="B72" s="5"/>
      <c r="C72" s="5"/>
      <c r="D72" s="5"/>
      <c r="E72" s="5"/>
      <c r="F72" s="5"/>
      <c r="G72" s="5"/>
      <c r="H72" s="134"/>
      <c r="I72" s="134"/>
      <c r="J72" s="5"/>
      <c r="K72" s="5"/>
      <c r="L72" s="5"/>
      <c r="M72" s="5"/>
      <c r="N72" s="5"/>
      <c r="O72" s="5"/>
      <c r="P72" s="5"/>
      <c r="Q72" s="5"/>
      <c r="R72" s="5"/>
      <c r="S72" s="5"/>
      <c r="T72" s="5"/>
      <c r="U72" s="5"/>
      <c r="V72" s="5"/>
      <c r="W72" s="5"/>
      <c r="X72" s="5"/>
      <c r="Y72" s="5"/>
      <c r="Z72" s="5"/>
      <c r="AA72" s="5"/>
      <c r="AB72" s="5"/>
      <c r="AC72" s="5"/>
      <c r="AD72" s="5"/>
    </row>
    <row r="73" ht="15.75" customHeight="1">
      <c r="A73" s="55"/>
      <c r="B73" s="5"/>
      <c r="C73" s="5"/>
      <c r="D73" s="5"/>
      <c r="E73" s="5"/>
      <c r="F73" s="5"/>
      <c r="G73" s="5"/>
      <c r="H73" s="134"/>
      <c r="I73" s="134"/>
      <c r="J73" s="5"/>
      <c r="K73" s="5"/>
      <c r="L73" s="5"/>
      <c r="M73" s="5"/>
      <c r="N73" s="5"/>
      <c r="O73" s="5"/>
      <c r="P73" s="5"/>
      <c r="Q73" s="5"/>
      <c r="R73" s="5"/>
      <c r="S73" s="5"/>
      <c r="T73" s="5"/>
      <c r="U73" s="5"/>
      <c r="V73" s="5"/>
      <c r="W73" s="5"/>
      <c r="X73" s="5"/>
      <c r="Y73" s="5"/>
      <c r="Z73" s="5"/>
      <c r="AA73" s="5"/>
      <c r="AB73" s="5"/>
      <c r="AC73" s="5"/>
      <c r="AD73" s="5"/>
    </row>
    <row r="74" ht="15.75" customHeight="1">
      <c r="A74" s="55"/>
      <c r="B74" s="5"/>
      <c r="C74" s="5"/>
      <c r="D74" s="5"/>
      <c r="E74" s="5"/>
      <c r="F74" s="5"/>
      <c r="G74" s="5"/>
      <c r="H74" s="134"/>
      <c r="I74" s="134"/>
      <c r="J74" s="5"/>
      <c r="K74" s="5"/>
      <c r="L74" s="5"/>
      <c r="M74" s="5"/>
      <c r="N74" s="5"/>
      <c r="O74" s="5"/>
      <c r="P74" s="5"/>
      <c r="Q74" s="5"/>
      <c r="R74" s="5"/>
      <c r="S74" s="5"/>
      <c r="T74" s="5"/>
      <c r="U74" s="5"/>
      <c r="V74" s="5"/>
      <c r="W74" s="5"/>
      <c r="X74" s="5"/>
      <c r="Y74" s="5"/>
      <c r="Z74" s="5"/>
      <c r="AA74" s="5"/>
      <c r="AB74" s="5"/>
      <c r="AC74" s="5"/>
      <c r="AD74" s="5"/>
    </row>
    <row r="75" ht="15.75" customHeight="1">
      <c r="A75" s="55"/>
      <c r="B75" s="5"/>
      <c r="C75" s="5"/>
      <c r="D75" s="5"/>
      <c r="E75" s="5"/>
      <c r="F75" s="5"/>
      <c r="G75" s="5"/>
      <c r="H75" s="134"/>
      <c r="I75" s="134"/>
      <c r="J75" s="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134"/>
      <c r="I238" s="134"/>
      <c r="J238" s="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134"/>
      <c r="I239" s="134"/>
      <c r="J239" s="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134"/>
      <c r="I240" s="134"/>
      <c r="J240" s="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134"/>
      <c r="I241" s="134"/>
      <c r="J241" s="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134"/>
      <c r="I242" s="134"/>
      <c r="J242" s="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134"/>
      <c r="I243" s="134"/>
      <c r="J243" s="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134"/>
      <c r="I244" s="134"/>
      <c r="J244" s="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ht="15.75" customHeight="1">
      <c r="A254" s="5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ht="15.75" customHeight="1">
      <c r="A255" s="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ht="15.75" customHeight="1">
      <c r="A261" s="78"/>
      <c r="T261" s="5"/>
      <c r="U261" s="5"/>
      <c r="V261" s="5"/>
      <c r="W261" s="5"/>
    </row>
    <row r="262" ht="15.75" customHeight="1">
      <c r="A262" s="78"/>
      <c r="T262" s="5"/>
      <c r="U262" s="5"/>
      <c r="V262" s="5"/>
      <c r="W262" s="5"/>
    </row>
    <row r="263" ht="15.75" customHeight="1">
      <c r="A263" s="78"/>
      <c r="T263" s="5"/>
      <c r="U263" s="5"/>
      <c r="V263" s="5"/>
      <c r="W263" s="5"/>
    </row>
    <row r="264" ht="15.75" customHeight="1">
      <c r="A264" s="78"/>
      <c r="T264" s="5"/>
      <c r="U264" s="5"/>
      <c r="V264" s="5"/>
      <c r="W264" s="5"/>
    </row>
    <row r="265" ht="15.75" customHeight="1">
      <c r="A265" s="78"/>
      <c r="T265" s="5"/>
      <c r="U265" s="5"/>
      <c r="V265" s="5"/>
      <c r="W265" s="5"/>
    </row>
    <row r="266" ht="15.75" customHeight="1">
      <c r="A266" s="78"/>
      <c r="T266" s="5"/>
      <c r="U266" s="5"/>
      <c r="V266" s="5"/>
      <c r="W266" s="5"/>
    </row>
    <row r="267" ht="15.75" customHeight="1">
      <c r="A267" s="78"/>
      <c r="T267" s="5"/>
      <c r="U267" s="5"/>
      <c r="V267" s="5"/>
      <c r="W267" s="5"/>
    </row>
    <row r="268" ht="15.75" customHeight="1">
      <c r="A268" s="78"/>
      <c r="T268" s="5"/>
      <c r="U268" s="5"/>
      <c r="V268" s="5"/>
      <c r="W268" s="5"/>
    </row>
    <row r="269" ht="15.75" customHeight="1">
      <c r="A269" s="78"/>
      <c r="T269" s="5"/>
      <c r="U269" s="5"/>
      <c r="V269" s="5"/>
      <c r="W269" s="5"/>
    </row>
    <row r="270" ht="15.75" customHeight="1">
      <c r="A270" s="78"/>
      <c r="T270" s="5"/>
      <c r="U270" s="5"/>
      <c r="V270" s="5"/>
      <c r="W270" s="5"/>
    </row>
    <row r="271" ht="15.75" customHeight="1">
      <c r="A271" s="78"/>
      <c r="T271" s="5"/>
      <c r="U271" s="5"/>
      <c r="V271" s="5"/>
      <c r="W271" s="5"/>
    </row>
    <row r="272" ht="15.75" customHeight="1">
      <c r="A272" s="78"/>
      <c r="T272" s="5"/>
      <c r="U272" s="5"/>
      <c r="V272" s="5"/>
      <c r="W272" s="5"/>
    </row>
    <row r="273" ht="15.75" customHeight="1">
      <c r="A273" s="78"/>
      <c r="T273" s="5"/>
      <c r="U273" s="5"/>
      <c r="V273" s="5"/>
      <c r="W273" s="5"/>
    </row>
    <row r="274" ht="15.75" customHeight="1">
      <c r="A274" s="78"/>
      <c r="T274" s="5"/>
      <c r="U274" s="5"/>
      <c r="V274" s="5"/>
      <c r="W274" s="5"/>
    </row>
    <row r="275" ht="15.75" customHeight="1">
      <c r="A275" s="78"/>
      <c r="T275" s="5"/>
      <c r="U275" s="5"/>
      <c r="V275" s="5"/>
      <c r="W275" s="5"/>
    </row>
    <row r="276" ht="15.75" customHeight="1">
      <c r="A276" s="78"/>
      <c r="T276" s="5"/>
      <c r="U276" s="5"/>
      <c r="V276" s="5"/>
      <c r="W276" s="5"/>
    </row>
    <row r="277" ht="15.75" customHeight="1">
      <c r="A277" s="78"/>
      <c r="T277" s="5"/>
      <c r="U277" s="5"/>
      <c r="V277" s="5"/>
      <c r="W277" s="5"/>
    </row>
    <row r="278" ht="15.75" customHeight="1">
      <c r="A278" s="78"/>
      <c r="T278" s="5"/>
      <c r="U278" s="5"/>
      <c r="V278" s="5"/>
      <c r="W278" s="5"/>
    </row>
    <row r="279" ht="15.75" customHeight="1">
      <c r="A279" s="78"/>
      <c r="T279" s="5"/>
      <c r="U279" s="5"/>
      <c r="V279" s="5"/>
      <c r="W279" s="5"/>
    </row>
    <row r="280" ht="15.75" customHeight="1">
      <c r="A280" s="78"/>
      <c r="T280" s="5"/>
      <c r="U280" s="5"/>
      <c r="V280" s="5"/>
      <c r="W280" s="5"/>
    </row>
    <row r="281" ht="15.75" customHeight="1">
      <c r="A281" s="78"/>
      <c r="T281" s="5"/>
      <c r="U281" s="5"/>
      <c r="V281" s="5"/>
      <c r="W281" s="5"/>
    </row>
    <row r="282" ht="15.75" customHeight="1">
      <c r="A282" s="78"/>
      <c r="T282" s="5"/>
      <c r="U282" s="5"/>
      <c r="V282" s="5"/>
      <c r="W282" s="5"/>
    </row>
    <row r="283" ht="15.75" customHeight="1">
      <c r="A283" s="78"/>
      <c r="T283" s="5"/>
      <c r="U283" s="5"/>
      <c r="V283" s="5"/>
      <c r="W283" s="5"/>
    </row>
    <row r="284" ht="15.75" customHeight="1">
      <c r="A284" s="78"/>
      <c r="T284" s="5"/>
      <c r="U284" s="5"/>
      <c r="V284" s="5"/>
      <c r="W284" s="5"/>
    </row>
    <row r="285" ht="15.75" customHeight="1">
      <c r="A285" s="78"/>
      <c r="T285" s="5"/>
      <c r="U285" s="5"/>
      <c r="V285" s="5"/>
      <c r="W285" s="5"/>
    </row>
    <row r="286" ht="15.75" customHeight="1">
      <c r="A286" s="78"/>
      <c r="T286" s="5"/>
      <c r="U286" s="5"/>
      <c r="V286" s="5"/>
      <c r="W286" s="5"/>
    </row>
    <row r="287" ht="15.75" customHeight="1">
      <c r="A287" s="78"/>
      <c r="T287" s="5"/>
      <c r="U287" s="5"/>
      <c r="V287" s="5"/>
      <c r="W287" s="5"/>
    </row>
    <row r="288" ht="15.75" customHeight="1">
      <c r="A288" s="78"/>
      <c r="T288" s="5"/>
      <c r="U288" s="5"/>
      <c r="V288" s="5"/>
      <c r="W288" s="5"/>
    </row>
    <row r="289" ht="15.75" customHeight="1">
      <c r="A289" s="78"/>
      <c r="T289" s="5"/>
      <c r="U289" s="5"/>
      <c r="V289" s="5"/>
      <c r="W289" s="5"/>
    </row>
    <row r="290" ht="15.75" customHeight="1">
      <c r="A290" s="78"/>
      <c r="T290" s="5"/>
      <c r="U290" s="5"/>
      <c r="V290" s="5"/>
      <c r="W290" s="5"/>
    </row>
    <row r="291" ht="15.75" customHeight="1">
      <c r="A291" s="78"/>
      <c r="T291" s="5"/>
      <c r="U291" s="5"/>
      <c r="V291" s="5"/>
      <c r="W291" s="5"/>
    </row>
    <row r="292" ht="15.75" customHeight="1">
      <c r="A292" s="78"/>
      <c r="T292" s="5"/>
      <c r="U292" s="5"/>
      <c r="V292" s="5"/>
      <c r="W292" s="5"/>
    </row>
    <row r="293" ht="15.75" customHeight="1">
      <c r="A293" s="78"/>
      <c r="T293" s="5"/>
      <c r="U293" s="5"/>
      <c r="V293" s="5"/>
      <c r="W293" s="5"/>
    </row>
    <row r="294" ht="15.75" customHeight="1">
      <c r="A294" s="78"/>
      <c r="T294" s="5"/>
      <c r="U294" s="5"/>
      <c r="V294" s="5"/>
      <c r="W294" s="5"/>
    </row>
    <row r="295" ht="15.75" customHeight="1">
      <c r="A295" s="78"/>
      <c r="T295" s="5"/>
      <c r="U295" s="5"/>
      <c r="V295" s="5"/>
      <c r="W295" s="5"/>
    </row>
    <row r="296" ht="15.75" customHeight="1">
      <c r="A296" s="78"/>
      <c r="T296" s="5"/>
      <c r="U296" s="5"/>
      <c r="V296" s="5"/>
      <c r="W296" s="5"/>
    </row>
    <row r="297" ht="15.75" customHeight="1">
      <c r="A297" s="78"/>
      <c r="T297" s="5"/>
      <c r="U297" s="5"/>
      <c r="V297" s="5"/>
      <c r="W297" s="5"/>
    </row>
    <row r="298" ht="15.75" customHeight="1">
      <c r="A298" s="78"/>
      <c r="T298" s="5"/>
      <c r="U298" s="5"/>
      <c r="V298" s="5"/>
      <c r="W298" s="5"/>
    </row>
    <row r="299" ht="15.75" customHeight="1">
      <c r="A299" s="78"/>
      <c r="T299" s="5"/>
      <c r="U299" s="5"/>
      <c r="V299" s="5"/>
      <c r="W299" s="5"/>
    </row>
    <row r="300" ht="15.75" customHeight="1">
      <c r="A300" s="78"/>
      <c r="T300" s="5"/>
      <c r="U300" s="5"/>
      <c r="V300" s="5"/>
      <c r="W300" s="5"/>
    </row>
    <row r="301" ht="15.75" customHeight="1">
      <c r="A301" s="78"/>
      <c r="T301" s="5"/>
      <c r="U301" s="5"/>
      <c r="V301" s="5"/>
      <c r="W301" s="5"/>
    </row>
    <row r="302" ht="15.75" customHeight="1">
      <c r="A302" s="78"/>
      <c r="T302" s="5"/>
      <c r="U302" s="5"/>
      <c r="V302" s="5"/>
      <c r="W302" s="5"/>
    </row>
    <row r="303" ht="15.75" customHeight="1">
      <c r="A303" s="78"/>
      <c r="T303" s="5"/>
      <c r="U303" s="5"/>
      <c r="V303" s="5"/>
      <c r="W303" s="5"/>
    </row>
    <row r="304" ht="15.75" customHeight="1">
      <c r="A304" s="78"/>
      <c r="T304" s="5"/>
      <c r="U304" s="5"/>
      <c r="V304" s="5"/>
      <c r="W304" s="5"/>
    </row>
    <row r="305" ht="15.75" customHeight="1">
      <c r="A305" s="78"/>
      <c r="T305" s="5"/>
      <c r="U305" s="5"/>
      <c r="V305" s="5"/>
      <c r="W305" s="5"/>
    </row>
    <row r="306" ht="15.75" customHeight="1">
      <c r="A306" s="78"/>
      <c r="T306" s="5"/>
      <c r="U306" s="5"/>
      <c r="V306" s="5"/>
      <c r="W306" s="5"/>
    </row>
    <row r="307" ht="15.75" customHeight="1">
      <c r="A307" s="78"/>
      <c r="T307" s="5"/>
      <c r="U307" s="5"/>
      <c r="V307" s="5"/>
      <c r="W307" s="5"/>
    </row>
    <row r="308" ht="15.75" customHeight="1">
      <c r="A308" s="78"/>
      <c r="T308" s="5"/>
      <c r="U308" s="5"/>
      <c r="V308" s="5"/>
      <c r="W308" s="5"/>
    </row>
    <row r="309" ht="15.75" customHeight="1">
      <c r="A309" s="78"/>
      <c r="T309" s="5"/>
      <c r="U309" s="5"/>
      <c r="V309" s="5"/>
      <c r="W309" s="5"/>
    </row>
    <row r="310" ht="15.75" customHeight="1">
      <c r="A310" s="78"/>
      <c r="T310" s="5"/>
      <c r="U310" s="5"/>
      <c r="V310" s="5"/>
      <c r="W310" s="5"/>
    </row>
    <row r="311" ht="15.75" customHeight="1">
      <c r="A311" s="78"/>
      <c r="T311" s="5"/>
      <c r="U311" s="5"/>
      <c r="V311" s="5"/>
      <c r="W311" s="5"/>
    </row>
    <row r="312" ht="15.75" customHeight="1">
      <c r="A312" s="78"/>
      <c r="T312" s="5"/>
      <c r="U312" s="5"/>
      <c r="V312" s="5"/>
      <c r="W312" s="5"/>
    </row>
    <row r="313" ht="15.75" customHeight="1">
      <c r="A313" s="78"/>
      <c r="T313" s="5"/>
      <c r="U313" s="5"/>
      <c r="V313" s="5"/>
      <c r="W313" s="5"/>
    </row>
    <row r="314" ht="15.75" customHeight="1">
      <c r="A314" s="78"/>
      <c r="T314" s="5"/>
      <c r="U314" s="5"/>
      <c r="V314" s="5"/>
      <c r="W314" s="5"/>
    </row>
    <row r="315" ht="15.75" customHeight="1">
      <c r="A315" s="78"/>
      <c r="T315" s="5"/>
      <c r="U315" s="5"/>
      <c r="V315" s="5"/>
      <c r="W315" s="5"/>
    </row>
    <row r="316" ht="15.75" customHeight="1">
      <c r="A316" s="78"/>
      <c r="T316" s="5"/>
      <c r="U316" s="5"/>
      <c r="V316" s="5"/>
      <c r="W316" s="5"/>
    </row>
    <row r="317" ht="15.75" customHeight="1">
      <c r="A317" s="78"/>
      <c r="T317" s="5"/>
      <c r="U317" s="5"/>
      <c r="V317" s="5"/>
      <c r="W317" s="5"/>
    </row>
    <row r="318" ht="15.75" customHeight="1">
      <c r="A318" s="78"/>
      <c r="T318" s="5"/>
      <c r="U318" s="5"/>
      <c r="V318" s="5"/>
      <c r="W318" s="5"/>
    </row>
    <row r="319" ht="15.75" customHeight="1">
      <c r="A319" s="78"/>
      <c r="T319" s="5"/>
      <c r="U319" s="5"/>
      <c r="V319" s="5"/>
      <c r="W319" s="5"/>
    </row>
    <row r="320" ht="15.75" customHeight="1">
      <c r="A320" s="78"/>
      <c r="T320" s="5"/>
      <c r="U320" s="5"/>
      <c r="V320" s="5"/>
      <c r="W320" s="5"/>
    </row>
    <row r="321" ht="15.75" customHeight="1">
      <c r="A321" s="78"/>
      <c r="T321" s="5"/>
      <c r="U321" s="5"/>
      <c r="V321" s="5"/>
      <c r="W321" s="5"/>
    </row>
    <row r="322" ht="15.75" customHeight="1">
      <c r="A322" s="78"/>
      <c r="T322" s="5"/>
      <c r="U322" s="5"/>
      <c r="V322" s="5"/>
      <c r="W322" s="5"/>
    </row>
    <row r="323" ht="15.75" customHeight="1">
      <c r="A323" s="78"/>
      <c r="T323" s="5"/>
      <c r="U323" s="5"/>
      <c r="V323" s="5"/>
      <c r="W323" s="5"/>
    </row>
    <row r="324" ht="15.75" customHeight="1">
      <c r="A324" s="78"/>
      <c r="T324" s="5"/>
      <c r="U324" s="5"/>
      <c r="V324" s="5"/>
      <c r="W324" s="5"/>
    </row>
    <row r="325" ht="15.75" customHeight="1">
      <c r="A325" s="78"/>
      <c r="T325" s="5"/>
      <c r="U325" s="5"/>
      <c r="V325" s="5"/>
      <c r="W325" s="5"/>
    </row>
    <row r="326" ht="15.75" customHeight="1">
      <c r="A326" s="78"/>
      <c r="T326" s="5"/>
      <c r="U326" s="5"/>
      <c r="V326" s="5"/>
      <c r="W326" s="5"/>
    </row>
    <row r="327" ht="15.75" customHeight="1">
      <c r="A327" s="78"/>
      <c r="T327" s="5"/>
      <c r="U327" s="5"/>
      <c r="V327" s="5"/>
      <c r="W327" s="5"/>
    </row>
    <row r="328" ht="15.75" customHeight="1">
      <c r="A328" s="78"/>
      <c r="T328" s="5"/>
      <c r="U328" s="5"/>
      <c r="V328" s="5"/>
      <c r="W328" s="5"/>
    </row>
    <row r="329" ht="15.75" customHeight="1">
      <c r="A329" s="78"/>
      <c r="T329" s="5"/>
      <c r="U329" s="5"/>
      <c r="V329" s="5"/>
      <c r="W329" s="5"/>
    </row>
    <row r="330" ht="15.75" customHeight="1">
      <c r="A330" s="78"/>
      <c r="T330" s="5"/>
      <c r="U330" s="5"/>
      <c r="V330" s="5"/>
      <c r="W330" s="5"/>
    </row>
    <row r="331" ht="15.75" customHeight="1">
      <c r="A331" s="78"/>
      <c r="T331" s="5"/>
      <c r="U331" s="5"/>
      <c r="V331" s="5"/>
      <c r="W331" s="5"/>
    </row>
    <row r="332" ht="15.75" customHeight="1">
      <c r="A332" s="78"/>
      <c r="T332" s="5"/>
      <c r="U332" s="5"/>
      <c r="V332" s="5"/>
      <c r="W332" s="5"/>
    </row>
    <row r="333" ht="15.75" customHeight="1">
      <c r="A333" s="78"/>
      <c r="T333" s="5"/>
      <c r="U333" s="5"/>
      <c r="V333" s="5"/>
      <c r="W333" s="5"/>
    </row>
    <row r="334" ht="15.75" customHeight="1">
      <c r="A334" s="78"/>
      <c r="T334" s="5"/>
      <c r="U334" s="5"/>
      <c r="V334" s="5"/>
      <c r="W334" s="5"/>
    </row>
    <row r="335" ht="15.75" customHeight="1">
      <c r="A335" s="78"/>
      <c r="T335" s="5"/>
      <c r="U335" s="5"/>
      <c r="V335" s="5"/>
      <c r="W335" s="5"/>
    </row>
    <row r="336" ht="15.75" customHeight="1">
      <c r="A336" s="78"/>
      <c r="T336" s="5"/>
      <c r="U336" s="5"/>
      <c r="V336" s="5"/>
      <c r="W336" s="5"/>
    </row>
    <row r="337" ht="15.75" customHeight="1">
      <c r="A337" s="78"/>
      <c r="T337" s="5"/>
      <c r="U337" s="5"/>
      <c r="V337" s="5"/>
      <c r="W337" s="5"/>
    </row>
    <row r="338" ht="15.75" customHeight="1">
      <c r="A338" s="78"/>
      <c r="T338" s="5"/>
      <c r="U338" s="5"/>
      <c r="V338" s="5"/>
      <c r="W338" s="5"/>
    </row>
    <row r="339" ht="15.75" customHeight="1">
      <c r="A339" s="78"/>
      <c r="T339" s="5"/>
      <c r="U339" s="5"/>
      <c r="V339" s="5"/>
      <c r="W339" s="5"/>
    </row>
    <row r="340" ht="15.75" customHeight="1">
      <c r="A340" s="78"/>
      <c r="T340" s="5"/>
      <c r="U340" s="5"/>
      <c r="V340" s="5"/>
      <c r="W340" s="5"/>
    </row>
    <row r="341" ht="15.75" customHeight="1">
      <c r="A341" s="78"/>
      <c r="T341" s="5"/>
      <c r="U341" s="5"/>
      <c r="V341" s="5"/>
      <c r="W341" s="5"/>
    </row>
    <row r="342" ht="15.75" customHeight="1">
      <c r="A342" s="78"/>
      <c r="T342" s="5"/>
      <c r="U342" s="5"/>
      <c r="V342" s="5"/>
      <c r="W342" s="5"/>
    </row>
    <row r="343" ht="15.75" customHeight="1">
      <c r="A343" s="78"/>
      <c r="T343" s="5"/>
      <c r="U343" s="5"/>
      <c r="V343" s="5"/>
      <c r="W343" s="5"/>
    </row>
    <row r="344" ht="15.75" customHeight="1">
      <c r="A344" s="78"/>
      <c r="T344" s="5"/>
      <c r="U344" s="5"/>
      <c r="V344" s="5"/>
      <c r="W344" s="5"/>
    </row>
    <row r="345" ht="15.75" customHeight="1">
      <c r="A345" s="78"/>
      <c r="T345" s="5"/>
      <c r="U345" s="5"/>
      <c r="V345" s="5"/>
      <c r="W345" s="5"/>
    </row>
    <row r="346" ht="15.75" customHeight="1">
      <c r="A346" s="78"/>
      <c r="T346" s="5"/>
      <c r="U346" s="5"/>
      <c r="V346" s="5"/>
      <c r="W346" s="5"/>
    </row>
    <row r="347" ht="15.75" customHeight="1">
      <c r="A347" s="78"/>
      <c r="T347" s="5"/>
      <c r="U347" s="5"/>
      <c r="V347" s="5"/>
      <c r="W347" s="5"/>
    </row>
    <row r="348" ht="15.75" customHeight="1">
      <c r="A348" s="78"/>
      <c r="T348" s="5"/>
      <c r="U348" s="5"/>
      <c r="V348" s="5"/>
      <c r="W348" s="5"/>
    </row>
    <row r="349" ht="15.75" customHeight="1">
      <c r="A349" s="78"/>
      <c r="T349" s="5"/>
      <c r="U349" s="5"/>
      <c r="V349" s="5"/>
      <c r="W349" s="5"/>
    </row>
    <row r="350" ht="15.75" customHeight="1">
      <c r="A350" s="78"/>
      <c r="T350" s="5"/>
      <c r="U350" s="5"/>
      <c r="V350" s="5"/>
      <c r="W350" s="5"/>
    </row>
    <row r="351" ht="15.75" customHeight="1">
      <c r="A351" s="78"/>
      <c r="T351" s="5"/>
      <c r="U351" s="5"/>
      <c r="V351" s="5"/>
      <c r="W351" s="5"/>
    </row>
    <row r="352" ht="15.75" customHeight="1">
      <c r="A352" s="78"/>
      <c r="T352" s="5"/>
      <c r="U352" s="5"/>
      <c r="V352" s="5"/>
      <c r="W352" s="5"/>
    </row>
    <row r="353" ht="15.75" customHeight="1">
      <c r="A353" s="78"/>
      <c r="T353" s="5"/>
      <c r="U353" s="5"/>
      <c r="V353" s="5"/>
      <c r="W353" s="5"/>
    </row>
    <row r="354" ht="15.75" customHeight="1">
      <c r="A354" s="78"/>
      <c r="T354" s="5"/>
      <c r="U354" s="5"/>
      <c r="V354" s="5"/>
      <c r="W354" s="5"/>
    </row>
    <row r="355" ht="15.75" customHeight="1">
      <c r="A355" s="78"/>
      <c r="T355" s="5"/>
      <c r="U355" s="5"/>
      <c r="V355" s="5"/>
      <c r="W355" s="5"/>
    </row>
    <row r="356" ht="15.75" customHeight="1">
      <c r="A356" s="78"/>
      <c r="T356" s="5"/>
      <c r="U356" s="5"/>
      <c r="V356" s="5"/>
      <c r="W356" s="5"/>
    </row>
    <row r="357" ht="15.75" customHeight="1">
      <c r="A357" s="78"/>
      <c r="T357" s="5"/>
      <c r="U357" s="5"/>
      <c r="V357" s="5"/>
      <c r="W357" s="5"/>
    </row>
    <row r="358" ht="15.75" customHeight="1">
      <c r="A358" s="78"/>
      <c r="T358" s="5"/>
      <c r="U358" s="5"/>
      <c r="V358" s="5"/>
      <c r="W358" s="5"/>
    </row>
    <row r="359" ht="15.75" customHeight="1">
      <c r="A359" s="78"/>
      <c r="T359" s="5"/>
      <c r="U359" s="5"/>
      <c r="V359" s="5"/>
      <c r="W359" s="5"/>
    </row>
    <row r="360" ht="15.75" customHeight="1">
      <c r="A360" s="78"/>
      <c r="T360" s="5"/>
      <c r="U360" s="5"/>
      <c r="V360" s="5"/>
      <c r="W360" s="5"/>
    </row>
    <row r="361" ht="15.75" customHeight="1">
      <c r="A361" s="78"/>
      <c r="T361" s="5"/>
      <c r="U361" s="5"/>
      <c r="V361" s="5"/>
      <c r="W361" s="5"/>
    </row>
    <row r="362" ht="15.75" customHeight="1">
      <c r="A362" s="78"/>
      <c r="T362" s="5"/>
      <c r="U362" s="5"/>
      <c r="V362" s="5"/>
      <c r="W362" s="5"/>
    </row>
    <row r="363" ht="15.75" customHeight="1">
      <c r="A363" s="78"/>
      <c r="T363" s="5"/>
      <c r="U363" s="5"/>
      <c r="V363" s="5"/>
      <c r="W363" s="5"/>
    </row>
    <row r="364" ht="15.75" customHeight="1">
      <c r="A364" s="78"/>
      <c r="T364" s="5"/>
      <c r="U364" s="5"/>
      <c r="V364" s="5"/>
      <c r="W364" s="5"/>
    </row>
    <row r="365" ht="15.75" customHeight="1">
      <c r="A365" s="78"/>
      <c r="T365" s="5"/>
      <c r="U365" s="5"/>
      <c r="V365" s="5"/>
      <c r="W365" s="5"/>
    </row>
    <row r="366" ht="15.75" customHeight="1">
      <c r="A366" s="78"/>
      <c r="T366" s="5"/>
      <c r="U366" s="5"/>
      <c r="V366" s="5"/>
      <c r="W366" s="5"/>
    </row>
    <row r="367" ht="15.75" customHeight="1">
      <c r="A367" s="78"/>
      <c r="T367" s="5"/>
      <c r="U367" s="5"/>
      <c r="V367" s="5"/>
      <c r="W367" s="5"/>
    </row>
    <row r="368" ht="15.75" customHeight="1">
      <c r="A368" s="78"/>
      <c r="T368" s="5"/>
      <c r="U368" s="5"/>
      <c r="V368" s="5"/>
      <c r="W368" s="5"/>
    </row>
    <row r="369" ht="15.75" customHeight="1">
      <c r="A369" s="78"/>
      <c r="T369" s="5"/>
      <c r="U369" s="5"/>
      <c r="V369" s="5"/>
      <c r="W369" s="5"/>
    </row>
    <row r="370" ht="15.75" customHeight="1">
      <c r="A370" s="78"/>
      <c r="T370" s="5"/>
      <c r="U370" s="5"/>
      <c r="V370" s="5"/>
      <c r="W370" s="5"/>
    </row>
    <row r="371" ht="15.75" customHeight="1">
      <c r="A371" s="78"/>
      <c r="T371" s="5"/>
      <c r="U371" s="5"/>
      <c r="V371" s="5"/>
      <c r="W371" s="5"/>
    </row>
    <row r="372" ht="15.75" customHeight="1">
      <c r="A372" s="78"/>
      <c r="T372" s="5"/>
      <c r="U372" s="5"/>
      <c r="V372" s="5"/>
      <c r="W372" s="5"/>
    </row>
    <row r="373" ht="15.75" customHeight="1">
      <c r="A373" s="78"/>
      <c r="T373" s="5"/>
      <c r="U373" s="5"/>
      <c r="V373" s="5"/>
      <c r="W373" s="5"/>
    </row>
    <row r="374" ht="15.75" customHeight="1">
      <c r="A374" s="78"/>
      <c r="T374" s="5"/>
      <c r="U374" s="5"/>
      <c r="V374" s="5"/>
      <c r="W374" s="5"/>
    </row>
    <row r="375" ht="15.75" customHeight="1">
      <c r="A375" s="78"/>
      <c r="T375" s="5"/>
      <c r="U375" s="5"/>
      <c r="V375" s="5"/>
      <c r="W375" s="5"/>
    </row>
    <row r="376" ht="15.75" customHeight="1">
      <c r="A376" s="78"/>
      <c r="T376" s="5"/>
      <c r="U376" s="5"/>
      <c r="V376" s="5"/>
      <c r="W376" s="5"/>
    </row>
    <row r="377" ht="15.75" customHeight="1">
      <c r="A377" s="78"/>
      <c r="T377" s="5"/>
      <c r="U377" s="5"/>
      <c r="V377" s="5"/>
      <c r="W377" s="5"/>
    </row>
    <row r="378" ht="15.75" customHeight="1">
      <c r="A378" s="78"/>
      <c r="T378" s="5"/>
      <c r="U378" s="5"/>
      <c r="V378" s="5"/>
      <c r="W378" s="5"/>
    </row>
    <row r="379" ht="15.75" customHeight="1">
      <c r="A379" s="78"/>
      <c r="T379" s="5"/>
      <c r="U379" s="5"/>
      <c r="V379" s="5"/>
      <c r="W379" s="5"/>
    </row>
    <row r="380" ht="15.75" customHeight="1">
      <c r="A380" s="78"/>
      <c r="T380" s="5"/>
      <c r="U380" s="5"/>
      <c r="V380" s="5"/>
      <c r="W380" s="5"/>
    </row>
    <row r="381" ht="15.75" customHeight="1">
      <c r="A381" s="78"/>
      <c r="T381" s="5"/>
      <c r="U381" s="5"/>
      <c r="V381" s="5"/>
      <c r="W381" s="5"/>
    </row>
    <row r="382" ht="15.75" customHeight="1">
      <c r="A382" s="78"/>
      <c r="T382" s="5"/>
      <c r="U382" s="5"/>
      <c r="V382" s="5"/>
      <c r="W382" s="5"/>
    </row>
    <row r="383" ht="15.75" customHeight="1">
      <c r="A383" s="78"/>
      <c r="T383" s="5"/>
      <c r="U383" s="5"/>
      <c r="V383" s="5"/>
      <c r="W383" s="5"/>
    </row>
    <row r="384" ht="15.75" customHeight="1">
      <c r="A384" s="78"/>
      <c r="T384" s="5"/>
      <c r="U384" s="5"/>
      <c r="V384" s="5"/>
      <c r="W384" s="5"/>
    </row>
    <row r="385" ht="15.75" customHeight="1">
      <c r="A385" s="78"/>
      <c r="T385" s="5"/>
      <c r="U385" s="5"/>
      <c r="V385" s="5"/>
      <c r="W385" s="5"/>
    </row>
    <row r="386" ht="15.75" customHeight="1">
      <c r="A386" s="78"/>
      <c r="T386" s="5"/>
      <c r="U386" s="5"/>
      <c r="V386" s="5"/>
      <c r="W386" s="5"/>
    </row>
    <row r="387" ht="15.75" customHeight="1">
      <c r="A387" s="78"/>
      <c r="T387" s="5"/>
      <c r="U387" s="5"/>
      <c r="V387" s="5"/>
      <c r="W387" s="5"/>
    </row>
    <row r="388" ht="15.75" customHeight="1">
      <c r="A388" s="78"/>
      <c r="T388" s="5"/>
      <c r="U388" s="5"/>
      <c r="V388" s="5"/>
      <c r="W388" s="5"/>
    </row>
    <row r="389" ht="15.75" customHeight="1">
      <c r="A389" s="78"/>
      <c r="T389" s="5"/>
      <c r="U389" s="5"/>
      <c r="V389" s="5"/>
      <c r="W389" s="5"/>
    </row>
    <row r="390" ht="15.75" customHeight="1">
      <c r="A390" s="78"/>
      <c r="T390" s="5"/>
      <c r="U390" s="5"/>
      <c r="V390" s="5"/>
      <c r="W390" s="5"/>
    </row>
    <row r="391" ht="15.75" customHeight="1">
      <c r="A391" s="78"/>
      <c r="T391" s="5"/>
      <c r="U391" s="5"/>
      <c r="V391" s="5"/>
      <c r="W391" s="5"/>
    </row>
    <row r="392" ht="15.75" customHeight="1">
      <c r="A392" s="78"/>
      <c r="T392" s="5"/>
      <c r="U392" s="5"/>
      <c r="V392" s="5"/>
      <c r="W392" s="5"/>
    </row>
    <row r="393" ht="15.75" customHeight="1">
      <c r="A393" s="78"/>
      <c r="T393" s="5"/>
      <c r="U393" s="5"/>
      <c r="V393" s="5"/>
      <c r="W393" s="5"/>
    </row>
    <row r="394" ht="15.75" customHeight="1">
      <c r="A394" s="78"/>
      <c r="T394" s="5"/>
      <c r="U394" s="5"/>
      <c r="V394" s="5"/>
      <c r="W394" s="5"/>
    </row>
    <row r="395" ht="15.75" customHeight="1">
      <c r="A395" s="78"/>
      <c r="T395" s="5"/>
      <c r="U395" s="5"/>
      <c r="V395" s="5"/>
      <c r="W395" s="5"/>
    </row>
    <row r="396" ht="15.75" customHeight="1">
      <c r="A396" s="78"/>
      <c r="T396" s="5"/>
      <c r="U396" s="5"/>
      <c r="V396" s="5"/>
      <c r="W396" s="5"/>
    </row>
    <row r="397" ht="15.75" customHeight="1">
      <c r="A397" s="78"/>
      <c r="T397" s="5"/>
      <c r="U397" s="5"/>
      <c r="V397" s="5"/>
      <c r="W397" s="5"/>
    </row>
    <row r="398" ht="15.75" customHeight="1">
      <c r="A398" s="78"/>
      <c r="T398" s="5"/>
      <c r="U398" s="5"/>
      <c r="V398" s="5"/>
      <c r="W398" s="5"/>
    </row>
    <row r="399" ht="15.75" customHeight="1">
      <c r="A399" s="78"/>
      <c r="T399" s="5"/>
      <c r="U399" s="5"/>
      <c r="V399" s="5"/>
      <c r="W399" s="5"/>
    </row>
    <row r="400" ht="15.75" customHeight="1">
      <c r="A400" s="78"/>
      <c r="T400" s="5"/>
      <c r="U400" s="5"/>
      <c r="V400" s="5"/>
      <c r="W400" s="5"/>
    </row>
    <row r="401" ht="15.75" customHeight="1">
      <c r="A401" s="78"/>
      <c r="T401" s="5"/>
      <c r="U401" s="5"/>
      <c r="V401" s="5"/>
      <c r="W401" s="5"/>
    </row>
    <row r="402" ht="15.75" customHeight="1">
      <c r="A402" s="78"/>
      <c r="T402" s="5"/>
      <c r="U402" s="5"/>
      <c r="V402" s="5"/>
      <c r="W402" s="5"/>
    </row>
    <row r="403" ht="15.75" customHeight="1">
      <c r="A403" s="78"/>
      <c r="T403" s="5"/>
      <c r="U403" s="5"/>
      <c r="V403" s="5"/>
      <c r="W403" s="5"/>
    </row>
    <row r="404" ht="15.75" customHeight="1">
      <c r="A404" s="78"/>
      <c r="T404" s="5"/>
      <c r="U404" s="5"/>
      <c r="V404" s="5"/>
      <c r="W404" s="5"/>
    </row>
    <row r="405" ht="15.75" customHeight="1">
      <c r="A405" s="78"/>
      <c r="T405" s="5"/>
      <c r="U405" s="5"/>
      <c r="V405" s="5"/>
      <c r="W405" s="5"/>
    </row>
    <row r="406" ht="15.75" customHeight="1">
      <c r="A406" s="78"/>
      <c r="T406" s="5"/>
      <c r="U406" s="5"/>
      <c r="V406" s="5"/>
      <c r="W406" s="5"/>
    </row>
    <row r="407" ht="15.75" customHeight="1">
      <c r="A407" s="78"/>
      <c r="T407" s="5"/>
      <c r="U407" s="5"/>
      <c r="V407" s="5"/>
      <c r="W407" s="5"/>
    </row>
    <row r="408" ht="15.75" customHeight="1">
      <c r="A408" s="78"/>
      <c r="T408" s="5"/>
      <c r="U408" s="5"/>
      <c r="V408" s="5"/>
      <c r="W408" s="5"/>
    </row>
    <row r="409" ht="15.75" customHeight="1">
      <c r="A409" s="78"/>
      <c r="T409" s="5"/>
      <c r="U409" s="5"/>
      <c r="V409" s="5"/>
      <c r="W409" s="5"/>
    </row>
    <row r="410" ht="15.75" customHeight="1">
      <c r="A410" s="78"/>
      <c r="T410" s="5"/>
      <c r="U410" s="5"/>
      <c r="V410" s="5"/>
      <c r="W410" s="5"/>
    </row>
    <row r="411" ht="15.75" customHeight="1">
      <c r="A411" s="78"/>
      <c r="T411" s="5"/>
      <c r="U411" s="5"/>
      <c r="V411" s="5"/>
      <c r="W411" s="5"/>
    </row>
    <row r="412" ht="15.75" customHeight="1">
      <c r="A412" s="78"/>
      <c r="T412" s="5"/>
      <c r="U412" s="5"/>
      <c r="V412" s="5"/>
      <c r="W412" s="5"/>
    </row>
    <row r="413" ht="15.75" customHeight="1">
      <c r="A413" s="78"/>
      <c r="T413" s="5"/>
      <c r="U413" s="5"/>
      <c r="V413" s="5"/>
      <c r="W413" s="5"/>
    </row>
    <row r="414" ht="15.75" customHeight="1">
      <c r="A414" s="78"/>
      <c r="T414" s="5"/>
      <c r="U414" s="5"/>
      <c r="V414" s="5"/>
      <c r="W414" s="5"/>
    </row>
    <row r="415" ht="15.75" customHeight="1">
      <c r="A415" s="78"/>
      <c r="T415" s="5"/>
      <c r="U415" s="5"/>
      <c r="V415" s="5"/>
      <c r="W415" s="5"/>
    </row>
    <row r="416" ht="15.75" customHeight="1">
      <c r="A416" s="78"/>
      <c r="T416" s="5"/>
      <c r="U416" s="5"/>
      <c r="V416" s="5"/>
      <c r="W416" s="5"/>
    </row>
    <row r="417" ht="15.75" customHeight="1">
      <c r="A417" s="78"/>
      <c r="T417" s="5"/>
      <c r="U417" s="5"/>
      <c r="V417" s="5"/>
      <c r="W417" s="5"/>
    </row>
    <row r="418" ht="15.75" customHeight="1">
      <c r="A418" s="78"/>
      <c r="T418" s="5"/>
      <c r="U418" s="5"/>
      <c r="V418" s="5"/>
      <c r="W418" s="5"/>
    </row>
    <row r="419" ht="15.75" customHeight="1">
      <c r="A419" s="78"/>
      <c r="T419" s="5"/>
      <c r="U419" s="5"/>
      <c r="V419" s="5"/>
      <c r="W419" s="5"/>
    </row>
    <row r="420" ht="15.75" customHeight="1">
      <c r="A420" s="78"/>
      <c r="T420" s="5"/>
      <c r="U420" s="5"/>
      <c r="V420" s="5"/>
      <c r="W420" s="5"/>
    </row>
    <row r="421" ht="15.75" customHeight="1">
      <c r="A421" s="78"/>
      <c r="T421" s="5"/>
      <c r="U421" s="5"/>
      <c r="V421" s="5"/>
      <c r="W421" s="5"/>
    </row>
    <row r="422" ht="15.75" customHeight="1">
      <c r="A422" s="78"/>
      <c r="T422" s="5"/>
      <c r="U422" s="5"/>
      <c r="V422" s="5"/>
      <c r="W422" s="5"/>
    </row>
    <row r="423" ht="15.75" customHeight="1">
      <c r="A423" s="78"/>
      <c r="T423" s="5"/>
      <c r="U423" s="5"/>
      <c r="V423" s="5"/>
      <c r="W423" s="5"/>
    </row>
    <row r="424" ht="15.75" customHeight="1">
      <c r="A424" s="78"/>
      <c r="T424" s="5"/>
      <c r="U424" s="5"/>
      <c r="V424" s="5"/>
      <c r="W424" s="5"/>
    </row>
    <row r="425" ht="15.75" customHeight="1">
      <c r="A425" s="78"/>
      <c r="T425" s="5"/>
      <c r="U425" s="5"/>
      <c r="V425" s="5"/>
      <c r="W425" s="5"/>
    </row>
    <row r="426" ht="15.75" customHeight="1">
      <c r="A426" s="78"/>
      <c r="T426" s="5"/>
      <c r="U426" s="5"/>
      <c r="V426" s="5"/>
      <c r="W426" s="5"/>
    </row>
    <row r="427" ht="15.75" customHeight="1">
      <c r="A427" s="78"/>
      <c r="T427" s="5"/>
      <c r="U427" s="5"/>
      <c r="V427" s="5"/>
      <c r="W427" s="5"/>
    </row>
    <row r="428" ht="15.75" customHeight="1">
      <c r="A428" s="78"/>
      <c r="T428" s="5"/>
      <c r="U428" s="5"/>
      <c r="V428" s="5"/>
      <c r="W428" s="5"/>
    </row>
    <row r="429" ht="15.75" customHeight="1">
      <c r="A429" s="78"/>
      <c r="T429" s="5"/>
      <c r="U429" s="5"/>
      <c r="V429" s="5"/>
      <c r="W429" s="5"/>
    </row>
    <row r="430" ht="15.75" customHeight="1">
      <c r="A430" s="78"/>
      <c r="T430" s="5"/>
      <c r="U430" s="5"/>
      <c r="V430" s="5"/>
      <c r="W430" s="5"/>
    </row>
    <row r="431" ht="15.75" customHeight="1">
      <c r="A431" s="78"/>
      <c r="T431" s="5"/>
      <c r="U431" s="5"/>
      <c r="V431" s="5"/>
      <c r="W431" s="5"/>
    </row>
    <row r="432" ht="15.75" customHeight="1">
      <c r="A432" s="78"/>
      <c r="T432" s="5"/>
      <c r="U432" s="5"/>
      <c r="V432" s="5"/>
      <c r="W432" s="5"/>
    </row>
    <row r="433" ht="15.75" customHeight="1">
      <c r="A433" s="78"/>
      <c r="T433" s="5"/>
      <c r="U433" s="5"/>
      <c r="V433" s="5"/>
      <c r="W433" s="5"/>
    </row>
    <row r="434" ht="15.75" customHeight="1">
      <c r="A434" s="78"/>
      <c r="T434" s="5"/>
      <c r="U434" s="5"/>
      <c r="V434" s="5"/>
      <c r="W434" s="5"/>
    </row>
    <row r="435" ht="15.75" customHeight="1">
      <c r="A435" s="78"/>
      <c r="T435" s="5"/>
      <c r="U435" s="5"/>
      <c r="V435" s="5"/>
      <c r="W435" s="5"/>
    </row>
    <row r="436" ht="15.75" customHeight="1">
      <c r="A436" s="78"/>
      <c r="T436" s="5"/>
      <c r="U436" s="5"/>
      <c r="V436" s="5"/>
      <c r="W436" s="5"/>
    </row>
    <row r="437" ht="15.75" customHeight="1">
      <c r="A437" s="78"/>
      <c r="T437" s="5"/>
      <c r="U437" s="5"/>
      <c r="V437" s="5"/>
      <c r="W437" s="5"/>
    </row>
    <row r="438" ht="15.75" customHeight="1">
      <c r="A438" s="78"/>
      <c r="T438" s="5"/>
      <c r="U438" s="5"/>
      <c r="V438" s="5"/>
      <c r="W438" s="5"/>
    </row>
    <row r="439" ht="15.75" customHeight="1">
      <c r="A439" s="78"/>
      <c r="T439" s="5"/>
      <c r="U439" s="5"/>
      <c r="V439" s="5"/>
      <c r="W439" s="5"/>
    </row>
    <row r="440" ht="15.75" customHeight="1">
      <c r="A440" s="78"/>
      <c r="T440" s="5"/>
      <c r="U440" s="5"/>
      <c r="V440" s="5"/>
      <c r="W440" s="5"/>
    </row>
    <row r="441" ht="15.75" customHeight="1">
      <c r="A441" s="78"/>
      <c r="T441" s="5"/>
      <c r="U441" s="5"/>
      <c r="V441" s="5"/>
      <c r="W441" s="5"/>
    </row>
    <row r="442" ht="15.75" customHeight="1">
      <c r="A442" s="78"/>
      <c r="T442" s="5"/>
      <c r="U442" s="5"/>
      <c r="V442" s="5"/>
      <c r="W442" s="5"/>
    </row>
    <row r="443" ht="15.75" customHeight="1">
      <c r="A443" s="78"/>
      <c r="T443" s="5"/>
      <c r="U443" s="5"/>
      <c r="V443" s="5"/>
      <c r="W443" s="5"/>
    </row>
    <row r="444" ht="15.75" customHeight="1">
      <c r="A444" s="78"/>
      <c r="T444" s="5"/>
      <c r="U444" s="5"/>
      <c r="V444" s="5"/>
      <c r="W444" s="5"/>
    </row>
    <row r="445" ht="15.75" customHeight="1">
      <c r="A445" s="78"/>
      <c r="T445" s="5"/>
      <c r="U445" s="5"/>
      <c r="V445" s="5"/>
      <c r="W445" s="5"/>
    </row>
    <row r="446" ht="15.75" customHeight="1">
      <c r="A446" s="78"/>
      <c r="T446" s="5"/>
      <c r="U446" s="5"/>
      <c r="V446" s="5"/>
      <c r="W446" s="5"/>
    </row>
    <row r="447" ht="15.75" customHeight="1">
      <c r="A447" s="78"/>
      <c r="T447" s="5"/>
      <c r="U447" s="5"/>
      <c r="V447" s="5"/>
      <c r="W447" s="5"/>
    </row>
    <row r="448" ht="15.75" customHeight="1">
      <c r="A448" s="78"/>
      <c r="T448" s="5"/>
      <c r="U448" s="5"/>
      <c r="V448" s="5"/>
      <c r="W448" s="5"/>
    </row>
    <row r="449" ht="15.75" customHeight="1">
      <c r="A449" s="78"/>
      <c r="T449" s="5"/>
      <c r="U449" s="5"/>
      <c r="V449" s="5"/>
      <c r="W449" s="5"/>
    </row>
    <row r="450" ht="15.75" customHeight="1">
      <c r="A450" s="78"/>
      <c r="T450" s="5"/>
      <c r="U450" s="5"/>
      <c r="V450" s="5"/>
      <c r="W450" s="5"/>
    </row>
    <row r="451" ht="15.75" customHeight="1">
      <c r="A451" s="78"/>
      <c r="T451" s="5"/>
      <c r="U451" s="5"/>
      <c r="V451" s="5"/>
      <c r="W451" s="5"/>
    </row>
    <row r="452" ht="15.75" customHeight="1">
      <c r="A452" s="78"/>
      <c r="T452" s="5"/>
      <c r="U452" s="5"/>
      <c r="V452" s="5"/>
      <c r="W452" s="5"/>
    </row>
    <row r="453" ht="15.75" customHeight="1">
      <c r="A453" s="78"/>
      <c r="T453" s="5"/>
      <c r="U453" s="5"/>
      <c r="V453" s="5"/>
      <c r="W453" s="5"/>
    </row>
    <row r="454" ht="15.75" customHeight="1">
      <c r="A454" s="78"/>
      <c r="T454" s="5"/>
      <c r="U454" s="5"/>
      <c r="V454" s="5"/>
      <c r="W454" s="5"/>
    </row>
    <row r="455" ht="15.75" customHeight="1">
      <c r="A455" s="78"/>
      <c r="T455" s="5"/>
      <c r="U455" s="5"/>
      <c r="V455" s="5"/>
      <c r="W455" s="5"/>
    </row>
    <row r="456" ht="15.75" customHeight="1">
      <c r="A456" s="78"/>
      <c r="T456" s="5"/>
      <c r="U456" s="5"/>
      <c r="V456" s="5"/>
      <c r="W456" s="5"/>
    </row>
    <row r="457" ht="15.75" customHeight="1">
      <c r="A457" s="78"/>
      <c r="T457" s="5"/>
      <c r="U457" s="5"/>
      <c r="V457" s="5"/>
      <c r="W457" s="5"/>
    </row>
    <row r="458" ht="15.75" customHeight="1">
      <c r="A458" s="78"/>
      <c r="T458" s="5"/>
      <c r="U458" s="5"/>
      <c r="V458" s="5"/>
      <c r="W458" s="5"/>
    </row>
    <row r="459" ht="15.75" customHeight="1">
      <c r="A459" s="78"/>
      <c r="T459" s="5"/>
      <c r="U459" s="5"/>
      <c r="V459" s="5"/>
      <c r="W459" s="5"/>
    </row>
    <row r="460" ht="15.75" customHeight="1">
      <c r="A460" s="78"/>
      <c r="T460" s="5"/>
      <c r="U460" s="5"/>
      <c r="V460" s="5"/>
      <c r="W460" s="5"/>
    </row>
    <row r="461" ht="15.75" customHeight="1">
      <c r="A461" s="78"/>
      <c r="T461" s="5"/>
      <c r="U461" s="5"/>
      <c r="V461" s="5"/>
      <c r="W461" s="5"/>
    </row>
    <row r="462" ht="15.75" customHeight="1">
      <c r="A462" s="78"/>
      <c r="T462" s="5"/>
      <c r="U462" s="5"/>
      <c r="V462" s="5"/>
      <c r="W462" s="5"/>
    </row>
    <row r="463" ht="15.75" customHeight="1">
      <c r="A463" s="78"/>
      <c r="T463" s="5"/>
      <c r="U463" s="5"/>
      <c r="V463" s="5"/>
      <c r="W463" s="5"/>
    </row>
    <row r="464" ht="15.75" customHeight="1">
      <c r="A464" s="78"/>
      <c r="T464" s="5"/>
      <c r="U464" s="5"/>
      <c r="V464" s="5"/>
      <c r="W464" s="5"/>
    </row>
    <row r="465" ht="15.75" customHeight="1">
      <c r="A465" s="78"/>
      <c r="T465" s="5"/>
      <c r="U465" s="5"/>
      <c r="V465" s="5"/>
      <c r="W465" s="5"/>
    </row>
    <row r="466" ht="15.75" customHeight="1">
      <c r="A466" s="78"/>
      <c r="T466" s="5"/>
      <c r="U466" s="5"/>
      <c r="V466" s="5"/>
      <c r="W466" s="5"/>
    </row>
    <row r="467" ht="15.75" customHeight="1">
      <c r="A467" s="78"/>
      <c r="T467" s="5"/>
      <c r="U467" s="5"/>
      <c r="V467" s="5"/>
      <c r="W467" s="5"/>
    </row>
    <row r="468" ht="15.75" customHeight="1">
      <c r="A468" s="78"/>
      <c r="T468" s="5"/>
      <c r="U468" s="5"/>
      <c r="V468" s="5"/>
      <c r="W468" s="5"/>
    </row>
    <row r="469" ht="15.75" customHeight="1">
      <c r="A469" s="78"/>
      <c r="T469" s="5"/>
      <c r="U469" s="5"/>
      <c r="V469" s="5"/>
      <c r="W469" s="5"/>
    </row>
    <row r="470" ht="15.75" customHeight="1">
      <c r="A470" s="78"/>
      <c r="T470" s="5"/>
      <c r="U470" s="5"/>
      <c r="V470" s="5"/>
      <c r="W470" s="5"/>
    </row>
    <row r="471" ht="15.75" customHeight="1">
      <c r="A471" s="78"/>
      <c r="T471" s="5"/>
      <c r="U471" s="5"/>
      <c r="V471" s="5"/>
      <c r="W471" s="5"/>
    </row>
    <row r="472" ht="15.75" customHeight="1">
      <c r="A472" s="78"/>
      <c r="T472" s="5"/>
      <c r="U472" s="5"/>
      <c r="V472" s="5"/>
      <c r="W472" s="5"/>
    </row>
    <row r="473" ht="15.75" customHeight="1">
      <c r="A473" s="78"/>
      <c r="T473" s="5"/>
      <c r="U473" s="5"/>
      <c r="V473" s="5"/>
      <c r="W473" s="5"/>
    </row>
    <row r="474" ht="15.75" customHeight="1">
      <c r="A474" s="78"/>
      <c r="T474" s="5"/>
      <c r="U474" s="5"/>
      <c r="V474" s="5"/>
      <c r="W474" s="5"/>
    </row>
    <row r="475" ht="15.75" customHeight="1">
      <c r="A475" s="78"/>
      <c r="T475" s="5"/>
      <c r="U475" s="5"/>
      <c r="V475" s="5"/>
      <c r="W475" s="5"/>
    </row>
    <row r="476" ht="15.75" customHeight="1">
      <c r="A476" s="78"/>
      <c r="T476" s="5"/>
      <c r="U476" s="5"/>
      <c r="V476" s="5"/>
      <c r="W476" s="5"/>
    </row>
    <row r="477" ht="15.75" customHeight="1">
      <c r="A477" s="78"/>
      <c r="T477" s="5"/>
      <c r="U477" s="5"/>
      <c r="V477" s="5"/>
      <c r="W477" s="5"/>
    </row>
    <row r="478" ht="15.75" customHeight="1">
      <c r="A478" s="78"/>
      <c r="T478" s="5"/>
      <c r="U478" s="5"/>
      <c r="V478" s="5"/>
      <c r="W478" s="5"/>
    </row>
    <row r="479" ht="15.75" customHeight="1">
      <c r="A479" s="78"/>
      <c r="T479" s="5"/>
      <c r="U479" s="5"/>
      <c r="V479" s="5"/>
      <c r="W479" s="5"/>
    </row>
    <row r="480" ht="15.75" customHeight="1">
      <c r="A480" s="78"/>
      <c r="T480" s="5"/>
      <c r="U480" s="5"/>
      <c r="V480" s="5"/>
      <c r="W480" s="5"/>
    </row>
    <row r="481" ht="15.75" customHeight="1">
      <c r="A481" s="78"/>
      <c r="T481" s="5"/>
      <c r="U481" s="5"/>
      <c r="V481" s="5"/>
      <c r="W481" s="5"/>
    </row>
    <row r="482" ht="15.75" customHeight="1">
      <c r="A482" s="78"/>
      <c r="T482" s="5"/>
      <c r="U482" s="5"/>
      <c r="V482" s="5"/>
      <c r="W482" s="5"/>
    </row>
    <row r="483" ht="15.75" customHeight="1">
      <c r="A483" s="78"/>
      <c r="T483" s="5"/>
      <c r="U483" s="5"/>
      <c r="V483" s="5"/>
      <c r="W483" s="5"/>
    </row>
    <row r="484" ht="15.75" customHeight="1">
      <c r="A484" s="78"/>
      <c r="T484" s="5"/>
      <c r="U484" s="5"/>
      <c r="V484" s="5"/>
      <c r="W484" s="5"/>
    </row>
    <row r="485" ht="15.75" customHeight="1">
      <c r="A485" s="78"/>
      <c r="T485" s="5"/>
      <c r="U485" s="5"/>
      <c r="V485" s="5"/>
      <c r="W485" s="5"/>
    </row>
    <row r="486" ht="15.75" customHeight="1">
      <c r="A486" s="78"/>
      <c r="T486" s="5"/>
      <c r="U486" s="5"/>
      <c r="V486" s="5"/>
      <c r="W486" s="5"/>
    </row>
    <row r="487" ht="15.75" customHeight="1">
      <c r="A487" s="78"/>
      <c r="T487" s="5"/>
      <c r="U487" s="5"/>
      <c r="V487" s="5"/>
      <c r="W487" s="5"/>
    </row>
    <row r="488" ht="15.75" customHeight="1">
      <c r="A488" s="78"/>
      <c r="T488" s="5"/>
      <c r="U488" s="5"/>
      <c r="V488" s="5"/>
      <c r="W488" s="5"/>
    </row>
    <row r="489" ht="15.75" customHeight="1">
      <c r="A489" s="78"/>
      <c r="T489" s="5"/>
      <c r="U489" s="5"/>
      <c r="V489" s="5"/>
      <c r="W489" s="5"/>
    </row>
    <row r="490" ht="15.75" customHeight="1">
      <c r="A490" s="78"/>
      <c r="T490" s="5"/>
      <c r="U490" s="5"/>
      <c r="V490" s="5"/>
      <c r="W490" s="5"/>
    </row>
    <row r="491" ht="15.75" customHeight="1">
      <c r="A491" s="78"/>
      <c r="T491" s="5"/>
      <c r="U491" s="5"/>
      <c r="V491" s="5"/>
      <c r="W491" s="5"/>
    </row>
    <row r="492" ht="15.75" customHeight="1">
      <c r="A492" s="78"/>
      <c r="T492" s="5"/>
      <c r="U492" s="5"/>
      <c r="V492" s="5"/>
      <c r="W492" s="5"/>
    </row>
    <row r="493" ht="15.75" customHeight="1">
      <c r="A493" s="78"/>
      <c r="T493" s="5"/>
      <c r="U493" s="5"/>
      <c r="V493" s="5"/>
      <c r="W493" s="5"/>
    </row>
    <row r="494" ht="15.75" customHeight="1">
      <c r="A494" s="78"/>
      <c r="T494" s="5"/>
      <c r="U494" s="5"/>
      <c r="V494" s="5"/>
      <c r="W494" s="5"/>
    </row>
    <row r="495" ht="15.75" customHeight="1">
      <c r="A495" s="78"/>
      <c r="T495" s="5"/>
      <c r="U495" s="5"/>
      <c r="V495" s="5"/>
      <c r="W495" s="5"/>
    </row>
    <row r="496" ht="15.75" customHeight="1">
      <c r="A496" s="78"/>
      <c r="T496" s="5"/>
      <c r="U496" s="5"/>
      <c r="V496" s="5"/>
      <c r="W496" s="5"/>
    </row>
    <row r="497" ht="15.75" customHeight="1">
      <c r="A497" s="78"/>
      <c r="T497" s="5"/>
      <c r="U497" s="5"/>
      <c r="V497" s="5"/>
      <c r="W497" s="5"/>
    </row>
    <row r="498" ht="15.75" customHeight="1">
      <c r="A498" s="78"/>
      <c r="T498" s="5"/>
      <c r="U498" s="5"/>
      <c r="V498" s="5"/>
      <c r="W498" s="5"/>
    </row>
    <row r="499" ht="15.75" customHeight="1">
      <c r="A499" s="78"/>
      <c r="T499" s="5"/>
      <c r="U499" s="5"/>
      <c r="V499" s="5"/>
      <c r="W499" s="5"/>
    </row>
    <row r="500" ht="15.75" customHeight="1">
      <c r="A500" s="78"/>
      <c r="T500" s="5"/>
      <c r="U500" s="5"/>
      <c r="V500" s="5"/>
      <c r="W500" s="5"/>
    </row>
    <row r="501" ht="15.75" customHeight="1">
      <c r="A501" s="78"/>
      <c r="T501" s="5"/>
      <c r="U501" s="5"/>
      <c r="V501" s="5"/>
      <c r="W501" s="5"/>
    </row>
    <row r="502" ht="15.75" customHeight="1">
      <c r="A502" s="78"/>
      <c r="T502" s="5"/>
      <c r="U502" s="5"/>
      <c r="V502" s="5"/>
      <c r="W502" s="5"/>
    </row>
    <row r="503" ht="15.75" customHeight="1">
      <c r="A503" s="78"/>
      <c r="T503" s="5"/>
      <c r="U503" s="5"/>
      <c r="V503" s="5"/>
      <c r="W503" s="5"/>
    </row>
    <row r="504" ht="15.75" customHeight="1">
      <c r="A504" s="78"/>
      <c r="T504" s="5"/>
      <c r="U504" s="5"/>
      <c r="V504" s="5"/>
      <c r="W504" s="5"/>
    </row>
    <row r="505" ht="15.75" customHeight="1">
      <c r="A505" s="78"/>
      <c r="T505" s="5"/>
      <c r="U505" s="5"/>
      <c r="V505" s="5"/>
      <c r="W505" s="5"/>
    </row>
    <row r="506" ht="15.75" customHeight="1">
      <c r="A506" s="78"/>
      <c r="T506" s="5"/>
      <c r="U506" s="5"/>
      <c r="V506" s="5"/>
      <c r="W506" s="5"/>
    </row>
    <row r="507" ht="15.75" customHeight="1">
      <c r="A507" s="78"/>
      <c r="T507" s="5"/>
      <c r="U507" s="5"/>
      <c r="V507" s="5"/>
      <c r="W507" s="5"/>
    </row>
    <row r="508" ht="15.75" customHeight="1">
      <c r="A508" s="78"/>
      <c r="T508" s="5"/>
      <c r="U508" s="5"/>
      <c r="V508" s="5"/>
      <c r="W508" s="5"/>
    </row>
    <row r="509" ht="15.75" customHeight="1">
      <c r="A509" s="78"/>
      <c r="T509" s="5"/>
      <c r="U509" s="5"/>
      <c r="V509" s="5"/>
      <c r="W509" s="5"/>
    </row>
    <row r="510" ht="15.75" customHeight="1">
      <c r="A510" s="78"/>
      <c r="T510" s="5"/>
      <c r="U510" s="5"/>
      <c r="V510" s="5"/>
      <c r="W510" s="5"/>
    </row>
    <row r="511" ht="15.75" customHeight="1">
      <c r="A511" s="78"/>
      <c r="T511" s="5"/>
      <c r="U511" s="5"/>
      <c r="V511" s="5"/>
      <c r="W511" s="5"/>
    </row>
    <row r="512" ht="15.75" customHeight="1">
      <c r="A512" s="78"/>
      <c r="T512" s="5"/>
      <c r="U512" s="5"/>
      <c r="V512" s="5"/>
      <c r="W512" s="5"/>
    </row>
    <row r="513" ht="15.75" customHeight="1">
      <c r="A513" s="78"/>
      <c r="T513" s="5"/>
      <c r="U513" s="5"/>
      <c r="V513" s="5"/>
      <c r="W513" s="5"/>
    </row>
    <row r="514" ht="15.75" customHeight="1">
      <c r="A514" s="78"/>
      <c r="T514" s="5"/>
      <c r="U514" s="5"/>
      <c r="V514" s="5"/>
      <c r="W514" s="5"/>
    </row>
    <row r="515" ht="15.75" customHeight="1">
      <c r="A515" s="78"/>
      <c r="T515" s="5"/>
      <c r="U515" s="5"/>
      <c r="V515" s="5"/>
      <c r="W515" s="5"/>
    </row>
    <row r="516" ht="15.75" customHeight="1">
      <c r="A516" s="78"/>
      <c r="T516" s="5"/>
      <c r="U516" s="5"/>
      <c r="V516" s="5"/>
      <c r="W516" s="5"/>
    </row>
    <row r="517" ht="15.75" customHeight="1">
      <c r="A517" s="78"/>
      <c r="T517" s="5"/>
      <c r="U517" s="5"/>
      <c r="V517" s="5"/>
      <c r="W517" s="5"/>
    </row>
    <row r="518" ht="15.75" customHeight="1">
      <c r="A518" s="78"/>
      <c r="T518" s="5"/>
      <c r="U518" s="5"/>
      <c r="V518" s="5"/>
      <c r="W518" s="5"/>
    </row>
    <row r="519" ht="15.75" customHeight="1">
      <c r="A519" s="78"/>
      <c r="T519" s="5"/>
      <c r="U519" s="5"/>
      <c r="V519" s="5"/>
      <c r="W519" s="5"/>
    </row>
    <row r="520" ht="15.75" customHeight="1">
      <c r="A520" s="78"/>
      <c r="T520" s="5"/>
      <c r="U520" s="5"/>
      <c r="V520" s="5"/>
      <c r="W520" s="5"/>
    </row>
    <row r="521" ht="15.75" customHeight="1">
      <c r="A521" s="78"/>
      <c r="T521" s="5"/>
      <c r="U521" s="5"/>
      <c r="V521" s="5"/>
      <c r="W521" s="5"/>
    </row>
    <row r="522" ht="15.75" customHeight="1">
      <c r="A522" s="78"/>
      <c r="T522" s="5"/>
      <c r="U522" s="5"/>
      <c r="V522" s="5"/>
      <c r="W522" s="5"/>
    </row>
    <row r="523" ht="15.75" customHeight="1">
      <c r="A523" s="78"/>
      <c r="T523" s="5"/>
      <c r="U523" s="5"/>
      <c r="V523" s="5"/>
      <c r="W523" s="5"/>
    </row>
    <row r="524" ht="15.75" customHeight="1">
      <c r="A524" s="78"/>
      <c r="T524" s="5"/>
      <c r="U524" s="5"/>
      <c r="V524" s="5"/>
      <c r="W524" s="5"/>
    </row>
    <row r="525" ht="15.75" customHeight="1">
      <c r="A525" s="78"/>
      <c r="T525" s="5"/>
      <c r="U525" s="5"/>
      <c r="V525" s="5"/>
      <c r="W525" s="5"/>
    </row>
    <row r="526" ht="15.75" customHeight="1">
      <c r="A526" s="78"/>
      <c r="T526" s="5"/>
      <c r="U526" s="5"/>
      <c r="V526" s="5"/>
      <c r="W526" s="5"/>
    </row>
    <row r="527" ht="15.75" customHeight="1">
      <c r="A527" s="78"/>
      <c r="T527" s="5"/>
      <c r="U527" s="5"/>
      <c r="V527" s="5"/>
      <c r="W527" s="5"/>
    </row>
    <row r="528" ht="15.75" customHeight="1">
      <c r="A528" s="78"/>
      <c r="T528" s="5"/>
      <c r="U528" s="5"/>
      <c r="V528" s="5"/>
      <c r="W528" s="5"/>
    </row>
    <row r="529" ht="15.75" customHeight="1">
      <c r="A529" s="78"/>
      <c r="T529" s="5"/>
      <c r="U529" s="5"/>
      <c r="V529" s="5"/>
      <c r="W529" s="5"/>
    </row>
    <row r="530" ht="15.75" customHeight="1">
      <c r="A530" s="78"/>
      <c r="T530" s="5"/>
      <c r="U530" s="5"/>
      <c r="V530" s="5"/>
      <c r="W530" s="5"/>
    </row>
    <row r="531" ht="15.75" customHeight="1">
      <c r="A531" s="78"/>
      <c r="T531" s="5"/>
      <c r="U531" s="5"/>
      <c r="V531" s="5"/>
      <c r="W531" s="5"/>
    </row>
    <row r="532" ht="15.75" customHeight="1">
      <c r="A532" s="78"/>
      <c r="T532" s="5"/>
      <c r="U532" s="5"/>
      <c r="V532" s="5"/>
      <c r="W532" s="5"/>
    </row>
    <row r="533" ht="15.75" customHeight="1">
      <c r="A533" s="78"/>
      <c r="T533" s="5"/>
      <c r="U533" s="5"/>
      <c r="V533" s="5"/>
      <c r="W533" s="5"/>
    </row>
    <row r="534" ht="15.75" customHeight="1">
      <c r="A534" s="78"/>
      <c r="T534" s="5"/>
      <c r="U534" s="5"/>
      <c r="V534" s="5"/>
      <c r="W534" s="5"/>
    </row>
    <row r="535" ht="15.75" customHeight="1">
      <c r="A535" s="78"/>
      <c r="T535" s="5"/>
      <c r="U535" s="5"/>
      <c r="V535" s="5"/>
      <c r="W535" s="5"/>
    </row>
    <row r="536" ht="15.75" customHeight="1">
      <c r="A536" s="78"/>
      <c r="T536" s="5"/>
      <c r="U536" s="5"/>
      <c r="V536" s="5"/>
      <c r="W536" s="5"/>
    </row>
    <row r="537" ht="15.75" customHeight="1">
      <c r="A537" s="78"/>
      <c r="T537" s="5"/>
      <c r="U537" s="5"/>
      <c r="V537" s="5"/>
      <c r="W537" s="5"/>
    </row>
    <row r="538" ht="15.75" customHeight="1">
      <c r="A538" s="78"/>
      <c r="T538" s="5"/>
      <c r="U538" s="5"/>
      <c r="V538" s="5"/>
      <c r="W538" s="5"/>
    </row>
    <row r="539" ht="15.75" customHeight="1">
      <c r="A539" s="78"/>
      <c r="T539" s="5"/>
      <c r="U539" s="5"/>
      <c r="V539" s="5"/>
      <c r="W539" s="5"/>
    </row>
    <row r="540" ht="15.75" customHeight="1">
      <c r="A540" s="78"/>
      <c r="T540" s="5"/>
      <c r="U540" s="5"/>
      <c r="V540" s="5"/>
      <c r="W540" s="5"/>
    </row>
    <row r="541" ht="15.75" customHeight="1">
      <c r="A541" s="78"/>
      <c r="T541" s="5"/>
      <c r="U541" s="5"/>
      <c r="V541" s="5"/>
      <c r="W541" s="5"/>
    </row>
    <row r="542" ht="15.75" customHeight="1">
      <c r="A542" s="78"/>
      <c r="T542" s="5"/>
      <c r="U542" s="5"/>
      <c r="V542" s="5"/>
      <c r="W542" s="5"/>
    </row>
    <row r="543" ht="15.75" customHeight="1">
      <c r="A543" s="78"/>
      <c r="T543" s="5"/>
      <c r="U543" s="5"/>
      <c r="V543" s="5"/>
      <c r="W543" s="5"/>
    </row>
    <row r="544" ht="15.75" customHeight="1">
      <c r="A544" s="78"/>
      <c r="T544" s="5"/>
      <c r="U544" s="5"/>
      <c r="V544" s="5"/>
      <c r="W544" s="5"/>
    </row>
    <row r="545" ht="15.75" customHeight="1">
      <c r="A545" s="78"/>
      <c r="T545" s="5"/>
      <c r="U545" s="5"/>
      <c r="V545" s="5"/>
      <c r="W545" s="5"/>
    </row>
    <row r="546" ht="15.75" customHeight="1">
      <c r="A546" s="78"/>
      <c r="T546" s="5"/>
      <c r="U546" s="5"/>
      <c r="V546" s="5"/>
      <c r="W546" s="5"/>
    </row>
    <row r="547" ht="15.75" customHeight="1">
      <c r="A547" s="78"/>
      <c r="T547" s="5"/>
      <c r="U547" s="5"/>
      <c r="V547" s="5"/>
      <c r="W547" s="5"/>
    </row>
    <row r="548" ht="15.75" customHeight="1">
      <c r="A548" s="78"/>
      <c r="T548" s="5"/>
      <c r="U548" s="5"/>
      <c r="V548" s="5"/>
      <c r="W548" s="5"/>
    </row>
    <row r="549" ht="15.75" customHeight="1">
      <c r="A549" s="78"/>
      <c r="T549" s="5"/>
      <c r="U549" s="5"/>
      <c r="V549" s="5"/>
      <c r="W549" s="5"/>
    </row>
    <row r="550" ht="15.75" customHeight="1">
      <c r="A550" s="78"/>
      <c r="T550" s="5"/>
      <c r="U550" s="5"/>
      <c r="V550" s="5"/>
      <c r="W550" s="5"/>
    </row>
    <row r="551" ht="15.75" customHeight="1">
      <c r="A551" s="78"/>
      <c r="T551" s="5"/>
      <c r="U551" s="5"/>
      <c r="V551" s="5"/>
      <c r="W551" s="5"/>
    </row>
    <row r="552" ht="15.75" customHeight="1">
      <c r="A552" s="78"/>
      <c r="T552" s="5"/>
      <c r="U552" s="5"/>
      <c r="V552" s="5"/>
      <c r="W552" s="5"/>
    </row>
    <row r="553" ht="15.75" customHeight="1">
      <c r="A553" s="78"/>
      <c r="T553" s="5"/>
      <c r="U553" s="5"/>
      <c r="V553" s="5"/>
      <c r="W553" s="5"/>
    </row>
    <row r="554" ht="15.75" customHeight="1">
      <c r="A554" s="78"/>
      <c r="T554" s="5"/>
      <c r="U554" s="5"/>
      <c r="V554" s="5"/>
      <c r="W554" s="5"/>
    </row>
    <row r="555" ht="15.75" customHeight="1">
      <c r="A555" s="78"/>
      <c r="T555" s="5"/>
      <c r="U555" s="5"/>
      <c r="V555" s="5"/>
      <c r="W555" s="5"/>
    </row>
    <row r="556" ht="15.75" customHeight="1">
      <c r="A556" s="78"/>
      <c r="T556" s="5"/>
      <c r="U556" s="5"/>
      <c r="V556" s="5"/>
      <c r="W556" s="5"/>
    </row>
    <row r="557" ht="15.75" customHeight="1">
      <c r="A557" s="78"/>
      <c r="T557" s="5"/>
      <c r="U557" s="5"/>
      <c r="V557" s="5"/>
      <c r="W557" s="5"/>
    </row>
    <row r="558" ht="15.75" customHeight="1">
      <c r="A558" s="78"/>
      <c r="T558" s="5"/>
      <c r="U558" s="5"/>
      <c r="V558" s="5"/>
      <c r="W558" s="5"/>
    </row>
    <row r="559" ht="15.75" customHeight="1">
      <c r="A559" s="78"/>
      <c r="T559" s="5"/>
      <c r="U559" s="5"/>
      <c r="V559" s="5"/>
      <c r="W559" s="5"/>
    </row>
    <row r="560" ht="15.75" customHeight="1">
      <c r="A560" s="78"/>
      <c r="T560" s="5"/>
      <c r="U560" s="5"/>
      <c r="V560" s="5"/>
      <c r="W560" s="5"/>
    </row>
    <row r="561" ht="15.75" customHeight="1">
      <c r="A561" s="78"/>
      <c r="T561" s="5"/>
      <c r="U561" s="5"/>
      <c r="V561" s="5"/>
      <c r="W561" s="5"/>
    </row>
    <row r="562" ht="15.75" customHeight="1">
      <c r="A562" s="78"/>
      <c r="T562" s="5"/>
      <c r="U562" s="5"/>
      <c r="V562" s="5"/>
      <c r="W562" s="5"/>
    </row>
    <row r="563" ht="15.75" customHeight="1">
      <c r="A563" s="78"/>
      <c r="T563" s="5"/>
      <c r="U563" s="5"/>
      <c r="V563" s="5"/>
      <c r="W563" s="5"/>
    </row>
    <row r="564" ht="15.75" customHeight="1">
      <c r="A564" s="78"/>
      <c r="T564" s="5"/>
      <c r="U564" s="5"/>
      <c r="V564" s="5"/>
      <c r="W564" s="5"/>
    </row>
    <row r="565" ht="15.75" customHeight="1">
      <c r="A565" s="78"/>
      <c r="T565" s="5"/>
      <c r="U565" s="5"/>
      <c r="V565" s="5"/>
      <c r="W565" s="5"/>
    </row>
    <row r="566" ht="15.75" customHeight="1">
      <c r="A566" s="78"/>
      <c r="T566" s="5"/>
      <c r="U566" s="5"/>
      <c r="V566" s="5"/>
      <c r="W566" s="5"/>
    </row>
    <row r="567" ht="15.75" customHeight="1">
      <c r="A567" s="78"/>
      <c r="T567" s="5"/>
      <c r="U567" s="5"/>
      <c r="V567" s="5"/>
      <c r="W567" s="5"/>
    </row>
    <row r="568" ht="15.75" customHeight="1">
      <c r="A568" s="78"/>
      <c r="T568" s="5"/>
      <c r="U568" s="5"/>
      <c r="V568" s="5"/>
      <c r="W568" s="5"/>
    </row>
    <row r="569" ht="15.75" customHeight="1">
      <c r="A569" s="78"/>
      <c r="T569" s="5"/>
      <c r="U569" s="5"/>
      <c r="V569" s="5"/>
      <c r="W569" s="5"/>
    </row>
    <row r="570" ht="15.75" customHeight="1">
      <c r="A570" s="78"/>
      <c r="T570" s="5"/>
      <c r="U570" s="5"/>
      <c r="V570" s="5"/>
      <c r="W570" s="5"/>
    </row>
    <row r="571" ht="15.75" customHeight="1">
      <c r="A571" s="78"/>
      <c r="T571" s="5"/>
      <c r="U571" s="5"/>
      <c r="V571" s="5"/>
      <c r="W571" s="5"/>
    </row>
    <row r="572" ht="15.75" customHeight="1">
      <c r="A572" s="78"/>
      <c r="T572" s="5"/>
      <c r="U572" s="5"/>
      <c r="V572" s="5"/>
      <c r="W572" s="5"/>
    </row>
    <row r="573" ht="15.75" customHeight="1">
      <c r="A573" s="78"/>
      <c r="T573" s="5"/>
      <c r="U573" s="5"/>
      <c r="V573" s="5"/>
      <c r="W573" s="5"/>
    </row>
    <row r="574" ht="15.75" customHeight="1">
      <c r="A574" s="78"/>
      <c r="T574" s="5"/>
      <c r="U574" s="5"/>
      <c r="V574" s="5"/>
      <c r="W574" s="5"/>
    </row>
    <row r="575" ht="15.75" customHeight="1">
      <c r="A575" s="78"/>
      <c r="T575" s="5"/>
      <c r="U575" s="5"/>
      <c r="V575" s="5"/>
      <c r="W575" s="5"/>
    </row>
    <row r="576" ht="15.75" customHeight="1">
      <c r="A576" s="78"/>
      <c r="T576" s="5"/>
      <c r="U576" s="5"/>
      <c r="V576" s="5"/>
      <c r="W576" s="5"/>
    </row>
    <row r="577" ht="15.75" customHeight="1">
      <c r="A577" s="78"/>
      <c r="T577" s="5"/>
      <c r="U577" s="5"/>
      <c r="V577" s="5"/>
      <c r="W577" s="5"/>
    </row>
    <row r="578" ht="15.75" customHeight="1">
      <c r="A578" s="78"/>
      <c r="T578" s="5"/>
      <c r="U578" s="5"/>
      <c r="V578" s="5"/>
      <c r="W578" s="5"/>
    </row>
    <row r="579" ht="15.75" customHeight="1">
      <c r="A579" s="78"/>
      <c r="T579" s="5"/>
      <c r="U579" s="5"/>
      <c r="V579" s="5"/>
      <c r="W579" s="5"/>
    </row>
    <row r="580" ht="15.75" customHeight="1">
      <c r="A580" s="78"/>
      <c r="T580" s="5"/>
      <c r="U580" s="5"/>
      <c r="V580" s="5"/>
      <c r="W580" s="5"/>
    </row>
    <row r="581" ht="15.75" customHeight="1">
      <c r="A581" s="78"/>
      <c r="T581" s="5"/>
      <c r="U581" s="5"/>
      <c r="V581" s="5"/>
      <c r="W581" s="5"/>
    </row>
    <row r="582" ht="15.75" customHeight="1">
      <c r="A582" s="78"/>
      <c r="T582" s="5"/>
      <c r="U582" s="5"/>
      <c r="V582" s="5"/>
      <c r="W582" s="5"/>
    </row>
    <row r="583" ht="15.75" customHeight="1">
      <c r="A583" s="78"/>
      <c r="T583" s="5"/>
      <c r="U583" s="5"/>
      <c r="V583" s="5"/>
      <c r="W583" s="5"/>
    </row>
    <row r="584" ht="15.75" customHeight="1">
      <c r="A584" s="78"/>
      <c r="T584" s="5"/>
      <c r="U584" s="5"/>
      <c r="V584" s="5"/>
      <c r="W584" s="5"/>
    </row>
    <row r="585" ht="15.75" customHeight="1">
      <c r="A585" s="78"/>
      <c r="T585" s="5"/>
      <c r="U585" s="5"/>
      <c r="V585" s="5"/>
      <c r="W585" s="5"/>
    </row>
    <row r="586" ht="15.75" customHeight="1">
      <c r="A586" s="78"/>
      <c r="T586" s="5"/>
      <c r="U586" s="5"/>
      <c r="V586" s="5"/>
      <c r="W586" s="5"/>
    </row>
    <row r="587" ht="15.75" customHeight="1">
      <c r="A587" s="78"/>
      <c r="T587" s="5"/>
      <c r="U587" s="5"/>
      <c r="V587" s="5"/>
      <c r="W587" s="5"/>
    </row>
    <row r="588" ht="15.75" customHeight="1">
      <c r="A588" s="78"/>
      <c r="T588" s="5"/>
      <c r="U588" s="5"/>
      <c r="V588" s="5"/>
      <c r="W588" s="5"/>
    </row>
    <row r="589" ht="15.75" customHeight="1">
      <c r="A589" s="78"/>
      <c r="T589" s="5"/>
      <c r="U589" s="5"/>
      <c r="V589" s="5"/>
      <c r="W589" s="5"/>
    </row>
    <row r="590" ht="15.75" customHeight="1">
      <c r="A590" s="78"/>
      <c r="T590" s="5"/>
      <c r="U590" s="5"/>
      <c r="V590" s="5"/>
      <c r="W590" s="5"/>
    </row>
    <row r="591" ht="15.75" customHeight="1">
      <c r="A591" s="78"/>
      <c r="T591" s="5"/>
      <c r="U591" s="5"/>
      <c r="V591" s="5"/>
      <c r="W591" s="5"/>
    </row>
    <row r="592" ht="15.75" customHeight="1">
      <c r="A592" s="78"/>
      <c r="T592" s="5"/>
      <c r="U592" s="5"/>
      <c r="V592" s="5"/>
      <c r="W592" s="5"/>
    </row>
    <row r="593" ht="15.75" customHeight="1">
      <c r="A593" s="78"/>
      <c r="T593" s="5"/>
      <c r="U593" s="5"/>
      <c r="V593" s="5"/>
      <c r="W593" s="5"/>
    </row>
    <row r="594" ht="15.75" customHeight="1">
      <c r="A594" s="78"/>
      <c r="T594" s="5"/>
      <c r="U594" s="5"/>
      <c r="V594" s="5"/>
      <c r="W594" s="5"/>
    </row>
    <row r="595" ht="15.75" customHeight="1">
      <c r="A595" s="78"/>
      <c r="T595" s="5"/>
      <c r="U595" s="5"/>
      <c r="V595" s="5"/>
      <c r="W595" s="5"/>
    </row>
    <row r="596" ht="15.75" customHeight="1">
      <c r="A596" s="78"/>
      <c r="T596" s="5"/>
      <c r="U596" s="5"/>
      <c r="V596" s="5"/>
      <c r="W596" s="5"/>
    </row>
    <row r="597" ht="15.75" customHeight="1">
      <c r="A597" s="78"/>
      <c r="T597" s="5"/>
      <c r="U597" s="5"/>
      <c r="V597" s="5"/>
      <c r="W597" s="5"/>
    </row>
    <row r="598" ht="15.75" customHeight="1">
      <c r="A598" s="78"/>
      <c r="T598" s="5"/>
      <c r="U598" s="5"/>
      <c r="V598" s="5"/>
      <c r="W598" s="5"/>
    </row>
    <row r="599" ht="15.75" customHeight="1">
      <c r="A599" s="78"/>
      <c r="T599" s="5"/>
      <c r="U599" s="5"/>
      <c r="V599" s="5"/>
      <c r="W599" s="5"/>
    </row>
    <row r="600" ht="15.75" customHeight="1">
      <c r="A600" s="78"/>
      <c r="T600" s="5"/>
      <c r="U600" s="5"/>
      <c r="V600" s="5"/>
      <c r="W600" s="5"/>
    </row>
    <row r="601" ht="15.75" customHeight="1">
      <c r="A601" s="78"/>
      <c r="T601" s="5"/>
      <c r="U601" s="5"/>
      <c r="V601" s="5"/>
      <c r="W601" s="5"/>
    </row>
    <row r="602" ht="15.75" customHeight="1">
      <c r="A602" s="78"/>
      <c r="T602" s="5"/>
      <c r="U602" s="5"/>
      <c r="V602" s="5"/>
      <c r="W602" s="5"/>
    </row>
    <row r="603" ht="15.75" customHeight="1">
      <c r="A603" s="78"/>
      <c r="T603" s="5"/>
      <c r="U603" s="5"/>
      <c r="V603" s="5"/>
      <c r="W603" s="5"/>
    </row>
    <row r="604" ht="15.75" customHeight="1">
      <c r="A604" s="78"/>
      <c r="T604" s="5"/>
      <c r="U604" s="5"/>
      <c r="V604" s="5"/>
      <c r="W604" s="5"/>
    </row>
    <row r="605" ht="15.75" customHeight="1">
      <c r="A605" s="78"/>
      <c r="T605" s="5"/>
      <c r="U605" s="5"/>
      <c r="V605" s="5"/>
      <c r="W605" s="5"/>
    </row>
    <row r="606" ht="15.75" customHeight="1">
      <c r="A606" s="78"/>
      <c r="T606" s="5"/>
      <c r="U606" s="5"/>
      <c r="V606" s="5"/>
      <c r="W606" s="5"/>
    </row>
    <row r="607" ht="15.75" customHeight="1">
      <c r="A607" s="78"/>
      <c r="T607" s="5"/>
      <c r="U607" s="5"/>
      <c r="V607" s="5"/>
      <c r="W607" s="5"/>
    </row>
    <row r="608" ht="15.75" customHeight="1">
      <c r="A608" s="78"/>
      <c r="T608" s="5"/>
      <c r="U608" s="5"/>
      <c r="V608" s="5"/>
      <c r="W608" s="5"/>
    </row>
    <row r="609" ht="15.75" customHeight="1">
      <c r="A609" s="78"/>
      <c r="T609" s="5"/>
      <c r="U609" s="5"/>
      <c r="V609" s="5"/>
      <c r="W609" s="5"/>
    </row>
    <row r="610" ht="15.75" customHeight="1">
      <c r="A610" s="78"/>
      <c r="T610" s="5"/>
      <c r="U610" s="5"/>
      <c r="V610" s="5"/>
      <c r="W610" s="5"/>
    </row>
    <row r="611" ht="15.75" customHeight="1">
      <c r="A611" s="78"/>
      <c r="T611" s="5"/>
      <c r="U611" s="5"/>
      <c r="V611" s="5"/>
      <c r="W611" s="5"/>
    </row>
    <row r="612" ht="15.75" customHeight="1">
      <c r="A612" s="78"/>
      <c r="T612" s="5"/>
      <c r="U612" s="5"/>
      <c r="V612" s="5"/>
      <c r="W612" s="5"/>
    </row>
    <row r="613" ht="15.75" customHeight="1">
      <c r="A613" s="78"/>
      <c r="T613" s="5"/>
      <c r="U613" s="5"/>
      <c r="V613" s="5"/>
      <c r="W613" s="5"/>
    </row>
    <row r="614" ht="15.75" customHeight="1">
      <c r="A614" s="78"/>
      <c r="T614" s="5"/>
      <c r="U614" s="5"/>
      <c r="V614" s="5"/>
      <c r="W614" s="5"/>
    </row>
    <row r="615" ht="15.75" customHeight="1">
      <c r="A615" s="78"/>
      <c r="T615" s="5"/>
      <c r="U615" s="5"/>
      <c r="V615" s="5"/>
      <c r="W615" s="5"/>
    </row>
    <row r="616" ht="15.75" customHeight="1">
      <c r="A616" s="78"/>
      <c r="T616" s="5"/>
      <c r="U616" s="5"/>
      <c r="V616" s="5"/>
      <c r="W616" s="5"/>
    </row>
    <row r="617" ht="15.75" customHeight="1">
      <c r="A617" s="78"/>
      <c r="T617" s="5"/>
      <c r="U617" s="5"/>
      <c r="V617" s="5"/>
      <c r="W617" s="5"/>
    </row>
    <row r="618" ht="15.75" customHeight="1">
      <c r="A618" s="78"/>
      <c r="T618" s="5"/>
      <c r="U618" s="5"/>
      <c r="V618" s="5"/>
      <c r="W618" s="5"/>
    </row>
    <row r="619" ht="15.75" customHeight="1">
      <c r="A619" s="78"/>
      <c r="T619" s="5"/>
      <c r="U619" s="5"/>
      <c r="V619" s="5"/>
      <c r="W619" s="5"/>
    </row>
    <row r="620" ht="15.75" customHeight="1">
      <c r="A620" s="78"/>
      <c r="T620" s="5"/>
      <c r="U620" s="5"/>
      <c r="V620" s="5"/>
      <c r="W620" s="5"/>
    </row>
    <row r="621" ht="15.75" customHeight="1">
      <c r="A621" s="78"/>
      <c r="T621" s="5"/>
      <c r="U621" s="5"/>
      <c r="V621" s="5"/>
      <c r="W621" s="5"/>
    </row>
    <row r="622" ht="15.75" customHeight="1">
      <c r="A622" s="78"/>
      <c r="T622" s="5"/>
      <c r="U622" s="5"/>
      <c r="V622" s="5"/>
      <c r="W622" s="5"/>
    </row>
    <row r="623" ht="15.75" customHeight="1">
      <c r="A623" s="78"/>
      <c r="T623" s="5"/>
      <c r="U623" s="5"/>
      <c r="V623" s="5"/>
      <c r="W623" s="5"/>
    </row>
    <row r="624" ht="15.75" customHeight="1">
      <c r="A624" s="78"/>
      <c r="T624" s="5"/>
      <c r="U624" s="5"/>
      <c r="V624" s="5"/>
      <c r="W624" s="5"/>
    </row>
    <row r="625" ht="15.75" customHeight="1">
      <c r="A625" s="78"/>
      <c r="T625" s="5"/>
      <c r="U625" s="5"/>
      <c r="V625" s="5"/>
      <c r="W625" s="5"/>
    </row>
    <row r="626" ht="15.75" customHeight="1">
      <c r="A626" s="78"/>
      <c r="T626" s="5"/>
      <c r="U626" s="5"/>
      <c r="V626" s="5"/>
      <c r="W626" s="5"/>
    </row>
    <row r="627" ht="15.75" customHeight="1">
      <c r="A627" s="78"/>
      <c r="T627" s="5"/>
      <c r="U627" s="5"/>
      <c r="V627" s="5"/>
      <c r="W627" s="5"/>
    </row>
    <row r="628" ht="15.75" customHeight="1">
      <c r="A628" s="78"/>
      <c r="T628" s="5"/>
      <c r="U628" s="5"/>
      <c r="V628" s="5"/>
      <c r="W628" s="5"/>
    </row>
    <row r="629" ht="15.75" customHeight="1">
      <c r="A629" s="78"/>
      <c r="T629" s="5"/>
      <c r="U629" s="5"/>
      <c r="V629" s="5"/>
      <c r="W629" s="5"/>
    </row>
    <row r="630" ht="15.75" customHeight="1">
      <c r="A630" s="78"/>
      <c r="T630" s="5"/>
      <c r="U630" s="5"/>
      <c r="V630" s="5"/>
      <c r="W630" s="5"/>
    </row>
    <row r="631" ht="15.75" customHeight="1">
      <c r="A631" s="78"/>
      <c r="T631" s="5"/>
      <c r="U631" s="5"/>
      <c r="V631" s="5"/>
      <c r="W631" s="5"/>
    </row>
    <row r="632" ht="15.75" customHeight="1">
      <c r="A632" s="78"/>
      <c r="T632" s="5"/>
      <c r="U632" s="5"/>
      <c r="V632" s="5"/>
      <c r="W632" s="5"/>
    </row>
    <row r="633" ht="15.75" customHeight="1">
      <c r="A633" s="78"/>
      <c r="T633" s="5"/>
      <c r="U633" s="5"/>
      <c r="V633" s="5"/>
      <c r="W633" s="5"/>
    </row>
    <row r="634" ht="15.75" customHeight="1">
      <c r="A634" s="78"/>
      <c r="T634" s="5"/>
      <c r="U634" s="5"/>
      <c r="V634" s="5"/>
      <c r="W634" s="5"/>
    </row>
    <row r="635" ht="15.75" customHeight="1">
      <c r="A635" s="78"/>
      <c r="T635" s="5"/>
      <c r="U635" s="5"/>
      <c r="V635" s="5"/>
      <c r="W635" s="5"/>
    </row>
    <row r="636" ht="15.75" customHeight="1">
      <c r="A636" s="78"/>
      <c r="T636" s="5"/>
      <c r="U636" s="5"/>
      <c r="V636" s="5"/>
      <c r="W636" s="5"/>
    </row>
    <row r="637" ht="15.75" customHeight="1">
      <c r="A637" s="78"/>
      <c r="T637" s="5"/>
      <c r="U637" s="5"/>
      <c r="V637" s="5"/>
      <c r="W637" s="5"/>
    </row>
    <row r="638" ht="15.75" customHeight="1">
      <c r="A638" s="78"/>
      <c r="T638" s="5"/>
      <c r="U638" s="5"/>
      <c r="V638" s="5"/>
      <c r="W638" s="5"/>
    </row>
    <row r="639" ht="15.75" customHeight="1">
      <c r="A639" s="78"/>
      <c r="T639" s="5"/>
      <c r="U639" s="5"/>
      <c r="V639" s="5"/>
      <c r="W639" s="5"/>
    </row>
    <row r="640" ht="15.75" customHeight="1">
      <c r="A640" s="78"/>
      <c r="T640" s="5"/>
      <c r="U640" s="5"/>
      <c r="V640" s="5"/>
      <c r="W640" s="5"/>
    </row>
    <row r="641" ht="15.75" customHeight="1">
      <c r="A641" s="78"/>
      <c r="T641" s="5"/>
      <c r="U641" s="5"/>
      <c r="V641" s="5"/>
      <c r="W641" s="5"/>
    </row>
    <row r="642" ht="15.75" customHeight="1">
      <c r="A642" s="78"/>
      <c r="T642" s="5"/>
      <c r="U642" s="5"/>
      <c r="V642" s="5"/>
      <c r="W642" s="5"/>
    </row>
    <row r="643" ht="15.75" customHeight="1">
      <c r="A643" s="78"/>
      <c r="T643" s="5"/>
      <c r="U643" s="5"/>
      <c r="V643" s="5"/>
      <c r="W643" s="5"/>
    </row>
    <row r="644" ht="15.75" customHeight="1">
      <c r="A644" s="78"/>
      <c r="T644" s="5"/>
      <c r="U644" s="5"/>
      <c r="V644" s="5"/>
      <c r="W644" s="5"/>
    </row>
    <row r="645" ht="15.75" customHeight="1">
      <c r="A645" s="78"/>
      <c r="T645" s="5"/>
      <c r="U645" s="5"/>
      <c r="V645" s="5"/>
      <c r="W645" s="5"/>
    </row>
    <row r="646" ht="15.75" customHeight="1">
      <c r="A646" s="78"/>
      <c r="T646" s="5"/>
      <c r="U646" s="5"/>
      <c r="V646" s="5"/>
      <c r="W646" s="5"/>
    </row>
    <row r="647" ht="15.75" customHeight="1">
      <c r="A647" s="78"/>
      <c r="T647" s="5"/>
      <c r="U647" s="5"/>
      <c r="V647" s="5"/>
      <c r="W647" s="5"/>
    </row>
    <row r="648" ht="15.75" customHeight="1">
      <c r="A648" s="78"/>
      <c r="T648" s="5"/>
      <c r="U648" s="5"/>
      <c r="V648" s="5"/>
      <c r="W648" s="5"/>
    </row>
    <row r="649" ht="15.75" customHeight="1">
      <c r="A649" s="78"/>
      <c r="T649" s="5"/>
      <c r="U649" s="5"/>
      <c r="V649" s="5"/>
      <c r="W649" s="5"/>
    </row>
    <row r="650" ht="15.75" customHeight="1">
      <c r="A650" s="78"/>
      <c r="T650" s="5"/>
      <c r="U650" s="5"/>
      <c r="V650" s="5"/>
      <c r="W650" s="5"/>
    </row>
    <row r="651" ht="15.75" customHeight="1">
      <c r="A651" s="78"/>
      <c r="T651" s="5"/>
      <c r="U651" s="5"/>
      <c r="V651" s="5"/>
      <c r="W651" s="5"/>
    </row>
    <row r="652" ht="15.75" customHeight="1">
      <c r="A652" s="78"/>
      <c r="T652" s="5"/>
      <c r="U652" s="5"/>
      <c r="V652" s="5"/>
      <c r="W652" s="5"/>
    </row>
    <row r="653" ht="15.75" customHeight="1">
      <c r="A653" s="78"/>
      <c r="T653" s="5"/>
      <c r="U653" s="5"/>
      <c r="V653" s="5"/>
      <c r="W653" s="5"/>
    </row>
    <row r="654" ht="15.75" customHeight="1">
      <c r="A654" s="78"/>
      <c r="T654" s="5"/>
      <c r="U654" s="5"/>
      <c r="V654" s="5"/>
      <c r="W654" s="5"/>
    </row>
    <row r="655" ht="15.75" customHeight="1">
      <c r="A655" s="78"/>
      <c r="T655" s="5"/>
      <c r="U655" s="5"/>
      <c r="V655" s="5"/>
      <c r="W655" s="5"/>
    </row>
    <row r="656" ht="15.75" customHeight="1">
      <c r="A656" s="78"/>
      <c r="T656" s="5"/>
      <c r="U656" s="5"/>
      <c r="V656" s="5"/>
      <c r="W656" s="5"/>
    </row>
    <row r="657" ht="15.75" customHeight="1">
      <c r="A657" s="78"/>
      <c r="T657" s="5"/>
      <c r="U657" s="5"/>
      <c r="V657" s="5"/>
      <c r="W657" s="5"/>
    </row>
    <row r="658" ht="15.75" customHeight="1">
      <c r="A658" s="78"/>
      <c r="T658" s="5"/>
      <c r="U658" s="5"/>
      <c r="V658" s="5"/>
      <c r="W658" s="5"/>
    </row>
    <row r="659" ht="15.75" customHeight="1">
      <c r="A659" s="78"/>
      <c r="T659" s="5"/>
      <c r="U659" s="5"/>
      <c r="V659" s="5"/>
      <c r="W659" s="5"/>
    </row>
    <row r="660" ht="15.75" customHeight="1">
      <c r="A660" s="78"/>
      <c r="T660" s="5"/>
      <c r="U660" s="5"/>
      <c r="V660" s="5"/>
      <c r="W660" s="5"/>
    </row>
    <row r="661" ht="15.75" customHeight="1">
      <c r="A661" s="78"/>
      <c r="T661" s="5"/>
      <c r="U661" s="5"/>
      <c r="V661" s="5"/>
      <c r="W661" s="5"/>
    </row>
    <row r="662" ht="15.75" customHeight="1">
      <c r="A662" s="78"/>
      <c r="T662" s="5"/>
      <c r="U662" s="5"/>
      <c r="V662" s="5"/>
      <c r="W662" s="5"/>
    </row>
    <row r="663" ht="15.75" customHeight="1">
      <c r="A663" s="78"/>
      <c r="T663" s="5"/>
      <c r="U663" s="5"/>
      <c r="V663" s="5"/>
      <c r="W663" s="5"/>
    </row>
    <row r="664" ht="15.75" customHeight="1">
      <c r="A664" s="78"/>
      <c r="T664" s="5"/>
      <c r="U664" s="5"/>
      <c r="V664" s="5"/>
      <c r="W664" s="5"/>
    </row>
    <row r="665" ht="15.75" customHeight="1">
      <c r="A665" s="78"/>
      <c r="T665" s="5"/>
      <c r="U665" s="5"/>
      <c r="V665" s="5"/>
      <c r="W665" s="5"/>
    </row>
    <row r="666" ht="15.75" customHeight="1">
      <c r="A666" s="78"/>
      <c r="T666" s="5"/>
      <c r="U666" s="5"/>
      <c r="V666" s="5"/>
      <c r="W666" s="5"/>
    </row>
    <row r="667" ht="15.75" customHeight="1">
      <c r="A667" s="78"/>
      <c r="T667" s="5"/>
      <c r="U667" s="5"/>
      <c r="V667" s="5"/>
      <c r="W667" s="5"/>
    </row>
    <row r="668" ht="15.75" customHeight="1">
      <c r="A668" s="78"/>
      <c r="T668" s="5"/>
      <c r="U668" s="5"/>
      <c r="V668" s="5"/>
      <c r="W668" s="5"/>
    </row>
    <row r="669" ht="15.75" customHeight="1">
      <c r="A669" s="78"/>
      <c r="T669" s="5"/>
      <c r="U669" s="5"/>
      <c r="V669" s="5"/>
      <c r="W669" s="5"/>
    </row>
    <row r="670" ht="15.75" customHeight="1">
      <c r="A670" s="78"/>
      <c r="T670" s="5"/>
      <c r="U670" s="5"/>
      <c r="V670" s="5"/>
      <c r="W670" s="5"/>
    </row>
    <row r="671" ht="15.75" customHeight="1">
      <c r="A671" s="78"/>
      <c r="T671" s="5"/>
      <c r="U671" s="5"/>
      <c r="V671" s="5"/>
      <c r="W671" s="5"/>
    </row>
    <row r="672" ht="15.75" customHeight="1">
      <c r="A672" s="78"/>
      <c r="T672" s="5"/>
      <c r="U672" s="5"/>
      <c r="V672" s="5"/>
      <c r="W672" s="5"/>
    </row>
    <row r="673" ht="15.75" customHeight="1">
      <c r="A673" s="78"/>
      <c r="T673" s="5"/>
      <c r="U673" s="5"/>
      <c r="V673" s="5"/>
      <c r="W673" s="5"/>
    </row>
    <row r="674" ht="15.75" customHeight="1">
      <c r="A674" s="78"/>
      <c r="T674" s="5"/>
      <c r="U674" s="5"/>
      <c r="V674" s="5"/>
      <c r="W674" s="5"/>
    </row>
    <row r="675" ht="15.75" customHeight="1">
      <c r="A675" s="78"/>
      <c r="T675" s="5"/>
      <c r="U675" s="5"/>
      <c r="V675" s="5"/>
      <c r="W675" s="5"/>
    </row>
    <row r="676" ht="15.75" customHeight="1">
      <c r="A676" s="78"/>
      <c r="T676" s="5"/>
      <c r="U676" s="5"/>
      <c r="V676" s="5"/>
      <c r="W676" s="5"/>
    </row>
    <row r="677" ht="15.75" customHeight="1">
      <c r="A677" s="78"/>
      <c r="T677" s="5"/>
      <c r="U677" s="5"/>
      <c r="V677" s="5"/>
      <c r="W677" s="5"/>
    </row>
    <row r="678" ht="15.75" customHeight="1">
      <c r="A678" s="78"/>
      <c r="T678" s="5"/>
      <c r="U678" s="5"/>
      <c r="V678" s="5"/>
      <c r="W678" s="5"/>
    </row>
    <row r="679" ht="15.75" customHeight="1">
      <c r="A679" s="78"/>
      <c r="T679" s="5"/>
      <c r="U679" s="5"/>
      <c r="V679" s="5"/>
      <c r="W679" s="5"/>
    </row>
    <row r="680" ht="15.75" customHeight="1">
      <c r="A680" s="78"/>
      <c r="T680" s="5"/>
      <c r="U680" s="5"/>
      <c r="V680" s="5"/>
      <c r="W680" s="5"/>
    </row>
    <row r="681" ht="15.75" customHeight="1">
      <c r="A681" s="78"/>
      <c r="T681" s="5"/>
      <c r="U681" s="5"/>
      <c r="V681" s="5"/>
      <c r="W681" s="5"/>
    </row>
    <row r="682" ht="15.75" customHeight="1">
      <c r="A682" s="78"/>
      <c r="T682" s="5"/>
      <c r="U682" s="5"/>
      <c r="V682" s="5"/>
      <c r="W682" s="5"/>
    </row>
    <row r="683" ht="15.75" customHeight="1">
      <c r="A683" s="78"/>
      <c r="T683" s="5"/>
      <c r="U683" s="5"/>
      <c r="V683" s="5"/>
      <c r="W683" s="5"/>
    </row>
    <row r="684" ht="15.75" customHeight="1">
      <c r="A684" s="78"/>
      <c r="T684" s="5"/>
      <c r="U684" s="5"/>
      <c r="V684" s="5"/>
      <c r="W684" s="5"/>
    </row>
    <row r="685" ht="15.75" customHeight="1">
      <c r="A685" s="78"/>
      <c r="T685" s="5"/>
      <c r="U685" s="5"/>
      <c r="V685" s="5"/>
      <c r="W685" s="5"/>
    </row>
    <row r="686" ht="15.75" customHeight="1">
      <c r="A686" s="78"/>
      <c r="T686" s="5"/>
      <c r="U686" s="5"/>
      <c r="V686" s="5"/>
      <c r="W686" s="5"/>
    </row>
    <row r="687" ht="15.75" customHeight="1">
      <c r="A687" s="78"/>
      <c r="T687" s="5"/>
      <c r="U687" s="5"/>
      <c r="V687" s="5"/>
      <c r="W687" s="5"/>
    </row>
    <row r="688" ht="15.75" customHeight="1">
      <c r="A688" s="78"/>
      <c r="T688" s="5"/>
      <c r="U688" s="5"/>
      <c r="V688" s="5"/>
      <c r="W688" s="5"/>
    </row>
    <row r="689" ht="15.75" customHeight="1">
      <c r="A689" s="78"/>
      <c r="T689" s="5"/>
      <c r="U689" s="5"/>
      <c r="V689" s="5"/>
      <c r="W689" s="5"/>
    </row>
    <row r="690" ht="15.75" customHeight="1">
      <c r="A690" s="78"/>
      <c r="T690" s="5"/>
      <c r="U690" s="5"/>
      <c r="V690" s="5"/>
      <c r="W690" s="5"/>
    </row>
    <row r="691" ht="15.75" customHeight="1">
      <c r="A691" s="78"/>
      <c r="T691" s="5"/>
      <c r="U691" s="5"/>
      <c r="V691" s="5"/>
      <c r="W691" s="5"/>
    </row>
    <row r="692" ht="15.75" customHeight="1">
      <c r="A692" s="78"/>
      <c r="T692" s="5"/>
      <c r="U692" s="5"/>
      <c r="V692" s="5"/>
      <c r="W692" s="5"/>
    </row>
    <row r="693" ht="15.75" customHeight="1">
      <c r="A693" s="78"/>
      <c r="T693" s="5"/>
      <c r="U693" s="5"/>
      <c r="V693" s="5"/>
      <c r="W693" s="5"/>
    </row>
    <row r="694" ht="15.75" customHeight="1">
      <c r="A694" s="78"/>
      <c r="T694" s="5"/>
      <c r="U694" s="5"/>
      <c r="V694" s="5"/>
      <c r="W694" s="5"/>
    </row>
    <row r="695" ht="15.75" customHeight="1">
      <c r="A695" s="78"/>
      <c r="T695" s="5"/>
      <c r="U695" s="5"/>
      <c r="V695" s="5"/>
      <c r="W695" s="5"/>
    </row>
    <row r="696" ht="15.75" customHeight="1">
      <c r="A696" s="78"/>
      <c r="T696" s="5"/>
      <c r="U696" s="5"/>
      <c r="V696" s="5"/>
      <c r="W696" s="5"/>
    </row>
    <row r="697" ht="15.75" customHeight="1">
      <c r="A697" s="78"/>
      <c r="T697" s="5"/>
      <c r="U697" s="5"/>
      <c r="V697" s="5"/>
      <c r="W697" s="5"/>
    </row>
    <row r="698" ht="15.75" customHeight="1">
      <c r="A698" s="78"/>
      <c r="T698" s="5"/>
      <c r="U698" s="5"/>
      <c r="V698" s="5"/>
      <c r="W698" s="5"/>
    </row>
    <row r="699" ht="15.75" customHeight="1">
      <c r="A699" s="78"/>
      <c r="T699" s="5"/>
      <c r="U699" s="5"/>
      <c r="V699" s="5"/>
      <c r="W699" s="5"/>
    </row>
    <row r="700" ht="15.75" customHeight="1">
      <c r="A700" s="78"/>
      <c r="T700" s="5"/>
      <c r="U700" s="5"/>
      <c r="V700" s="5"/>
      <c r="W700" s="5"/>
    </row>
    <row r="701" ht="15.75" customHeight="1">
      <c r="A701" s="78"/>
      <c r="T701" s="5"/>
      <c r="U701" s="5"/>
      <c r="V701" s="5"/>
      <c r="W701" s="5"/>
    </row>
    <row r="702" ht="15.75" customHeight="1">
      <c r="A702" s="78"/>
      <c r="T702" s="5"/>
      <c r="U702" s="5"/>
      <c r="V702" s="5"/>
      <c r="W702" s="5"/>
    </row>
    <row r="703" ht="15.75" customHeight="1">
      <c r="A703" s="78"/>
      <c r="T703" s="5"/>
      <c r="U703" s="5"/>
      <c r="V703" s="5"/>
      <c r="W703" s="5"/>
    </row>
    <row r="704" ht="15.75" customHeight="1">
      <c r="A704" s="78"/>
      <c r="T704" s="5"/>
      <c r="U704" s="5"/>
      <c r="V704" s="5"/>
      <c r="W704" s="5"/>
    </row>
    <row r="705" ht="15.75" customHeight="1">
      <c r="A705" s="78"/>
      <c r="T705" s="5"/>
      <c r="U705" s="5"/>
      <c r="V705" s="5"/>
      <c r="W705" s="5"/>
    </row>
    <row r="706" ht="15.75" customHeight="1">
      <c r="A706" s="78"/>
      <c r="T706" s="5"/>
      <c r="U706" s="5"/>
      <c r="V706" s="5"/>
      <c r="W706" s="5"/>
    </row>
    <row r="707" ht="15.75" customHeight="1">
      <c r="A707" s="78"/>
      <c r="T707" s="5"/>
      <c r="U707" s="5"/>
      <c r="V707" s="5"/>
      <c r="W707" s="5"/>
    </row>
    <row r="708" ht="15.75" customHeight="1">
      <c r="A708" s="78"/>
      <c r="T708" s="5"/>
      <c r="U708" s="5"/>
      <c r="V708" s="5"/>
      <c r="W708" s="5"/>
    </row>
    <row r="709" ht="15.75" customHeight="1">
      <c r="A709" s="78"/>
      <c r="T709" s="5"/>
      <c r="U709" s="5"/>
      <c r="V709" s="5"/>
      <c r="W709" s="5"/>
    </row>
    <row r="710" ht="15.75" customHeight="1">
      <c r="A710" s="78"/>
      <c r="T710" s="5"/>
      <c r="U710" s="5"/>
      <c r="V710" s="5"/>
      <c r="W710" s="5"/>
    </row>
    <row r="711" ht="15.75" customHeight="1">
      <c r="A711" s="78"/>
      <c r="T711" s="5"/>
      <c r="U711" s="5"/>
      <c r="V711" s="5"/>
      <c r="W711" s="5"/>
    </row>
    <row r="712" ht="15.75" customHeight="1">
      <c r="A712" s="78"/>
      <c r="T712" s="5"/>
      <c r="U712" s="5"/>
      <c r="V712" s="5"/>
      <c r="W712" s="5"/>
    </row>
    <row r="713" ht="15.75" customHeight="1">
      <c r="A713" s="78"/>
      <c r="T713" s="5"/>
      <c r="U713" s="5"/>
      <c r="V713" s="5"/>
      <c r="W713" s="5"/>
    </row>
    <row r="714" ht="15.75" customHeight="1">
      <c r="A714" s="78"/>
      <c r="T714" s="5"/>
      <c r="U714" s="5"/>
      <c r="V714" s="5"/>
      <c r="W714" s="5"/>
    </row>
    <row r="715" ht="15.75" customHeight="1">
      <c r="A715" s="78"/>
      <c r="T715" s="5"/>
      <c r="U715" s="5"/>
      <c r="V715" s="5"/>
      <c r="W715" s="5"/>
    </row>
    <row r="716" ht="15.75" customHeight="1">
      <c r="A716" s="78"/>
      <c r="T716" s="5"/>
      <c r="U716" s="5"/>
      <c r="V716" s="5"/>
      <c r="W716" s="5"/>
    </row>
    <row r="717" ht="15.75" customHeight="1">
      <c r="A717" s="78"/>
      <c r="T717" s="5"/>
      <c r="U717" s="5"/>
      <c r="V717" s="5"/>
      <c r="W717" s="5"/>
    </row>
    <row r="718" ht="15.75" customHeight="1">
      <c r="A718" s="78"/>
      <c r="T718" s="5"/>
      <c r="U718" s="5"/>
      <c r="V718" s="5"/>
      <c r="W718" s="5"/>
    </row>
    <row r="719" ht="15.75" customHeight="1">
      <c r="A719" s="78"/>
      <c r="T719" s="5"/>
      <c r="U719" s="5"/>
      <c r="V719" s="5"/>
      <c r="W719" s="5"/>
    </row>
    <row r="720" ht="15.75" customHeight="1">
      <c r="A720" s="78"/>
      <c r="T720" s="5"/>
      <c r="U720" s="5"/>
      <c r="V720" s="5"/>
      <c r="W720" s="5"/>
    </row>
    <row r="721" ht="15.75" customHeight="1">
      <c r="A721" s="78"/>
      <c r="T721" s="5"/>
      <c r="U721" s="5"/>
      <c r="V721" s="5"/>
      <c r="W721" s="5"/>
    </row>
    <row r="722" ht="15.75" customHeight="1">
      <c r="A722" s="78"/>
      <c r="T722" s="5"/>
      <c r="U722" s="5"/>
      <c r="V722" s="5"/>
      <c r="W722" s="5"/>
    </row>
    <row r="723" ht="15.75" customHeight="1">
      <c r="A723" s="78"/>
      <c r="T723" s="5"/>
      <c r="U723" s="5"/>
      <c r="V723" s="5"/>
      <c r="W723" s="5"/>
    </row>
    <row r="724" ht="15.75" customHeight="1">
      <c r="A724" s="78"/>
      <c r="T724" s="5"/>
      <c r="U724" s="5"/>
      <c r="V724" s="5"/>
      <c r="W724" s="5"/>
    </row>
    <row r="725" ht="15.75" customHeight="1">
      <c r="A725" s="78"/>
      <c r="T725" s="5"/>
      <c r="U725" s="5"/>
      <c r="V725" s="5"/>
      <c r="W725" s="5"/>
    </row>
    <row r="726" ht="15.75" customHeight="1">
      <c r="A726" s="78"/>
      <c r="T726" s="5"/>
      <c r="U726" s="5"/>
      <c r="V726" s="5"/>
      <c r="W726" s="5"/>
    </row>
    <row r="727" ht="15.75" customHeight="1">
      <c r="A727" s="78"/>
      <c r="T727" s="5"/>
      <c r="U727" s="5"/>
      <c r="V727" s="5"/>
      <c r="W727" s="5"/>
    </row>
    <row r="728" ht="15.75" customHeight="1">
      <c r="A728" s="78"/>
      <c r="T728" s="5"/>
      <c r="U728" s="5"/>
      <c r="V728" s="5"/>
      <c r="W728" s="5"/>
    </row>
    <row r="729" ht="15.75" customHeight="1">
      <c r="A729" s="78"/>
      <c r="T729" s="5"/>
      <c r="U729" s="5"/>
      <c r="V729" s="5"/>
      <c r="W729" s="5"/>
    </row>
    <row r="730" ht="15.75" customHeight="1">
      <c r="A730" s="78"/>
      <c r="T730" s="5"/>
      <c r="U730" s="5"/>
      <c r="V730" s="5"/>
      <c r="W730" s="5"/>
    </row>
    <row r="731" ht="15.75" customHeight="1">
      <c r="A731" s="78"/>
      <c r="T731" s="5"/>
      <c r="U731" s="5"/>
      <c r="V731" s="5"/>
      <c r="W731" s="5"/>
    </row>
    <row r="732" ht="15.75" customHeight="1">
      <c r="A732" s="78"/>
      <c r="T732" s="5"/>
      <c r="U732" s="5"/>
      <c r="V732" s="5"/>
      <c r="W732" s="5"/>
    </row>
    <row r="733" ht="15.75" customHeight="1">
      <c r="A733" s="78"/>
      <c r="T733" s="5"/>
      <c r="U733" s="5"/>
      <c r="V733" s="5"/>
      <c r="W733" s="5"/>
    </row>
    <row r="734" ht="15.75" customHeight="1">
      <c r="A734" s="78"/>
      <c r="T734" s="5"/>
      <c r="U734" s="5"/>
      <c r="V734" s="5"/>
      <c r="W734" s="5"/>
    </row>
    <row r="735" ht="15.75" customHeight="1">
      <c r="A735" s="78"/>
      <c r="T735" s="5"/>
      <c r="U735" s="5"/>
      <c r="V735" s="5"/>
      <c r="W735" s="5"/>
    </row>
    <row r="736" ht="15.75" customHeight="1">
      <c r="A736" s="78"/>
      <c r="T736" s="5"/>
      <c r="U736" s="5"/>
      <c r="V736" s="5"/>
      <c r="W736" s="5"/>
    </row>
    <row r="737" ht="15.75" customHeight="1">
      <c r="A737" s="78"/>
      <c r="T737" s="5"/>
      <c r="U737" s="5"/>
      <c r="V737" s="5"/>
      <c r="W737" s="5"/>
    </row>
    <row r="738" ht="15.75" customHeight="1">
      <c r="A738" s="78"/>
      <c r="T738" s="5"/>
      <c r="U738" s="5"/>
      <c r="V738" s="5"/>
      <c r="W738" s="5"/>
    </row>
    <row r="739" ht="15.75" customHeight="1">
      <c r="A739" s="78"/>
      <c r="T739" s="5"/>
      <c r="U739" s="5"/>
      <c r="V739" s="5"/>
      <c r="W739" s="5"/>
    </row>
    <row r="740" ht="15.75" customHeight="1">
      <c r="A740" s="78"/>
      <c r="T740" s="5"/>
      <c r="U740" s="5"/>
      <c r="V740" s="5"/>
      <c r="W740" s="5"/>
    </row>
    <row r="741" ht="15.75" customHeight="1">
      <c r="A741" s="78"/>
      <c r="T741" s="5"/>
      <c r="U741" s="5"/>
      <c r="V741" s="5"/>
      <c r="W741" s="5"/>
    </row>
    <row r="742" ht="15.75" customHeight="1">
      <c r="A742" s="78"/>
      <c r="T742" s="5"/>
      <c r="U742" s="5"/>
      <c r="V742" s="5"/>
      <c r="W742" s="5"/>
    </row>
    <row r="743" ht="15.75" customHeight="1">
      <c r="A743" s="78"/>
      <c r="T743" s="5"/>
      <c r="U743" s="5"/>
      <c r="V743" s="5"/>
      <c r="W743" s="5"/>
    </row>
    <row r="744" ht="15.75" customHeight="1">
      <c r="A744" s="78"/>
      <c r="T744" s="5"/>
      <c r="U744" s="5"/>
      <c r="V744" s="5"/>
      <c r="W744" s="5"/>
    </row>
    <row r="745" ht="15.75" customHeight="1">
      <c r="A745" s="78"/>
      <c r="T745" s="5"/>
      <c r="U745" s="5"/>
      <c r="V745" s="5"/>
      <c r="W745" s="5"/>
    </row>
    <row r="746" ht="15.75" customHeight="1">
      <c r="A746" s="78"/>
      <c r="T746" s="5"/>
      <c r="U746" s="5"/>
      <c r="V746" s="5"/>
      <c r="W746" s="5"/>
    </row>
    <row r="747" ht="15.75" customHeight="1">
      <c r="A747" s="78"/>
      <c r="T747" s="5"/>
      <c r="U747" s="5"/>
      <c r="V747" s="5"/>
      <c r="W747" s="5"/>
    </row>
    <row r="748" ht="15.75" customHeight="1">
      <c r="A748" s="78"/>
      <c r="T748" s="5"/>
      <c r="U748" s="5"/>
      <c r="V748" s="5"/>
      <c r="W748" s="5"/>
    </row>
    <row r="749" ht="15.75" customHeight="1">
      <c r="A749" s="78"/>
      <c r="T749" s="5"/>
      <c r="U749" s="5"/>
      <c r="V749" s="5"/>
      <c r="W749" s="5"/>
    </row>
    <row r="750" ht="15.75" customHeight="1">
      <c r="A750" s="78"/>
      <c r="T750" s="5"/>
      <c r="U750" s="5"/>
      <c r="V750" s="5"/>
      <c r="W750" s="5"/>
    </row>
    <row r="751" ht="15.75" customHeight="1">
      <c r="A751" s="78"/>
      <c r="T751" s="5"/>
      <c r="U751" s="5"/>
      <c r="V751" s="5"/>
      <c r="W751" s="5"/>
    </row>
    <row r="752" ht="15.75" customHeight="1">
      <c r="A752" s="78"/>
      <c r="T752" s="5"/>
      <c r="U752" s="5"/>
      <c r="V752" s="5"/>
      <c r="W752" s="5"/>
    </row>
    <row r="753" ht="15.75" customHeight="1">
      <c r="A753" s="78"/>
      <c r="T753" s="5"/>
      <c r="U753" s="5"/>
      <c r="V753" s="5"/>
      <c r="W753" s="5"/>
    </row>
    <row r="754" ht="15.75" customHeight="1">
      <c r="A754" s="78"/>
      <c r="T754" s="5"/>
      <c r="U754" s="5"/>
      <c r="V754" s="5"/>
      <c r="W754" s="5"/>
    </row>
    <row r="755" ht="15.75" customHeight="1">
      <c r="A755" s="78"/>
      <c r="T755" s="5"/>
      <c r="U755" s="5"/>
      <c r="V755" s="5"/>
      <c r="W755" s="5"/>
    </row>
    <row r="756" ht="15.75" customHeight="1">
      <c r="A756" s="78"/>
      <c r="T756" s="5"/>
      <c r="U756" s="5"/>
      <c r="V756" s="5"/>
      <c r="W756" s="5"/>
    </row>
    <row r="757" ht="15.75" customHeight="1">
      <c r="A757" s="78"/>
      <c r="T757" s="5"/>
      <c r="U757" s="5"/>
      <c r="V757" s="5"/>
      <c r="W757" s="5"/>
    </row>
    <row r="758" ht="15.75" customHeight="1">
      <c r="A758" s="78"/>
      <c r="T758" s="5"/>
      <c r="U758" s="5"/>
      <c r="V758" s="5"/>
      <c r="W758" s="5"/>
    </row>
    <row r="759" ht="15.75" customHeight="1">
      <c r="A759" s="78"/>
      <c r="T759" s="5"/>
      <c r="U759" s="5"/>
      <c r="V759" s="5"/>
      <c r="W759" s="5"/>
    </row>
    <row r="760" ht="15.75" customHeight="1">
      <c r="A760" s="78"/>
      <c r="T760" s="5"/>
      <c r="U760" s="5"/>
      <c r="V760" s="5"/>
      <c r="W760" s="5"/>
    </row>
    <row r="761" ht="15.75" customHeight="1">
      <c r="A761" s="78"/>
      <c r="T761" s="5"/>
      <c r="U761" s="5"/>
      <c r="V761" s="5"/>
      <c r="W761" s="5"/>
    </row>
    <row r="762" ht="15.75" customHeight="1">
      <c r="A762" s="78"/>
      <c r="T762" s="5"/>
      <c r="U762" s="5"/>
      <c r="V762" s="5"/>
      <c r="W762" s="5"/>
    </row>
    <row r="763" ht="15.75" customHeight="1">
      <c r="A763" s="78"/>
      <c r="T763" s="5"/>
      <c r="U763" s="5"/>
      <c r="V763" s="5"/>
      <c r="W763" s="5"/>
    </row>
    <row r="764" ht="15.75" customHeight="1">
      <c r="A764" s="78"/>
      <c r="T764" s="5"/>
      <c r="U764" s="5"/>
      <c r="V764" s="5"/>
      <c r="W764" s="5"/>
    </row>
    <row r="765" ht="15.75" customHeight="1">
      <c r="A765" s="78"/>
      <c r="T765" s="5"/>
      <c r="U765" s="5"/>
      <c r="V765" s="5"/>
      <c r="W765" s="5"/>
    </row>
    <row r="766" ht="15.75" customHeight="1">
      <c r="A766" s="78"/>
      <c r="T766" s="5"/>
      <c r="U766" s="5"/>
      <c r="V766" s="5"/>
      <c r="W766" s="5"/>
    </row>
    <row r="767" ht="15.75" customHeight="1">
      <c r="A767" s="78"/>
      <c r="T767" s="5"/>
      <c r="U767" s="5"/>
      <c r="V767" s="5"/>
      <c r="W767" s="5"/>
    </row>
    <row r="768" ht="15.75" customHeight="1">
      <c r="A768" s="78"/>
      <c r="T768" s="5"/>
      <c r="U768" s="5"/>
      <c r="V768" s="5"/>
      <c r="W768" s="5"/>
    </row>
    <row r="769" ht="15.75" customHeight="1">
      <c r="A769" s="78"/>
      <c r="T769" s="5"/>
      <c r="U769" s="5"/>
      <c r="V769" s="5"/>
      <c r="W769" s="5"/>
    </row>
    <row r="770" ht="15.75" customHeight="1">
      <c r="A770" s="78"/>
      <c r="T770" s="5"/>
      <c r="U770" s="5"/>
      <c r="V770" s="5"/>
      <c r="W770" s="5"/>
    </row>
    <row r="771" ht="15.75" customHeight="1">
      <c r="A771" s="78"/>
      <c r="T771" s="5"/>
      <c r="U771" s="5"/>
      <c r="V771" s="5"/>
      <c r="W771" s="5"/>
    </row>
    <row r="772" ht="15.75" customHeight="1">
      <c r="A772" s="78"/>
      <c r="T772" s="5"/>
      <c r="U772" s="5"/>
      <c r="V772" s="5"/>
      <c r="W772" s="5"/>
    </row>
    <row r="773" ht="15.75" customHeight="1">
      <c r="A773" s="78"/>
      <c r="T773" s="5"/>
      <c r="U773" s="5"/>
      <c r="V773" s="5"/>
      <c r="W773" s="5"/>
    </row>
    <row r="774" ht="15.75" customHeight="1">
      <c r="A774" s="78"/>
      <c r="T774" s="5"/>
      <c r="U774" s="5"/>
      <c r="V774" s="5"/>
      <c r="W774" s="5"/>
    </row>
    <row r="775" ht="15.75" customHeight="1">
      <c r="A775" s="78"/>
      <c r="T775" s="5"/>
      <c r="U775" s="5"/>
      <c r="V775" s="5"/>
      <c r="W775" s="5"/>
    </row>
    <row r="776" ht="15.75" customHeight="1">
      <c r="A776" s="78"/>
      <c r="T776" s="5"/>
      <c r="U776" s="5"/>
      <c r="V776" s="5"/>
      <c r="W776" s="5"/>
    </row>
    <row r="777" ht="15.75" customHeight="1">
      <c r="A777" s="78"/>
      <c r="T777" s="5"/>
      <c r="U777" s="5"/>
      <c r="V777" s="5"/>
      <c r="W777" s="5"/>
    </row>
    <row r="778" ht="15.75" customHeight="1">
      <c r="A778" s="78"/>
      <c r="T778" s="5"/>
      <c r="U778" s="5"/>
      <c r="V778" s="5"/>
      <c r="W778" s="5"/>
    </row>
    <row r="779" ht="15.75" customHeight="1">
      <c r="A779" s="78"/>
      <c r="T779" s="5"/>
      <c r="U779" s="5"/>
      <c r="V779" s="5"/>
      <c r="W779" s="5"/>
    </row>
    <row r="780" ht="15.75" customHeight="1">
      <c r="A780" s="78"/>
      <c r="T780" s="5"/>
      <c r="U780" s="5"/>
      <c r="V780" s="5"/>
      <c r="W780" s="5"/>
    </row>
    <row r="781" ht="15.75" customHeight="1">
      <c r="A781" s="78"/>
      <c r="T781" s="5"/>
      <c r="U781" s="5"/>
      <c r="V781" s="5"/>
      <c r="W781" s="5"/>
    </row>
    <row r="782" ht="15.75" customHeight="1">
      <c r="A782" s="78"/>
      <c r="T782" s="5"/>
      <c r="U782" s="5"/>
      <c r="V782" s="5"/>
      <c r="W782" s="5"/>
    </row>
    <row r="783" ht="15.75" customHeight="1">
      <c r="A783" s="78"/>
      <c r="T783" s="5"/>
      <c r="U783" s="5"/>
      <c r="V783" s="5"/>
      <c r="W783" s="5"/>
    </row>
    <row r="784" ht="15.75" customHeight="1">
      <c r="A784" s="78"/>
      <c r="T784" s="5"/>
      <c r="U784" s="5"/>
      <c r="V784" s="5"/>
      <c r="W784" s="5"/>
    </row>
    <row r="785" ht="15.75" customHeight="1">
      <c r="A785" s="78"/>
      <c r="T785" s="5"/>
      <c r="U785" s="5"/>
      <c r="V785" s="5"/>
      <c r="W785" s="5"/>
    </row>
    <row r="786" ht="15.75" customHeight="1">
      <c r="A786" s="78"/>
      <c r="T786" s="5"/>
      <c r="U786" s="5"/>
      <c r="V786" s="5"/>
      <c r="W786" s="5"/>
    </row>
    <row r="787" ht="15.75" customHeight="1">
      <c r="A787" s="78"/>
      <c r="T787" s="5"/>
      <c r="U787" s="5"/>
      <c r="V787" s="5"/>
      <c r="W787" s="5"/>
    </row>
    <row r="788" ht="15.75" customHeight="1">
      <c r="A788" s="78"/>
      <c r="T788" s="5"/>
      <c r="U788" s="5"/>
      <c r="V788" s="5"/>
      <c r="W788" s="5"/>
    </row>
    <row r="789" ht="15.75" customHeight="1">
      <c r="A789" s="78"/>
      <c r="T789" s="5"/>
      <c r="U789" s="5"/>
      <c r="V789" s="5"/>
      <c r="W789" s="5"/>
    </row>
    <row r="790" ht="15.75" customHeight="1">
      <c r="A790" s="78"/>
      <c r="T790" s="5"/>
      <c r="U790" s="5"/>
      <c r="V790" s="5"/>
      <c r="W790" s="5"/>
    </row>
    <row r="791" ht="15.75" customHeight="1">
      <c r="A791" s="78"/>
      <c r="T791" s="5"/>
      <c r="U791" s="5"/>
      <c r="V791" s="5"/>
      <c r="W791" s="5"/>
    </row>
    <row r="792" ht="15.75" customHeight="1">
      <c r="A792" s="78"/>
      <c r="T792" s="5"/>
      <c r="U792" s="5"/>
      <c r="V792" s="5"/>
      <c r="W792" s="5"/>
    </row>
    <row r="793" ht="15.75" customHeight="1">
      <c r="A793" s="78"/>
      <c r="T793" s="5"/>
      <c r="U793" s="5"/>
      <c r="V793" s="5"/>
      <c r="W793" s="5"/>
    </row>
    <row r="794" ht="15.75" customHeight="1">
      <c r="A794" s="78"/>
      <c r="T794" s="5"/>
      <c r="U794" s="5"/>
      <c r="V794" s="5"/>
      <c r="W794" s="5"/>
    </row>
    <row r="795" ht="15.75" customHeight="1">
      <c r="A795" s="78"/>
      <c r="T795" s="5"/>
      <c r="U795" s="5"/>
      <c r="V795" s="5"/>
      <c r="W795" s="5"/>
    </row>
    <row r="796" ht="15.75" customHeight="1">
      <c r="A796" s="78"/>
      <c r="T796" s="5"/>
      <c r="U796" s="5"/>
      <c r="V796" s="5"/>
      <c r="W796" s="5"/>
    </row>
    <row r="797" ht="15.75" customHeight="1">
      <c r="A797" s="78"/>
      <c r="T797" s="5"/>
      <c r="U797" s="5"/>
      <c r="V797" s="5"/>
      <c r="W797" s="5"/>
    </row>
    <row r="798" ht="15.75" customHeight="1">
      <c r="A798" s="78"/>
      <c r="T798" s="5"/>
      <c r="U798" s="5"/>
      <c r="V798" s="5"/>
      <c r="W798" s="5"/>
    </row>
    <row r="799" ht="15.75" customHeight="1">
      <c r="A799" s="78"/>
      <c r="T799" s="5"/>
      <c r="U799" s="5"/>
      <c r="V799" s="5"/>
      <c r="W799" s="5"/>
    </row>
    <row r="800" ht="15.75" customHeight="1">
      <c r="A800" s="78"/>
      <c r="T800" s="5"/>
      <c r="U800" s="5"/>
      <c r="V800" s="5"/>
      <c r="W800" s="5"/>
    </row>
    <row r="801" ht="15.75" customHeight="1">
      <c r="A801" s="78"/>
      <c r="T801" s="5"/>
      <c r="U801" s="5"/>
      <c r="V801" s="5"/>
      <c r="W801" s="5"/>
    </row>
    <row r="802" ht="15.75" customHeight="1">
      <c r="A802" s="78"/>
      <c r="T802" s="5"/>
      <c r="U802" s="5"/>
      <c r="V802" s="5"/>
      <c r="W802" s="5"/>
    </row>
    <row r="803" ht="15.75" customHeight="1">
      <c r="A803" s="78"/>
      <c r="T803" s="5"/>
      <c r="U803" s="5"/>
      <c r="V803" s="5"/>
      <c r="W803" s="5"/>
    </row>
    <row r="804" ht="15.75" customHeight="1">
      <c r="A804" s="78"/>
      <c r="T804" s="5"/>
      <c r="U804" s="5"/>
      <c r="V804" s="5"/>
      <c r="W804" s="5"/>
    </row>
    <row r="805" ht="15.75" customHeight="1">
      <c r="A805" s="78"/>
      <c r="T805" s="5"/>
      <c r="U805" s="5"/>
      <c r="V805" s="5"/>
      <c r="W805" s="5"/>
    </row>
    <row r="806" ht="15.75" customHeight="1">
      <c r="A806" s="78"/>
      <c r="T806" s="5"/>
      <c r="U806" s="5"/>
      <c r="V806" s="5"/>
      <c r="W806" s="5"/>
    </row>
    <row r="807" ht="15.75" customHeight="1">
      <c r="A807" s="78"/>
      <c r="T807" s="5"/>
      <c r="U807" s="5"/>
      <c r="V807" s="5"/>
      <c r="W807" s="5"/>
    </row>
    <row r="808" ht="15.75" customHeight="1">
      <c r="A808" s="78"/>
      <c r="T808" s="5"/>
      <c r="U808" s="5"/>
      <c r="V808" s="5"/>
      <c r="W808" s="5"/>
    </row>
    <row r="809" ht="15.75" customHeight="1">
      <c r="A809" s="78"/>
      <c r="T809" s="5"/>
      <c r="U809" s="5"/>
      <c r="V809" s="5"/>
      <c r="W809" s="5"/>
    </row>
    <row r="810" ht="15.75" customHeight="1">
      <c r="A810" s="78"/>
      <c r="T810" s="5"/>
      <c r="U810" s="5"/>
      <c r="V810" s="5"/>
      <c r="W810" s="5"/>
    </row>
    <row r="811" ht="15.75" customHeight="1">
      <c r="A811" s="78"/>
      <c r="T811" s="5"/>
      <c r="U811" s="5"/>
      <c r="V811" s="5"/>
      <c r="W811" s="5"/>
    </row>
    <row r="812" ht="15.75" customHeight="1">
      <c r="A812" s="78"/>
      <c r="T812" s="5"/>
      <c r="U812" s="5"/>
      <c r="V812" s="5"/>
      <c r="W812" s="5"/>
    </row>
    <row r="813" ht="15.75" customHeight="1">
      <c r="A813" s="78"/>
      <c r="T813" s="5"/>
      <c r="U813" s="5"/>
      <c r="V813" s="5"/>
      <c r="W813" s="5"/>
    </row>
    <row r="814" ht="15.75" customHeight="1">
      <c r="A814" s="78"/>
      <c r="T814" s="5"/>
      <c r="U814" s="5"/>
      <c r="V814" s="5"/>
      <c r="W814" s="5"/>
    </row>
    <row r="815" ht="15.75" customHeight="1">
      <c r="A815" s="78"/>
      <c r="T815" s="5"/>
      <c r="U815" s="5"/>
      <c r="V815" s="5"/>
      <c r="W815" s="5"/>
    </row>
    <row r="816" ht="15.75" customHeight="1">
      <c r="A816" s="78"/>
      <c r="T816" s="5"/>
      <c r="U816" s="5"/>
      <c r="V816" s="5"/>
      <c r="W816" s="5"/>
    </row>
    <row r="817" ht="15.75" customHeight="1">
      <c r="A817" s="78"/>
      <c r="T817" s="5"/>
      <c r="U817" s="5"/>
      <c r="V817" s="5"/>
      <c r="W817" s="5"/>
    </row>
    <row r="818" ht="15.75" customHeight="1">
      <c r="A818" s="78"/>
      <c r="T818" s="5"/>
      <c r="U818" s="5"/>
      <c r="V818" s="5"/>
      <c r="W818" s="5"/>
    </row>
    <row r="819" ht="15.75" customHeight="1">
      <c r="A819" s="78"/>
      <c r="T819" s="5"/>
      <c r="U819" s="5"/>
      <c r="V819" s="5"/>
      <c r="W819" s="5"/>
    </row>
    <row r="820" ht="15.75" customHeight="1">
      <c r="A820" s="78"/>
      <c r="T820" s="5"/>
      <c r="U820" s="5"/>
      <c r="V820" s="5"/>
      <c r="W820" s="5"/>
    </row>
    <row r="821" ht="15.75" customHeight="1">
      <c r="A821" s="78"/>
      <c r="T821" s="5"/>
      <c r="U821" s="5"/>
      <c r="V821" s="5"/>
      <c r="W821" s="5"/>
    </row>
    <row r="822" ht="15.75" customHeight="1">
      <c r="A822" s="78"/>
      <c r="T822" s="5"/>
      <c r="U822" s="5"/>
      <c r="V822" s="5"/>
      <c r="W822" s="5"/>
    </row>
    <row r="823" ht="15.75" customHeight="1">
      <c r="A823" s="78"/>
      <c r="T823" s="5"/>
      <c r="U823" s="5"/>
      <c r="V823" s="5"/>
      <c r="W823" s="5"/>
    </row>
    <row r="824" ht="15.75" customHeight="1">
      <c r="A824" s="78"/>
      <c r="T824" s="5"/>
      <c r="U824" s="5"/>
      <c r="V824" s="5"/>
      <c r="W824" s="5"/>
    </row>
    <row r="825" ht="15.75" customHeight="1">
      <c r="A825" s="78"/>
      <c r="T825" s="5"/>
      <c r="U825" s="5"/>
      <c r="V825" s="5"/>
      <c r="W825" s="5"/>
    </row>
    <row r="826" ht="15.75" customHeight="1">
      <c r="A826" s="78"/>
      <c r="T826" s="5"/>
      <c r="U826" s="5"/>
      <c r="V826" s="5"/>
      <c r="W826" s="5"/>
    </row>
    <row r="827" ht="15.75" customHeight="1">
      <c r="A827" s="78"/>
      <c r="T827" s="5"/>
      <c r="U827" s="5"/>
      <c r="V827" s="5"/>
      <c r="W827" s="5"/>
    </row>
    <row r="828" ht="15.75" customHeight="1">
      <c r="A828" s="78"/>
      <c r="T828" s="5"/>
      <c r="U828" s="5"/>
      <c r="V828" s="5"/>
      <c r="W828" s="5"/>
    </row>
    <row r="829" ht="15.75" customHeight="1">
      <c r="A829" s="78"/>
      <c r="T829" s="5"/>
      <c r="U829" s="5"/>
      <c r="V829" s="5"/>
      <c r="W829" s="5"/>
    </row>
    <row r="830" ht="15.75" customHeight="1">
      <c r="A830" s="78"/>
      <c r="T830" s="5"/>
      <c r="U830" s="5"/>
      <c r="V830" s="5"/>
      <c r="W830" s="5"/>
    </row>
    <row r="831" ht="15.75" customHeight="1">
      <c r="A831" s="78"/>
      <c r="T831" s="5"/>
      <c r="U831" s="5"/>
      <c r="V831" s="5"/>
      <c r="W831" s="5"/>
    </row>
    <row r="832" ht="15.75" customHeight="1">
      <c r="A832" s="78"/>
      <c r="T832" s="5"/>
      <c r="U832" s="5"/>
      <c r="V832" s="5"/>
      <c r="W832" s="5"/>
    </row>
    <row r="833" ht="15.75" customHeight="1">
      <c r="A833" s="78"/>
      <c r="T833" s="5"/>
      <c r="U833" s="5"/>
      <c r="V833" s="5"/>
      <c r="W833" s="5"/>
    </row>
    <row r="834" ht="15.75" customHeight="1">
      <c r="A834" s="78"/>
      <c r="T834" s="5"/>
      <c r="U834" s="5"/>
      <c r="V834" s="5"/>
      <c r="W834" s="5"/>
    </row>
    <row r="835" ht="15.75" customHeight="1">
      <c r="A835" s="78"/>
      <c r="T835" s="5"/>
      <c r="U835" s="5"/>
      <c r="V835" s="5"/>
      <c r="W835" s="5"/>
    </row>
    <row r="836" ht="15.75" customHeight="1">
      <c r="A836" s="78"/>
      <c r="T836" s="5"/>
      <c r="U836" s="5"/>
      <c r="V836" s="5"/>
      <c r="W836" s="5"/>
    </row>
    <row r="837" ht="15.75" customHeight="1">
      <c r="A837" s="78"/>
      <c r="T837" s="5"/>
      <c r="U837" s="5"/>
      <c r="V837" s="5"/>
      <c r="W837" s="5"/>
    </row>
    <row r="838" ht="15.75" customHeight="1">
      <c r="A838" s="78"/>
      <c r="T838" s="5"/>
      <c r="U838" s="5"/>
      <c r="V838" s="5"/>
      <c r="W838" s="5"/>
    </row>
    <row r="839" ht="15.75" customHeight="1">
      <c r="A839" s="78"/>
      <c r="T839" s="5"/>
      <c r="U839" s="5"/>
      <c r="V839" s="5"/>
      <c r="W839" s="5"/>
    </row>
    <row r="840" ht="15.75" customHeight="1">
      <c r="A840" s="78"/>
      <c r="T840" s="5"/>
      <c r="U840" s="5"/>
      <c r="V840" s="5"/>
      <c r="W840" s="5"/>
    </row>
    <row r="841" ht="15.75" customHeight="1">
      <c r="A841" s="78"/>
      <c r="T841" s="5"/>
      <c r="U841" s="5"/>
      <c r="V841" s="5"/>
      <c r="W841" s="5"/>
    </row>
    <row r="842" ht="15.75" customHeight="1">
      <c r="A842" s="78"/>
      <c r="T842" s="5"/>
      <c r="U842" s="5"/>
      <c r="V842" s="5"/>
      <c r="W842" s="5"/>
    </row>
    <row r="843" ht="15.75" customHeight="1">
      <c r="A843" s="78"/>
      <c r="T843" s="5"/>
      <c r="U843" s="5"/>
      <c r="V843" s="5"/>
      <c r="W843" s="5"/>
    </row>
    <row r="844" ht="15.75" customHeight="1">
      <c r="A844" s="78"/>
      <c r="T844" s="5"/>
      <c r="U844" s="5"/>
      <c r="V844" s="5"/>
      <c r="W844" s="5"/>
    </row>
    <row r="845" ht="15.75" customHeight="1">
      <c r="A845" s="78"/>
      <c r="T845" s="5"/>
      <c r="U845" s="5"/>
      <c r="V845" s="5"/>
      <c r="W845" s="5"/>
    </row>
    <row r="846" ht="15.75" customHeight="1">
      <c r="A846" s="78"/>
      <c r="T846" s="5"/>
      <c r="U846" s="5"/>
      <c r="V846" s="5"/>
      <c r="W846" s="5"/>
    </row>
    <row r="847" ht="15.75" customHeight="1">
      <c r="A847" s="78"/>
      <c r="T847" s="5"/>
      <c r="U847" s="5"/>
      <c r="V847" s="5"/>
      <c r="W847" s="5"/>
    </row>
    <row r="848" ht="15.75" customHeight="1">
      <c r="A848" s="78"/>
      <c r="T848" s="5"/>
      <c r="U848" s="5"/>
      <c r="V848" s="5"/>
      <c r="W848" s="5"/>
    </row>
    <row r="849" ht="15.75" customHeight="1">
      <c r="A849" s="78"/>
      <c r="T849" s="5"/>
      <c r="U849" s="5"/>
      <c r="V849" s="5"/>
      <c r="W849" s="5"/>
    </row>
    <row r="850" ht="15.75" customHeight="1">
      <c r="A850" s="78"/>
      <c r="T850" s="5"/>
      <c r="U850" s="5"/>
      <c r="V850" s="5"/>
      <c r="W850" s="5"/>
    </row>
    <row r="851" ht="15.75" customHeight="1">
      <c r="A851" s="78"/>
      <c r="T851" s="5"/>
      <c r="U851" s="5"/>
      <c r="V851" s="5"/>
      <c r="W851" s="5"/>
    </row>
    <row r="852" ht="15.75" customHeight="1">
      <c r="A852" s="78"/>
      <c r="T852" s="5"/>
      <c r="U852" s="5"/>
      <c r="V852" s="5"/>
      <c r="W852" s="5"/>
    </row>
    <row r="853" ht="15.75" customHeight="1">
      <c r="A853" s="78"/>
      <c r="T853" s="5"/>
      <c r="U853" s="5"/>
      <c r="V853" s="5"/>
      <c r="W853" s="5"/>
    </row>
    <row r="854" ht="15.75" customHeight="1">
      <c r="A854" s="78"/>
      <c r="T854" s="5"/>
      <c r="U854" s="5"/>
      <c r="V854" s="5"/>
      <c r="W854" s="5"/>
    </row>
    <row r="855" ht="15.75" customHeight="1">
      <c r="A855" s="78"/>
      <c r="T855" s="5"/>
      <c r="U855" s="5"/>
      <c r="V855" s="5"/>
      <c r="W855" s="5"/>
    </row>
    <row r="856" ht="15.75" customHeight="1">
      <c r="A856" s="78"/>
      <c r="T856" s="5"/>
      <c r="U856" s="5"/>
      <c r="V856" s="5"/>
      <c r="W856" s="5"/>
    </row>
    <row r="857" ht="15.75" customHeight="1">
      <c r="A857" s="78"/>
      <c r="T857" s="5"/>
      <c r="U857" s="5"/>
      <c r="V857" s="5"/>
      <c r="W857" s="5"/>
    </row>
    <row r="858" ht="15.75" customHeight="1">
      <c r="A858" s="78"/>
      <c r="T858" s="5"/>
      <c r="U858" s="5"/>
      <c r="V858" s="5"/>
      <c r="W858" s="5"/>
    </row>
    <row r="859" ht="15.75" customHeight="1">
      <c r="A859" s="78"/>
      <c r="T859" s="5"/>
      <c r="U859" s="5"/>
      <c r="V859" s="5"/>
      <c r="W859" s="5"/>
    </row>
    <row r="860" ht="15.75" customHeight="1">
      <c r="A860" s="78"/>
      <c r="T860" s="5"/>
      <c r="U860" s="5"/>
      <c r="V860" s="5"/>
      <c r="W860" s="5"/>
    </row>
    <row r="861" ht="15.75" customHeight="1">
      <c r="A861" s="78"/>
      <c r="T861" s="5"/>
      <c r="U861" s="5"/>
      <c r="V861" s="5"/>
      <c r="W861" s="5"/>
    </row>
    <row r="862" ht="15.75" customHeight="1">
      <c r="A862" s="78"/>
      <c r="T862" s="5"/>
      <c r="U862" s="5"/>
      <c r="V862" s="5"/>
      <c r="W862" s="5"/>
    </row>
    <row r="863" ht="15.75" customHeight="1">
      <c r="A863" s="78"/>
      <c r="T863" s="5"/>
      <c r="U863" s="5"/>
      <c r="V863" s="5"/>
      <c r="W863" s="5"/>
    </row>
    <row r="864" ht="15.75" customHeight="1">
      <c r="A864" s="78"/>
      <c r="T864" s="5"/>
      <c r="U864" s="5"/>
      <c r="V864" s="5"/>
      <c r="W864" s="5"/>
    </row>
    <row r="865" ht="15.75" customHeight="1">
      <c r="A865" s="78"/>
      <c r="T865" s="5"/>
      <c r="U865" s="5"/>
      <c r="V865" s="5"/>
      <c r="W865" s="5"/>
    </row>
    <row r="866" ht="15.75" customHeight="1">
      <c r="A866" s="78"/>
      <c r="T866" s="5"/>
      <c r="U866" s="5"/>
      <c r="V866" s="5"/>
      <c r="W866" s="5"/>
    </row>
    <row r="867" ht="15.75" customHeight="1">
      <c r="A867" s="78"/>
      <c r="T867" s="5"/>
      <c r="U867" s="5"/>
      <c r="V867" s="5"/>
      <c r="W867" s="5"/>
    </row>
    <row r="868" ht="15.75" customHeight="1">
      <c r="A868" s="78"/>
      <c r="T868" s="5"/>
      <c r="U868" s="5"/>
      <c r="V868" s="5"/>
      <c r="W868" s="5"/>
    </row>
    <row r="869" ht="15.75" customHeight="1">
      <c r="A869" s="78"/>
      <c r="T869" s="5"/>
      <c r="U869" s="5"/>
      <c r="V869" s="5"/>
      <c r="W869" s="5"/>
    </row>
    <row r="870" ht="15.75" customHeight="1">
      <c r="A870" s="78"/>
      <c r="T870" s="5"/>
      <c r="U870" s="5"/>
      <c r="V870" s="5"/>
      <c r="W870" s="5"/>
    </row>
    <row r="871" ht="15.75" customHeight="1">
      <c r="A871" s="78"/>
      <c r="T871" s="5"/>
      <c r="U871" s="5"/>
      <c r="V871" s="5"/>
      <c r="W871" s="5"/>
    </row>
    <row r="872" ht="15.75" customHeight="1">
      <c r="A872" s="78"/>
      <c r="T872" s="5"/>
      <c r="U872" s="5"/>
      <c r="V872" s="5"/>
      <c r="W872" s="5"/>
    </row>
    <row r="873" ht="15.75" customHeight="1">
      <c r="A873" s="78"/>
      <c r="T873" s="5"/>
      <c r="U873" s="5"/>
      <c r="V873" s="5"/>
      <c r="W873" s="5"/>
    </row>
    <row r="874" ht="15.75" customHeight="1">
      <c r="A874" s="78"/>
      <c r="T874" s="5"/>
      <c r="U874" s="5"/>
      <c r="V874" s="5"/>
      <c r="W874" s="5"/>
    </row>
    <row r="875" ht="15.75" customHeight="1">
      <c r="A875" s="78"/>
      <c r="T875" s="5"/>
      <c r="U875" s="5"/>
      <c r="V875" s="5"/>
      <c r="W875" s="5"/>
    </row>
    <row r="876" ht="15.75" customHeight="1">
      <c r="A876" s="78"/>
      <c r="T876" s="5"/>
      <c r="U876" s="5"/>
      <c r="V876" s="5"/>
      <c r="W876" s="5"/>
    </row>
    <row r="877" ht="15.75" customHeight="1">
      <c r="A877" s="78"/>
      <c r="T877" s="5"/>
      <c r="U877" s="5"/>
      <c r="V877" s="5"/>
      <c r="W877" s="5"/>
    </row>
    <row r="878" ht="15.75" customHeight="1">
      <c r="A878" s="78"/>
      <c r="T878" s="5"/>
      <c r="U878" s="5"/>
      <c r="V878" s="5"/>
      <c r="W878" s="5"/>
    </row>
    <row r="879" ht="15.75" customHeight="1">
      <c r="A879" s="78"/>
      <c r="T879" s="5"/>
      <c r="U879" s="5"/>
      <c r="V879" s="5"/>
      <c r="W879" s="5"/>
    </row>
    <row r="880" ht="15.75" customHeight="1">
      <c r="A880" s="78"/>
      <c r="T880" s="5"/>
      <c r="U880" s="5"/>
      <c r="V880" s="5"/>
      <c r="W880" s="5"/>
    </row>
    <row r="881" ht="15.75" customHeight="1">
      <c r="A881" s="78"/>
      <c r="T881" s="5"/>
      <c r="U881" s="5"/>
      <c r="V881" s="5"/>
      <c r="W881" s="5"/>
    </row>
    <row r="882" ht="15.75" customHeight="1">
      <c r="A882" s="78"/>
      <c r="T882" s="5"/>
      <c r="U882" s="5"/>
      <c r="V882" s="5"/>
      <c r="W882" s="5"/>
    </row>
    <row r="883" ht="15.75" customHeight="1">
      <c r="A883" s="78"/>
      <c r="T883" s="5"/>
      <c r="U883" s="5"/>
      <c r="V883" s="5"/>
      <c r="W883" s="5"/>
    </row>
    <row r="884" ht="15.75" customHeight="1">
      <c r="A884" s="78"/>
      <c r="T884" s="5"/>
      <c r="U884" s="5"/>
      <c r="V884" s="5"/>
      <c r="W884" s="5"/>
    </row>
    <row r="885" ht="15.75" customHeight="1">
      <c r="A885" s="78"/>
      <c r="T885" s="5"/>
      <c r="U885" s="5"/>
      <c r="V885" s="5"/>
      <c r="W885" s="5"/>
    </row>
    <row r="886" ht="15.75" customHeight="1">
      <c r="A886" s="78"/>
      <c r="T886" s="5"/>
      <c r="U886" s="5"/>
      <c r="V886" s="5"/>
      <c r="W886" s="5"/>
    </row>
    <row r="887" ht="15.75" customHeight="1">
      <c r="A887" s="78"/>
      <c r="T887" s="5"/>
      <c r="U887" s="5"/>
      <c r="V887" s="5"/>
      <c r="W887" s="5"/>
    </row>
    <row r="888" ht="15.75" customHeight="1">
      <c r="A888" s="78"/>
      <c r="T888" s="5"/>
      <c r="U888" s="5"/>
      <c r="V888" s="5"/>
      <c r="W888" s="5"/>
    </row>
    <row r="889" ht="15.75" customHeight="1">
      <c r="A889" s="78"/>
      <c r="T889" s="5"/>
      <c r="U889" s="5"/>
      <c r="V889" s="5"/>
      <c r="W889" s="5"/>
    </row>
    <row r="890" ht="15.75" customHeight="1">
      <c r="A890" s="78"/>
      <c r="T890" s="5"/>
      <c r="U890" s="5"/>
      <c r="V890" s="5"/>
      <c r="W890" s="5"/>
    </row>
    <row r="891" ht="15.75" customHeight="1">
      <c r="A891" s="78"/>
      <c r="T891" s="5"/>
      <c r="U891" s="5"/>
      <c r="V891" s="5"/>
      <c r="W891" s="5"/>
    </row>
    <row r="892" ht="15.75" customHeight="1">
      <c r="A892" s="78"/>
      <c r="T892" s="5"/>
      <c r="U892" s="5"/>
      <c r="V892" s="5"/>
      <c r="W892" s="5"/>
    </row>
    <row r="893" ht="15.75" customHeight="1">
      <c r="A893" s="78"/>
      <c r="T893" s="5"/>
      <c r="U893" s="5"/>
      <c r="V893" s="5"/>
      <c r="W893" s="5"/>
    </row>
    <row r="894" ht="15.75" customHeight="1">
      <c r="A894" s="78"/>
      <c r="T894" s="5"/>
      <c r="U894" s="5"/>
      <c r="V894" s="5"/>
      <c r="W894" s="5"/>
    </row>
    <row r="895" ht="15.75" customHeight="1">
      <c r="A895" s="78"/>
      <c r="T895" s="5"/>
      <c r="U895" s="5"/>
      <c r="V895" s="5"/>
      <c r="W895" s="5"/>
    </row>
    <row r="896" ht="15.75" customHeight="1">
      <c r="A896" s="78"/>
      <c r="T896" s="5"/>
      <c r="U896" s="5"/>
      <c r="V896" s="5"/>
      <c r="W896" s="5"/>
    </row>
    <row r="897" ht="15.75" customHeight="1">
      <c r="A897" s="78"/>
      <c r="T897" s="5"/>
      <c r="U897" s="5"/>
      <c r="V897" s="5"/>
      <c r="W897" s="5"/>
    </row>
    <row r="898" ht="15.75" customHeight="1">
      <c r="A898" s="78"/>
      <c r="T898" s="5"/>
      <c r="U898" s="5"/>
      <c r="V898" s="5"/>
      <c r="W898" s="5"/>
    </row>
    <row r="899" ht="15.75" customHeight="1">
      <c r="A899" s="78"/>
      <c r="T899" s="5"/>
      <c r="U899" s="5"/>
      <c r="V899" s="5"/>
      <c r="W899" s="5"/>
    </row>
    <row r="900" ht="15.75" customHeight="1">
      <c r="A900" s="78"/>
      <c r="T900" s="5"/>
      <c r="U900" s="5"/>
      <c r="V900" s="5"/>
      <c r="W900" s="5"/>
    </row>
    <row r="901" ht="15.75" customHeight="1">
      <c r="A901" s="78"/>
      <c r="T901" s="5"/>
      <c r="U901" s="5"/>
      <c r="V901" s="5"/>
      <c r="W901" s="5"/>
    </row>
    <row r="902" ht="15.75" customHeight="1">
      <c r="A902" s="78"/>
      <c r="T902" s="5"/>
      <c r="U902" s="5"/>
      <c r="V902" s="5"/>
      <c r="W902" s="5"/>
    </row>
    <row r="903" ht="15.75" customHeight="1">
      <c r="A903" s="78"/>
      <c r="T903" s="5"/>
      <c r="U903" s="5"/>
      <c r="V903" s="5"/>
      <c r="W903" s="5"/>
    </row>
    <row r="904" ht="15.75" customHeight="1">
      <c r="A904" s="78"/>
      <c r="T904" s="5"/>
      <c r="U904" s="5"/>
      <c r="V904" s="5"/>
      <c r="W904" s="5"/>
    </row>
    <row r="905" ht="15.75" customHeight="1">
      <c r="A905" s="78"/>
      <c r="T905" s="5"/>
      <c r="U905" s="5"/>
      <c r="V905" s="5"/>
      <c r="W905" s="5"/>
    </row>
    <row r="906" ht="15.75" customHeight="1">
      <c r="A906" s="78"/>
      <c r="T906" s="5"/>
      <c r="U906" s="5"/>
      <c r="V906" s="5"/>
      <c r="W906" s="5"/>
    </row>
    <row r="907" ht="15.75" customHeight="1">
      <c r="A907" s="78"/>
      <c r="T907" s="5"/>
      <c r="U907" s="5"/>
      <c r="V907" s="5"/>
      <c r="W907" s="5"/>
    </row>
    <row r="908" ht="15.75" customHeight="1">
      <c r="A908" s="78"/>
      <c r="T908" s="5"/>
      <c r="U908" s="5"/>
      <c r="V908" s="5"/>
      <c r="W908" s="5"/>
    </row>
    <row r="909" ht="15.75" customHeight="1">
      <c r="A909" s="78"/>
      <c r="T909" s="5"/>
      <c r="U909" s="5"/>
      <c r="V909" s="5"/>
      <c r="W909" s="5"/>
    </row>
    <row r="910" ht="15.75" customHeight="1">
      <c r="A910" s="78"/>
      <c r="T910" s="5"/>
      <c r="U910" s="5"/>
      <c r="V910" s="5"/>
      <c r="W910" s="5"/>
    </row>
    <row r="911" ht="15.75" customHeight="1">
      <c r="A911" s="78"/>
      <c r="T911" s="5"/>
      <c r="U911" s="5"/>
      <c r="V911" s="5"/>
      <c r="W911" s="5"/>
    </row>
    <row r="912" ht="15.75" customHeight="1">
      <c r="A912" s="78"/>
      <c r="T912" s="5"/>
      <c r="U912" s="5"/>
      <c r="V912" s="5"/>
      <c r="W912" s="5"/>
    </row>
    <row r="913" ht="15.75" customHeight="1">
      <c r="A913" s="78"/>
      <c r="T913" s="5"/>
      <c r="U913" s="5"/>
      <c r="V913" s="5"/>
      <c r="W913" s="5"/>
    </row>
    <row r="914" ht="15.75" customHeight="1">
      <c r="A914" s="78"/>
      <c r="T914" s="5"/>
      <c r="U914" s="5"/>
      <c r="V914" s="5"/>
      <c r="W914" s="5"/>
    </row>
    <row r="915" ht="15.75" customHeight="1">
      <c r="A915" s="78"/>
      <c r="T915" s="5"/>
      <c r="U915" s="5"/>
      <c r="V915" s="5"/>
      <c r="W915" s="5"/>
    </row>
    <row r="916" ht="15.75" customHeight="1">
      <c r="A916" s="78"/>
      <c r="T916" s="5"/>
      <c r="U916" s="5"/>
      <c r="V916" s="5"/>
      <c r="W916" s="5"/>
    </row>
    <row r="917" ht="15.75" customHeight="1">
      <c r="A917" s="78"/>
      <c r="T917" s="5"/>
      <c r="U917" s="5"/>
      <c r="V917" s="5"/>
      <c r="W917" s="5"/>
    </row>
    <row r="918" ht="15.75" customHeight="1">
      <c r="A918" s="78"/>
      <c r="T918" s="5"/>
      <c r="U918" s="5"/>
      <c r="V918" s="5"/>
      <c r="W918" s="5"/>
    </row>
    <row r="919" ht="15.75" customHeight="1">
      <c r="A919" s="78"/>
      <c r="T919" s="5"/>
      <c r="U919" s="5"/>
      <c r="V919" s="5"/>
      <c r="W919" s="5"/>
    </row>
    <row r="920" ht="15.75" customHeight="1">
      <c r="A920" s="78"/>
      <c r="T920" s="5"/>
      <c r="U920" s="5"/>
      <c r="V920" s="5"/>
      <c r="W920" s="5"/>
    </row>
    <row r="921" ht="15.75" customHeight="1">
      <c r="A921" s="78"/>
      <c r="T921" s="5"/>
      <c r="U921" s="5"/>
      <c r="V921" s="5"/>
      <c r="W921" s="5"/>
    </row>
    <row r="922" ht="15.75" customHeight="1">
      <c r="A922" s="78"/>
      <c r="T922" s="5"/>
      <c r="U922" s="5"/>
      <c r="V922" s="5"/>
      <c r="W922" s="5"/>
    </row>
    <row r="923" ht="15.75" customHeight="1">
      <c r="A923" s="78"/>
      <c r="T923" s="5"/>
      <c r="U923" s="5"/>
      <c r="V923" s="5"/>
      <c r="W923" s="5"/>
    </row>
    <row r="924" ht="15.75" customHeight="1">
      <c r="A924" s="78"/>
      <c r="T924" s="5"/>
      <c r="U924" s="5"/>
      <c r="V924" s="5"/>
      <c r="W924" s="5"/>
    </row>
    <row r="925" ht="15.75" customHeight="1">
      <c r="A925" s="78"/>
      <c r="T925" s="5"/>
      <c r="U925" s="5"/>
      <c r="V925" s="5"/>
      <c r="W925" s="5"/>
    </row>
    <row r="926" ht="15.75" customHeight="1">
      <c r="A926" s="78"/>
      <c r="T926" s="5"/>
      <c r="U926" s="5"/>
      <c r="V926" s="5"/>
      <c r="W926" s="5"/>
    </row>
    <row r="927" ht="15.75" customHeight="1">
      <c r="A927" s="78"/>
      <c r="T927" s="5"/>
      <c r="U927" s="5"/>
      <c r="V927" s="5"/>
      <c r="W927" s="5"/>
    </row>
    <row r="928" ht="15.75" customHeight="1">
      <c r="A928" s="78"/>
      <c r="T928" s="5"/>
      <c r="U928" s="5"/>
      <c r="V928" s="5"/>
      <c r="W928" s="5"/>
    </row>
    <row r="929" ht="15.75" customHeight="1">
      <c r="A929" s="78"/>
      <c r="T929" s="5"/>
      <c r="U929" s="5"/>
      <c r="V929" s="5"/>
      <c r="W929" s="5"/>
    </row>
    <row r="930" ht="15.75" customHeight="1">
      <c r="A930" s="78"/>
      <c r="T930" s="5"/>
      <c r="U930" s="5"/>
      <c r="V930" s="5"/>
      <c r="W930" s="5"/>
    </row>
    <row r="931" ht="15.75" customHeight="1">
      <c r="A931" s="78"/>
      <c r="T931" s="5"/>
      <c r="U931" s="5"/>
      <c r="V931" s="5"/>
      <c r="W931" s="5"/>
    </row>
    <row r="932" ht="15.75" customHeight="1">
      <c r="A932" s="78"/>
      <c r="T932" s="5"/>
      <c r="U932" s="5"/>
      <c r="V932" s="5"/>
      <c r="W932" s="5"/>
    </row>
    <row r="933" ht="15.75" customHeight="1">
      <c r="A933" s="78"/>
      <c r="T933" s="5"/>
      <c r="U933" s="5"/>
      <c r="V933" s="5"/>
      <c r="W933" s="5"/>
    </row>
    <row r="934" ht="15.75" customHeight="1">
      <c r="A934" s="78"/>
      <c r="T934" s="5"/>
      <c r="U934" s="5"/>
      <c r="V934" s="5"/>
      <c r="W934" s="5"/>
    </row>
    <row r="935" ht="15.75" customHeight="1">
      <c r="A935" s="78"/>
      <c r="T935" s="5"/>
      <c r="U935" s="5"/>
      <c r="V935" s="5"/>
      <c r="W935" s="5"/>
    </row>
    <row r="936" ht="15.75" customHeight="1">
      <c r="A936" s="78"/>
      <c r="T936" s="5"/>
      <c r="U936" s="5"/>
      <c r="V936" s="5"/>
      <c r="W936" s="5"/>
    </row>
    <row r="937" ht="15.75" customHeight="1">
      <c r="A937" s="78"/>
      <c r="T937" s="5"/>
      <c r="U937" s="5"/>
      <c r="V937" s="5"/>
      <c r="W937" s="5"/>
    </row>
    <row r="938" ht="15.75" customHeight="1">
      <c r="A938" s="78"/>
      <c r="T938" s="5"/>
      <c r="U938" s="5"/>
      <c r="V938" s="5"/>
      <c r="W938" s="5"/>
    </row>
    <row r="939" ht="15.75" customHeight="1">
      <c r="A939" s="78"/>
      <c r="T939" s="5"/>
      <c r="U939" s="5"/>
      <c r="V939" s="5"/>
      <c r="W939" s="5"/>
    </row>
    <row r="940" ht="15.75" customHeight="1">
      <c r="A940" s="78"/>
      <c r="T940" s="5"/>
      <c r="U940" s="5"/>
      <c r="V940" s="5"/>
      <c r="W940" s="5"/>
    </row>
    <row r="941" ht="15.75" customHeight="1">
      <c r="A941" s="78"/>
      <c r="T941" s="5"/>
      <c r="U941" s="5"/>
      <c r="V941" s="5"/>
      <c r="W941" s="5"/>
    </row>
    <row r="942" ht="15.75" customHeight="1">
      <c r="A942" s="78"/>
      <c r="T942" s="5"/>
      <c r="U942" s="5"/>
      <c r="V942" s="5"/>
      <c r="W942" s="5"/>
    </row>
    <row r="943" ht="15.75" customHeight="1">
      <c r="A943" s="78"/>
      <c r="T943" s="5"/>
      <c r="U943" s="5"/>
      <c r="V943" s="5"/>
      <c r="W943" s="5"/>
    </row>
    <row r="944" ht="15.75" customHeight="1">
      <c r="A944" s="78"/>
      <c r="T944" s="5"/>
      <c r="U944" s="5"/>
      <c r="V944" s="5"/>
      <c r="W944" s="5"/>
    </row>
    <row r="945" ht="15.75" customHeight="1">
      <c r="A945" s="78"/>
      <c r="T945" s="5"/>
      <c r="U945" s="5"/>
      <c r="V945" s="5"/>
      <c r="W945" s="5"/>
    </row>
    <row r="946" ht="15.75" customHeight="1">
      <c r="A946" s="78"/>
      <c r="T946" s="5"/>
      <c r="U946" s="5"/>
      <c r="V946" s="5"/>
      <c r="W946" s="5"/>
    </row>
    <row r="947" ht="15.75" customHeight="1">
      <c r="A947" s="78"/>
      <c r="T947" s="5"/>
      <c r="U947" s="5"/>
      <c r="V947" s="5"/>
      <c r="W947" s="5"/>
    </row>
    <row r="948" ht="15.75" customHeight="1">
      <c r="A948" s="78"/>
      <c r="T948" s="5"/>
      <c r="U948" s="5"/>
      <c r="V948" s="5"/>
      <c r="W948" s="5"/>
    </row>
    <row r="949" ht="15.75" customHeight="1">
      <c r="A949" s="78"/>
      <c r="T949" s="5"/>
      <c r="U949" s="5"/>
      <c r="V949" s="5"/>
      <c r="W949" s="5"/>
    </row>
    <row r="950" ht="15.75" customHeight="1">
      <c r="A950" s="78"/>
      <c r="T950" s="5"/>
      <c r="U950" s="5"/>
      <c r="V950" s="5"/>
      <c r="W950" s="5"/>
    </row>
    <row r="951" ht="15.75" customHeight="1">
      <c r="A951" s="78"/>
      <c r="T951" s="5"/>
      <c r="U951" s="5"/>
      <c r="V951" s="5"/>
      <c r="W951" s="5"/>
    </row>
    <row r="952" ht="15.75" customHeight="1">
      <c r="A952" s="78"/>
      <c r="T952" s="5"/>
      <c r="U952" s="5"/>
      <c r="V952" s="5"/>
      <c r="W952" s="5"/>
    </row>
    <row r="953" ht="15.75" customHeight="1">
      <c r="A953" s="78"/>
      <c r="T953" s="5"/>
      <c r="U953" s="5"/>
      <c r="V953" s="5"/>
      <c r="W953" s="5"/>
    </row>
    <row r="954" ht="15.75" customHeight="1">
      <c r="A954" s="78"/>
      <c r="T954" s="5"/>
      <c r="U954" s="5"/>
      <c r="V954" s="5"/>
      <c r="W954" s="5"/>
    </row>
    <row r="955" ht="15.75" customHeight="1">
      <c r="A955" s="78"/>
      <c r="T955" s="5"/>
      <c r="U955" s="5"/>
      <c r="V955" s="5"/>
      <c r="W955" s="5"/>
    </row>
    <row r="956" ht="15.75" customHeight="1">
      <c r="A956" s="78"/>
      <c r="T956" s="5"/>
      <c r="U956" s="5"/>
      <c r="V956" s="5"/>
      <c r="W956" s="5"/>
    </row>
    <row r="957" ht="15.75" customHeight="1">
      <c r="A957" s="78"/>
      <c r="T957" s="5"/>
      <c r="U957" s="5"/>
      <c r="V957" s="5"/>
      <c r="W957" s="5"/>
    </row>
    <row r="958" ht="15.75" customHeight="1">
      <c r="A958" s="78"/>
      <c r="T958" s="5"/>
      <c r="U958" s="5"/>
      <c r="V958" s="5"/>
      <c r="W958" s="5"/>
    </row>
    <row r="959" ht="15.75" customHeight="1">
      <c r="A959" s="78"/>
      <c r="T959" s="5"/>
      <c r="U959" s="5"/>
      <c r="V959" s="5"/>
      <c r="W959" s="5"/>
    </row>
    <row r="960" ht="15.75" customHeight="1">
      <c r="A960" s="78"/>
      <c r="T960" s="5"/>
      <c r="U960" s="5"/>
      <c r="V960" s="5"/>
      <c r="W960" s="5"/>
    </row>
    <row r="961" ht="15.75" customHeight="1">
      <c r="A961" s="78"/>
      <c r="T961" s="5"/>
      <c r="U961" s="5"/>
      <c r="V961" s="5"/>
      <c r="W961" s="5"/>
    </row>
    <row r="962" ht="15.75" customHeight="1">
      <c r="A962" s="78"/>
      <c r="T962" s="5"/>
      <c r="U962" s="5"/>
      <c r="V962" s="5"/>
      <c r="W962" s="5"/>
    </row>
    <row r="963" ht="15.75" customHeight="1">
      <c r="A963" s="78"/>
      <c r="T963" s="5"/>
      <c r="U963" s="5"/>
      <c r="V963" s="5"/>
      <c r="W963" s="5"/>
    </row>
    <row r="964" ht="15.75" customHeight="1">
      <c r="A964" s="78"/>
      <c r="T964" s="5"/>
      <c r="U964" s="5"/>
      <c r="V964" s="5"/>
      <c r="W964" s="5"/>
    </row>
    <row r="965" ht="15.75" customHeight="1">
      <c r="A965" s="78"/>
      <c r="T965" s="5"/>
      <c r="U965" s="5"/>
      <c r="V965" s="5"/>
      <c r="W965" s="5"/>
    </row>
    <row r="966" ht="15.75" customHeight="1">
      <c r="A966" s="78"/>
      <c r="T966" s="5"/>
      <c r="U966" s="5"/>
      <c r="V966" s="5"/>
      <c r="W966" s="5"/>
    </row>
    <row r="967" ht="15.75" customHeight="1">
      <c r="A967" s="78"/>
      <c r="T967" s="5"/>
      <c r="U967" s="5"/>
      <c r="V967" s="5"/>
      <c r="W967" s="5"/>
    </row>
    <row r="968" ht="15.75" customHeight="1">
      <c r="A968" s="78"/>
      <c r="T968" s="5"/>
      <c r="U968" s="5"/>
      <c r="V968" s="5"/>
      <c r="W968" s="5"/>
    </row>
    <row r="969" ht="15.75" customHeight="1">
      <c r="A969" s="78"/>
      <c r="T969" s="5"/>
      <c r="U969" s="5"/>
      <c r="V969" s="5"/>
      <c r="W969" s="5"/>
    </row>
    <row r="970" ht="15.75" customHeight="1">
      <c r="A970" s="78"/>
      <c r="T970" s="5"/>
      <c r="U970" s="5"/>
      <c r="V970" s="5"/>
      <c r="W970" s="5"/>
    </row>
    <row r="971" ht="15.75" customHeight="1">
      <c r="A971" s="78"/>
      <c r="T971" s="5"/>
      <c r="U971" s="5"/>
      <c r="V971" s="5"/>
      <c r="W971" s="5"/>
    </row>
    <row r="972" ht="15.75" customHeight="1">
      <c r="A972" s="78"/>
      <c r="T972" s="5"/>
      <c r="U972" s="5"/>
      <c r="V972" s="5"/>
      <c r="W972" s="5"/>
    </row>
    <row r="973" ht="15.75" customHeight="1">
      <c r="A973" s="78"/>
      <c r="T973" s="5"/>
      <c r="U973" s="5"/>
      <c r="V973" s="5"/>
      <c r="W973" s="5"/>
    </row>
    <row r="974" ht="15.75" customHeight="1">
      <c r="A974" s="78"/>
      <c r="T974" s="5"/>
      <c r="U974" s="5"/>
      <c r="V974" s="5"/>
      <c r="W974" s="5"/>
    </row>
    <row r="975" ht="15.75" customHeight="1">
      <c r="A975" s="78"/>
      <c r="T975" s="5"/>
      <c r="U975" s="5"/>
      <c r="V975" s="5"/>
      <c r="W975" s="5"/>
    </row>
    <row r="976" ht="15.75" customHeight="1">
      <c r="A976" s="78"/>
      <c r="T976" s="5"/>
      <c r="U976" s="5"/>
      <c r="V976" s="5"/>
      <c r="W976" s="5"/>
    </row>
    <row r="977" ht="15.75" customHeight="1">
      <c r="A977" s="78"/>
      <c r="T977" s="5"/>
      <c r="U977" s="5"/>
      <c r="V977" s="5"/>
      <c r="W977" s="5"/>
    </row>
    <row r="978" ht="15.75" customHeight="1">
      <c r="A978" s="78"/>
      <c r="T978" s="5"/>
      <c r="U978" s="5"/>
      <c r="V978" s="5"/>
      <c r="W978" s="5"/>
    </row>
    <row r="979" ht="15.75" customHeight="1">
      <c r="A979" s="78"/>
      <c r="T979" s="5"/>
      <c r="U979" s="5"/>
      <c r="V979" s="5"/>
      <c r="W979" s="5"/>
    </row>
    <row r="980" ht="15.75" customHeight="1">
      <c r="A980" s="78"/>
      <c r="T980" s="5"/>
      <c r="U980" s="5"/>
      <c r="V980" s="5"/>
      <c r="W980" s="5"/>
    </row>
    <row r="981" ht="15.75" customHeight="1">
      <c r="A981" s="78"/>
      <c r="T981" s="5"/>
      <c r="U981" s="5"/>
      <c r="V981" s="5"/>
      <c r="W981" s="5"/>
    </row>
    <row r="982" ht="15.75" customHeight="1">
      <c r="A982" s="78"/>
      <c r="T982" s="5"/>
      <c r="U982" s="5"/>
      <c r="V982" s="5"/>
      <c r="W982" s="5"/>
    </row>
    <row r="983" ht="15.75" customHeight="1">
      <c r="A983" s="78"/>
      <c r="T983" s="5"/>
      <c r="U983" s="5"/>
      <c r="V983" s="5"/>
      <c r="W983" s="5"/>
    </row>
    <row r="984" ht="15.75" customHeight="1">
      <c r="A984" s="78"/>
      <c r="T984" s="5"/>
      <c r="U984" s="5"/>
      <c r="V984" s="5"/>
      <c r="W984" s="5"/>
    </row>
    <row r="985" ht="15.75" customHeight="1">
      <c r="A985" s="78"/>
      <c r="T985" s="5"/>
      <c r="U985" s="5"/>
      <c r="V985" s="5"/>
      <c r="W985" s="5"/>
    </row>
    <row r="986" ht="15.75" customHeight="1">
      <c r="A986" s="78"/>
      <c r="T986" s="5"/>
      <c r="U986" s="5"/>
      <c r="V986" s="5"/>
      <c r="W986" s="5"/>
    </row>
    <row r="987" ht="15.75" customHeight="1">
      <c r="A987" s="78"/>
      <c r="T987" s="5"/>
      <c r="U987" s="5"/>
      <c r="V987" s="5"/>
      <c r="W987" s="5"/>
    </row>
    <row r="988" ht="15.75" customHeight="1">
      <c r="A988" s="78"/>
      <c r="T988" s="5"/>
      <c r="U988" s="5"/>
      <c r="V988" s="5"/>
      <c r="W988" s="5"/>
    </row>
    <row r="989" ht="15.75" customHeight="1">
      <c r="A989" s="78"/>
      <c r="T989" s="5"/>
      <c r="U989" s="5"/>
      <c r="V989" s="5"/>
      <c r="W989" s="5"/>
    </row>
    <row r="990" ht="15.75" customHeight="1">
      <c r="A990" s="78"/>
      <c r="T990" s="5"/>
      <c r="U990" s="5"/>
      <c r="V990" s="5"/>
      <c r="W990" s="5"/>
    </row>
    <row r="991" ht="15.75" customHeight="1">
      <c r="A991" s="78"/>
      <c r="T991" s="5"/>
      <c r="U991" s="5"/>
      <c r="V991" s="5"/>
      <c r="W991" s="5"/>
    </row>
    <row r="992" ht="15.75" customHeight="1">
      <c r="A992" s="78"/>
      <c r="T992" s="5"/>
      <c r="U992" s="5"/>
      <c r="V992" s="5"/>
      <c r="W992" s="5"/>
    </row>
    <row r="993" ht="15.75" customHeight="1">
      <c r="A993" s="78"/>
      <c r="T993" s="5"/>
      <c r="U993" s="5"/>
      <c r="V993" s="5"/>
      <c r="W993" s="5"/>
    </row>
    <row r="994" ht="15.75" customHeight="1">
      <c r="A994" s="78"/>
      <c r="T994" s="5"/>
      <c r="U994" s="5"/>
      <c r="V994" s="5"/>
      <c r="W994" s="5"/>
    </row>
    <row r="995" ht="15.75" customHeight="1">
      <c r="A995" s="78"/>
      <c r="T995" s="5"/>
      <c r="U995" s="5"/>
      <c r="V995" s="5"/>
      <c r="W995" s="5"/>
    </row>
    <row r="996" ht="15.75" customHeight="1">
      <c r="A996" s="78"/>
      <c r="T996" s="5"/>
      <c r="U996" s="5"/>
      <c r="V996" s="5"/>
      <c r="W996" s="5"/>
    </row>
    <row r="997" ht="15.75" customHeight="1">
      <c r="A997" s="78"/>
      <c r="T997" s="5"/>
      <c r="U997" s="5"/>
      <c r="V997" s="5"/>
      <c r="W997" s="5"/>
    </row>
    <row r="998" ht="15.75" customHeight="1">
      <c r="A998" s="78"/>
      <c r="T998" s="5"/>
      <c r="U998" s="5"/>
      <c r="V998" s="5"/>
      <c r="W998" s="5"/>
    </row>
    <row r="999" ht="15.75" customHeight="1">
      <c r="A999" s="78"/>
      <c r="T999" s="5"/>
      <c r="U999" s="5"/>
      <c r="V999" s="5"/>
      <c r="W999" s="5"/>
    </row>
    <row r="1000" ht="15.75" customHeight="1">
      <c r="A1000" s="78"/>
      <c r="T1000" s="5"/>
      <c r="U1000" s="5"/>
      <c r="V1000" s="5"/>
      <c r="W1000" s="5"/>
    </row>
  </sheetData>
  <mergeCells count="30">
    <mergeCell ref="P3:Q3"/>
    <mergeCell ref="A28:F28"/>
    <mergeCell ref="G28:L28"/>
    <mergeCell ref="A29:F29"/>
    <mergeCell ref="G29:L29"/>
    <mergeCell ref="B31:C31"/>
    <mergeCell ref="B32:C32"/>
    <mergeCell ref="B35:C35"/>
    <mergeCell ref="B36:C36"/>
    <mergeCell ref="B37:C37"/>
    <mergeCell ref="B38:C38"/>
    <mergeCell ref="B39:C39"/>
    <mergeCell ref="B40:C40"/>
    <mergeCell ref="B41:C41"/>
    <mergeCell ref="B42:C42"/>
    <mergeCell ref="B43:C43"/>
    <mergeCell ref="B44:C44"/>
    <mergeCell ref="B45:C45"/>
    <mergeCell ref="C52:C53"/>
    <mergeCell ref="D52:D53"/>
    <mergeCell ref="E52:E53"/>
    <mergeCell ref="D56:D59"/>
    <mergeCell ref="E56:E59"/>
    <mergeCell ref="B52:B53"/>
    <mergeCell ref="B54:B55"/>
    <mergeCell ref="C54:C55"/>
    <mergeCell ref="D54:D55"/>
    <mergeCell ref="E54:E55"/>
    <mergeCell ref="B56:B59"/>
    <mergeCell ref="C56:C59"/>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14"/>
    <col customWidth="1" min="3" max="3" width="33.43"/>
    <col customWidth="1" min="4" max="8" width="12.14"/>
    <col customWidth="1" min="9" max="9" width="45.43"/>
    <col customWidth="1" min="10" max="12" width="12.14"/>
    <col customWidth="1" min="13" max="13" width="55.43"/>
    <col customWidth="1" min="14" max="30" width="12.14"/>
  </cols>
  <sheetData>
    <row r="1" ht="15.0" customHeight="1">
      <c r="A1" s="165" t="s">
        <v>374</v>
      </c>
      <c r="B1" s="94" t="s">
        <v>437</v>
      </c>
      <c r="C1" s="71"/>
      <c r="D1" s="71"/>
      <c r="E1" s="71"/>
      <c r="F1" s="71"/>
      <c r="G1" s="71"/>
      <c r="H1" s="71"/>
      <c r="I1" s="71"/>
      <c r="J1" s="71"/>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71"/>
      <c r="J2" s="71"/>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71"/>
      <c r="J3" s="71"/>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390.0</v>
      </c>
      <c r="D4" s="102" t="s">
        <v>378</v>
      </c>
      <c r="E4" s="102" t="s">
        <v>378</v>
      </c>
      <c r="F4" s="102" t="s">
        <v>378</v>
      </c>
      <c r="G4" s="102" t="s">
        <v>378</v>
      </c>
      <c r="H4" s="102" t="s">
        <v>378</v>
      </c>
      <c r="I4" s="102" t="s">
        <v>378</v>
      </c>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109" t="s">
        <v>387</v>
      </c>
      <c r="J5" s="71" t="s">
        <v>388</v>
      </c>
      <c r="K5" s="111"/>
      <c r="L5" s="111"/>
      <c r="M5" s="112"/>
      <c r="N5" s="5"/>
      <c r="O5" s="5"/>
      <c r="P5" s="5"/>
      <c r="Q5" s="5"/>
      <c r="R5" s="5"/>
      <c r="S5" s="5"/>
      <c r="T5" s="5"/>
      <c r="U5" s="5"/>
      <c r="V5" s="5"/>
      <c r="W5" s="5"/>
      <c r="X5" s="5"/>
      <c r="Y5" s="5"/>
      <c r="Z5" s="5"/>
      <c r="AA5" s="5"/>
      <c r="AB5" s="5"/>
      <c r="AC5" s="5"/>
      <c r="AD5" s="5"/>
    </row>
    <row r="6" ht="15.0" customHeight="1">
      <c r="A6" s="170">
        <v>46266.0</v>
      </c>
      <c r="B6" s="171">
        <v>1661.0</v>
      </c>
      <c r="C6" s="108">
        <f t="shared" ref="C6:C25" si="1">HOUR(J6)*60+MINUTE(J6)</f>
        <v>245</v>
      </c>
      <c r="D6" s="108">
        <f t="shared" ref="D6:D25" si="2">MIN(((B6/(C6/60))/$C$4)*50, 100)</f>
        <v>52.15070644</v>
      </c>
      <c r="E6" s="113" t="s">
        <v>378</v>
      </c>
      <c r="F6" s="113"/>
      <c r="G6" s="108">
        <f t="shared" ref="G6:G25" si="3">F6/B6</f>
        <v>0</v>
      </c>
      <c r="H6" s="108">
        <f t="shared" ref="H6:H24" si="4">IF(G6&lt;=0.1%,0,-1)</f>
        <v>0</v>
      </c>
      <c r="I6" s="113" t="s">
        <v>378</v>
      </c>
      <c r="J6" s="176">
        <v>0.17047453703708015</v>
      </c>
      <c r="K6" s="115"/>
      <c r="L6" s="116"/>
      <c r="M6" s="117"/>
      <c r="N6" s="5"/>
      <c r="O6" s="5"/>
      <c r="P6" s="5"/>
      <c r="Q6" s="5"/>
      <c r="R6" s="5"/>
      <c r="S6" s="5"/>
      <c r="T6" s="5"/>
      <c r="U6" s="5"/>
      <c r="V6" s="5"/>
      <c r="W6" s="5"/>
      <c r="X6" s="5"/>
      <c r="Y6" s="5"/>
      <c r="Z6" s="5"/>
      <c r="AA6" s="5"/>
      <c r="AB6" s="5"/>
      <c r="AC6" s="5"/>
      <c r="AD6" s="5"/>
    </row>
    <row r="7" ht="15.0" customHeight="1">
      <c r="A7" s="170">
        <v>46268.0</v>
      </c>
      <c r="B7" s="197">
        <v>1559.0</v>
      </c>
      <c r="C7" s="108">
        <f t="shared" si="1"/>
        <v>275</v>
      </c>
      <c r="D7" s="108">
        <f t="shared" si="2"/>
        <v>43.60839161</v>
      </c>
      <c r="E7" s="113" t="s">
        <v>378</v>
      </c>
      <c r="F7" s="119">
        <v>6.0</v>
      </c>
      <c r="G7" s="108">
        <f t="shared" si="3"/>
        <v>0.003848620911</v>
      </c>
      <c r="H7" s="108">
        <f t="shared" si="4"/>
        <v>-1</v>
      </c>
      <c r="I7" s="119" t="s">
        <v>439</v>
      </c>
      <c r="J7" s="176">
        <v>0.1912384259267128</v>
      </c>
      <c r="K7" s="115"/>
      <c r="L7" s="116"/>
      <c r="M7" s="121"/>
      <c r="N7" s="5"/>
      <c r="O7" s="5"/>
      <c r="P7" s="5"/>
      <c r="Q7" s="5"/>
      <c r="R7" s="5"/>
      <c r="S7" s="5"/>
      <c r="T7" s="5"/>
      <c r="U7" s="5"/>
      <c r="V7" s="5"/>
      <c r="W7" s="5"/>
      <c r="X7" s="5"/>
      <c r="Y7" s="5"/>
      <c r="Z7" s="5"/>
      <c r="AA7" s="5"/>
      <c r="AB7" s="5"/>
      <c r="AC7" s="5"/>
      <c r="AD7" s="5"/>
    </row>
    <row r="8" ht="15.0" customHeight="1">
      <c r="A8" s="170">
        <v>46269.0</v>
      </c>
      <c r="B8" s="197">
        <v>1602.0</v>
      </c>
      <c r="C8" s="108">
        <f t="shared" si="1"/>
        <v>278</v>
      </c>
      <c r="D8" s="108">
        <f t="shared" si="2"/>
        <v>44.32761483</v>
      </c>
      <c r="E8" s="113" t="s">
        <v>378</v>
      </c>
      <c r="F8" s="119">
        <v>1.0</v>
      </c>
      <c r="G8" s="108">
        <f t="shared" si="3"/>
        <v>0.0006242197253</v>
      </c>
      <c r="H8" s="108">
        <f t="shared" si="4"/>
        <v>0</v>
      </c>
      <c r="I8" s="119" t="s">
        <v>440</v>
      </c>
      <c r="J8" s="176">
        <v>0.19325231481343508</v>
      </c>
      <c r="K8" s="115"/>
      <c r="L8" s="116"/>
      <c r="M8" s="117"/>
      <c r="N8" s="5"/>
      <c r="O8" s="5"/>
      <c r="P8" s="5"/>
      <c r="Q8" s="5"/>
      <c r="R8" s="5"/>
      <c r="S8" s="5"/>
      <c r="T8" s="5"/>
      <c r="U8" s="5"/>
      <c r="V8" s="5"/>
      <c r="W8" s="5"/>
      <c r="X8" s="5"/>
      <c r="Y8" s="5"/>
      <c r="Z8" s="5"/>
      <c r="AA8" s="5"/>
      <c r="AB8" s="5"/>
      <c r="AC8" s="5"/>
      <c r="AD8" s="5"/>
    </row>
    <row r="9" ht="15.0" customHeight="1">
      <c r="A9" s="170">
        <v>46271.0</v>
      </c>
      <c r="B9" s="198">
        <v>2142.0</v>
      </c>
      <c r="C9" s="108">
        <f t="shared" si="1"/>
        <v>353</v>
      </c>
      <c r="D9" s="108">
        <f t="shared" si="2"/>
        <v>46.67683591</v>
      </c>
      <c r="E9" s="113" t="s">
        <v>378</v>
      </c>
      <c r="F9" s="122">
        <v>4.0</v>
      </c>
      <c r="G9" s="108">
        <f t="shared" si="3"/>
        <v>0.001867413632</v>
      </c>
      <c r="H9" s="108">
        <f t="shared" si="4"/>
        <v>-1</v>
      </c>
      <c r="I9" s="1" t="s">
        <v>441</v>
      </c>
      <c r="J9" s="176">
        <v>0.2457523148150358</v>
      </c>
      <c r="K9" s="115"/>
      <c r="L9" s="116"/>
      <c r="M9" s="117"/>
      <c r="N9" s="123"/>
      <c r="O9" s="124">
        <f>B9/(B9+B10)</f>
        <v>0.5549222798</v>
      </c>
      <c r="P9" s="125"/>
      <c r="Q9" s="5"/>
      <c r="R9" s="5"/>
      <c r="S9" s="5"/>
      <c r="T9" s="5"/>
      <c r="U9" s="5"/>
      <c r="V9" s="5"/>
      <c r="W9" s="5"/>
      <c r="X9" s="5"/>
      <c r="Y9" s="5"/>
      <c r="Z9" s="5"/>
      <c r="AA9" s="5"/>
      <c r="AB9" s="5"/>
      <c r="AC9" s="5"/>
      <c r="AD9" s="5"/>
    </row>
    <row r="10" ht="15.0" customHeight="1">
      <c r="A10" s="170">
        <v>46272.0</v>
      </c>
      <c r="B10" s="198">
        <v>1718.0</v>
      </c>
      <c r="C10" s="108">
        <f t="shared" si="1"/>
        <v>279</v>
      </c>
      <c r="D10" s="108">
        <f t="shared" si="2"/>
        <v>47.36696995</v>
      </c>
      <c r="E10" s="113" t="s">
        <v>378</v>
      </c>
      <c r="F10" s="119">
        <v>3.0</v>
      </c>
      <c r="G10" s="108">
        <f t="shared" si="3"/>
        <v>0.001746216531</v>
      </c>
      <c r="H10" s="108">
        <f t="shared" si="4"/>
        <v>-1</v>
      </c>
      <c r="I10" s="119" t="s">
        <v>444</v>
      </c>
      <c r="J10" s="176">
        <v>0.1942939814798592</v>
      </c>
      <c r="K10" s="115"/>
      <c r="L10" s="116"/>
      <c r="M10" s="117"/>
      <c r="N10" s="86"/>
      <c r="O10" s="126">
        <f>B10/(B9+B10)</f>
        <v>0.4450777202</v>
      </c>
      <c r="P10" s="127"/>
      <c r="Q10" s="5"/>
      <c r="R10" s="5"/>
      <c r="S10" s="5"/>
      <c r="T10" s="5"/>
      <c r="U10" s="5"/>
      <c r="V10" s="5"/>
      <c r="W10" s="5"/>
      <c r="X10" s="5"/>
      <c r="Y10" s="5"/>
      <c r="Z10" s="5"/>
      <c r="AA10" s="5"/>
      <c r="AB10" s="5"/>
      <c r="AC10" s="5"/>
      <c r="AD10" s="5"/>
    </row>
    <row r="11" ht="15.0" customHeight="1">
      <c r="A11" s="170">
        <v>46273.0</v>
      </c>
      <c r="B11" s="217">
        <v>1800.0</v>
      </c>
      <c r="C11" s="108">
        <f t="shared" si="1"/>
        <v>273</v>
      </c>
      <c r="D11" s="108">
        <f t="shared" si="2"/>
        <v>50.71851226</v>
      </c>
      <c r="E11" s="113" t="s">
        <v>378</v>
      </c>
      <c r="F11" s="119">
        <v>1.0</v>
      </c>
      <c r="G11" s="108">
        <f t="shared" si="3"/>
        <v>0.0005555555556</v>
      </c>
      <c r="H11" s="108">
        <f t="shared" si="4"/>
        <v>0</v>
      </c>
      <c r="I11" s="119" t="s">
        <v>445</v>
      </c>
      <c r="J11" s="176">
        <v>0.19010416666787933</v>
      </c>
      <c r="K11" s="115"/>
      <c r="L11" s="116"/>
      <c r="M11" s="117"/>
      <c r="N11" s="128"/>
      <c r="O11" s="124">
        <f>B11/(B11+B12)</f>
        <v>0.5598755832</v>
      </c>
      <c r="P11" s="125"/>
      <c r="Q11" s="5"/>
      <c r="R11" s="5"/>
      <c r="S11" s="5"/>
      <c r="T11" s="5"/>
      <c r="U11" s="5"/>
      <c r="V11" s="5"/>
      <c r="W11" s="5"/>
      <c r="X11" s="5"/>
      <c r="Y11" s="5"/>
      <c r="Z11" s="5"/>
      <c r="AA11" s="5"/>
      <c r="AB11" s="5"/>
      <c r="AC11" s="5"/>
      <c r="AD11" s="5"/>
    </row>
    <row r="12" ht="15.0" customHeight="1">
      <c r="A12" s="170">
        <v>46274.0</v>
      </c>
      <c r="B12" s="197">
        <v>1415.0</v>
      </c>
      <c r="C12" s="108">
        <f t="shared" si="1"/>
        <v>224</v>
      </c>
      <c r="D12" s="108">
        <f t="shared" si="2"/>
        <v>48.59203297</v>
      </c>
      <c r="E12" s="113" t="s">
        <v>378</v>
      </c>
      <c r="F12" s="119">
        <v>1.0</v>
      </c>
      <c r="G12" s="108">
        <f t="shared" si="3"/>
        <v>0.0007067137809</v>
      </c>
      <c r="H12" s="108">
        <f t="shared" si="4"/>
        <v>0</v>
      </c>
      <c r="I12" s="129" t="s">
        <v>447</v>
      </c>
      <c r="J12" s="176">
        <v>0.15591435185342561</v>
      </c>
      <c r="K12" s="115"/>
      <c r="L12" s="116"/>
      <c r="M12" s="117"/>
      <c r="N12" s="130"/>
      <c r="O12" s="131">
        <f>B12/(B11+B12)</f>
        <v>0.4401244168</v>
      </c>
      <c r="P12" s="132"/>
      <c r="Q12" s="5"/>
      <c r="R12" s="5"/>
      <c r="S12" s="5"/>
      <c r="T12" s="5"/>
      <c r="U12" s="5"/>
      <c r="V12" s="5"/>
      <c r="W12" s="5"/>
      <c r="X12" s="5"/>
      <c r="Y12" s="5"/>
      <c r="Z12" s="5"/>
      <c r="AA12" s="5"/>
      <c r="AB12" s="5"/>
      <c r="AC12" s="5"/>
      <c r="AD12" s="5"/>
    </row>
    <row r="13" ht="15.0" customHeight="1">
      <c r="A13" s="170">
        <v>46275.0</v>
      </c>
      <c r="B13" s="198">
        <v>1308.0</v>
      </c>
      <c r="C13" s="108">
        <f t="shared" si="1"/>
        <v>235</v>
      </c>
      <c r="D13" s="108">
        <f t="shared" si="2"/>
        <v>42.81505728</v>
      </c>
      <c r="E13" s="113" t="s">
        <v>378</v>
      </c>
      <c r="F13" s="122"/>
      <c r="G13" s="108">
        <f t="shared" si="3"/>
        <v>0</v>
      </c>
      <c r="H13" s="108">
        <f t="shared" si="4"/>
        <v>0</v>
      </c>
      <c r="I13" s="122" t="s">
        <v>378</v>
      </c>
      <c r="J13" s="176">
        <v>0.16325231481459923</v>
      </c>
      <c r="K13" s="115"/>
      <c r="L13" s="116"/>
      <c r="M13" s="117"/>
      <c r="N13" s="5"/>
      <c r="O13" s="5"/>
      <c r="P13" s="5"/>
      <c r="Q13" s="5"/>
      <c r="R13" s="5"/>
      <c r="S13" s="5"/>
      <c r="T13" s="5"/>
      <c r="U13" s="5"/>
      <c r="V13" s="5"/>
      <c r="W13" s="5"/>
      <c r="X13" s="5"/>
      <c r="Y13" s="5"/>
      <c r="Z13" s="5"/>
      <c r="AA13" s="5"/>
      <c r="AB13" s="5"/>
      <c r="AC13" s="5"/>
      <c r="AD13" s="5"/>
    </row>
    <row r="14" ht="15.0" customHeight="1">
      <c r="A14" s="170">
        <v>46278.0</v>
      </c>
      <c r="B14" s="197">
        <v>1305.0</v>
      </c>
      <c r="C14" s="108">
        <f t="shared" si="1"/>
        <v>218</v>
      </c>
      <c r="D14" s="108">
        <f t="shared" si="2"/>
        <v>46.04798871</v>
      </c>
      <c r="E14" s="113" t="s">
        <v>378</v>
      </c>
      <c r="F14" s="122"/>
      <c r="G14" s="108">
        <f t="shared" si="3"/>
        <v>0</v>
      </c>
      <c r="H14" s="108">
        <f t="shared" si="4"/>
        <v>0</v>
      </c>
      <c r="I14" s="122" t="s">
        <v>378</v>
      </c>
      <c r="J14" s="176">
        <v>0.15194444444568944</v>
      </c>
      <c r="K14" s="115"/>
      <c r="L14" s="116"/>
      <c r="M14" s="117"/>
      <c r="N14" s="5"/>
      <c r="O14" s="5"/>
      <c r="P14" s="5"/>
      <c r="Q14" s="5"/>
      <c r="R14" s="5"/>
      <c r="S14" s="5"/>
      <c r="T14" s="5"/>
      <c r="U14" s="5"/>
      <c r="V14" s="5"/>
      <c r="W14" s="5"/>
      <c r="X14" s="5"/>
      <c r="Y14" s="5"/>
      <c r="Z14" s="5"/>
      <c r="AA14" s="5"/>
      <c r="AB14" s="5"/>
      <c r="AC14" s="5"/>
      <c r="AD14" s="5"/>
    </row>
    <row r="15" ht="15.0" customHeight="1">
      <c r="A15" s="170">
        <v>46279.0</v>
      </c>
      <c r="B15" s="197">
        <v>1184.0</v>
      </c>
      <c r="C15" s="108">
        <f t="shared" si="1"/>
        <v>215</v>
      </c>
      <c r="D15" s="108">
        <f t="shared" si="2"/>
        <v>42.36135957</v>
      </c>
      <c r="E15" s="113" t="s">
        <v>378</v>
      </c>
      <c r="F15" s="119"/>
      <c r="G15" s="108">
        <f t="shared" si="3"/>
        <v>0</v>
      </c>
      <c r="H15" s="108">
        <f t="shared" si="4"/>
        <v>0</v>
      </c>
      <c r="I15" s="119" t="s">
        <v>378</v>
      </c>
      <c r="J15" s="176">
        <v>0.14957175925883348</v>
      </c>
      <c r="K15" s="115"/>
      <c r="L15" s="116"/>
      <c r="M15" s="133"/>
      <c r="N15" s="134"/>
      <c r="O15" s="135"/>
      <c r="P15" s="134"/>
      <c r="Q15" s="5"/>
      <c r="R15" s="5"/>
      <c r="S15" s="5"/>
      <c r="T15" s="5"/>
      <c r="U15" s="5"/>
      <c r="V15" s="5"/>
      <c r="W15" s="5"/>
      <c r="X15" s="5"/>
      <c r="Y15" s="5"/>
      <c r="Z15" s="5"/>
      <c r="AA15" s="5"/>
      <c r="AB15" s="5"/>
      <c r="AC15" s="5"/>
      <c r="AD15" s="5"/>
    </row>
    <row r="16" ht="15.0" customHeight="1">
      <c r="A16" s="170">
        <v>46280.0</v>
      </c>
      <c r="B16" s="198">
        <v>1537.0</v>
      </c>
      <c r="C16" s="108">
        <f t="shared" si="1"/>
        <v>271</v>
      </c>
      <c r="D16" s="108">
        <f t="shared" si="2"/>
        <v>43.62759012</v>
      </c>
      <c r="E16" s="113" t="s">
        <v>378</v>
      </c>
      <c r="F16" s="122">
        <v>1.0</v>
      </c>
      <c r="G16" s="108">
        <f t="shared" si="3"/>
        <v>0.0006506180872</v>
      </c>
      <c r="H16" s="108">
        <f t="shared" si="4"/>
        <v>0</v>
      </c>
      <c r="I16" s="122" t="s">
        <v>451</v>
      </c>
      <c r="J16" s="176">
        <v>0.18834490740846377</v>
      </c>
      <c r="K16" s="115"/>
      <c r="L16" s="136"/>
      <c r="M16" s="137"/>
      <c r="N16" s="138"/>
      <c r="O16" s="124">
        <f>B16/(B16+B17)</f>
        <v>0.5355400697</v>
      </c>
      <c r="P16" s="125"/>
      <c r="Q16" s="5"/>
      <c r="R16" s="5"/>
      <c r="S16" s="5"/>
      <c r="T16" s="5"/>
      <c r="U16" s="5"/>
      <c r="V16" s="5"/>
      <c r="W16" s="5"/>
      <c r="X16" s="5"/>
      <c r="Y16" s="5"/>
      <c r="Z16" s="5"/>
      <c r="AA16" s="5"/>
      <c r="AB16" s="5"/>
      <c r="AC16" s="5"/>
      <c r="AD16" s="5"/>
    </row>
    <row r="17" ht="15.0" customHeight="1">
      <c r="A17" s="170">
        <v>46281.0</v>
      </c>
      <c r="B17" s="198">
        <v>1333.0</v>
      </c>
      <c r="C17" s="108">
        <f t="shared" si="1"/>
        <v>233</v>
      </c>
      <c r="D17" s="108">
        <f t="shared" si="2"/>
        <v>44.00792341</v>
      </c>
      <c r="E17" s="113" t="s">
        <v>378</v>
      </c>
      <c r="F17" s="122"/>
      <c r="G17" s="108">
        <f t="shared" si="3"/>
        <v>0</v>
      </c>
      <c r="H17" s="108">
        <f t="shared" si="4"/>
        <v>0</v>
      </c>
      <c r="I17" s="122" t="s">
        <v>378</v>
      </c>
      <c r="J17" s="176">
        <v>0.1623958333329938</v>
      </c>
      <c r="K17" s="115"/>
      <c r="L17" s="136"/>
      <c r="M17" s="137"/>
      <c r="N17" s="139"/>
      <c r="O17" s="131">
        <f>B17/(B16+B17)</f>
        <v>0.4644599303</v>
      </c>
      <c r="P17" s="132"/>
      <c r="Q17" s="5"/>
      <c r="R17" s="5"/>
      <c r="S17" s="5"/>
      <c r="T17" s="5"/>
      <c r="U17" s="5"/>
      <c r="V17" s="5"/>
      <c r="W17" s="5"/>
      <c r="X17" s="5"/>
      <c r="Y17" s="5"/>
      <c r="Z17" s="5"/>
      <c r="AA17" s="5"/>
      <c r="AB17" s="5"/>
      <c r="AC17" s="5"/>
      <c r="AD17" s="5"/>
    </row>
    <row r="18" ht="15.0" customHeight="1">
      <c r="A18" s="170">
        <v>46282.0</v>
      </c>
      <c r="B18" s="217">
        <v>1035.0</v>
      </c>
      <c r="C18" s="108">
        <f t="shared" si="1"/>
        <v>174</v>
      </c>
      <c r="D18" s="108">
        <f t="shared" si="2"/>
        <v>45.75596817</v>
      </c>
      <c r="E18" s="113" t="s">
        <v>378</v>
      </c>
      <c r="F18" s="119">
        <v>1.0</v>
      </c>
      <c r="G18" s="108">
        <f t="shared" si="3"/>
        <v>0.0009661835749</v>
      </c>
      <c r="H18" s="108">
        <f t="shared" si="4"/>
        <v>0</v>
      </c>
      <c r="I18" s="119" t="s">
        <v>454</v>
      </c>
      <c r="J18" s="176">
        <v>0.12083333333430346</v>
      </c>
      <c r="K18" s="115"/>
      <c r="L18" s="116"/>
      <c r="M18" s="117"/>
      <c r="N18" s="86"/>
      <c r="O18" s="126">
        <f>B18/(B18+B19)</f>
        <v>0.4597956464</v>
      </c>
      <c r="P18" s="127"/>
      <c r="Q18" s="5"/>
      <c r="R18" s="5"/>
      <c r="S18" s="5"/>
      <c r="T18" s="5"/>
      <c r="U18" s="5"/>
      <c r="V18" s="5"/>
      <c r="W18" s="5"/>
      <c r="X18" s="5"/>
      <c r="Y18" s="5"/>
      <c r="Z18" s="5"/>
      <c r="AA18" s="5"/>
      <c r="AB18" s="5"/>
      <c r="AC18" s="5"/>
      <c r="AD18" s="5"/>
    </row>
    <row r="19" ht="15.0" customHeight="1">
      <c r="A19" s="170">
        <v>46283.0</v>
      </c>
      <c r="B19" s="217">
        <v>1216.0</v>
      </c>
      <c r="C19" s="108">
        <f t="shared" si="1"/>
        <v>195</v>
      </c>
      <c r="D19" s="108">
        <f t="shared" si="2"/>
        <v>47.96844181</v>
      </c>
      <c r="E19" s="113" t="s">
        <v>378</v>
      </c>
      <c r="F19" s="119"/>
      <c r="G19" s="108">
        <f t="shared" si="3"/>
        <v>0</v>
      </c>
      <c r="H19" s="108">
        <f t="shared" si="4"/>
        <v>0</v>
      </c>
      <c r="I19" s="119" t="s">
        <v>378</v>
      </c>
      <c r="J19" s="176">
        <v>0.13608796296466608</v>
      </c>
      <c r="K19" s="115"/>
      <c r="L19" s="116"/>
      <c r="M19" s="117"/>
      <c r="N19" s="140"/>
      <c r="O19" s="131">
        <f>B19/(B18+B19)</f>
        <v>0.5402043536</v>
      </c>
      <c r="P19" s="132"/>
      <c r="Q19" s="5"/>
      <c r="R19" s="5"/>
      <c r="S19" s="5"/>
      <c r="T19" s="5"/>
      <c r="U19" s="5"/>
      <c r="V19" s="5"/>
      <c r="W19" s="5"/>
      <c r="X19" s="5"/>
      <c r="Y19" s="5"/>
      <c r="Z19" s="5"/>
      <c r="AA19" s="5"/>
      <c r="AB19" s="5"/>
      <c r="AC19" s="5"/>
      <c r="AD19" s="5"/>
    </row>
    <row r="20" ht="15.0" customHeight="1">
      <c r="A20" s="170">
        <v>46286.0</v>
      </c>
      <c r="B20" s="197">
        <v>1004.0</v>
      </c>
      <c r="C20" s="108">
        <f t="shared" si="1"/>
        <v>165</v>
      </c>
      <c r="D20" s="108">
        <f t="shared" si="2"/>
        <v>46.80652681</v>
      </c>
      <c r="E20" s="113" t="s">
        <v>378</v>
      </c>
      <c r="F20" s="122"/>
      <c r="G20" s="108">
        <f t="shared" si="3"/>
        <v>0</v>
      </c>
      <c r="H20" s="108">
        <f t="shared" si="4"/>
        <v>0</v>
      </c>
      <c r="I20" s="122" t="s">
        <v>378</v>
      </c>
      <c r="J20" s="176">
        <v>0.11519675925956108</v>
      </c>
      <c r="K20" s="115"/>
      <c r="L20" s="116"/>
      <c r="M20" s="141"/>
      <c r="N20" s="5"/>
      <c r="O20" s="5"/>
      <c r="P20" s="5"/>
      <c r="Q20" s="5"/>
      <c r="R20" s="5"/>
      <c r="S20" s="5"/>
      <c r="T20" s="5"/>
      <c r="U20" s="5"/>
      <c r="V20" s="5"/>
      <c r="W20" s="5"/>
      <c r="X20" s="5"/>
      <c r="Y20" s="5"/>
      <c r="Z20" s="5"/>
      <c r="AA20" s="5"/>
      <c r="AB20" s="5"/>
      <c r="AC20" s="5"/>
      <c r="AD20" s="5"/>
    </row>
    <row r="21" ht="15.0" customHeight="1">
      <c r="A21" s="170">
        <v>46287.0</v>
      </c>
      <c r="B21" s="197">
        <v>1067.0</v>
      </c>
      <c r="C21" s="108">
        <f t="shared" si="1"/>
        <v>204</v>
      </c>
      <c r="D21" s="108">
        <f t="shared" si="2"/>
        <v>40.23378582</v>
      </c>
      <c r="E21" s="113" t="s">
        <v>378</v>
      </c>
      <c r="F21" s="119">
        <v>2.0</v>
      </c>
      <c r="G21" s="108">
        <f t="shared" si="3"/>
        <v>0.001874414246</v>
      </c>
      <c r="H21" s="108">
        <f t="shared" si="4"/>
        <v>-1</v>
      </c>
      <c r="I21" s="51" t="s">
        <v>456</v>
      </c>
      <c r="J21" s="188">
        <v>0.14170138888948713</v>
      </c>
      <c r="K21" s="115"/>
      <c r="L21" s="116"/>
      <c r="M21" s="142"/>
      <c r="N21" s="143"/>
      <c r="O21" s="144">
        <f>B21/(B21+B22)</f>
        <v>0.4845594914</v>
      </c>
      <c r="P21" s="145"/>
      <c r="Q21" s="5"/>
      <c r="R21" s="5"/>
      <c r="S21" s="5"/>
      <c r="T21" s="5"/>
      <c r="U21" s="5"/>
      <c r="V21" s="5"/>
      <c r="W21" s="5"/>
      <c r="X21" s="5"/>
      <c r="Y21" s="5"/>
      <c r="Z21" s="5"/>
      <c r="AA21" s="5"/>
      <c r="AB21" s="5"/>
      <c r="AC21" s="5"/>
      <c r="AD21" s="5"/>
    </row>
    <row r="22" ht="15.0" customHeight="1">
      <c r="A22" s="170">
        <v>46290.0</v>
      </c>
      <c r="B22" s="179">
        <v>1135.0</v>
      </c>
      <c r="C22" s="108">
        <f t="shared" si="1"/>
        <v>200</v>
      </c>
      <c r="D22" s="108">
        <f t="shared" si="2"/>
        <v>43.65384615</v>
      </c>
      <c r="E22" s="113" t="s">
        <v>378</v>
      </c>
      <c r="F22" s="122">
        <v>1.0</v>
      </c>
      <c r="G22" s="108">
        <f t="shared" si="3"/>
        <v>0.0008810572687</v>
      </c>
      <c r="H22" s="108">
        <f t="shared" si="4"/>
        <v>0</v>
      </c>
      <c r="I22" s="122" t="s">
        <v>458</v>
      </c>
      <c r="J22" s="222">
        <v>0.1395023148143082</v>
      </c>
      <c r="K22" s="115"/>
      <c r="L22" s="116"/>
      <c r="M22" s="142"/>
      <c r="N22" s="39"/>
      <c r="O22" s="146">
        <f>B22/(B21+B22)</f>
        <v>0.5154405086</v>
      </c>
      <c r="P22" s="147"/>
      <c r="Q22" s="5"/>
      <c r="R22" s="5"/>
      <c r="S22" s="5"/>
      <c r="T22" s="5"/>
      <c r="U22" s="5"/>
      <c r="V22" s="5"/>
      <c r="W22" s="5"/>
      <c r="X22" s="5"/>
      <c r="Y22" s="5"/>
      <c r="Z22" s="5"/>
      <c r="AA22" s="5"/>
      <c r="AB22" s="5"/>
      <c r="AC22" s="5"/>
      <c r="AD22" s="5"/>
    </row>
    <row r="23" ht="15.0" customHeight="1">
      <c r="A23" s="170">
        <v>46292.0</v>
      </c>
      <c r="B23" s="171">
        <v>2000.0</v>
      </c>
      <c r="C23" s="108">
        <f t="shared" si="1"/>
        <v>284</v>
      </c>
      <c r="D23" s="108">
        <f t="shared" si="2"/>
        <v>54.17118093</v>
      </c>
      <c r="E23" s="113" t="s">
        <v>378</v>
      </c>
      <c r="F23" s="119">
        <v>3.0</v>
      </c>
      <c r="G23" s="108">
        <f t="shared" si="3"/>
        <v>0.0015</v>
      </c>
      <c r="H23" s="108">
        <f t="shared" si="4"/>
        <v>-1</v>
      </c>
      <c r="I23" s="119" t="s">
        <v>460</v>
      </c>
      <c r="J23" s="222">
        <v>0.19758101851766696</v>
      </c>
      <c r="K23" s="115"/>
      <c r="L23" s="116"/>
      <c r="M23" s="142"/>
      <c r="N23" s="143"/>
      <c r="O23" s="144">
        <f>B23/(B23+B24)</f>
        <v>0.4997501249</v>
      </c>
      <c r="P23" s="145"/>
      <c r="Q23" s="5"/>
      <c r="R23" s="5"/>
      <c r="S23" s="5"/>
      <c r="T23" s="5"/>
      <c r="U23" s="5"/>
      <c r="V23" s="5"/>
      <c r="W23" s="5"/>
      <c r="X23" s="5"/>
      <c r="Y23" s="5"/>
      <c r="Z23" s="5"/>
      <c r="AA23" s="5"/>
      <c r="AB23" s="5"/>
      <c r="AC23" s="5"/>
      <c r="AD23" s="5"/>
    </row>
    <row r="24" ht="15.0" customHeight="1">
      <c r="A24" s="170">
        <v>46293.0</v>
      </c>
      <c r="B24" s="179">
        <v>2002.0</v>
      </c>
      <c r="C24" s="108">
        <f t="shared" si="1"/>
        <v>343</v>
      </c>
      <c r="D24" s="108">
        <f t="shared" si="2"/>
        <v>44.89795918</v>
      </c>
      <c r="E24" s="113" t="s">
        <v>378</v>
      </c>
      <c r="F24" s="118">
        <v>1.0</v>
      </c>
      <c r="G24" s="108">
        <f t="shared" si="3"/>
        <v>0.0004995004995</v>
      </c>
      <c r="H24" s="108">
        <f t="shared" si="4"/>
        <v>0</v>
      </c>
      <c r="I24" s="118" t="s">
        <v>462</v>
      </c>
      <c r="J24" s="222">
        <v>0.23840277777708252</v>
      </c>
      <c r="K24" s="115"/>
      <c r="L24" s="116"/>
      <c r="M24" s="142"/>
      <c r="N24" s="39"/>
      <c r="O24" s="146">
        <f>B24/(B24+B23)</f>
        <v>0.5002498751</v>
      </c>
      <c r="P24" s="147"/>
      <c r="Q24" s="5"/>
      <c r="R24" s="5"/>
      <c r="S24" s="5"/>
      <c r="T24" s="5"/>
      <c r="U24" s="5"/>
      <c r="V24" s="5"/>
      <c r="W24" s="5"/>
      <c r="X24" s="5"/>
      <c r="Y24" s="5"/>
      <c r="Z24" s="5"/>
      <c r="AA24" s="5"/>
      <c r="AB24" s="5"/>
      <c r="AC24" s="5"/>
      <c r="AD24" s="5"/>
    </row>
    <row r="25" ht="15.0" customHeight="1">
      <c r="A25" s="170">
        <v>46295.0</v>
      </c>
      <c r="B25" s="182">
        <v>1105.0</v>
      </c>
      <c r="C25" s="108">
        <f t="shared" si="1"/>
        <v>181</v>
      </c>
      <c r="D25" s="108">
        <f t="shared" si="2"/>
        <v>46.96132597</v>
      </c>
      <c r="E25" s="113" t="s">
        <v>378</v>
      </c>
      <c r="F25" s="108"/>
      <c r="G25" s="108">
        <f t="shared" si="3"/>
        <v>0</v>
      </c>
      <c r="H25" s="189">
        <v>-1.0</v>
      </c>
      <c r="I25" s="189" t="s">
        <v>464</v>
      </c>
      <c r="J25" s="222">
        <v>0.12574074073927477</v>
      </c>
      <c r="K25" s="115"/>
      <c r="L25" s="116"/>
      <c r="M25" s="142"/>
      <c r="N25" s="143"/>
      <c r="O25" s="144">
        <f>B25/(B25+B26)</f>
        <v>1</v>
      </c>
      <c r="P25" s="145"/>
      <c r="Q25" s="5"/>
      <c r="R25" s="5"/>
      <c r="S25" s="5"/>
      <c r="T25" s="5"/>
      <c r="U25" s="5"/>
      <c r="V25" s="5"/>
      <c r="W25" s="5"/>
      <c r="X25" s="5"/>
      <c r="Y25" s="5"/>
      <c r="Z25" s="5"/>
      <c r="AA25" s="5"/>
      <c r="AB25" s="5"/>
      <c r="AC25" s="5"/>
      <c r="AD25" s="5"/>
    </row>
    <row r="26" ht="15.0" customHeight="1">
      <c r="A26" s="169"/>
      <c r="B26" s="108"/>
      <c r="C26" s="108"/>
      <c r="D26" s="108"/>
      <c r="E26" s="113"/>
      <c r="F26" s="113"/>
      <c r="G26" s="108"/>
      <c r="H26" s="108"/>
      <c r="I26" s="113" t="s">
        <v>378</v>
      </c>
      <c r="J26" s="71"/>
      <c r="K26" s="115"/>
      <c r="L26" s="116"/>
      <c r="M26" s="142"/>
      <c r="N26" s="148"/>
      <c r="O26" s="149">
        <f>B26/(B26+B25)</f>
        <v>0</v>
      </c>
      <c r="P26" s="150"/>
      <c r="Q26" s="5"/>
      <c r="R26" s="5"/>
      <c r="S26" s="5"/>
      <c r="T26" s="5"/>
      <c r="U26" s="5"/>
      <c r="V26" s="5"/>
      <c r="W26" s="5"/>
      <c r="X26" s="5"/>
      <c r="Y26" s="5"/>
      <c r="Z26" s="5"/>
      <c r="AA26" s="5"/>
      <c r="AB26" s="5"/>
      <c r="AC26" s="5"/>
      <c r="AD26" s="5"/>
    </row>
    <row r="27" ht="15.0" customHeight="1">
      <c r="A27" s="169" t="s">
        <v>378</v>
      </c>
      <c r="B27" s="108" t="s">
        <v>378</v>
      </c>
      <c r="C27" s="108"/>
      <c r="D27" s="108"/>
      <c r="E27" s="113"/>
      <c r="F27" s="113"/>
      <c r="G27" s="108"/>
      <c r="H27" s="108"/>
      <c r="I27" s="113" t="s">
        <v>378</v>
      </c>
      <c r="J27" s="71"/>
      <c r="K27" s="115"/>
      <c r="L27" s="116"/>
      <c r="M27" s="151"/>
      <c r="N27" s="152"/>
      <c r="O27" s="152"/>
      <c r="P27" s="153"/>
      <c r="Q27" s="5"/>
      <c r="R27" s="5"/>
      <c r="S27" s="5"/>
      <c r="T27" s="5"/>
      <c r="U27" s="5"/>
      <c r="V27" s="5"/>
      <c r="W27" s="5"/>
      <c r="X27" s="5"/>
      <c r="Y27" s="5"/>
      <c r="Z27" s="5"/>
      <c r="AA27" s="5"/>
      <c r="AB27" s="5"/>
      <c r="AC27" s="5"/>
      <c r="AD27" s="5"/>
    </row>
    <row r="28" ht="15.0" customHeight="1">
      <c r="A28" s="169" t="s">
        <v>378</v>
      </c>
      <c r="B28" s="108" t="s">
        <v>378</v>
      </c>
      <c r="C28" s="108"/>
      <c r="D28" s="108"/>
      <c r="E28" s="113"/>
      <c r="F28" s="113"/>
      <c r="G28" s="108"/>
      <c r="H28" s="108"/>
      <c r="I28" s="113" t="s">
        <v>378</v>
      </c>
      <c r="J28" s="71"/>
      <c r="K28" s="154"/>
      <c r="L28" s="154"/>
      <c r="M28" s="5"/>
      <c r="N28" s="152"/>
      <c r="O28" s="152"/>
      <c r="P28" s="153"/>
      <c r="Q28" s="5"/>
      <c r="R28" s="5"/>
      <c r="S28" s="5"/>
      <c r="T28" s="5"/>
      <c r="U28" s="5"/>
      <c r="V28" s="5"/>
      <c r="W28" s="5"/>
      <c r="X28" s="5"/>
      <c r="Y28" s="5"/>
      <c r="Z28" s="5"/>
      <c r="AA28" s="5"/>
      <c r="AB28" s="5"/>
      <c r="AC28" s="5"/>
      <c r="AD28" s="5"/>
    </row>
    <row r="29" ht="15.0" customHeight="1">
      <c r="A29" s="191" t="s">
        <v>378</v>
      </c>
      <c r="B29" s="113" t="s">
        <v>378</v>
      </c>
      <c r="C29" s="108"/>
      <c r="D29" s="108"/>
      <c r="E29" s="113"/>
      <c r="F29" s="113"/>
      <c r="G29" s="108"/>
      <c r="H29" s="108"/>
      <c r="I29" s="113" t="s">
        <v>378</v>
      </c>
      <c r="J29" s="71"/>
      <c r="K29" s="156"/>
      <c r="L29" s="32"/>
      <c r="M29" s="96"/>
      <c r="N29" s="152"/>
      <c r="O29" s="152"/>
      <c r="P29" s="153"/>
      <c r="Q29" s="5"/>
      <c r="R29" s="5"/>
      <c r="S29" s="5"/>
      <c r="T29" s="5"/>
      <c r="U29" s="5"/>
      <c r="V29" s="5"/>
      <c r="W29" s="5"/>
      <c r="X29" s="5"/>
      <c r="Y29" s="96"/>
      <c r="Z29" s="96"/>
      <c r="AA29" s="96"/>
      <c r="AB29" s="96"/>
      <c r="AC29" s="96"/>
      <c r="AD29" s="96"/>
    </row>
    <row r="30" ht="15.0" customHeight="1">
      <c r="A30" s="191" t="s">
        <v>378</v>
      </c>
      <c r="B30" s="157">
        <f>SUM(B6:B29)</f>
        <v>29128</v>
      </c>
      <c r="C30" s="113" t="s">
        <v>378</v>
      </c>
      <c r="D30" s="108">
        <f>AVERAGE(D6:D29)</f>
        <v>46.1375009</v>
      </c>
      <c r="E30" s="113" t="s">
        <v>378</v>
      </c>
      <c r="F30" s="108">
        <f>SUM(F4:F29)</f>
        <v>25</v>
      </c>
      <c r="G30" s="108" t="s">
        <v>378</v>
      </c>
      <c r="H30" s="108">
        <f>SUM(H6:H29)</f>
        <v>-6</v>
      </c>
      <c r="I30" s="113" t="s">
        <v>378</v>
      </c>
      <c r="J30" s="71"/>
      <c r="K30" s="32"/>
      <c r="L30" s="32"/>
      <c r="M30" s="96"/>
      <c r="N30" s="152"/>
      <c r="O30" s="152"/>
      <c r="P30" s="153"/>
      <c r="Q30" s="5"/>
      <c r="R30" s="5"/>
      <c r="S30" s="5"/>
      <c r="T30" s="5"/>
      <c r="U30" s="5"/>
      <c r="V30" s="5"/>
      <c r="W30" s="5"/>
      <c r="X30" s="104"/>
      <c r="Y30" s="32"/>
      <c r="Z30" s="32"/>
      <c r="AA30" s="32"/>
      <c r="AB30" s="32"/>
      <c r="AC30" s="32"/>
      <c r="AD30" s="32"/>
    </row>
    <row r="31" ht="15.0" customHeight="1">
      <c r="A31" s="193"/>
      <c r="B31" s="71"/>
      <c r="C31" s="71"/>
      <c r="D31" s="71"/>
      <c r="E31" s="71"/>
      <c r="F31" s="71"/>
      <c r="G31" s="71"/>
      <c r="H31" s="71"/>
      <c r="I31" s="71"/>
      <c r="J31" s="71"/>
      <c r="K31" s="32"/>
      <c r="L31" s="32"/>
      <c r="M31" s="158"/>
      <c r="N31" s="152"/>
      <c r="O31" s="152"/>
      <c r="P31" s="153"/>
      <c r="Q31" s="159"/>
      <c r="R31" s="159"/>
      <c r="S31" s="5"/>
      <c r="T31" s="5"/>
      <c r="U31" s="5"/>
      <c r="V31" s="5"/>
      <c r="W31" s="5"/>
      <c r="X31" s="104"/>
      <c r="Y31" s="160"/>
      <c r="Z31" s="160"/>
      <c r="AA31" s="160"/>
      <c r="AB31" s="160"/>
      <c r="AC31" s="160"/>
      <c r="AD31" s="160"/>
    </row>
    <row r="32" ht="15.0" customHeight="1">
      <c r="A32" s="193"/>
      <c r="B32" s="71">
        <v>10.0</v>
      </c>
      <c r="C32" s="194">
        <f>B32/B30</f>
        <v>0.0003433122768</v>
      </c>
      <c r="D32" s="71"/>
      <c r="E32" s="71"/>
      <c r="F32" s="71"/>
      <c r="G32" s="71"/>
      <c r="H32" s="71"/>
      <c r="I32" s="71"/>
      <c r="J32" s="71"/>
      <c r="K32" s="32"/>
      <c r="L32" s="32"/>
      <c r="M32" s="158"/>
      <c r="N32" s="152"/>
      <c r="O32" s="152"/>
      <c r="P32" s="153"/>
      <c r="Q32" s="159"/>
      <c r="R32" s="159"/>
      <c r="S32" s="5"/>
      <c r="T32" s="5"/>
      <c r="U32" s="5"/>
      <c r="V32" s="5"/>
      <c r="W32" s="5"/>
      <c r="X32" s="104"/>
      <c r="Y32" s="160"/>
      <c r="Z32" s="160"/>
      <c r="AA32" s="160"/>
      <c r="AB32" s="160"/>
      <c r="AC32" s="160"/>
      <c r="AD32" s="160"/>
    </row>
    <row r="33" ht="15.0" customHeight="1">
      <c r="A33" s="193"/>
      <c r="B33" s="71"/>
      <c r="C33" s="71"/>
      <c r="D33" s="71"/>
      <c r="E33" s="71"/>
      <c r="F33" s="71"/>
      <c r="G33" s="71"/>
      <c r="H33" s="71"/>
      <c r="I33" s="71"/>
      <c r="J33" s="71"/>
      <c r="K33" s="5"/>
      <c r="L33" s="5"/>
      <c r="M33" s="5"/>
      <c r="N33" s="5"/>
      <c r="O33" s="5"/>
      <c r="P33" s="5"/>
      <c r="Q33" s="5"/>
      <c r="R33" s="5"/>
      <c r="S33" s="5"/>
      <c r="T33" s="5"/>
      <c r="U33" s="5"/>
      <c r="V33" s="5"/>
      <c r="W33" s="5"/>
      <c r="X33" s="5"/>
      <c r="Y33" s="5"/>
      <c r="Z33" s="5"/>
      <c r="AA33" s="5"/>
      <c r="AB33" s="5"/>
      <c r="AC33" s="5"/>
      <c r="AD33" s="5"/>
    </row>
    <row r="34" ht="15.0" customHeight="1">
      <c r="A34" s="193"/>
      <c r="B34" s="71"/>
      <c r="C34" s="71"/>
      <c r="D34" s="71"/>
      <c r="E34" s="71"/>
      <c r="F34" s="71"/>
      <c r="G34" s="71"/>
      <c r="H34" s="71"/>
      <c r="I34" s="71"/>
      <c r="J34" s="71"/>
      <c r="K34" s="96"/>
      <c r="L34" s="5"/>
      <c r="M34" s="5"/>
      <c r="N34" s="5"/>
      <c r="O34" s="5"/>
      <c r="P34" s="5"/>
      <c r="Q34" s="5"/>
      <c r="R34" s="5"/>
      <c r="S34" s="5"/>
      <c r="T34" s="5"/>
      <c r="U34" s="5"/>
      <c r="V34" s="5"/>
      <c r="W34" s="5"/>
      <c r="X34" s="5"/>
      <c r="Y34" s="5"/>
      <c r="Z34" s="5"/>
      <c r="AA34" s="5"/>
      <c r="AB34" s="5"/>
      <c r="AC34" s="5"/>
      <c r="AD34" s="5"/>
    </row>
    <row r="35" ht="15.0" customHeight="1">
      <c r="A35" s="161" t="s">
        <v>389</v>
      </c>
      <c r="B35" s="162"/>
      <c r="C35" s="162"/>
      <c r="D35" s="162"/>
      <c r="E35" s="162"/>
      <c r="F35" s="163"/>
      <c r="G35" s="161" t="s">
        <v>389</v>
      </c>
      <c r="H35" s="162"/>
      <c r="I35" s="162"/>
      <c r="J35" s="162"/>
      <c r="K35" s="162"/>
      <c r="L35" s="163"/>
      <c r="M35" s="5"/>
      <c r="N35" s="5"/>
      <c r="O35" s="5"/>
      <c r="P35" s="5"/>
      <c r="Q35" s="5"/>
      <c r="R35" s="5"/>
      <c r="S35" s="5"/>
      <c r="T35" s="5"/>
      <c r="U35" s="5"/>
      <c r="V35" s="5"/>
      <c r="W35" s="5"/>
      <c r="X35" s="5"/>
      <c r="Y35" s="5"/>
      <c r="Z35" s="5"/>
      <c r="AA35" s="5"/>
      <c r="AB35" s="5"/>
      <c r="AC35" s="5"/>
      <c r="AD35" s="5"/>
    </row>
    <row r="36" ht="15.0" customHeight="1">
      <c r="A36" s="161" t="s">
        <v>390</v>
      </c>
      <c r="B36" s="162"/>
      <c r="C36" s="162"/>
      <c r="D36" s="162"/>
      <c r="E36" s="162"/>
      <c r="F36" s="163"/>
      <c r="G36" s="161" t="s">
        <v>390</v>
      </c>
      <c r="H36" s="162"/>
      <c r="I36" s="162"/>
      <c r="J36" s="162"/>
      <c r="K36" s="162"/>
      <c r="L36" s="163"/>
      <c r="M36" s="5"/>
      <c r="N36" s="5"/>
      <c r="O36" s="5"/>
      <c r="P36" s="5"/>
      <c r="Q36" s="5"/>
      <c r="R36" s="5"/>
      <c r="S36" s="5"/>
      <c r="T36" s="5"/>
      <c r="U36" s="5"/>
      <c r="V36" s="5"/>
      <c r="W36" s="5"/>
      <c r="X36" s="5"/>
      <c r="Y36" s="5"/>
      <c r="Z36" s="5"/>
      <c r="AA36" s="5"/>
      <c r="AB36" s="5"/>
      <c r="AC36" s="5"/>
      <c r="AD36" s="5"/>
    </row>
    <row r="37" ht="15.0" customHeight="1">
      <c r="A37" s="193"/>
      <c r="B37" s="93" t="s">
        <v>391</v>
      </c>
      <c r="C37" s="71"/>
      <c r="D37" s="71"/>
      <c r="E37" s="71"/>
      <c r="F37" s="71"/>
      <c r="G37" s="71"/>
      <c r="H37" s="71"/>
      <c r="I37" s="71"/>
      <c r="J37" s="71"/>
      <c r="K37" s="5"/>
      <c r="L37" s="5"/>
      <c r="M37" s="5"/>
      <c r="N37" s="5"/>
      <c r="O37" s="5"/>
      <c r="P37" s="5"/>
      <c r="Q37" s="5"/>
      <c r="R37" s="5"/>
      <c r="S37" s="5"/>
      <c r="T37" s="5"/>
      <c r="U37" s="5"/>
      <c r="V37" s="5"/>
      <c r="W37" s="5"/>
      <c r="X37" s="5"/>
      <c r="Y37" s="5"/>
      <c r="Z37" s="5"/>
      <c r="AA37" s="5"/>
      <c r="AB37" s="5"/>
      <c r="AC37" s="5"/>
      <c r="AD37" s="5"/>
    </row>
    <row r="38" ht="15.0" customHeight="1">
      <c r="A38" s="193"/>
      <c r="B38" s="164" t="s">
        <v>392</v>
      </c>
      <c r="D38" s="71"/>
      <c r="E38" s="71"/>
      <c r="F38" s="71"/>
      <c r="G38" s="71"/>
      <c r="H38" s="71"/>
      <c r="I38" s="71"/>
      <c r="J38" s="71"/>
      <c r="K38" s="5"/>
      <c r="L38" s="5"/>
      <c r="M38" s="5"/>
      <c r="N38" s="5"/>
      <c r="O38" s="5"/>
      <c r="P38" s="5"/>
      <c r="Q38" s="5"/>
      <c r="R38" s="5"/>
      <c r="S38" s="5"/>
      <c r="T38" s="5"/>
      <c r="U38" s="5"/>
      <c r="V38" s="5"/>
      <c r="W38" s="5"/>
      <c r="X38" s="5"/>
      <c r="Y38" s="5"/>
      <c r="Z38" s="5"/>
      <c r="AA38" s="5"/>
      <c r="AB38" s="5"/>
      <c r="AC38" s="5"/>
      <c r="AD38" s="5"/>
    </row>
    <row r="39" ht="15.0" customHeight="1">
      <c r="A39" s="193"/>
      <c r="B39" s="93" t="s">
        <v>393</v>
      </c>
      <c r="D39" s="71"/>
      <c r="E39" s="71"/>
      <c r="F39" s="71"/>
      <c r="G39" s="71"/>
      <c r="H39" s="71"/>
      <c r="I39" s="71"/>
      <c r="J39" s="71"/>
      <c r="K39" s="5"/>
      <c r="L39" s="5"/>
      <c r="M39" s="5"/>
      <c r="N39" s="5"/>
      <c r="O39" s="5"/>
      <c r="P39" s="5"/>
      <c r="Q39" s="5"/>
      <c r="R39" s="5"/>
      <c r="S39" s="5"/>
      <c r="T39" s="5"/>
      <c r="U39" s="5"/>
      <c r="V39" s="5"/>
      <c r="W39" s="5"/>
      <c r="X39" s="5"/>
      <c r="Y39" s="5"/>
      <c r="Z39" s="5"/>
      <c r="AA39" s="5"/>
      <c r="AB39" s="5"/>
      <c r="AC39" s="5"/>
      <c r="AD39" s="5"/>
    </row>
    <row r="40" ht="15.0" customHeight="1">
      <c r="A40" s="193"/>
      <c r="B40" s="71"/>
      <c r="C40" s="71"/>
      <c r="D40" s="71"/>
      <c r="E40" s="71"/>
      <c r="F40" s="71"/>
      <c r="G40" s="71"/>
      <c r="H40" s="71"/>
      <c r="I40" s="71"/>
      <c r="J40" s="71"/>
      <c r="K40" s="5"/>
      <c r="L40" s="5"/>
      <c r="M40" s="5"/>
      <c r="N40" s="5"/>
      <c r="O40" s="5"/>
      <c r="P40" s="5"/>
      <c r="Q40" s="5"/>
      <c r="R40" s="5"/>
      <c r="S40" s="5"/>
      <c r="T40" s="5"/>
      <c r="U40" s="5"/>
      <c r="V40" s="5"/>
      <c r="W40" s="5"/>
      <c r="X40" s="5"/>
      <c r="Y40" s="5"/>
      <c r="Z40" s="5"/>
      <c r="AA40" s="5"/>
      <c r="AB40" s="5"/>
      <c r="AC40" s="5"/>
      <c r="AD40" s="5"/>
    </row>
    <row r="41" ht="15.0" customHeight="1">
      <c r="A41" s="193"/>
      <c r="B41" s="40" t="s">
        <v>394</v>
      </c>
      <c r="C41" s="71"/>
      <c r="D41" s="71"/>
      <c r="E41" s="71"/>
      <c r="F41" s="71"/>
      <c r="G41" s="71"/>
      <c r="H41" s="71"/>
      <c r="I41" s="71"/>
      <c r="J41" s="71"/>
      <c r="K41" s="5"/>
      <c r="L41" s="5"/>
      <c r="M41" s="5"/>
      <c r="N41" s="5"/>
      <c r="O41" s="5"/>
      <c r="P41" s="5"/>
      <c r="Q41" s="5"/>
      <c r="R41" s="5"/>
      <c r="S41" s="5"/>
      <c r="T41" s="5"/>
      <c r="U41" s="5"/>
      <c r="V41" s="5"/>
      <c r="W41" s="5"/>
      <c r="X41" s="5"/>
      <c r="Y41" s="5"/>
      <c r="Z41" s="5"/>
      <c r="AA41" s="5"/>
      <c r="AB41" s="5"/>
      <c r="AC41" s="5"/>
      <c r="AD41" s="5"/>
    </row>
    <row r="42" ht="15.0" customHeight="1">
      <c r="A42" s="193"/>
      <c r="B42" s="40" t="s">
        <v>396</v>
      </c>
      <c r="D42" s="71"/>
      <c r="E42" s="71"/>
      <c r="F42" s="71"/>
      <c r="G42" s="71"/>
      <c r="H42" s="71"/>
      <c r="I42" s="71"/>
      <c r="J42" s="71"/>
      <c r="K42" s="96"/>
      <c r="L42" s="5"/>
      <c r="M42" s="5"/>
      <c r="N42" s="5"/>
      <c r="O42" s="5"/>
      <c r="P42" s="5"/>
      <c r="Q42" s="5"/>
      <c r="R42" s="5"/>
      <c r="S42" s="5"/>
      <c r="T42" s="5"/>
      <c r="U42" s="5"/>
      <c r="V42" s="5"/>
      <c r="W42" s="5"/>
      <c r="X42" s="5"/>
      <c r="Y42" s="5"/>
      <c r="Z42" s="5"/>
      <c r="AA42" s="5"/>
      <c r="AB42" s="5"/>
      <c r="AC42" s="5"/>
      <c r="AD42" s="5"/>
    </row>
    <row r="43" ht="15.0" customHeight="1">
      <c r="A43" s="193"/>
      <c r="B43" s="40" t="s">
        <v>397</v>
      </c>
      <c r="D43" s="71"/>
      <c r="E43" s="71"/>
      <c r="F43" s="71"/>
      <c r="G43" s="71"/>
      <c r="H43" s="71"/>
      <c r="I43" s="71"/>
      <c r="J43" s="71"/>
      <c r="K43" s="96"/>
      <c r="L43" s="5"/>
      <c r="M43" s="5"/>
      <c r="N43" s="5"/>
      <c r="O43" s="5"/>
      <c r="P43" s="5"/>
      <c r="Q43" s="5"/>
      <c r="R43" s="5"/>
      <c r="S43" s="5"/>
      <c r="T43" s="5"/>
      <c r="U43" s="5"/>
      <c r="V43" s="5"/>
      <c r="W43" s="5"/>
      <c r="X43" s="5"/>
      <c r="Y43" s="5"/>
      <c r="Z43" s="5"/>
      <c r="AA43" s="5"/>
      <c r="AB43" s="5"/>
      <c r="AC43" s="5"/>
      <c r="AD43" s="5"/>
    </row>
    <row r="44" ht="15.0" customHeight="1">
      <c r="A44" s="193"/>
      <c r="B44" s="40" t="s">
        <v>398</v>
      </c>
      <c r="D44" s="71"/>
      <c r="E44" s="71"/>
      <c r="F44" s="71"/>
      <c r="G44" s="71"/>
      <c r="H44" s="71"/>
      <c r="I44" s="71"/>
      <c r="J44" s="71"/>
      <c r="K44" s="5"/>
      <c r="L44" s="5"/>
      <c r="M44" s="5"/>
      <c r="N44" s="5"/>
      <c r="O44" s="5"/>
      <c r="P44" s="5"/>
      <c r="Q44" s="5"/>
      <c r="R44" s="5"/>
      <c r="S44" s="5"/>
      <c r="T44" s="5"/>
      <c r="U44" s="5"/>
      <c r="V44" s="5"/>
      <c r="W44" s="5"/>
      <c r="X44" s="5"/>
      <c r="Y44" s="5"/>
      <c r="Z44" s="5"/>
      <c r="AA44" s="5"/>
      <c r="AB44" s="5"/>
      <c r="AC44" s="5"/>
      <c r="AD44" s="5"/>
    </row>
    <row r="45" ht="15.0" customHeight="1">
      <c r="A45" s="193"/>
      <c r="B45" s="40" t="s">
        <v>399</v>
      </c>
      <c r="D45" s="71"/>
      <c r="E45" s="71"/>
      <c r="F45" s="71"/>
      <c r="G45" s="71"/>
      <c r="H45" s="71"/>
      <c r="I45" s="71"/>
      <c r="J45" s="71"/>
      <c r="K45" s="5"/>
      <c r="L45" s="5"/>
      <c r="M45" s="5"/>
      <c r="N45" s="5"/>
      <c r="O45" s="5"/>
      <c r="P45" s="5"/>
      <c r="Q45" s="5"/>
      <c r="R45" s="5"/>
      <c r="S45" s="5"/>
      <c r="T45" s="5"/>
      <c r="U45" s="5"/>
      <c r="V45" s="5"/>
      <c r="W45" s="5"/>
      <c r="X45" s="5"/>
      <c r="Y45" s="5"/>
      <c r="Z45" s="5"/>
      <c r="AA45" s="5"/>
      <c r="AB45" s="5"/>
      <c r="AC45" s="5"/>
      <c r="AD45" s="5"/>
    </row>
    <row r="46" ht="15.0" customHeight="1">
      <c r="A46" s="193"/>
      <c r="B46" s="40" t="s">
        <v>400</v>
      </c>
      <c r="D46" s="71"/>
      <c r="E46" s="71"/>
      <c r="F46" s="71"/>
      <c r="G46" s="71"/>
      <c r="H46" s="71"/>
      <c r="I46" s="71"/>
      <c r="J46" s="71"/>
      <c r="K46" s="5"/>
      <c r="L46" s="5"/>
      <c r="M46" s="5"/>
      <c r="N46" s="5"/>
      <c r="O46" s="5"/>
      <c r="P46" s="5"/>
      <c r="Q46" s="5"/>
      <c r="R46" s="5"/>
      <c r="S46" s="5"/>
      <c r="T46" s="5"/>
      <c r="U46" s="5"/>
      <c r="V46" s="5"/>
      <c r="W46" s="5"/>
      <c r="X46" s="5"/>
      <c r="Y46" s="5"/>
      <c r="Z46" s="5"/>
      <c r="AA46" s="5"/>
      <c r="AB46" s="5"/>
      <c r="AC46" s="5"/>
      <c r="AD46" s="5"/>
    </row>
    <row r="47" ht="15.0" customHeight="1">
      <c r="A47" s="193"/>
      <c r="B47" s="40" t="s">
        <v>401</v>
      </c>
      <c r="D47" s="71"/>
      <c r="E47" s="71"/>
      <c r="F47" s="71"/>
      <c r="G47" s="71"/>
      <c r="H47" s="71"/>
      <c r="I47" s="71"/>
      <c r="J47" s="71"/>
      <c r="K47" s="5"/>
      <c r="L47" s="5"/>
      <c r="M47" s="5"/>
      <c r="N47" s="5"/>
      <c r="O47" s="5"/>
      <c r="P47" s="5"/>
      <c r="Q47" s="5"/>
      <c r="R47" s="5"/>
      <c r="S47" s="5"/>
      <c r="T47" s="5"/>
      <c r="U47" s="5"/>
      <c r="V47" s="5"/>
      <c r="W47" s="5"/>
      <c r="X47" s="5"/>
      <c r="Y47" s="5"/>
      <c r="Z47" s="5"/>
      <c r="AA47" s="5"/>
      <c r="AB47" s="5"/>
      <c r="AC47" s="5"/>
      <c r="AD47" s="5"/>
    </row>
    <row r="48" ht="15.0" customHeight="1">
      <c r="A48" s="193"/>
      <c r="B48" s="40" t="s">
        <v>402</v>
      </c>
      <c r="D48" s="71"/>
      <c r="E48" s="71"/>
      <c r="F48" s="71"/>
      <c r="G48" s="71"/>
      <c r="H48" s="71"/>
      <c r="I48" s="71"/>
      <c r="J48" s="71"/>
      <c r="K48" s="5"/>
      <c r="L48" s="5"/>
      <c r="M48" s="5"/>
      <c r="N48" s="5"/>
      <c r="O48" s="5"/>
      <c r="P48" s="5"/>
      <c r="Q48" s="5"/>
      <c r="R48" s="5"/>
      <c r="S48" s="5"/>
      <c r="T48" s="5"/>
      <c r="U48" s="5"/>
      <c r="V48" s="5"/>
      <c r="W48" s="5"/>
      <c r="X48" s="5"/>
      <c r="Y48" s="5"/>
      <c r="Z48" s="5"/>
      <c r="AA48" s="5"/>
      <c r="AB48" s="5"/>
      <c r="AC48" s="5"/>
      <c r="AD48" s="5"/>
    </row>
    <row r="49" ht="15.0" customHeight="1">
      <c r="A49" s="193"/>
      <c r="B49" s="40" t="s">
        <v>403</v>
      </c>
      <c r="D49" s="71"/>
      <c r="E49" s="71"/>
      <c r="F49" s="71"/>
      <c r="G49" s="71"/>
      <c r="H49" s="71"/>
      <c r="I49" s="71"/>
      <c r="J49" s="71"/>
      <c r="K49" s="5"/>
      <c r="L49" s="5"/>
      <c r="M49" s="5"/>
      <c r="N49" s="5"/>
      <c r="O49" s="5"/>
      <c r="P49" s="5"/>
      <c r="Q49" s="5"/>
      <c r="R49" s="5"/>
      <c r="S49" s="5"/>
      <c r="T49" s="5"/>
      <c r="U49" s="5"/>
      <c r="V49" s="5"/>
      <c r="W49" s="5"/>
      <c r="X49" s="5"/>
      <c r="Y49" s="5"/>
      <c r="Z49" s="5"/>
      <c r="AA49" s="5"/>
      <c r="AB49" s="5"/>
      <c r="AC49" s="5"/>
      <c r="AD49" s="5"/>
    </row>
    <row r="50" ht="15.0" customHeight="1">
      <c r="A50" s="193"/>
      <c r="B50" s="40" t="s">
        <v>404</v>
      </c>
      <c r="D50" s="71"/>
      <c r="E50" s="71"/>
      <c r="F50" s="71"/>
      <c r="G50" s="71"/>
      <c r="H50" s="71"/>
      <c r="I50" s="71"/>
      <c r="J50" s="71"/>
      <c r="K50" s="5"/>
      <c r="L50" s="5"/>
      <c r="M50" s="5"/>
      <c r="N50" s="5"/>
      <c r="O50" s="5"/>
      <c r="P50" s="5"/>
      <c r="Q50" s="5"/>
      <c r="R50" s="5"/>
      <c r="S50" s="5"/>
      <c r="T50" s="5"/>
      <c r="U50" s="5"/>
      <c r="V50" s="5"/>
      <c r="W50" s="5"/>
      <c r="X50" s="5"/>
      <c r="Y50" s="5"/>
      <c r="Z50" s="5"/>
      <c r="AA50" s="5"/>
      <c r="AB50" s="5"/>
      <c r="AC50" s="5"/>
      <c r="AD50" s="5"/>
    </row>
    <row r="51" ht="15.0" customHeight="1">
      <c r="A51" s="193"/>
      <c r="B51" s="40" t="s">
        <v>405</v>
      </c>
      <c r="D51" s="71"/>
      <c r="E51" s="71"/>
      <c r="F51" s="71"/>
      <c r="G51" s="71"/>
      <c r="H51" s="71"/>
      <c r="I51" s="71"/>
      <c r="J51" s="71"/>
      <c r="K51" s="5"/>
      <c r="L51" s="5"/>
      <c r="M51" s="5"/>
      <c r="N51" s="5"/>
      <c r="O51" s="5"/>
      <c r="P51" s="5"/>
      <c r="Q51" s="5"/>
      <c r="R51" s="5"/>
      <c r="S51" s="5"/>
      <c r="T51" s="5"/>
      <c r="U51" s="5"/>
      <c r="V51" s="5"/>
      <c r="W51" s="5"/>
      <c r="X51" s="5"/>
      <c r="Y51" s="5"/>
      <c r="Z51" s="5"/>
      <c r="AA51" s="5"/>
      <c r="AB51" s="5"/>
      <c r="AC51" s="5"/>
      <c r="AD51" s="5"/>
    </row>
    <row r="52" ht="15.0" customHeight="1">
      <c r="A52" s="193"/>
      <c r="B52" s="40" t="s">
        <v>406</v>
      </c>
      <c r="D52" s="71"/>
      <c r="E52" s="71"/>
      <c r="F52" s="71"/>
      <c r="G52" s="71"/>
      <c r="H52" s="71"/>
      <c r="I52" s="71"/>
      <c r="J52" s="71"/>
      <c r="K52" s="5"/>
      <c r="L52" s="5"/>
      <c r="M52" s="5"/>
      <c r="N52" s="5"/>
      <c r="O52" s="5"/>
      <c r="P52" s="5"/>
      <c r="Q52" s="5"/>
      <c r="R52" s="5"/>
      <c r="S52" s="5"/>
      <c r="T52" s="5"/>
      <c r="U52" s="5"/>
      <c r="V52" s="5"/>
      <c r="W52" s="5"/>
      <c r="X52" s="5"/>
      <c r="Y52" s="5"/>
      <c r="Z52" s="5"/>
      <c r="AA52" s="5"/>
      <c r="AB52" s="5"/>
      <c r="AC52" s="5"/>
      <c r="AD52" s="5"/>
    </row>
    <row r="53" ht="15.0" customHeight="1">
      <c r="A53" s="193"/>
      <c r="B53" s="71"/>
      <c r="C53" s="71"/>
      <c r="D53" s="71"/>
      <c r="E53" s="71"/>
      <c r="F53" s="71"/>
      <c r="G53" s="71"/>
      <c r="H53" s="71"/>
      <c r="I53" s="71"/>
      <c r="J53" s="71"/>
      <c r="K53" s="5"/>
      <c r="L53" s="5"/>
      <c r="M53" s="5"/>
      <c r="N53" s="5"/>
      <c r="O53" s="5"/>
      <c r="P53" s="5"/>
      <c r="Q53" s="5"/>
      <c r="R53" s="5"/>
      <c r="S53" s="5"/>
      <c r="T53" s="5"/>
      <c r="U53" s="5"/>
      <c r="V53" s="5"/>
      <c r="W53" s="5"/>
      <c r="X53" s="5"/>
      <c r="Y53" s="5"/>
      <c r="Z53" s="5"/>
      <c r="AA53" s="5"/>
      <c r="AB53" s="5"/>
      <c r="AC53" s="5"/>
      <c r="AD53" s="5"/>
    </row>
    <row r="54" ht="15.0" customHeight="1">
      <c r="A54" s="193"/>
      <c r="B54" s="71"/>
      <c r="C54" s="71"/>
      <c r="D54" s="71"/>
      <c r="E54" s="71"/>
      <c r="F54" s="71"/>
      <c r="G54" s="71"/>
      <c r="H54" s="71"/>
      <c r="I54" s="71"/>
      <c r="J54" s="71"/>
      <c r="K54" s="5"/>
      <c r="L54" s="5"/>
      <c r="M54" s="5"/>
      <c r="N54" s="5"/>
      <c r="O54" s="5"/>
      <c r="P54" s="5"/>
      <c r="Q54" s="5"/>
      <c r="R54" s="5"/>
      <c r="S54" s="5"/>
      <c r="T54" s="5"/>
      <c r="U54" s="5"/>
      <c r="V54" s="5"/>
      <c r="W54" s="5"/>
      <c r="X54" s="5"/>
      <c r="Y54" s="5"/>
      <c r="Z54" s="5"/>
      <c r="AA54" s="5"/>
      <c r="AB54" s="5"/>
      <c r="AC54" s="5"/>
      <c r="AD54" s="5"/>
    </row>
    <row r="55" ht="15.0" customHeight="1">
      <c r="A55" s="55"/>
      <c r="B55" s="5"/>
      <c r="C55" s="5"/>
      <c r="D55" s="5"/>
      <c r="E55" s="5"/>
      <c r="F55" s="5"/>
      <c r="G55" s="5"/>
      <c r="H55" s="134"/>
      <c r="I55" s="134"/>
      <c r="J55" s="5"/>
      <c r="K55" s="5"/>
      <c r="L55" s="5"/>
      <c r="M55" s="5"/>
      <c r="N55" s="5"/>
      <c r="O55" s="5"/>
      <c r="P55" s="5"/>
      <c r="Q55" s="5"/>
      <c r="R55" s="5"/>
      <c r="S55" s="5"/>
      <c r="T55" s="5"/>
      <c r="U55" s="5"/>
      <c r="V55" s="5"/>
      <c r="W55" s="5"/>
      <c r="X55" s="5"/>
      <c r="Y55" s="5"/>
      <c r="Z55" s="5"/>
      <c r="AA55" s="5"/>
      <c r="AB55" s="5"/>
      <c r="AC55" s="5"/>
      <c r="AD55" s="5"/>
    </row>
    <row r="56" ht="15.0" customHeight="1">
      <c r="A56" s="55"/>
      <c r="B56" s="5"/>
      <c r="C56" s="5"/>
      <c r="D56" s="5"/>
      <c r="E56" s="5"/>
      <c r="F56" s="5"/>
      <c r="G56" s="5"/>
      <c r="H56" s="134"/>
      <c r="I56" s="134"/>
      <c r="J56" s="5"/>
      <c r="K56" s="5"/>
      <c r="L56" s="5"/>
      <c r="M56" s="5"/>
      <c r="N56" s="5"/>
      <c r="O56" s="5"/>
      <c r="P56" s="5"/>
      <c r="Q56" s="5"/>
      <c r="R56" s="5"/>
      <c r="S56" s="5"/>
      <c r="T56" s="5"/>
      <c r="U56" s="5"/>
      <c r="V56" s="5"/>
      <c r="W56" s="5"/>
      <c r="X56" s="5"/>
      <c r="Y56" s="5"/>
      <c r="Z56" s="5"/>
      <c r="AA56" s="5"/>
      <c r="AB56" s="5"/>
      <c r="AC56" s="5"/>
      <c r="AD56" s="5"/>
    </row>
    <row r="57" ht="15.0" customHeight="1">
      <c r="A57" s="55"/>
      <c r="B57" s="5"/>
      <c r="C57" s="5"/>
      <c r="D57" s="5"/>
      <c r="E57" s="5"/>
      <c r="F57" s="5"/>
      <c r="G57" s="5"/>
      <c r="H57" s="134"/>
      <c r="I57" s="134"/>
      <c r="J57" s="5"/>
      <c r="K57" s="5"/>
      <c r="L57" s="5"/>
      <c r="M57" s="5"/>
      <c r="N57" s="5"/>
      <c r="O57" s="5"/>
      <c r="P57" s="5"/>
      <c r="Q57" s="5"/>
      <c r="R57" s="5"/>
      <c r="S57" s="5"/>
      <c r="T57" s="5"/>
      <c r="U57" s="5"/>
      <c r="V57" s="5"/>
      <c r="W57" s="5"/>
      <c r="X57" s="5"/>
      <c r="Y57" s="5"/>
      <c r="Z57" s="5"/>
      <c r="AA57" s="5"/>
      <c r="AB57" s="5"/>
      <c r="AC57" s="5"/>
      <c r="AD57" s="5"/>
    </row>
    <row r="58" ht="15.0" customHeight="1">
      <c r="A58" s="55"/>
      <c r="B58" s="172" t="s">
        <v>407</v>
      </c>
      <c r="C58" s="173" t="s">
        <v>408</v>
      </c>
      <c r="D58" s="173" t="s">
        <v>409</v>
      </c>
      <c r="E58" s="173" t="s">
        <v>410</v>
      </c>
      <c r="F58" s="5"/>
      <c r="G58" s="5"/>
      <c r="H58" s="134"/>
      <c r="I58" s="134"/>
      <c r="J58" s="5"/>
      <c r="K58" s="5"/>
      <c r="L58" s="5"/>
      <c r="M58" s="5"/>
      <c r="N58" s="5"/>
      <c r="O58" s="5"/>
      <c r="P58" s="5"/>
      <c r="Q58" s="5"/>
      <c r="R58" s="5"/>
      <c r="S58" s="5"/>
      <c r="T58" s="5"/>
      <c r="U58" s="5"/>
      <c r="V58" s="5"/>
      <c r="W58" s="5"/>
      <c r="X58" s="5"/>
      <c r="Y58" s="5"/>
      <c r="Z58" s="5"/>
      <c r="AA58" s="5"/>
      <c r="AB58" s="5"/>
      <c r="AC58" s="5"/>
      <c r="AD58" s="5"/>
    </row>
    <row r="59" ht="15.75" customHeight="1">
      <c r="A59" s="55"/>
      <c r="B59" s="174">
        <v>1.0</v>
      </c>
      <c r="C59" s="175" t="s">
        <v>411</v>
      </c>
      <c r="D59" s="177" t="s">
        <v>472</v>
      </c>
      <c r="E59" s="174">
        <v>50.0</v>
      </c>
      <c r="F59" s="5"/>
      <c r="G59" s="5"/>
      <c r="H59" s="134"/>
      <c r="I59" s="134"/>
      <c r="J59" s="5"/>
      <c r="K59" s="5"/>
      <c r="L59" s="5"/>
      <c r="M59" s="5"/>
      <c r="N59" s="5"/>
      <c r="O59" s="5"/>
      <c r="P59" s="5"/>
      <c r="Q59" s="5"/>
      <c r="R59" s="5"/>
      <c r="S59" s="5"/>
      <c r="T59" s="5"/>
      <c r="U59" s="5"/>
      <c r="V59" s="5"/>
      <c r="W59" s="5"/>
      <c r="X59" s="5"/>
      <c r="Y59" s="5"/>
      <c r="Z59" s="5"/>
      <c r="AA59" s="5"/>
      <c r="AB59" s="5"/>
      <c r="AC59" s="5"/>
      <c r="AD59" s="5"/>
    </row>
    <row r="60" ht="15.75" customHeight="1">
      <c r="A60" s="55"/>
      <c r="B60" s="44"/>
      <c r="C60" s="178"/>
      <c r="D60" s="44"/>
      <c r="E60" s="44"/>
      <c r="F60" s="5"/>
      <c r="G60" s="5"/>
      <c r="H60" s="134"/>
      <c r="I60" s="134"/>
      <c r="J60" s="5"/>
      <c r="K60" s="5"/>
      <c r="L60" s="5"/>
      <c r="M60" s="5"/>
      <c r="N60" s="5"/>
      <c r="O60" s="5"/>
      <c r="P60" s="5"/>
      <c r="Q60" s="5"/>
      <c r="R60" s="5"/>
      <c r="S60" s="5"/>
      <c r="T60" s="5"/>
      <c r="U60" s="5"/>
      <c r="V60" s="5"/>
      <c r="W60" s="5"/>
      <c r="X60" s="5"/>
      <c r="Y60" s="5"/>
      <c r="Z60" s="5"/>
      <c r="AA60" s="5"/>
      <c r="AB60" s="5"/>
      <c r="AC60" s="5"/>
      <c r="AD60" s="5"/>
    </row>
    <row r="61" ht="15.75" customHeight="1">
      <c r="A61" s="55"/>
      <c r="B61" s="174">
        <v>2.0</v>
      </c>
      <c r="C61" s="175" t="s">
        <v>414</v>
      </c>
      <c r="D61" s="180" t="s">
        <v>473</v>
      </c>
      <c r="E61" s="174">
        <v>20.0</v>
      </c>
      <c r="F61" s="5"/>
      <c r="G61" s="5"/>
      <c r="H61" s="134"/>
      <c r="I61" s="134"/>
      <c r="J61" s="5"/>
      <c r="K61" s="5"/>
      <c r="L61" s="5"/>
      <c r="M61" s="5"/>
      <c r="N61" s="5"/>
      <c r="O61" s="5"/>
      <c r="P61" s="5"/>
      <c r="Q61" s="5"/>
      <c r="R61" s="5"/>
      <c r="S61" s="5"/>
      <c r="T61" s="5"/>
      <c r="U61" s="5"/>
      <c r="V61" s="5"/>
      <c r="W61" s="5"/>
      <c r="X61" s="5"/>
      <c r="Y61" s="5"/>
      <c r="Z61" s="5"/>
      <c r="AA61" s="5"/>
      <c r="AB61" s="5"/>
      <c r="AC61" s="5"/>
      <c r="AD61" s="5"/>
    </row>
    <row r="62" ht="15.75" customHeight="1">
      <c r="A62" s="55"/>
      <c r="B62" s="44"/>
      <c r="C62" s="178"/>
      <c r="D62" s="44"/>
      <c r="E62" s="44"/>
      <c r="F62" s="5"/>
      <c r="G62" s="5"/>
      <c r="H62" s="134"/>
      <c r="I62" s="134"/>
      <c r="J62" s="5"/>
      <c r="K62" s="5"/>
      <c r="L62" s="5"/>
      <c r="M62" s="5"/>
      <c r="N62" s="5"/>
      <c r="O62" s="5"/>
      <c r="P62" s="5"/>
      <c r="Q62" s="5"/>
      <c r="R62" s="5"/>
      <c r="S62" s="5"/>
      <c r="T62" s="5"/>
      <c r="U62" s="5"/>
      <c r="V62" s="5"/>
      <c r="W62" s="5"/>
      <c r="X62" s="5"/>
      <c r="Y62" s="5"/>
      <c r="Z62" s="5"/>
      <c r="AA62" s="5"/>
      <c r="AB62" s="5"/>
      <c r="AC62" s="5"/>
      <c r="AD62" s="5"/>
    </row>
    <row r="63" ht="15.75" customHeight="1">
      <c r="A63" s="55"/>
      <c r="B63" s="174">
        <v>3.0</v>
      </c>
      <c r="C63" s="175" t="s">
        <v>416</v>
      </c>
      <c r="D63" s="177" t="s">
        <v>417</v>
      </c>
      <c r="E63" s="174">
        <v>10.0</v>
      </c>
      <c r="F63" s="5"/>
      <c r="G63" s="5"/>
      <c r="H63" s="134"/>
      <c r="I63" s="134"/>
      <c r="J63" s="5"/>
      <c r="K63" s="5"/>
      <c r="L63" s="5"/>
      <c r="M63" s="5"/>
      <c r="N63" s="5"/>
      <c r="O63" s="5"/>
      <c r="P63" s="5"/>
      <c r="Q63" s="5"/>
      <c r="R63" s="5"/>
      <c r="S63" s="5"/>
      <c r="T63" s="5"/>
      <c r="U63" s="5"/>
      <c r="V63" s="5"/>
      <c r="W63" s="5"/>
      <c r="X63" s="5"/>
      <c r="Y63" s="5"/>
      <c r="Z63" s="5"/>
      <c r="AA63" s="5"/>
      <c r="AB63" s="5"/>
      <c r="AC63" s="5"/>
      <c r="AD63" s="5"/>
    </row>
    <row r="64" ht="15.75" customHeight="1">
      <c r="A64" s="55"/>
      <c r="B64" s="37"/>
      <c r="C64" s="183"/>
      <c r="D64" s="37"/>
      <c r="E64" s="37"/>
      <c r="F64" s="5"/>
      <c r="G64" s="5"/>
      <c r="H64" s="134"/>
      <c r="I64" s="134"/>
      <c r="J64" s="5"/>
      <c r="K64" s="5"/>
      <c r="L64" s="5"/>
      <c r="M64" s="5"/>
      <c r="N64" s="5"/>
      <c r="O64" s="5"/>
      <c r="P64" s="5"/>
      <c r="Q64" s="5"/>
      <c r="R64" s="5"/>
      <c r="S64" s="5"/>
      <c r="T64" s="5"/>
      <c r="U64" s="5"/>
      <c r="V64" s="5"/>
      <c r="W64" s="5"/>
      <c r="X64" s="5"/>
      <c r="Y64" s="5"/>
      <c r="Z64" s="5"/>
      <c r="AA64" s="5"/>
      <c r="AB64" s="5"/>
      <c r="AC64" s="5"/>
      <c r="AD64" s="5"/>
    </row>
    <row r="65" ht="15.75" customHeight="1">
      <c r="A65" s="55"/>
      <c r="B65" s="37"/>
      <c r="C65" s="183"/>
      <c r="D65" s="37"/>
      <c r="E65" s="37"/>
      <c r="F65" s="5"/>
      <c r="G65" s="5"/>
      <c r="H65" s="134"/>
      <c r="I65" s="134"/>
      <c r="J65" s="5"/>
      <c r="K65" s="5"/>
      <c r="L65" s="5"/>
      <c r="M65" s="5"/>
      <c r="N65" s="5"/>
      <c r="O65" s="5"/>
      <c r="P65" s="5"/>
      <c r="Q65" s="5"/>
      <c r="R65" s="5"/>
      <c r="S65" s="5"/>
      <c r="T65" s="5"/>
      <c r="U65" s="5"/>
      <c r="V65" s="5"/>
      <c r="W65" s="5"/>
      <c r="X65" s="5"/>
      <c r="Y65" s="5"/>
      <c r="Z65" s="5"/>
      <c r="AA65" s="5"/>
      <c r="AB65" s="5"/>
      <c r="AC65" s="5"/>
      <c r="AD65" s="5"/>
    </row>
    <row r="66" ht="15.75" customHeight="1">
      <c r="A66" s="55"/>
      <c r="B66" s="44"/>
      <c r="C66" s="178"/>
      <c r="D66" s="44"/>
      <c r="E66" s="44"/>
      <c r="F66" s="5"/>
      <c r="G66" s="5"/>
      <c r="H66" s="134"/>
      <c r="I66" s="134"/>
      <c r="J66" s="5"/>
      <c r="K66" s="5"/>
      <c r="L66" s="5"/>
      <c r="M66" s="5"/>
      <c r="N66" s="5"/>
      <c r="O66" s="5"/>
      <c r="P66" s="5"/>
      <c r="Q66" s="5"/>
      <c r="R66" s="5"/>
      <c r="S66" s="5"/>
      <c r="T66" s="5"/>
      <c r="U66" s="5"/>
      <c r="V66" s="5"/>
      <c r="W66" s="5"/>
      <c r="X66" s="5"/>
      <c r="Y66" s="5"/>
      <c r="Z66" s="5"/>
      <c r="AA66" s="5"/>
      <c r="AB66" s="5"/>
      <c r="AC66" s="5"/>
      <c r="AD66" s="5"/>
    </row>
    <row r="67" ht="15.75" customHeight="1">
      <c r="A67" s="55"/>
      <c r="B67" s="184">
        <v>4.0</v>
      </c>
      <c r="C67" s="185" t="s">
        <v>418</v>
      </c>
      <c r="D67" s="185" t="s">
        <v>419</v>
      </c>
      <c r="E67" s="186">
        <v>0.0</v>
      </c>
      <c r="F67" s="5"/>
      <c r="G67" s="5"/>
      <c r="H67" s="134"/>
      <c r="I67" s="134"/>
      <c r="J67" s="5"/>
      <c r="K67" s="5"/>
      <c r="L67" s="5"/>
      <c r="M67" s="5"/>
      <c r="N67" s="5"/>
      <c r="O67" s="5"/>
      <c r="P67" s="5"/>
      <c r="Q67" s="5"/>
      <c r="R67" s="5"/>
      <c r="S67" s="5"/>
      <c r="T67" s="5"/>
      <c r="U67" s="5"/>
      <c r="V67" s="5"/>
      <c r="W67" s="5"/>
      <c r="X67" s="5"/>
      <c r="Y67" s="5"/>
      <c r="Z67" s="5"/>
      <c r="AA67" s="5"/>
      <c r="AB67" s="5"/>
      <c r="AC67" s="5"/>
      <c r="AD67" s="5"/>
    </row>
    <row r="68" ht="15.75" customHeight="1">
      <c r="A68" s="55"/>
      <c r="B68" s="5"/>
      <c r="C68" s="5"/>
      <c r="D68" s="5"/>
      <c r="E68" s="5"/>
      <c r="F68" s="5"/>
      <c r="G68" s="5"/>
      <c r="H68" s="134"/>
      <c r="I68" s="134"/>
      <c r="J68" s="5"/>
      <c r="K68" s="5"/>
      <c r="L68" s="5"/>
      <c r="M68" s="5"/>
      <c r="N68" s="5"/>
      <c r="O68" s="5"/>
      <c r="P68" s="5"/>
      <c r="Q68" s="5"/>
      <c r="R68" s="5"/>
      <c r="S68" s="5"/>
      <c r="T68" s="5"/>
      <c r="U68" s="5"/>
      <c r="V68" s="5"/>
      <c r="W68" s="5"/>
      <c r="X68" s="5"/>
      <c r="Y68" s="5"/>
      <c r="Z68" s="5"/>
      <c r="AA68" s="5"/>
      <c r="AB68" s="5"/>
      <c r="AC68" s="5"/>
      <c r="AD68" s="5"/>
    </row>
    <row r="69" ht="15.75" customHeight="1">
      <c r="A69" s="55"/>
      <c r="B69" s="5"/>
      <c r="C69" s="5"/>
      <c r="D69" s="5"/>
      <c r="E69" s="5"/>
      <c r="F69" s="5"/>
      <c r="G69" s="5"/>
      <c r="H69" s="134"/>
      <c r="I69" s="134"/>
      <c r="J69" s="5"/>
      <c r="K69" s="5"/>
      <c r="L69" s="5"/>
      <c r="M69" s="5"/>
      <c r="N69" s="5"/>
      <c r="O69" s="5"/>
      <c r="P69" s="5"/>
      <c r="Q69" s="5"/>
      <c r="R69" s="5"/>
      <c r="S69" s="5"/>
      <c r="T69" s="5"/>
      <c r="U69" s="5"/>
      <c r="V69" s="5"/>
      <c r="W69" s="5"/>
      <c r="X69" s="5"/>
      <c r="Y69" s="5"/>
      <c r="Z69" s="5"/>
      <c r="AA69" s="5"/>
      <c r="AB69" s="5"/>
      <c r="AC69" s="5"/>
      <c r="AD69" s="5"/>
    </row>
    <row r="70" ht="15.75" customHeight="1">
      <c r="A70" s="55"/>
      <c r="B70" s="5"/>
      <c r="C70" s="5"/>
      <c r="D70" s="5"/>
      <c r="E70" s="5"/>
      <c r="F70" s="5"/>
      <c r="G70" s="5"/>
      <c r="H70" s="134"/>
      <c r="I70" s="134"/>
      <c r="J70" s="5"/>
      <c r="K70" s="5"/>
      <c r="L70" s="5"/>
      <c r="M70" s="5"/>
      <c r="N70" s="5"/>
      <c r="O70" s="5"/>
      <c r="P70" s="5"/>
      <c r="Q70" s="5"/>
      <c r="R70" s="5"/>
      <c r="S70" s="5"/>
      <c r="T70" s="5"/>
      <c r="U70" s="5"/>
      <c r="V70" s="5"/>
      <c r="W70" s="5"/>
      <c r="X70" s="5"/>
      <c r="Y70" s="5"/>
      <c r="Z70" s="5"/>
      <c r="AA70" s="5"/>
      <c r="AB70" s="5"/>
      <c r="AC70" s="5"/>
      <c r="AD70" s="5"/>
    </row>
    <row r="71" ht="15.75" customHeight="1">
      <c r="A71" s="55"/>
      <c r="B71" s="5"/>
      <c r="C71" s="5"/>
      <c r="D71" s="5"/>
      <c r="E71" s="5"/>
      <c r="F71" s="5"/>
      <c r="G71" s="5"/>
      <c r="H71" s="134"/>
      <c r="I71" s="134"/>
      <c r="J71" s="5"/>
      <c r="K71" s="5"/>
      <c r="L71" s="5"/>
      <c r="M71" s="5"/>
      <c r="N71" s="5"/>
      <c r="O71" s="5"/>
      <c r="P71" s="5"/>
      <c r="Q71" s="5"/>
      <c r="R71" s="5"/>
      <c r="S71" s="5"/>
      <c r="T71" s="5"/>
      <c r="U71" s="5"/>
      <c r="V71" s="5"/>
      <c r="W71" s="5"/>
      <c r="X71" s="5"/>
      <c r="Y71" s="5"/>
      <c r="Z71" s="5"/>
      <c r="AA71" s="5"/>
      <c r="AB71" s="5"/>
      <c r="AC71" s="5"/>
      <c r="AD71" s="5"/>
    </row>
    <row r="72" ht="15.75" customHeight="1">
      <c r="A72" s="55"/>
      <c r="B72" s="5"/>
      <c r="C72" s="5"/>
      <c r="D72" s="5"/>
      <c r="E72" s="5"/>
      <c r="F72" s="5"/>
      <c r="G72" s="5"/>
      <c r="H72" s="134"/>
      <c r="I72" s="134"/>
      <c r="J72" s="5"/>
      <c r="K72" s="5"/>
      <c r="L72" s="5"/>
      <c r="M72" s="5"/>
      <c r="N72" s="5"/>
      <c r="O72" s="5"/>
      <c r="P72" s="5"/>
      <c r="Q72" s="5"/>
      <c r="R72" s="5"/>
      <c r="S72" s="5"/>
      <c r="T72" s="5"/>
      <c r="U72" s="5"/>
      <c r="V72" s="5"/>
      <c r="W72" s="5"/>
      <c r="X72" s="5"/>
      <c r="Y72" s="5"/>
      <c r="Z72" s="5"/>
      <c r="AA72" s="5"/>
      <c r="AB72" s="5"/>
      <c r="AC72" s="5"/>
      <c r="AD72" s="5"/>
    </row>
    <row r="73" ht="15.75" customHeight="1">
      <c r="A73" s="55"/>
      <c r="B73" s="5"/>
      <c r="C73" s="5"/>
      <c r="D73" s="5"/>
      <c r="E73" s="5"/>
      <c r="F73" s="5"/>
      <c r="G73" s="5"/>
      <c r="H73" s="134"/>
      <c r="I73" s="134"/>
      <c r="J73" s="5"/>
      <c r="K73" s="5"/>
      <c r="L73" s="5"/>
      <c r="M73" s="5"/>
      <c r="N73" s="5"/>
      <c r="O73" s="5"/>
      <c r="P73" s="5"/>
      <c r="Q73" s="5"/>
      <c r="R73" s="5"/>
      <c r="S73" s="5"/>
      <c r="T73" s="5"/>
      <c r="U73" s="5"/>
      <c r="V73" s="5"/>
      <c r="W73" s="5"/>
      <c r="X73" s="5"/>
      <c r="Y73" s="5"/>
      <c r="Z73" s="5"/>
      <c r="AA73" s="5"/>
      <c r="AB73" s="5"/>
      <c r="AC73" s="5"/>
      <c r="AD73" s="5"/>
    </row>
    <row r="74" ht="15.75" customHeight="1">
      <c r="A74" s="55"/>
      <c r="B74" s="5"/>
      <c r="C74" s="5"/>
      <c r="D74" s="5"/>
      <c r="E74" s="5"/>
      <c r="F74" s="5"/>
      <c r="G74" s="5"/>
      <c r="H74" s="134"/>
      <c r="I74" s="134"/>
      <c r="J74" s="5"/>
      <c r="K74" s="5"/>
      <c r="L74" s="5"/>
      <c r="M74" s="5"/>
      <c r="N74" s="5"/>
      <c r="O74" s="5"/>
      <c r="P74" s="5"/>
      <c r="Q74" s="5"/>
      <c r="R74" s="5"/>
      <c r="S74" s="5"/>
      <c r="T74" s="5"/>
      <c r="U74" s="5"/>
      <c r="V74" s="5"/>
      <c r="W74" s="5"/>
      <c r="X74" s="5"/>
      <c r="Y74" s="5"/>
      <c r="Z74" s="5"/>
      <c r="AA74" s="5"/>
      <c r="AB74" s="5"/>
      <c r="AC74" s="5"/>
      <c r="AD74" s="5"/>
    </row>
    <row r="75" ht="15.75" customHeight="1">
      <c r="A75" s="55"/>
      <c r="B75" s="5"/>
      <c r="C75" s="5"/>
      <c r="D75" s="5"/>
      <c r="E75" s="5"/>
      <c r="F75" s="5"/>
      <c r="G75" s="5"/>
      <c r="H75" s="134"/>
      <c r="I75" s="134"/>
      <c r="J75" s="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134"/>
      <c r="I238" s="134"/>
      <c r="J238" s="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134"/>
      <c r="I239" s="134"/>
      <c r="J239" s="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134"/>
      <c r="I240" s="134"/>
      <c r="J240" s="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134"/>
      <c r="I241" s="134"/>
      <c r="J241" s="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134"/>
      <c r="I242" s="134"/>
      <c r="J242" s="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134"/>
      <c r="I243" s="134"/>
      <c r="J243" s="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134"/>
      <c r="I244" s="134"/>
      <c r="J244" s="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134"/>
      <c r="I245" s="134"/>
      <c r="J245" s="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134"/>
      <c r="I246" s="134"/>
      <c r="J246" s="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134"/>
      <c r="I247" s="134"/>
      <c r="J247" s="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134"/>
      <c r="I248" s="134"/>
      <c r="J248" s="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134"/>
      <c r="I249" s="134"/>
      <c r="J249" s="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134"/>
      <c r="I250" s="134"/>
      <c r="J250" s="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134"/>
      <c r="I251" s="134"/>
      <c r="J251" s="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ht="15.75" customHeight="1">
      <c r="A254" s="5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ht="15.75" customHeight="1">
      <c r="A255" s="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ht="15.75" customHeight="1">
      <c r="A261" s="5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ht="15.75" customHeight="1">
      <c r="A262" s="5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ht="15.75" customHeight="1">
      <c r="A263" s="5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ht="15.75" customHeight="1">
      <c r="A264" s="5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ht="15.75" customHeight="1">
      <c r="A265" s="5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ht="15.75" customHeight="1">
      <c r="A266" s="5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ht="15.75" customHeight="1">
      <c r="A267" s="5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ht="15.75" customHeight="1">
      <c r="A268" s="78"/>
      <c r="T268" s="5"/>
      <c r="U268" s="5"/>
      <c r="V268" s="5"/>
      <c r="W268" s="5"/>
    </row>
    <row r="269" ht="15.75" customHeight="1">
      <c r="A269" s="78"/>
      <c r="T269" s="5"/>
      <c r="U269" s="5"/>
      <c r="V269" s="5"/>
      <c r="W269" s="5"/>
    </row>
    <row r="270" ht="15.75" customHeight="1">
      <c r="A270" s="78"/>
      <c r="T270" s="5"/>
      <c r="U270" s="5"/>
      <c r="V270" s="5"/>
      <c r="W270" s="5"/>
    </row>
    <row r="271" ht="15.75" customHeight="1">
      <c r="A271" s="78"/>
      <c r="T271" s="5"/>
      <c r="U271" s="5"/>
      <c r="V271" s="5"/>
      <c r="W271" s="5"/>
    </row>
    <row r="272" ht="15.75" customHeight="1">
      <c r="A272" s="78"/>
      <c r="T272" s="5"/>
      <c r="U272" s="5"/>
      <c r="V272" s="5"/>
      <c r="W272" s="5"/>
    </row>
    <row r="273" ht="15.75" customHeight="1">
      <c r="A273" s="78"/>
      <c r="T273" s="5"/>
      <c r="U273" s="5"/>
      <c r="V273" s="5"/>
      <c r="W273" s="5"/>
    </row>
    <row r="274" ht="15.75" customHeight="1">
      <c r="A274" s="78"/>
      <c r="T274" s="5"/>
      <c r="U274" s="5"/>
      <c r="V274" s="5"/>
      <c r="W274" s="5"/>
    </row>
    <row r="275" ht="15.75" customHeight="1">
      <c r="A275" s="78"/>
      <c r="T275" s="5"/>
      <c r="U275" s="5"/>
      <c r="V275" s="5"/>
      <c r="W275" s="5"/>
    </row>
    <row r="276" ht="15.75" customHeight="1">
      <c r="A276" s="78"/>
      <c r="T276" s="5"/>
      <c r="U276" s="5"/>
      <c r="V276" s="5"/>
      <c r="W276" s="5"/>
    </row>
    <row r="277" ht="15.75" customHeight="1">
      <c r="A277" s="78"/>
      <c r="T277" s="5"/>
      <c r="U277" s="5"/>
      <c r="V277" s="5"/>
      <c r="W277" s="5"/>
    </row>
    <row r="278" ht="15.75" customHeight="1">
      <c r="A278" s="78"/>
      <c r="T278" s="5"/>
      <c r="U278" s="5"/>
      <c r="V278" s="5"/>
      <c r="W278" s="5"/>
    </row>
    <row r="279" ht="15.75" customHeight="1">
      <c r="A279" s="78"/>
      <c r="T279" s="5"/>
      <c r="U279" s="5"/>
      <c r="V279" s="5"/>
      <c r="W279" s="5"/>
    </row>
    <row r="280" ht="15.75" customHeight="1">
      <c r="A280" s="78"/>
      <c r="T280" s="5"/>
      <c r="U280" s="5"/>
      <c r="V280" s="5"/>
      <c r="W280" s="5"/>
    </row>
    <row r="281" ht="15.75" customHeight="1">
      <c r="A281" s="78"/>
      <c r="T281" s="5"/>
      <c r="U281" s="5"/>
      <c r="V281" s="5"/>
      <c r="W281" s="5"/>
    </row>
    <row r="282" ht="15.75" customHeight="1">
      <c r="A282" s="78"/>
      <c r="T282" s="5"/>
      <c r="U282" s="5"/>
      <c r="V282" s="5"/>
      <c r="W282" s="5"/>
    </row>
    <row r="283" ht="15.75" customHeight="1">
      <c r="A283" s="78"/>
      <c r="T283" s="5"/>
      <c r="U283" s="5"/>
      <c r="V283" s="5"/>
      <c r="W283" s="5"/>
    </row>
    <row r="284" ht="15.75" customHeight="1">
      <c r="A284" s="78"/>
      <c r="T284" s="5"/>
      <c r="U284" s="5"/>
      <c r="V284" s="5"/>
      <c r="W284" s="5"/>
    </row>
    <row r="285" ht="15.75" customHeight="1">
      <c r="A285" s="78"/>
      <c r="T285" s="5"/>
      <c r="U285" s="5"/>
      <c r="V285" s="5"/>
      <c r="W285" s="5"/>
    </row>
    <row r="286" ht="15.75" customHeight="1">
      <c r="A286" s="78"/>
      <c r="T286" s="5"/>
      <c r="U286" s="5"/>
      <c r="V286" s="5"/>
      <c r="W286" s="5"/>
    </row>
    <row r="287" ht="15.75" customHeight="1">
      <c r="A287" s="78"/>
      <c r="T287" s="5"/>
      <c r="U287" s="5"/>
      <c r="V287" s="5"/>
      <c r="W287" s="5"/>
    </row>
    <row r="288" ht="15.75" customHeight="1">
      <c r="A288" s="78"/>
      <c r="T288" s="5"/>
      <c r="U288" s="5"/>
      <c r="V288" s="5"/>
      <c r="W288" s="5"/>
    </row>
    <row r="289" ht="15.75" customHeight="1">
      <c r="A289" s="78"/>
      <c r="T289" s="5"/>
      <c r="U289" s="5"/>
      <c r="V289" s="5"/>
      <c r="W289" s="5"/>
    </row>
    <row r="290" ht="15.75" customHeight="1">
      <c r="A290" s="78"/>
      <c r="T290" s="5"/>
      <c r="U290" s="5"/>
      <c r="V290" s="5"/>
      <c r="W290" s="5"/>
    </row>
    <row r="291" ht="15.75" customHeight="1">
      <c r="A291" s="78"/>
      <c r="T291" s="5"/>
      <c r="U291" s="5"/>
      <c r="V291" s="5"/>
      <c r="W291" s="5"/>
    </row>
    <row r="292" ht="15.75" customHeight="1">
      <c r="A292" s="78"/>
      <c r="T292" s="5"/>
      <c r="U292" s="5"/>
      <c r="V292" s="5"/>
      <c r="W292" s="5"/>
    </row>
    <row r="293" ht="15.75" customHeight="1">
      <c r="A293" s="78"/>
      <c r="T293" s="5"/>
      <c r="U293" s="5"/>
      <c r="V293" s="5"/>
      <c r="W293" s="5"/>
    </row>
    <row r="294" ht="15.75" customHeight="1">
      <c r="A294" s="78"/>
      <c r="T294" s="5"/>
      <c r="U294" s="5"/>
      <c r="V294" s="5"/>
      <c r="W294" s="5"/>
    </row>
    <row r="295" ht="15.75" customHeight="1">
      <c r="A295" s="78"/>
      <c r="T295" s="5"/>
      <c r="U295" s="5"/>
      <c r="V295" s="5"/>
      <c r="W295" s="5"/>
    </row>
    <row r="296" ht="15.75" customHeight="1">
      <c r="A296" s="78"/>
      <c r="T296" s="5"/>
      <c r="U296" s="5"/>
      <c r="V296" s="5"/>
      <c r="W296" s="5"/>
    </row>
    <row r="297" ht="15.75" customHeight="1">
      <c r="A297" s="78"/>
      <c r="T297" s="5"/>
      <c r="U297" s="5"/>
      <c r="V297" s="5"/>
      <c r="W297" s="5"/>
    </row>
    <row r="298" ht="15.75" customHeight="1">
      <c r="A298" s="78"/>
      <c r="T298" s="5"/>
      <c r="U298" s="5"/>
      <c r="V298" s="5"/>
      <c r="W298" s="5"/>
    </row>
    <row r="299" ht="15.75" customHeight="1">
      <c r="A299" s="78"/>
      <c r="T299" s="5"/>
      <c r="U299" s="5"/>
      <c r="V299" s="5"/>
      <c r="W299" s="5"/>
    </row>
    <row r="300" ht="15.75" customHeight="1">
      <c r="A300" s="78"/>
      <c r="T300" s="5"/>
      <c r="U300" s="5"/>
      <c r="V300" s="5"/>
      <c r="W300" s="5"/>
    </row>
    <row r="301" ht="15.75" customHeight="1">
      <c r="A301" s="78"/>
      <c r="T301" s="5"/>
      <c r="U301" s="5"/>
      <c r="V301" s="5"/>
      <c r="W301" s="5"/>
    </row>
    <row r="302" ht="15.75" customHeight="1">
      <c r="A302" s="78"/>
      <c r="T302" s="5"/>
      <c r="U302" s="5"/>
      <c r="V302" s="5"/>
      <c r="W302" s="5"/>
    </row>
    <row r="303" ht="15.75" customHeight="1">
      <c r="A303" s="78"/>
      <c r="T303" s="5"/>
      <c r="U303" s="5"/>
      <c r="V303" s="5"/>
      <c r="W303" s="5"/>
    </row>
    <row r="304" ht="15.75" customHeight="1">
      <c r="A304" s="78"/>
      <c r="T304" s="5"/>
      <c r="U304" s="5"/>
      <c r="V304" s="5"/>
      <c r="W304" s="5"/>
    </row>
    <row r="305" ht="15.75" customHeight="1">
      <c r="A305" s="78"/>
      <c r="T305" s="5"/>
      <c r="U305" s="5"/>
      <c r="V305" s="5"/>
      <c r="W305" s="5"/>
    </row>
    <row r="306" ht="15.75" customHeight="1">
      <c r="A306" s="78"/>
      <c r="T306" s="5"/>
      <c r="U306" s="5"/>
      <c r="V306" s="5"/>
      <c r="W306" s="5"/>
    </row>
    <row r="307" ht="15.75" customHeight="1">
      <c r="A307" s="78"/>
      <c r="T307" s="5"/>
      <c r="U307" s="5"/>
      <c r="V307" s="5"/>
      <c r="W307" s="5"/>
    </row>
    <row r="308" ht="15.75" customHeight="1">
      <c r="A308" s="78"/>
      <c r="T308" s="5"/>
      <c r="U308" s="5"/>
      <c r="V308" s="5"/>
      <c r="W308" s="5"/>
    </row>
    <row r="309" ht="15.75" customHeight="1">
      <c r="A309" s="78"/>
      <c r="T309" s="5"/>
      <c r="U309" s="5"/>
      <c r="V309" s="5"/>
      <c r="W309" s="5"/>
    </row>
    <row r="310" ht="15.75" customHeight="1">
      <c r="A310" s="78"/>
      <c r="T310" s="5"/>
      <c r="U310" s="5"/>
      <c r="V310" s="5"/>
      <c r="W310" s="5"/>
    </row>
    <row r="311" ht="15.75" customHeight="1">
      <c r="A311" s="78"/>
      <c r="T311" s="5"/>
      <c r="U311" s="5"/>
      <c r="V311" s="5"/>
      <c r="W311" s="5"/>
    </row>
    <row r="312" ht="15.75" customHeight="1">
      <c r="A312" s="78"/>
      <c r="T312" s="5"/>
      <c r="U312" s="5"/>
      <c r="V312" s="5"/>
      <c r="W312" s="5"/>
    </row>
    <row r="313" ht="15.75" customHeight="1">
      <c r="A313" s="78"/>
      <c r="T313" s="5"/>
      <c r="U313" s="5"/>
      <c r="V313" s="5"/>
      <c r="W313" s="5"/>
    </row>
    <row r="314" ht="15.75" customHeight="1">
      <c r="A314" s="78"/>
      <c r="T314" s="5"/>
      <c r="U314" s="5"/>
      <c r="V314" s="5"/>
      <c r="W314" s="5"/>
    </row>
    <row r="315" ht="15.75" customHeight="1">
      <c r="A315" s="78"/>
      <c r="T315" s="5"/>
      <c r="U315" s="5"/>
      <c r="V315" s="5"/>
      <c r="W315" s="5"/>
    </row>
    <row r="316" ht="15.75" customHeight="1">
      <c r="A316" s="78"/>
      <c r="T316" s="5"/>
      <c r="U316" s="5"/>
      <c r="V316" s="5"/>
      <c r="W316" s="5"/>
    </row>
    <row r="317" ht="15.75" customHeight="1">
      <c r="A317" s="78"/>
      <c r="T317" s="5"/>
      <c r="U317" s="5"/>
      <c r="V317" s="5"/>
      <c r="W317" s="5"/>
    </row>
    <row r="318" ht="15.75" customHeight="1">
      <c r="A318" s="78"/>
      <c r="T318" s="5"/>
      <c r="U318" s="5"/>
      <c r="V318" s="5"/>
      <c r="W318" s="5"/>
    </row>
    <row r="319" ht="15.75" customHeight="1">
      <c r="A319" s="78"/>
      <c r="T319" s="5"/>
      <c r="U319" s="5"/>
      <c r="V319" s="5"/>
      <c r="W319" s="5"/>
    </row>
    <row r="320" ht="15.75" customHeight="1">
      <c r="A320" s="78"/>
      <c r="T320" s="5"/>
      <c r="U320" s="5"/>
      <c r="V320" s="5"/>
      <c r="W320" s="5"/>
    </row>
    <row r="321" ht="15.75" customHeight="1">
      <c r="A321" s="78"/>
      <c r="T321" s="5"/>
      <c r="U321" s="5"/>
      <c r="V321" s="5"/>
      <c r="W321" s="5"/>
    </row>
    <row r="322" ht="15.75" customHeight="1">
      <c r="A322" s="78"/>
      <c r="T322" s="5"/>
      <c r="U322" s="5"/>
      <c r="V322" s="5"/>
      <c r="W322" s="5"/>
    </row>
    <row r="323" ht="15.75" customHeight="1">
      <c r="A323" s="78"/>
      <c r="T323" s="5"/>
      <c r="U323" s="5"/>
      <c r="V323" s="5"/>
      <c r="W323" s="5"/>
    </row>
    <row r="324" ht="15.75" customHeight="1">
      <c r="A324" s="78"/>
      <c r="T324" s="5"/>
      <c r="U324" s="5"/>
      <c r="V324" s="5"/>
      <c r="W324" s="5"/>
    </row>
    <row r="325" ht="15.75" customHeight="1">
      <c r="A325" s="78"/>
      <c r="T325" s="5"/>
      <c r="U325" s="5"/>
      <c r="V325" s="5"/>
      <c r="W325" s="5"/>
    </row>
    <row r="326" ht="15.75" customHeight="1">
      <c r="A326" s="78"/>
      <c r="T326" s="5"/>
      <c r="U326" s="5"/>
      <c r="V326" s="5"/>
      <c r="W326" s="5"/>
    </row>
    <row r="327" ht="15.75" customHeight="1">
      <c r="A327" s="78"/>
      <c r="T327" s="5"/>
      <c r="U327" s="5"/>
      <c r="V327" s="5"/>
      <c r="W327" s="5"/>
    </row>
    <row r="328" ht="15.75" customHeight="1">
      <c r="A328" s="78"/>
      <c r="T328" s="5"/>
      <c r="U328" s="5"/>
      <c r="V328" s="5"/>
      <c r="W328" s="5"/>
    </row>
    <row r="329" ht="15.75" customHeight="1">
      <c r="A329" s="78"/>
      <c r="T329" s="5"/>
      <c r="U329" s="5"/>
      <c r="V329" s="5"/>
      <c r="W329" s="5"/>
    </row>
    <row r="330" ht="15.75" customHeight="1">
      <c r="A330" s="78"/>
      <c r="T330" s="5"/>
      <c r="U330" s="5"/>
      <c r="V330" s="5"/>
      <c r="W330" s="5"/>
    </row>
    <row r="331" ht="15.75" customHeight="1">
      <c r="A331" s="78"/>
      <c r="T331" s="5"/>
      <c r="U331" s="5"/>
      <c r="V331" s="5"/>
      <c r="W331" s="5"/>
    </row>
    <row r="332" ht="15.75" customHeight="1">
      <c r="A332" s="78"/>
      <c r="T332" s="5"/>
      <c r="U332" s="5"/>
      <c r="V332" s="5"/>
      <c r="W332" s="5"/>
    </row>
    <row r="333" ht="15.75" customHeight="1">
      <c r="A333" s="78"/>
      <c r="T333" s="5"/>
      <c r="U333" s="5"/>
      <c r="V333" s="5"/>
      <c r="W333" s="5"/>
    </row>
    <row r="334" ht="15.75" customHeight="1">
      <c r="A334" s="78"/>
      <c r="T334" s="5"/>
      <c r="U334" s="5"/>
      <c r="V334" s="5"/>
      <c r="W334" s="5"/>
    </row>
    <row r="335" ht="15.75" customHeight="1">
      <c r="A335" s="78"/>
      <c r="T335" s="5"/>
      <c r="U335" s="5"/>
      <c r="V335" s="5"/>
      <c r="W335" s="5"/>
    </row>
    <row r="336" ht="15.75" customHeight="1">
      <c r="A336" s="78"/>
      <c r="T336" s="5"/>
      <c r="U336" s="5"/>
      <c r="V336" s="5"/>
      <c r="W336" s="5"/>
    </row>
    <row r="337" ht="15.75" customHeight="1">
      <c r="A337" s="78"/>
      <c r="T337" s="5"/>
      <c r="U337" s="5"/>
      <c r="V337" s="5"/>
      <c r="W337" s="5"/>
    </row>
    <row r="338" ht="15.75" customHeight="1">
      <c r="A338" s="78"/>
      <c r="T338" s="5"/>
      <c r="U338" s="5"/>
      <c r="V338" s="5"/>
      <c r="W338" s="5"/>
    </row>
    <row r="339" ht="15.75" customHeight="1">
      <c r="A339" s="78"/>
      <c r="T339" s="5"/>
      <c r="U339" s="5"/>
      <c r="V339" s="5"/>
      <c r="W339" s="5"/>
    </row>
    <row r="340" ht="15.75" customHeight="1">
      <c r="A340" s="78"/>
      <c r="T340" s="5"/>
      <c r="U340" s="5"/>
      <c r="V340" s="5"/>
      <c r="W340" s="5"/>
    </row>
    <row r="341" ht="15.75" customHeight="1">
      <c r="A341" s="78"/>
      <c r="T341" s="5"/>
      <c r="U341" s="5"/>
      <c r="V341" s="5"/>
      <c r="W341" s="5"/>
    </row>
    <row r="342" ht="15.75" customHeight="1">
      <c r="A342" s="78"/>
      <c r="T342" s="5"/>
      <c r="U342" s="5"/>
      <c r="V342" s="5"/>
      <c r="W342" s="5"/>
    </row>
    <row r="343" ht="15.75" customHeight="1">
      <c r="A343" s="78"/>
      <c r="T343" s="5"/>
      <c r="U343" s="5"/>
      <c r="V343" s="5"/>
      <c r="W343" s="5"/>
    </row>
    <row r="344" ht="15.75" customHeight="1">
      <c r="A344" s="78"/>
      <c r="T344" s="5"/>
      <c r="U344" s="5"/>
      <c r="V344" s="5"/>
      <c r="W344" s="5"/>
    </row>
    <row r="345" ht="15.75" customHeight="1">
      <c r="A345" s="78"/>
      <c r="T345" s="5"/>
      <c r="U345" s="5"/>
      <c r="V345" s="5"/>
      <c r="W345" s="5"/>
    </row>
    <row r="346" ht="15.75" customHeight="1">
      <c r="A346" s="78"/>
      <c r="T346" s="5"/>
      <c r="U346" s="5"/>
      <c r="V346" s="5"/>
      <c r="W346" s="5"/>
    </row>
    <row r="347" ht="15.75" customHeight="1">
      <c r="A347" s="78"/>
      <c r="T347" s="5"/>
      <c r="U347" s="5"/>
      <c r="V347" s="5"/>
      <c r="W347" s="5"/>
    </row>
    <row r="348" ht="15.75" customHeight="1">
      <c r="A348" s="78"/>
      <c r="T348" s="5"/>
      <c r="U348" s="5"/>
      <c r="V348" s="5"/>
      <c r="W348" s="5"/>
    </row>
    <row r="349" ht="15.75" customHeight="1">
      <c r="A349" s="78"/>
      <c r="T349" s="5"/>
      <c r="U349" s="5"/>
      <c r="V349" s="5"/>
      <c r="W349" s="5"/>
    </row>
    <row r="350" ht="15.75" customHeight="1">
      <c r="A350" s="78"/>
      <c r="T350" s="5"/>
      <c r="U350" s="5"/>
      <c r="V350" s="5"/>
      <c r="W350" s="5"/>
    </row>
    <row r="351" ht="15.75" customHeight="1">
      <c r="A351" s="78"/>
      <c r="T351" s="5"/>
      <c r="U351" s="5"/>
      <c r="V351" s="5"/>
      <c r="W351" s="5"/>
    </row>
    <row r="352" ht="15.75" customHeight="1">
      <c r="A352" s="78"/>
      <c r="T352" s="5"/>
      <c r="U352" s="5"/>
      <c r="V352" s="5"/>
      <c r="W352" s="5"/>
    </row>
    <row r="353" ht="15.75" customHeight="1">
      <c r="A353" s="78"/>
      <c r="T353" s="5"/>
      <c r="U353" s="5"/>
      <c r="V353" s="5"/>
      <c r="W353" s="5"/>
    </row>
    <row r="354" ht="15.75" customHeight="1">
      <c r="A354" s="78"/>
      <c r="T354" s="5"/>
      <c r="U354" s="5"/>
      <c r="V354" s="5"/>
      <c r="W354" s="5"/>
    </row>
    <row r="355" ht="15.75" customHeight="1">
      <c r="A355" s="78"/>
      <c r="T355" s="5"/>
      <c r="U355" s="5"/>
      <c r="V355" s="5"/>
      <c r="W355" s="5"/>
    </row>
    <row r="356" ht="15.75" customHeight="1">
      <c r="A356" s="78"/>
      <c r="T356" s="5"/>
      <c r="U356" s="5"/>
      <c r="V356" s="5"/>
      <c r="W356" s="5"/>
    </row>
    <row r="357" ht="15.75" customHeight="1">
      <c r="A357" s="78"/>
      <c r="T357" s="5"/>
      <c r="U357" s="5"/>
      <c r="V357" s="5"/>
      <c r="W357" s="5"/>
    </row>
    <row r="358" ht="15.75" customHeight="1">
      <c r="A358" s="78"/>
      <c r="T358" s="5"/>
      <c r="U358" s="5"/>
      <c r="V358" s="5"/>
      <c r="W358" s="5"/>
    </row>
    <row r="359" ht="15.75" customHeight="1">
      <c r="A359" s="78"/>
      <c r="T359" s="5"/>
      <c r="U359" s="5"/>
      <c r="V359" s="5"/>
      <c r="W359" s="5"/>
    </row>
    <row r="360" ht="15.75" customHeight="1">
      <c r="A360" s="78"/>
      <c r="T360" s="5"/>
      <c r="U360" s="5"/>
      <c r="V360" s="5"/>
      <c r="W360" s="5"/>
    </row>
    <row r="361" ht="15.75" customHeight="1">
      <c r="A361" s="78"/>
      <c r="T361" s="5"/>
      <c r="U361" s="5"/>
      <c r="V361" s="5"/>
      <c r="W361" s="5"/>
    </row>
    <row r="362" ht="15.75" customHeight="1">
      <c r="A362" s="78"/>
      <c r="T362" s="5"/>
      <c r="U362" s="5"/>
      <c r="V362" s="5"/>
      <c r="W362" s="5"/>
    </row>
    <row r="363" ht="15.75" customHeight="1">
      <c r="A363" s="78"/>
      <c r="T363" s="5"/>
      <c r="U363" s="5"/>
      <c r="V363" s="5"/>
      <c r="W363" s="5"/>
    </row>
    <row r="364" ht="15.75" customHeight="1">
      <c r="A364" s="78"/>
      <c r="T364" s="5"/>
      <c r="U364" s="5"/>
      <c r="V364" s="5"/>
      <c r="W364" s="5"/>
    </row>
    <row r="365" ht="15.75" customHeight="1">
      <c r="A365" s="78"/>
      <c r="T365" s="5"/>
      <c r="U365" s="5"/>
      <c r="V365" s="5"/>
      <c r="W365" s="5"/>
    </row>
    <row r="366" ht="15.75" customHeight="1">
      <c r="A366" s="78"/>
      <c r="T366" s="5"/>
      <c r="U366" s="5"/>
      <c r="V366" s="5"/>
      <c r="W366" s="5"/>
    </row>
    <row r="367" ht="15.75" customHeight="1">
      <c r="A367" s="78"/>
      <c r="T367" s="5"/>
      <c r="U367" s="5"/>
      <c r="V367" s="5"/>
      <c r="W367" s="5"/>
    </row>
    <row r="368" ht="15.75" customHeight="1">
      <c r="A368" s="78"/>
      <c r="T368" s="5"/>
      <c r="U368" s="5"/>
      <c r="V368" s="5"/>
      <c r="W368" s="5"/>
    </row>
    <row r="369" ht="15.75" customHeight="1">
      <c r="A369" s="78"/>
      <c r="T369" s="5"/>
      <c r="U369" s="5"/>
      <c r="V369" s="5"/>
      <c r="W369" s="5"/>
    </row>
    <row r="370" ht="15.75" customHeight="1">
      <c r="A370" s="78"/>
      <c r="T370" s="5"/>
      <c r="U370" s="5"/>
      <c r="V370" s="5"/>
      <c r="W370" s="5"/>
    </row>
    <row r="371" ht="15.75" customHeight="1">
      <c r="A371" s="78"/>
      <c r="T371" s="5"/>
      <c r="U371" s="5"/>
      <c r="V371" s="5"/>
      <c r="W371" s="5"/>
    </row>
    <row r="372" ht="15.75" customHeight="1">
      <c r="A372" s="78"/>
      <c r="T372" s="5"/>
      <c r="U372" s="5"/>
      <c r="V372" s="5"/>
      <c r="W372" s="5"/>
    </row>
    <row r="373" ht="15.75" customHeight="1">
      <c r="A373" s="78"/>
      <c r="T373" s="5"/>
      <c r="U373" s="5"/>
      <c r="V373" s="5"/>
      <c r="W373" s="5"/>
    </row>
    <row r="374" ht="15.75" customHeight="1">
      <c r="A374" s="78"/>
      <c r="T374" s="5"/>
      <c r="U374" s="5"/>
      <c r="V374" s="5"/>
      <c r="W374" s="5"/>
    </row>
    <row r="375" ht="15.75" customHeight="1">
      <c r="A375" s="78"/>
      <c r="T375" s="5"/>
      <c r="U375" s="5"/>
      <c r="V375" s="5"/>
      <c r="W375" s="5"/>
    </row>
    <row r="376" ht="15.75" customHeight="1">
      <c r="A376" s="78"/>
      <c r="T376" s="5"/>
      <c r="U376" s="5"/>
      <c r="V376" s="5"/>
      <c r="W376" s="5"/>
    </row>
    <row r="377" ht="15.75" customHeight="1">
      <c r="A377" s="78"/>
      <c r="T377" s="5"/>
      <c r="U377" s="5"/>
      <c r="V377" s="5"/>
      <c r="W377" s="5"/>
    </row>
    <row r="378" ht="15.75" customHeight="1">
      <c r="A378" s="78"/>
      <c r="T378" s="5"/>
      <c r="U378" s="5"/>
      <c r="V378" s="5"/>
      <c r="W378" s="5"/>
    </row>
    <row r="379" ht="15.75" customHeight="1">
      <c r="A379" s="78"/>
      <c r="T379" s="5"/>
      <c r="U379" s="5"/>
      <c r="V379" s="5"/>
      <c r="W379" s="5"/>
    </row>
    <row r="380" ht="15.75" customHeight="1">
      <c r="A380" s="78"/>
      <c r="T380" s="5"/>
      <c r="U380" s="5"/>
      <c r="V380" s="5"/>
      <c r="W380" s="5"/>
    </row>
    <row r="381" ht="15.75" customHeight="1">
      <c r="A381" s="78"/>
      <c r="T381" s="5"/>
      <c r="U381" s="5"/>
      <c r="V381" s="5"/>
      <c r="W381" s="5"/>
    </row>
    <row r="382" ht="15.75" customHeight="1">
      <c r="A382" s="78"/>
      <c r="T382" s="5"/>
      <c r="U382" s="5"/>
      <c r="V382" s="5"/>
      <c r="W382" s="5"/>
    </row>
    <row r="383" ht="15.75" customHeight="1">
      <c r="A383" s="78"/>
      <c r="T383" s="5"/>
      <c r="U383" s="5"/>
      <c r="V383" s="5"/>
      <c r="W383" s="5"/>
    </row>
    <row r="384" ht="15.75" customHeight="1">
      <c r="A384" s="78"/>
      <c r="T384" s="5"/>
      <c r="U384" s="5"/>
      <c r="V384" s="5"/>
      <c r="W384" s="5"/>
    </row>
    <row r="385" ht="15.75" customHeight="1">
      <c r="A385" s="78"/>
      <c r="T385" s="5"/>
      <c r="U385" s="5"/>
      <c r="V385" s="5"/>
      <c r="W385" s="5"/>
    </row>
    <row r="386" ht="15.75" customHeight="1">
      <c r="A386" s="78"/>
      <c r="T386" s="5"/>
      <c r="U386" s="5"/>
      <c r="V386" s="5"/>
      <c r="W386" s="5"/>
    </row>
    <row r="387" ht="15.75" customHeight="1">
      <c r="A387" s="78"/>
      <c r="T387" s="5"/>
      <c r="U387" s="5"/>
      <c r="V387" s="5"/>
      <c r="W387" s="5"/>
    </row>
    <row r="388" ht="15.75" customHeight="1">
      <c r="A388" s="78"/>
      <c r="T388" s="5"/>
      <c r="U388" s="5"/>
      <c r="V388" s="5"/>
      <c r="W388" s="5"/>
    </row>
    <row r="389" ht="15.75" customHeight="1">
      <c r="A389" s="78"/>
      <c r="T389" s="5"/>
      <c r="U389" s="5"/>
      <c r="V389" s="5"/>
      <c r="W389" s="5"/>
    </row>
    <row r="390" ht="15.75" customHeight="1">
      <c r="A390" s="78"/>
      <c r="T390" s="5"/>
      <c r="U390" s="5"/>
      <c r="V390" s="5"/>
      <c r="W390" s="5"/>
    </row>
    <row r="391" ht="15.75" customHeight="1">
      <c r="A391" s="78"/>
      <c r="T391" s="5"/>
      <c r="U391" s="5"/>
      <c r="V391" s="5"/>
      <c r="W391" s="5"/>
    </row>
    <row r="392" ht="15.75" customHeight="1">
      <c r="A392" s="78"/>
      <c r="T392" s="5"/>
      <c r="U392" s="5"/>
      <c r="V392" s="5"/>
      <c r="W392" s="5"/>
    </row>
    <row r="393" ht="15.75" customHeight="1">
      <c r="A393" s="78"/>
      <c r="T393" s="5"/>
      <c r="U393" s="5"/>
      <c r="V393" s="5"/>
      <c r="W393" s="5"/>
    </row>
    <row r="394" ht="15.75" customHeight="1">
      <c r="A394" s="78"/>
      <c r="T394" s="5"/>
      <c r="U394" s="5"/>
      <c r="V394" s="5"/>
      <c r="W394" s="5"/>
    </row>
    <row r="395" ht="15.75" customHeight="1">
      <c r="A395" s="78"/>
      <c r="T395" s="5"/>
      <c r="U395" s="5"/>
      <c r="V395" s="5"/>
      <c r="W395" s="5"/>
    </row>
    <row r="396" ht="15.75" customHeight="1">
      <c r="A396" s="78"/>
      <c r="T396" s="5"/>
      <c r="U396" s="5"/>
      <c r="V396" s="5"/>
      <c r="W396" s="5"/>
    </row>
    <row r="397" ht="15.75" customHeight="1">
      <c r="A397" s="78"/>
      <c r="T397" s="5"/>
      <c r="U397" s="5"/>
      <c r="V397" s="5"/>
      <c r="W397" s="5"/>
    </row>
    <row r="398" ht="15.75" customHeight="1">
      <c r="A398" s="78"/>
      <c r="T398" s="5"/>
      <c r="U398" s="5"/>
      <c r="V398" s="5"/>
      <c r="W398" s="5"/>
    </row>
    <row r="399" ht="15.75" customHeight="1">
      <c r="A399" s="78"/>
      <c r="T399" s="5"/>
      <c r="U399" s="5"/>
      <c r="V399" s="5"/>
      <c r="W399" s="5"/>
    </row>
    <row r="400" ht="15.75" customHeight="1">
      <c r="A400" s="78"/>
      <c r="T400" s="5"/>
      <c r="U400" s="5"/>
      <c r="V400" s="5"/>
      <c r="W400" s="5"/>
    </row>
    <row r="401" ht="15.75" customHeight="1">
      <c r="A401" s="78"/>
      <c r="T401" s="5"/>
      <c r="U401" s="5"/>
      <c r="V401" s="5"/>
      <c r="W401" s="5"/>
    </row>
    <row r="402" ht="15.75" customHeight="1">
      <c r="A402" s="78"/>
      <c r="T402" s="5"/>
      <c r="U402" s="5"/>
      <c r="V402" s="5"/>
      <c r="W402" s="5"/>
    </row>
    <row r="403" ht="15.75" customHeight="1">
      <c r="A403" s="78"/>
      <c r="T403" s="5"/>
      <c r="U403" s="5"/>
      <c r="V403" s="5"/>
      <c r="W403" s="5"/>
    </row>
    <row r="404" ht="15.75" customHeight="1">
      <c r="A404" s="78"/>
      <c r="T404" s="5"/>
      <c r="U404" s="5"/>
      <c r="V404" s="5"/>
      <c r="W404" s="5"/>
    </row>
    <row r="405" ht="15.75" customHeight="1">
      <c r="A405" s="78"/>
      <c r="T405" s="5"/>
      <c r="U405" s="5"/>
      <c r="V405" s="5"/>
      <c r="W405" s="5"/>
    </row>
    <row r="406" ht="15.75" customHeight="1">
      <c r="A406" s="78"/>
      <c r="T406" s="5"/>
      <c r="U406" s="5"/>
      <c r="V406" s="5"/>
      <c r="W406" s="5"/>
    </row>
    <row r="407" ht="15.75" customHeight="1">
      <c r="A407" s="78"/>
      <c r="T407" s="5"/>
      <c r="U407" s="5"/>
      <c r="V407" s="5"/>
      <c r="W407" s="5"/>
    </row>
    <row r="408" ht="15.75" customHeight="1">
      <c r="A408" s="78"/>
      <c r="T408" s="5"/>
      <c r="U408" s="5"/>
      <c r="V408" s="5"/>
      <c r="W408" s="5"/>
    </row>
    <row r="409" ht="15.75" customHeight="1">
      <c r="A409" s="78"/>
      <c r="T409" s="5"/>
      <c r="U409" s="5"/>
      <c r="V409" s="5"/>
      <c r="W409" s="5"/>
    </row>
    <row r="410" ht="15.75" customHeight="1">
      <c r="A410" s="78"/>
      <c r="T410" s="5"/>
      <c r="U410" s="5"/>
      <c r="V410" s="5"/>
      <c r="W410" s="5"/>
    </row>
    <row r="411" ht="15.75" customHeight="1">
      <c r="A411" s="78"/>
      <c r="T411" s="5"/>
      <c r="U411" s="5"/>
      <c r="V411" s="5"/>
      <c r="W411" s="5"/>
    </row>
    <row r="412" ht="15.75" customHeight="1">
      <c r="A412" s="78"/>
      <c r="T412" s="5"/>
      <c r="U412" s="5"/>
      <c r="V412" s="5"/>
      <c r="W412" s="5"/>
    </row>
    <row r="413" ht="15.75" customHeight="1">
      <c r="A413" s="78"/>
      <c r="T413" s="5"/>
      <c r="U413" s="5"/>
      <c r="V413" s="5"/>
      <c r="W413" s="5"/>
    </row>
    <row r="414" ht="15.75" customHeight="1">
      <c r="A414" s="78"/>
      <c r="T414" s="5"/>
      <c r="U414" s="5"/>
      <c r="V414" s="5"/>
      <c r="W414" s="5"/>
    </row>
    <row r="415" ht="15.75" customHeight="1">
      <c r="A415" s="78"/>
      <c r="T415" s="5"/>
      <c r="U415" s="5"/>
      <c r="V415" s="5"/>
      <c r="W415" s="5"/>
    </row>
    <row r="416" ht="15.75" customHeight="1">
      <c r="A416" s="78"/>
      <c r="T416" s="5"/>
      <c r="U416" s="5"/>
      <c r="V416" s="5"/>
      <c r="W416" s="5"/>
    </row>
    <row r="417" ht="15.75" customHeight="1">
      <c r="A417" s="78"/>
      <c r="T417" s="5"/>
      <c r="U417" s="5"/>
      <c r="V417" s="5"/>
      <c r="W417" s="5"/>
    </row>
    <row r="418" ht="15.75" customHeight="1">
      <c r="A418" s="78"/>
      <c r="T418" s="5"/>
      <c r="U418" s="5"/>
      <c r="V418" s="5"/>
      <c r="W418" s="5"/>
    </row>
    <row r="419" ht="15.75" customHeight="1">
      <c r="A419" s="78"/>
      <c r="T419" s="5"/>
      <c r="U419" s="5"/>
      <c r="V419" s="5"/>
      <c r="W419" s="5"/>
    </row>
    <row r="420" ht="15.75" customHeight="1">
      <c r="A420" s="78"/>
      <c r="T420" s="5"/>
      <c r="U420" s="5"/>
      <c r="V420" s="5"/>
      <c r="W420" s="5"/>
    </row>
    <row r="421" ht="15.75" customHeight="1">
      <c r="A421" s="78"/>
      <c r="T421" s="5"/>
      <c r="U421" s="5"/>
      <c r="V421" s="5"/>
      <c r="W421" s="5"/>
    </row>
    <row r="422" ht="15.75" customHeight="1">
      <c r="A422" s="78"/>
      <c r="T422" s="5"/>
      <c r="U422" s="5"/>
      <c r="V422" s="5"/>
      <c r="W422" s="5"/>
    </row>
    <row r="423" ht="15.75" customHeight="1">
      <c r="A423" s="78"/>
      <c r="T423" s="5"/>
      <c r="U423" s="5"/>
      <c r="V423" s="5"/>
      <c r="W423" s="5"/>
    </row>
    <row r="424" ht="15.75" customHeight="1">
      <c r="A424" s="78"/>
      <c r="T424" s="5"/>
      <c r="U424" s="5"/>
      <c r="V424" s="5"/>
      <c r="W424" s="5"/>
    </row>
    <row r="425" ht="15.75" customHeight="1">
      <c r="A425" s="78"/>
      <c r="T425" s="5"/>
      <c r="U425" s="5"/>
      <c r="V425" s="5"/>
      <c r="W425" s="5"/>
    </row>
    <row r="426" ht="15.75" customHeight="1">
      <c r="A426" s="78"/>
      <c r="T426" s="5"/>
      <c r="U426" s="5"/>
      <c r="V426" s="5"/>
      <c r="W426" s="5"/>
    </row>
    <row r="427" ht="15.75" customHeight="1">
      <c r="A427" s="78"/>
      <c r="T427" s="5"/>
      <c r="U427" s="5"/>
      <c r="V427" s="5"/>
      <c r="W427" s="5"/>
    </row>
    <row r="428" ht="15.75" customHeight="1">
      <c r="A428" s="78"/>
      <c r="T428" s="5"/>
      <c r="U428" s="5"/>
      <c r="V428" s="5"/>
      <c r="W428" s="5"/>
    </row>
    <row r="429" ht="15.75" customHeight="1">
      <c r="A429" s="78"/>
      <c r="T429" s="5"/>
      <c r="U429" s="5"/>
      <c r="V429" s="5"/>
      <c r="W429" s="5"/>
    </row>
    <row r="430" ht="15.75" customHeight="1">
      <c r="A430" s="78"/>
      <c r="T430" s="5"/>
      <c r="U430" s="5"/>
      <c r="V430" s="5"/>
      <c r="W430" s="5"/>
    </row>
    <row r="431" ht="15.75" customHeight="1">
      <c r="A431" s="78"/>
      <c r="T431" s="5"/>
      <c r="U431" s="5"/>
      <c r="V431" s="5"/>
      <c r="W431" s="5"/>
    </row>
    <row r="432" ht="15.75" customHeight="1">
      <c r="A432" s="78"/>
      <c r="T432" s="5"/>
      <c r="U432" s="5"/>
      <c r="V432" s="5"/>
      <c r="W432" s="5"/>
    </row>
    <row r="433" ht="15.75" customHeight="1">
      <c r="A433" s="78"/>
      <c r="T433" s="5"/>
      <c r="U433" s="5"/>
      <c r="V433" s="5"/>
      <c r="W433" s="5"/>
    </row>
    <row r="434" ht="15.75" customHeight="1">
      <c r="A434" s="78"/>
      <c r="T434" s="5"/>
      <c r="U434" s="5"/>
      <c r="V434" s="5"/>
      <c r="W434" s="5"/>
    </row>
    <row r="435" ht="15.75" customHeight="1">
      <c r="A435" s="78"/>
      <c r="T435" s="5"/>
      <c r="U435" s="5"/>
      <c r="V435" s="5"/>
      <c r="W435" s="5"/>
    </row>
    <row r="436" ht="15.75" customHeight="1">
      <c r="A436" s="78"/>
      <c r="T436" s="5"/>
      <c r="U436" s="5"/>
      <c r="V436" s="5"/>
      <c r="W436" s="5"/>
    </row>
    <row r="437" ht="15.75" customHeight="1">
      <c r="A437" s="78"/>
      <c r="T437" s="5"/>
      <c r="U437" s="5"/>
      <c r="V437" s="5"/>
      <c r="W437" s="5"/>
    </row>
    <row r="438" ht="15.75" customHeight="1">
      <c r="A438" s="78"/>
      <c r="T438" s="5"/>
      <c r="U438" s="5"/>
      <c r="V438" s="5"/>
      <c r="W438" s="5"/>
    </row>
    <row r="439" ht="15.75" customHeight="1">
      <c r="A439" s="78"/>
      <c r="T439" s="5"/>
      <c r="U439" s="5"/>
      <c r="V439" s="5"/>
      <c r="W439" s="5"/>
    </row>
    <row r="440" ht="15.75" customHeight="1">
      <c r="A440" s="78"/>
      <c r="T440" s="5"/>
      <c r="U440" s="5"/>
      <c r="V440" s="5"/>
      <c r="W440" s="5"/>
    </row>
    <row r="441" ht="15.75" customHeight="1">
      <c r="A441" s="78"/>
      <c r="T441" s="5"/>
      <c r="U441" s="5"/>
      <c r="V441" s="5"/>
      <c r="W441" s="5"/>
    </row>
    <row r="442" ht="15.75" customHeight="1">
      <c r="A442" s="78"/>
      <c r="T442" s="5"/>
      <c r="U442" s="5"/>
      <c r="V442" s="5"/>
      <c r="W442" s="5"/>
    </row>
    <row r="443" ht="15.75" customHeight="1">
      <c r="A443" s="78"/>
      <c r="T443" s="5"/>
      <c r="U443" s="5"/>
      <c r="V443" s="5"/>
      <c r="W443" s="5"/>
    </row>
    <row r="444" ht="15.75" customHeight="1">
      <c r="A444" s="78"/>
      <c r="T444" s="5"/>
      <c r="U444" s="5"/>
      <c r="V444" s="5"/>
      <c r="W444" s="5"/>
    </row>
    <row r="445" ht="15.75" customHeight="1">
      <c r="A445" s="78"/>
      <c r="T445" s="5"/>
      <c r="U445" s="5"/>
      <c r="V445" s="5"/>
      <c r="W445" s="5"/>
    </row>
    <row r="446" ht="15.75" customHeight="1">
      <c r="A446" s="78"/>
      <c r="T446" s="5"/>
      <c r="U446" s="5"/>
      <c r="V446" s="5"/>
      <c r="W446" s="5"/>
    </row>
    <row r="447" ht="15.75" customHeight="1">
      <c r="A447" s="78"/>
      <c r="T447" s="5"/>
      <c r="U447" s="5"/>
      <c r="V447" s="5"/>
      <c r="W447" s="5"/>
    </row>
    <row r="448" ht="15.75" customHeight="1">
      <c r="A448" s="78"/>
      <c r="T448" s="5"/>
      <c r="U448" s="5"/>
      <c r="V448" s="5"/>
      <c r="W448" s="5"/>
    </row>
    <row r="449" ht="15.75" customHeight="1">
      <c r="A449" s="78"/>
      <c r="T449" s="5"/>
      <c r="U449" s="5"/>
      <c r="V449" s="5"/>
      <c r="W449" s="5"/>
    </row>
    <row r="450" ht="15.75" customHeight="1">
      <c r="A450" s="78"/>
      <c r="T450" s="5"/>
      <c r="U450" s="5"/>
      <c r="V450" s="5"/>
      <c r="W450" s="5"/>
    </row>
    <row r="451" ht="15.75" customHeight="1">
      <c r="A451" s="78"/>
      <c r="T451" s="5"/>
      <c r="U451" s="5"/>
      <c r="V451" s="5"/>
      <c r="W451" s="5"/>
    </row>
    <row r="452" ht="15.75" customHeight="1">
      <c r="A452" s="78"/>
      <c r="T452" s="5"/>
      <c r="U452" s="5"/>
      <c r="V452" s="5"/>
      <c r="W452" s="5"/>
    </row>
    <row r="453" ht="15.75" customHeight="1">
      <c r="A453" s="78"/>
      <c r="T453" s="5"/>
      <c r="U453" s="5"/>
      <c r="V453" s="5"/>
      <c r="W453" s="5"/>
    </row>
    <row r="454" ht="15.75" customHeight="1">
      <c r="A454" s="78"/>
      <c r="T454" s="5"/>
      <c r="U454" s="5"/>
      <c r="V454" s="5"/>
      <c r="W454" s="5"/>
    </row>
    <row r="455" ht="15.75" customHeight="1">
      <c r="A455" s="78"/>
      <c r="T455" s="5"/>
      <c r="U455" s="5"/>
      <c r="V455" s="5"/>
      <c r="W455" s="5"/>
    </row>
    <row r="456" ht="15.75" customHeight="1">
      <c r="A456" s="78"/>
      <c r="T456" s="5"/>
      <c r="U456" s="5"/>
      <c r="V456" s="5"/>
      <c r="W456" s="5"/>
    </row>
    <row r="457" ht="15.75" customHeight="1">
      <c r="A457" s="78"/>
      <c r="T457" s="5"/>
      <c r="U457" s="5"/>
      <c r="V457" s="5"/>
      <c r="W457" s="5"/>
    </row>
    <row r="458" ht="15.75" customHeight="1">
      <c r="A458" s="78"/>
      <c r="T458" s="5"/>
      <c r="U458" s="5"/>
      <c r="V458" s="5"/>
      <c r="W458" s="5"/>
    </row>
    <row r="459" ht="15.75" customHeight="1">
      <c r="A459" s="78"/>
      <c r="T459" s="5"/>
      <c r="U459" s="5"/>
      <c r="V459" s="5"/>
      <c r="W459" s="5"/>
    </row>
    <row r="460" ht="15.75" customHeight="1">
      <c r="A460" s="78"/>
      <c r="T460" s="5"/>
      <c r="U460" s="5"/>
      <c r="V460" s="5"/>
      <c r="W460" s="5"/>
    </row>
    <row r="461" ht="15.75" customHeight="1">
      <c r="A461" s="78"/>
      <c r="T461" s="5"/>
      <c r="U461" s="5"/>
      <c r="V461" s="5"/>
      <c r="W461" s="5"/>
    </row>
    <row r="462" ht="15.75" customHeight="1">
      <c r="A462" s="78"/>
      <c r="T462" s="5"/>
      <c r="U462" s="5"/>
      <c r="V462" s="5"/>
      <c r="W462" s="5"/>
    </row>
    <row r="463" ht="15.75" customHeight="1">
      <c r="A463" s="78"/>
      <c r="T463" s="5"/>
      <c r="U463" s="5"/>
      <c r="V463" s="5"/>
      <c r="W463" s="5"/>
    </row>
    <row r="464" ht="15.75" customHeight="1">
      <c r="A464" s="78"/>
      <c r="T464" s="5"/>
      <c r="U464" s="5"/>
      <c r="V464" s="5"/>
      <c r="W464" s="5"/>
    </row>
    <row r="465" ht="15.75" customHeight="1">
      <c r="A465" s="78"/>
      <c r="T465" s="5"/>
      <c r="U465" s="5"/>
      <c r="V465" s="5"/>
      <c r="W465" s="5"/>
    </row>
    <row r="466" ht="15.75" customHeight="1">
      <c r="A466" s="78"/>
      <c r="T466" s="5"/>
      <c r="U466" s="5"/>
      <c r="V466" s="5"/>
      <c r="W466" s="5"/>
    </row>
    <row r="467" ht="15.75" customHeight="1">
      <c r="A467" s="78"/>
      <c r="T467" s="5"/>
      <c r="U467" s="5"/>
      <c r="V467" s="5"/>
      <c r="W467" s="5"/>
    </row>
    <row r="468" ht="15.75" customHeight="1">
      <c r="A468" s="78"/>
      <c r="T468" s="5"/>
      <c r="U468" s="5"/>
      <c r="V468" s="5"/>
      <c r="W468" s="5"/>
    </row>
    <row r="469" ht="15.75" customHeight="1">
      <c r="A469" s="78"/>
      <c r="T469" s="5"/>
      <c r="U469" s="5"/>
      <c r="V469" s="5"/>
      <c r="W469" s="5"/>
    </row>
    <row r="470" ht="15.75" customHeight="1">
      <c r="A470" s="78"/>
      <c r="T470" s="5"/>
      <c r="U470" s="5"/>
      <c r="V470" s="5"/>
      <c r="W470" s="5"/>
    </row>
    <row r="471" ht="15.75" customHeight="1">
      <c r="A471" s="78"/>
      <c r="T471" s="5"/>
      <c r="U471" s="5"/>
      <c r="V471" s="5"/>
      <c r="W471" s="5"/>
    </row>
    <row r="472" ht="15.75" customHeight="1">
      <c r="A472" s="78"/>
      <c r="T472" s="5"/>
      <c r="U472" s="5"/>
      <c r="V472" s="5"/>
      <c r="W472" s="5"/>
    </row>
    <row r="473" ht="15.75" customHeight="1">
      <c r="A473" s="78"/>
      <c r="T473" s="5"/>
      <c r="U473" s="5"/>
      <c r="V473" s="5"/>
      <c r="W473" s="5"/>
    </row>
    <row r="474" ht="15.75" customHeight="1">
      <c r="A474" s="78"/>
      <c r="T474" s="5"/>
      <c r="U474" s="5"/>
      <c r="V474" s="5"/>
      <c r="W474" s="5"/>
    </row>
    <row r="475" ht="15.75" customHeight="1">
      <c r="A475" s="78"/>
      <c r="T475" s="5"/>
      <c r="U475" s="5"/>
      <c r="V475" s="5"/>
      <c r="W475" s="5"/>
    </row>
    <row r="476" ht="15.75" customHeight="1">
      <c r="A476" s="78"/>
      <c r="T476" s="5"/>
      <c r="U476" s="5"/>
      <c r="V476" s="5"/>
      <c r="W476" s="5"/>
    </row>
    <row r="477" ht="15.75" customHeight="1">
      <c r="A477" s="78"/>
      <c r="T477" s="5"/>
      <c r="U477" s="5"/>
      <c r="V477" s="5"/>
      <c r="W477" s="5"/>
    </row>
    <row r="478" ht="15.75" customHeight="1">
      <c r="A478" s="78"/>
      <c r="T478" s="5"/>
      <c r="U478" s="5"/>
      <c r="V478" s="5"/>
      <c r="W478" s="5"/>
    </row>
    <row r="479" ht="15.75" customHeight="1">
      <c r="A479" s="78"/>
      <c r="T479" s="5"/>
      <c r="U479" s="5"/>
      <c r="V479" s="5"/>
      <c r="W479" s="5"/>
    </row>
    <row r="480" ht="15.75" customHeight="1">
      <c r="A480" s="78"/>
      <c r="T480" s="5"/>
      <c r="U480" s="5"/>
      <c r="V480" s="5"/>
      <c r="W480" s="5"/>
    </row>
    <row r="481" ht="15.75" customHeight="1">
      <c r="A481" s="78"/>
      <c r="T481" s="5"/>
      <c r="U481" s="5"/>
      <c r="V481" s="5"/>
      <c r="W481" s="5"/>
    </row>
    <row r="482" ht="15.75" customHeight="1">
      <c r="A482" s="78"/>
      <c r="T482" s="5"/>
      <c r="U482" s="5"/>
      <c r="V482" s="5"/>
      <c r="W482" s="5"/>
    </row>
    <row r="483" ht="15.75" customHeight="1">
      <c r="A483" s="78"/>
      <c r="T483" s="5"/>
      <c r="U483" s="5"/>
      <c r="V483" s="5"/>
      <c r="W483" s="5"/>
    </row>
    <row r="484" ht="15.75" customHeight="1">
      <c r="A484" s="78"/>
      <c r="T484" s="5"/>
      <c r="U484" s="5"/>
      <c r="V484" s="5"/>
      <c r="W484" s="5"/>
    </row>
    <row r="485" ht="15.75" customHeight="1">
      <c r="A485" s="78"/>
      <c r="T485" s="5"/>
      <c r="U485" s="5"/>
      <c r="V485" s="5"/>
      <c r="W485" s="5"/>
    </row>
    <row r="486" ht="15.75" customHeight="1">
      <c r="A486" s="78"/>
      <c r="T486" s="5"/>
      <c r="U486" s="5"/>
      <c r="V486" s="5"/>
      <c r="W486" s="5"/>
    </row>
    <row r="487" ht="15.75" customHeight="1">
      <c r="A487" s="78"/>
      <c r="T487" s="5"/>
      <c r="U487" s="5"/>
      <c r="V487" s="5"/>
      <c r="W487" s="5"/>
    </row>
    <row r="488" ht="15.75" customHeight="1">
      <c r="A488" s="78"/>
      <c r="T488" s="5"/>
      <c r="U488" s="5"/>
      <c r="V488" s="5"/>
      <c r="W488" s="5"/>
    </row>
    <row r="489" ht="15.75" customHeight="1">
      <c r="A489" s="78"/>
      <c r="T489" s="5"/>
      <c r="U489" s="5"/>
      <c r="V489" s="5"/>
      <c r="W489" s="5"/>
    </row>
    <row r="490" ht="15.75" customHeight="1">
      <c r="A490" s="78"/>
      <c r="T490" s="5"/>
      <c r="U490" s="5"/>
      <c r="V490" s="5"/>
      <c r="W490" s="5"/>
    </row>
    <row r="491" ht="15.75" customHeight="1">
      <c r="A491" s="78"/>
      <c r="T491" s="5"/>
      <c r="U491" s="5"/>
      <c r="V491" s="5"/>
      <c r="W491" s="5"/>
    </row>
    <row r="492" ht="15.75" customHeight="1">
      <c r="A492" s="78"/>
      <c r="T492" s="5"/>
      <c r="U492" s="5"/>
      <c r="V492" s="5"/>
      <c r="W492" s="5"/>
    </row>
    <row r="493" ht="15.75" customHeight="1">
      <c r="A493" s="78"/>
      <c r="T493" s="5"/>
      <c r="U493" s="5"/>
      <c r="V493" s="5"/>
      <c r="W493" s="5"/>
    </row>
    <row r="494" ht="15.75" customHeight="1">
      <c r="A494" s="78"/>
      <c r="T494" s="5"/>
      <c r="U494" s="5"/>
      <c r="V494" s="5"/>
      <c r="W494" s="5"/>
    </row>
    <row r="495" ht="15.75" customHeight="1">
      <c r="A495" s="78"/>
      <c r="T495" s="5"/>
      <c r="U495" s="5"/>
      <c r="V495" s="5"/>
      <c r="W495" s="5"/>
    </row>
    <row r="496" ht="15.75" customHeight="1">
      <c r="A496" s="78"/>
      <c r="T496" s="5"/>
      <c r="U496" s="5"/>
      <c r="V496" s="5"/>
      <c r="W496" s="5"/>
    </row>
    <row r="497" ht="15.75" customHeight="1">
      <c r="A497" s="78"/>
      <c r="T497" s="5"/>
      <c r="U497" s="5"/>
      <c r="V497" s="5"/>
      <c r="W497" s="5"/>
    </row>
    <row r="498" ht="15.75" customHeight="1">
      <c r="A498" s="78"/>
      <c r="T498" s="5"/>
      <c r="U498" s="5"/>
      <c r="V498" s="5"/>
      <c r="W498" s="5"/>
    </row>
    <row r="499" ht="15.75" customHeight="1">
      <c r="A499" s="78"/>
      <c r="T499" s="5"/>
      <c r="U499" s="5"/>
      <c r="V499" s="5"/>
      <c r="W499" s="5"/>
    </row>
    <row r="500" ht="15.75" customHeight="1">
      <c r="A500" s="78"/>
      <c r="T500" s="5"/>
      <c r="U500" s="5"/>
      <c r="V500" s="5"/>
      <c r="W500" s="5"/>
    </row>
    <row r="501" ht="15.75" customHeight="1">
      <c r="A501" s="78"/>
      <c r="T501" s="5"/>
      <c r="U501" s="5"/>
      <c r="V501" s="5"/>
      <c r="W501" s="5"/>
    </row>
    <row r="502" ht="15.75" customHeight="1">
      <c r="A502" s="78"/>
      <c r="T502" s="5"/>
      <c r="U502" s="5"/>
      <c r="V502" s="5"/>
      <c r="W502" s="5"/>
    </row>
    <row r="503" ht="15.75" customHeight="1">
      <c r="A503" s="78"/>
      <c r="T503" s="5"/>
      <c r="U503" s="5"/>
      <c r="V503" s="5"/>
      <c r="W503" s="5"/>
    </row>
    <row r="504" ht="15.75" customHeight="1">
      <c r="A504" s="78"/>
      <c r="T504" s="5"/>
      <c r="U504" s="5"/>
      <c r="V504" s="5"/>
      <c r="W504" s="5"/>
    </row>
    <row r="505" ht="15.75" customHeight="1">
      <c r="A505" s="78"/>
      <c r="T505" s="5"/>
      <c r="U505" s="5"/>
      <c r="V505" s="5"/>
      <c r="W505" s="5"/>
    </row>
    <row r="506" ht="15.75" customHeight="1">
      <c r="A506" s="78"/>
      <c r="T506" s="5"/>
      <c r="U506" s="5"/>
      <c r="V506" s="5"/>
      <c r="W506" s="5"/>
    </row>
    <row r="507" ht="15.75" customHeight="1">
      <c r="A507" s="78"/>
      <c r="T507" s="5"/>
      <c r="U507" s="5"/>
      <c r="V507" s="5"/>
      <c r="W507" s="5"/>
    </row>
    <row r="508" ht="15.75" customHeight="1">
      <c r="A508" s="78"/>
      <c r="T508" s="5"/>
      <c r="U508" s="5"/>
      <c r="V508" s="5"/>
      <c r="W508" s="5"/>
    </row>
    <row r="509" ht="15.75" customHeight="1">
      <c r="A509" s="78"/>
      <c r="T509" s="5"/>
      <c r="U509" s="5"/>
      <c r="V509" s="5"/>
      <c r="W509" s="5"/>
    </row>
    <row r="510" ht="15.75" customHeight="1">
      <c r="A510" s="78"/>
      <c r="T510" s="5"/>
      <c r="U510" s="5"/>
      <c r="V510" s="5"/>
      <c r="W510" s="5"/>
    </row>
    <row r="511" ht="15.75" customHeight="1">
      <c r="A511" s="78"/>
      <c r="T511" s="5"/>
      <c r="U511" s="5"/>
      <c r="V511" s="5"/>
      <c r="W511" s="5"/>
    </row>
    <row r="512" ht="15.75" customHeight="1">
      <c r="A512" s="78"/>
      <c r="T512" s="5"/>
      <c r="U512" s="5"/>
      <c r="V512" s="5"/>
      <c r="W512" s="5"/>
    </row>
    <row r="513" ht="15.75" customHeight="1">
      <c r="A513" s="78"/>
      <c r="T513" s="5"/>
      <c r="U513" s="5"/>
      <c r="V513" s="5"/>
      <c r="W513" s="5"/>
    </row>
    <row r="514" ht="15.75" customHeight="1">
      <c r="A514" s="78"/>
      <c r="T514" s="5"/>
      <c r="U514" s="5"/>
      <c r="V514" s="5"/>
      <c r="W514" s="5"/>
    </row>
    <row r="515" ht="15.75" customHeight="1">
      <c r="A515" s="78"/>
      <c r="T515" s="5"/>
      <c r="U515" s="5"/>
      <c r="V515" s="5"/>
      <c r="W515" s="5"/>
    </row>
    <row r="516" ht="15.75" customHeight="1">
      <c r="A516" s="78"/>
      <c r="T516" s="5"/>
      <c r="U516" s="5"/>
      <c r="V516" s="5"/>
      <c r="W516" s="5"/>
    </row>
    <row r="517" ht="15.75" customHeight="1">
      <c r="A517" s="78"/>
      <c r="T517" s="5"/>
      <c r="U517" s="5"/>
      <c r="V517" s="5"/>
      <c r="W517" s="5"/>
    </row>
    <row r="518" ht="15.75" customHeight="1">
      <c r="A518" s="78"/>
      <c r="T518" s="5"/>
      <c r="U518" s="5"/>
      <c r="V518" s="5"/>
      <c r="W518" s="5"/>
    </row>
    <row r="519" ht="15.75" customHeight="1">
      <c r="A519" s="78"/>
      <c r="T519" s="5"/>
      <c r="U519" s="5"/>
      <c r="V519" s="5"/>
      <c r="W519" s="5"/>
    </row>
    <row r="520" ht="15.75" customHeight="1">
      <c r="A520" s="78"/>
      <c r="T520" s="5"/>
      <c r="U520" s="5"/>
      <c r="V520" s="5"/>
      <c r="W520" s="5"/>
    </row>
    <row r="521" ht="15.75" customHeight="1">
      <c r="A521" s="78"/>
      <c r="T521" s="5"/>
      <c r="U521" s="5"/>
      <c r="V521" s="5"/>
      <c r="W521" s="5"/>
    </row>
    <row r="522" ht="15.75" customHeight="1">
      <c r="A522" s="78"/>
      <c r="T522" s="5"/>
      <c r="U522" s="5"/>
      <c r="V522" s="5"/>
      <c r="W522" s="5"/>
    </row>
    <row r="523" ht="15.75" customHeight="1">
      <c r="A523" s="78"/>
      <c r="T523" s="5"/>
      <c r="U523" s="5"/>
      <c r="V523" s="5"/>
      <c r="W523" s="5"/>
    </row>
    <row r="524" ht="15.75" customHeight="1">
      <c r="A524" s="78"/>
      <c r="T524" s="5"/>
      <c r="U524" s="5"/>
      <c r="V524" s="5"/>
      <c r="W524" s="5"/>
    </row>
    <row r="525" ht="15.75" customHeight="1">
      <c r="A525" s="78"/>
      <c r="T525" s="5"/>
      <c r="U525" s="5"/>
      <c r="V525" s="5"/>
      <c r="W525" s="5"/>
    </row>
    <row r="526" ht="15.75" customHeight="1">
      <c r="A526" s="78"/>
      <c r="T526" s="5"/>
      <c r="U526" s="5"/>
      <c r="V526" s="5"/>
      <c r="W526" s="5"/>
    </row>
    <row r="527" ht="15.75" customHeight="1">
      <c r="A527" s="78"/>
      <c r="T527" s="5"/>
      <c r="U527" s="5"/>
      <c r="V527" s="5"/>
      <c r="W527" s="5"/>
    </row>
    <row r="528" ht="15.75" customHeight="1">
      <c r="A528" s="78"/>
      <c r="T528" s="5"/>
      <c r="U528" s="5"/>
      <c r="V528" s="5"/>
      <c r="W528" s="5"/>
    </row>
    <row r="529" ht="15.75" customHeight="1">
      <c r="A529" s="78"/>
      <c r="T529" s="5"/>
      <c r="U529" s="5"/>
      <c r="V529" s="5"/>
      <c r="W529" s="5"/>
    </row>
    <row r="530" ht="15.75" customHeight="1">
      <c r="A530" s="78"/>
      <c r="T530" s="5"/>
      <c r="U530" s="5"/>
      <c r="V530" s="5"/>
      <c r="W530" s="5"/>
    </row>
    <row r="531" ht="15.75" customHeight="1">
      <c r="A531" s="78"/>
      <c r="T531" s="5"/>
      <c r="U531" s="5"/>
      <c r="V531" s="5"/>
      <c r="W531" s="5"/>
    </row>
    <row r="532" ht="15.75" customHeight="1">
      <c r="A532" s="78"/>
      <c r="T532" s="5"/>
      <c r="U532" s="5"/>
      <c r="V532" s="5"/>
      <c r="W532" s="5"/>
    </row>
    <row r="533" ht="15.75" customHeight="1">
      <c r="A533" s="78"/>
      <c r="T533" s="5"/>
      <c r="U533" s="5"/>
      <c r="V533" s="5"/>
      <c r="W533" s="5"/>
    </row>
    <row r="534" ht="15.75" customHeight="1">
      <c r="A534" s="78"/>
      <c r="T534" s="5"/>
      <c r="U534" s="5"/>
      <c r="V534" s="5"/>
      <c r="W534" s="5"/>
    </row>
    <row r="535" ht="15.75" customHeight="1">
      <c r="A535" s="78"/>
      <c r="T535" s="5"/>
      <c r="U535" s="5"/>
      <c r="V535" s="5"/>
      <c r="W535" s="5"/>
    </row>
    <row r="536" ht="15.75" customHeight="1">
      <c r="A536" s="78"/>
      <c r="T536" s="5"/>
      <c r="U536" s="5"/>
      <c r="V536" s="5"/>
      <c r="W536" s="5"/>
    </row>
    <row r="537" ht="15.75" customHeight="1">
      <c r="A537" s="78"/>
      <c r="T537" s="5"/>
      <c r="U537" s="5"/>
      <c r="V537" s="5"/>
      <c r="W537" s="5"/>
    </row>
    <row r="538" ht="15.75" customHeight="1">
      <c r="A538" s="78"/>
      <c r="T538" s="5"/>
      <c r="U538" s="5"/>
      <c r="V538" s="5"/>
      <c r="W538" s="5"/>
    </row>
    <row r="539" ht="15.75" customHeight="1">
      <c r="A539" s="78"/>
      <c r="T539" s="5"/>
      <c r="U539" s="5"/>
      <c r="V539" s="5"/>
      <c r="W539" s="5"/>
    </row>
    <row r="540" ht="15.75" customHeight="1">
      <c r="A540" s="78"/>
      <c r="T540" s="5"/>
      <c r="U540" s="5"/>
      <c r="V540" s="5"/>
      <c r="W540" s="5"/>
    </row>
    <row r="541" ht="15.75" customHeight="1">
      <c r="A541" s="78"/>
      <c r="T541" s="5"/>
      <c r="U541" s="5"/>
      <c r="V541" s="5"/>
      <c r="W541" s="5"/>
    </row>
    <row r="542" ht="15.75" customHeight="1">
      <c r="A542" s="78"/>
      <c r="T542" s="5"/>
      <c r="U542" s="5"/>
      <c r="V542" s="5"/>
      <c r="W542" s="5"/>
    </row>
    <row r="543" ht="15.75" customHeight="1">
      <c r="A543" s="78"/>
      <c r="T543" s="5"/>
      <c r="U543" s="5"/>
      <c r="V543" s="5"/>
      <c r="W543" s="5"/>
    </row>
    <row r="544" ht="15.75" customHeight="1">
      <c r="A544" s="78"/>
      <c r="T544" s="5"/>
      <c r="U544" s="5"/>
      <c r="V544" s="5"/>
      <c r="W544" s="5"/>
    </row>
    <row r="545" ht="15.75" customHeight="1">
      <c r="A545" s="78"/>
      <c r="T545" s="5"/>
      <c r="U545" s="5"/>
      <c r="V545" s="5"/>
      <c r="W545" s="5"/>
    </row>
    <row r="546" ht="15.75" customHeight="1">
      <c r="A546" s="78"/>
      <c r="T546" s="5"/>
      <c r="U546" s="5"/>
      <c r="V546" s="5"/>
      <c r="W546" s="5"/>
    </row>
    <row r="547" ht="15.75" customHeight="1">
      <c r="A547" s="78"/>
      <c r="T547" s="5"/>
      <c r="U547" s="5"/>
      <c r="V547" s="5"/>
      <c r="W547" s="5"/>
    </row>
    <row r="548" ht="15.75" customHeight="1">
      <c r="A548" s="78"/>
      <c r="T548" s="5"/>
      <c r="U548" s="5"/>
      <c r="V548" s="5"/>
      <c r="W548" s="5"/>
    </row>
    <row r="549" ht="15.75" customHeight="1">
      <c r="A549" s="78"/>
      <c r="T549" s="5"/>
      <c r="U549" s="5"/>
      <c r="V549" s="5"/>
      <c r="W549" s="5"/>
    </row>
    <row r="550" ht="15.75" customHeight="1">
      <c r="A550" s="78"/>
      <c r="T550" s="5"/>
      <c r="U550" s="5"/>
      <c r="V550" s="5"/>
      <c r="W550" s="5"/>
    </row>
    <row r="551" ht="15.75" customHeight="1">
      <c r="A551" s="78"/>
      <c r="T551" s="5"/>
      <c r="U551" s="5"/>
      <c r="V551" s="5"/>
      <c r="W551" s="5"/>
    </row>
    <row r="552" ht="15.75" customHeight="1">
      <c r="A552" s="78"/>
      <c r="T552" s="5"/>
      <c r="U552" s="5"/>
      <c r="V552" s="5"/>
      <c r="W552" s="5"/>
    </row>
    <row r="553" ht="15.75" customHeight="1">
      <c r="A553" s="78"/>
      <c r="T553" s="5"/>
      <c r="U553" s="5"/>
      <c r="V553" s="5"/>
      <c r="W553" s="5"/>
    </row>
    <row r="554" ht="15.75" customHeight="1">
      <c r="A554" s="78"/>
      <c r="T554" s="5"/>
      <c r="U554" s="5"/>
      <c r="V554" s="5"/>
      <c r="W554" s="5"/>
    </row>
    <row r="555" ht="15.75" customHeight="1">
      <c r="A555" s="78"/>
      <c r="T555" s="5"/>
      <c r="U555" s="5"/>
      <c r="V555" s="5"/>
      <c r="W555" s="5"/>
    </row>
    <row r="556" ht="15.75" customHeight="1">
      <c r="A556" s="78"/>
      <c r="T556" s="5"/>
      <c r="U556" s="5"/>
      <c r="V556" s="5"/>
      <c r="W556" s="5"/>
    </row>
    <row r="557" ht="15.75" customHeight="1">
      <c r="A557" s="78"/>
      <c r="T557" s="5"/>
      <c r="U557" s="5"/>
      <c r="V557" s="5"/>
      <c r="W557" s="5"/>
    </row>
    <row r="558" ht="15.75" customHeight="1">
      <c r="A558" s="78"/>
      <c r="T558" s="5"/>
      <c r="U558" s="5"/>
      <c r="V558" s="5"/>
      <c r="W558" s="5"/>
    </row>
    <row r="559" ht="15.75" customHeight="1">
      <c r="A559" s="78"/>
      <c r="T559" s="5"/>
      <c r="U559" s="5"/>
      <c r="V559" s="5"/>
      <c r="W559" s="5"/>
    </row>
    <row r="560" ht="15.75" customHeight="1">
      <c r="A560" s="78"/>
      <c r="T560" s="5"/>
      <c r="U560" s="5"/>
      <c r="V560" s="5"/>
      <c r="W560" s="5"/>
    </row>
    <row r="561" ht="15.75" customHeight="1">
      <c r="A561" s="78"/>
      <c r="T561" s="5"/>
      <c r="U561" s="5"/>
      <c r="V561" s="5"/>
      <c r="W561" s="5"/>
    </row>
    <row r="562" ht="15.75" customHeight="1">
      <c r="A562" s="78"/>
      <c r="T562" s="5"/>
      <c r="U562" s="5"/>
      <c r="V562" s="5"/>
      <c r="W562" s="5"/>
    </row>
    <row r="563" ht="15.75" customHeight="1">
      <c r="A563" s="78"/>
      <c r="T563" s="5"/>
      <c r="U563" s="5"/>
      <c r="V563" s="5"/>
      <c r="W563" s="5"/>
    </row>
    <row r="564" ht="15.75" customHeight="1">
      <c r="A564" s="78"/>
      <c r="T564" s="5"/>
      <c r="U564" s="5"/>
      <c r="V564" s="5"/>
      <c r="W564" s="5"/>
    </row>
    <row r="565" ht="15.75" customHeight="1">
      <c r="A565" s="78"/>
      <c r="T565" s="5"/>
      <c r="U565" s="5"/>
      <c r="V565" s="5"/>
      <c r="W565" s="5"/>
    </row>
    <row r="566" ht="15.75" customHeight="1">
      <c r="A566" s="78"/>
      <c r="T566" s="5"/>
      <c r="U566" s="5"/>
      <c r="V566" s="5"/>
      <c r="W566" s="5"/>
    </row>
    <row r="567" ht="15.75" customHeight="1">
      <c r="A567" s="78"/>
      <c r="T567" s="5"/>
      <c r="U567" s="5"/>
      <c r="V567" s="5"/>
      <c r="W567" s="5"/>
    </row>
    <row r="568" ht="15.75" customHeight="1">
      <c r="A568" s="78"/>
      <c r="T568" s="5"/>
      <c r="U568" s="5"/>
      <c r="V568" s="5"/>
      <c r="W568" s="5"/>
    </row>
    <row r="569" ht="15.75" customHeight="1">
      <c r="A569" s="78"/>
      <c r="T569" s="5"/>
      <c r="U569" s="5"/>
      <c r="V569" s="5"/>
      <c r="W569" s="5"/>
    </row>
    <row r="570" ht="15.75" customHeight="1">
      <c r="A570" s="78"/>
      <c r="T570" s="5"/>
      <c r="U570" s="5"/>
      <c r="V570" s="5"/>
      <c r="W570" s="5"/>
    </row>
    <row r="571" ht="15.75" customHeight="1">
      <c r="A571" s="78"/>
      <c r="T571" s="5"/>
      <c r="U571" s="5"/>
      <c r="V571" s="5"/>
      <c r="W571" s="5"/>
    </row>
    <row r="572" ht="15.75" customHeight="1">
      <c r="A572" s="78"/>
      <c r="T572" s="5"/>
      <c r="U572" s="5"/>
      <c r="V572" s="5"/>
      <c r="W572" s="5"/>
    </row>
    <row r="573" ht="15.75" customHeight="1">
      <c r="A573" s="78"/>
      <c r="T573" s="5"/>
      <c r="U573" s="5"/>
      <c r="V573" s="5"/>
      <c r="W573" s="5"/>
    </row>
    <row r="574" ht="15.75" customHeight="1">
      <c r="A574" s="78"/>
      <c r="T574" s="5"/>
      <c r="U574" s="5"/>
      <c r="V574" s="5"/>
      <c r="W574" s="5"/>
    </row>
    <row r="575" ht="15.75" customHeight="1">
      <c r="A575" s="78"/>
      <c r="T575" s="5"/>
      <c r="U575" s="5"/>
      <c r="V575" s="5"/>
      <c r="W575" s="5"/>
    </row>
    <row r="576" ht="15.75" customHeight="1">
      <c r="A576" s="78"/>
      <c r="T576" s="5"/>
      <c r="U576" s="5"/>
      <c r="V576" s="5"/>
      <c r="W576" s="5"/>
    </row>
    <row r="577" ht="15.75" customHeight="1">
      <c r="A577" s="78"/>
      <c r="T577" s="5"/>
      <c r="U577" s="5"/>
      <c r="V577" s="5"/>
      <c r="W577" s="5"/>
    </row>
    <row r="578" ht="15.75" customHeight="1">
      <c r="A578" s="78"/>
      <c r="T578" s="5"/>
      <c r="U578" s="5"/>
      <c r="V578" s="5"/>
      <c r="W578" s="5"/>
    </row>
    <row r="579" ht="15.75" customHeight="1">
      <c r="A579" s="78"/>
      <c r="T579" s="5"/>
      <c r="U579" s="5"/>
      <c r="V579" s="5"/>
      <c r="W579" s="5"/>
    </row>
    <row r="580" ht="15.75" customHeight="1">
      <c r="A580" s="78"/>
      <c r="T580" s="5"/>
      <c r="U580" s="5"/>
      <c r="V580" s="5"/>
      <c r="W580" s="5"/>
    </row>
    <row r="581" ht="15.75" customHeight="1">
      <c r="A581" s="78"/>
      <c r="T581" s="5"/>
      <c r="U581" s="5"/>
      <c r="V581" s="5"/>
      <c r="W581" s="5"/>
    </row>
    <row r="582" ht="15.75" customHeight="1">
      <c r="A582" s="78"/>
      <c r="T582" s="5"/>
      <c r="U582" s="5"/>
      <c r="V582" s="5"/>
      <c r="W582" s="5"/>
    </row>
    <row r="583" ht="15.75" customHeight="1">
      <c r="A583" s="78"/>
      <c r="T583" s="5"/>
      <c r="U583" s="5"/>
      <c r="V583" s="5"/>
      <c r="W583" s="5"/>
    </row>
    <row r="584" ht="15.75" customHeight="1">
      <c r="A584" s="78"/>
      <c r="T584" s="5"/>
      <c r="U584" s="5"/>
      <c r="V584" s="5"/>
      <c r="W584" s="5"/>
    </row>
    <row r="585" ht="15.75" customHeight="1">
      <c r="A585" s="78"/>
      <c r="T585" s="5"/>
      <c r="U585" s="5"/>
      <c r="V585" s="5"/>
      <c r="W585" s="5"/>
    </row>
    <row r="586" ht="15.75" customHeight="1">
      <c r="A586" s="78"/>
      <c r="T586" s="5"/>
      <c r="U586" s="5"/>
      <c r="V586" s="5"/>
      <c r="W586" s="5"/>
    </row>
    <row r="587" ht="15.75" customHeight="1">
      <c r="A587" s="78"/>
      <c r="T587" s="5"/>
      <c r="U587" s="5"/>
      <c r="V587" s="5"/>
      <c r="W587" s="5"/>
    </row>
    <row r="588" ht="15.75" customHeight="1">
      <c r="A588" s="78"/>
      <c r="T588" s="5"/>
      <c r="U588" s="5"/>
      <c r="V588" s="5"/>
      <c r="W588" s="5"/>
    </row>
    <row r="589" ht="15.75" customHeight="1">
      <c r="A589" s="78"/>
      <c r="T589" s="5"/>
      <c r="U589" s="5"/>
      <c r="V589" s="5"/>
      <c r="W589" s="5"/>
    </row>
    <row r="590" ht="15.75" customHeight="1">
      <c r="A590" s="78"/>
      <c r="T590" s="5"/>
      <c r="U590" s="5"/>
      <c r="V590" s="5"/>
      <c r="W590" s="5"/>
    </row>
    <row r="591" ht="15.75" customHeight="1">
      <c r="A591" s="78"/>
      <c r="T591" s="5"/>
      <c r="U591" s="5"/>
      <c r="V591" s="5"/>
      <c r="W591" s="5"/>
    </row>
    <row r="592" ht="15.75" customHeight="1">
      <c r="A592" s="78"/>
      <c r="T592" s="5"/>
      <c r="U592" s="5"/>
      <c r="V592" s="5"/>
      <c r="W592" s="5"/>
    </row>
    <row r="593" ht="15.75" customHeight="1">
      <c r="A593" s="78"/>
      <c r="T593" s="5"/>
      <c r="U593" s="5"/>
      <c r="V593" s="5"/>
      <c r="W593" s="5"/>
    </row>
    <row r="594" ht="15.75" customHeight="1">
      <c r="A594" s="78"/>
      <c r="T594" s="5"/>
      <c r="U594" s="5"/>
      <c r="V594" s="5"/>
      <c r="W594" s="5"/>
    </row>
    <row r="595" ht="15.75" customHeight="1">
      <c r="A595" s="78"/>
      <c r="T595" s="5"/>
      <c r="U595" s="5"/>
      <c r="V595" s="5"/>
      <c r="W595" s="5"/>
    </row>
    <row r="596" ht="15.75" customHeight="1">
      <c r="A596" s="78"/>
      <c r="T596" s="5"/>
      <c r="U596" s="5"/>
      <c r="V596" s="5"/>
      <c r="W596" s="5"/>
    </row>
    <row r="597" ht="15.75" customHeight="1">
      <c r="A597" s="78"/>
      <c r="T597" s="5"/>
      <c r="U597" s="5"/>
      <c r="V597" s="5"/>
      <c r="W597" s="5"/>
    </row>
    <row r="598" ht="15.75" customHeight="1">
      <c r="A598" s="78"/>
      <c r="T598" s="5"/>
      <c r="U598" s="5"/>
      <c r="V598" s="5"/>
      <c r="W598" s="5"/>
    </row>
    <row r="599" ht="15.75" customHeight="1">
      <c r="A599" s="78"/>
      <c r="T599" s="5"/>
      <c r="U599" s="5"/>
      <c r="V599" s="5"/>
      <c r="W599" s="5"/>
    </row>
    <row r="600" ht="15.75" customHeight="1">
      <c r="A600" s="78"/>
      <c r="T600" s="5"/>
      <c r="U600" s="5"/>
      <c r="V600" s="5"/>
      <c r="W600" s="5"/>
    </row>
    <row r="601" ht="15.75" customHeight="1">
      <c r="A601" s="78"/>
      <c r="T601" s="5"/>
      <c r="U601" s="5"/>
      <c r="V601" s="5"/>
      <c r="W601" s="5"/>
    </row>
    <row r="602" ht="15.75" customHeight="1">
      <c r="A602" s="78"/>
      <c r="T602" s="5"/>
      <c r="U602" s="5"/>
      <c r="V602" s="5"/>
      <c r="W602" s="5"/>
    </row>
    <row r="603" ht="15.75" customHeight="1">
      <c r="A603" s="78"/>
      <c r="T603" s="5"/>
      <c r="U603" s="5"/>
      <c r="V603" s="5"/>
      <c r="W603" s="5"/>
    </row>
    <row r="604" ht="15.75" customHeight="1">
      <c r="A604" s="78"/>
      <c r="T604" s="5"/>
      <c r="U604" s="5"/>
      <c r="V604" s="5"/>
      <c r="W604" s="5"/>
    </row>
    <row r="605" ht="15.75" customHeight="1">
      <c r="A605" s="78"/>
      <c r="T605" s="5"/>
      <c r="U605" s="5"/>
      <c r="V605" s="5"/>
      <c r="W605" s="5"/>
    </row>
    <row r="606" ht="15.75" customHeight="1">
      <c r="A606" s="78"/>
      <c r="T606" s="5"/>
      <c r="U606" s="5"/>
      <c r="V606" s="5"/>
      <c r="W606" s="5"/>
    </row>
    <row r="607" ht="15.75" customHeight="1">
      <c r="A607" s="78"/>
      <c r="T607" s="5"/>
      <c r="U607" s="5"/>
      <c r="V607" s="5"/>
      <c r="W607" s="5"/>
    </row>
    <row r="608" ht="15.75" customHeight="1">
      <c r="A608" s="78"/>
      <c r="T608" s="5"/>
      <c r="U608" s="5"/>
      <c r="V608" s="5"/>
      <c r="W608" s="5"/>
    </row>
    <row r="609" ht="15.75" customHeight="1">
      <c r="A609" s="78"/>
      <c r="T609" s="5"/>
      <c r="U609" s="5"/>
      <c r="V609" s="5"/>
      <c r="W609" s="5"/>
    </row>
    <row r="610" ht="15.75" customHeight="1">
      <c r="A610" s="78"/>
      <c r="T610" s="5"/>
      <c r="U610" s="5"/>
      <c r="V610" s="5"/>
      <c r="W610" s="5"/>
    </row>
    <row r="611" ht="15.75" customHeight="1">
      <c r="A611" s="78"/>
      <c r="T611" s="5"/>
      <c r="U611" s="5"/>
      <c r="V611" s="5"/>
      <c r="W611" s="5"/>
    </row>
    <row r="612" ht="15.75" customHeight="1">
      <c r="A612" s="78"/>
      <c r="T612" s="5"/>
      <c r="U612" s="5"/>
      <c r="V612" s="5"/>
      <c r="W612" s="5"/>
    </row>
    <row r="613" ht="15.75" customHeight="1">
      <c r="A613" s="78"/>
      <c r="T613" s="5"/>
      <c r="U613" s="5"/>
      <c r="V613" s="5"/>
      <c r="W613" s="5"/>
    </row>
    <row r="614" ht="15.75" customHeight="1">
      <c r="A614" s="78"/>
      <c r="T614" s="5"/>
      <c r="U614" s="5"/>
      <c r="V614" s="5"/>
      <c r="W614" s="5"/>
    </row>
    <row r="615" ht="15.75" customHeight="1">
      <c r="A615" s="78"/>
      <c r="T615" s="5"/>
      <c r="U615" s="5"/>
      <c r="V615" s="5"/>
      <c r="W615" s="5"/>
    </row>
    <row r="616" ht="15.75" customHeight="1">
      <c r="A616" s="78"/>
      <c r="T616" s="5"/>
      <c r="U616" s="5"/>
      <c r="V616" s="5"/>
      <c r="W616" s="5"/>
    </row>
    <row r="617" ht="15.75" customHeight="1">
      <c r="A617" s="78"/>
      <c r="T617" s="5"/>
      <c r="U617" s="5"/>
      <c r="V617" s="5"/>
      <c r="W617" s="5"/>
    </row>
    <row r="618" ht="15.75" customHeight="1">
      <c r="A618" s="78"/>
      <c r="T618" s="5"/>
      <c r="U618" s="5"/>
      <c r="V618" s="5"/>
      <c r="W618" s="5"/>
    </row>
    <row r="619" ht="15.75" customHeight="1">
      <c r="A619" s="78"/>
      <c r="T619" s="5"/>
      <c r="U619" s="5"/>
      <c r="V619" s="5"/>
      <c r="W619" s="5"/>
    </row>
    <row r="620" ht="15.75" customHeight="1">
      <c r="A620" s="78"/>
      <c r="T620" s="5"/>
      <c r="U620" s="5"/>
      <c r="V620" s="5"/>
      <c r="W620" s="5"/>
    </row>
    <row r="621" ht="15.75" customHeight="1">
      <c r="A621" s="78"/>
      <c r="T621" s="5"/>
      <c r="U621" s="5"/>
      <c r="V621" s="5"/>
      <c r="W621" s="5"/>
    </row>
    <row r="622" ht="15.75" customHeight="1">
      <c r="A622" s="78"/>
      <c r="T622" s="5"/>
      <c r="U622" s="5"/>
      <c r="V622" s="5"/>
      <c r="W622" s="5"/>
    </row>
    <row r="623" ht="15.75" customHeight="1">
      <c r="A623" s="78"/>
      <c r="T623" s="5"/>
      <c r="U623" s="5"/>
      <c r="V623" s="5"/>
      <c r="W623" s="5"/>
    </row>
    <row r="624" ht="15.75" customHeight="1">
      <c r="A624" s="78"/>
      <c r="T624" s="5"/>
      <c r="U624" s="5"/>
      <c r="V624" s="5"/>
      <c r="W624" s="5"/>
    </row>
    <row r="625" ht="15.75" customHeight="1">
      <c r="A625" s="78"/>
      <c r="T625" s="5"/>
      <c r="U625" s="5"/>
      <c r="V625" s="5"/>
      <c r="W625" s="5"/>
    </row>
    <row r="626" ht="15.75" customHeight="1">
      <c r="A626" s="78"/>
      <c r="T626" s="5"/>
      <c r="U626" s="5"/>
      <c r="V626" s="5"/>
      <c r="W626" s="5"/>
    </row>
    <row r="627" ht="15.75" customHeight="1">
      <c r="A627" s="78"/>
      <c r="T627" s="5"/>
      <c r="U627" s="5"/>
      <c r="V627" s="5"/>
      <c r="W627" s="5"/>
    </row>
    <row r="628" ht="15.75" customHeight="1">
      <c r="A628" s="78"/>
      <c r="T628" s="5"/>
      <c r="U628" s="5"/>
      <c r="V628" s="5"/>
      <c r="W628" s="5"/>
    </row>
    <row r="629" ht="15.75" customHeight="1">
      <c r="A629" s="78"/>
      <c r="T629" s="5"/>
      <c r="U629" s="5"/>
      <c r="V629" s="5"/>
      <c r="W629" s="5"/>
    </row>
    <row r="630" ht="15.75" customHeight="1">
      <c r="A630" s="78"/>
      <c r="T630" s="5"/>
      <c r="U630" s="5"/>
      <c r="V630" s="5"/>
      <c r="W630" s="5"/>
    </row>
    <row r="631" ht="15.75" customHeight="1">
      <c r="A631" s="78"/>
      <c r="T631" s="5"/>
      <c r="U631" s="5"/>
      <c r="V631" s="5"/>
      <c r="W631" s="5"/>
    </row>
    <row r="632" ht="15.75" customHeight="1">
      <c r="A632" s="78"/>
      <c r="T632" s="5"/>
      <c r="U632" s="5"/>
      <c r="V632" s="5"/>
      <c r="W632" s="5"/>
    </row>
    <row r="633" ht="15.75" customHeight="1">
      <c r="A633" s="78"/>
      <c r="T633" s="5"/>
      <c r="U633" s="5"/>
      <c r="V633" s="5"/>
      <c r="W633" s="5"/>
    </row>
    <row r="634" ht="15.75" customHeight="1">
      <c r="A634" s="78"/>
      <c r="T634" s="5"/>
      <c r="U634" s="5"/>
      <c r="V634" s="5"/>
      <c r="W634" s="5"/>
    </row>
    <row r="635" ht="15.75" customHeight="1">
      <c r="A635" s="78"/>
      <c r="T635" s="5"/>
      <c r="U635" s="5"/>
      <c r="V635" s="5"/>
      <c r="W635" s="5"/>
    </row>
    <row r="636" ht="15.75" customHeight="1">
      <c r="A636" s="78"/>
      <c r="T636" s="5"/>
      <c r="U636" s="5"/>
      <c r="V636" s="5"/>
      <c r="W636" s="5"/>
    </row>
    <row r="637" ht="15.75" customHeight="1">
      <c r="A637" s="78"/>
      <c r="T637" s="5"/>
      <c r="U637" s="5"/>
      <c r="V637" s="5"/>
      <c r="W637" s="5"/>
    </row>
    <row r="638" ht="15.75" customHeight="1">
      <c r="A638" s="78"/>
      <c r="T638" s="5"/>
      <c r="U638" s="5"/>
      <c r="V638" s="5"/>
      <c r="W638" s="5"/>
    </row>
    <row r="639" ht="15.75" customHeight="1">
      <c r="A639" s="78"/>
      <c r="T639" s="5"/>
      <c r="U639" s="5"/>
      <c r="V639" s="5"/>
      <c r="W639" s="5"/>
    </row>
    <row r="640" ht="15.75" customHeight="1">
      <c r="A640" s="78"/>
      <c r="T640" s="5"/>
      <c r="U640" s="5"/>
      <c r="V640" s="5"/>
      <c r="W640" s="5"/>
    </row>
    <row r="641" ht="15.75" customHeight="1">
      <c r="A641" s="78"/>
      <c r="T641" s="5"/>
      <c r="U641" s="5"/>
      <c r="V641" s="5"/>
      <c r="W641" s="5"/>
    </row>
    <row r="642" ht="15.75" customHeight="1">
      <c r="A642" s="78"/>
      <c r="T642" s="5"/>
      <c r="U642" s="5"/>
      <c r="V642" s="5"/>
      <c r="W642" s="5"/>
    </row>
    <row r="643" ht="15.75" customHeight="1">
      <c r="A643" s="78"/>
      <c r="T643" s="5"/>
      <c r="U643" s="5"/>
      <c r="V643" s="5"/>
      <c r="W643" s="5"/>
    </row>
    <row r="644" ht="15.75" customHeight="1">
      <c r="A644" s="78"/>
      <c r="T644" s="5"/>
      <c r="U644" s="5"/>
      <c r="V644" s="5"/>
      <c r="W644" s="5"/>
    </row>
    <row r="645" ht="15.75" customHeight="1">
      <c r="A645" s="78"/>
      <c r="T645" s="5"/>
      <c r="U645" s="5"/>
      <c r="V645" s="5"/>
      <c r="W645" s="5"/>
    </row>
    <row r="646" ht="15.75" customHeight="1">
      <c r="A646" s="78"/>
      <c r="T646" s="5"/>
      <c r="U646" s="5"/>
      <c r="V646" s="5"/>
      <c r="W646" s="5"/>
    </row>
    <row r="647" ht="15.75" customHeight="1">
      <c r="A647" s="78"/>
      <c r="T647" s="5"/>
      <c r="U647" s="5"/>
      <c r="V647" s="5"/>
      <c r="W647" s="5"/>
    </row>
    <row r="648" ht="15.75" customHeight="1">
      <c r="A648" s="78"/>
      <c r="T648" s="5"/>
      <c r="U648" s="5"/>
      <c r="V648" s="5"/>
      <c r="W648" s="5"/>
    </row>
    <row r="649" ht="15.75" customHeight="1">
      <c r="A649" s="78"/>
      <c r="T649" s="5"/>
      <c r="U649" s="5"/>
      <c r="V649" s="5"/>
      <c r="W649" s="5"/>
    </row>
    <row r="650" ht="15.75" customHeight="1">
      <c r="A650" s="78"/>
      <c r="T650" s="5"/>
      <c r="U650" s="5"/>
      <c r="V650" s="5"/>
      <c r="W650" s="5"/>
    </row>
    <row r="651" ht="15.75" customHeight="1">
      <c r="A651" s="78"/>
      <c r="T651" s="5"/>
      <c r="U651" s="5"/>
      <c r="V651" s="5"/>
      <c r="W651" s="5"/>
    </row>
    <row r="652" ht="15.75" customHeight="1">
      <c r="A652" s="78"/>
      <c r="T652" s="5"/>
      <c r="U652" s="5"/>
      <c r="V652" s="5"/>
      <c r="W652" s="5"/>
    </row>
    <row r="653" ht="15.75" customHeight="1">
      <c r="A653" s="78"/>
      <c r="T653" s="5"/>
      <c r="U653" s="5"/>
      <c r="V653" s="5"/>
      <c r="W653" s="5"/>
    </row>
    <row r="654" ht="15.75" customHeight="1">
      <c r="A654" s="78"/>
      <c r="T654" s="5"/>
      <c r="U654" s="5"/>
      <c r="V654" s="5"/>
      <c r="W654" s="5"/>
    </row>
    <row r="655" ht="15.75" customHeight="1">
      <c r="A655" s="78"/>
      <c r="T655" s="5"/>
      <c r="U655" s="5"/>
      <c r="V655" s="5"/>
      <c r="W655" s="5"/>
    </row>
    <row r="656" ht="15.75" customHeight="1">
      <c r="A656" s="78"/>
      <c r="T656" s="5"/>
      <c r="U656" s="5"/>
      <c r="V656" s="5"/>
      <c r="W656" s="5"/>
    </row>
    <row r="657" ht="15.75" customHeight="1">
      <c r="A657" s="78"/>
      <c r="T657" s="5"/>
      <c r="U657" s="5"/>
      <c r="V657" s="5"/>
      <c r="W657" s="5"/>
    </row>
    <row r="658" ht="15.75" customHeight="1">
      <c r="A658" s="78"/>
      <c r="T658" s="5"/>
      <c r="U658" s="5"/>
      <c r="V658" s="5"/>
      <c r="W658" s="5"/>
    </row>
    <row r="659" ht="15.75" customHeight="1">
      <c r="A659" s="78"/>
      <c r="T659" s="5"/>
      <c r="U659" s="5"/>
      <c r="V659" s="5"/>
      <c r="W659" s="5"/>
    </row>
    <row r="660" ht="15.75" customHeight="1">
      <c r="A660" s="78"/>
      <c r="T660" s="5"/>
      <c r="U660" s="5"/>
      <c r="V660" s="5"/>
      <c r="W660" s="5"/>
    </row>
    <row r="661" ht="15.75" customHeight="1">
      <c r="A661" s="78"/>
      <c r="T661" s="5"/>
      <c r="U661" s="5"/>
      <c r="V661" s="5"/>
      <c r="W661" s="5"/>
    </row>
    <row r="662" ht="15.75" customHeight="1">
      <c r="A662" s="78"/>
      <c r="T662" s="5"/>
      <c r="U662" s="5"/>
      <c r="V662" s="5"/>
      <c r="W662" s="5"/>
    </row>
    <row r="663" ht="15.75" customHeight="1">
      <c r="A663" s="78"/>
      <c r="T663" s="5"/>
      <c r="U663" s="5"/>
      <c r="V663" s="5"/>
      <c r="W663" s="5"/>
    </row>
    <row r="664" ht="15.75" customHeight="1">
      <c r="A664" s="78"/>
      <c r="T664" s="5"/>
      <c r="U664" s="5"/>
      <c r="V664" s="5"/>
      <c r="W664" s="5"/>
    </row>
    <row r="665" ht="15.75" customHeight="1">
      <c r="A665" s="78"/>
      <c r="T665" s="5"/>
      <c r="U665" s="5"/>
      <c r="V665" s="5"/>
      <c r="W665" s="5"/>
    </row>
    <row r="666" ht="15.75" customHeight="1">
      <c r="A666" s="78"/>
      <c r="T666" s="5"/>
      <c r="U666" s="5"/>
      <c r="V666" s="5"/>
      <c r="W666" s="5"/>
    </row>
    <row r="667" ht="15.75" customHeight="1">
      <c r="A667" s="78"/>
      <c r="T667" s="5"/>
      <c r="U667" s="5"/>
      <c r="V667" s="5"/>
      <c r="W667" s="5"/>
    </row>
    <row r="668" ht="15.75" customHeight="1">
      <c r="A668" s="78"/>
      <c r="T668" s="5"/>
      <c r="U668" s="5"/>
      <c r="V668" s="5"/>
      <c r="W668" s="5"/>
    </row>
    <row r="669" ht="15.75" customHeight="1">
      <c r="A669" s="78"/>
      <c r="T669" s="5"/>
      <c r="U669" s="5"/>
      <c r="V669" s="5"/>
      <c r="W669" s="5"/>
    </row>
    <row r="670" ht="15.75" customHeight="1">
      <c r="A670" s="78"/>
      <c r="T670" s="5"/>
      <c r="U670" s="5"/>
      <c r="V670" s="5"/>
      <c r="W670" s="5"/>
    </row>
    <row r="671" ht="15.75" customHeight="1">
      <c r="A671" s="78"/>
      <c r="T671" s="5"/>
      <c r="U671" s="5"/>
      <c r="V671" s="5"/>
      <c r="W671" s="5"/>
    </row>
    <row r="672" ht="15.75" customHeight="1">
      <c r="A672" s="78"/>
      <c r="T672" s="5"/>
      <c r="U672" s="5"/>
      <c r="V672" s="5"/>
      <c r="W672" s="5"/>
    </row>
    <row r="673" ht="15.75" customHeight="1">
      <c r="A673" s="78"/>
      <c r="T673" s="5"/>
      <c r="U673" s="5"/>
      <c r="V673" s="5"/>
      <c r="W673" s="5"/>
    </row>
    <row r="674" ht="15.75" customHeight="1">
      <c r="A674" s="78"/>
      <c r="T674" s="5"/>
      <c r="U674" s="5"/>
      <c r="V674" s="5"/>
      <c r="W674" s="5"/>
    </row>
    <row r="675" ht="15.75" customHeight="1">
      <c r="A675" s="78"/>
      <c r="T675" s="5"/>
      <c r="U675" s="5"/>
      <c r="V675" s="5"/>
      <c r="W675" s="5"/>
    </row>
    <row r="676" ht="15.75" customHeight="1">
      <c r="A676" s="78"/>
      <c r="T676" s="5"/>
      <c r="U676" s="5"/>
      <c r="V676" s="5"/>
      <c r="W676" s="5"/>
    </row>
    <row r="677" ht="15.75" customHeight="1">
      <c r="A677" s="78"/>
      <c r="T677" s="5"/>
      <c r="U677" s="5"/>
      <c r="V677" s="5"/>
      <c r="W677" s="5"/>
    </row>
    <row r="678" ht="15.75" customHeight="1">
      <c r="A678" s="78"/>
      <c r="T678" s="5"/>
      <c r="U678" s="5"/>
      <c r="V678" s="5"/>
      <c r="W678" s="5"/>
    </row>
    <row r="679" ht="15.75" customHeight="1">
      <c r="A679" s="78"/>
      <c r="T679" s="5"/>
      <c r="U679" s="5"/>
      <c r="V679" s="5"/>
      <c r="W679" s="5"/>
    </row>
    <row r="680" ht="15.75" customHeight="1">
      <c r="A680" s="78"/>
      <c r="T680" s="5"/>
      <c r="U680" s="5"/>
      <c r="V680" s="5"/>
      <c r="W680" s="5"/>
    </row>
    <row r="681" ht="15.75" customHeight="1">
      <c r="A681" s="78"/>
      <c r="T681" s="5"/>
      <c r="U681" s="5"/>
      <c r="V681" s="5"/>
      <c r="W681" s="5"/>
    </row>
    <row r="682" ht="15.75" customHeight="1">
      <c r="A682" s="78"/>
      <c r="T682" s="5"/>
      <c r="U682" s="5"/>
      <c r="V682" s="5"/>
      <c r="W682" s="5"/>
    </row>
    <row r="683" ht="15.75" customHeight="1">
      <c r="A683" s="78"/>
      <c r="T683" s="5"/>
      <c r="U683" s="5"/>
      <c r="V683" s="5"/>
      <c r="W683" s="5"/>
    </row>
    <row r="684" ht="15.75" customHeight="1">
      <c r="A684" s="78"/>
      <c r="T684" s="5"/>
      <c r="U684" s="5"/>
      <c r="V684" s="5"/>
      <c r="W684" s="5"/>
    </row>
    <row r="685" ht="15.75" customHeight="1">
      <c r="A685" s="78"/>
      <c r="T685" s="5"/>
      <c r="U685" s="5"/>
      <c r="V685" s="5"/>
      <c r="W685" s="5"/>
    </row>
    <row r="686" ht="15.75" customHeight="1">
      <c r="A686" s="78"/>
      <c r="T686" s="5"/>
      <c r="U686" s="5"/>
      <c r="V686" s="5"/>
      <c r="W686" s="5"/>
    </row>
    <row r="687" ht="15.75" customHeight="1">
      <c r="A687" s="78"/>
      <c r="T687" s="5"/>
      <c r="U687" s="5"/>
      <c r="V687" s="5"/>
      <c r="W687" s="5"/>
    </row>
    <row r="688" ht="15.75" customHeight="1">
      <c r="A688" s="78"/>
      <c r="T688" s="5"/>
      <c r="U688" s="5"/>
      <c r="V688" s="5"/>
      <c r="W688" s="5"/>
    </row>
    <row r="689" ht="15.75" customHeight="1">
      <c r="A689" s="78"/>
      <c r="T689" s="5"/>
      <c r="U689" s="5"/>
      <c r="V689" s="5"/>
      <c r="W689" s="5"/>
    </row>
    <row r="690" ht="15.75" customHeight="1">
      <c r="A690" s="78"/>
      <c r="T690" s="5"/>
      <c r="U690" s="5"/>
      <c r="V690" s="5"/>
      <c r="W690" s="5"/>
    </row>
    <row r="691" ht="15.75" customHeight="1">
      <c r="A691" s="78"/>
      <c r="T691" s="5"/>
      <c r="U691" s="5"/>
      <c r="V691" s="5"/>
      <c r="W691" s="5"/>
    </row>
    <row r="692" ht="15.75" customHeight="1">
      <c r="A692" s="78"/>
      <c r="T692" s="5"/>
      <c r="U692" s="5"/>
      <c r="V692" s="5"/>
      <c r="W692" s="5"/>
    </row>
    <row r="693" ht="15.75" customHeight="1">
      <c r="A693" s="78"/>
      <c r="T693" s="5"/>
      <c r="U693" s="5"/>
      <c r="V693" s="5"/>
      <c r="W693" s="5"/>
    </row>
    <row r="694" ht="15.75" customHeight="1">
      <c r="A694" s="78"/>
      <c r="T694" s="5"/>
      <c r="U694" s="5"/>
      <c r="V694" s="5"/>
      <c r="W694" s="5"/>
    </row>
    <row r="695" ht="15.75" customHeight="1">
      <c r="A695" s="78"/>
      <c r="T695" s="5"/>
      <c r="U695" s="5"/>
      <c r="V695" s="5"/>
      <c r="W695" s="5"/>
    </row>
    <row r="696" ht="15.75" customHeight="1">
      <c r="A696" s="78"/>
      <c r="T696" s="5"/>
      <c r="U696" s="5"/>
      <c r="V696" s="5"/>
      <c r="W696" s="5"/>
    </row>
    <row r="697" ht="15.75" customHeight="1">
      <c r="A697" s="78"/>
      <c r="T697" s="5"/>
      <c r="U697" s="5"/>
      <c r="V697" s="5"/>
      <c r="W697" s="5"/>
    </row>
    <row r="698" ht="15.75" customHeight="1">
      <c r="A698" s="78"/>
      <c r="T698" s="5"/>
      <c r="U698" s="5"/>
      <c r="V698" s="5"/>
      <c r="W698" s="5"/>
    </row>
    <row r="699" ht="15.75" customHeight="1">
      <c r="A699" s="78"/>
      <c r="T699" s="5"/>
      <c r="U699" s="5"/>
      <c r="V699" s="5"/>
      <c r="W699" s="5"/>
    </row>
    <row r="700" ht="15.75" customHeight="1">
      <c r="A700" s="78"/>
      <c r="T700" s="5"/>
      <c r="U700" s="5"/>
      <c r="V700" s="5"/>
      <c r="W700" s="5"/>
    </row>
    <row r="701" ht="15.75" customHeight="1">
      <c r="A701" s="78"/>
      <c r="T701" s="5"/>
      <c r="U701" s="5"/>
      <c r="V701" s="5"/>
      <c r="W701" s="5"/>
    </row>
    <row r="702" ht="15.75" customHeight="1">
      <c r="A702" s="78"/>
      <c r="T702" s="5"/>
      <c r="U702" s="5"/>
      <c r="V702" s="5"/>
      <c r="W702" s="5"/>
    </row>
    <row r="703" ht="15.75" customHeight="1">
      <c r="A703" s="78"/>
      <c r="T703" s="5"/>
      <c r="U703" s="5"/>
      <c r="V703" s="5"/>
      <c r="W703" s="5"/>
    </row>
    <row r="704" ht="15.75" customHeight="1">
      <c r="A704" s="78"/>
      <c r="T704" s="5"/>
      <c r="U704" s="5"/>
      <c r="V704" s="5"/>
      <c r="W704" s="5"/>
    </row>
    <row r="705" ht="15.75" customHeight="1">
      <c r="A705" s="78"/>
      <c r="T705" s="5"/>
      <c r="U705" s="5"/>
      <c r="V705" s="5"/>
      <c r="W705" s="5"/>
    </row>
    <row r="706" ht="15.75" customHeight="1">
      <c r="A706" s="78"/>
      <c r="T706" s="5"/>
      <c r="U706" s="5"/>
      <c r="V706" s="5"/>
      <c r="W706" s="5"/>
    </row>
    <row r="707" ht="15.75" customHeight="1">
      <c r="A707" s="78"/>
      <c r="T707" s="5"/>
      <c r="U707" s="5"/>
      <c r="V707" s="5"/>
      <c r="W707" s="5"/>
    </row>
    <row r="708" ht="15.75" customHeight="1">
      <c r="A708" s="78"/>
      <c r="T708" s="5"/>
      <c r="U708" s="5"/>
      <c r="V708" s="5"/>
      <c r="W708" s="5"/>
    </row>
    <row r="709" ht="15.75" customHeight="1">
      <c r="A709" s="78"/>
      <c r="T709" s="5"/>
      <c r="U709" s="5"/>
      <c r="V709" s="5"/>
      <c r="W709" s="5"/>
    </row>
    <row r="710" ht="15.75" customHeight="1">
      <c r="A710" s="78"/>
      <c r="T710" s="5"/>
      <c r="U710" s="5"/>
      <c r="V710" s="5"/>
      <c r="W710" s="5"/>
    </row>
    <row r="711" ht="15.75" customHeight="1">
      <c r="A711" s="78"/>
      <c r="T711" s="5"/>
      <c r="U711" s="5"/>
      <c r="V711" s="5"/>
      <c r="W711" s="5"/>
    </row>
    <row r="712" ht="15.75" customHeight="1">
      <c r="A712" s="78"/>
      <c r="T712" s="5"/>
      <c r="U712" s="5"/>
      <c r="V712" s="5"/>
      <c r="W712" s="5"/>
    </row>
    <row r="713" ht="15.75" customHeight="1">
      <c r="A713" s="78"/>
      <c r="T713" s="5"/>
      <c r="U713" s="5"/>
      <c r="V713" s="5"/>
      <c r="W713" s="5"/>
    </row>
    <row r="714" ht="15.75" customHeight="1">
      <c r="A714" s="78"/>
      <c r="T714" s="5"/>
      <c r="U714" s="5"/>
      <c r="V714" s="5"/>
      <c r="W714" s="5"/>
    </row>
    <row r="715" ht="15.75" customHeight="1">
      <c r="A715" s="78"/>
      <c r="T715" s="5"/>
      <c r="U715" s="5"/>
      <c r="V715" s="5"/>
      <c r="W715" s="5"/>
    </row>
    <row r="716" ht="15.75" customHeight="1">
      <c r="A716" s="78"/>
      <c r="T716" s="5"/>
      <c r="U716" s="5"/>
      <c r="V716" s="5"/>
      <c r="W716" s="5"/>
    </row>
    <row r="717" ht="15.75" customHeight="1">
      <c r="A717" s="78"/>
      <c r="T717" s="5"/>
      <c r="U717" s="5"/>
      <c r="V717" s="5"/>
      <c r="W717" s="5"/>
    </row>
    <row r="718" ht="15.75" customHeight="1">
      <c r="A718" s="78"/>
      <c r="T718" s="5"/>
      <c r="U718" s="5"/>
      <c r="V718" s="5"/>
      <c r="W718" s="5"/>
    </row>
    <row r="719" ht="15.75" customHeight="1">
      <c r="A719" s="78"/>
      <c r="T719" s="5"/>
      <c r="U719" s="5"/>
      <c r="V719" s="5"/>
      <c r="W719" s="5"/>
    </row>
    <row r="720" ht="15.75" customHeight="1">
      <c r="A720" s="78"/>
      <c r="T720" s="5"/>
      <c r="U720" s="5"/>
      <c r="V720" s="5"/>
      <c r="W720" s="5"/>
    </row>
    <row r="721" ht="15.75" customHeight="1">
      <c r="A721" s="78"/>
      <c r="T721" s="5"/>
      <c r="U721" s="5"/>
      <c r="V721" s="5"/>
      <c r="W721" s="5"/>
    </row>
    <row r="722" ht="15.75" customHeight="1">
      <c r="A722" s="78"/>
      <c r="T722" s="5"/>
      <c r="U722" s="5"/>
      <c r="V722" s="5"/>
      <c r="W722" s="5"/>
    </row>
    <row r="723" ht="15.75" customHeight="1">
      <c r="A723" s="78"/>
      <c r="T723" s="5"/>
      <c r="U723" s="5"/>
      <c r="V723" s="5"/>
      <c r="W723" s="5"/>
    </row>
    <row r="724" ht="15.75" customHeight="1">
      <c r="A724" s="78"/>
      <c r="T724" s="5"/>
      <c r="U724" s="5"/>
      <c r="V724" s="5"/>
      <c r="W724" s="5"/>
    </row>
    <row r="725" ht="15.75" customHeight="1">
      <c r="A725" s="78"/>
      <c r="T725" s="5"/>
      <c r="U725" s="5"/>
      <c r="V725" s="5"/>
      <c r="W725" s="5"/>
    </row>
    <row r="726" ht="15.75" customHeight="1">
      <c r="A726" s="78"/>
      <c r="T726" s="5"/>
      <c r="U726" s="5"/>
      <c r="V726" s="5"/>
      <c r="W726" s="5"/>
    </row>
    <row r="727" ht="15.75" customHeight="1">
      <c r="A727" s="78"/>
      <c r="T727" s="5"/>
      <c r="U727" s="5"/>
      <c r="V727" s="5"/>
      <c r="W727" s="5"/>
    </row>
    <row r="728" ht="15.75" customHeight="1">
      <c r="A728" s="78"/>
      <c r="T728" s="5"/>
      <c r="U728" s="5"/>
      <c r="V728" s="5"/>
      <c r="W728" s="5"/>
    </row>
    <row r="729" ht="15.75" customHeight="1">
      <c r="A729" s="78"/>
      <c r="T729" s="5"/>
      <c r="U729" s="5"/>
      <c r="V729" s="5"/>
      <c r="W729" s="5"/>
    </row>
    <row r="730" ht="15.75" customHeight="1">
      <c r="A730" s="78"/>
      <c r="T730" s="5"/>
      <c r="U730" s="5"/>
      <c r="V730" s="5"/>
      <c r="W730" s="5"/>
    </row>
    <row r="731" ht="15.75" customHeight="1">
      <c r="A731" s="78"/>
      <c r="T731" s="5"/>
      <c r="U731" s="5"/>
      <c r="V731" s="5"/>
      <c r="W731" s="5"/>
    </row>
    <row r="732" ht="15.75" customHeight="1">
      <c r="A732" s="78"/>
      <c r="T732" s="5"/>
      <c r="U732" s="5"/>
      <c r="V732" s="5"/>
      <c r="W732" s="5"/>
    </row>
    <row r="733" ht="15.75" customHeight="1">
      <c r="A733" s="78"/>
      <c r="T733" s="5"/>
      <c r="U733" s="5"/>
      <c r="V733" s="5"/>
      <c r="W733" s="5"/>
    </row>
    <row r="734" ht="15.75" customHeight="1">
      <c r="A734" s="78"/>
      <c r="T734" s="5"/>
      <c r="U734" s="5"/>
      <c r="V734" s="5"/>
      <c r="W734" s="5"/>
    </row>
    <row r="735" ht="15.75" customHeight="1">
      <c r="A735" s="78"/>
      <c r="T735" s="5"/>
      <c r="U735" s="5"/>
      <c r="V735" s="5"/>
      <c r="W735" s="5"/>
    </row>
    <row r="736" ht="15.75" customHeight="1">
      <c r="A736" s="78"/>
      <c r="T736" s="5"/>
      <c r="U736" s="5"/>
      <c r="V736" s="5"/>
      <c r="W736" s="5"/>
    </row>
    <row r="737" ht="15.75" customHeight="1">
      <c r="A737" s="78"/>
      <c r="T737" s="5"/>
      <c r="U737" s="5"/>
      <c r="V737" s="5"/>
      <c r="W737" s="5"/>
    </row>
    <row r="738" ht="15.75" customHeight="1">
      <c r="A738" s="78"/>
      <c r="T738" s="5"/>
      <c r="U738" s="5"/>
      <c r="V738" s="5"/>
      <c r="W738" s="5"/>
    </row>
    <row r="739" ht="15.75" customHeight="1">
      <c r="A739" s="78"/>
      <c r="T739" s="5"/>
      <c r="U739" s="5"/>
      <c r="V739" s="5"/>
      <c r="W739" s="5"/>
    </row>
    <row r="740" ht="15.75" customHeight="1">
      <c r="A740" s="78"/>
      <c r="T740" s="5"/>
      <c r="U740" s="5"/>
      <c r="V740" s="5"/>
      <c r="W740" s="5"/>
    </row>
    <row r="741" ht="15.75" customHeight="1">
      <c r="A741" s="78"/>
      <c r="T741" s="5"/>
      <c r="U741" s="5"/>
      <c r="V741" s="5"/>
      <c r="W741" s="5"/>
    </row>
    <row r="742" ht="15.75" customHeight="1">
      <c r="A742" s="78"/>
      <c r="T742" s="5"/>
      <c r="U742" s="5"/>
      <c r="V742" s="5"/>
      <c r="W742" s="5"/>
    </row>
    <row r="743" ht="15.75" customHeight="1">
      <c r="A743" s="78"/>
      <c r="T743" s="5"/>
      <c r="U743" s="5"/>
      <c r="V743" s="5"/>
      <c r="W743" s="5"/>
    </row>
    <row r="744" ht="15.75" customHeight="1">
      <c r="A744" s="78"/>
      <c r="T744" s="5"/>
      <c r="U744" s="5"/>
      <c r="V744" s="5"/>
      <c r="W744" s="5"/>
    </row>
    <row r="745" ht="15.75" customHeight="1">
      <c r="A745" s="78"/>
      <c r="T745" s="5"/>
      <c r="U745" s="5"/>
      <c r="V745" s="5"/>
      <c r="W745" s="5"/>
    </row>
    <row r="746" ht="15.75" customHeight="1">
      <c r="A746" s="78"/>
      <c r="T746" s="5"/>
      <c r="U746" s="5"/>
      <c r="V746" s="5"/>
      <c r="W746" s="5"/>
    </row>
    <row r="747" ht="15.75" customHeight="1">
      <c r="A747" s="78"/>
      <c r="T747" s="5"/>
      <c r="U747" s="5"/>
      <c r="V747" s="5"/>
      <c r="W747" s="5"/>
    </row>
    <row r="748" ht="15.75" customHeight="1">
      <c r="A748" s="78"/>
      <c r="T748" s="5"/>
      <c r="U748" s="5"/>
      <c r="V748" s="5"/>
      <c r="W748" s="5"/>
    </row>
    <row r="749" ht="15.75" customHeight="1">
      <c r="A749" s="78"/>
      <c r="T749" s="5"/>
      <c r="U749" s="5"/>
      <c r="V749" s="5"/>
      <c r="W749" s="5"/>
    </row>
    <row r="750" ht="15.75" customHeight="1">
      <c r="A750" s="78"/>
      <c r="T750" s="5"/>
      <c r="U750" s="5"/>
      <c r="V750" s="5"/>
      <c r="W750" s="5"/>
    </row>
    <row r="751" ht="15.75" customHeight="1">
      <c r="A751" s="78"/>
      <c r="T751" s="5"/>
      <c r="U751" s="5"/>
      <c r="V751" s="5"/>
      <c r="W751" s="5"/>
    </row>
    <row r="752" ht="15.75" customHeight="1">
      <c r="A752" s="78"/>
      <c r="T752" s="5"/>
      <c r="U752" s="5"/>
      <c r="V752" s="5"/>
      <c r="W752" s="5"/>
    </row>
    <row r="753" ht="15.75" customHeight="1">
      <c r="A753" s="78"/>
      <c r="T753" s="5"/>
      <c r="U753" s="5"/>
      <c r="V753" s="5"/>
      <c r="W753" s="5"/>
    </row>
    <row r="754" ht="15.75" customHeight="1">
      <c r="A754" s="78"/>
      <c r="T754" s="5"/>
      <c r="U754" s="5"/>
      <c r="V754" s="5"/>
      <c r="W754" s="5"/>
    </row>
    <row r="755" ht="15.75" customHeight="1">
      <c r="A755" s="78"/>
      <c r="T755" s="5"/>
      <c r="U755" s="5"/>
      <c r="V755" s="5"/>
      <c r="W755" s="5"/>
    </row>
    <row r="756" ht="15.75" customHeight="1">
      <c r="A756" s="78"/>
      <c r="T756" s="5"/>
      <c r="U756" s="5"/>
      <c r="V756" s="5"/>
      <c r="W756" s="5"/>
    </row>
    <row r="757" ht="15.75" customHeight="1">
      <c r="A757" s="78"/>
      <c r="T757" s="5"/>
      <c r="U757" s="5"/>
      <c r="V757" s="5"/>
      <c r="W757" s="5"/>
    </row>
    <row r="758" ht="15.75" customHeight="1">
      <c r="A758" s="78"/>
      <c r="T758" s="5"/>
      <c r="U758" s="5"/>
      <c r="V758" s="5"/>
      <c r="W758" s="5"/>
    </row>
    <row r="759" ht="15.75" customHeight="1">
      <c r="A759" s="78"/>
      <c r="T759" s="5"/>
      <c r="U759" s="5"/>
      <c r="V759" s="5"/>
      <c r="W759" s="5"/>
    </row>
    <row r="760" ht="15.75" customHeight="1">
      <c r="A760" s="78"/>
      <c r="T760" s="5"/>
      <c r="U760" s="5"/>
      <c r="V760" s="5"/>
      <c r="W760" s="5"/>
    </row>
    <row r="761" ht="15.75" customHeight="1">
      <c r="A761" s="78"/>
      <c r="T761" s="5"/>
      <c r="U761" s="5"/>
      <c r="V761" s="5"/>
      <c r="W761" s="5"/>
    </row>
    <row r="762" ht="15.75" customHeight="1">
      <c r="A762" s="78"/>
      <c r="T762" s="5"/>
      <c r="U762" s="5"/>
      <c r="V762" s="5"/>
      <c r="W762" s="5"/>
    </row>
    <row r="763" ht="15.75" customHeight="1">
      <c r="A763" s="78"/>
      <c r="T763" s="5"/>
      <c r="U763" s="5"/>
      <c r="V763" s="5"/>
      <c r="W763" s="5"/>
    </row>
    <row r="764" ht="15.75" customHeight="1">
      <c r="A764" s="78"/>
      <c r="T764" s="5"/>
      <c r="U764" s="5"/>
      <c r="V764" s="5"/>
      <c r="W764" s="5"/>
    </row>
    <row r="765" ht="15.75" customHeight="1">
      <c r="A765" s="78"/>
      <c r="T765" s="5"/>
      <c r="U765" s="5"/>
      <c r="V765" s="5"/>
      <c r="W765" s="5"/>
    </row>
    <row r="766" ht="15.75" customHeight="1">
      <c r="A766" s="78"/>
      <c r="T766" s="5"/>
      <c r="U766" s="5"/>
      <c r="V766" s="5"/>
      <c r="W766" s="5"/>
    </row>
    <row r="767" ht="15.75" customHeight="1">
      <c r="A767" s="78"/>
      <c r="T767" s="5"/>
      <c r="U767" s="5"/>
      <c r="V767" s="5"/>
      <c r="W767" s="5"/>
    </row>
    <row r="768" ht="15.75" customHeight="1">
      <c r="A768" s="78"/>
      <c r="T768" s="5"/>
      <c r="U768" s="5"/>
      <c r="V768" s="5"/>
      <c r="W768" s="5"/>
    </row>
    <row r="769" ht="15.75" customHeight="1">
      <c r="A769" s="78"/>
      <c r="T769" s="5"/>
      <c r="U769" s="5"/>
      <c r="V769" s="5"/>
      <c r="W769" s="5"/>
    </row>
    <row r="770" ht="15.75" customHeight="1">
      <c r="A770" s="78"/>
      <c r="T770" s="5"/>
      <c r="U770" s="5"/>
      <c r="V770" s="5"/>
      <c r="W770" s="5"/>
    </row>
    <row r="771" ht="15.75" customHeight="1">
      <c r="A771" s="78"/>
      <c r="T771" s="5"/>
      <c r="U771" s="5"/>
      <c r="V771" s="5"/>
      <c r="W771" s="5"/>
    </row>
    <row r="772" ht="15.75" customHeight="1">
      <c r="A772" s="78"/>
      <c r="T772" s="5"/>
      <c r="U772" s="5"/>
      <c r="V772" s="5"/>
      <c r="W772" s="5"/>
    </row>
    <row r="773" ht="15.75" customHeight="1">
      <c r="A773" s="78"/>
      <c r="T773" s="5"/>
      <c r="U773" s="5"/>
      <c r="V773" s="5"/>
      <c r="W773" s="5"/>
    </row>
    <row r="774" ht="15.75" customHeight="1">
      <c r="A774" s="78"/>
      <c r="T774" s="5"/>
      <c r="U774" s="5"/>
      <c r="V774" s="5"/>
      <c r="W774" s="5"/>
    </row>
    <row r="775" ht="15.75" customHeight="1">
      <c r="A775" s="78"/>
      <c r="T775" s="5"/>
      <c r="U775" s="5"/>
      <c r="V775" s="5"/>
      <c r="W775" s="5"/>
    </row>
    <row r="776" ht="15.75" customHeight="1">
      <c r="A776" s="78"/>
      <c r="T776" s="5"/>
      <c r="U776" s="5"/>
      <c r="V776" s="5"/>
      <c r="W776" s="5"/>
    </row>
    <row r="777" ht="15.75" customHeight="1">
      <c r="A777" s="78"/>
      <c r="T777" s="5"/>
      <c r="U777" s="5"/>
      <c r="V777" s="5"/>
      <c r="W777" s="5"/>
    </row>
    <row r="778" ht="15.75" customHeight="1">
      <c r="A778" s="78"/>
      <c r="T778" s="5"/>
      <c r="U778" s="5"/>
      <c r="V778" s="5"/>
      <c r="W778" s="5"/>
    </row>
    <row r="779" ht="15.75" customHeight="1">
      <c r="A779" s="78"/>
      <c r="T779" s="5"/>
      <c r="U779" s="5"/>
      <c r="V779" s="5"/>
      <c r="W779" s="5"/>
    </row>
    <row r="780" ht="15.75" customHeight="1">
      <c r="A780" s="78"/>
      <c r="T780" s="5"/>
      <c r="U780" s="5"/>
      <c r="V780" s="5"/>
      <c r="W780" s="5"/>
    </row>
    <row r="781" ht="15.75" customHeight="1">
      <c r="A781" s="78"/>
      <c r="T781" s="5"/>
      <c r="U781" s="5"/>
      <c r="V781" s="5"/>
      <c r="W781" s="5"/>
    </row>
    <row r="782" ht="15.75" customHeight="1">
      <c r="A782" s="78"/>
      <c r="T782" s="5"/>
      <c r="U782" s="5"/>
      <c r="V782" s="5"/>
      <c r="W782" s="5"/>
    </row>
    <row r="783" ht="15.75" customHeight="1">
      <c r="A783" s="78"/>
      <c r="T783" s="5"/>
      <c r="U783" s="5"/>
      <c r="V783" s="5"/>
      <c r="W783" s="5"/>
    </row>
    <row r="784" ht="15.75" customHeight="1">
      <c r="A784" s="78"/>
      <c r="T784" s="5"/>
      <c r="U784" s="5"/>
      <c r="V784" s="5"/>
      <c r="W784" s="5"/>
    </row>
    <row r="785" ht="15.75" customHeight="1">
      <c r="A785" s="78"/>
      <c r="T785" s="5"/>
      <c r="U785" s="5"/>
      <c r="V785" s="5"/>
      <c r="W785" s="5"/>
    </row>
    <row r="786" ht="15.75" customHeight="1">
      <c r="A786" s="78"/>
      <c r="T786" s="5"/>
      <c r="U786" s="5"/>
      <c r="V786" s="5"/>
      <c r="W786" s="5"/>
    </row>
    <row r="787" ht="15.75" customHeight="1">
      <c r="A787" s="78"/>
      <c r="T787" s="5"/>
      <c r="U787" s="5"/>
      <c r="V787" s="5"/>
      <c r="W787" s="5"/>
    </row>
    <row r="788" ht="15.75" customHeight="1">
      <c r="A788" s="78"/>
      <c r="T788" s="5"/>
      <c r="U788" s="5"/>
      <c r="V788" s="5"/>
      <c r="W788" s="5"/>
    </row>
    <row r="789" ht="15.75" customHeight="1">
      <c r="A789" s="78"/>
      <c r="T789" s="5"/>
      <c r="U789" s="5"/>
      <c r="V789" s="5"/>
      <c r="W789" s="5"/>
    </row>
    <row r="790" ht="15.75" customHeight="1">
      <c r="A790" s="78"/>
      <c r="T790" s="5"/>
      <c r="U790" s="5"/>
      <c r="V790" s="5"/>
      <c r="W790" s="5"/>
    </row>
    <row r="791" ht="15.75" customHeight="1">
      <c r="A791" s="78"/>
      <c r="T791" s="5"/>
      <c r="U791" s="5"/>
      <c r="V791" s="5"/>
      <c r="W791" s="5"/>
    </row>
    <row r="792" ht="15.75" customHeight="1">
      <c r="A792" s="78"/>
      <c r="T792" s="5"/>
      <c r="U792" s="5"/>
      <c r="V792" s="5"/>
      <c r="W792" s="5"/>
    </row>
    <row r="793" ht="15.75" customHeight="1">
      <c r="A793" s="78"/>
      <c r="T793" s="5"/>
      <c r="U793" s="5"/>
      <c r="V793" s="5"/>
      <c r="W793" s="5"/>
    </row>
    <row r="794" ht="15.75" customHeight="1">
      <c r="A794" s="78"/>
      <c r="T794" s="5"/>
      <c r="U794" s="5"/>
      <c r="V794" s="5"/>
      <c r="W794" s="5"/>
    </row>
    <row r="795" ht="15.75" customHeight="1">
      <c r="A795" s="78"/>
      <c r="T795" s="5"/>
      <c r="U795" s="5"/>
      <c r="V795" s="5"/>
      <c r="W795" s="5"/>
    </row>
    <row r="796" ht="15.75" customHeight="1">
      <c r="A796" s="78"/>
      <c r="T796" s="5"/>
      <c r="U796" s="5"/>
      <c r="V796" s="5"/>
      <c r="W796" s="5"/>
    </row>
    <row r="797" ht="15.75" customHeight="1">
      <c r="A797" s="78"/>
      <c r="T797" s="5"/>
      <c r="U797" s="5"/>
      <c r="V797" s="5"/>
      <c r="W797" s="5"/>
    </row>
    <row r="798" ht="15.75" customHeight="1">
      <c r="A798" s="78"/>
      <c r="T798" s="5"/>
      <c r="U798" s="5"/>
      <c r="V798" s="5"/>
      <c r="W798" s="5"/>
    </row>
    <row r="799" ht="15.75" customHeight="1">
      <c r="A799" s="78"/>
      <c r="T799" s="5"/>
      <c r="U799" s="5"/>
      <c r="V799" s="5"/>
      <c r="W799" s="5"/>
    </row>
    <row r="800" ht="15.75" customHeight="1">
      <c r="A800" s="78"/>
      <c r="T800" s="5"/>
      <c r="U800" s="5"/>
      <c r="V800" s="5"/>
      <c r="W800" s="5"/>
    </row>
    <row r="801" ht="15.75" customHeight="1">
      <c r="A801" s="78"/>
      <c r="T801" s="5"/>
      <c r="U801" s="5"/>
      <c r="V801" s="5"/>
      <c r="W801" s="5"/>
    </row>
    <row r="802" ht="15.75" customHeight="1">
      <c r="A802" s="78"/>
      <c r="T802" s="5"/>
      <c r="U802" s="5"/>
      <c r="V802" s="5"/>
      <c r="W802" s="5"/>
    </row>
    <row r="803" ht="15.75" customHeight="1">
      <c r="A803" s="78"/>
      <c r="T803" s="5"/>
      <c r="U803" s="5"/>
      <c r="V803" s="5"/>
      <c r="W803" s="5"/>
    </row>
    <row r="804" ht="15.75" customHeight="1">
      <c r="A804" s="78"/>
      <c r="T804" s="5"/>
      <c r="U804" s="5"/>
      <c r="V804" s="5"/>
      <c r="W804" s="5"/>
    </row>
    <row r="805" ht="15.75" customHeight="1">
      <c r="A805" s="78"/>
      <c r="T805" s="5"/>
      <c r="U805" s="5"/>
      <c r="V805" s="5"/>
      <c r="W805" s="5"/>
    </row>
    <row r="806" ht="15.75" customHeight="1">
      <c r="A806" s="78"/>
      <c r="T806" s="5"/>
      <c r="U806" s="5"/>
      <c r="V806" s="5"/>
      <c r="W806" s="5"/>
    </row>
    <row r="807" ht="15.75" customHeight="1">
      <c r="A807" s="78"/>
      <c r="T807" s="5"/>
      <c r="U807" s="5"/>
      <c r="V807" s="5"/>
      <c r="W807" s="5"/>
    </row>
    <row r="808" ht="15.75" customHeight="1">
      <c r="A808" s="78"/>
      <c r="T808" s="5"/>
      <c r="U808" s="5"/>
      <c r="V808" s="5"/>
      <c r="W808" s="5"/>
    </row>
    <row r="809" ht="15.75" customHeight="1">
      <c r="A809" s="78"/>
      <c r="T809" s="5"/>
      <c r="U809" s="5"/>
      <c r="V809" s="5"/>
      <c r="W809" s="5"/>
    </row>
    <row r="810" ht="15.75" customHeight="1">
      <c r="A810" s="78"/>
      <c r="T810" s="5"/>
      <c r="U810" s="5"/>
      <c r="V810" s="5"/>
      <c r="W810" s="5"/>
    </row>
    <row r="811" ht="15.75" customHeight="1">
      <c r="A811" s="78"/>
      <c r="T811" s="5"/>
      <c r="U811" s="5"/>
      <c r="V811" s="5"/>
      <c r="W811" s="5"/>
    </row>
    <row r="812" ht="15.75" customHeight="1">
      <c r="A812" s="78"/>
      <c r="T812" s="5"/>
      <c r="U812" s="5"/>
      <c r="V812" s="5"/>
      <c r="W812" s="5"/>
    </row>
    <row r="813" ht="15.75" customHeight="1">
      <c r="A813" s="78"/>
      <c r="T813" s="5"/>
      <c r="U813" s="5"/>
      <c r="V813" s="5"/>
      <c r="W813" s="5"/>
    </row>
    <row r="814" ht="15.75" customHeight="1">
      <c r="A814" s="78"/>
      <c r="T814" s="5"/>
      <c r="U814" s="5"/>
      <c r="V814" s="5"/>
      <c r="W814" s="5"/>
    </row>
    <row r="815" ht="15.75" customHeight="1">
      <c r="A815" s="78"/>
      <c r="T815" s="5"/>
      <c r="U815" s="5"/>
      <c r="V815" s="5"/>
      <c r="W815" s="5"/>
    </row>
    <row r="816" ht="15.75" customHeight="1">
      <c r="A816" s="78"/>
      <c r="T816" s="5"/>
      <c r="U816" s="5"/>
      <c r="V816" s="5"/>
      <c r="W816" s="5"/>
    </row>
    <row r="817" ht="15.75" customHeight="1">
      <c r="A817" s="78"/>
      <c r="T817" s="5"/>
      <c r="U817" s="5"/>
      <c r="V817" s="5"/>
      <c r="W817" s="5"/>
    </row>
    <row r="818" ht="15.75" customHeight="1">
      <c r="A818" s="78"/>
      <c r="T818" s="5"/>
      <c r="U818" s="5"/>
      <c r="V818" s="5"/>
      <c r="W818" s="5"/>
    </row>
    <row r="819" ht="15.75" customHeight="1">
      <c r="A819" s="78"/>
      <c r="T819" s="5"/>
      <c r="U819" s="5"/>
      <c r="V819" s="5"/>
      <c r="W819" s="5"/>
    </row>
    <row r="820" ht="15.75" customHeight="1">
      <c r="A820" s="78"/>
      <c r="T820" s="5"/>
      <c r="U820" s="5"/>
      <c r="V820" s="5"/>
      <c r="W820" s="5"/>
    </row>
    <row r="821" ht="15.75" customHeight="1">
      <c r="A821" s="78"/>
      <c r="T821" s="5"/>
      <c r="U821" s="5"/>
      <c r="V821" s="5"/>
      <c r="W821" s="5"/>
    </row>
    <row r="822" ht="15.75" customHeight="1">
      <c r="A822" s="78"/>
      <c r="T822" s="5"/>
      <c r="U822" s="5"/>
      <c r="V822" s="5"/>
      <c r="W822" s="5"/>
    </row>
    <row r="823" ht="15.75" customHeight="1">
      <c r="A823" s="78"/>
      <c r="T823" s="5"/>
      <c r="U823" s="5"/>
      <c r="V823" s="5"/>
      <c r="W823" s="5"/>
    </row>
    <row r="824" ht="15.75" customHeight="1">
      <c r="A824" s="78"/>
      <c r="T824" s="5"/>
      <c r="U824" s="5"/>
      <c r="V824" s="5"/>
      <c r="W824" s="5"/>
    </row>
    <row r="825" ht="15.75" customHeight="1">
      <c r="A825" s="78"/>
      <c r="T825" s="5"/>
      <c r="U825" s="5"/>
      <c r="V825" s="5"/>
      <c r="W825" s="5"/>
    </row>
    <row r="826" ht="15.75" customHeight="1">
      <c r="A826" s="78"/>
      <c r="T826" s="5"/>
      <c r="U826" s="5"/>
      <c r="V826" s="5"/>
      <c r="W826" s="5"/>
    </row>
    <row r="827" ht="15.75" customHeight="1">
      <c r="A827" s="78"/>
      <c r="T827" s="5"/>
      <c r="U827" s="5"/>
      <c r="V827" s="5"/>
      <c r="W827" s="5"/>
    </row>
    <row r="828" ht="15.75" customHeight="1">
      <c r="A828" s="78"/>
      <c r="T828" s="5"/>
      <c r="U828" s="5"/>
      <c r="V828" s="5"/>
      <c r="W828" s="5"/>
    </row>
    <row r="829" ht="15.75" customHeight="1">
      <c r="A829" s="78"/>
      <c r="T829" s="5"/>
      <c r="U829" s="5"/>
      <c r="V829" s="5"/>
      <c r="W829" s="5"/>
    </row>
    <row r="830" ht="15.75" customHeight="1">
      <c r="A830" s="78"/>
      <c r="T830" s="5"/>
      <c r="U830" s="5"/>
      <c r="V830" s="5"/>
      <c r="W830" s="5"/>
    </row>
    <row r="831" ht="15.75" customHeight="1">
      <c r="A831" s="78"/>
      <c r="T831" s="5"/>
      <c r="U831" s="5"/>
      <c r="V831" s="5"/>
      <c r="W831" s="5"/>
    </row>
    <row r="832" ht="15.75" customHeight="1">
      <c r="A832" s="78"/>
      <c r="T832" s="5"/>
      <c r="U832" s="5"/>
      <c r="V832" s="5"/>
      <c r="W832" s="5"/>
    </row>
    <row r="833" ht="15.75" customHeight="1">
      <c r="A833" s="78"/>
      <c r="T833" s="5"/>
      <c r="U833" s="5"/>
      <c r="V833" s="5"/>
      <c r="W833" s="5"/>
    </row>
    <row r="834" ht="15.75" customHeight="1">
      <c r="A834" s="78"/>
      <c r="T834" s="5"/>
      <c r="U834" s="5"/>
      <c r="V834" s="5"/>
      <c r="W834" s="5"/>
    </row>
    <row r="835" ht="15.75" customHeight="1">
      <c r="A835" s="78"/>
      <c r="T835" s="5"/>
      <c r="U835" s="5"/>
      <c r="V835" s="5"/>
      <c r="W835" s="5"/>
    </row>
    <row r="836" ht="15.75" customHeight="1">
      <c r="A836" s="78"/>
      <c r="T836" s="5"/>
      <c r="U836" s="5"/>
      <c r="V836" s="5"/>
      <c r="W836" s="5"/>
    </row>
    <row r="837" ht="15.75" customHeight="1">
      <c r="A837" s="78"/>
      <c r="T837" s="5"/>
      <c r="U837" s="5"/>
      <c r="V837" s="5"/>
      <c r="W837" s="5"/>
    </row>
    <row r="838" ht="15.75" customHeight="1">
      <c r="A838" s="78"/>
      <c r="T838" s="5"/>
      <c r="U838" s="5"/>
      <c r="V838" s="5"/>
      <c r="W838" s="5"/>
    </row>
    <row r="839" ht="15.75" customHeight="1">
      <c r="A839" s="78"/>
      <c r="T839" s="5"/>
      <c r="U839" s="5"/>
      <c r="V839" s="5"/>
      <c r="W839" s="5"/>
    </row>
    <row r="840" ht="15.75" customHeight="1">
      <c r="A840" s="78"/>
      <c r="T840" s="5"/>
      <c r="U840" s="5"/>
      <c r="V840" s="5"/>
      <c r="W840" s="5"/>
    </row>
    <row r="841" ht="15.75" customHeight="1">
      <c r="A841" s="78"/>
      <c r="T841" s="5"/>
      <c r="U841" s="5"/>
      <c r="V841" s="5"/>
      <c r="W841" s="5"/>
    </row>
    <row r="842" ht="15.75" customHeight="1">
      <c r="A842" s="78"/>
      <c r="T842" s="5"/>
      <c r="U842" s="5"/>
      <c r="V842" s="5"/>
      <c r="W842" s="5"/>
    </row>
    <row r="843" ht="15.75" customHeight="1">
      <c r="A843" s="78"/>
      <c r="T843" s="5"/>
      <c r="U843" s="5"/>
      <c r="V843" s="5"/>
      <c r="W843" s="5"/>
    </row>
    <row r="844" ht="15.75" customHeight="1">
      <c r="A844" s="78"/>
      <c r="T844" s="5"/>
      <c r="U844" s="5"/>
      <c r="V844" s="5"/>
      <c r="W844" s="5"/>
    </row>
    <row r="845" ht="15.75" customHeight="1">
      <c r="A845" s="78"/>
      <c r="T845" s="5"/>
      <c r="U845" s="5"/>
      <c r="V845" s="5"/>
      <c r="W845" s="5"/>
    </row>
    <row r="846" ht="15.75" customHeight="1">
      <c r="A846" s="78"/>
      <c r="T846" s="5"/>
      <c r="U846" s="5"/>
      <c r="V846" s="5"/>
      <c r="W846" s="5"/>
    </row>
    <row r="847" ht="15.75" customHeight="1">
      <c r="A847" s="78"/>
      <c r="T847" s="5"/>
      <c r="U847" s="5"/>
      <c r="V847" s="5"/>
      <c r="W847" s="5"/>
    </row>
    <row r="848" ht="15.75" customHeight="1">
      <c r="A848" s="78"/>
      <c r="T848" s="5"/>
      <c r="U848" s="5"/>
      <c r="V848" s="5"/>
      <c r="W848" s="5"/>
    </row>
    <row r="849" ht="15.75" customHeight="1">
      <c r="A849" s="78"/>
      <c r="T849" s="5"/>
      <c r="U849" s="5"/>
      <c r="V849" s="5"/>
      <c r="W849" s="5"/>
    </row>
    <row r="850" ht="15.75" customHeight="1">
      <c r="A850" s="78"/>
      <c r="T850" s="5"/>
      <c r="U850" s="5"/>
      <c r="V850" s="5"/>
      <c r="W850" s="5"/>
    </row>
    <row r="851" ht="15.75" customHeight="1">
      <c r="A851" s="78"/>
      <c r="T851" s="5"/>
      <c r="U851" s="5"/>
      <c r="V851" s="5"/>
      <c r="W851" s="5"/>
    </row>
    <row r="852" ht="15.75" customHeight="1">
      <c r="A852" s="78"/>
      <c r="T852" s="5"/>
      <c r="U852" s="5"/>
      <c r="V852" s="5"/>
      <c r="W852" s="5"/>
    </row>
    <row r="853" ht="15.75" customHeight="1">
      <c r="A853" s="78"/>
      <c r="T853" s="5"/>
      <c r="U853" s="5"/>
      <c r="V853" s="5"/>
      <c r="W853" s="5"/>
    </row>
    <row r="854" ht="15.75" customHeight="1">
      <c r="A854" s="78"/>
      <c r="T854" s="5"/>
      <c r="U854" s="5"/>
      <c r="V854" s="5"/>
      <c r="W854" s="5"/>
    </row>
    <row r="855" ht="15.75" customHeight="1">
      <c r="A855" s="78"/>
      <c r="T855" s="5"/>
      <c r="U855" s="5"/>
      <c r="V855" s="5"/>
      <c r="W855" s="5"/>
    </row>
    <row r="856" ht="15.75" customHeight="1">
      <c r="A856" s="78"/>
      <c r="T856" s="5"/>
      <c r="U856" s="5"/>
      <c r="V856" s="5"/>
      <c r="W856" s="5"/>
    </row>
    <row r="857" ht="15.75" customHeight="1">
      <c r="A857" s="78"/>
      <c r="T857" s="5"/>
      <c r="U857" s="5"/>
      <c r="V857" s="5"/>
      <c r="W857" s="5"/>
    </row>
    <row r="858" ht="15.75" customHeight="1">
      <c r="A858" s="78"/>
      <c r="T858" s="5"/>
      <c r="U858" s="5"/>
      <c r="V858" s="5"/>
      <c r="W858" s="5"/>
    </row>
    <row r="859" ht="15.75" customHeight="1">
      <c r="A859" s="78"/>
      <c r="T859" s="5"/>
      <c r="U859" s="5"/>
      <c r="V859" s="5"/>
      <c r="W859" s="5"/>
    </row>
    <row r="860" ht="15.75" customHeight="1">
      <c r="A860" s="78"/>
      <c r="T860" s="5"/>
      <c r="U860" s="5"/>
      <c r="V860" s="5"/>
      <c r="W860" s="5"/>
    </row>
    <row r="861" ht="15.75" customHeight="1">
      <c r="A861" s="78"/>
      <c r="T861" s="5"/>
      <c r="U861" s="5"/>
      <c r="V861" s="5"/>
      <c r="W861" s="5"/>
    </row>
    <row r="862" ht="15.75" customHeight="1">
      <c r="A862" s="78"/>
      <c r="T862" s="5"/>
      <c r="U862" s="5"/>
      <c r="V862" s="5"/>
      <c r="W862" s="5"/>
    </row>
    <row r="863" ht="15.75" customHeight="1">
      <c r="A863" s="78"/>
      <c r="T863" s="5"/>
      <c r="U863" s="5"/>
      <c r="V863" s="5"/>
      <c r="W863" s="5"/>
    </row>
    <row r="864" ht="15.75" customHeight="1">
      <c r="A864" s="78"/>
      <c r="T864" s="5"/>
      <c r="U864" s="5"/>
      <c r="V864" s="5"/>
      <c r="W864" s="5"/>
    </row>
    <row r="865" ht="15.75" customHeight="1">
      <c r="A865" s="78"/>
      <c r="T865" s="5"/>
      <c r="U865" s="5"/>
      <c r="V865" s="5"/>
      <c r="W865" s="5"/>
    </row>
    <row r="866" ht="15.75" customHeight="1">
      <c r="A866" s="78"/>
      <c r="T866" s="5"/>
      <c r="U866" s="5"/>
      <c r="V866" s="5"/>
      <c r="W866" s="5"/>
    </row>
    <row r="867" ht="15.75" customHeight="1">
      <c r="A867" s="78"/>
      <c r="T867" s="5"/>
      <c r="U867" s="5"/>
      <c r="V867" s="5"/>
      <c r="W867" s="5"/>
    </row>
    <row r="868" ht="15.75" customHeight="1">
      <c r="A868" s="78"/>
      <c r="T868" s="5"/>
      <c r="U868" s="5"/>
      <c r="V868" s="5"/>
      <c r="W868" s="5"/>
    </row>
    <row r="869" ht="15.75" customHeight="1">
      <c r="A869" s="78"/>
      <c r="T869" s="5"/>
      <c r="U869" s="5"/>
      <c r="V869" s="5"/>
      <c r="W869" s="5"/>
    </row>
    <row r="870" ht="15.75" customHeight="1">
      <c r="A870" s="78"/>
      <c r="T870" s="5"/>
      <c r="U870" s="5"/>
      <c r="V870" s="5"/>
      <c r="W870" s="5"/>
    </row>
    <row r="871" ht="15.75" customHeight="1">
      <c r="A871" s="78"/>
      <c r="T871" s="5"/>
      <c r="U871" s="5"/>
      <c r="V871" s="5"/>
      <c r="W871" s="5"/>
    </row>
    <row r="872" ht="15.75" customHeight="1">
      <c r="A872" s="78"/>
      <c r="T872" s="5"/>
      <c r="U872" s="5"/>
      <c r="V872" s="5"/>
      <c r="W872" s="5"/>
    </row>
    <row r="873" ht="15.75" customHeight="1">
      <c r="A873" s="78"/>
      <c r="T873" s="5"/>
      <c r="U873" s="5"/>
      <c r="V873" s="5"/>
      <c r="W873" s="5"/>
    </row>
    <row r="874" ht="15.75" customHeight="1">
      <c r="A874" s="78"/>
      <c r="T874" s="5"/>
      <c r="U874" s="5"/>
      <c r="V874" s="5"/>
      <c r="W874" s="5"/>
    </row>
    <row r="875" ht="15.75" customHeight="1">
      <c r="A875" s="78"/>
      <c r="T875" s="5"/>
      <c r="U875" s="5"/>
      <c r="V875" s="5"/>
      <c r="W875" s="5"/>
    </row>
    <row r="876" ht="15.75" customHeight="1">
      <c r="A876" s="78"/>
      <c r="T876" s="5"/>
      <c r="U876" s="5"/>
      <c r="V876" s="5"/>
      <c r="W876" s="5"/>
    </row>
    <row r="877" ht="15.75" customHeight="1">
      <c r="A877" s="78"/>
      <c r="T877" s="5"/>
      <c r="U877" s="5"/>
      <c r="V877" s="5"/>
      <c r="W877" s="5"/>
    </row>
    <row r="878" ht="15.75" customHeight="1">
      <c r="A878" s="78"/>
      <c r="T878" s="5"/>
      <c r="U878" s="5"/>
      <c r="V878" s="5"/>
      <c r="W878" s="5"/>
    </row>
    <row r="879" ht="15.75" customHeight="1">
      <c r="A879" s="78"/>
      <c r="T879" s="5"/>
      <c r="U879" s="5"/>
      <c r="V879" s="5"/>
      <c r="W879" s="5"/>
    </row>
    <row r="880" ht="15.75" customHeight="1">
      <c r="A880" s="78"/>
      <c r="T880" s="5"/>
      <c r="U880" s="5"/>
      <c r="V880" s="5"/>
      <c r="W880" s="5"/>
    </row>
    <row r="881" ht="15.75" customHeight="1">
      <c r="A881" s="78"/>
      <c r="T881" s="5"/>
      <c r="U881" s="5"/>
      <c r="V881" s="5"/>
      <c r="W881" s="5"/>
    </row>
    <row r="882" ht="15.75" customHeight="1">
      <c r="A882" s="78"/>
      <c r="T882" s="5"/>
      <c r="U882" s="5"/>
      <c r="V882" s="5"/>
      <c r="W882" s="5"/>
    </row>
    <row r="883" ht="15.75" customHeight="1">
      <c r="A883" s="78"/>
      <c r="T883" s="5"/>
      <c r="U883" s="5"/>
      <c r="V883" s="5"/>
      <c r="W883" s="5"/>
    </row>
    <row r="884" ht="15.75" customHeight="1">
      <c r="A884" s="78"/>
      <c r="T884" s="5"/>
      <c r="U884" s="5"/>
      <c r="V884" s="5"/>
      <c r="W884" s="5"/>
    </row>
    <row r="885" ht="15.75" customHeight="1">
      <c r="A885" s="78"/>
      <c r="T885" s="5"/>
      <c r="U885" s="5"/>
      <c r="V885" s="5"/>
      <c r="W885" s="5"/>
    </row>
    <row r="886" ht="15.75" customHeight="1">
      <c r="A886" s="78"/>
      <c r="T886" s="5"/>
      <c r="U886" s="5"/>
      <c r="V886" s="5"/>
      <c r="W886" s="5"/>
    </row>
    <row r="887" ht="15.75" customHeight="1">
      <c r="A887" s="78"/>
      <c r="T887" s="5"/>
      <c r="U887" s="5"/>
      <c r="V887" s="5"/>
      <c r="W887" s="5"/>
    </row>
    <row r="888" ht="15.75" customHeight="1">
      <c r="A888" s="78"/>
      <c r="T888" s="5"/>
      <c r="U888" s="5"/>
      <c r="V888" s="5"/>
      <c r="W888" s="5"/>
    </row>
    <row r="889" ht="15.75" customHeight="1">
      <c r="A889" s="78"/>
      <c r="T889" s="5"/>
      <c r="U889" s="5"/>
      <c r="V889" s="5"/>
      <c r="W889" s="5"/>
    </row>
    <row r="890" ht="15.75" customHeight="1">
      <c r="A890" s="78"/>
      <c r="T890" s="5"/>
      <c r="U890" s="5"/>
      <c r="V890" s="5"/>
      <c r="W890" s="5"/>
    </row>
    <row r="891" ht="15.75" customHeight="1">
      <c r="A891" s="78"/>
      <c r="T891" s="5"/>
      <c r="U891" s="5"/>
      <c r="V891" s="5"/>
      <c r="W891" s="5"/>
    </row>
    <row r="892" ht="15.75" customHeight="1">
      <c r="A892" s="78"/>
      <c r="T892" s="5"/>
      <c r="U892" s="5"/>
      <c r="V892" s="5"/>
      <c r="W892" s="5"/>
    </row>
    <row r="893" ht="15.75" customHeight="1">
      <c r="A893" s="78"/>
      <c r="T893" s="5"/>
      <c r="U893" s="5"/>
      <c r="V893" s="5"/>
      <c r="W893" s="5"/>
    </row>
    <row r="894" ht="15.75" customHeight="1">
      <c r="A894" s="78"/>
      <c r="T894" s="5"/>
      <c r="U894" s="5"/>
      <c r="V894" s="5"/>
      <c r="W894" s="5"/>
    </row>
    <row r="895" ht="15.75" customHeight="1">
      <c r="A895" s="78"/>
      <c r="T895" s="5"/>
      <c r="U895" s="5"/>
      <c r="V895" s="5"/>
      <c r="W895" s="5"/>
    </row>
    <row r="896" ht="15.75" customHeight="1">
      <c r="A896" s="78"/>
      <c r="T896" s="5"/>
      <c r="U896" s="5"/>
      <c r="V896" s="5"/>
      <c r="W896" s="5"/>
    </row>
    <row r="897" ht="15.75" customHeight="1">
      <c r="A897" s="78"/>
      <c r="T897" s="5"/>
      <c r="U897" s="5"/>
      <c r="V897" s="5"/>
      <c r="W897" s="5"/>
    </row>
    <row r="898" ht="15.75" customHeight="1">
      <c r="A898" s="78"/>
      <c r="T898" s="5"/>
      <c r="U898" s="5"/>
      <c r="V898" s="5"/>
      <c r="W898" s="5"/>
    </row>
    <row r="899" ht="15.75" customHeight="1">
      <c r="A899" s="78"/>
      <c r="T899" s="5"/>
      <c r="U899" s="5"/>
      <c r="V899" s="5"/>
      <c r="W899" s="5"/>
    </row>
    <row r="900" ht="15.75" customHeight="1">
      <c r="A900" s="78"/>
      <c r="T900" s="5"/>
      <c r="U900" s="5"/>
      <c r="V900" s="5"/>
      <c r="W900" s="5"/>
    </row>
    <row r="901" ht="15.75" customHeight="1">
      <c r="A901" s="78"/>
      <c r="T901" s="5"/>
      <c r="U901" s="5"/>
      <c r="V901" s="5"/>
      <c r="W901" s="5"/>
    </row>
    <row r="902" ht="15.75" customHeight="1">
      <c r="A902" s="78"/>
      <c r="T902" s="5"/>
      <c r="U902" s="5"/>
      <c r="V902" s="5"/>
      <c r="W902" s="5"/>
    </row>
    <row r="903" ht="15.75" customHeight="1">
      <c r="A903" s="78"/>
      <c r="T903" s="5"/>
      <c r="U903" s="5"/>
      <c r="V903" s="5"/>
      <c r="W903" s="5"/>
    </row>
    <row r="904" ht="15.75" customHeight="1">
      <c r="A904" s="78"/>
      <c r="T904" s="5"/>
      <c r="U904" s="5"/>
      <c r="V904" s="5"/>
      <c r="W904" s="5"/>
    </row>
    <row r="905" ht="15.75" customHeight="1">
      <c r="A905" s="78"/>
      <c r="T905" s="5"/>
      <c r="U905" s="5"/>
      <c r="V905" s="5"/>
      <c r="W905" s="5"/>
    </row>
    <row r="906" ht="15.75" customHeight="1">
      <c r="A906" s="78"/>
      <c r="T906" s="5"/>
      <c r="U906" s="5"/>
      <c r="V906" s="5"/>
      <c r="W906" s="5"/>
    </row>
    <row r="907" ht="15.75" customHeight="1">
      <c r="A907" s="78"/>
      <c r="T907" s="5"/>
      <c r="U907" s="5"/>
      <c r="V907" s="5"/>
      <c r="W907" s="5"/>
    </row>
    <row r="908" ht="15.75" customHeight="1">
      <c r="A908" s="78"/>
      <c r="T908" s="5"/>
      <c r="U908" s="5"/>
      <c r="V908" s="5"/>
      <c r="W908" s="5"/>
    </row>
    <row r="909" ht="15.75" customHeight="1">
      <c r="A909" s="78"/>
      <c r="T909" s="5"/>
      <c r="U909" s="5"/>
      <c r="V909" s="5"/>
      <c r="W909" s="5"/>
    </row>
    <row r="910" ht="15.75" customHeight="1">
      <c r="A910" s="78"/>
      <c r="T910" s="5"/>
      <c r="U910" s="5"/>
      <c r="V910" s="5"/>
      <c r="W910" s="5"/>
    </row>
    <row r="911" ht="15.75" customHeight="1">
      <c r="A911" s="78"/>
      <c r="T911" s="5"/>
      <c r="U911" s="5"/>
      <c r="V911" s="5"/>
      <c r="W911" s="5"/>
    </row>
    <row r="912" ht="15.75" customHeight="1">
      <c r="A912" s="78"/>
      <c r="T912" s="5"/>
      <c r="U912" s="5"/>
      <c r="V912" s="5"/>
      <c r="W912" s="5"/>
    </row>
    <row r="913" ht="15.75" customHeight="1">
      <c r="A913" s="78"/>
      <c r="T913" s="5"/>
      <c r="U913" s="5"/>
      <c r="V913" s="5"/>
      <c r="W913" s="5"/>
    </row>
    <row r="914" ht="15.75" customHeight="1">
      <c r="A914" s="78"/>
      <c r="T914" s="5"/>
      <c r="U914" s="5"/>
      <c r="V914" s="5"/>
      <c r="W914" s="5"/>
    </row>
    <row r="915" ht="15.75" customHeight="1">
      <c r="A915" s="78"/>
      <c r="T915" s="5"/>
      <c r="U915" s="5"/>
      <c r="V915" s="5"/>
      <c r="W915" s="5"/>
    </row>
    <row r="916" ht="15.75" customHeight="1">
      <c r="A916" s="78"/>
      <c r="T916" s="5"/>
      <c r="U916" s="5"/>
      <c r="V916" s="5"/>
      <c r="W916" s="5"/>
    </row>
    <row r="917" ht="15.75" customHeight="1">
      <c r="A917" s="78"/>
      <c r="T917" s="5"/>
      <c r="U917" s="5"/>
      <c r="V917" s="5"/>
      <c r="W917" s="5"/>
    </row>
    <row r="918" ht="15.75" customHeight="1">
      <c r="A918" s="78"/>
      <c r="T918" s="5"/>
      <c r="U918" s="5"/>
      <c r="V918" s="5"/>
      <c r="W918" s="5"/>
    </row>
    <row r="919" ht="15.75" customHeight="1">
      <c r="A919" s="78"/>
      <c r="T919" s="5"/>
      <c r="U919" s="5"/>
      <c r="V919" s="5"/>
      <c r="W919" s="5"/>
    </row>
    <row r="920" ht="15.75" customHeight="1">
      <c r="A920" s="78"/>
      <c r="T920" s="5"/>
      <c r="U920" s="5"/>
      <c r="V920" s="5"/>
      <c r="W920" s="5"/>
    </row>
    <row r="921" ht="15.75" customHeight="1">
      <c r="A921" s="78"/>
      <c r="T921" s="5"/>
      <c r="U921" s="5"/>
      <c r="V921" s="5"/>
      <c r="W921" s="5"/>
    </row>
    <row r="922" ht="15.75" customHeight="1">
      <c r="A922" s="78"/>
      <c r="T922" s="5"/>
      <c r="U922" s="5"/>
      <c r="V922" s="5"/>
      <c r="W922" s="5"/>
    </row>
    <row r="923" ht="15.75" customHeight="1">
      <c r="A923" s="78"/>
      <c r="T923" s="5"/>
      <c r="U923" s="5"/>
      <c r="V923" s="5"/>
      <c r="W923" s="5"/>
    </row>
    <row r="924" ht="15.75" customHeight="1">
      <c r="A924" s="78"/>
      <c r="T924" s="5"/>
      <c r="U924" s="5"/>
      <c r="V924" s="5"/>
      <c r="W924" s="5"/>
    </row>
    <row r="925" ht="15.75" customHeight="1">
      <c r="A925" s="78"/>
      <c r="T925" s="5"/>
      <c r="U925" s="5"/>
      <c r="V925" s="5"/>
      <c r="W925" s="5"/>
    </row>
    <row r="926" ht="15.75" customHeight="1">
      <c r="A926" s="78"/>
      <c r="T926" s="5"/>
      <c r="U926" s="5"/>
      <c r="V926" s="5"/>
      <c r="W926" s="5"/>
    </row>
    <row r="927" ht="15.75" customHeight="1">
      <c r="A927" s="78"/>
      <c r="T927" s="5"/>
      <c r="U927" s="5"/>
      <c r="V927" s="5"/>
      <c r="W927" s="5"/>
    </row>
    <row r="928" ht="15.75" customHeight="1">
      <c r="A928" s="78"/>
      <c r="T928" s="5"/>
      <c r="U928" s="5"/>
      <c r="V928" s="5"/>
      <c r="W928" s="5"/>
    </row>
    <row r="929" ht="15.75" customHeight="1">
      <c r="A929" s="78"/>
      <c r="T929" s="5"/>
      <c r="U929" s="5"/>
      <c r="V929" s="5"/>
      <c r="W929" s="5"/>
    </row>
    <row r="930" ht="15.75" customHeight="1">
      <c r="A930" s="78"/>
      <c r="T930" s="5"/>
      <c r="U930" s="5"/>
      <c r="V930" s="5"/>
      <c r="W930" s="5"/>
    </row>
    <row r="931" ht="15.75" customHeight="1">
      <c r="A931" s="78"/>
      <c r="T931" s="5"/>
      <c r="U931" s="5"/>
      <c r="V931" s="5"/>
      <c r="W931" s="5"/>
    </row>
    <row r="932" ht="15.75" customHeight="1">
      <c r="A932" s="78"/>
      <c r="T932" s="5"/>
      <c r="U932" s="5"/>
      <c r="V932" s="5"/>
      <c r="W932" s="5"/>
    </row>
    <row r="933" ht="15.75" customHeight="1">
      <c r="A933" s="78"/>
      <c r="T933" s="5"/>
      <c r="U933" s="5"/>
      <c r="V933" s="5"/>
      <c r="W933" s="5"/>
    </row>
    <row r="934" ht="15.75" customHeight="1">
      <c r="A934" s="78"/>
      <c r="T934" s="5"/>
      <c r="U934" s="5"/>
      <c r="V934" s="5"/>
      <c r="W934" s="5"/>
    </row>
    <row r="935" ht="15.75" customHeight="1">
      <c r="A935" s="78"/>
      <c r="T935" s="5"/>
      <c r="U935" s="5"/>
      <c r="V935" s="5"/>
      <c r="W935" s="5"/>
    </row>
    <row r="936" ht="15.75" customHeight="1">
      <c r="A936" s="78"/>
      <c r="T936" s="5"/>
      <c r="U936" s="5"/>
      <c r="V936" s="5"/>
      <c r="W936" s="5"/>
    </row>
    <row r="937" ht="15.75" customHeight="1">
      <c r="A937" s="78"/>
      <c r="T937" s="5"/>
      <c r="U937" s="5"/>
      <c r="V937" s="5"/>
      <c r="W937" s="5"/>
    </row>
    <row r="938" ht="15.75" customHeight="1">
      <c r="A938" s="78"/>
      <c r="T938" s="5"/>
      <c r="U938" s="5"/>
      <c r="V938" s="5"/>
      <c r="W938" s="5"/>
    </row>
    <row r="939" ht="15.75" customHeight="1">
      <c r="A939" s="78"/>
      <c r="T939" s="5"/>
      <c r="U939" s="5"/>
      <c r="V939" s="5"/>
      <c r="W939" s="5"/>
    </row>
    <row r="940" ht="15.75" customHeight="1">
      <c r="A940" s="78"/>
      <c r="T940" s="5"/>
      <c r="U940" s="5"/>
      <c r="V940" s="5"/>
      <c r="W940" s="5"/>
    </row>
    <row r="941" ht="15.75" customHeight="1">
      <c r="A941" s="78"/>
      <c r="T941" s="5"/>
      <c r="U941" s="5"/>
      <c r="V941" s="5"/>
      <c r="W941" s="5"/>
    </row>
    <row r="942" ht="15.75" customHeight="1">
      <c r="A942" s="78"/>
      <c r="T942" s="5"/>
      <c r="U942" s="5"/>
      <c r="V942" s="5"/>
      <c r="W942" s="5"/>
    </row>
    <row r="943" ht="15.75" customHeight="1">
      <c r="A943" s="78"/>
      <c r="T943" s="5"/>
      <c r="U943" s="5"/>
      <c r="V943" s="5"/>
      <c r="W943" s="5"/>
    </row>
    <row r="944" ht="15.75" customHeight="1">
      <c r="A944" s="78"/>
      <c r="T944" s="5"/>
      <c r="U944" s="5"/>
      <c r="V944" s="5"/>
      <c r="W944" s="5"/>
    </row>
    <row r="945" ht="15.75" customHeight="1">
      <c r="A945" s="78"/>
      <c r="T945" s="5"/>
      <c r="U945" s="5"/>
      <c r="V945" s="5"/>
      <c r="W945" s="5"/>
    </row>
    <row r="946" ht="15.75" customHeight="1">
      <c r="A946" s="78"/>
      <c r="T946" s="5"/>
      <c r="U946" s="5"/>
      <c r="V946" s="5"/>
      <c r="W946" s="5"/>
    </row>
    <row r="947" ht="15.75" customHeight="1">
      <c r="A947" s="78"/>
      <c r="T947" s="5"/>
      <c r="U947" s="5"/>
      <c r="V947" s="5"/>
      <c r="W947" s="5"/>
    </row>
    <row r="948" ht="15.75" customHeight="1">
      <c r="A948" s="78"/>
      <c r="T948" s="5"/>
      <c r="U948" s="5"/>
      <c r="V948" s="5"/>
      <c r="W948" s="5"/>
    </row>
    <row r="949" ht="15.75" customHeight="1">
      <c r="A949" s="78"/>
      <c r="T949" s="5"/>
      <c r="U949" s="5"/>
      <c r="V949" s="5"/>
      <c r="W949" s="5"/>
    </row>
    <row r="950" ht="15.75" customHeight="1">
      <c r="A950" s="78"/>
      <c r="T950" s="5"/>
      <c r="U950" s="5"/>
      <c r="V950" s="5"/>
      <c r="W950" s="5"/>
    </row>
    <row r="951" ht="15.75" customHeight="1">
      <c r="A951" s="78"/>
      <c r="T951" s="5"/>
      <c r="U951" s="5"/>
      <c r="V951" s="5"/>
      <c r="W951" s="5"/>
    </row>
    <row r="952" ht="15.75" customHeight="1">
      <c r="A952" s="78"/>
      <c r="T952" s="5"/>
      <c r="U952" s="5"/>
      <c r="V952" s="5"/>
      <c r="W952" s="5"/>
    </row>
    <row r="953" ht="15.75" customHeight="1">
      <c r="A953" s="78"/>
      <c r="T953" s="5"/>
      <c r="U953" s="5"/>
      <c r="V953" s="5"/>
      <c r="W953" s="5"/>
    </row>
    <row r="954" ht="15.75" customHeight="1">
      <c r="A954" s="78"/>
      <c r="T954" s="5"/>
      <c r="U954" s="5"/>
      <c r="V954" s="5"/>
      <c r="W954" s="5"/>
    </row>
    <row r="955" ht="15.75" customHeight="1">
      <c r="A955" s="78"/>
      <c r="T955" s="5"/>
      <c r="U955" s="5"/>
      <c r="V955" s="5"/>
      <c r="W955" s="5"/>
    </row>
    <row r="956" ht="15.75" customHeight="1">
      <c r="A956" s="78"/>
      <c r="T956" s="5"/>
      <c r="U956" s="5"/>
      <c r="V956" s="5"/>
      <c r="W956" s="5"/>
    </row>
    <row r="957" ht="15.75" customHeight="1">
      <c r="A957" s="78"/>
      <c r="T957" s="5"/>
      <c r="U957" s="5"/>
      <c r="V957" s="5"/>
      <c r="W957" s="5"/>
    </row>
    <row r="958" ht="15.75" customHeight="1">
      <c r="A958" s="78"/>
      <c r="T958" s="5"/>
      <c r="U958" s="5"/>
      <c r="V958" s="5"/>
      <c r="W958" s="5"/>
    </row>
    <row r="959" ht="15.75" customHeight="1">
      <c r="A959" s="78"/>
      <c r="T959" s="5"/>
      <c r="U959" s="5"/>
      <c r="V959" s="5"/>
      <c r="W959" s="5"/>
    </row>
    <row r="960" ht="15.75" customHeight="1">
      <c r="A960" s="78"/>
      <c r="T960" s="5"/>
      <c r="U960" s="5"/>
      <c r="V960" s="5"/>
      <c r="W960" s="5"/>
    </row>
    <row r="961" ht="15.75" customHeight="1">
      <c r="A961" s="78"/>
      <c r="T961" s="5"/>
      <c r="U961" s="5"/>
      <c r="V961" s="5"/>
      <c r="W961" s="5"/>
    </row>
    <row r="962" ht="15.75" customHeight="1">
      <c r="A962" s="78"/>
      <c r="T962" s="5"/>
      <c r="U962" s="5"/>
      <c r="V962" s="5"/>
      <c r="W962" s="5"/>
    </row>
    <row r="963" ht="15.75" customHeight="1">
      <c r="A963" s="78"/>
      <c r="T963" s="5"/>
      <c r="U963" s="5"/>
      <c r="V963" s="5"/>
      <c r="W963" s="5"/>
    </row>
    <row r="964" ht="15.75" customHeight="1">
      <c r="A964" s="78"/>
      <c r="T964" s="5"/>
      <c r="U964" s="5"/>
      <c r="V964" s="5"/>
      <c r="W964" s="5"/>
    </row>
    <row r="965" ht="15.75" customHeight="1">
      <c r="A965" s="78"/>
      <c r="T965" s="5"/>
      <c r="U965" s="5"/>
      <c r="V965" s="5"/>
      <c r="W965" s="5"/>
    </row>
    <row r="966" ht="15.75" customHeight="1">
      <c r="A966" s="78"/>
      <c r="T966" s="5"/>
      <c r="U966" s="5"/>
      <c r="V966" s="5"/>
      <c r="W966" s="5"/>
    </row>
    <row r="967" ht="15.75" customHeight="1">
      <c r="A967" s="78"/>
      <c r="T967" s="5"/>
      <c r="U967" s="5"/>
      <c r="V967" s="5"/>
      <c r="W967" s="5"/>
    </row>
    <row r="968" ht="15.75" customHeight="1">
      <c r="A968" s="78"/>
      <c r="T968" s="5"/>
      <c r="U968" s="5"/>
      <c r="V968" s="5"/>
      <c r="W968" s="5"/>
    </row>
    <row r="969" ht="15.75" customHeight="1">
      <c r="A969" s="78"/>
      <c r="T969" s="5"/>
      <c r="U969" s="5"/>
      <c r="V969" s="5"/>
      <c r="W969" s="5"/>
    </row>
    <row r="970" ht="15.75" customHeight="1">
      <c r="A970" s="78"/>
      <c r="T970" s="5"/>
      <c r="U970" s="5"/>
      <c r="V970" s="5"/>
      <c r="W970" s="5"/>
    </row>
    <row r="971" ht="15.75" customHeight="1">
      <c r="A971" s="78"/>
      <c r="T971" s="5"/>
      <c r="U971" s="5"/>
      <c r="V971" s="5"/>
      <c r="W971" s="5"/>
    </row>
    <row r="972" ht="15.75" customHeight="1">
      <c r="A972" s="78"/>
      <c r="T972" s="5"/>
      <c r="U972" s="5"/>
      <c r="V972" s="5"/>
      <c r="W972" s="5"/>
    </row>
    <row r="973" ht="15.75" customHeight="1">
      <c r="A973" s="78"/>
      <c r="T973" s="5"/>
      <c r="U973" s="5"/>
      <c r="V973" s="5"/>
      <c r="W973" s="5"/>
    </row>
    <row r="974" ht="15.75" customHeight="1">
      <c r="A974" s="78"/>
      <c r="T974" s="5"/>
      <c r="U974" s="5"/>
      <c r="V974" s="5"/>
      <c r="W974" s="5"/>
    </row>
    <row r="975" ht="15.75" customHeight="1">
      <c r="A975" s="78"/>
      <c r="T975" s="5"/>
      <c r="U975" s="5"/>
      <c r="V975" s="5"/>
      <c r="W975" s="5"/>
    </row>
    <row r="976" ht="15.75" customHeight="1">
      <c r="A976" s="78"/>
      <c r="T976" s="5"/>
      <c r="U976" s="5"/>
      <c r="V976" s="5"/>
      <c r="W976" s="5"/>
    </row>
    <row r="977" ht="15.75" customHeight="1">
      <c r="A977" s="78"/>
      <c r="T977" s="5"/>
      <c r="U977" s="5"/>
      <c r="V977" s="5"/>
      <c r="W977" s="5"/>
    </row>
    <row r="978" ht="15.75" customHeight="1">
      <c r="A978" s="78"/>
      <c r="T978" s="5"/>
      <c r="U978" s="5"/>
      <c r="V978" s="5"/>
      <c r="W978" s="5"/>
    </row>
    <row r="979" ht="15.75" customHeight="1">
      <c r="A979" s="78"/>
      <c r="T979" s="5"/>
      <c r="U979" s="5"/>
      <c r="V979" s="5"/>
      <c r="W979" s="5"/>
    </row>
    <row r="980" ht="15.75" customHeight="1">
      <c r="A980" s="78"/>
      <c r="T980" s="5"/>
      <c r="U980" s="5"/>
      <c r="V980" s="5"/>
      <c r="W980" s="5"/>
    </row>
    <row r="981" ht="15.75" customHeight="1">
      <c r="A981" s="78"/>
      <c r="T981" s="5"/>
      <c r="U981" s="5"/>
      <c r="V981" s="5"/>
      <c r="W981" s="5"/>
    </row>
    <row r="982" ht="15.75" customHeight="1">
      <c r="A982" s="78"/>
      <c r="T982" s="5"/>
      <c r="U982" s="5"/>
      <c r="V982" s="5"/>
      <c r="W982" s="5"/>
    </row>
    <row r="983" ht="15.75" customHeight="1">
      <c r="A983" s="78"/>
      <c r="T983" s="5"/>
      <c r="U983" s="5"/>
      <c r="V983" s="5"/>
      <c r="W983" s="5"/>
    </row>
    <row r="984" ht="15.75" customHeight="1">
      <c r="A984" s="78"/>
      <c r="T984" s="5"/>
      <c r="U984" s="5"/>
      <c r="V984" s="5"/>
      <c r="W984" s="5"/>
    </row>
    <row r="985" ht="15.75" customHeight="1">
      <c r="A985" s="78"/>
      <c r="T985" s="5"/>
      <c r="U985" s="5"/>
      <c r="V985" s="5"/>
      <c r="W985" s="5"/>
    </row>
    <row r="986" ht="15.75" customHeight="1">
      <c r="A986" s="78"/>
      <c r="T986" s="5"/>
      <c r="U986" s="5"/>
      <c r="V986" s="5"/>
      <c r="W986" s="5"/>
    </row>
    <row r="987" ht="15.75" customHeight="1">
      <c r="A987" s="78"/>
      <c r="T987" s="5"/>
      <c r="U987" s="5"/>
      <c r="V987" s="5"/>
      <c r="W987" s="5"/>
    </row>
    <row r="988" ht="15.75" customHeight="1">
      <c r="A988" s="78"/>
      <c r="T988" s="5"/>
      <c r="U988" s="5"/>
      <c r="V988" s="5"/>
      <c r="W988" s="5"/>
    </row>
    <row r="989" ht="15.75" customHeight="1">
      <c r="A989" s="78"/>
      <c r="T989" s="5"/>
      <c r="U989" s="5"/>
      <c r="V989" s="5"/>
      <c r="W989" s="5"/>
    </row>
    <row r="990" ht="15.75" customHeight="1">
      <c r="A990" s="78"/>
      <c r="T990" s="5"/>
      <c r="U990" s="5"/>
      <c r="V990" s="5"/>
      <c r="W990" s="5"/>
    </row>
    <row r="991" ht="15.75" customHeight="1">
      <c r="A991" s="78"/>
      <c r="T991" s="5"/>
      <c r="U991" s="5"/>
      <c r="V991" s="5"/>
      <c r="W991" s="5"/>
    </row>
    <row r="992" ht="15.75" customHeight="1">
      <c r="A992" s="78"/>
      <c r="T992" s="5"/>
      <c r="U992" s="5"/>
      <c r="V992" s="5"/>
      <c r="W992" s="5"/>
    </row>
    <row r="993" ht="15.75" customHeight="1">
      <c r="A993" s="78"/>
      <c r="T993" s="5"/>
      <c r="U993" s="5"/>
      <c r="V993" s="5"/>
      <c r="W993" s="5"/>
    </row>
    <row r="994" ht="15.75" customHeight="1">
      <c r="A994" s="78"/>
      <c r="T994" s="5"/>
      <c r="U994" s="5"/>
      <c r="V994" s="5"/>
      <c r="W994" s="5"/>
    </row>
    <row r="995" ht="15.75" customHeight="1">
      <c r="A995" s="78"/>
      <c r="T995" s="5"/>
      <c r="U995" s="5"/>
      <c r="V995" s="5"/>
      <c r="W995" s="5"/>
    </row>
    <row r="996" ht="15.75" customHeight="1">
      <c r="A996" s="78"/>
      <c r="T996" s="5"/>
      <c r="U996" s="5"/>
      <c r="V996" s="5"/>
      <c r="W996" s="5"/>
    </row>
    <row r="997" ht="15.75" customHeight="1">
      <c r="A997" s="78"/>
      <c r="T997" s="5"/>
      <c r="U997" s="5"/>
      <c r="V997" s="5"/>
      <c r="W997" s="5"/>
    </row>
    <row r="998" ht="15.75" customHeight="1">
      <c r="A998" s="78"/>
      <c r="T998" s="5"/>
      <c r="U998" s="5"/>
      <c r="V998" s="5"/>
      <c r="W998" s="5"/>
    </row>
    <row r="999" ht="15.75" customHeight="1">
      <c r="A999" s="78"/>
      <c r="T999" s="5"/>
      <c r="U999" s="5"/>
      <c r="V999" s="5"/>
      <c r="W999" s="5"/>
    </row>
    <row r="1000" ht="15.75" customHeight="1">
      <c r="A1000" s="78"/>
      <c r="T1000" s="5"/>
      <c r="U1000" s="5"/>
      <c r="V1000" s="5"/>
      <c r="W1000" s="5"/>
    </row>
  </sheetData>
  <mergeCells count="30">
    <mergeCell ref="P3:Q3"/>
    <mergeCell ref="A35:F35"/>
    <mergeCell ref="G35:L35"/>
    <mergeCell ref="A36:F36"/>
    <mergeCell ref="G36:L36"/>
    <mergeCell ref="B38:C38"/>
    <mergeCell ref="B39:C39"/>
    <mergeCell ref="B42:C42"/>
    <mergeCell ref="B43:C43"/>
    <mergeCell ref="B44:C44"/>
    <mergeCell ref="B45:C45"/>
    <mergeCell ref="B46:C46"/>
    <mergeCell ref="B47:C47"/>
    <mergeCell ref="B48:C48"/>
    <mergeCell ref="B49:C49"/>
    <mergeCell ref="B50:C50"/>
    <mergeCell ref="B51:C51"/>
    <mergeCell ref="B52:C52"/>
    <mergeCell ref="C59:C60"/>
    <mergeCell ref="D59:D60"/>
    <mergeCell ref="E59:E60"/>
    <mergeCell ref="D63:D66"/>
    <mergeCell ref="E63:E66"/>
    <mergeCell ref="B59:B60"/>
    <mergeCell ref="B61:B62"/>
    <mergeCell ref="C61:C62"/>
    <mergeCell ref="D61:D62"/>
    <mergeCell ref="E61:E62"/>
    <mergeCell ref="B63:B66"/>
    <mergeCell ref="C63:C6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6.43"/>
    <col customWidth="1" min="3" max="3" width="22.43"/>
    <col customWidth="1" min="4" max="8" width="12.14"/>
    <col customWidth="1" min="9" max="9" width="32.71"/>
    <col customWidth="1" min="10" max="10" width="22.86"/>
    <col customWidth="1" min="11" max="12" width="12.14"/>
    <col customWidth="1" min="13" max="13" width="55.43"/>
    <col customWidth="1" min="14" max="30" width="12.14"/>
  </cols>
  <sheetData>
    <row r="1" ht="15.0" customHeight="1">
      <c r="A1" s="165" t="s">
        <v>374</v>
      </c>
      <c r="B1" s="94" t="s">
        <v>442</v>
      </c>
      <c r="C1" s="71" t="s">
        <v>443</v>
      </c>
      <c r="D1" s="71"/>
      <c r="E1" s="71"/>
      <c r="F1" s="71"/>
      <c r="G1" s="71"/>
      <c r="H1" s="71"/>
      <c r="I1" s="71"/>
      <c r="J1" s="166"/>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71"/>
      <c r="J2" s="166"/>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71"/>
      <c r="J3" s="166"/>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290.0</v>
      </c>
      <c r="D4" s="102" t="s">
        <v>378</v>
      </c>
      <c r="E4" s="102" t="s">
        <v>378</v>
      </c>
      <c r="F4" s="102" t="s">
        <v>378</v>
      </c>
      <c r="G4" s="102" t="s">
        <v>378</v>
      </c>
      <c r="H4" s="102" t="s">
        <v>378</v>
      </c>
      <c r="I4" s="102" t="s">
        <v>378</v>
      </c>
      <c r="J4" s="196"/>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109" t="s">
        <v>387</v>
      </c>
      <c r="J5" s="166" t="s">
        <v>388</v>
      </c>
      <c r="K5" s="111"/>
      <c r="L5" s="111"/>
      <c r="M5" s="112"/>
      <c r="N5" s="5"/>
      <c r="O5" s="5"/>
      <c r="P5" s="5"/>
      <c r="Q5" s="5"/>
      <c r="R5" s="5"/>
      <c r="S5" s="5"/>
      <c r="T5" s="5"/>
      <c r="U5" s="5"/>
      <c r="V5" s="5"/>
      <c r="W5" s="5"/>
      <c r="X5" s="5"/>
      <c r="Y5" s="5"/>
      <c r="Z5" s="5"/>
      <c r="AA5" s="5"/>
      <c r="AB5" s="5"/>
      <c r="AC5" s="5"/>
      <c r="AD5" s="5"/>
    </row>
    <row r="6" ht="15.0" customHeight="1">
      <c r="A6" s="170">
        <v>46266.0</v>
      </c>
      <c r="B6" s="171">
        <v>1291.0</v>
      </c>
      <c r="C6" s="108">
        <f t="shared" ref="C6:C37" si="1">HOUR(J6)*60+MINUTE(J6)</f>
        <v>218</v>
      </c>
      <c r="D6" s="108">
        <f t="shared" ref="D6:D27" si="2">MIN(((B6/(C6/60))/$C$4)*50, 100)</f>
        <v>61.26225878</v>
      </c>
      <c r="E6" s="113" t="s">
        <v>378</v>
      </c>
      <c r="F6" s="113">
        <v>1.0</v>
      </c>
      <c r="G6" s="108">
        <f t="shared" ref="G6:G27" si="3">F6/B6</f>
        <v>0.0007745933385</v>
      </c>
      <c r="H6" s="108">
        <f t="shared" ref="H6:H13" si="4">IF(G6&lt;=0.1%,0,-1)</f>
        <v>0</v>
      </c>
      <c r="I6" s="113" t="s">
        <v>450</v>
      </c>
      <c r="J6" s="176">
        <v>0.15177083333401242</v>
      </c>
      <c r="K6" s="115"/>
      <c r="L6" s="116"/>
      <c r="M6" s="117"/>
      <c r="N6" s="5"/>
      <c r="O6" s="5"/>
      <c r="P6" s="5"/>
      <c r="Q6" s="5"/>
      <c r="R6" s="5"/>
      <c r="S6" s="5"/>
      <c r="T6" s="5"/>
      <c r="U6" s="5"/>
      <c r="V6" s="5"/>
      <c r="W6" s="5"/>
      <c r="X6" s="5"/>
      <c r="Y6" s="5"/>
      <c r="Z6" s="5"/>
      <c r="AA6" s="5"/>
      <c r="AB6" s="5"/>
      <c r="AC6" s="5"/>
      <c r="AD6" s="5"/>
    </row>
    <row r="7" ht="15.0" customHeight="1">
      <c r="A7" s="170">
        <v>46267.0</v>
      </c>
      <c r="B7" s="197">
        <v>1833.0</v>
      </c>
      <c r="C7" s="108">
        <f t="shared" si="1"/>
        <v>268</v>
      </c>
      <c r="D7" s="108">
        <f t="shared" si="2"/>
        <v>70.75398868</v>
      </c>
      <c r="E7" s="113" t="s">
        <v>378</v>
      </c>
      <c r="F7" s="119">
        <v>1.0</v>
      </c>
      <c r="G7" s="108">
        <f t="shared" si="3"/>
        <v>0.000545553737</v>
      </c>
      <c r="H7" s="108">
        <f t="shared" si="4"/>
        <v>0</v>
      </c>
      <c r="I7" s="119" t="s">
        <v>452</v>
      </c>
      <c r="J7" s="176">
        <v>0.18649305555663886</v>
      </c>
      <c r="K7" s="115"/>
      <c r="L7" s="116"/>
      <c r="M7" s="121"/>
      <c r="N7" s="5"/>
      <c r="O7" s="5"/>
      <c r="P7" s="5"/>
      <c r="Q7" s="5"/>
      <c r="R7" s="5"/>
      <c r="S7" s="5"/>
      <c r="T7" s="5"/>
      <c r="U7" s="5"/>
      <c r="V7" s="5"/>
      <c r="W7" s="5"/>
      <c r="X7" s="5"/>
      <c r="Y7" s="5"/>
      <c r="Z7" s="5"/>
      <c r="AA7" s="5"/>
      <c r="AB7" s="5"/>
      <c r="AC7" s="5"/>
      <c r="AD7" s="5"/>
    </row>
    <row r="8" ht="15.0" customHeight="1">
      <c r="A8" s="170">
        <v>46269.0</v>
      </c>
      <c r="B8" s="197">
        <v>1641.0</v>
      </c>
      <c r="C8" s="108">
        <f t="shared" si="1"/>
        <v>266</v>
      </c>
      <c r="D8" s="108">
        <f t="shared" si="2"/>
        <v>63.81903033</v>
      </c>
      <c r="E8" s="113" t="s">
        <v>378</v>
      </c>
      <c r="F8" s="119"/>
      <c r="G8" s="108">
        <f t="shared" si="3"/>
        <v>0</v>
      </c>
      <c r="H8" s="108">
        <f t="shared" si="4"/>
        <v>0</v>
      </c>
      <c r="I8" s="119" t="s">
        <v>378</v>
      </c>
      <c r="J8" s="176">
        <v>0.18478009259342798</v>
      </c>
      <c r="K8" s="115"/>
      <c r="L8" s="116"/>
      <c r="M8" s="117"/>
      <c r="N8" s="5"/>
      <c r="O8" s="5"/>
      <c r="P8" s="5"/>
      <c r="Q8" s="5"/>
      <c r="R8" s="5"/>
      <c r="S8" s="5"/>
      <c r="T8" s="5"/>
      <c r="U8" s="5"/>
      <c r="V8" s="5"/>
      <c r="W8" s="5"/>
      <c r="X8" s="5"/>
      <c r="Y8" s="5"/>
      <c r="Z8" s="5"/>
      <c r="AA8" s="5"/>
      <c r="AB8" s="5"/>
      <c r="AC8" s="5"/>
      <c r="AD8" s="5"/>
    </row>
    <row r="9" ht="15.0" customHeight="1">
      <c r="A9" s="170">
        <v>46271.0</v>
      </c>
      <c r="B9" s="198">
        <v>1522.0</v>
      </c>
      <c r="C9" s="108">
        <f t="shared" si="1"/>
        <v>226</v>
      </c>
      <c r="D9" s="108">
        <f t="shared" si="2"/>
        <v>69.6673787</v>
      </c>
      <c r="E9" s="113" t="s">
        <v>378</v>
      </c>
      <c r="F9" s="122">
        <v>1.0</v>
      </c>
      <c r="G9" s="108">
        <f t="shared" si="3"/>
        <v>0.0006570302234</v>
      </c>
      <c r="H9" s="108">
        <f t="shared" si="4"/>
        <v>0</v>
      </c>
      <c r="I9" s="1" t="s">
        <v>450</v>
      </c>
      <c r="J9" s="176">
        <v>0.15722222222393611</v>
      </c>
      <c r="K9" s="115"/>
      <c r="L9" s="116"/>
      <c r="M9" s="117"/>
      <c r="N9" s="123"/>
      <c r="O9" s="124">
        <f>B9/(B9+B10)</f>
        <v>0.475031211</v>
      </c>
      <c r="P9" s="125"/>
      <c r="Q9" s="5"/>
      <c r="R9" s="5"/>
      <c r="S9" s="5"/>
      <c r="T9" s="5"/>
      <c r="U9" s="5"/>
      <c r="V9" s="5"/>
      <c r="W9" s="5"/>
      <c r="X9" s="5"/>
      <c r="Y9" s="5"/>
      <c r="Z9" s="5"/>
      <c r="AA9" s="5"/>
      <c r="AB9" s="5"/>
      <c r="AC9" s="5"/>
      <c r="AD9" s="5"/>
    </row>
    <row r="10" ht="15.0" customHeight="1">
      <c r="A10" s="170">
        <v>46272.0</v>
      </c>
      <c r="B10" s="198">
        <v>1682.0</v>
      </c>
      <c r="C10" s="108">
        <f t="shared" si="1"/>
        <v>255</v>
      </c>
      <c r="D10" s="108">
        <f t="shared" si="2"/>
        <v>68.23529412</v>
      </c>
      <c r="E10" s="113" t="s">
        <v>378</v>
      </c>
      <c r="F10" s="119"/>
      <c r="G10" s="108">
        <f t="shared" si="3"/>
        <v>0</v>
      </c>
      <c r="H10" s="108">
        <f t="shared" si="4"/>
        <v>0</v>
      </c>
      <c r="I10" s="119" t="s">
        <v>378</v>
      </c>
      <c r="J10" s="176">
        <v>0.1773263888899237</v>
      </c>
      <c r="K10" s="115"/>
      <c r="L10" s="116"/>
      <c r="M10" s="117"/>
      <c r="N10" s="86"/>
      <c r="O10" s="126">
        <f>B10/(B9+B10)</f>
        <v>0.524968789</v>
      </c>
      <c r="P10" s="127"/>
      <c r="Q10" s="5"/>
      <c r="R10" s="5"/>
      <c r="S10" s="5"/>
      <c r="T10" s="5"/>
      <c r="U10" s="5"/>
      <c r="V10" s="5"/>
      <c r="W10" s="5"/>
      <c r="X10" s="5"/>
      <c r="Y10" s="5"/>
      <c r="Z10" s="5"/>
      <c r="AA10" s="5"/>
      <c r="AB10" s="5"/>
      <c r="AC10" s="5"/>
      <c r="AD10" s="5"/>
    </row>
    <row r="11" ht="15.0" customHeight="1">
      <c r="A11" s="170">
        <v>46273.0</v>
      </c>
      <c r="B11" s="217">
        <v>1310.0</v>
      </c>
      <c r="C11" s="108">
        <f t="shared" si="1"/>
        <v>206</v>
      </c>
      <c r="D11" s="108">
        <f t="shared" si="2"/>
        <v>65.78506863</v>
      </c>
      <c r="E11" s="113" t="s">
        <v>378</v>
      </c>
      <c r="F11" s="119">
        <v>6.0</v>
      </c>
      <c r="G11" s="108">
        <f t="shared" si="3"/>
        <v>0.004580152672</v>
      </c>
      <c r="H11" s="108">
        <f t="shared" si="4"/>
        <v>-1</v>
      </c>
      <c r="I11" s="119" t="s">
        <v>455</v>
      </c>
      <c r="J11" s="176">
        <v>0.1434259259258397</v>
      </c>
      <c r="K11" s="115"/>
      <c r="L11" s="116"/>
      <c r="M11" s="117"/>
      <c r="N11" s="128"/>
      <c r="O11" s="124">
        <f>B11/(B11+B12)</f>
        <v>0.4532871972</v>
      </c>
      <c r="P11" s="125"/>
      <c r="Q11" s="5"/>
      <c r="R11" s="5"/>
      <c r="S11" s="5"/>
      <c r="T11" s="5"/>
      <c r="U11" s="5"/>
      <c r="V11" s="5"/>
      <c r="W11" s="5"/>
      <c r="X11" s="5"/>
      <c r="Y11" s="5"/>
      <c r="Z11" s="5"/>
      <c r="AA11" s="5"/>
      <c r="AB11" s="5"/>
      <c r="AC11" s="5"/>
      <c r="AD11" s="5"/>
    </row>
    <row r="12" ht="15.0" customHeight="1">
      <c r="A12" s="170">
        <v>46274.0</v>
      </c>
      <c r="B12" s="197">
        <v>1580.0</v>
      </c>
      <c r="C12" s="108">
        <f t="shared" si="1"/>
        <v>202</v>
      </c>
      <c r="D12" s="108">
        <f t="shared" si="2"/>
        <v>80.91498805</v>
      </c>
      <c r="E12" s="113" t="s">
        <v>378</v>
      </c>
      <c r="F12" s="119"/>
      <c r="G12" s="108">
        <f t="shared" si="3"/>
        <v>0</v>
      </c>
      <c r="H12" s="108">
        <f t="shared" si="4"/>
        <v>0</v>
      </c>
      <c r="I12" s="129" t="s">
        <v>378</v>
      </c>
      <c r="J12" s="176">
        <v>0.14086805555416504</v>
      </c>
      <c r="K12" s="115"/>
      <c r="L12" s="116"/>
      <c r="M12" s="117"/>
      <c r="N12" s="130"/>
      <c r="O12" s="131">
        <f>B12/(B11+B12)</f>
        <v>0.5467128028</v>
      </c>
      <c r="P12" s="132"/>
      <c r="Q12" s="5"/>
      <c r="R12" s="5"/>
      <c r="S12" s="5"/>
      <c r="T12" s="5"/>
      <c r="U12" s="5"/>
      <c r="V12" s="5"/>
      <c r="W12" s="5"/>
      <c r="X12" s="5"/>
      <c r="Y12" s="5"/>
      <c r="Z12" s="5"/>
      <c r="AA12" s="5"/>
      <c r="AB12" s="5"/>
      <c r="AC12" s="5"/>
      <c r="AD12" s="5"/>
    </row>
    <row r="13" ht="15.0" customHeight="1">
      <c r="A13" s="170">
        <v>46275.0</v>
      </c>
      <c r="B13" s="198">
        <v>1783.0</v>
      </c>
      <c r="C13" s="108">
        <f t="shared" si="1"/>
        <v>285</v>
      </c>
      <c r="D13" s="108">
        <f t="shared" si="2"/>
        <v>64.71869328</v>
      </c>
      <c r="E13" s="113" t="s">
        <v>378</v>
      </c>
      <c r="F13" s="122">
        <v>1.0</v>
      </c>
      <c r="G13" s="108">
        <f t="shared" si="3"/>
        <v>0.0005608524958</v>
      </c>
      <c r="H13" s="108">
        <f t="shared" si="4"/>
        <v>0</v>
      </c>
      <c r="I13" s="122" t="s">
        <v>457</v>
      </c>
      <c r="J13" s="176">
        <v>0.19833333333372138</v>
      </c>
      <c r="K13" s="115"/>
      <c r="L13" s="116"/>
      <c r="M13" s="117"/>
      <c r="N13" s="5"/>
      <c r="O13" s="5"/>
      <c r="P13" s="5"/>
      <c r="Q13" s="5"/>
      <c r="R13" s="5"/>
      <c r="S13" s="5"/>
      <c r="T13" s="5"/>
      <c r="U13" s="5"/>
      <c r="V13" s="5"/>
      <c r="W13" s="5"/>
      <c r="X13" s="5"/>
      <c r="Y13" s="5"/>
      <c r="Z13" s="5"/>
      <c r="AA13" s="5"/>
      <c r="AB13" s="5"/>
      <c r="AC13" s="5"/>
      <c r="AD13" s="5"/>
    </row>
    <row r="14" ht="15.0" customHeight="1">
      <c r="A14" s="223">
        <v>46278.0</v>
      </c>
      <c r="B14" s="197">
        <v>1378.0</v>
      </c>
      <c r="C14" s="108">
        <f t="shared" si="1"/>
        <v>208</v>
      </c>
      <c r="D14" s="108">
        <f t="shared" si="2"/>
        <v>68.53448276</v>
      </c>
      <c r="E14" s="113" t="s">
        <v>378</v>
      </c>
      <c r="F14" s="122"/>
      <c r="G14" s="108">
        <f t="shared" si="3"/>
        <v>0</v>
      </c>
      <c r="H14" s="189">
        <f>IF(G14&lt;=0.1%,0,-1)-1</f>
        <v>-1</v>
      </c>
      <c r="I14" s="200" t="s">
        <v>459</v>
      </c>
      <c r="J14" s="176">
        <v>0.1451273148159089</v>
      </c>
      <c r="K14" s="115"/>
      <c r="L14" s="116"/>
      <c r="M14" s="117"/>
      <c r="N14" s="5"/>
      <c r="O14" s="5"/>
      <c r="P14" s="5"/>
      <c r="Q14" s="5"/>
      <c r="R14" s="5"/>
      <c r="S14" s="5"/>
      <c r="T14" s="5"/>
      <c r="U14" s="5"/>
      <c r="V14" s="5"/>
      <c r="W14" s="5"/>
      <c r="X14" s="5"/>
      <c r="Y14" s="5"/>
      <c r="Z14" s="5"/>
      <c r="AA14" s="5"/>
      <c r="AB14" s="5"/>
      <c r="AC14" s="5"/>
      <c r="AD14" s="5"/>
    </row>
    <row r="15" ht="15.0" customHeight="1">
      <c r="A15" s="223">
        <v>46279.0</v>
      </c>
      <c r="B15" s="197">
        <v>1938.0</v>
      </c>
      <c r="C15" s="108">
        <f t="shared" si="1"/>
        <v>298</v>
      </c>
      <c r="D15" s="108">
        <f t="shared" si="2"/>
        <v>67.2760935</v>
      </c>
      <c r="E15" s="113" t="s">
        <v>378</v>
      </c>
      <c r="F15" s="119">
        <v>2.0</v>
      </c>
      <c r="G15" s="108">
        <f t="shared" si="3"/>
        <v>0.001031991744</v>
      </c>
      <c r="H15" s="108">
        <f t="shared" ref="H15:H27" si="5">IF(G15&lt;=0.1%,0,-1)</f>
        <v>-1</v>
      </c>
      <c r="I15" s="119" t="s">
        <v>461</v>
      </c>
      <c r="J15" s="176">
        <v>0.20736111111182254</v>
      </c>
      <c r="K15" s="115"/>
      <c r="L15" s="116"/>
      <c r="M15" s="133"/>
      <c r="N15" s="134"/>
      <c r="O15" s="135"/>
      <c r="P15" s="134"/>
      <c r="Q15" s="5"/>
      <c r="R15" s="5"/>
      <c r="S15" s="5"/>
      <c r="T15" s="5"/>
      <c r="U15" s="5"/>
      <c r="V15" s="5"/>
      <c r="W15" s="5"/>
      <c r="X15" s="5"/>
      <c r="Y15" s="5"/>
      <c r="Z15" s="5"/>
      <c r="AA15" s="5"/>
      <c r="AB15" s="5"/>
      <c r="AC15" s="5"/>
      <c r="AD15" s="5"/>
    </row>
    <row r="16" ht="15.0" customHeight="1">
      <c r="A16" s="223">
        <v>46280.0</v>
      </c>
      <c r="B16" s="198">
        <v>1765.0</v>
      </c>
      <c r="C16" s="108">
        <f t="shared" si="1"/>
        <v>266</v>
      </c>
      <c r="D16" s="108">
        <f t="shared" si="2"/>
        <v>68.64143116</v>
      </c>
      <c r="E16" s="113" t="s">
        <v>378</v>
      </c>
      <c r="F16" s="122">
        <v>4.0</v>
      </c>
      <c r="G16" s="108">
        <f t="shared" si="3"/>
        <v>0.002266288952</v>
      </c>
      <c r="H16" s="108">
        <f t="shared" si="5"/>
        <v>-1</v>
      </c>
      <c r="I16" s="1" t="s">
        <v>463</v>
      </c>
      <c r="J16" s="176">
        <v>0.18500000000130967</v>
      </c>
      <c r="K16" s="115"/>
      <c r="L16" s="136"/>
      <c r="M16" s="137"/>
      <c r="N16" s="138"/>
      <c r="O16" s="124">
        <f>B16/(B16+B17)</f>
        <v>0.9269957983</v>
      </c>
      <c r="P16" s="125"/>
      <c r="Q16" s="5"/>
      <c r="R16" s="5"/>
      <c r="S16" s="5"/>
      <c r="T16" s="5"/>
      <c r="U16" s="5"/>
      <c r="V16" s="5"/>
      <c r="W16" s="5"/>
      <c r="X16" s="5"/>
      <c r="Y16" s="5"/>
      <c r="Z16" s="5"/>
      <c r="AA16" s="5"/>
      <c r="AB16" s="5"/>
      <c r="AC16" s="5"/>
      <c r="AD16" s="5"/>
    </row>
    <row r="17" ht="15.0" customHeight="1">
      <c r="A17" s="223">
        <v>46281.0</v>
      </c>
      <c r="B17" s="199">
        <v>139.0</v>
      </c>
      <c r="C17" s="108">
        <f t="shared" si="1"/>
        <v>14</v>
      </c>
      <c r="D17" s="108">
        <f t="shared" si="2"/>
        <v>100</v>
      </c>
      <c r="E17" s="113" t="s">
        <v>378</v>
      </c>
      <c r="F17" s="122"/>
      <c r="G17" s="108">
        <f t="shared" si="3"/>
        <v>0</v>
      </c>
      <c r="H17" s="108">
        <f t="shared" si="5"/>
        <v>0</v>
      </c>
      <c r="I17" s="122" t="s">
        <v>378</v>
      </c>
      <c r="J17" s="176">
        <v>0.010393518517958</v>
      </c>
      <c r="K17" s="115"/>
      <c r="L17" s="136"/>
      <c r="M17" s="137"/>
      <c r="N17" s="139"/>
      <c r="O17" s="131">
        <f>B17/(B16+B17)</f>
        <v>0.07300420168</v>
      </c>
      <c r="P17" s="132"/>
      <c r="Q17" s="5"/>
      <c r="R17" s="5"/>
      <c r="S17" s="5"/>
      <c r="T17" s="5"/>
      <c r="U17" s="5"/>
      <c r="V17" s="5"/>
      <c r="W17" s="5"/>
      <c r="X17" s="5"/>
      <c r="Y17" s="5"/>
      <c r="Z17" s="5"/>
      <c r="AA17" s="5"/>
      <c r="AB17" s="5"/>
      <c r="AC17" s="5"/>
      <c r="AD17" s="5"/>
    </row>
    <row r="18" ht="15.0" customHeight="1">
      <c r="A18" s="224">
        <v>46283.0</v>
      </c>
      <c r="B18" s="217">
        <v>1751.0</v>
      </c>
      <c r="C18" s="108">
        <f t="shared" si="1"/>
        <v>258</v>
      </c>
      <c r="D18" s="108">
        <f t="shared" si="2"/>
        <v>70.2085004</v>
      </c>
      <c r="E18" s="113" t="s">
        <v>378</v>
      </c>
      <c r="F18" s="119"/>
      <c r="G18" s="108">
        <f t="shared" si="3"/>
        <v>0</v>
      </c>
      <c r="H18" s="108">
        <f t="shared" si="5"/>
        <v>0</v>
      </c>
      <c r="I18" s="119" t="s">
        <v>378</v>
      </c>
      <c r="J18" s="176">
        <v>0.17952546296146465</v>
      </c>
      <c r="K18" s="115"/>
      <c r="L18" s="116"/>
      <c r="M18" s="117"/>
      <c r="N18" s="86"/>
      <c r="O18" s="126">
        <f>B18/(B18+B19)</f>
        <v>0.4504759455</v>
      </c>
      <c r="P18" s="127"/>
      <c r="Q18" s="5"/>
      <c r="R18" s="5"/>
      <c r="S18" s="5"/>
      <c r="T18" s="5"/>
      <c r="U18" s="5"/>
      <c r="V18" s="5"/>
      <c r="W18" s="5"/>
      <c r="X18" s="5"/>
      <c r="Y18" s="5"/>
      <c r="Z18" s="5"/>
      <c r="AA18" s="5"/>
      <c r="AB18" s="5"/>
      <c r="AC18" s="5"/>
      <c r="AD18" s="5"/>
    </row>
    <row r="19" ht="15.0" customHeight="1">
      <c r="A19" s="170">
        <v>46285.0</v>
      </c>
      <c r="B19" s="217">
        <v>2136.0</v>
      </c>
      <c r="C19" s="108">
        <f t="shared" si="1"/>
        <v>252</v>
      </c>
      <c r="D19" s="108">
        <f t="shared" si="2"/>
        <v>87.68472906</v>
      </c>
      <c r="E19" s="113" t="s">
        <v>378</v>
      </c>
      <c r="F19" s="119"/>
      <c r="G19" s="108">
        <f t="shared" si="3"/>
        <v>0</v>
      </c>
      <c r="H19" s="108">
        <f t="shared" si="5"/>
        <v>0</v>
      </c>
      <c r="I19" s="119" t="s">
        <v>378</v>
      </c>
      <c r="J19" s="176">
        <v>0.17553240740744513</v>
      </c>
      <c r="K19" s="115"/>
      <c r="L19" s="116"/>
      <c r="M19" s="117"/>
      <c r="N19" s="140"/>
      <c r="O19" s="131">
        <f>B19/(B18+B19)</f>
        <v>0.5495240545</v>
      </c>
      <c r="P19" s="132"/>
      <c r="Q19" s="5"/>
      <c r="R19" s="5"/>
      <c r="S19" s="5"/>
      <c r="T19" s="5"/>
      <c r="U19" s="5"/>
      <c r="V19" s="5"/>
      <c r="W19" s="5"/>
      <c r="X19" s="5"/>
      <c r="Y19" s="5"/>
      <c r="Z19" s="5"/>
      <c r="AA19" s="5"/>
      <c r="AB19" s="5"/>
      <c r="AC19" s="5"/>
      <c r="AD19" s="5"/>
    </row>
    <row r="20" ht="15.0" customHeight="1">
      <c r="A20" s="170">
        <v>46286.0</v>
      </c>
      <c r="B20" s="197">
        <v>1863.0</v>
      </c>
      <c r="C20" s="108">
        <f t="shared" si="1"/>
        <v>276</v>
      </c>
      <c r="D20" s="108">
        <f t="shared" si="2"/>
        <v>69.82758621</v>
      </c>
      <c r="E20" s="113" t="s">
        <v>378</v>
      </c>
      <c r="F20" s="122">
        <v>1.0</v>
      </c>
      <c r="G20" s="108">
        <f t="shared" si="3"/>
        <v>0.0005367686527</v>
      </c>
      <c r="H20" s="108">
        <f t="shared" si="5"/>
        <v>0</v>
      </c>
      <c r="I20" s="122" t="s">
        <v>465</v>
      </c>
      <c r="J20" s="176">
        <v>0.19223379629693227</v>
      </c>
      <c r="K20" s="115"/>
      <c r="L20" s="116"/>
      <c r="M20" s="141"/>
      <c r="N20" s="5"/>
      <c r="O20" s="5"/>
      <c r="P20" s="5"/>
      <c r="Q20" s="5"/>
      <c r="R20" s="5"/>
      <c r="S20" s="5"/>
      <c r="T20" s="5"/>
      <c r="U20" s="5"/>
      <c r="V20" s="5"/>
      <c r="W20" s="5"/>
      <c r="X20" s="5"/>
      <c r="Y20" s="5"/>
      <c r="Z20" s="5"/>
      <c r="AA20" s="5"/>
      <c r="AB20" s="5"/>
      <c r="AC20" s="5"/>
      <c r="AD20" s="5"/>
    </row>
    <row r="21" ht="15.0" customHeight="1">
      <c r="A21" s="170">
        <v>46287.0</v>
      </c>
      <c r="B21" s="197">
        <v>1705.0</v>
      </c>
      <c r="C21" s="108">
        <f t="shared" si="1"/>
        <v>271</v>
      </c>
      <c r="D21" s="108">
        <f t="shared" si="2"/>
        <v>65.08461636</v>
      </c>
      <c r="E21" s="113" t="s">
        <v>378</v>
      </c>
      <c r="F21" s="119"/>
      <c r="G21" s="108">
        <f t="shared" si="3"/>
        <v>0</v>
      </c>
      <c r="H21" s="108">
        <f t="shared" si="5"/>
        <v>0</v>
      </c>
      <c r="I21" s="119" t="s">
        <v>378</v>
      </c>
      <c r="J21" s="188">
        <v>0.1888078703705105</v>
      </c>
      <c r="K21" s="115"/>
      <c r="L21" s="116"/>
      <c r="M21" s="142"/>
      <c r="N21" s="143"/>
      <c r="O21" s="144">
        <f>B21/(B21+B22)</f>
        <v>0.4754601227</v>
      </c>
      <c r="P21" s="145"/>
      <c r="Q21" s="5"/>
      <c r="R21" s="5"/>
      <c r="S21" s="5"/>
      <c r="T21" s="5"/>
      <c r="U21" s="5"/>
      <c r="V21" s="5"/>
      <c r="W21" s="5"/>
      <c r="X21" s="5"/>
      <c r="Y21" s="5"/>
      <c r="Z21" s="5"/>
      <c r="AA21" s="5"/>
      <c r="AB21" s="5"/>
      <c r="AC21" s="5"/>
      <c r="AD21" s="5"/>
    </row>
    <row r="22" ht="15.0" customHeight="1">
      <c r="A22" s="170">
        <v>46288.0</v>
      </c>
      <c r="B22" s="179">
        <v>1881.0</v>
      </c>
      <c r="C22" s="108">
        <f t="shared" si="1"/>
        <v>280</v>
      </c>
      <c r="D22" s="108">
        <f t="shared" si="2"/>
        <v>69.49507389</v>
      </c>
      <c r="E22" s="113" t="s">
        <v>378</v>
      </c>
      <c r="F22" s="122">
        <v>2.0</v>
      </c>
      <c r="G22" s="108">
        <f t="shared" si="3"/>
        <v>0.001063264221</v>
      </c>
      <c r="H22" s="108">
        <f t="shared" si="5"/>
        <v>-1</v>
      </c>
      <c r="I22" s="122" t="s">
        <v>466</v>
      </c>
      <c r="J22" s="188">
        <v>0.19510416666525998</v>
      </c>
      <c r="K22" s="115"/>
      <c r="L22" s="116"/>
      <c r="M22" s="142"/>
      <c r="N22" s="39"/>
      <c r="O22" s="146">
        <f>B22/(B21+B22)</f>
        <v>0.5245398773</v>
      </c>
      <c r="P22" s="147"/>
      <c r="Q22" s="5"/>
      <c r="R22" s="5"/>
      <c r="S22" s="5"/>
      <c r="T22" s="5"/>
      <c r="U22" s="5"/>
      <c r="V22" s="5"/>
      <c r="W22" s="5"/>
      <c r="X22" s="5"/>
      <c r="Y22" s="5"/>
      <c r="Z22" s="5"/>
      <c r="AA22" s="5"/>
      <c r="AB22" s="5"/>
      <c r="AC22" s="5"/>
      <c r="AD22" s="5"/>
    </row>
    <row r="23" ht="15.0" customHeight="1">
      <c r="A23" s="170">
        <v>46289.0</v>
      </c>
      <c r="B23" s="171">
        <v>1963.0</v>
      </c>
      <c r="C23" s="108">
        <f t="shared" si="1"/>
        <v>307</v>
      </c>
      <c r="D23" s="108">
        <f t="shared" si="2"/>
        <v>66.14624284</v>
      </c>
      <c r="E23" s="113" t="s">
        <v>378</v>
      </c>
      <c r="F23" s="119"/>
      <c r="G23" s="108">
        <f t="shared" si="3"/>
        <v>0</v>
      </c>
      <c r="H23" s="108">
        <f t="shared" si="5"/>
        <v>0</v>
      </c>
      <c r="I23" s="119" t="s">
        <v>378</v>
      </c>
      <c r="J23" s="188">
        <v>0.21341435185240698</v>
      </c>
      <c r="K23" s="115"/>
      <c r="L23" s="116"/>
      <c r="M23" s="142"/>
      <c r="N23" s="143"/>
      <c r="O23" s="144">
        <f>B23/(B23+B24)</f>
        <v>0.5215196599</v>
      </c>
      <c r="P23" s="145"/>
      <c r="Q23" s="5"/>
      <c r="R23" s="5"/>
      <c r="S23" s="5"/>
      <c r="T23" s="5"/>
      <c r="U23" s="5"/>
      <c r="V23" s="5"/>
      <c r="W23" s="5"/>
      <c r="X23" s="5"/>
      <c r="Y23" s="5"/>
      <c r="Z23" s="5"/>
      <c r="AA23" s="5"/>
      <c r="AB23" s="5"/>
      <c r="AC23" s="5"/>
      <c r="AD23" s="5"/>
    </row>
    <row r="24" ht="15.0" customHeight="1">
      <c r="A24" s="170">
        <v>46290.0</v>
      </c>
      <c r="B24" s="179">
        <v>1801.0</v>
      </c>
      <c r="C24" s="108">
        <f t="shared" si="1"/>
        <v>266</v>
      </c>
      <c r="D24" s="108">
        <f t="shared" si="2"/>
        <v>70.04148302</v>
      </c>
      <c r="E24" s="113" t="s">
        <v>378</v>
      </c>
      <c r="F24" s="118"/>
      <c r="G24" s="108">
        <f t="shared" si="3"/>
        <v>0</v>
      </c>
      <c r="H24" s="108">
        <f t="shared" si="5"/>
        <v>0</v>
      </c>
      <c r="I24" s="118" t="s">
        <v>378</v>
      </c>
      <c r="J24" s="188">
        <v>0.18521990740919136</v>
      </c>
      <c r="K24" s="115"/>
      <c r="L24" s="116"/>
      <c r="M24" s="142"/>
      <c r="N24" s="39"/>
      <c r="O24" s="146">
        <f>B24/(B24+B23)</f>
        <v>0.4784803401</v>
      </c>
      <c r="P24" s="147"/>
      <c r="Q24" s="5"/>
      <c r="R24" s="5"/>
      <c r="S24" s="5"/>
      <c r="T24" s="5"/>
      <c r="U24" s="5"/>
      <c r="V24" s="5"/>
      <c r="W24" s="5"/>
      <c r="X24" s="5"/>
      <c r="Y24" s="5"/>
      <c r="Z24" s="5"/>
      <c r="AA24" s="5"/>
      <c r="AB24" s="5"/>
      <c r="AC24" s="5"/>
      <c r="AD24" s="5"/>
    </row>
    <row r="25" ht="15.0" customHeight="1">
      <c r="A25" s="170">
        <v>46293.0</v>
      </c>
      <c r="B25" s="182">
        <v>1565.0</v>
      </c>
      <c r="C25" s="108">
        <f t="shared" si="1"/>
        <v>246</v>
      </c>
      <c r="D25" s="108">
        <f t="shared" si="2"/>
        <v>65.81160639</v>
      </c>
      <c r="E25" s="113" t="s">
        <v>378</v>
      </c>
      <c r="F25" s="108">
        <v>2.0</v>
      </c>
      <c r="G25" s="108">
        <f t="shared" si="3"/>
        <v>0.001277955272</v>
      </c>
      <c r="H25" s="108">
        <f t="shared" si="5"/>
        <v>-1</v>
      </c>
      <c r="I25" s="108" t="s">
        <v>469</v>
      </c>
      <c r="J25" s="188">
        <v>0.1709606481490482</v>
      </c>
      <c r="K25" s="115"/>
      <c r="L25" s="116"/>
      <c r="M25" s="142"/>
      <c r="N25" s="143"/>
      <c r="O25" s="144">
        <f>B25/(B25+B26)</f>
        <v>0.5267586671</v>
      </c>
      <c r="P25" s="145"/>
      <c r="Q25" s="5"/>
      <c r="R25" s="5"/>
      <c r="S25" s="5"/>
      <c r="T25" s="5"/>
      <c r="U25" s="5"/>
      <c r="V25" s="5"/>
      <c r="W25" s="5"/>
      <c r="X25" s="5"/>
      <c r="Y25" s="5"/>
      <c r="Z25" s="5"/>
      <c r="AA25" s="5"/>
      <c r="AB25" s="5"/>
      <c r="AC25" s="5"/>
      <c r="AD25" s="5"/>
    </row>
    <row r="26" ht="15.0" customHeight="1">
      <c r="A26" s="170">
        <v>46294.0</v>
      </c>
      <c r="B26" s="182">
        <v>1406.0</v>
      </c>
      <c r="C26" s="108">
        <f t="shared" si="1"/>
        <v>233</v>
      </c>
      <c r="D26" s="108">
        <f t="shared" si="2"/>
        <v>62.42415273</v>
      </c>
      <c r="E26" s="113" t="s">
        <v>378</v>
      </c>
      <c r="F26" s="113">
        <v>1.0</v>
      </c>
      <c r="G26" s="108">
        <f t="shared" si="3"/>
        <v>0.0007112375533</v>
      </c>
      <c r="H26" s="108">
        <f t="shared" si="5"/>
        <v>0</v>
      </c>
      <c r="I26" s="113" t="s">
        <v>470</v>
      </c>
      <c r="J26" s="188">
        <v>0.16230324074058444</v>
      </c>
      <c r="K26" s="115"/>
      <c r="L26" s="116"/>
      <c r="M26" s="142"/>
      <c r="N26" s="148"/>
      <c r="O26" s="149">
        <f>B26/(B26+B25)</f>
        <v>0.4732413329</v>
      </c>
      <c r="P26" s="150"/>
      <c r="Q26" s="5"/>
      <c r="R26" s="5"/>
      <c r="S26" s="5"/>
      <c r="T26" s="5"/>
      <c r="U26" s="5"/>
      <c r="V26" s="5"/>
      <c r="W26" s="5"/>
      <c r="X26" s="5"/>
      <c r="Y26" s="5"/>
      <c r="Z26" s="5"/>
      <c r="AA26" s="5"/>
      <c r="AB26" s="5"/>
      <c r="AC26" s="5"/>
      <c r="AD26" s="5"/>
    </row>
    <row r="27" ht="15.0" customHeight="1">
      <c r="A27" s="170">
        <v>46295.0</v>
      </c>
      <c r="B27" s="182">
        <v>1481.0</v>
      </c>
      <c r="C27" s="108">
        <f t="shared" si="1"/>
        <v>266</v>
      </c>
      <c r="D27" s="108">
        <f t="shared" si="2"/>
        <v>57.59657765</v>
      </c>
      <c r="E27" s="113" t="s">
        <v>378</v>
      </c>
      <c r="F27" s="113"/>
      <c r="G27" s="108">
        <f t="shared" si="3"/>
        <v>0</v>
      </c>
      <c r="H27" s="108">
        <f t="shared" si="5"/>
        <v>0</v>
      </c>
      <c r="I27" s="113" t="s">
        <v>378</v>
      </c>
      <c r="J27" s="188">
        <v>0.18518518518612836</v>
      </c>
      <c r="K27" s="115"/>
      <c r="L27" s="116"/>
      <c r="M27" s="151"/>
      <c r="N27" s="152"/>
      <c r="O27" s="152"/>
      <c r="P27" s="153"/>
      <c r="Q27" s="5"/>
      <c r="R27" s="5"/>
      <c r="S27" s="5"/>
      <c r="T27" s="5"/>
      <c r="U27" s="5"/>
      <c r="V27" s="5"/>
      <c r="W27" s="5"/>
      <c r="X27" s="5"/>
      <c r="Y27" s="5"/>
      <c r="Z27" s="5"/>
      <c r="AA27" s="5"/>
      <c r="AB27" s="5"/>
      <c r="AC27" s="5"/>
      <c r="AD27" s="5"/>
    </row>
    <row r="28" ht="15.0" customHeight="1">
      <c r="A28" s="169"/>
      <c r="B28" s="108"/>
      <c r="C28" s="108">
        <f t="shared" si="1"/>
        <v>0</v>
      </c>
      <c r="D28" s="108"/>
      <c r="E28" s="113" t="s">
        <v>378</v>
      </c>
      <c r="F28" s="108"/>
      <c r="G28" s="108"/>
      <c r="H28" s="189">
        <v>-2.0</v>
      </c>
      <c r="I28" s="189" t="s">
        <v>471</v>
      </c>
      <c r="J28" s="166"/>
      <c r="K28" s="115"/>
      <c r="L28" s="116"/>
      <c r="M28" s="151"/>
      <c r="N28" s="152"/>
      <c r="O28" s="152"/>
      <c r="P28" s="153"/>
      <c r="Q28" s="5"/>
      <c r="R28" s="5"/>
      <c r="S28" s="5"/>
      <c r="T28" s="5"/>
      <c r="U28" s="5"/>
      <c r="V28" s="5"/>
      <c r="W28" s="5"/>
      <c r="X28" s="5"/>
      <c r="Y28" s="5"/>
      <c r="Z28" s="5"/>
      <c r="AA28" s="5"/>
      <c r="AB28" s="5"/>
      <c r="AC28" s="5"/>
      <c r="AD28" s="5"/>
    </row>
    <row r="29" ht="15.0" customHeight="1">
      <c r="A29" s="169"/>
      <c r="B29" s="108"/>
      <c r="C29" s="108">
        <f t="shared" si="1"/>
        <v>0</v>
      </c>
      <c r="D29" s="108"/>
      <c r="E29" s="113" t="s">
        <v>378</v>
      </c>
      <c r="F29" s="108"/>
      <c r="G29" s="108"/>
      <c r="H29" s="108"/>
      <c r="I29" s="108" t="s">
        <v>378</v>
      </c>
      <c r="J29" s="166"/>
      <c r="K29" s="115"/>
      <c r="L29" s="116"/>
      <c r="M29" s="151"/>
      <c r="N29" s="152"/>
      <c r="O29" s="152"/>
      <c r="P29" s="153"/>
      <c r="Q29" s="5"/>
      <c r="R29" s="5"/>
      <c r="S29" s="5"/>
      <c r="T29" s="5"/>
      <c r="U29" s="5"/>
      <c r="V29" s="5"/>
      <c r="W29" s="5"/>
      <c r="X29" s="5"/>
      <c r="Y29" s="5"/>
      <c r="Z29" s="5"/>
      <c r="AA29" s="5"/>
      <c r="AB29" s="5"/>
      <c r="AC29" s="5"/>
      <c r="AD29" s="5"/>
    </row>
    <row r="30" ht="15.0" customHeight="1">
      <c r="A30" s="169"/>
      <c r="B30" s="113"/>
      <c r="C30" s="108">
        <f t="shared" si="1"/>
        <v>0</v>
      </c>
      <c r="D30" s="108"/>
      <c r="E30" s="113" t="s">
        <v>378</v>
      </c>
      <c r="F30" s="113"/>
      <c r="G30" s="108"/>
      <c r="H30" s="108"/>
      <c r="I30" s="113" t="s">
        <v>378</v>
      </c>
      <c r="J30" s="166"/>
      <c r="K30" s="115"/>
      <c r="L30" s="116"/>
      <c r="M30" s="151"/>
      <c r="N30" s="152"/>
      <c r="O30" s="152"/>
      <c r="P30" s="153"/>
      <c r="Q30" s="5"/>
      <c r="R30" s="5"/>
      <c r="S30" s="5"/>
      <c r="T30" s="5"/>
      <c r="U30" s="5"/>
      <c r="V30" s="5"/>
      <c r="W30" s="5"/>
      <c r="X30" s="5"/>
      <c r="Y30" s="5"/>
      <c r="Z30" s="5"/>
      <c r="AA30" s="5"/>
      <c r="AB30" s="5"/>
      <c r="AC30" s="5"/>
      <c r="AD30" s="5"/>
    </row>
    <row r="31" ht="15.0" customHeight="1">
      <c r="A31" s="169"/>
      <c r="B31" s="108"/>
      <c r="C31" s="108">
        <f t="shared" si="1"/>
        <v>0</v>
      </c>
      <c r="D31" s="108"/>
      <c r="E31" s="113" t="s">
        <v>378</v>
      </c>
      <c r="F31" s="113"/>
      <c r="G31" s="108"/>
      <c r="H31" s="108"/>
      <c r="I31" s="113" t="s">
        <v>378</v>
      </c>
      <c r="J31" s="166"/>
      <c r="K31" s="115"/>
      <c r="L31" s="116"/>
      <c r="M31" s="151"/>
      <c r="N31" s="152"/>
      <c r="O31" s="152"/>
      <c r="P31" s="153"/>
      <c r="Q31" s="5"/>
      <c r="R31" s="5"/>
      <c r="S31" s="5"/>
      <c r="T31" s="5"/>
      <c r="U31" s="5"/>
      <c r="V31" s="5"/>
      <c r="W31" s="5"/>
      <c r="X31" s="5"/>
      <c r="Y31" s="5"/>
      <c r="Z31" s="5"/>
      <c r="AA31" s="5"/>
      <c r="AB31" s="5"/>
      <c r="AC31" s="5"/>
      <c r="AD31" s="5"/>
    </row>
    <row r="32" ht="15.0" customHeight="1">
      <c r="A32" s="169"/>
      <c r="B32" s="108"/>
      <c r="C32" s="108">
        <f t="shared" si="1"/>
        <v>0</v>
      </c>
      <c r="D32" s="108"/>
      <c r="E32" s="113" t="s">
        <v>378</v>
      </c>
      <c r="F32" s="113"/>
      <c r="G32" s="108"/>
      <c r="H32" s="108"/>
      <c r="I32" s="113" t="s">
        <v>378</v>
      </c>
      <c r="J32" s="166"/>
      <c r="K32" s="115"/>
      <c r="L32" s="116"/>
      <c r="M32" s="151"/>
      <c r="N32" s="152"/>
      <c r="O32" s="152"/>
      <c r="P32" s="153"/>
      <c r="Q32" s="5"/>
      <c r="R32" s="5"/>
      <c r="S32" s="5"/>
      <c r="T32" s="5"/>
      <c r="U32" s="5"/>
      <c r="V32" s="5"/>
      <c r="W32" s="5"/>
      <c r="X32" s="5"/>
      <c r="Y32" s="5"/>
      <c r="Z32" s="5"/>
      <c r="AA32" s="5"/>
      <c r="AB32" s="5"/>
      <c r="AC32" s="5"/>
      <c r="AD32" s="5"/>
    </row>
    <row r="33" ht="15.0" customHeight="1">
      <c r="A33" s="169"/>
      <c r="B33" s="108"/>
      <c r="C33" s="108">
        <f t="shared" si="1"/>
        <v>0</v>
      </c>
      <c r="D33" s="108"/>
      <c r="E33" s="113" t="s">
        <v>378</v>
      </c>
      <c r="F33" s="108"/>
      <c r="G33" s="108"/>
      <c r="H33" s="108"/>
      <c r="I33" s="108" t="s">
        <v>378</v>
      </c>
      <c r="J33" s="166"/>
      <c r="K33" s="115"/>
      <c r="L33" s="116"/>
      <c r="M33" s="151"/>
      <c r="N33" s="152"/>
      <c r="O33" s="152"/>
      <c r="P33" s="153"/>
      <c r="Q33" s="5"/>
      <c r="R33" s="5"/>
      <c r="S33" s="5"/>
      <c r="T33" s="5"/>
      <c r="U33" s="5"/>
      <c r="V33" s="5"/>
      <c r="W33" s="5"/>
      <c r="X33" s="5"/>
      <c r="Y33" s="5"/>
      <c r="Z33" s="5"/>
      <c r="AA33" s="5"/>
      <c r="AB33" s="5"/>
      <c r="AC33" s="5"/>
      <c r="AD33" s="5"/>
    </row>
    <row r="34" ht="15.0" customHeight="1">
      <c r="A34" s="169"/>
      <c r="B34" s="108"/>
      <c r="C34" s="108">
        <f t="shared" si="1"/>
        <v>0</v>
      </c>
      <c r="D34" s="108"/>
      <c r="E34" s="113" t="s">
        <v>378</v>
      </c>
      <c r="F34" s="108"/>
      <c r="G34" s="108"/>
      <c r="H34" s="108"/>
      <c r="I34" s="108" t="s">
        <v>378</v>
      </c>
      <c r="J34" s="166"/>
      <c r="K34" s="115"/>
      <c r="L34" s="116"/>
      <c r="M34" s="151"/>
      <c r="N34" s="152"/>
      <c r="O34" s="152"/>
      <c r="P34" s="153"/>
      <c r="Q34" s="5"/>
      <c r="R34" s="5"/>
      <c r="S34" s="5"/>
      <c r="T34" s="5"/>
      <c r="U34" s="5"/>
      <c r="V34" s="5"/>
      <c r="W34" s="5"/>
      <c r="X34" s="5"/>
      <c r="Y34" s="5"/>
      <c r="Z34" s="5"/>
      <c r="AA34" s="5"/>
      <c r="AB34" s="5"/>
      <c r="AC34" s="5"/>
      <c r="AD34" s="5"/>
    </row>
    <row r="35" ht="15.0" customHeight="1">
      <c r="A35" s="169"/>
      <c r="B35" s="108"/>
      <c r="C35" s="108">
        <f t="shared" si="1"/>
        <v>0</v>
      </c>
      <c r="D35" s="108"/>
      <c r="E35" s="113" t="s">
        <v>378</v>
      </c>
      <c r="F35" s="113"/>
      <c r="G35" s="108"/>
      <c r="H35" s="108"/>
      <c r="I35" s="113" t="s">
        <v>378</v>
      </c>
      <c r="J35" s="166"/>
      <c r="K35" s="115"/>
      <c r="L35" s="116"/>
      <c r="M35" s="151"/>
      <c r="N35" s="152"/>
      <c r="O35" s="152"/>
      <c r="P35" s="153"/>
      <c r="Q35" s="5"/>
      <c r="R35" s="5"/>
      <c r="S35" s="5"/>
      <c r="T35" s="5"/>
      <c r="U35" s="5"/>
      <c r="V35" s="5"/>
      <c r="W35" s="5"/>
      <c r="X35" s="5"/>
      <c r="Y35" s="5"/>
      <c r="Z35" s="5"/>
      <c r="AA35" s="5"/>
      <c r="AB35" s="5"/>
      <c r="AC35" s="5"/>
      <c r="AD35" s="5"/>
    </row>
    <row r="36" ht="15.0" customHeight="1">
      <c r="A36" s="169"/>
      <c r="B36" s="108"/>
      <c r="C36" s="108">
        <f t="shared" si="1"/>
        <v>0</v>
      </c>
      <c r="D36" s="108"/>
      <c r="E36" s="113" t="s">
        <v>378</v>
      </c>
      <c r="F36" s="113"/>
      <c r="G36" s="108"/>
      <c r="H36" s="108"/>
      <c r="I36" s="113" t="s">
        <v>378</v>
      </c>
      <c r="J36" s="166"/>
      <c r="K36" s="154"/>
      <c r="L36" s="154"/>
      <c r="M36" s="5"/>
      <c r="N36" s="152"/>
      <c r="O36" s="152"/>
      <c r="P36" s="153"/>
      <c r="Q36" s="5"/>
      <c r="R36" s="5"/>
      <c r="S36" s="5"/>
      <c r="T36" s="5"/>
      <c r="U36" s="5"/>
      <c r="V36" s="5"/>
      <c r="W36" s="5"/>
      <c r="X36" s="5"/>
      <c r="Y36" s="5"/>
      <c r="Z36" s="5"/>
      <c r="AA36" s="5"/>
      <c r="AB36" s="5"/>
      <c r="AC36" s="5"/>
      <c r="AD36" s="5"/>
    </row>
    <row r="37" ht="15.0" customHeight="1">
      <c r="A37" s="191"/>
      <c r="B37" s="113"/>
      <c r="C37" s="108">
        <f t="shared" si="1"/>
        <v>0</v>
      </c>
      <c r="D37" s="108"/>
      <c r="E37" s="113" t="s">
        <v>378</v>
      </c>
      <c r="F37" s="113"/>
      <c r="G37" s="108"/>
      <c r="H37" s="108"/>
      <c r="I37" s="113" t="s">
        <v>378</v>
      </c>
      <c r="J37" s="166"/>
      <c r="K37" s="156"/>
      <c r="L37" s="32"/>
      <c r="M37" s="96"/>
      <c r="N37" s="152"/>
      <c r="O37" s="152"/>
      <c r="P37" s="153"/>
      <c r="Q37" s="5"/>
      <c r="R37" s="5"/>
      <c r="S37" s="5"/>
      <c r="T37" s="5"/>
      <c r="U37" s="5"/>
      <c r="V37" s="5"/>
      <c r="W37" s="5"/>
      <c r="X37" s="5"/>
      <c r="Y37" s="96"/>
      <c r="Z37" s="96"/>
      <c r="AA37" s="96"/>
      <c r="AB37" s="96"/>
      <c r="AC37" s="96"/>
      <c r="AD37" s="96"/>
    </row>
    <row r="38" ht="15.0" customHeight="1">
      <c r="A38" s="191" t="s">
        <v>378</v>
      </c>
      <c r="B38" s="157">
        <f>SUM(B6:B37)</f>
        <v>35414</v>
      </c>
      <c r="C38" s="113" t="s">
        <v>378</v>
      </c>
      <c r="D38" s="108">
        <f>AVERAGE(D6:D37)</f>
        <v>69.72405803</v>
      </c>
      <c r="E38" s="113" t="s">
        <v>378</v>
      </c>
      <c r="F38" s="108">
        <f>SUM(F4:F37)</f>
        <v>22</v>
      </c>
      <c r="G38" s="108" t="s">
        <v>378</v>
      </c>
      <c r="H38" s="108">
        <f>SUM(H6:H37)</f>
        <v>-8</v>
      </c>
      <c r="I38" s="113" t="s">
        <v>378</v>
      </c>
      <c r="J38" s="166"/>
      <c r="K38" s="32"/>
      <c r="L38" s="32"/>
      <c r="M38" s="96"/>
      <c r="N38" s="152"/>
      <c r="O38" s="152"/>
      <c r="P38" s="153"/>
      <c r="Q38" s="5"/>
      <c r="R38" s="5"/>
      <c r="S38" s="5"/>
      <c r="T38" s="5"/>
      <c r="U38" s="5"/>
      <c r="V38" s="5"/>
      <c r="W38" s="5"/>
      <c r="X38" s="104"/>
      <c r="Y38" s="32"/>
      <c r="Z38" s="32"/>
      <c r="AA38" s="32"/>
      <c r="AB38" s="32"/>
      <c r="AC38" s="32"/>
      <c r="AD38" s="32"/>
    </row>
    <row r="39" ht="15.0" customHeight="1">
      <c r="A39" s="193"/>
      <c r="B39" s="71"/>
      <c r="C39" s="71"/>
      <c r="D39" s="71"/>
      <c r="E39" s="71"/>
      <c r="F39" s="71"/>
      <c r="G39" s="71"/>
      <c r="H39" s="71"/>
      <c r="I39" s="71"/>
      <c r="J39" s="166"/>
      <c r="K39" s="32"/>
      <c r="L39" s="32"/>
      <c r="M39" s="158"/>
      <c r="N39" s="152"/>
      <c r="O39" s="152"/>
      <c r="P39" s="153"/>
      <c r="Q39" s="159"/>
      <c r="R39" s="159"/>
      <c r="S39" s="5"/>
      <c r="T39" s="5"/>
      <c r="U39" s="5"/>
      <c r="V39" s="5"/>
      <c r="W39" s="5"/>
      <c r="X39" s="104"/>
      <c r="Y39" s="160"/>
      <c r="Z39" s="160"/>
      <c r="AA39" s="160"/>
      <c r="AB39" s="160"/>
      <c r="AC39" s="160"/>
      <c r="AD39" s="160"/>
    </row>
    <row r="40" ht="15.0" customHeight="1">
      <c r="A40" s="193"/>
      <c r="B40" s="71">
        <v>7.0</v>
      </c>
      <c r="C40" s="71"/>
      <c r="D40" s="71"/>
      <c r="E40" s="71"/>
      <c r="F40" s="71"/>
      <c r="G40" s="71"/>
      <c r="H40" s="71"/>
      <c r="I40" s="71"/>
      <c r="J40" s="166"/>
      <c r="K40" s="32"/>
      <c r="L40" s="32"/>
      <c r="M40" s="158"/>
      <c r="N40" s="152"/>
      <c r="O40" s="152"/>
      <c r="P40" s="153"/>
      <c r="Q40" s="159"/>
      <c r="R40" s="159"/>
      <c r="S40" s="5"/>
      <c r="T40" s="5"/>
      <c r="U40" s="5"/>
      <c r="V40" s="5"/>
      <c r="W40" s="5"/>
      <c r="X40" s="104"/>
      <c r="Y40" s="160"/>
      <c r="Z40" s="160"/>
      <c r="AA40" s="160"/>
      <c r="AB40" s="160"/>
      <c r="AC40" s="160"/>
      <c r="AD40" s="160"/>
    </row>
    <row r="41" ht="15.0" customHeight="1">
      <c r="A41" s="193"/>
      <c r="B41" s="71"/>
      <c r="C41" s="194">
        <f>B40/B38</f>
        <v>0.0001976619416</v>
      </c>
      <c r="D41" s="71"/>
      <c r="E41" s="71"/>
      <c r="F41" s="71"/>
      <c r="G41" s="71"/>
      <c r="H41" s="71"/>
      <c r="I41" s="71"/>
      <c r="J41" s="166"/>
      <c r="K41" s="5"/>
      <c r="L41" s="5"/>
      <c r="M41" s="5"/>
      <c r="N41" s="5"/>
      <c r="O41" s="5"/>
      <c r="P41" s="5"/>
      <c r="Q41" s="5"/>
      <c r="R41" s="5"/>
      <c r="S41" s="5"/>
      <c r="T41" s="5"/>
      <c r="U41" s="5"/>
      <c r="V41" s="5"/>
      <c r="W41" s="5"/>
      <c r="X41" s="5"/>
      <c r="Y41" s="5"/>
      <c r="Z41" s="5"/>
      <c r="AA41" s="5"/>
      <c r="AB41" s="5"/>
      <c r="AC41" s="5"/>
      <c r="AD41" s="5"/>
    </row>
    <row r="42" ht="15.0" customHeight="1">
      <c r="A42" s="193"/>
      <c r="B42" s="71"/>
      <c r="C42" s="71"/>
      <c r="D42" s="71"/>
      <c r="E42" s="71"/>
      <c r="F42" s="71"/>
      <c r="G42" s="71"/>
      <c r="H42" s="71"/>
      <c r="I42" s="71"/>
      <c r="J42" s="166"/>
      <c r="K42" s="96"/>
      <c r="L42" s="5"/>
      <c r="M42" s="5"/>
      <c r="N42" s="5"/>
      <c r="O42" s="5"/>
      <c r="P42" s="5"/>
      <c r="Q42" s="5"/>
      <c r="R42" s="5"/>
      <c r="S42" s="5"/>
      <c r="T42" s="5"/>
      <c r="U42" s="5"/>
      <c r="V42" s="5"/>
      <c r="W42" s="5"/>
      <c r="X42" s="5"/>
      <c r="Y42" s="5"/>
      <c r="Z42" s="5"/>
      <c r="AA42" s="5"/>
      <c r="AB42" s="5"/>
      <c r="AC42" s="5"/>
      <c r="AD42" s="5"/>
    </row>
    <row r="43" ht="15.0" customHeight="1">
      <c r="A43" s="161" t="s">
        <v>389</v>
      </c>
      <c r="B43" s="162"/>
      <c r="C43" s="162"/>
      <c r="D43" s="162"/>
      <c r="E43" s="162"/>
      <c r="F43" s="163"/>
      <c r="G43" s="161" t="s">
        <v>389</v>
      </c>
      <c r="H43" s="162"/>
      <c r="I43" s="162"/>
      <c r="J43" s="162"/>
      <c r="K43" s="162"/>
      <c r="L43" s="163"/>
      <c r="M43" s="5"/>
      <c r="N43" s="5"/>
      <c r="O43" s="5"/>
      <c r="P43" s="5"/>
      <c r="Q43" s="5"/>
      <c r="R43" s="5"/>
      <c r="S43" s="5"/>
      <c r="T43" s="5"/>
      <c r="U43" s="5"/>
      <c r="V43" s="5"/>
      <c r="W43" s="5"/>
      <c r="X43" s="5"/>
      <c r="Y43" s="5"/>
      <c r="Z43" s="5"/>
      <c r="AA43" s="5"/>
      <c r="AB43" s="5"/>
      <c r="AC43" s="5"/>
      <c r="AD43" s="5"/>
    </row>
    <row r="44" ht="15.0" customHeight="1">
      <c r="A44" s="161" t="s">
        <v>390</v>
      </c>
      <c r="B44" s="162"/>
      <c r="C44" s="162"/>
      <c r="D44" s="162"/>
      <c r="E44" s="162"/>
      <c r="F44" s="163"/>
      <c r="G44" s="161" t="s">
        <v>390</v>
      </c>
      <c r="H44" s="162"/>
      <c r="I44" s="162"/>
      <c r="J44" s="162"/>
      <c r="K44" s="162"/>
      <c r="L44" s="163"/>
      <c r="M44" s="5"/>
      <c r="N44" s="5"/>
      <c r="O44" s="5"/>
      <c r="P44" s="5"/>
      <c r="Q44" s="5"/>
      <c r="R44" s="5"/>
      <c r="S44" s="5"/>
      <c r="T44" s="5"/>
      <c r="U44" s="5"/>
      <c r="V44" s="5"/>
      <c r="W44" s="5"/>
      <c r="X44" s="5"/>
      <c r="Y44" s="5"/>
      <c r="Z44" s="5"/>
      <c r="AA44" s="5"/>
      <c r="AB44" s="5"/>
      <c r="AC44" s="5"/>
      <c r="AD44" s="5"/>
    </row>
    <row r="45" ht="15.0" customHeight="1">
      <c r="A45" s="193"/>
      <c r="B45" s="93" t="s">
        <v>391</v>
      </c>
      <c r="C45" s="71"/>
      <c r="D45" s="71"/>
      <c r="E45" s="71"/>
      <c r="F45" s="71"/>
      <c r="G45" s="71"/>
      <c r="H45" s="71"/>
      <c r="I45" s="71"/>
      <c r="J45" s="166"/>
      <c r="K45" s="5"/>
      <c r="L45" s="5"/>
      <c r="M45" s="5"/>
      <c r="N45" s="5"/>
      <c r="O45" s="5"/>
      <c r="P45" s="5"/>
      <c r="Q45" s="5"/>
      <c r="R45" s="5"/>
      <c r="S45" s="5"/>
      <c r="T45" s="5"/>
      <c r="U45" s="5"/>
      <c r="V45" s="5"/>
      <c r="W45" s="5"/>
      <c r="X45" s="5"/>
      <c r="Y45" s="5"/>
      <c r="Z45" s="5"/>
      <c r="AA45" s="5"/>
      <c r="AB45" s="5"/>
      <c r="AC45" s="5"/>
      <c r="AD45" s="5"/>
    </row>
    <row r="46" ht="15.0" customHeight="1">
      <c r="A46" s="193"/>
      <c r="B46" s="164" t="s">
        <v>392</v>
      </c>
      <c r="D46" s="71"/>
      <c r="E46" s="71"/>
      <c r="F46" s="71"/>
      <c r="G46" s="71"/>
      <c r="H46" s="71"/>
      <c r="I46" s="71"/>
      <c r="J46" s="166"/>
      <c r="K46" s="5"/>
      <c r="L46" s="5"/>
      <c r="M46" s="5"/>
      <c r="N46" s="5"/>
      <c r="O46" s="5"/>
      <c r="P46" s="5"/>
      <c r="Q46" s="5"/>
      <c r="R46" s="5"/>
      <c r="S46" s="5"/>
      <c r="T46" s="5"/>
      <c r="U46" s="5"/>
      <c r="V46" s="5"/>
      <c r="W46" s="5"/>
      <c r="X46" s="5"/>
      <c r="Y46" s="5"/>
      <c r="Z46" s="5"/>
      <c r="AA46" s="5"/>
      <c r="AB46" s="5"/>
      <c r="AC46" s="5"/>
      <c r="AD46" s="5"/>
    </row>
    <row r="47" ht="15.0" customHeight="1">
      <c r="A47" s="193"/>
      <c r="B47" s="93" t="s">
        <v>393</v>
      </c>
      <c r="D47" s="71"/>
      <c r="E47" s="71"/>
      <c r="F47" s="71"/>
      <c r="G47" s="71"/>
      <c r="H47" s="71"/>
      <c r="I47" s="71"/>
      <c r="J47" s="166"/>
      <c r="K47" s="5"/>
      <c r="L47" s="5"/>
      <c r="M47" s="5"/>
      <c r="N47" s="5"/>
      <c r="O47" s="5"/>
      <c r="P47" s="5"/>
      <c r="Q47" s="5"/>
      <c r="R47" s="5"/>
      <c r="S47" s="5"/>
      <c r="T47" s="5"/>
      <c r="U47" s="5"/>
      <c r="V47" s="5"/>
      <c r="W47" s="5"/>
      <c r="X47" s="5"/>
      <c r="Y47" s="5"/>
      <c r="Z47" s="5"/>
      <c r="AA47" s="5"/>
      <c r="AB47" s="5"/>
      <c r="AC47" s="5"/>
      <c r="AD47" s="5"/>
    </row>
    <row r="48" ht="15.0" customHeight="1">
      <c r="A48" s="193"/>
      <c r="B48" s="71"/>
      <c r="C48" s="71"/>
      <c r="D48" s="71"/>
      <c r="E48" s="71"/>
      <c r="F48" s="71"/>
      <c r="G48" s="71"/>
      <c r="H48" s="71"/>
      <c r="I48" s="71"/>
      <c r="J48" s="166"/>
      <c r="K48" s="5"/>
      <c r="L48" s="5"/>
      <c r="M48" s="5"/>
      <c r="N48" s="5"/>
      <c r="O48" s="5"/>
      <c r="P48" s="5"/>
      <c r="Q48" s="5"/>
      <c r="R48" s="5"/>
      <c r="S48" s="5"/>
      <c r="T48" s="5"/>
      <c r="U48" s="5"/>
      <c r="V48" s="5"/>
      <c r="W48" s="5"/>
      <c r="X48" s="5"/>
      <c r="Y48" s="5"/>
      <c r="Z48" s="5"/>
      <c r="AA48" s="5"/>
      <c r="AB48" s="5"/>
      <c r="AC48" s="5"/>
      <c r="AD48" s="5"/>
    </row>
    <row r="49" ht="15.0" customHeight="1">
      <c r="A49" s="193"/>
      <c r="B49" s="40" t="s">
        <v>394</v>
      </c>
      <c r="C49" s="71"/>
      <c r="D49" s="71"/>
      <c r="E49" s="71"/>
      <c r="F49" s="71"/>
      <c r="G49" s="71"/>
      <c r="H49" s="71"/>
      <c r="I49" s="71"/>
      <c r="J49" s="166"/>
      <c r="K49" s="5"/>
      <c r="L49" s="5"/>
      <c r="M49" s="5"/>
      <c r="N49" s="5"/>
      <c r="O49" s="5"/>
      <c r="P49" s="5"/>
      <c r="Q49" s="5"/>
      <c r="R49" s="5"/>
      <c r="S49" s="5"/>
      <c r="T49" s="5"/>
      <c r="U49" s="5"/>
      <c r="V49" s="5"/>
      <c r="W49" s="5"/>
      <c r="X49" s="5"/>
      <c r="Y49" s="5"/>
      <c r="Z49" s="5"/>
      <c r="AA49" s="5"/>
      <c r="AB49" s="5"/>
      <c r="AC49" s="5"/>
      <c r="AD49" s="5"/>
    </row>
    <row r="50" ht="15.0" customHeight="1">
      <c r="A50" s="193"/>
      <c r="B50" s="40" t="s">
        <v>396</v>
      </c>
      <c r="D50" s="71"/>
      <c r="E50" s="71"/>
      <c r="F50" s="71"/>
      <c r="G50" s="71"/>
      <c r="H50" s="71"/>
      <c r="I50" s="71"/>
      <c r="J50" s="166"/>
      <c r="K50" s="96"/>
      <c r="L50" s="5"/>
      <c r="M50" s="5"/>
      <c r="N50" s="5"/>
      <c r="O50" s="5"/>
      <c r="P50" s="5"/>
      <c r="Q50" s="5"/>
      <c r="R50" s="5"/>
      <c r="S50" s="5"/>
      <c r="T50" s="5"/>
      <c r="U50" s="5"/>
      <c r="V50" s="5"/>
      <c r="W50" s="5"/>
      <c r="X50" s="5"/>
      <c r="Y50" s="5"/>
      <c r="Z50" s="5"/>
      <c r="AA50" s="5"/>
      <c r="AB50" s="5"/>
      <c r="AC50" s="5"/>
      <c r="AD50" s="5"/>
    </row>
    <row r="51" ht="15.0" customHeight="1">
      <c r="A51" s="193"/>
      <c r="B51" s="40" t="s">
        <v>397</v>
      </c>
      <c r="D51" s="71"/>
      <c r="E51" s="71"/>
      <c r="F51" s="71"/>
      <c r="G51" s="71"/>
      <c r="H51" s="71"/>
      <c r="I51" s="71"/>
      <c r="J51" s="166"/>
      <c r="K51" s="96"/>
      <c r="L51" s="5"/>
      <c r="M51" s="5"/>
      <c r="N51" s="5"/>
      <c r="O51" s="5"/>
      <c r="P51" s="5"/>
      <c r="Q51" s="5"/>
      <c r="R51" s="5"/>
      <c r="S51" s="5"/>
      <c r="T51" s="5"/>
      <c r="U51" s="5"/>
      <c r="V51" s="5"/>
      <c r="W51" s="5"/>
      <c r="X51" s="5"/>
      <c r="Y51" s="5"/>
      <c r="Z51" s="5"/>
      <c r="AA51" s="5"/>
      <c r="AB51" s="5"/>
      <c r="AC51" s="5"/>
      <c r="AD51" s="5"/>
    </row>
    <row r="52" ht="15.0" customHeight="1">
      <c r="A52" s="193"/>
      <c r="B52" s="40" t="s">
        <v>398</v>
      </c>
      <c r="D52" s="71"/>
      <c r="E52" s="71"/>
      <c r="F52" s="71"/>
      <c r="G52" s="71"/>
      <c r="H52" s="71"/>
      <c r="I52" s="71"/>
      <c r="J52" s="166"/>
      <c r="K52" s="5"/>
      <c r="L52" s="5"/>
      <c r="M52" s="5"/>
      <c r="N52" s="5"/>
      <c r="O52" s="5"/>
      <c r="P52" s="5"/>
      <c r="Q52" s="5"/>
      <c r="R52" s="5"/>
      <c r="S52" s="5"/>
      <c r="T52" s="5"/>
      <c r="U52" s="5"/>
      <c r="V52" s="5"/>
      <c r="W52" s="5"/>
      <c r="X52" s="5"/>
      <c r="Y52" s="5"/>
      <c r="Z52" s="5"/>
      <c r="AA52" s="5"/>
      <c r="AB52" s="5"/>
      <c r="AC52" s="5"/>
      <c r="AD52" s="5"/>
    </row>
    <row r="53" ht="15.0" customHeight="1">
      <c r="A53" s="193"/>
      <c r="B53" s="40" t="s">
        <v>399</v>
      </c>
      <c r="D53" s="71"/>
      <c r="E53" s="71"/>
      <c r="F53" s="71"/>
      <c r="G53" s="71"/>
      <c r="H53" s="71"/>
      <c r="I53" s="71"/>
      <c r="J53" s="166"/>
      <c r="K53" s="5"/>
      <c r="L53" s="5"/>
      <c r="M53" s="5"/>
      <c r="N53" s="5"/>
      <c r="O53" s="5"/>
      <c r="P53" s="5"/>
      <c r="Q53" s="5"/>
      <c r="R53" s="5"/>
      <c r="S53" s="5"/>
      <c r="T53" s="5"/>
      <c r="U53" s="5"/>
      <c r="V53" s="5"/>
      <c r="W53" s="5"/>
      <c r="X53" s="5"/>
      <c r="Y53" s="5"/>
      <c r="Z53" s="5"/>
      <c r="AA53" s="5"/>
      <c r="AB53" s="5"/>
      <c r="AC53" s="5"/>
      <c r="AD53" s="5"/>
    </row>
    <row r="54" ht="15.0" customHeight="1">
      <c r="A54" s="193"/>
      <c r="B54" s="40" t="s">
        <v>400</v>
      </c>
      <c r="D54" s="71"/>
      <c r="E54" s="71"/>
      <c r="F54" s="71"/>
      <c r="G54" s="71"/>
      <c r="H54" s="71"/>
      <c r="I54" s="71"/>
      <c r="J54" s="166"/>
      <c r="K54" s="5"/>
      <c r="L54" s="5"/>
      <c r="M54" s="5"/>
      <c r="N54" s="5"/>
      <c r="O54" s="5"/>
      <c r="P54" s="5"/>
      <c r="Q54" s="5"/>
      <c r="R54" s="5"/>
      <c r="S54" s="5"/>
      <c r="T54" s="5"/>
      <c r="U54" s="5"/>
      <c r="V54" s="5"/>
      <c r="W54" s="5"/>
      <c r="X54" s="5"/>
      <c r="Y54" s="5"/>
      <c r="Z54" s="5"/>
      <c r="AA54" s="5"/>
      <c r="AB54" s="5"/>
      <c r="AC54" s="5"/>
      <c r="AD54" s="5"/>
    </row>
    <row r="55" ht="15.0" customHeight="1">
      <c r="A55" s="193"/>
      <c r="B55" s="40" t="s">
        <v>401</v>
      </c>
      <c r="D55" s="71"/>
      <c r="E55" s="71"/>
      <c r="F55" s="71"/>
      <c r="G55" s="71"/>
      <c r="H55" s="71"/>
      <c r="I55" s="71"/>
      <c r="J55" s="166"/>
      <c r="K55" s="5"/>
      <c r="L55" s="5"/>
      <c r="M55" s="5"/>
      <c r="N55" s="5"/>
      <c r="O55" s="5"/>
      <c r="P55" s="5"/>
      <c r="Q55" s="5"/>
      <c r="R55" s="5"/>
      <c r="S55" s="5"/>
      <c r="T55" s="5"/>
      <c r="U55" s="5"/>
      <c r="V55" s="5"/>
      <c r="W55" s="5"/>
      <c r="X55" s="5"/>
      <c r="Y55" s="5"/>
      <c r="Z55" s="5"/>
      <c r="AA55" s="5"/>
      <c r="AB55" s="5"/>
      <c r="AC55" s="5"/>
      <c r="AD55" s="5"/>
    </row>
    <row r="56" ht="15.0" customHeight="1">
      <c r="A56" s="193"/>
      <c r="B56" s="40" t="s">
        <v>402</v>
      </c>
      <c r="D56" s="71"/>
      <c r="E56" s="71"/>
      <c r="F56" s="71"/>
      <c r="G56" s="71"/>
      <c r="H56" s="71"/>
      <c r="I56" s="71"/>
      <c r="J56" s="166"/>
      <c r="K56" s="5"/>
      <c r="L56" s="5"/>
      <c r="M56" s="5"/>
      <c r="N56" s="5"/>
      <c r="O56" s="5"/>
      <c r="P56" s="5"/>
      <c r="Q56" s="5"/>
      <c r="R56" s="5"/>
      <c r="S56" s="5"/>
      <c r="T56" s="5"/>
      <c r="U56" s="5"/>
      <c r="V56" s="5"/>
      <c r="W56" s="5"/>
      <c r="X56" s="5"/>
      <c r="Y56" s="5"/>
      <c r="Z56" s="5"/>
      <c r="AA56" s="5"/>
      <c r="AB56" s="5"/>
      <c r="AC56" s="5"/>
      <c r="AD56" s="5"/>
    </row>
    <row r="57" ht="15.0" customHeight="1">
      <c r="A57" s="193"/>
      <c r="B57" s="40" t="s">
        <v>403</v>
      </c>
      <c r="D57" s="71"/>
      <c r="E57" s="71"/>
      <c r="F57" s="71"/>
      <c r="G57" s="71"/>
      <c r="H57" s="71"/>
      <c r="I57" s="71"/>
      <c r="J57" s="166"/>
      <c r="K57" s="5"/>
      <c r="L57" s="5"/>
      <c r="M57" s="5"/>
      <c r="N57" s="5"/>
      <c r="O57" s="5"/>
      <c r="P57" s="5"/>
      <c r="Q57" s="5"/>
      <c r="R57" s="5"/>
      <c r="S57" s="5"/>
      <c r="T57" s="5"/>
      <c r="U57" s="5"/>
      <c r="V57" s="5"/>
      <c r="W57" s="5"/>
      <c r="X57" s="5"/>
      <c r="Y57" s="5"/>
      <c r="Z57" s="5"/>
      <c r="AA57" s="5"/>
      <c r="AB57" s="5"/>
      <c r="AC57" s="5"/>
      <c r="AD57" s="5"/>
    </row>
    <row r="58" ht="15.0" customHeight="1">
      <c r="A58" s="193"/>
      <c r="B58" s="40" t="s">
        <v>404</v>
      </c>
      <c r="D58" s="71"/>
      <c r="E58" s="71"/>
      <c r="F58" s="71"/>
      <c r="G58" s="71"/>
      <c r="H58" s="71"/>
      <c r="I58" s="71"/>
      <c r="J58" s="166"/>
      <c r="K58" s="5"/>
      <c r="L58" s="5"/>
      <c r="M58" s="5"/>
      <c r="N58" s="5"/>
      <c r="O58" s="5"/>
      <c r="P58" s="5"/>
      <c r="Q58" s="5"/>
      <c r="R58" s="5"/>
      <c r="S58" s="5"/>
      <c r="T58" s="5"/>
      <c r="U58" s="5"/>
      <c r="V58" s="5"/>
      <c r="W58" s="5"/>
      <c r="X58" s="5"/>
      <c r="Y58" s="5"/>
      <c r="Z58" s="5"/>
      <c r="AA58" s="5"/>
      <c r="AB58" s="5"/>
      <c r="AC58" s="5"/>
      <c r="AD58" s="5"/>
    </row>
    <row r="59" ht="15.0" customHeight="1">
      <c r="A59" s="193"/>
      <c r="B59" s="40" t="s">
        <v>405</v>
      </c>
      <c r="D59" s="71"/>
      <c r="E59" s="71"/>
      <c r="F59" s="71"/>
      <c r="G59" s="71"/>
      <c r="H59" s="71"/>
      <c r="I59" s="71"/>
      <c r="J59" s="166"/>
      <c r="K59" s="5"/>
      <c r="L59" s="5"/>
      <c r="M59" s="5"/>
      <c r="N59" s="5"/>
      <c r="O59" s="5"/>
      <c r="P59" s="5"/>
      <c r="Q59" s="5"/>
      <c r="R59" s="5"/>
      <c r="S59" s="5"/>
      <c r="T59" s="5"/>
      <c r="U59" s="5"/>
      <c r="V59" s="5"/>
      <c r="W59" s="5"/>
      <c r="X59" s="5"/>
      <c r="Y59" s="5"/>
      <c r="Z59" s="5"/>
      <c r="AA59" s="5"/>
      <c r="AB59" s="5"/>
      <c r="AC59" s="5"/>
      <c r="AD59" s="5"/>
    </row>
    <row r="60" ht="15.0" customHeight="1">
      <c r="A60" s="193"/>
      <c r="B60" s="40" t="s">
        <v>406</v>
      </c>
      <c r="D60" s="71"/>
      <c r="E60" s="71"/>
      <c r="F60" s="71"/>
      <c r="G60" s="71"/>
      <c r="H60" s="71"/>
      <c r="I60" s="71"/>
      <c r="J60" s="166"/>
      <c r="K60" s="5"/>
      <c r="L60" s="5"/>
      <c r="M60" s="5"/>
      <c r="N60" s="5"/>
      <c r="O60" s="5"/>
      <c r="P60" s="5"/>
      <c r="Q60" s="5"/>
      <c r="R60" s="5"/>
      <c r="S60" s="5"/>
      <c r="T60" s="5"/>
      <c r="U60" s="5"/>
      <c r="V60" s="5"/>
      <c r="W60" s="5"/>
      <c r="X60" s="5"/>
      <c r="Y60" s="5"/>
      <c r="Z60" s="5"/>
      <c r="AA60" s="5"/>
      <c r="AB60" s="5"/>
      <c r="AC60" s="5"/>
      <c r="AD60" s="5"/>
    </row>
    <row r="61" ht="15.0" customHeight="1">
      <c r="A61" s="193"/>
      <c r="B61" s="71"/>
      <c r="C61" s="71"/>
      <c r="D61" s="71"/>
      <c r="E61" s="71"/>
      <c r="F61" s="71"/>
      <c r="G61" s="71"/>
      <c r="H61" s="71"/>
      <c r="I61" s="71"/>
      <c r="J61" s="166"/>
      <c r="K61" s="5"/>
      <c r="L61" s="5"/>
      <c r="M61" s="5"/>
      <c r="N61" s="5"/>
      <c r="O61" s="5"/>
      <c r="P61" s="5"/>
      <c r="Q61" s="5"/>
      <c r="R61" s="5"/>
      <c r="S61" s="5"/>
      <c r="T61" s="5"/>
      <c r="U61" s="5"/>
      <c r="V61" s="5"/>
      <c r="W61" s="5"/>
      <c r="X61" s="5"/>
      <c r="Y61" s="5"/>
      <c r="Z61" s="5"/>
      <c r="AA61" s="5"/>
      <c r="AB61" s="5"/>
      <c r="AC61" s="5"/>
      <c r="AD61" s="5"/>
    </row>
    <row r="62" ht="15.0" customHeight="1">
      <c r="A62" s="193"/>
      <c r="B62" s="71"/>
      <c r="C62" s="71"/>
      <c r="D62" s="71"/>
      <c r="E62" s="71"/>
      <c r="F62" s="71"/>
      <c r="G62" s="71"/>
      <c r="H62" s="71"/>
      <c r="I62" s="71"/>
      <c r="J62" s="166"/>
      <c r="K62" s="5"/>
      <c r="L62" s="5"/>
      <c r="M62" s="5"/>
      <c r="N62" s="5"/>
      <c r="O62" s="5"/>
      <c r="P62" s="5"/>
      <c r="Q62" s="5"/>
      <c r="R62" s="5"/>
      <c r="S62" s="5"/>
      <c r="T62" s="5"/>
      <c r="U62" s="5"/>
      <c r="V62" s="5"/>
      <c r="W62" s="5"/>
      <c r="X62" s="5"/>
      <c r="Y62" s="5"/>
      <c r="Z62" s="5"/>
      <c r="AA62" s="5"/>
      <c r="AB62" s="5"/>
      <c r="AC62" s="5"/>
      <c r="AD62" s="5"/>
    </row>
    <row r="63" ht="15.0" customHeight="1">
      <c r="A63" s="55"/>
      <c r="B63" s="5"/>
      <c r="C63" s="5"/>
      <c r="D63" s="5"/>
      <c r="E63" s="5"/>
      <c r="F63" s="5"/>
      <c r="G63" s="5"/>
      <c r="H63" s="134"/>
      <c r="I63" s="134"/>
      <c r="J63" s="195"/>
      <c r="K63" s="5"/>
      <c r="L63" s="5"/>
      <c r="M63" s="5"/>
      <c r="N63" s="5"/>
      <c r="O63" s="5"/>
      <c r="P63" s="5"/>
      <c r="Q63" s="5"/>
      <c r="R63" s="5"/>
      <c r="S63" s="5"/>
      <c r="T63" s="5"/>
      <c r="U63" s="5"/>
      <c r="V63" s="5"/>
      <c r="W63" s="5"/>
      <c r="X63" s="5"/>
      <c r="Y63" s="5"/>
      <c r="Z63" s="5"/>
      <c r="AA63" s="5"/>
      <c r="AB63" s="5"/>
      <c r="AC63" s="5"/>
      <c r="AD63" s="5"/>
    </row>
    <row r="64" ht="15.0" customHeight="1">
      <c r="A64" s="55"/>
      <c r="B64" s="5"/>
      <c r="C64" s="5"/>
      <c r="D64" s="5"/>
      <c r="E64" s="5"/>
      <c r="F64" s="5"/>
      <c r="G64" s="5"/>
      <c r="H64" s="134"/>
      <c r="I64" s="134"/>
      <c r="J64" s="195"/>
      <c r="K64" s="5"/>
      <c r="L64" s="5"/>
      <c r="M64" s="5"/>
      <c r="N64" s="5"/>
      <c r="O64" s="5"/>
      <c r="P64" s="5"/>
      <c r="Q64" s="5"/>
      <c r="R64" s="5"/>
      <c r="S64" s="5"/>
      <c r="T64" s="5"/>
      <c r="U64" s="5"/>
      <c r="V64" s="5"/>
      <c r="W64" s="5"/>
      <c r="X64" s="5"/>
      <c r="Y64" s="5"/>
      <c r="Z64" s="5"/>
      <c r="AA64" s="5"/>
      <c r="AB64" s="5"/>
      <c r="AC64" s="5"/>
      <c r="AD64" s="5"/>
    </row>
    <row r="65" ht="15.0" customHeight="1">
      <c r="A65" s="55"/>
      <c r="B65" s="5"/>
      <c r="C65" s="5"/>
      <c r="D65" s="5"/>
      <c r="E65" s="5"/>
      <c r="F65" s="5"/>
      <c r="G65" s="5"/>
      <c r="H65" s="134"/>
      <c r="I65" s="134"/>
      <c r="J65" s="195"/>
      <c r="K65" s="5"/>
      <c r="L65" s="5"/>
      <c r="M65" s="5"/>
      <c r="N65" s="5"/>
      <c r="O65" s="5"/>
      <c r="P65" s="5"/>
      <c r="Q65" s="5"/>
      <c r="R65" s="5"/>
      <c r="S65" s="5"/>
      <c r="T65" s="5"/>
      <c r="U65" s="5"/>
      <c r="V65" s="5"/>
      <c r="W65" s="5"/>
      <c r="X65" s="5"/>
      <c r="Y65" s="5"/>
      <c r="Z65" s="5"/>
      <c r="AA65" s="5"/>
      <c r="AB65" s="5"/>
      <c r="AC65" s="5"/>
      <c r="AD65" s="5"/>
    </row>
    <row r="66" ht="15.0" customHeight="1">
      <c r="A66" s="55"/>
      <c r="B66" s="172" t="s">
        <v>407</v>
      </c>
      <c r="C66" s="173" t="s">
        <v>408</v>
      </c>
      <c r="D66" s="173" t="s">
        <v>409</v>
      </c>
      <c r="E66" s="173" t="s">
        <v>410</v>
      </c>
      <c r="F66" s="5"/>
      <c r="G66" s="5"/>
      <c r="H66" s="134"/>
      <c r="I66" s="134"/>
      <c r="J66" s="195"/>
      <c r="K66" s="5"/>
      <c r="L66" s="5"/>
      <c r="M66" s="5"/>
      <c r="N66" s="5"/>
      <c r="O66" s="5"/>
      <c r="P66" s="5"/>
      <c r="Q66" s="5"/>
      <c r="R66" s="5"/>
      <c r="S66" s="5"/>
      <c r="T66" s="5"/>
      <c r="U66" s="5"/>
      <c r="V66" s="5"/>
      <c r="W66" s="5"/>
      <c r="X66" s="5"/>
      <c r="Y66" s="5"/>
      <c r="Z66" s="5"/>
      <c r="AA66" s="5"/>
      <c r="AB66" s="5"/>
      <c r="AC66" s="5"/>
      <c r="AD66" s="5"/>
    </row>
    <row r="67" ht="15.75" customHeight="1">
      <c r="A67" s="55"/>
      <c r="B67" s="174">
        <v>1.0</v>
      </c>
      <c r="C67" s="175" t="s">
        <v>411</v>
      </c>
      <c r="D67" s="177" t="s">
        <v>474</v>
      </c>
      <c r="E67" s="174">
        <v>50.0</v>
      </c>
      <c r="F67" s="5"/>
      <c r="G67" s="5"/>
      <c r="H67" s="134"/>
      <c r="I67" s="134"/>
      <c r="J67" s="195"/>
      <c r="K67" s="5"/>
      <c r="L67" s="5"/>
      <c r="M67" s="5"/>
      <c r="N67" s="5"/>
      <c r="O67" s="5"/>
      <c r="P67" s="5"/>
      <c r="Q67" s="5"/>
      <c r="R67" s="5"/>
      <c r="S67" s="5"/>
      <c r="T67" s="5"/>
      <c r="U67" s="5"/>
      <c r="V67" s="5"/>
      <c r="W67" s="5"/>
      <c r="X67" s="5"/>
      <c r="Y67" s="5"/>
      <c r="Z67" s="5"/>
      <c r="AA67" s="5"/>
      <c r="AB67" s="5"/>
      <c r="AC67" s="5"/>
      <c r="AD67" s="5"/>
    </row>
    <row r="68" ht="15.75" customHeight="1">
      <c r="A68" s="55"/>
      <c r="B68" s="44"/>
      <c r="C68" s="178"/>
      <c r="D68" s="44"/>
      <c r="E68" s="44"/>
      <c r="F68" s="5"/>
      <c r="G68" s="5"/>
      <c r="H68" s="134"/>
      <c r="I68" s="134"/>
      <c r="J68" s="195"/>
      <c r="K68" s="5"/>
      <c r="L68" s="5"/>
      <c r="M68" s="5"/>
      <c r="N68" s="5"/>
      <c r="O68" s="5"/>
      <c r="P68" s="5"/>
      <c r="Q68" s="5"/>
      <c r="R68" s="5"/>
      <c r="S68" s="5"/>
      <c r="T68" s="5"/>
      <c r="U68" s="5"/>
      <c r="V68" s="5"/>
      <c r="W68" s="5"/>
      <c r="X68" s="5"/>
      <c r="Y68" s="5"/>
      <c r="Z68" s="5"/>
      <c r="AA68" s="5"/>
      <c r="AB68" s="5"/>
      <c r="AC68" s="5"/>
      <c r="AD68" s="5"/>
    </row>
    <row r="69" ht="15.75" customHeight="1">
      <c r="A69" s="55"/>
      <c r="B69" s="174">
        <v>2.0</v>
      </c>
      <c r="C69" s="175" t="s">
        <v>414</v>
      </c>
      <c r="D69" s="180" t="s">
        <v>475</v>
      </c>
      <c r="E69" s="174">
        <v>20.0</v>
      </c>
      <c r="F69" s="5"/>
      <c r="G69" s="5"/>
      <c r="H69" s="134"/>
      <c r="I69" s="134"/>
      <c r="J69" s="195"/>
      <c r="K69" s="5"/>
      <c r="L69" s="5"/>
      <c r="M69" s="5"/>
      <c r="N69" s="5"/>
      <c r="O69" s="5"/>
      <c r="P69" s="5"/>
      <c r="Q69" s="5"/>
      <c r="R69" s="5"/>
      <c r="S69" s="5"/>
      <c r="T69" s="5"/>
      <c r="U69" s="5"/>
      <c r="V69" s="5"/>
      <c r="W69" s="5"/>
      <c r="X69" s="5"/>
      <c r="Y69" s="5"/>
      <c r="Z69" s="5"/>
      <c r="AA69" s="5"/>
      <c r="AB69" s="5"/>
      <c r="AC69" s="5"/>
      <c r="AD69" s="5"/>
    </row>
    <row r="70" ht="15.75" customHeight="1">
      <c r="A70" s="55"/>
      <c r="B70" s="44"/>
      <c r="C70" s="178"/>
      <c r="D70" s="44"/>
      <c r="E70" s="44"/>
      <c r="F70" s="5"/>
      <c r="G70" s="5"/>
      <c r="H70" s="134"/>
      <c r="I70" s="134"/>
      <c r="J70" s="195"/>
      <c r="K70" s="5"/>
      <c r="L70" s="5"/>
      <c r="M70" s="5"/>
      <c r="N70" s="5"/>
      <c r="O70" s="5"/>
      <c r="P70" s="5"/>
      <c r="Q70" s="5"/>
      <c r="R70" s="5"/>
      <c r="S70" s="5"/>
      <c r="T70" s="5"/>
      <c r="U70" s="5"/>
      <c r="V70" s="5"/>
      <c r="W70" s="5"/>
      <c r="X70" s="5"/>
      <c r="Y70" s="5"/>
      <c r="Z70" s="5"/>
      <c r="AA70" s="5"/>
      <c r="AB70" s="5"/>
      <c r="AC70" s="5"/>
      <c r="AD70" s="5"/>
    </row>
    <row r="71" ht="15.75" customHeight="1">
      <c r="A71" s="55"/>
      <c r="B71" s="174">
        <v>3.0</v>
      </c>
      <c r="C71" s="175" t="s">
        <v>416</v>
      </c>
      <c r="D71" s="177" t="s">
        <v>417</v>
      </c>
      <c r="E71" s="174">
        <v>10.0</v>
      </c>
      <c r="F71" s="5"/>
      <c r="G71" s="5"/>
      <c r="H71" s="134"/>
      <c r="I71" s="134"/>
      <c r="J71" s="195"/>
      <c r="K71" s="5"/>
      <c r="L71" s="5"/>
      <c r="M71" s="5"/>
      <c r="N71" s="5"/>
      <c r="O71" s="5"/>
      <c r="P71" s="5"/>
      <c r="Q71" s="5"/>
      <c r="R71" s="5"/>
      <c r="S71" s="5"/>
      <c r="T71" s="5"/>
      <c r="U71" s="5"/>
      <c r="V71" s="5"/>
      <c r="W71" s="5"/>
      <c r="X71" s="5"/>
      <c r="Y71" s="5"/>
      <c r="Z71" s="5"/>
      <c r="AA71" s="5"/>
      <c r="AB71" s="5"/>
      <c r="AC71" s="5"/>
      <c r="AD71" s="5"/>
    </row>
    <row r="72" ht="15.75" customHeight="1">
      <c r="A72" s="55"/>
      <c r="B72" s="37"/>
      <c r="C72" s="183"/>
      <c r="D72" s="37"/>
      <c r="E72" s="37"/>
      <c r="F72" s="5"/>
      <c r="G72" s="5"/>
      <c r="H72" s="134"/>
      <c r="I72" s="134"/>
      <c r="J72" s="195"/>
      <c r="K72" s="5"/>
      <c r="L72" s="5"/>
      <c r="M72" s="5"/>
      <c r="N72" s="5"/>
      <c r="O72" s="5"/>
      <c r="P72" s="5"/>
      <c r="Q72" s="5"/>
      <c r="R72" s="5"/>
      <c r="S72" s="5"/>
      <c r="T72" s="5"/>
      <c r="U72" s="5"/>
      <c r="V72" s="5"/>
      <c r="W72" s="5"/>
      <c r="X72" s="5"/>
      <c r="Y72" s="5"/>
      <c r="Z72" s="5"/>
      <c r="AA72" s="5"/>
      <c r="AB72" s="5"/>
      <c r="AC72" s="5"/>
      <c r="AD72" s="5"/>
    </row>
    <row r="73" ht="15.75" customHeight="1">
      <c r="A73" s="55"/>
      <c r="B73" s="37"/>
      <c r="C73" s="183"/>
      <c r="D73" s="37"/>
      <c r="E73" s="37"/>
      <c r="F73" s="5"/>
      <c r="G73" s="5"/>
      <c r="H73" s="134"/>
      <c r="I73" s="134"/>
      <c r="J73" s="195"/>
      <c r="K73" s="5"/>
      <c r="L73" s="5"/>
      <c r="M73" s="5"/>
      <c r="N73" s="5"/>
      <c r="O73" s="5"/>
      <c r="P73" s="5"/>
      <c r="Q73" s="5"/>
      <c r="R73" s="5"/>
      <c r="S73" s="5"/>
      <c r="T73" s="5"/>
      <c r="U73" s="5"/>
      <c r="V73" s="5"/>
      <c r="W73" s="5"/>
      <c r="X73" s="5"/>
      <c r="Y73" s="5"/>
      <c r="Z73" s="5"/>
      <c r="AA73" s="5"/>
      <c r="AB73" s="5"/>
      <c r="AC73" s="5"/>
      <c r="AD73" s="5"/>
    </row>
    <row r="74" ht="15.75" customHeight="1">
      <c r="A74" s="55"/>
      <c r="B74" s="44"/>
      <c r="C74" s="178"/>
      <c r="D74" s="44"/>
      <c r="E74" s="44"/>
      <c r="F74" s="5"/>
      <c r="G74" s="5"/>
      <c r="H74" s="134"/>
      <c r="I74" s="134"/>
      <c r="J74" s="195"/>
      <c r="K74" s="5"/>
      <c r="L74" s="5"/>
      <c r="M74" s="5"/>
      <c r="N74" s="5"/>
      <c r="O74" s="5"/>
      <c r="P74" s="5"/>
      <c r="Q74" s="5"/>
      <c r="R74" s="5"/>
      <c r="S74" s="5"/>
      <c r="T74" s="5"/>
      <c r="U74" s="5"/>
      <c r="V74" s="5"/>
      <c r="W74" s="5"/>
      <c r="X74" s="5"/>
      <c r="Y74" s="5"/>
      <c r="Z74" s="5"/>
      <c r="AA74" s="5"/>
      <c r="AB74" s="5"/>
      <c r="AC74" s="5"/>
      <c r="AD74" s="5"/>
    </row>
    <row r="75" ht="15.75" customHeight="1">
      <c r="A75" s="55"/>
      <c r="B75" s="184">
        <v>4.0</v>
      </c>
      <c r="C75" s="185" t="s">
        <v>418</v>
      </c>
      <c r="D75" s="185" t="s">
        <v>419</v>
      </c>
      <c r="E75" s="186">
        <v>0.0</v>
      </c>
      <c r="F75" s="5"/>
      <c r="G75" s="5"/>
      <c r="H75" s="134"/>
      <c r="I75" s="134"/>
      <c r="J75" s="19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19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19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19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19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19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19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19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19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19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19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19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19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19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19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19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19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19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19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19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19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19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19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19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19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19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19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19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19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19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19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19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19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19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19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19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19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19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19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19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19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19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19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19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19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19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19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19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19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19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19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19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19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19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19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19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19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19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19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19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19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19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19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19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19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19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19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19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19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19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19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19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19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19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19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19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19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19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19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19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19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19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19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19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19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19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19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19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19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19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19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19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19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19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19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19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19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19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19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19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19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19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19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19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19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19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19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19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19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19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19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19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19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19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19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19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19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19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19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19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19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19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19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19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19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19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19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19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19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19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19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19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19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19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19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19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19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19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19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19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19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19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19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19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19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19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19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19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19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19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19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19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19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19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19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19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19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19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19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19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19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19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19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134"/>
      <c r="I238" s="134"/>
      <c r="J238" s="19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134"/>
      <c r="I239" s="134"/>
      <c r="J239" s="19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134"/>
      <c r="I240" s="134"/>
      <c r="J240" s="19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134"/>
      <c r="I241" s="134"/>
      <c r="J241" s="19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134"/>
      <c r="I242" s="134"/>
      <c r="J242" s="19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134"/>
      <c r="I243" s="134"/>
      <c r="J243" s="19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134"/>
      <c r="I244" s="134"/>
      <c r="J244" s="19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134"/>
      <c r="I245" s="134"/>
      <c r="J245" s="19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134"/>
      <c r="I246" s="134"/>
      <c r="J246" s="19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134"/>
      <c r="I247" s="134"/>
      <c r="J247" s="19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134"/>
      <c r="I248" s="134"/>
      <c r="J248" s="19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134"/>
      <c r="I249" s="134"/>
      <c r="J249" s="19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134"/>
      <c r="I250" s="134"/>
      <c r="J250" s="19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134"/>
      <c r="I251" s="134"/>
      <c r="J251" s="19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134"/>
      <c r="I252" s="134"/>
      <c r="J252" s="19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134"/>
      <c r="I253" s="134"/>
      <c r="J253" s="195"/>
      <c r="K253" s="5"/>
      <c r="L253" s="5"/>
      <c r="M253" s="5"/>
      <c r="N253" s="5"/>
      <c r="O253" s="5"/>
      <c r="P253" s="5"/>
      <c r="Q253" s="5"/>
      <c r="R253" s="5"/>
      <c r="S253" s="5"/>
      <c r="T253" s="5"/>
      <c r="U253" s="5"/>
      <c r="V253" s="5"/>
      <c r="W253" s="5"/>
      <c r="X253" s="5"/>
      <c r="Y253" s="5"/>
      <c r="Z253" s="5"/>
      <c r="AA253" s="5"/>
      <c r="AB253" s="5"/>
      <c r="AC253" s="5"/>
      <c r="AD253" s="5"/>
    </row>
    <row r="254" ht="15.75" customHeight="1">
      <c r="A254" s="55"/>
      <c r="B254" s="5"/>
      <c r="C254" s="5"/>
      <c r="D254" s="5"/>
      <c r="E254" s="5"/>
      <c r="F254" s="5"/>
      <c r="G254" s="5"/>
      <c r="H254" s="134"/>
      <c r="I254" s="134"/>
      <c r="J254" s="195"/>
      <c r="K254" s="5"/>
      <c r="L254" s="5"/>
      <c r="M254" s="5"/>
      <c r="N254" s="5"/>
      <c r="O254" s="5"/>
      <c r="P254" s="5"/>
      <c r="Q254" s="5"/>
      <c r="R254" s="5"/>
      <c r="S254" s="5"/>
      <c r="T254" s="5"/>
      <c r="U254" s="5"/>
      <c r="V254" s="5"/>
      <c r="W254" s="5"/>
      <c r="X254" s="5"/>
      <c r="Y254" s="5"/>
      <c r="Z254" s="5"/>
      <c r="AA254" s="5"/>
      <c r="AB254" s="5"/>
      <c r="AC254" s="5"/>
      <c r="AD254" s="5"/>
    </row>
    <row r="255" ht="15.75" customHeight="1">
      <c r="A255" s="55"/>
      <c r="B255" s="5"/>
      <c r="C255" s="5"/>
      <c r="D255" s="5"/>
      <c r="E255" s="5"/>
      <c r="F255" s="5"/>
      <c r="G255" s="5"/>
      <c r="H255" s="134"/>
      <c r="I255" s="134"/>
      <c r="J255" s="195"/>
      <c r="K255" s="5"/>
      <c r="L255" s="5"/>
      <c r="M255" s="5"/>
      <c r="N255" s="5"/>
      <c r="O255" s="5"/>
      <c r="P255" s="5"/>
      <c r="Q255" s="5"/>
      <c r="R255" s="5"/>
      <c r="S255" s="5"/>
      <c r="T255" s="5"/>
      <c r="U255" s="5"/>
      <c r="V255" s="5"/>
      <c r="W255" s="5"/>
      <c r="X255" s="5"/>
      <c r="Y255" s="5"/>
      <c r="Z255" s="5"/>
      <c r="AA255" s="5"/>
      <c r="AB255" s="5"/>
      <c r="AC255" s="5"/>
      <c r="AD255" s="5"/>
    </row>
    <row r="256" ht="15.75" customHeight="1">
      <c r="A256" s="55"/>
      <c r="B256" s="5"/>
      <c r="C256" s="5"/>
      <c r="D256" s="5"/>
      <c r="E256" s="5"/>
      <c r="F256" s="5"/>
      <c r="G256" s="5"/>
      <c r="H256" s="134"/>
      <c r="I256" s="134"/>
      <c r="J256" s="195"/>
      <c r="K256" s="5"/>
      <c r="L256" s="5"/>
      <c r="M256" s="5"/>
      <c r="N256" s="5"/>
      <c r="O256" s="5"/>
      <c r="P256" s="5"/>
      <c r="Q256" s="5"/>
      <c r="R256" s="5"/>
      <c r="S256" s="5"/>
      <c r="T256" s="5"/>
      <c r="U256" s="5"/>
      <c r="V256" s="5"/>
      <c r="W256" s="5"/>
      <c r="X256" s="5"/>
      <c r="Y256" s="5"/>
      <c r="Z256" s="5"/>
      <c r="AA256" s="5"/>
      <c r="AB256" s="5"/>
      <c r="AC256" s="5"/>
      <c r="AD256" s="5"/>
    </row>
    <row r="257" ht="15.75" customHeight="1">
      <c r="A257" s="55"/>
      <c r="B257" s="5"/>
      <c r="C257" s="5"/>
      <c r="D257" s="5"/>
      <c r="E257" s="5"/>
      <c r="F257" s="5"/>
      <c r="G257" s="5"/>
      <c r="H257" s="134"/>
      <c r="I257" s="134"/>
      <c r="J257" s="195"/>
      <c r="K257" s="5"/>
      <c r="L257" s="5"/>
      <c r="M257" s="5"/>
      <c r="N257" s="5"/>
      <c r="O257" s="5"/>
      <c r="P257" s="5"/>
      <c r="Q257" s="5"/>
      <c r="R257" s="5"/>
      <c r="S257" s="5"/>
      <c r="T257" s="5"/>
      <c r="U257" s="5"/>
      <c r="V257" s="5"/>
      <c r="W257" s="5"/>
      <c r="X257" s="5"/>
      <c r="Y257" s="5"/>
      <c r="Z257" s="5"/>
      <c r="AA257" s="5"/>
      <c r="AB257" s="5"/>
      <c r="AC257" s="5"/>
      <c r="AD257" s="5"/>
    </row>
    <row r="258" ht="15.75" customHeight="1">
      <c r="A258" s="55"/>
      <c r="B258" s="5"/>
      <c r="C258" s="5"/>
      <c r="D258" s="5"/>
      <c r="E258" s="5"/>
      <c r="F258" s="5"/>
      <c r="G258" s="5"/>
      <c r="H258" s="134"/>
      <c r="I258" s="134"/>
      <c r="J258" s="195"/>
      <c r="K258" s="5"/>
      <c r="L258" s="5"/>
      <c r="M258" s="5"/>
      <c r="N258" s="5"/>
      <c r="O258" s="5"/>
      <c r="P258" s="5"/>
      <c r="Q258" s="5"/>
      <c r="R258" s="5"/>
      <c r="S258" s="5"/>
      <c r="T258" s="5"/>
      <c r="U258" s="5"/>
      <c r="V258" s="5"/>
      <c r="W258" s="5"/>
      <c r="X258" s="5"/>
      <c r="Y258" s="5"/>
      <c r="Z258" s="5"/>
      <c r="AA258" s="5"/>
      <c r="AB258" s="5"/>
      <c r="AC258" s="5"/>
      <c r="AD258" s="5"/>
    </row>
    <row r="259" ht="15.75" customHeight="1">
      <c r="A259" s="55"/>
      <c r="B259" s="5"/>
      <c r="C259" s="5"/>
      <c r="D259" s="5"/>
      <c r="E259" s="5"/>
      <c r="F259" s="5"/>
      <c r="G259" s="5"/>
      <c r="H259" s="134"/>
      <c r="I259" s="134"/>
      <c r="J259" s="195"/>
      <c r="K259" s="5"/>
      <c r="L259" s="5"/>
      <c r="M259" s="5"/>
      <c r="N259" s="5"/>
      <c r="O259" s="5"/>
      <c r="P259" s="5"/>
      <c r="Q259" s="5"/>
      <c r="R259" s="5"/>
      <c r="S259" s="5"/>
      <c r="T259" s="5"/>
      <c r="U259" s="5"/>
      <c r="V259" s="5"/>
      <c r="W259" s="5"/>
      <c r="X259" s="5"/>
      <c r="Y259" s="5"/>
      <c r="Z259" s="5"/>
      <c r="AA259" s="5"/>
      <c r="AB259" s="5"/>
      <c r="AC259" s="5"/>
      <c r="AD259" s="5"/>
    </row>
    <row r="260" ht="15.75" customHeight="1">
      <c r="A260" s="55"/>
      <c r="B260" s="5"/>
      <c r="C260" s="5"/>
      <c r="D260" s="5"/>
      <c r="E260" s="5"/>
      <c r="F260" s="5"/>
      <c r="G260" s="5"/>
      <c r="H260" s="5"/>
      <c r="I260" s="5"/>
      <c r="J260" s="195"/>
      <c r="K260" s="5"/>
      <c r="L260" s="5"/>
      <c r="M260" s="5"/>
      <c r="N260" s="5"/>
      <c r="O260" s="5"/>
      <c r="P260" s="5"/>
      <c r="Q260" s="5"/>
      <c r="R260" s="5"/>
      <c r="S260" s="5"/>
      <c r="T260" s="5"/>
      <c r="U260" s="5"/>
      <c r="V260" s="5"/>
      <c r="W260" s="5"/>
      <c r="X260" s="5"/>
      <c r="Y260" s="5"/>
      <c r="Z260" s="5"/>
      <c r="AA260" s="5"/>
      <c r="AB260" s="5"/>
      <c r="AC260" s="5"/>
      <c r="AD260" s="5"/>
    </row>
    <row r="261" ht="15.75" customHeight="1">
      <c r="A261" s="55"/>
      <c r="B261" s="5"/>
      <c r="C261" s="5"/>
      <c r="D261" s="5"/>
      <c r="E261" s="5"/>
      <c r="F261" s="5"/>
      <c r="G261" s="5"/>
      <c r="H261" s="5"/>
      <c r="I261" s="5"/>
      <c r="J261" s="195"/>
      <c r="K261" s="5"/>
      <c r="L261" s="5"/>
      <c r="M261" s="5"/>
      <c r="N261" s="5"/>
      <c r="O261" s="5"/>
      <c r="P261" s="5"/>
      <c r="Q261" s="5"/>
      <c r="R261" s="5"/>
      <c r="S261" s="5"/>
      <c r="T261" s="5"/>
      <c r="U261" s="5"/>
      <c r="V261" s="5"/>
      <c r="W261" s="5"/>
      <c r="X261" s="5"/>
      <c r="Y261" s="5"/>
      <c r="Z261" s="5"/>
      <c r="AA261" s="5"/>
      <c r="AB261" s="5"/>
      <c r="AC261" s="5"/>
      <c r="AD261" s="5"/>
    </row>
    <row r="262" ht="15.75" customHeight="1">
      <c r="A262" s="55"/>
      <c r="B262" s="5"/>
      <c r="C262" s="5"/>
      <c r="D262" s="5"/>
      <c r="E262" s="5"/>
      <c r="F262" s="5"/>
      <c r="G262" s="5"/>
      <c r="H262" s="5"/>
      <c r="I262" s="5"/>
      <c r="J262" s="195"/>
      <c r="K262" s="5"/>
      <c r="L262" s="5"/>
      <c r="M262" s="5"/>
      <c r="N262" s="5"/>
      <c r="O262" s="5"/>
      <c r="P262" s="5"/>
      <c r="Q262" s="5"/>
      <c r="R262" s="5"/>
      <c r="S262" s="5"/>
      <c r="T262" s="5"/>
      <c r="U262" s="5"/>
      <c r="V262" s="5"/>
      <c r="W262" s="5"/>
      <c r="X262" s="5"/>
      <c r="Y262" s="5"/>
      <c r="Z262" s="5"/>
      <c r="AA262" s="5"/>
      <c r="AB262" s="5"/>
      <c r="AC262" s="5"/>
      <c r="AD262" s="5"/>
    </row>
    <row r="263" ht="15.75" customHeight="1">
      <c r="A263" s="55"/>
      <c r="B263" s="5"/>
      <c r="C263" s="5"/>
      <c r="D263" s="5"/>
      <c r="E263" s="5"/>
      <c r="F263" s="5"/>
      <c r="G263" s="5"/>
      <c r="H263" s="5"/>
      <c r="I263" s="5"/>
      <c r="J263" s="195"/>
      <c r="K263" s="5"/>
      <c r="L263" s="5"/>
      <c r="M263" s="5"/>
      <c r="N263" s="5"/>
      <c r="O263" s="5"/>
      <c r="P263" s="5"/>
      <c r="Q263" s="5"/>
      <c r="R263" s="5"/>
      <c r="S263" s="5"/>
      <c r="T263" s="5"/>
      <c r="U263" s="5"/>
      <c r="V263" s="5"/>
      <c r="W263" s="5"/>
      <c r="X263" s="5"/>
      <c r="Y263" s="5"/>
      <c r="Z263" s="5"/>
      <c r="AA263" s="5"/>
      <c r="AB263" s="5"/>
      <c r="AC263" s="5"/>
      <c r="AD263" s="5"/>
    </row>
    <row r="264" ht="15.75" customHeight="1">
      <c r="A264" s="55"/>
      <c r="B264" s="5"/>
      <c r="C264" s="5"/>
      <c r="D264" s="5"/>
      <c r="E264" s="5"/>
      <c r="F264" s="5"/>
      <c r="G264" s="5"/>
      <c r="H264" s="5"/>
      <c r="I264" s="5"/>
      <c r="J264" s="195"/>
      <c r="K264" s="5"/>
      <c r="L264" s="5"/>
      <c r="M264" s="5"/>
      <c r="N264" s="5"/>
      <c r="O264" s="5"/>
      <c r="P264" s="5"/>
      <c r="Q264" s="5"/>
      <c r="R264" s="5"/>
      <c r="S264" s="5"/>
      <c r="T264" s="5"/>
      <c r="U264" s="5"/>
      <c r="V264" s="5"/>
      <c r="W264" s="5"/>
      <c r="X264" s="5"/>
      <c r="Y264" s="5"/>
      <c r="Z264" s="5"/>
      <c r="AA264" s="5"/>
      <c r="AB264" s="5"/>
      <c r="AC264" s="5"/>
      <c r="AD264" s="5"/>
    </row>
    <row r="265" ht="15.75" customHeight="1">
      <c r="A265" s="55"/>
      <c r="B265" s="5"/>
      <c r="C265" s="5"/>
      <c r="D265" s="5"/>
      <c r="E265" s="5"/>
      <c r="F265" s="5"/>
      <c r="G265" s="5"/>
      <c r="H265" s="5"/>
      <c r="I265" s="5"/>
      <c r="J265" s="195"/>
      <c r="K265" s="5"/>
      <c r="L265" s="5"/>
      <c r="M265" s="5"/>
      <c r="N265" s="5"/>
      <c r="O265" s="5"/>
      <c r="P265" s="5"/>
      <c r="Q265" s="5"/>
      <c r="R265" s="5"/>
      <c r="S265" s="5"/>
      <c r="T265" s="5"/>
      <c r="U265" s="5"/>
      <c r="V265" s="5"/>
      <c r="W265" s="5"/>
      <c r="X265" s="5"/>
      <c r="Y265" s="5"/>
      <c r="Z265" s="5"/>
      <c r="AA265" s="5"/>
      <c r="AB265" s="5"/>
      <c r="AC265" s="5"/>
      <c r="AD265" s="5"/>
    </row>
    <row r="266" ht="15.75" customHeight="1">
      <c r="A266" s="55"/>
      <c r="B266" s="5"/>
      <c r="C266" s="5"/>
      <c r="D266" s="5"/>
      <c r="E266" s="5"/>
      <c r="F266" s="5"/>
      <c r="G266" s="5"/>
      <c r="H266" s="5"/>
      <c r="I266" s="5"/>
      <c r="J266" s="195"/>
      <c r="K266" s="5"/>
      <c r="L266" s="5"/>
      <c r="M266" s="5"/>
      <c r="N266" s="5"/>
      <c r="O266" s="5"/>
      <c r="P266" s="5"/>
      <c r="Q266" s="5"/>
      <c r="R266" s="5"/>
      <c r="S266" s="5"/>
      <c r="T266" s="5"/>
      <c r="U266" s="5"/>
      <c r="V266" s="5"/>
      <c r="W266" s="5"/>
      <c r="X266" s="5"/>
      <c r="Y266" s="5"/>
      <c r="Z266" s="5"/>
      <c r="AA266" s="5"/>
      <c r="AB266" s="5"/>
      <c r="AC266" s="5"/>
      <c r="AD266" s="5"/>
    </row>
    <row r="267" ht="15.75" customHeight="1">
      <c r="A267" s="55"/>
      <c r="B267" s="5"/>
      <c r="C267" s="5"/>
      <c r="D267" s="5"/>
      <c r="E267" s="5"/>
      <c r="F267" s="5"/>
      <c r="G267" s="5"/>
      <c r="H267" s="5"/>
      <c r="I267" s="5"/>
      <c r="J267" s="195"/>
      <c r="K267" s="5"/>
      <c r="L267" s="5"/>
      <c r="M267" s="5"/>
      <c r="N267" s="5"/>
      <c r="O267" s="5"/>
      <c r="P267" s="5"/>
      <c r="Q267" s="5"/>
      <c r="R267" s="5"/>
      <c r="S267" s="5"/>
      <c r="T267" s="5"/>
      <c r="U267" s="5"/>
      <c r="V267" s="5"/>
      <c r="W267" s="5"/>
      <c r="X267" s="5"/>
      <c r="Y267" s="5"/>
      <c r="Z267" s="5"/>
      <c r="AA267" s="5"/>
      <c r="AB267" s="5"/>
      <c r="AC267" s="5"/>
      <c r="AD267" s="5"/>
    </row>
    <row r="268" ht="15.75" customHeight="1">
      <c r="A268" s="55"/>
      <c r="B268" s="5"/>
      <c r="C268" s="5"/>
      <c r="D268" s="5"/>
      <c r="E268" s="5"/>
      <c r="F268" s="5"/>
      <c r="G268" s="5"/>
      <c r="H268" s="5"/>
      <c r="I268" s="5"/>
      <c r="J268" s="195"/>
      <c r="K268" s="5"/>
      <c r="L268" s="5"/>
      <c r="M268" s="5"/>
      <c r="N268" s="5"/>
      <c r="O268" s="5"/>
      <c r="P268" s="5"/>
      <c r="Q268" s="5"/>
      <c r="R268" s="5"/>
      <c r="S268" s="5"/>
      <c r="T268" s="5"/>
      <c r="U268" s="5"/>
      <c r="V268" s="5"/>
      <c r="W268" s="5"/>
      <c r="X268" s="5"/>
      <c r="Y268" s="5"/>
      <c r="Z268" s="5"/>
      <c r="AA268" s="5"/>
      <c r="AB268" s="5"/>
      <c r="AC268" s="5"/>
      <c r="AD268" s="5"/>
    </row>
    <row r="269" ht="15.75" customHeight="1">
      <c r="A269" s="55"/>
      <c r="B269" s="5"/>
      <c r="C269" s="5"/>
      <c r="D269" s="5"/>
      <c r="E269" s="5"/>
      <c r="F269" s="5"/>
      <c r="G269" s="5"/>
      <c r="H269" s="5"/>
      <c r="I269" s="5"/>
      <c r="J269" s="195"/>
      <c r="K269" s="5"/>
      <c r="L269" s="5"/>
      <c r="M269" s="5"/>
      <c r="N269" s="5"/>
      <c r="O269" s="5"/>
      <c r="P269" s="5"/>
      <c r="Q269" s="5"/>
      <c r="R269" s="5"/>
      <c r="S269" s="5"/>
      <c r="T269" s="5"/>
      <c r="U269" s="5"/>
      <c r="V269" s="5"/>
      <c r="W269" s="5"/>
      <c r="X269" s="5"/>
      <c r="Y269" s="5"/>
      <c r="Z269" s="5"/>
      <c r="AA269" s="5"/>
      <c r="AB269" s="5"/>
      <c r="AC269" s="5"/>
      <c r="AD269" s="5"/>
    </row>
    <row r="270" ht="15.75" customHeight="1">
      <c r="A270" s="55"/>
      <c r="B270" s="5"/>
      <c r="C270" s="5"/>
      <c r="D270" s="5"/>
      <c r="E270" s="5"/>
      <c r="F270" s="5"/>
      <c r="G270" s="5"/>
      <c r="H270" s="5"/>
      <c r="I270" s="5"/>
      <c r="J270" s="195"/>
      <c r="K270" s="5"/>
      <c r="L270" s="5"/>
      <c r="M270" s="5"/>
      <c r="N270" s="5"/>
      <c r="O270" s="5"/>
      <c r="P270" s="5"/>
      <c r="Q270" s="5"/>
      <c r="R270" s="5"/>
      <c r="S270" s="5"/>
      <c r="T270" s="5"/>
      <c r="U270" s="5"/>
      <c r="V270" s="5"/>
      <c r="W270" s="5"/>
      <c r="X270" s="5"/>
      <c r="Y270" s="5"/>
      <c r="Z270" s="5"/>
      <c r="AA270" s="5"/>
      <c r="AB270" s="5"/>
      <c r="AC270" s="5"/>
      <c r="AD270" s="5"/>
    </row>
    <row r="271" ht="15.75" customHeight="1">
      <c r="A271" s="55"/>
      <c r="B271" s="5"/>
      <c r="C271" s="5"/>
      <c r="D271" s="5"/>
      <c r="E271" s="5"/>
      <c r="F271" s="5"/>
      <c r="G271" s="5"/>
      <c r="H271" s="5"/>
      <c r="I271" s="5"/>
      <c r="J271" s="195"/>
      <c r="K271" s="5"/>
      <c r="L271" s="5"/>
      <c r="M271" s="5"/>
      <c r="N271" s="5"/>
      <c r="O271" s="5"/>
      <c r="P271" s="5"/>
      <c r="Q271" s="5"/>
      <c r="R271" s="5"/>
      <c r="S271" s="5"/>
      <c r="T271" s="5"/>
      <c r="U271" s="5"/>
      <c r="V271" s="5"/>
      <c r="W271" s="5"/>
      <c r="X271" s="5"/>
      <c r="Y271" s="5"/>
      <c r="Z271" s="5"/>
      <c r="AA271" s="5"/>
      <c r="AB271" s="5"/>
      <c r="AC271" s="5"/>
      <c r="AD271" s="5"/>
    </row>
    <row r="272" ht="15.75" customHeight="1">
      <c r="A272" s="55"/>
      <c r="B272" s="5"/>
      <c r="C272" s="5"/>
      <c r="D272" s="5"/>
      <c r="E272" s="5"/>
      <c r="F272" s="5"/>
      <c r="G272" s="5"/>
      <c r="H272" s="5"/>
      <c r="I272" s="5"/>
      <c r="J272" s="195"/>
      <c r="K272" s="5"/>
      <c r="L272" s="5"/>
      <c r="M272" s="5"/>
      <c r="N272" s="5"/>
      <c r="O272" s="5"/>
      <c r="P272" s="5"/>
      <c r="Q272" s="5"/>
      <c r="R272" s="5"/>
      <c r="S272" s="5"/>
      <c r="T272" s="5"/>
      <c r="U272" s="5"/>
      <c r="V272" s="5"/>
      <c r="W272" s="5"/>
      <c r="X272" s="5"/>
      <c r="Y272" s="5"/>
      <c r="Z272" s="5"/>
      <c r="AA272" s="5"/>
      <c r="AB272" s="5"/>
      <c r="AC272" s="5"/>
      <c r="AD272" s="5"/>
    </row>
    <row r="273" ht="15.75" customHeight="1">
      <c r="A273" s="55"/>
      <c r="B273" s="5"/>
      <c r="C273" s="5"/>
      <c r="D273" s="5"/>
      <c r="E273" s="5"/>
      <c r="F273" s="5"/>
      <c r="G273" s="5"/>
      <c r="H273" s="5"/>
      <c r="I273" s="5"/>
      <c r="J273" s="195"/>
      <c r="K273" s="5"/>
      <c r="L273" s="5"/>
      <c r="M273" s="5"/>
      <c r="N273" s="5"/>
      <c r="O273" s="5"/>
      <c r="P273" s="5"/>
      <c r="Q273" s="5"/>
      <c r="R273" s="5"/>
      <c r="S273" s="5"/>
      <c r="T273" s="5"/>
      <c r="U273" s="5"/>
      <c r="V273" s="5"/>
      <c r="W273" s="5"/>
      <c r="X273" s="5"/>
      <c r="Y273" s="5"/>
      <c r="Z273" s="5"/>
      <c r="AA273" s="5"/>
      <c r="AB273" s="5"/>
      <c r="AC273" s="5"/>
      <c r="AD273" s="5"/>
    </row>
    <row r="274" ht="15.75" customHeight="1">
      <c r="A274" s="55"/>
      <c r="B274" s="5"/>
      <c r="C274" s="5"/>
      <c r="D274" s="5"/>
      <c r="E274" s="5"/>
      <c r="F274" s="5"/>
      <c r="G274" s="5"/>
      <c r="H274" s="5"/>
      <c r="I274" s="5"/>
      <c r="J274" s="195"/>
      <c r="K274" s="5"/>
      <c r="L274" s="5"/>
      <c r="M274" s="5"/>
      <c r="N274" s="5"/>
      <c r="O274" s="5"/>
      <c r="P274" s="5"/>
      <c r="Q274" s="5"/>
      <c r="R274" s="5"/>
      <c r="S274" s="5"/>
      <c r="T274" s="5"/>
      <c r="U274" s="5"/>
      <c r="V274" s="5"/>
      <c r="W274" s="5"/>
      <c r="X274" s="5"/>
      <c r="Y274" s="5"/>
      <c r="Z274" s="5"/>
      <c r="AA274" s="5"/>
      <c r="AB274" s="5"/>
      <c r="AC274" s="5"/>
      <c r="AD274" s="5"/>
    </row>
    <row r="275" ht="15.75" customHeight="1">
      <c r="A275" s="55"/>
      <c r="B275" s="5"/>
      <c r="C275" s="5"/>
      <c r="D275" s="5"/>
      <c r="E275" s="5"/>
      <c r="F275" s="5"/>
      <c r="G275" s="5"/>
      <c r="H275" s="5"/>
      <c r="I275" s="5"/>
      <c r="J275" s="195"/>
      <c r="K275" s="5"/>
      <c r="L275" s="5"/>
      <c r="M275" s="5"/>
      <c r="N275" s="5"/>
      <c r="O275" s="5"/>
      <c r="P275" s="5"/>
      <c r="Q275" s="5"/>
      <c r="R275" s="5"/>
      <c r="S275" s="5"/>
      <c r="T275" s="5"/>
      <c r="U275" s="5"/>
      <c r="V275" s="5"/>
      <c r="W275" s="5"/>
      <c r="X275" s="5"/>
      <c r="Y275" s="5"/>
      <c r="Z275" s="5"/>
      <c r="AA275" s="5"/>
      <c r="AB275" s="5"/>
      <c r="AC275" s="5"/>
      <c r="AD275" s="5"/>
    </row>
    <row r="276" ht="15.75" customHeight="1">
      <c r="A276" s="78"/>
      <c r="J276" s="196"/>
      <c r="T276" s="5"/>
      <c r="U276" s="5"/>
      <c r="V276" s="5"/>
      <c r="W276" s="5"/>
    </row>
    <row r="277" ht="15.75" customHeight="1">
      <c r="A277" s="78"/>
      <c r="J277" s="196"/>
      <c r="T277" s="5"/>
      <c r="U277" s="5"/>
      <c r="V277" s="5"/>
      <c r="W277" s="5"/>
    </row>
    <row r="278" ht="15.75" customHeight="1">
      <c r="A278" s="78"/>
      <c r="J278" s="196"/>
      <c r="T278" s="5"/>
      <c r="U278" s="5"/>
      <c r="V278" s="5"/>
      <c r="W278" s="5"/>
    </row>
    <row r="279" ht="15.75" customHeight="1">
      <c r="A279" s="78"/>
      <c r="J279" s="196"/>
      <c r="T279" s="5"/>
      <c r="U279" s="5"/>
      <c r="V279" s="5"/>
      <c r="W279" s="5"/>
    </row>
    <row r="280" ht="15.75" customHeight="1">
      <c r="A280" s="78"/>
      <c r="J280" s="196"/>
      <c r="T280" s="5"/>
      <c r="U280" s="5"/>
      <c r="V280" s="5"/>
      <c r="W280" s="5"/>
    </row>
    <row r="281" ht="15.75" customHeight="1">
      <c r="A281" s="78"/>
      <c r="J281" s="196"/>
      <c r="T281" s="5"/>
      <c r="U281" s="5"/>
      <c r="V281" s="5"/>
      <c r="W281" s="5"/>
    </row>
    <row r="282" ht="15.75" customHeight="1">
      <c r="A282" s="78"/>
      <c r="J282" s="196"/>
      <c r="T282" s="5"/>
      <c r="U282" s="5"/>
      <c r="V282" s="5"/>
      <c r="W282" s="5"/>
    </row>
    <row r="283" ht="15.75" customHeight="1">
      <c r="A283" s="78"/>
      <c r="J283" s="196"/>
      <c r="T283" s="5"/>
      <c r="U283" s="5"/>
      <c r="V283" s="5"/>
      <c r="W283" s="5"/>
    </row>
    <row r="284" ht="15.75" customHeight="1">
      <c r="A284" s="78"/>
      <c r="J284" s="196"/>
      <c r="T284" s="5"/>
      <c r="U284" s="5"/>
      <c r="V284" s="5"/>
      <c r="W284" s="5"/>
    </row>
    <row r="285" ht="15.75" customHeight="1">
      <c r="A285" s="78"/>
      <c r="J285" s="196"/>
      <c r="T285" s="5"/>
      <c r="U285" s="5"/>
      <c r="V285" s="5"/>
      <c r="W285" s="5"/>
    </row>
    <row r="286" ht="15.75" customHeight="1">
      <c r="A286" s="78"/>
      <c r="J286" s="196"/>
      <c r="T286" s="5"/>
      <c r="U286" s="5"/>
      <c r="V286" s="5"/>
      <c r="W286" s="5"/>
    </row>
    <row r="287" ht="15.75" customHeight="1">
      <c r="A287" s="78"/>
      <c r="J287" s="196"/>
      <c r="T287" s="5"/>
      <c r="U287" s="5"/>
      <c r="V287" s="5"/>
      <c r="W287" s="5"/>
    </row>
    <row r="288" ht="15.75" customHeight="1">
      <c r="A288" s="78"/>
      <c r="J288" s="196"/>
      <c r="T288" s="5"/>
      <c r="U288" s="5"/>
      <c r="V288" s="5"/>
      <c r="W288" s="5"/>
    </row>
    <row r="289" ht="15.75" customHeight="1">
      <c r="A289" s="78"/>
      <c r="J289" s="196"/>
      <c r="T289" s="5"/>
      <c r="U289" s="5"/>
      <c r="V289" s="5"/>
      <c r="W289" s="5"/>
    </row>
    <row r="290" ht="15.75" customHeight="1">
      <c r="A290" s="78"/>
      <c r="J290" s="196"/>
      <c r="T290" s="5"/>
      <c r="U290" s="5"/>
      <c r="V290" s="5"/>
      <c r="W290" s="5"/>
    </row>
    <row r="291" ht="15.75" customHeight="1">
      <c r="A291" s="78"/>
      <c r="J291" s="196"/>
      <c r="T291" s="5"/>
      <c r="U291" s="5"/>
      <c r="V291" s="5"/>
      <c r="W291" s="5"/>
    </row>
    <row r="292" ht="15.75" customHeight="1">
      <c r="A292" s="78"/>
      <c r="J292" s="196"/>
      <c r="T292" s="5"/>
      <c r="U292" s="5"/>
      <c r="V292" s="5"/>
      <c r="W292" s="5"/>
    </row>
    <row r="293" ht="15.75" customHeight="1">
      <c r="A293" s="78"/>
      <c r="J293" s="196"/>
      <c r="T293" s="5"/>
      <c r="U293" s="5"/>
      <c r="V293" s="5"/>
      <c r="W293" s="5"/>
    </row>
    <row r="294" ht="15.75" customHeight="1">
      <c r="A294" s="78"/>
      <c r="J294" s="196"/>
      <c r="T294" s="5"/>
      <c r="U294" s="5"/>
      <c r="V294" s="5"/>
      <c r="W294" s="5"/>
    </row>
    <row r="295" ht="15.75" customHeight="1">
      <c r="A295" s="78"/>
      <c r="J295" s="196"/>
      <c r="T295" s="5"/>
      <c r="U295" s="5"/>
      <c r="V295" s="5"/>
      <c r="W295" s="5"/>
    </row>
    <row r="296" ht="15.75" customHeight="1">
      <c r="A296" s="78"/>
      <c r="J296" s="196"/>
      <c r="T296" s="5"/>
      <c r="U296" s="5"/>
      <c r="V296" s="5"/>
      <c r="W296" s="5"/>
    </row>
    <row r="297" ht="15.75" customHeight="1">
      <c r="A297" s="78"/>
      <c r="J297" s="196"/>
      <c r="T297" s="5"/>
      <c r="U297" s="5"/>
      <c r="V297" s="5"/>
      <c r="W297" s="5"/>
    </row>
    <row r="298" ht="15.75" customHeight="1">
      <c r="A298" s="78"/>
      <c r="J298" s="196"/>
      <c r="T298" s="5"/>
      <c r="U298" s="5"/>
      <c r="V298" s="5"/>
      <c r="W298" s="5"/>
    </row>
    <row r="299" ht="15.75" customHeight="1">
      <c r="A299" s="78"/>
      <c r="J299" s="196"/>
      <c r="T299" s="5"/>
      <c r="U299" s="5"/>
      <c r="V299" s="5"/>
      <c r="W299" s="5"/>
    </row>
    <row r="300" ht="15.75" customHeight="1">
      <c r="A300" s="78"/>
      <c r="J300" s="196"/>
      <c r="T300" s="5"/>
      <c r="U300" s="5"/>
      <c r="V300" s="5"/>
      <c r="W300" s="5"/>
    </row>
    <row r="301" ht="15.75" customHeight="1">
      <c r="A301" s="78"/>
      <c r="J301" s="196"/>
      <c r="T301" s="5"/>
      <c r="U301" s="5"/>
      <c r="V301" s="5"/>
      <c r="W301" s="5"/>
    </row>
    <row r="302" ht="15.75" customHeight="1">
      <c r="A302" s="78"/>
      <c r="J302" s="196"/>
      <c r="T302" s="5"/>
      <c r="U302" s="5"/>
      <c r="V302" s="5"/>
      <c r="W302" s="5"/>
    </row>
    <row r="303" ht="15.75" customHeight="1">
      <c r="A303" s="78"/>
      <c r="J303" s="196"/>
      <c r="T303" s="5"/>
      <c r="U303" s="5"/>
      <c r="V303" s="5"/>
      <c r="W303" s="5"/>
    </row>
    <row r="304" ht="15.75" customHeight="1">
      <c r="A304" s="78"/>
      <c r="J304" s="196"/>
      <c r="T304" s="5"/>
      <c r="U304" s="5"/>
      <c r="V304" s="5"/>
      <c r="W304" s="5"/>
    </row>
    <row r="305" ht="15.75" customHeight="1">
      <c r="A305" s="78"/>
      <c r="J305" s="196"/>
      <c r="T305" s="5"/>
      <c r="U305" s="5"/>
      <c r="V305" s="5"/>
      <c r="W305" s="5"/>
    </row>
    <row r="306" ht="15.75" customHeight="1">
      <c r="A306" s="78"/>
      <c r="J306" s="196"/>
      <c r="T306" s="5"/>
      <c r="U306" s="5"/>
      <c r="V306" s="5"/>
      <c r="W306" s="5"/>
    </row>
    <row r="307" ht="15.75" customHeight="1">
      <c r="A307" s="78"/>
      <c r="J307" s="196"/>
      <c r="T307" s="5"/>
      <c r="U307" s="5"/>
      <c r="V307" s="5"/>
      <c r="W307" s="5"/>
    </row>
    <row r="308" ht="15.75" customHeight="1">
      <c r="A308" s="78"/>
      <c r="J308" s="196"/>
      <c r="T308" s="5"/>
      <c r="U308" s="5"/>
      <c r="V308" s="5"/>
      <c r="W308" s="5"/>
    </row>
    <row r="309" ht="15.75" customHeight="1">
      <c r="A309" s="78"/>
      <c r="J309" s="196"/>
      <c r="T309" s="5"/>
      <c r="U309" s="5"/>
      <c r="V309" s="5"/>
      <c r="W309" s="5"/>
    </row>
    <row r="310" ht="15.75" customHeight="1">
      <c r="A310" s="78"/>
      <c r="J310" s="196"/>
      <c r="T310" s="5"/>
      <c r="U310" s="5"/>
      <c r="V310" s="5"/>
      <c r="W310" s="5"/>
    </row>
    <row r="311" ht="15.75" customHeight="1">
      <c r="A311" s="78"/>
      <c r="J311" s="196"/>
      <c r="T311" s="5"/>
      <c r="U311" s="5"/>
      <c r="V311" s="5"/>
      <c r="W311" s="5"/>
    </row>
    <row r="312" ht="15.75" customHeight="1">
      <c r="A312" s="78"/>
      <c r="J312" s="196"/>
      <c r="T312" s="5"/>
      <c r="U312" s="5"/>
      <c r="V312" s="5"/>
      <c r="W312" s="5"/>
    </row>
    <row r="313" ht="15.75" customHeight="1">
      <c r="A313" s="78"/>
      <c r="J313" s="196"/>
      <c r="T313" s="5"/>
      <c r="U313" s="5"/>
      <c r="V313" s="5"/>
      <c r="W313" s="5"/>
    </row>
    <row r="314" ht="15.75" customHeight="1">
      <c r="A314" s="78"/>
      <c r="J314" s="196"/>
      <c r="T314" s="5"/>
      <c r="U314" s="5"/>
      <c r="V314" s="5"/>
      <c r="W314" s="5"/>
    </row>
    <row r="315" ht="15.75" customHeight="1">
      <c r="A315" s="78"/>
      <c r="J315" s="196"/>
      <c r="T315" s="5"/>
      <c r="U315" s="5"/>
      <c r="V315" s="5"/>
      <c r="W315" s="5"/>
    </row>
    <row r="316" ht="15.75" customHeight="1">
      <c r="A316" s="78"/>
      <c r="J316" s="196"/>
      <c r="T316" s="5"/>
      <c r="U316" s="5"/>
      <c r="V316" s="5"/>
      <c r="W316" s="5"/>
    </row>
    <row r="317" ht="15.75" customHeight="1">
      <c r="A317" s="78"/>
      <c r="J317" s="196"/>
      <c r="T317" s="5"/>
      <c r="U317" s="5"/>
      <c r="V317" s="5"/>
      <c r="W317" s="5"/>
    </row>
    <row r="318" ht="15.75" customHeight="1">
      <c r="A318" s="78"/>
      <c r="J318" s="196"/>
      <c r="T318" s="5"/>
      <c r="U318" s="5"/>
      <c r="V318" s="5"/>
      <c r="W318" s="5"/>
    </row>
    <row r="319" ht="15.75" customHeight="1">
      <c r="A319" s="78"/>
      <c r="J319" s="196"/>
      <c r="T319" s="5"/>
      <c r="U319" s="5"/>
      <c r="V319" s="5"/>
      <c r="W319" s="5"/>
    </row>
    <row r="320" ht="15.75" customHeight="1">
      <c r="A320" s="78"/>
      <c r="J320" s="196"/>
      <c r="T320" s="5"/>
      <c r="U320" s="5"/>
      <c r="V320" s="5"/>
      <c r="W320" s="5"/>
    </row>
    <row r="321" ht="15.75" customHeight="1">
      <c r="A321" s="78"/>
      <c r="J321" s="196"/>
      <c r="T321" s="5"/>
      <c r="U321" s="5"/>
      <c r="V321" s="5"/>
      <c r="W321" s="5"/>
    </row>
    <row r="322" ht="15.75" customHeight="1">
      <c r="A322" s="78"/>
      <c r="J322" s="196"/>
      <c r="T322" s="5"/>
      <c r="U322" s="5"/>
      <c r="V322" s="5"/>
      <c r="W322" s="5"/>
    </row>
    <row r="323" ht="15.75" customHeight="1">
      <c r="A323" s="78"/>
      <c r="J323" s="196"/>
      <c r="T323" s="5"/>
      <c r="U323" s="5"/>
      <c r="V323" s="5"/>
      <c r="W323" s="5"/>
    </row>
    <row r="324" ht="15.75" customHeight="1">
      <c r="A324" s="78"/>
      <c r="J324" s="196"/>
      <c r="T324" s="5"/>
      <c r="U324" s="5"/>
      <c r="V324" s="5"/>
      <c r="W324" s="5"/>
    </row>
    <row r="325" ht="15.75" customHeight="1">
      <c r="A325" s="78"/>
      <c r="J325" s="196"/>
      <c r="T325" s="5"/>
      <c r="U325" s="5"/>
      <c r="V325" s="5"/>
      <c r="W325" s="5"/>
    </row>
    <row r="326" ht="15.75" customHeight="1">
      <c r="A326" s="78"/>
      <c r="J326" s="196"/>
      <c r="T326" s="5"/>
      <c r="U326" s="5"/>
      <c r="V326" s="5"/>
      <c r="W326" s="5"/>
    </row>
    <row r="327" ht="15.75" customHeight="1">
      <c r="A327" s="78"/>
      <c r="J327" s="196"/>
      <c r="T327" s="5"/>
      <c r="U327" s="5"/>
      <c r="V327" s="5"/>
      <c r="W327" s="5"/>
    </row>
    <row r="328" ht="15.75" customHeight="1">
      <c r="A328" s="78"/>
      <c r="J328" s="196"/>
      <c r="T328" s="5"/>
      <c r="U328" s="5"/>
      <c r="V328" s="5"/>
      <c r="W328" s="5"/>
    </row>
    <row r="329" ht="15.75" customHeight="1">
      <c r="A329" s="78"/>
      <c r="J329" s="196"/>
      <c r="T329" s="5"/>
      <c r="U329" s="5"/>
      <c r="V329" s="5"/>
      <c r="W329" s="5"/>
    </row>
    <row r="330" ht="15.75" customHeight="1">
      <c r="A330" s="78"/>
      <c r="J330" s="196"/>
      <c r="T330" s="5"/>
      <c r="U330" s="5"/>
      <c r="V330" s="5"/>
      <c r="W330" s="5"/>
    </row>
    <row r="331" ht="15.75" customHeight="1">
      <c r="A331" s="78"/>
      <c r="J331" s="196"/>
      <c r="T331" s="5"/>
      <c r="U331" s="5"/>
      <c r="V331" s="5"/>
      <c r="W331" s="5"/>
    </row>
    <row r="332" ht="15.75" customHeight="1">
      <c r="A332" s="78"/>
      <c r="J332" s="196"/>
      <c r="T332" s="5"/>
      <c r="U332" s="5"/>
      <c r="V332" s="5"/>
      <c r="W332" s="5"/>
    </row>
    <row r="333" ht="15.75" customHeight="1">
      <c r="A333" s="78"/>
      <c r="J333" s="196"/>
      <c r="T333" s="5"/>
      <c r="U333" s="5"/>
      <c r="V333" s="5"/>
      <c r="W333" s="5"/>
    </row>
    <row r="334" ht="15.75" customHeight="1">
      <c r="A334" s="78"/>
      <c r="J334" s="196"/>
      <c r="T334" s="5"/>
      <c r="U334" s="5"/>
      <c r="V334" s="5"/>
      <c r="W334" s="5"/>
    </row>
    <row r="335" ht="15.75" customHeight="1">
      <c r="A335" s="78"/>
      <c r="J335" s="196"/>
      <c r="T335" s="5"/>
      <c r="U335" s="5"/>
      <c r="V335" s="5"/>
      <c r="W335" s="5"/>
    </row>
    <row r="336" ht="15.75" customHeight="1">
      <c r="A336" s="78"/>
      <c r="J336" s="196"/>
      <c r="T336" s="5"/>
      <c r="U336" s="5"/>
      <c r="V336" s="5"/>
      <c r="W336" s="5"/>
    </row>
    <row r="337" ht="15.75" customHeight="1">
      <c r="A337" s="78"/>
      <c r="J337" s="196"/>
      <c r="T337" s="5"/>
      <c r="U337" s="5"/>
      <c r="V337" s="5"/>
      <c r="W337" s="5"/>
    </row>
    <row r="338" ht="15.75" customHeight="1">
      <c r="A338" s="78"/>
      <c r="J338" s="196"/>
      <c r="T338" s="5"/>
      <c r="U338" s="5"/>
      <c r="V338" s="5"/>
      <c r="W338" s="5"/>
    </row>
    <row r="339" ht="15.75" customHeight="1">
      <c r="A339" s="78"/>
      <c r="J339" s="196"/>
      <c r="T339" s="5"/>
      <c r="U339" s="5"/>
      <c r="V339" s="5"/>
      <c r="W339" s="5"/>
    </row>
    <row r="340" ht="15.75" customHeight="1">
      <c r="A340" s="78"/>
      <c r="J340" s="196"/>
      <c r="T340" s="5"/>
      <c r="U340" s="5"/>
      <c r="V340" s="5"/>
      <c r="W340" s="5"/>
    </row>
    <row r="341" ht="15.75" customHeight="1">
      <c r="A341" s="78"/>
      <c r="J341" s="196"/>
      <c r="T341" s="5"/>
      <c r="U341" s="5"/>
      <c r="V341" s="5"/>
      <c r="W341" s="5"/>
    </row>
    <row r="342" ht="15.75" customHeight="1">
      <c r="A342" s="78"/>
      <c r="J342" s="196"/>
      <c r="T342" s="5"/>
      <c r="U342" s="5"/>
      <c r="V342" s="5"/>
      <c r="W342" s="5"/>
    </row>
    <row r="343" ht="15.75" customHeight="1">
      <c r="A343" s="78"/>
      <c r="J343" s="196"/>
      <c r="T343" s="5"/>
      <c r="U343" s="5"/>
      <c r="V343" s="5"/>
      <c r="W343" s="5"/>
    </row>
    <row r="344" ht="15.75" customHeight="1">
      <c r="A344" s="78"/>
      <c r="J344" s="196"/>
      <c r="T344" s="5"/>
      <c r="U344" s="5"/>
      <c r="V344" s="5"/>
      <c r="W344" s="5"/>
    </row>
    <row r="345" ht="15.75" customHeight="1">
      <c r="A345" s="78"/>
      <c r="J345" s="196"/>
      <c r="T345" s="5"/>
      <c r="U345" s="5"/>
      <c r="V345" s="5"/>
      <c r="W345" s="5"/>
    </row>
    <row r="346" ht="15.75" customHeight="1">
      <c r="A346" s="78"/>
      <c r="J346" s="196"/>
      <c r="T346" s="5"/>
      <c r="U346" s="5"/>
      <c r="V346" s="5"/>
      <c r="W346" s="5"/>
    </row>
    <row r="347" ht="15.75" customHeight="1">
      <c r="A347" s="78"/>
      <c r="J347" s="196"/>
      <c r="T347" s="5"/>
      <c r="U347" s="5"/>
      <c r="V347" s="5"/>
      <c r="W347" s="5"/>
    </row>
    <row r="348" ht="15.75" customHeight="1">
      <c r="A348" s="78"/>
      <c r="J348" s="196"/>
      <c r="T348" s="5"/>
      <c r="U348" s="5"/>
      <c r="V348" s="5"/>
      <c r="W348" s="5"/>
    </row>
    <row r="349" ht="15.75" customHeight="1">
      <c r="A349" s="78"/>
      <c r="J349" s="196"/>
      <c r="T349" s="5"/>
      <c r="U349" s="5"/>
      <c r="V349" s="5"/>
      <c r="W349" s="5"/>
    </row>
    <row r="350" ht="15.75" customHeight="1">
      <c r="A350" s="78"/>
      <c r="J350" s="196"/>
      <c r="T350" s="5"/>
      <c r="U350" s="5"/>
      <c r="V350" s="5"/>
      <c r="W350" s="5"/>
    </row>
    <row r="351" ht="15.75" customHeight="1">
      <c r="A351" s="78"/>
      <c r="J351" s="196"/>
      <c r="T351" s="5"/>
      <c r="U351" s="5"/>
      <c r="V351" s="5"/>
      <c r="W351" s="5"/>
    </row>
    <row r="352" ht="15.75" customHeight="1">
      <c r="A352" s="78"/>
      <c r="J352" s="196"/>
      <c r="T352" s="5"/>
      <c r="U352" s="5"/>
      <c r="V352" s="5"/>
      <c r="W352" s="5"/>
    </row>
    <row r="353" ht="15.75" customHeight="1">
      <c r="A353" s="78"/>
      <c r="J353" s="196"/>
      <c r="T353" s="5"/>
      <c r="U353" s="5"/>
      <c r="V353" s="5"/>
      <c r="W353" s="5"/>
    </row>
    <row r="354" ht="15.75" customHeight="1">
      <c r="A354" s="78"/>
      <c r="J354" s="196"/>
      <c r="T354" s="5"/>
      <c r="U354" s="5"/>
      <c r="V354" s="5"/>
      <c r="W354" s="5"/>
    </row>
    <row r="355" ht="15.75" customHeight="1">
      <c r="A355" s="78"/>
      <c r="J355" s="196"/>
      <c r="T355" s="5"/>
      <c r="U355" s="5"/>
      <c r="V355" s="5"/>
      <c r="W355" s="5"/>
    </row>
    <row r="356" ht="15.75" customHeight="1">
      <c r="A356" s="78"/>
      <c r="J356" s="196"/>
      <c r="T356" s="5"/>
      <c r="U356" s="5"/>
      <c r="V356" s="5"/>
      <c r="W356" s="5"/>
    </row>
    <row r="357" ht="15.75" customHeight="1">
      <c r="A357" s="78"/>
      <c r="J357" s="196"/>
      <c r="T357" s="5"/>
      <c r="U357" s="5"/>
      <c r="V357" s="5"/>
      <c r="W357" s="5"/>
    </row>
    <row r="358" ht="15.75" customHeight="1">
      <c r="A358" s="78"/>
      <c r="J358" s="196"/>
      <c r="T358" s="5"/>
      <c r="U358" s="5"/>
      <c r="V358" s="5"/>
      <c r="W358" s="5"/>
    </row>
    <row r="359" ht="15.75" customHeight="1">
      <c r="A359" s="78"/>
      <c r="J359" s="196"/>
      <c r="T359" s="5"/>
      <c r="U359" s="5"/>
      <c r="V359" s="5"/>
      <c r="W359" s="5"/>
    </row>
    <row r="360" ht="15.75" customHeight="1">
      <c r="A360" s="78"/>
      <c r="J360" s="196"/>
      <c r="T360" s="5"/>
      <c r="U360" s="5"/>
      <c r="V360" s="5"/>
      <c r="W360" s="5"/>
    </row>
    <row r="361" ht="15.75" customHeight="1">
      <c r="A361" s="78"/>
      <c r="J361" s="196"/>
      <c r="T361" s="5"/>
      <c r="U361" s="5"/>
      <c r="V361" s="5"/>
      <c r="W361" s="5"/>
    </row>
    <row r="362" ht="15.75" customHeight="1">
      <c r="A362" s="78"/>
      <c r="J362" s="196"/>
      <c r="T362" s="5"/>
      <c r="U362" s="5"/>
      <c r="V362" s="5"/>
      <c r="W362" s="5"/>
    </row>
    <row r="363" ht="15.75" customHeight="1">
      <c r="A363" s="78"/>
      <c r="J363" s="196"/>
      <c r="T363" s="5"/>
      <c r="U363" s="5"/>
      <c r="V363" s="5"/>
      <c r="W363" s="5"/>
    </row>
    <row r="364" ht="15.75" customHeight="1">
      <c r="A364" s="78"/>
      <c r="J364" s="196"/>
      <c r="T364" s="5"/>
      <c r="U364" s="5"/>
      <c r="V364" s="5"/>
      <c r="W364" s="5"/>
    </row>
    <row r="365" ht="15.75" customHeight="1">
      <c r="A365" s="78"/>
      <c r="J365" s="196"/>
      <c r="T365" s="5"/>
      <c r="U365" s="5"/>
      <c r="V365" s="5"/>
      <c r="W365" s="5"/>
    </row>
    <row r="366" ht="15.75" customHeight="1">
      <c r="A366" s="78"/>
      <c r="J366" s="196"/>
      <c r="T366" s="5"/>
      <c r="U366" s="5"/>
      <c r="V366" s="5"/>
      <c r="W366" s="5"/>
    </row>
    <row r="367" ht="15.75" customHeight="1">
      <c r="A367" s="78"/>
      <c r="J367" s="196"/>
      <c r="T367" s="5"/>
      <c r="U367" s="5"/>
      <c r="V367" s="5"/>
      <c r="W367" s="5"/>
    </row>
    <row r="368" ht="15.75" customHeight="1">
      <c r="A368" s="78"/>
      <c r="J368" s="196"/>
      <c r="T368" s="5"/>
      <c r="U368" s="5"/>
      <c r="V368" s="5"/>
      <c r="W368" s="5"/>
    </row>
    <row r="369" ht="15.75" customHeight="1">
      <c r="A369" s="78"/>
      <c r="J369" s="196"/>
      <c r="T369" s="5"/>
      <c r="U369" s="5"/>
      <c r="V369" s="5"/>
      <c r="W369" s="5"/>
    </row>
    <row r="370" ht="15.75" customHeight="1">
      <c r="A370" s="78"/>
      <c r="J370" s="196"/>
      <c r="T370" s="5"/>
      <c r="U370" s="5"/>
      <c r="V370" s="5"/>
      <c r="W370" s="5"/>
    </row>
    <row r="371" ht="15.75" customHeight="1">
      <c r="A371" s="78"/>
      <c r="J371" s="196"/>
      <c r="T371" s="5"/>
      <c r="U371" s="5"/>
      <c r="V371" s="5"/>
      <c r="W371" s="5"/>
    </row>
    <row r="372" ht="15.75" customHeight="1">
      <c r="A372" s="78"/>
      <c r="J372" s="196"/>
      <c r="T372" s="5"/>
      <c r="U372" s="5"/>
      <c r="V372" s="5"/>
      <c r="W372" s="5"/>
    </row>
    <row r="373" ht="15.75" customHeight="1">
      <c r="A373" s="78"/>
      <c r="J373" s="196"/>
      <c r="T373" s="5"/>
      <c r="U373" s="5"/>
      <c r="V373" s="5"/>
      <c r="W373" s="5"/>
    </row>
    <row r="374" ht="15.75" customHeight="1">
      <c r="A374" s="78"/>
      <c r="J374" s="196"/>
      <c r="T374" s="5"/>
      <c r="U374" s="5"/>
      <c r="V374" s="5"/>
      <c r="W374" s="5"/>
    </row>
    <row r="375" ht="15.75" customHeight="1">
      <c r="A375" s="78"/>
      <c r="J375" s="196"/>
      <c r="T375" s="5"/>
      <c r="U375" s="5"/>
      <c r="V375" s="5"/>
      <c r="W375" s="5"/>
    </row>
    <row r="376" ht="15.75" customHeight="1">
      <c r="A376" s="78"/>
      <c r="J376" s="196"/>
      <c r="T376" s="5"/>
      <c r="U376" s="5"/>
      <c r="V376" s="5"/>
      <c r="W376" s="5"/>
    </row>
    <row r="377" ht="15.75" customHeight="1">
      <c r="A377" s="78"/>
      <c r="J377" s="196"/>
      <c r="T377" s="5"/>
      <c r="U377" s="5"/>
      <c r="V377" s="5"/>
      <c r="W377" s="5"/>
    </row>
    <row r="378" ht="15.75" customHeight="1">
      <c r="A378" s="78"/>
      <c r="J378" s="196"/>
      <c r="T378" s="5"/>
      <c r="U378" s="5"/>
      <c r="V378" s="5"/>
      <c r="W378" s="5"/>
    </row>
    <row r="379" ht="15.75" customHeight="1">
      <c r="A379" s="78"/>
      <c r="J379" s="196"/>
      <c r="T379" s="5"/>
      <c r="U379" s="5"/>
      <c r="V379" s="5"/>
      <c r="W379" s="5"/>
    </row>
    <row r="380" ht="15.75" customHeight="1">
      <c r="A380" s="78"/>
      <c r="J380" s="196"/>
      <c r="T380" s="5"/>
      <c r="U380" s="5"/>
      <c r="V380" s="5"/>
      <c r="W380" s="5"/>
    </row>
    <row r="381" ht="15.75" customHeight="1">
      <c r="A381" s="78"/>
      <c r="J381" s="196"/>
      <c r="T381" s="5"/>
      <c r="U381" s="5"/>
      <c r="V381" s="5"/>
      <c r="W381" s="5"/>
    </row>
    <row r="382" ht="15.75" customHeight="1">
      <c r="A382" s="78"/>
      <c r="J382" s="196"/>
      <c r="T382" s="5"/>
      <c r="U382" s="5"/>
      <c r="V382" s="5"/>
      <c r="W382" s="5"/>
    </row>
    <row r="383" ht="15.75" customHeight="1">
      <c r="A383" s="78"/>
      <c r="J383" s="196"/>
      <c r="T383" s="5"/>
      <c r="U383" s="5"/>
      <c r="V383" s="5"/>
      <c r="W383" s="5"/>
    </row>
    <row r="384" ht="15.75" customHeight="1">
      <c r="A384" s="78"/>
      <c r="J384" s="196"/>
      <c r="T384" s="5"/>
      <c r="U384" s="5"/>
      <c r="V384" s="5"/>
      <c r="W384" s="5"/>
    </row>
    <row r="385" ht="15.75" customHeight="1">
      <c r="A385" s="78"/>
      <c r="J385" s="196"/>
      <c r="T385" s="5"/>
      <c r="U385" s="5"/>
      <c r="V385" s="5"/>
      <c r="W385" s="5"/>
    </row>
    <row r="386" ht="15.75" customHeight="1">
      <c r="A386" s="78"/>
      <c r="J386" s="196"/>
      <c r="T386" s="5"/>
      <c r="U386" s="5"/>
      <c r="V386" s="5"/>
      <c r="W386" s="5"/>
    </row>
    <row r="387" ht="15.75" customHeight="1">
      <c r="A387" s="78"/>
      <c r="J387" s="196"/>
      <c r="T387" s="5"/>
      <c r="U387" s="5"/>
      <c r="V387" s="5"/>
      <c r="W387" s="5"/>
    </row>
    <row r="388" ht="15.75" customHeight="1">
      <c r="A388" s="78"/>
      <c r="J388" s="196"/>
      <c r="T388" s="5"/>
      <c r="U388" s="5"/>
      <c r="V388" s="5"/>
      <c r="W388" s="5"/>
    </row>
    <row r="389" ht="15.75" customHeight="1">
      <c r="A389" s="78"/>
      <c r="J389" s="196"/>
      <c r="T389" s="5"/>
      <c r="U389" s="5"/>
      <c r="V389" s="5"/>
      <c r="W389" s="5"/>
    </row>
    <row r="390" ht="15.75" customHeight="1">
      <c r="A390" s="78"/>
      <c r="J390" s="196"/>
      <c r="T390" s="5"/>
      <c r="U390" s="5"/>
      <c r="V390" s="5"/>
      <c r="W390" s="5"/>
    </row>
    <row r="391" ht="15.75" customHeight="1">
      <c r="A391" s="78"/>
      <c r="J391" s="196"/>
      <c r="T391" s="5"/>
      <c r="U391" s="5"/>
      <c r="V391" s="5"/>
      <c r="W391" s="5"/>
    </row>
    <row r="392" ht="15.75" customHeight="1">
      <c r="A392" s="78"/>
      <c r="J392" s="196"/>
      <c r="T392" s="5"/>
      <c r="U392" s="5"/>
      <c r="V392" s="5"/>
      <c r="W392" s="5"/>
    </row>
    <row r="393" ht="15.75" customHeight="1">
      <c r="A393" s="78"/>
      <c r="J393" s="196"/>
      <c r="T393" s="5"/>
      <c r="U393" s="5"/>
      <c r="V393" s="5"/>
      <c r="W393" s="5"/>
    </row>
    <row r="394" ht="15.75" customHeight="1">
      <c r="A394" s="78"/>
      <c r="J394" s="196"/>
      <c r="T394" s="5"/>
      <c r="U394" s="5"/>
      <c r="V394" s="5"/>
      <c r="W394" s="5"/>
    </row>
    <row r="395" ht="15.75" customHeight="1">
      <c r="A395" s="78"/>
      <c r="J395" s="196"/>
      <c r="T395" s="5"/>
      <c r="U395" s="5"/>
      <c r="V395" s="5"/>
      <c r="W395" s="5"/>
    </row>
    <row r="396" ht="15.75" customHeight="1">
      <c r="A396" s="78"/>
      <c r="J396" s="196"/>
      <c r="T396" s="5"/>
      <c r="U396" s="5"/>
      <c r="V396" s="5"/>
      <c r="W396" s="5"/>
    </row>
    <row r="397" ht="15.75" customHeight="1">
      <c r="A397" s="78"/>
      <c r="J397" s="196"/>
      <c r="T397" s="5"/>
      <c r="U397" s="5"/>
      <c r="V397" s="5"/>
      <c r="W397" s="5"/>
    </row>
    <row r="398" ht="15.75" customHeight="1">
      <c r="A398" s="78"/>
      <c r="J398" s="196"/>
      <c r="T398" s="5"/>
      <c r="U398" s="5"/>
      <c r="V398" s="5"/>
      <c r="W398" s="5"/>
    </row>
    <row r="399" ht="15.75" customHeight="1">
      <c r="A399" s="78"/>
      <c r="J399" s="196"/>
      <c r="T399" s="5"/>
      <c r="U399" s="5"/>
      <c r="V399" s="5"/>
      <c r="W399" s="5"/>
    </row>
    <row r="400" ht="15.75" customHeight="1">
      <c r="A400" s="78"/>
      <c r="J400" s="196"/>
      <c r="T400" s="5"/>
      <c r="U400" s="5"/>
      <c r="V400" s="5"/>
      <c r="W400" s="5"/>
    </row>
    <row r="401" ht="15.75" customHeight="1">
      <c r="A401" s="78"/>
      <c r="J401" s="196"/>
      <c r="T401" s="5"/>
      <c r="U401" s="5"/>
      <c r="V401" s="5"/>
      <c r="W401" s="5"/>
    </row>
    <row r="402" ht="15.75" customHeight="1">
      <c r="A402" s="78"/>
      <c r="J402" s="196"/>
      <c r="T402" s="5"/>
      <c r="U402" s="5"/>
      <c r="V402" s="5"/>
      <c r="W402" s="5"/>
    </row>
    <row r="403" ht="15.75" customHeight="1">
      <c r="A403" s="78"/>
      <c r="J403" s="196"/>
      <c r="T403" s="5"/>
      <c r="U403" s="5"/>
      <c r="V403" s="5"/>
      <c r="W403" s="5"/>
    </row>
    <row r="404" ht="15.75" customHeight="1">
      <c r="A404" s="78"/>
      <c r="J404" s="196"/>
      <c r="T404" s="5"/>
      <c r="U404" s="5"/>
      <c r="V404" s="5"/>
      <c r="W404" s="5"/>
    </row>
    <row r="405" ht="15.75" customHeight="1">
      <c r="A405" s="78"/>
      <c r="J405" s="196"/>
      <c r="T405" s="5"/>
      <c r="U405" s="5"/>
      <c r="V405" s="5"/>
      <c r="W405" s="5"/>
    </row>
    <row r="406" ht="15.75" customHeight="1">
      <c r="A406" s="78"/>
      <c r="J406" s="196"/>
      <c r="T406" s="5"/>
      <c r="U406" s="5"/>
      <c r="V406" s="5"/>
      <c r="W406" s="5"/>
    </row>
    <row r="407" ht="15.75" customHeight="1">
      <c r="A407" s="78"/>
      <c r="J407" s="196"/>
      <c r="T407" s="5"/>
      <c r="U407" s="5"/>
      <c r="V407" s="5"/>
      <c r="W407" s="5"/>
    </row>
    <row r="408" ht="15.75" customHeight="1">
      <c r="A408" s="78"/>
      <c r="J408" s="196"/>
      <c r="T408" s="5"/>
      <c r="U408" s="5"/>
      <c r="V408" s="5"/>
      <c r="W408" s="5"/>
    </row>
    <row r="409" ht="15.75" customHeight="1">
      <c r="A409" s="78"/>
      <c r="J409" s="196"/>
      <c r="T409" s="5"/>
      <c r="U409" s="5"/>
      <c r="V409" s="5"/>
      <c r="W409" s="5"/>
    </row>
    <row r="410" ht="15.75" customHeight="1">
      <c r="A410" s="78"/>
      <c r="J410" s="196"/>
      <c r="T410" s="5"/>
      <c r="U410" s="5"/>
      <c r="V410" s="5"/>
      <c r="W410" s="5"/>
    </row>
    <row r="411" ht="15.75" customHeight="1">
      <c r="A411" s="78"/>
      <c r="J411" s="196"/>
      <c r="T411" s="5"/>
      <c r="U411" s="5"/>
      <c r="V411" s="5"/>
      <c r="W411" s="5"/>
    </row>
    <row r="412" ht="15.75" customHeight="1">
      <c r="A412" s="78"/>
      <c r="J412" s="196"/>
      <c r="T412" s="5"/>
      <c r="U412" s="5"/>
      <c r="V412" s="5"/>
      <c r="W412" s="5"/>
    </row>
    <row r="413" ht="15.75" customHeight="1">
      <c r="A413" s="78"/>
      <c r="J413" s="196"/>
      <c r="T413" s="5"/>
      <c r="U413" s="5"/>
      <c r="V413" s="5"/>
      <c r="W413" s="5"/>
    </row>
    <row r="414" ht="15.75" customHeight="1">
      <c r="A414" s="78"/>
      <c r="J414" s="196"/>
      <c r="T414" s="5"/>
      <c r="U414" s="5"/>
      <c r="V414" s="5"/>
      <c r="W414" s="5"/>
    </row>
    <row r="415" ht="15.75" customHeight="1">
      <c r="A415" s="78"/>
      <c r="J415" s="196"/>
      <c r="T415" s="5"/>
      <c r="U415" s="5"/>
      <c r="V415" s="5"/>
      <c r="W415" s="5"/>
    </row>
    <row r="416" ht="15.75" customHeight="1">
      <c r="A416" s="78"/>
      <c r="J416" s="196"/>
      <c r="T416" s="5"/>
      <c r="U416" s="5"/>
      <c r="V416" s="5"/>
      <c r="W416" s="5"/>
    </row>
    <row r="417" ht="15.75" customHeight="1">
      <c r="A417" s="78"/>
      <c r="J417" s="196"/>
      <c r="T417" s="5"/>
      <c r="U417" s="5"/>
      <c r="V417" s="5"/>
      <c r="W417" s="5"/>
    </row>
    <row r="418" ht="15.75" customHeight="1">
      <c r="A418" s="78"/>
      <c r="J418" s="196"/>
      <c r="T418" s="5"/>
      <c r="U418" s="5"/>
      <c r="V418" s="5"/>
      <c r="W418" s="5"/>
    </row>
    <row r="419" ht="15.75" customHeight="1">
      <c r="A419" s="78"/>
      <c r="J419" s="196"/>
      <c r="T419" s="5"/>
      <c r="U419" s="5"/>
      <c r="V419" s="5"/>
      <c r="W419" s="5"/>
    </row>
    <row r="420" ht="15.75" customHeight="1">
      <c r="A420" s="78"/>
      <c r="J420" s="196"/>
      <c r="T420" s="5"/>
      <c r="U420" s="5"/>
      <c r="V420" s="5"/>
      <c r="W420" s="5"/>
    </row>
    <row r="421" ht="15.75" customHeight="1">
      <c r="A421" s="78"/>
      <c r="J421" s="196"/>
      <c r="T421" s="5"/>
      <c r="U421" s="5"/>
      <c r="V421" s="5"/>
      <c r="W421" s="5"/>
    </row>
    <row r="422" ht="15.75" customHeight="1">
      <c r="A422" s="78"/>
      <c r="J422" s="196"/>
      <c r="T422" s="5"/>
      <c r="U422" s="5"/>
      <c r="V422" s="5"/>
      <c r="W422" s="5"/>
    </row>
    <row r="423" ht="15.75" customHeight="1">
      <c r="A423" s="78"/>
      <c r="J423" s="196"/>
      <c r="T423" s="5"/>
      <c r="U423" s="5"/>
      <c r="V423" s="5"/>
      <c r="W423" s="5"/>
    </row>
    <row r="424" ht="15.75" customHeight="1">
      <c r="A424" s="78"/>
      <c r="J424" s="196"/>
      <c r="T424" s="5"/>
      <c r="U424" s="5"/>
      <c r="V424" s="5"/>
      <c r="W424" s="5"/>
    </row>
    <row r="425" ht="15.75" customHeight="1">
      <c r="A425" s="78"/>
      <c r="J425" s="196"/>
      <c r="T425" s="5"/>
      <c r="U425" s="5"/>
      <c r="V425" s="5"/>
      <c r="W425" s="5"/>
    </row>
    <row r="426" ht="15.75" customHeight="1">
      <c r="A426" s="78"/>
      <c r="J426" s="196"/>
      <c r="T426" s="5"/>
      <c r="U426" s="5"/>
      <c r="V426" s="5"/>
      <c r="W426" s="5"/>
    </row>
    <row r="427" ht="15.75" customHeight="1">
      <c r="A427" s="78"/>
      <c r="J427" s="196"/>
      <c r="T427" s="5"/>
      <c r="U427" s="5"/>
      <c r="V427" s="5"/>
      <c r="W427" s="5"/>
    </row>
    <row r="428" ht="15.75" customHeight="1">
      <c r="A428" s="78"/>
      <c r="J428" s="196"/>
      <c r="T428" s="5"/>
      <c r="U428" s="5"/>
      <c r="V428" s="5"/>
      <c r="W428" s="5"/>
    </row>
    <row r="429" ht="15.75" customHeight="1">
      <c r="A429" s="78"/>
      <c r="J429" s="196"/>
      <c r="T429" s="5"/>
      <c r="U429" s="5"/>
      <c r="V429" s="5"/>
      <c r="W429" s="5"/>
    </row>
    <row r="430" ht="15.75" customHeight="1">
      <c r="A430" s="78"/>
      <c r="J430" s="196"/>
      <c r="T430" s="5"/>
      <c r="U430" s="5"/>
      <c r="V430" s="5"/>
      <c r="W430" s="5"/>
    </row>
    <row r="431" ht="15.75" customHeight="1">
      <c r="A431" s="78"/>
      <c r="J431" s="196"/>
      <c r="T431" s="5"/>
      <c r="U431" s="5"/>
      <c r="V431" s="5"/>
      <c r="W431" s="5"/>
    </row>
    <row r="432" ht="15.75" customHeight="1">
      <c r="A432" s="78"/>
      <c r="J432" s="196"/>
      <c r="T432" s="5"/>
      <c r="U432" s="5"/>
      <c r="V432" s="5"/>
      <c r="W432" s="5"/>
    </row>
    <row r="433" ht="15.75" customHeight="1">
      <c r="A433" s="78"/>
      <c r="J433" s="196"/>
      <c r="T433" s="5"/>
      <c r="U433" s="5"/>
      <c r="V433" s="5"/>
      <c r="W433" s="5"/>
    </row>
    <row r="434" ht="15.75" customHeight="1">
      <c r="A434" s="78"/>
      <c r="J434" s="196"/>
      <c r="T434" s="5"/>
      <c r="U434" s="5"/>
      <c r="V434" s="5"/>
      <c r="W434" s="5"/>
    </row>
    <row r="435" ht="15.75" customHeight="1">
      <c r="A435" s="78"/>
      <c r="J435" s="196"/>
      <c r="T435" s="5"/>
      <c r="U435" s="5"/>
      <c r="V435" s="5"/>
      <c r="W435" s="5"/>
    </row>
    <row r="436" ht="15.75" customHeight="1">
      <c r="A436" s="78"/>
      <c r="J436" s="196"/>
      <c r="T436" s="5"/>
      <c r="U436" s="5"/>
      <c r="V436" s="5"/>
      <c r="W436" s="5"/>
    </row>
    <row r="437" ht="15.75" customHeight="1">
      <c r="A437" s="78"/>
      <c r="J437" s="196"/>
      <c r="T437" s="5"/>
      <c r="U437" s="5"/>
      <c r="V437" s="5"/>
      <c r="W437" s="5"/>
    </row>
    <row r="438" ht="15.75" customHeight="1">
      <c r="A438" s="78"/>
      <c r="J438" s="196"/>
      <c r="T438" s="5"/>
      <c r="U438" s="5"/>
      <c r="V438" s="5"/>
      <c r="W438" s="5"/>
    </row>
    <row r="439" ht="15.75" customHeight="1">
      <c r="A439" s="78"/>
      <c r="J439" s="196"/>
      <c r="T439" s="5"/>
      <c r="U439" s="5"/>
      <c r="V439" s="5"/>
      <c r="W439" s="5"/>
    </row>
    <row r="440" ht="15.75" customHeight="1">
      <c r="A440" s="78"/>
      <c r="J440" s="196"/>
      <c r="T440" s="5"/>
      <c r="U440" s="5"/>
      <c r="V440" s="5"/>
      <c r="W440" s="5"/>
    </row>
    <row r="441" ht="15.75" customHeight="1">
      <c r="A441" s="78"/>
      <c r="J441" s="196"/>
      <c r="T441" s="5"/>
      <c r="U441" s="5"/>
      <c r="V441" s="5"/>
      <c r="W441" s="5"/>
    </row>
    <row r="442" ht="15.75" customHeight="1">
      <c r="A442" s="78"/>
      <c r="J442" s="196"/>
      <c r="T442" s="5"/>
      <c r="U442" s="5"/>
      <c r="V442" s="5"/>
      <c r="W442" s="5"/>
    </row>
    <row r="443" ht="15.75" customHeight="1">
      <c r="A443" s="78"/>
      <c r="J443" s="196"/>
      <c r="T443" s="5"/>
      <c r="U443" s="5"/>
      <c r="V443" s="5"/>
      <c r="W443" s="5"/>
    </row>
    <row r="444" ht="15.75" customHeight="1">
      <c r="A444" s="78"/>
      <c r="J444" s="196"/>
      <c r="T444" s="5"/>
      <c r="U444" s="5"/>
      <c r="V444" s="5"/>
      <c r="W444" s="5"/>
    </row>
    <row r="445" ht="15.75" customHeight="1">
      <c r="A445" s="78"/>
      <c r="J445" s="196"/>
      <c r="T445" s="5"/>
      <c r="U445" s="5"/>
      <c r="V445" s="5"/>
      <c r="W445" s="5"/>
    </row>
    <row r="446" ht="15.75" customHeight="1">
      <c r="A446" s="78"/>
      <c r="J446" s="196"/>
      <c r="T446" s="5"/>
      <c r="U446" s="5"/>
      <c r="V446" s="5"/>
      <c r="W446" s="5"/>
    </row>
    <row r="447" ht="15.75" customHeight="1">
      <c r="A447" s="78"/>
      <c r="J447" s="196"/>
      <c r="T447" s="5"/>
      <c r="U447" s="5"/>
      <c r="V447" s="5"/>
      <c r="W447" s="5"/>
    </row>
    <row r="448" ht="15.75" customHeight="1">
      <c r="A448" s="78"/>
      <c r="J448" s="196"/>
      <c r="T448" s="5"/>
      <c r="U448" s="5"/>
      <c r="V448" s="5"/>
      <c r="W448" s="5"/>
    </row>
    <row r="449" ht="15.75" customHeight="1">
      <c r="A449" s="78"/>
      <c r="J449" s="196"/>
      <c r="T449" s="5"/>
      <c r="U449" s="5"/>
      <c r="V449" s="5"/>
      <c r="W449" s="5"/>
    </row>
    <row r="450" ht="15.75" customHeight="1">
      <c r="A450" s="78"/>
      <c r="J450" s="196"/>
      <c r="T450" s="5"/>
      <c r="U450" s="5"/>
      <c r="V450" s="5"/>
      <c r="W450" s="5"/>
    </row>
    <row r="451" ht="15.75" customHeight="1">
      <c r="A451" s="78"/>
      <c r="J451" s="196"/>
      <c r="T451" s="5"/>
      <c r="U451" s="5"/>
      <c r="V451" s="5"/>
      <c r="W451" s="5"/>
    </row>
    <row r="452" ht="15.75" customHeight="1">
      <c r="A452" s="78"/>
      <c r="J452" s="196"/>
      <c r="T452" s="5"/>
      <c r="U452" s="5"/>
      <c r="V452" s="5"/>
      <c r="W452" s="5"/>
    </row>
    <row r="453" ht="15.75" customHeight="1">
      <c r="A453" s="78"/>
      <c r="J453" s="196"/>
      <c r="T453" s="5"/>
      <c r="U453" s="5"/>
      <c r="V453" s="5"/>
      <c r="W453" s="5"/>
    </row>
    <row r="454" ht="15.75" customHeight="1">
      <c r="A454" s="78"/>
      <c r="J454" s="196"/>
      <c r="T454" s="5"/>
      <c r="U454" s="5"/>
      <c r="V454" s="5"/>
      <c r="W454" s="5"/>
    </row>
    <row r="455" ht="15.75" customHeight="1">
      <c r="A455" s="78"/>
      <c r="J455" s="196"/>
      <c r="T455" s="5"/>
      <c r="U455" s="5"/>
      <c r="V455" s="5"/>
      <c r="W455" s="5"/>
    </row>
    <row r="456" ht="15.75" customHeight="1">
      <c r="A456" s="78"/>
      <c r="J456" s="196"/>
      <c r="T456" s="5"/>
      <c r="U456" s="5"/>
      <c r="V456" s="5"/>
      <c r="W456" s="5"/>
    </row>
    <row r="457" ht="15.75" customHeight="1">
      <c r="A457" s="78"/>
      <c r="J457" s="196"/>
      <c r="T457" s="5"/>
      <c r="U457" s="5"/>
      <c r="V457" s="5"/>
      <c r="W457" s="5"/>
    </row>
    <row r="458" ht="15.75" customHeight="1">
      <c r="A458" s="78"/>
      <c r="J458" s="196"/>
      <c r="T458" s="5"/>
      <c r="U458" s="5"/>
      <c r="V458" s="5"/>
      <c r="W458" s="5"/>
    </row>
    <row r="459" ht="15.75" customHeight="1">
      <c r="A459" s="78"/>
      <c r="J459" s="196"/>
      <c r="T459" s="5"/>
      <c r="U459" s="5"/>
      <c r="V459" s="5"/>
      <c r="W459" s="5"/>
    </row>
    <row r="460" ht="15.75" customHeight="1">
      <c r="A460" s="78"/>
      <c r="J460" s="196"/>
      <c r="T460" s="5"/>
      <c r="U460" s="5"/>
      <c r="V460" s="5"/>
      <c r="W460" s="5"/>
    </row>
    <row r="461" ht="15.75" customHeight="1">
      <c r="A461" s="78"/>
      <c r="J461" s="196"/>
      <c r="T461" s="5"/>
      <c r="U461" s="5"/>
      <c r="V461" s="5"/>
      <c r="W461" s="5"/>
    </row>
    <row r="462" ht="15.75" customHeight="1">
      <c r="A462" s="78"/>
      <c r="J462" s="196"/>
      <c r="T462" s="5"/>
      <c r="U462" s="5"/>
      <c r="V462" s="5"/>
      <c r="W462" s="5"/>
    </row>
    <row r="463" ht="15.75" customHeight="1">
      <c r="A463" s="78"/>
      <c r="J463" s="196"/>
      <c r="T463" s="5"/>
      <c r="U463" s="5"/>
      <c r="V463" s="5"/>
      <c r="W463" s="5"/>
    </row>
    <row r="464" ht="15.75" customHeight="1">
      <c r="A464" s="78"/>
      <c r="J464" s="196"/>
      <c r="T464" s="5"/>
      <c r="U464" s="5"/>
      <c r="V464" s="5"/>
      <c r="W464" s="5"/>
    </row>
    <row r="465" ht="15.75" customHeight="1">
      <c r="A465" s="78"/>
      <c r="J465" s="196"/>
      <c r="T465" s="5"/>
      <c r="U465" s="5"/>
      <c r="V465" s="5"/>
      <c r="W465" s="5"/>
    </row>
    <row r="466" ht="15.75" customHeight="1">
      <c r="A466" s="78"/>
      <c r="J466" s="196"/>
      <c r="T466" s="5"/>
      <c r="U466" s="5"/>
      <c r="V466" s="5"/>
      <c r="W466" s="5"/>
    </row>
    <row r="467" ht="15.75" customHeight="1">
      <c r="A467" s="78"/>
      <c r="J467" s="196"/>
      <c r="T467" s="5"/>
      <c r="U467" s="5"/>
      <c r="V467" s="5"/>
      <c r="W467" s="5"/>
    </row>
    <row r="468" ht="15.75" customHeight="1">
      <c r="A468" s="78"/>
      <c r="J468" s="196"/>
      <c r="T468" s="5"/>
      <c r="U468" s="5"/>
      <c r="V468" s="5"/>
      <c r="W468" s="5"/>
    </row>
    <row r="469" ht="15.75" customHeight="1">
      <c r="A469" s="78"/>
      <c r="J469" s="196"/>
      <c r="T469" s="5"/>
      <c r="U469" s="5"/>
      <c r="V469" s="5"/>
      <c r="W469" s="5"/>
    </row>
    <row r="470" ht="15.75" customHeight="1">
      <c r="A470" s="78"/>
      <c r="J470" s="196"/>
      <c r="T470" s="5"/>
      <c r="U470" s="5"/>
      <c r="V470" s="5"/>
      <c r="W470" s="5"/>
    </row>
    <row r="471" ht="15.75" customHeight="1">
      <c r="A471" s="78"/>
      <c r="J471" s="196"/>
      <c r="T471" s="5"/>
      <c r="U471" s="5"/>
      <c r="V471" s="5"/>
      <c r="W471" s="5"/>
    </row>
    <row r="472" ht="15.75" customHeight="1">
      <c r="A472" s="78"/>
      <c r="J472" s="196"/>
      <c r="T472" s="5"/>
      <c r="U472" s="5"/>
      <c r="V472" s="5"/>
      <c r="W472" s="5"/>
    </row>
    <row r="473" ht="15.75" customHeight="1">
      <c r="A473" s="78"/>
      <c r="J473" s="196"/>
      <c r="T473" s="5"/>
      <c r="U473" s="5"/>
      <c r="V473" s="5"/>
      <c r="W473" s="5"/>
    </row>
    <row r="474" ht="15.75" customHeight="1">
      <c r="A474" s="78"/>
      <c r="J474" s="196"/>
      <c r="T474" s="5"/>
      <c r="U474" s="5"/>
      <c r="V474" s="5"/>
      <c r="W474" s="5"/>
    </row>
    <row r="475" ht="15.75" customHeight="1">
      <c r="A475" s="78"/>
      <c r="J475" s="196"/>
      <c r="T475" s="5"/>
      <c r="U475" s="5"/>
      <c r="V475" s="5"/>
      <c r="W475" s="5"/>
    </row>
    <row r="476" ht="15.75" customHeight="1">
      <c r="A476" s="78"/>
      <c r="J476" s="196"/>
      <c r="T476" s="5"/>
      <c r="U476" s="5"/>
      <c r="V476" s="5"/>
      <c r="W476" s="5"/>
    </row>
    <row r="477" ht="15.75" customHeight="1">
      <c r="A477" s="78"/>
      <c r="J477" s="196"/>
      <c r="T477" s="5"/>
      <c r="U477" s="5"/>
      <c r="V477" s="5"/>
      <c r="W477" s="5"/>
    </row>
    <row r="478" ht="15.75" customHeight="1">
      <c r="A478" s="78"/>
      <c r="J478" s="196"/>
      <c r="T478" s="5"/>
      <c r="U478" s="5"/>
      <c r="V478" s="5"/>
      <c r="W478" s="5"/>
    </row>
    <row r="479" ht="15.75" customHeight="1">
      <c r="A479" s="78"/>
      <c r="J479" s="196"/>
      <c r="T479" s="5"/>
      <c r="U479" s="5"/>
      <c r="V479" s="5"/>
      <c r="W479" s="5"/>
    </row>
    <row r="480" ht="15.75" customHeight="1">
      <c r="A480" s="78"/>
      <c r="J480" s="196"/>
      <c r="T480" s="5"/>
      <c r="U480" s="5"/>
      <c r="V480" s="5"/>
      <c r="W480" s="5"/>
    </row>
    <row r="481" ht="15.75" customHeight="1">
      <c r="A481" s="78"/>
      <c r="J481" s="196"/>
      <c r="T481" s="5"/>
      <c r="U481" s="5"/>
      <c r="V481" s="5"/>
      <c r="W481" s="5"/>
    </row>
    <row r="482" ht="15.75" customHeight="1">
      <c r="A482" s="78"/>
      <c r="J482" s="196"/>
      <c r="T482" s="5"/>
      <c r="U482" s="5"/>
      <c r="V482" s="5"/>
      <c r="W482" s="5"/>
    </row>
    <row r="483" ht="15.75" customHeight="1">
      <c r="A483" s="78"/>
      <c r="J483" s="196"/>
      <c r="T483" s="5"/>
      <c r="U483" s="5"/>
      <c r="V483" s="5"/>
      <c r="W483" s="5"/>
    </row>
    <row r="484" ht="15.75" customHeight="1">
      <c r="A484" s="78"/>
      <c r="J484" s="196"/>
      <c r="T484" s="5"/>
      <c r="U484" s="5"/>
      <c r="V484" s="5"/>
      <c r="W484" s="5"/>
    </row>
    <row r="485" ht="15.75" customHeight="1">
      <c r="A485" s="78"/>
      <c r="J485" s="196"/>
      <c r="T485" s="5"/>
      <c r="U485" s="5"/>
      <c r="V485" s="5"/>
      <c r="W485" s="5"/>
    </row>
    <row r="486" ht="15.75" customHeight="1">
      <c r="A486" s="78"/>
      <c r="J486" s="196"/>
      <c r="T486" s="5"/>
      <c r="U486" s="5"/>
      <c r="V486" s="5"/>
      <c r="W486" s="5"/>
    </row>
    <row r="487" ht="15.75" customHeight="1">
      <c r="A487" s="78"/>
      <c r="J487" s="196"/>
      <c r="T487" s="5"/>
      <c r="U487" s="5"/>
      <c r="V487" s="5"/>
      <c r="W487" s="5"/>
    </row>
    <row r="488" ht="15.75" customHeight="1">
      <c r="A488" s="78"/>
      <c r="J488" s="196"/>
      <c r="T488" s="5"/>
      <c r="U488" s="5"/>
      <c r="V488" s="5"/>
      <c r="W488" s="5"/>
    </row>
    <row r="489" ht="15.75" customHeight="1">
      <c r="A489" s="78"/>
      <c r="J489" s="196"/>
      <c r="T489" s="5"/>
      <c r="U489" s="5"/>
      <c r="V489" s="5"/>
      <c r="W489" s="5"/>
    </row>
    <row r="490" ht="15.75" customHeight="1">
      <c r="A490" s="78"/>
      <c r="J490" s="196"/>
      <c r="T490" s="5"/>
      <c r="U490" s="5"/>
      <c r="V490" s="5"/>
      <c r="W490" s="5"/>
    </row>
    <row r="491" ht="15.75" customHeight="1">
      <c r="A491" s="78"/>
      <c r="J491" s="196"/>
      <c r="T491" s="5"/>
      <c r="U491" s="5"/>
      <c r="V491" s="5"/>
      <c r="W491" s="5"/>
    </row>
    <row r="492" ht="15.75" customHeight="1">
      <c r="A492" s="78"/>
      <c r="J492" s="196"/>
      <c r="T492" s="5"/>
      <c r="U492" s="5"/>
      <c r="V492" s="5"/>
      <c r="W492" s="5"/>
    </row>
    <row r="493" ht="15.75" customHeight="1">
      <c r="A493" s="78"/>
      <c r="J493" s="196"/>
      <c r="T493" s="5"/>
      <c r="U493" s="5"/>
      <c r="V493" s="5"/>
      <c r="W493" s="5"/>
    </row>
    <row r="494" ht="15.75" customHeight="1">
      <c r="A494" s="78"/>
      <c r="J494" s="196"/>
      <c r="T494" s="5"/>
      <c r="U494" s="5"/>
      <c r="V494" s="5"/>
      <c r="W494" s="5"/>
    </row>
    <row r="495" ht="15.75" customHeight="1">
      <c r="A495" s="78"/>
      <c r="J495" s="196"/>
      <c r="T495" s="5"/>
      <c r="U495" s="5"/>
      <c r="V495" s="5"/>
      <c r="W495" s="5"/>
    </row>
    <row r="496" ht="15.75" customHeight="1">
      <c r="A496" s="78"/>
      <c r="J496" s="196"/>
      <c r="T496" s="5"/>
      <c r="U496" s="5"/>
      <c r="V496" s="5"/>
      <c r="W496" s="5"/>
    </row>
    <row r="497" ht="15.75" customHeight="1">
      <c r="A497" s="78"/>
      <c r="J497" s="196"/>
      <c r="T497" s="5"/>
      <c r="U497" s="5"/>
      <c r="V497" s="5"/>
      <c r="W497" s="5"/>
    </row>
    <row r="498" ht="15.75" customHeight="1">
      <c r="A498" s="78"/>
      <c r="J498" s="196"/>
      <c r="T498" s="5"/>
      <c r="U498" s="5"/>
      <c r="V498" s="5"/>
      <c r="W498" s="5"/>
    </row>
    <row r="499" ht="15.75" customHeight="1">
      <c r="A499" s="78"/>
      <c r="J499" s="196"/>
      <c r="T499" s="5"/>
      <c r="U499" s="5"/>
      <c r="V499" s="5"/>
      <c r="W499" s="5"/>
    </row>
    <row r="500" ht="15.75" customHeight="1">
      <c r="A500" s="78"/>
      <c r="J500" s="196"/>
      <c r="T500" s="5"/>
      <c r="U500" s="5"/>
      <c r="V500" s="5"/>
      <c r="W500" s="5"/>
    </row>
    <row r="501" ht="15.75" customHeight="1">
      <c r="A501" s="78"/>
      <c r="J501" s="196"/>
      <c r="T501" s="5"/>
      <c r="U501" s="5"/>
      <c r="V501" s="5"/>
      <c r="W501" s="5"/>
    </row>
    <row r="502" ht="15.75" customHeight="1">
      <c r="A502" s="78"/>
      <c r="J502" s="196"/>
      <c r="T502" s="5"/>
      <c r="U502" s="5"/>
      <c r="V502" s="5"/>
      <c r="W502" s="5"/>
    </row>
    <row r="503" ht="15.75" customHeight="1">
      <c r="A503" s="78"/>
      <c r="J503" s="196"/>
      <c r="T503" s="5"/>
      <c r="U503" s="5"/>
      <c r="V503" s="5"/>
      <c r="W503" s="5"/>
    </row>
    <row r="504" ht="15.75" customHeight="1">
      <c r="A504" s="78"/>
      <c r="J504" s="196"/>
      <c r="T504" s="5"/>
      <c r="U504" s="5"/>
      <c r="V504" s="5"/>
      <c r="W504" s="5"/>
    </row>
    <row r="505" ht="15.75" customHeight="1">
      <c r="A505" s="78"/>
      <c r="J505" s="196"/>
      <c r="T505" s="5"/>
      <c r="U505" s="5"/>
      <c r="V505" s="5"/>
      <c r="W505" s="5"/>
    </row>
    <row r="506" ht="15.75" customHeight="1">
      <c r="A506" s="78"/>
      <c r="J506" s="196"/>
      <c r="T506" s="5"/>
      <c r="U506" s="5"/>
      <c r="V506" s="5"/>
      <c r="W506" s="5"/>
    </row>
    <row r="507" ht="15.75" customHeight="1">
      <c r="A507" s="78"/>
      <c r="J507" s="196"/>
      <c r="T507" s="5"/>
      <c r="U507" s="5"/>
      <c r="V507" s="5"/>
      <c r="W507" s="5"/>
    </row>
    <row r="508" ht="15.75" customHeight="1">
      <c r="A508" s="78"/>
      <c r="J508" s="196"/>
      <c r="T508" s="5"/>
      <c r="U508" s="5"/>
      <c r="V508" s="5"/>
      <c r="W508" s="5"/>
    </row>
    <row r="509" ht="15.75" customHeight="1">
      <c r="A509" s="78"/>
      <c r="J509" s="196"/>
      <c r="T509" s="5"/>
      <c r="U509" s="5"/>
      <c r="V509" s="5"/>
      <c r="W509" s="5"/>
    </row>
    <row r="510" ht="15.75" customHeight="1">
      <c r="A510" s="78"/>
      <c r="J510" s="196"/>
      <c r="T510" s="5"/>
      <c r="U510" s="5"/>
      <c r="V510" s="5"/>
      <c r="W510" s="5"/>
    </row>
    <row r="511" ht="15.75" customHeight="1">
      <c r="A511" s="78"/>
      <c r="J511" s="196"/>
      <c r="T511" s="5"/>
      <c r="U511" s="5"/>
      <c r="V511" s="5"/>
      <c r="W511" s="5"/>
    </row>
    <row r="512" ht="15.75" customHeight="1">
      <c r="A512" s="78"/>
      <c r="J512" s="196"/>
      <c r="T512" s="5"/>
      <c r="U512" s="5"/>
      <c r="V512" s="5"/>
      <c r="W512" s="5"/>
    </row>
    <row r="513" ht="15.75" customHeight="1">
      <c r="A513" s="78"/>
      <c r="J513" s="196"/>
      <c r="T513" s="5"/>
      <c r="U513" s="5"/>
      <c r="V513" s="5"/>
      <c r="W513" s="5"/>
    </row>
    <row r="514" ht="15.75" customHeight="1">
      <c r="A514" s="78"/>
      <c r="J514" s="196"/>
      <c r="T514" s="5"/>
      <c r="U514" s="5"/>
      <c r="V514" s="5"/>
      <c r="W514" s="5"/>
    </row>
    <row r="515" ht="15.75" customHeight="1">
      <c r="A515" s="78"/>
      <c r="J515" s="196"/>
      <c r="T515" s="5"/>
      <c r="U515" s="5"/>
      <c r="V515" s="5"/>
      <c r="W515" s="5"/>
    </row>
    <row r="516" ht="15.75" customHeight="1">
      <c r="A516" s="78"/>
      <c r="J516" s="196"/>
      <c r="T516" s="5"/>
      <c r="U516" s="5"/>
      <c r="V516" s="5"/>
      <c r="W516" s="5"/>
    </row>
    <row r="517" ht="15.75" customHeight="1">
      <c r="A517" s="78"/>
      <c r="J517" s="196"/>
      <c r="T517" s="5"/>
      <c r="U517" s="5"/>
      <c r="V517" s="5"/>
      <c r="W517" s="5"/>
    </row>
    <row r="518" ht="15.75" customHeight="1">
      <c r="A518" s="78"/>
      <c r="J518" s="196"/>
      <c r="T518" s="5"/>
      <c r="U518" s="5"/>
      <c r="V518" s="5"/>
      <c r="W518" s="5"/>
    </row>
    <row r="519" ht="15.75" customHeight="1">
      <c r="A519" s="78"/>
      <c r="J519" s="196"/>
      <c r="T519" s="5"/>
      <c r="U519" s="5"/>
      <c r="V519" s="5"/>
      <c r="W519" s="5"/>
    </row>
    <row r="520" ht="15.75" customHeight="1">
      <c r="A520" s="78"/>
      <c r="J520" s="196"/>
      <c r="T520" s="5"/>
      <c r="U520" s="5"/>
      <c r="V520" s="5"/>
      <c r="W520" s="5"/>
    </row>
    <row r="521" ht="15.75" customHeight="1">
      <c r="A521" s="78"/>
      <c r="J521" s="196"/>
      <c r="T521" s="5"/>
      <c r="U521" s="5"/>
      <c r="V521" s="5"/>
      <c r="W521" s="5"/>
    </row>
    <row r="522" ht="15.75" customHeight="1">
      <c r="A522" s="78"/>
      <c r="J522" s="196"/>
      <c r="T522" s="5"/>
      <c r="U522" s="5"/>
      <c r="V522" s="5"/>
      <c r="W522" s="5"/>
    </row>
    <row r="523" ht="15.75" customHeight="1">
      <c r="A523" s="78"/>
      <c r="J523" s="196"/>
      <c r="T523" s="5"/>
      <c r="U523" s="5"/>
      <c r="V523" s="5"/>
      <c r="W523" s="5"/>
    </row>
    <row r="524" ht="15.75" customHeight="1">
      <c r="A524" s="78"/>
      <c r="J524" s="196"/>
      <c r="T524" s="5"/>
      <c r="U524" s="5"/>
      <c r="V524" s="5"/>
      <c r="W524" s="5"/>
    </row>
    <row r="525" ht="15.75" customHeight="1">
      <c r="A525" s="78"/>
      <c r="J525" s="196"/>
      <c r="T525" s="5"/>
      <c r="U525" s="5"/>
      <c r="V525" s="5"/>
      <c r="W525" s="5"/>
    </row>
    <row r="526" ht="15.75" customHeight="1">
      <c r="A526" s="78"/>
      <c r="J526" s="196"/>
      <c r="T526" s="5"/>
      <c r="U526" s="5"/>
      <c r="V526" s="5"/>
      <c r="W526" s="5"/>
    </row>
    <row r="527" ht="15.75" customHeight="1">
      <c r="A527" s="78"/>
      <c r="J527" s="196"/>
      <c r="T527" s="5"/>
      <c r="U527" s="5"/>
      <c r="V527" s="5"/>
      <c r="W527" s="5"/>
    </row>
    <row r="528" ht="15.75" customHeight="1">
      <c r="A528" s="78"/>
      <c r="J528" s="196"/>
      <c r="T528" s="5"/>
      <c r="U528" s="5"/>
      <c r="V528" s="5"/>
      <c r="W528" s="5"/>
    </row>
    <row r="529" ht="15.75" customHeight="1">
      <c r="A529" s="78"/>
      <c r="J529" s="196"/>
      <c r="T529" s="5"/>
      <c r="U529" s="5"/>
      <c r="V529" s="5"/>
      <c r="W529" s="5"/>
    </row>
    <row r="530" ht="15.75" customHeight="1">
      <c r="A530" s="78"/>
      <c r="J530" s="196"/>
      <c r="T530" s="5"/>
      <c r="U530" s="5"/>
      <c r="V530" s="5"/>
      <c r="W530" s="5"/>
    </row>
    <row r="531" ht="15.75" customHeight="1">
      <c r="A531" s="78"/>
      <c r="J531" s="196"/>
      <c r="T531" s="5"/>
      <c r="U531" s="5"/>
      <c r="V531" s="5"/>
      <c r="W531" s="5"/>
    </row>
    <row r="532" ht="15.75" customHeight="1">
      <c r="A532" s="78"/>
      <c r="J532" s="196"/>
      <c r="T532" s="5"/>
      <c r="U532" s="5"/>
      <c r="V532" s="5"/>
      <c r="W532" s="5"/>
    </row>
    <row r="533" ht="15.75" customHeight="1">
      <c r="A533" s="78"/>
      <c r="J533" s="196"/>
      <c r="T533" s="5"/>
      <c r="U533" s="5"/>
      <c r="V533" s="5"/>
      <c r="W533" s="5"/>
    </row>
    <row r="534" ht="15.75" customHeight="1">
      <c r="A534" s="78"/>
      <c r="J534" s="196"/>
      <c r="T534" s="5"/>
      <c r="U534" s="5"/>
      <c r="V534" s="5"/>
      <c r="W534" s="5"/>
    </row>
    <row r="535" ht="15.75" customHeight="1">
      <c r="A535" s="78"/>
      <c r="J535" s="196"/>
      <c r="T535" s="5"/>
      <c r="U535" s="5"/>
      <c r="V535" s="5"/>
      <c r="W535" s="5"/>
    </row>
    <row r="536" ht="15.75" customHeight="1">
      <c r="A536" s="78"/>
      <c r="J536" s="196"/>
      <c r="T536" s="5"/>
      <c r="U536" s="5"/>
      <c r="V536" s="5"/>
      <c r="W536" s="5"/>
    </row>
    <row r="537" ht="15.75" customHeight="1">
      <c r="A537" s="78"/>
      <c r="J537" s="196"/>
      <c r="T537" s="5"/>
      <c r="U537" s="5"/>
      <c r="V537" s="5"/>
      <c r="W537" s="5"/>
    </row>
    <row r="538" ht="15.75" customHeight="1">
      <c r="A538" s="78"/>
      <c r="J538" s="196"/>
      <c r="T538" s="5"/>
      <c r="U538" s="5"/>
      <c r="V538" s="5"/>
      <c r="W538" s="5"/>
    </row>
    <row r="539" ht="15.75" customHeight="1">
      <c r="A539" s="78"/>
      <c r="J539" s="196"/>
      <c r="T539" s="5"/>
      <c r="U539" s="5"/>
      <c r="V539" s="5"/>
      <c r="W539" s="5"/>
    </row>
    <row r="540" ht="15.75" customHeight="1">
      <c r="A540" s="78"/>
      <c r="J540" s="196"/>
      <c r="T540" s="5"/>
      <c r="U540" s="5"/>
      <c r="V540" s="5"/>
      <c r="W540" s="5"/>
    </row>
    <row r="541" ht="15.75" customHeight="1">
      <c r="A541" s="78"/>
      <c r="J541" s="196"/>
      <c r="T541" s="5"/>
      <c r="U541" s="5"/>
      <c r="V541" s="5"/>
      <c r="W541" s="5"/>
    </row>
    <row r="542" ht="15.75" customHeight="1">
      <c r="A542" s="78"/>
      <c r="J542" s="196"/>
      <c r="T542" s="5"/>
      <c r="U542" s="5"/>
      <c r="V542" s="5"/>
      <c r="W542" s="5"/>
    </row>
    <row r="543" ht="15.75" customHeight="1">
      <c r="A543" s="78"/>
      <c r="J543" s="196"/>
      <c r="T543" s="5"/>
      <c r="U543" s="5"/>
      <c r="V543" s="5"/>
      <c r="W543" s="5"/>
    </row>
    <row r="544" ht="15.75" customHeight="1">
      <c r="A544" s="78"/>
      <c r="J544" s="196"/>
      <c r="T544" s="5"/>
      <c r="U544" s="5"/>
      <c r="V544" s="5"/>
      <c r="W544" s="5"/>
    </row>
    <row r="545" ht="15.75" customHeight="1">
      <c r="A545" s="78"/>
      <c r="J545" s="196"/>
      <c r="T545" s="5"/>
      <c r="U545" s="5"/>
      <c r="V545" s="5"/>
      <c r="W545" s="5"/>
    </row>
    <row r="546" ht="15.75" customHeight="1">
      <c r="A546" s="78"/>
      <c r="J546" s="196"/>
      <c r="T546" s="5"/>
      <c r="U546" s="5"/>
      <c r="V546" s="5"/>
      <c r="W546" s="5"/>
    </row>
    <row r="547" ht="15.75" customHeight="1">
      <c r="A547" s="78"/>
      <c r="J547" s="196"/>
      <c r="T547" s="5"/>
      <c r="U547" s="5"/>
      <c r="V547" s="5"/>
      <c r="W547" s="5"/>
    </row>
    <row r="548" ht="15.75" customHeight="1">
      <c r="A548" s="78"/>
      <c r="J548" s="196"/>
      <c r="T548" s="5"/>
      <c r="U548" s="5"/>
      <c r="V548" s="5"/>
      <c r="W548" s="5"/>
    </row>
    <row r="549" ht="15.75" customHeight="1">
      <c r="A549" s="78"/>
      <c r="J549" s="196"/>
      <c r="T549" s="5"/>
      <c r="U549" s="5"/>
      <c r="V549" s="5"/>
      <c r="W549" s="5"/>
    </row>
    <row r="550" ht="15.75" customHeight="1">
      <c r="A550" s="78"/>
      <c r="J550" s="196"/>
      <c r="T550" s="5"/>
      <c r="U550" s="5"/>
      <c r="V550" s="5"/>
      <c r="W550" s="5"/>
    </row>
    <row r="551" ht="15.75" customHeight="1">
      <c r="A551" s="78"/>
      <c r="J551" s="196"/>
      <c r="T551" s="5"/>
      <c r="U551" s="5"/>
      <c r="V551" s="5"/>
      <c r="W551" s="5"/>
    </row>
    <row r="552" ht="15.75" customHeight="1">
      <c r="A552" s="78"/>
      <c r="J552" s="196"/>
      <c r="T552" s="5"/>
      <c r="U552" s="5"/>
      <c r="V552" s="5"/>
      <c r="W552" s="5"/>
    </row>
    <row r="553" ht="15.75" customHeight="1">
      <c r="A553" s="78"/>
      <c r="J553" s="196"/>
      <c r="T553" s="5"/>
      <c r="U553" s="5"/>
      <c r="V553" s="5"/>
      <c r="W553" s="5"/>
    </row>
    <row r="554" ht="15.75" customHeight="1">
      <c r="A554" s="78"/>
      <c r="J554" s="196"/>
      <c r="T554" s="5"/>
      <c r="U554" s="5"/>
      <c r="V554" s="5"/>
      <c r="W554" s="5"/>
    </row>
    <row r="555" ht="15.75" customHeight="1">
      <c r="A555" s="78"/>
      <c r="J555" s="196"/>
      <c r="T555" s="5"/>
      <c r="U555" s="5"/>
      <c r="V555" s="5"/>
      <c r="W555" s="5"/>
    </row>
    <row r="556" ht="15.75" customHeight="1">
      <c r="A556" s="78"/>
      <c r="J556" s="196"/>
      <c r="T556" s="5"/>
      <c r="U556" s="5"/>
      <c r="V556" s="5"/>
      <c r="W556" s="5"/>
    </row>
    <row r="557" ht="15.75" customHeight="1">
      <c r="A557" s="78"/>
      <c r="J557" s="196"/>
      <c r="T557" s="5"/>
      <c r="U557" s="5"/>
      <c r="V557" s="5"/>
      <c r="W557" s="5"/>
    </row>
    <row r="558" ht="15.75" customHeight="1">
      <c r="A558" s="78"/>
      <c r="J558" s="196"/>
      <c r="T558" s="5"/>
      <c r="U558" s="5"/>
      <c r="V558" s="5"/>
      <c r="W558" s="5"/>
    </row>
    <row r="559" ht="15.75" customHeight="1">
      <c r="A559" s="78"/>
      <c r="J559" s="196"/>
      <c r="T559" s="5"/>
      <c r="U559" s="5"/>
      <c r="V559" s="5"/>
      <c r="W559" s="5"/>
    </row>
    <row r="560" ht="15.75" customHeight="1">
      <c r="A560" s="78"/>
      <c r="J560" s="196"/>
      <c r="T560" s="5"/>
      <c r="U560" s="5"/>
      <c r="V560" s="5"/>
      <c r="W560" s="5"/>
    </row>
    <row r="561" ht="15.75" customHeight="1">
      <c r="A561" s="78"/>
      <c r="J561" s="196"/>
      <c r="T561" s="5"/>
      <c r="U561" s="5"/>
      <c r="V561" s="5"/>
      <c r="W561" s="5"/>
    </row>
    <row r="562" ht="15.75" customHeight="1">
      <c r="A562" s="78"/>
      <c r="J562" s="196"/>
      <c r="T562" s="5"/>
      <c r="U562" s="5"/>
      <c r="V562" s="5"/>
      <c r="W562" s="5"/>
    </row>
    <row r="563" ht="15.75" customHeight="1">
      <c r="A563" s="78"/>
      <c r="J563" s="196"/>
      <c r="T563" s="5"/>
      <c r="U563" s="5"/>
      <c r="V563" s="5"/>
      <c r="W563" s="5"/>
    </row>
    <row r="564" ht="15.75" customHeight="1">
      <c r="A564" s="78"/>
      <c r="J564" s="196"/>
      <c r="T564" s="5"/>
      <c r="U564" s="5"/>
      <c r="V564" s="5"/>
      <c r="W564" s="5"/>
    </row>
    <row r="565" ht="15.75" customHeight="1">
      <c r="A565" s="78"/>
      <c r="J565" s="196"/>
      <c r="T565" s="5"/>
      <c r="U565" s="5"/>
      <c r="V565" s="5"/>
      <c r="W565" s="5"/>
    </row>
    <row r="566" ht="15.75" customHeight="1">
      <c r="A566" s="78"/>
      <c r="J566" s="196"/>
      <c r="T566" s="5"/>
      <c r="U566" s="5"/>
      <c r="V566" s="5"/>
      <c r="W566" s="5"/>
    </row>
    <row r="567" ht="15.75" customHeight="1">
      <c r="A567" s="78"/>
      <c r="J567" s="196"/>
      <c r="T567" s="5"/>
      <c r="U567" s="5"/>
      <c r="V567" s="5"/>
      <c r="W567" s="5"/>
    </row>
    <row r="568" ht="15.75" customHeight="1">
      <c r="A568" s="78"/>
      <c r="J568" s="196"/>
      <c r="T568" s="5"/>
      <c r="U568" s="5"/>
      <c r="V568" s="5"/>
      <c r="W568" s="5"/>
    </row>
    <row r="569" ht="15.75" customHeight="1">
      <c r="A569" s="78"/>
      <c r="J569" s="196"/>
      <c r="T569" s="5"/>
      <c r="U569" s="5"/>
      <c r="V569" s="5"/>
      <c r="W569" s="5"/>
    </row>
    <row r="570" ht="15.75" customHeight="1">
      <c r="A570" s="78"/>
      <c r="J570" s="196"/>
      <c r="T570" s="5"/>
      <c r="U570" s="5"/>
      <c r="V570" s="5"/>
      <c r="W570" s="5"/>
    </row>
    <row r="571" ht="15.75" customHeight="1">
      <c r="A571" s="78"/>
      <c r="J571" s="196"/>
      <c r="T571" s="5"/>
      <c r="U571" s="5"/>
      <c r="V571" s="5"/>
      <c r="W571" s="5"/>
    </row>
    <row r="572" ht="15.75" customHeight="1">
      <c r="A572" s="78"/>
      <c r="J572" s="196"/>
      <c r="T572" s="5"/>
      <c r="U572" s="5"/>
      <c r="V572" s="5"/>
      <c r="W572" s="5"/>
    </row>
    <row r="573" ht="15.75" customHeight="1">
      <c r="A573" s="78"/>
      <c r="J573" s="196"/>
      <c r="T573" s="5"/>
      <c r="U573" s="5"/>
      <c r="V573" s="5"/>
      <c r="W573" s="5"/>
    </row>
    <row r="574" ht="15.75" customHeight="1">
      <c r="A574" s="78"/>
      <c r="J574" s="196"/>
      <c r="T574" s="5"/>
      <c r="U574" s="5"/>
      <c r="V574" s="5"/>
      <c r="W574" s="5"/>
    </row>
    <row r="575" ht="15.75" customHeight="1">
      <c r="A575" s="78"/>
      <c r="J575" s="196"/>
      <c r="T575" s="5"/>
      <c r="U575" s="5"/>
      <c r="V575" s="5"/>
      <c r="W575" s="5"/>
    </row>
    <row r="576" ht="15.75" customHeight="1">
      <c r="A576" s="78"/>
      <c r="J576" s="196"/>
      <c r="T576" s="5"/>
      <c r="U576" s="5"/>
      <c r="V576" s="5"/>
      <c r="W576" s="5"/>
    </row>
    <row r="577" ht="15.75" customHeight="1">
      <c r="A577" s="78"/>
      <c r="J577" s="196"/>
      <c r="T577" s="5"/>
      <c r="U577" s="5"/>
      <c r="V577" s="5"/>
      <c r="W577" s="5"/>
    </row>
    <row r="578" ht="15.75" customHeight="1">
      <c r="A578" s="78"/>
      <c r="J578" s="196"/>
      <c r="T578" s="5"/>
      <c r="U578" s="5"/>
      <c r="V578" s="5"/>
      <c r="W578" s="5"/>
    </row>
    <row r="579" ht="15.75" customHeight="1">
      <c r="A579" s="78"/>
      <c r="J579" s="196"/>
      <c r="T579" s="5"/>
      <c r="U579" s="5"/>
      <c r="V579" s="5"/>
      <c r="W579" s="5"/>
    </row>
    <row r="580" ht="15.75" customHeight="1">
      <c r="A580" s="78"/>
      <c r="J580" s="196"/>
      <c r="T580" s="5"/>
      <c r="U580" s="5"/>
      <c r="V580" s="5"/>
      <c r="W580" s="5"/>
    </row>
    <row r="581" ht="15.75" customHeight="1">
      <c r="A581" s="78"/>
      <c r="J581" s="196"/>
      <c r="T581" s="5"/>
      <c r="U581" s="5"/>
      <c r="V581" s="5"/>
      <c r="W581" s="5"/>
    </row>
    <row r="582" ht="15.75" customHeight="1">
      <c r="A582" s="78"/>
      <c r="J582" s="196"/>
      <c r="T582" s="5"/>
      <c r="U582" s="5"/>
      <c r="V582" s="5"/>
      <c r="W582" s="5"/>
    </row>
    <row r="583" ht="15.75" customHeight="1">
      <c r="A583" s="78"/>
      <c r="J583" s="196"/>
      <c r="T583" s="5"/>
      <c r="U583" s="5"/>
      <c r="V583" s="5"/>
      <c r="W583" s="5"/>
    </row>
    <row r="584" ht="15.75" customHeight="1">
      <c r="A584" s="78"/>
      <c r="J584" s="196"/>
      <c r="T584" s="5"/>
      <c r="U584" s="5"/>
      <c r="V584" s="5"/>
      <c r="W584" s="5"/>
    </row>
    <row r="585" ht="15.75" customHeight="1">
      <c r="A585" s="78"/>
      <c r="J585" s="196"/>
      <c r="T585" s="5"/>
      <c r="U585" s="5"/>
      <c r="V585" s="5"/>
      <c r="W585" s="5"/>
    </row>
    <row r="586" ht="15.75" customHeight="1">
      <c r="A586" s="78"/>
      <c r="J586" s="196"/>
      <c r="T586" s="5"/>
      <c r="U586" s="5"/>
      <c r="V586" s="5"/>
      <c r="W586" s="5"/>
    </row>
    <row r="587" ht="15.75" customHeight="1">
      <c r="A587" s="78"/>
      <c r="J587" s="196"/>
      <c r="T587" s="5"/>
      <c r="U587" s="5"/>
      <c r="V587" s="5"/>
      <c r="W587" s="5"/>
    </row>
    <row r="588" ht="15.75" customHeight="1">
      <c r="A588" s="78"/>
      <c r="J588" s="196"/>
      <c r="T588" s="5"/>
      <c r="U588" s="5"/>
      <c r="V588" s="5"/>
      <c r="W588" s="5"/>
    </row>
    <row r="589" ht="15.75" customHeight="1">
      <c r="A589" s="78"/>
      <c r="J589" s="196"/>
      <c r="T589" s="5"/>
      <c r="U589" s="5"/>
      <c r="V589" s="5"/>
      <c r="W589" s="5"/>
    </row>
    <row r="590" ht="15.75" customHeight="1">
      <c r="A590" s="78"/>
      <c r="J590" s="196"/>
      <c r="T590" s="5"/>
      <c r="U590" s="5"/>
      <c r="V590" s="5"/>
      <c r="W590" s="5"/>
    </row>
    <row r="591" ht="15.75" customHeight="1">
      <c r="A591" s="78"/>
      <c r="J591" s="196"/>
      <c r="T591" s="5"/>
      <c r="U591" s="5"/>
      <c r="V591" s="5"/>
      <c r="W591" s="5"/>
    </row>
    <row r="592" ht="15.75" customHeight="1">
      <c r="A592" s="78"/>
      <c r="J592" s="196"/>
      <c r="T592" s="5"/>
      <c r="U592" s="5"/>
      <c r="V592" s="5"/>
      <c r="W592" s="5"/>
    </row>
    <row r="593" ht="15.75" customHeight="1">
      <c r="A593" s="78"/>
      <c r="J593" s="196"/>
      <c r="T593" s="5"/>
      <c r="U593" s="5"/>
      <c r="V593" s="5"/>
      <c r="W593" s="5"/>
    </row>
    <row r="594" ht="15.75" customHeight="1">
      <c r="A594" s="78"/>
      <c r="J594" s="196"/>
      <c r="T594" s="5"/>
      <c r="U594" s="5"/>
      <c r="V594" s="5"/>
      <c r="W594" s="5"/>
    </row>
    <row r="595" ht="15.75" customHeight="1">
      <c r="A595" s="78"/>
      <c r="J595" s="196"/>
      <c r="T595" s="5"/>
      <c r="U595" s="5"/>
      <c r="V595" s="5"/>
      <c r="W595" s="5"/>
    </row>
    <row r="596" ht="15.75" customHeight="1">
      <c r="A596" s="78"/>
      <c r="J596" s="196"/>
      <c r="T596" s="5"/>
      <c r="U596" s="5"/>
      <c r="V596" s="5"/>
      <c r="W596" s="5"/>
    </row>
    <row r="597" ht="15.75" customHeight="1">
      <c r="A597" s="78"/>
      <c r="J597" s="196"/>
      <c r="T597" s="5"/>
      <c r="U597" s="5"/>
      <c r="V597" s="5"/>
      <c r="W597" s="5"/>
    </row>
    <row r="598" ht="15.75" customHeight="1">
      <c r="A598" s="78"/>
      <c r="J598" s="196"/>
      <c r="T598" s="5"/>
      <c r="U598" s="5"/>
      <c r="V598" s="5"/>
      <c r="W598" s="5"/>
    </row>
    <row r="599" ht="15.75" customHeight="1">
      <c r="A599" s="78"/>
      <c r="J599" s="196"/>
      <c r="T599" s="5"/>
      <c r="U599" s="5"/>
      <c r="V599" s="5"/>
      <c r="W599" s="5"/>
    </row>
    <row r="600" ht="15.75" customHeight="1">
      <c r="A600" s="78"/>
      <c r="J600" s="196"/>
      <c r="T600" s="5"/>
      <c r="U600" s="5"/>
      <c r="V600" s="5"/>
      <c r="W600" s="5"/>
    </row>
    <row r="601" ht="15.75" customHeight="1">
      <c r="A601" s="78"/>
      <c r="J601" s="196"/>
      <c r="T601" s="5"/>
      <c r="U601" s="5"/>
      <c r="V601" s="5"/>
      <c r="W601" s="5"/>
    </row>
    <row r="602" ht="15.75" customHeight="1">
      <c r="A602" s="78"/>
      <c r="J602" s="196"/>
      <c r="T602" s="5"/>
      <c r="U602" s="5"/>
      <c r="V602" s="5"/>
      <c r="W602" s="5"/>
    </row>
    <row r="603" ht="15.75" customHeight="1">
      <c r="A603" s="78"/>
      <c r="J603" s="196"/>
      <c r="T603" s="5"/>
      <c r="U603" s="5"/>
      <c r="V603" s="5"/>
      <c r="W603" s="5"/>
    </row>
    <row r="604" ht="15.75" customHeight="1">
      <c r="A604" s="78"/>
      <c r="J604" s="196"/>
      <c r="T604" s="5"/>
      <c r="U604" s="5"/>
      <c r="V604" s="5"/>
      <c r="W604" s="5"/>
    </row>
    <row r="605" ht="15.75" customHeight="1">
      <c r="A605" s="78"/>
      <c r="J605" s="196"/>
      <c r="T605" s="5"/>
      <c r="U605" s="5"/>
      <c r="V605" s="5"/>
      <c r="W605" s="5"/>
    </row>
    <row r="606" ht="15.75" customHeight="1">
      <c r="A606" s="78"/>
      <c r="J606" s="196"/>
      <c r="T606" s="5"/>
      <c r="U606" s="5"/>
      <c r="V606" s="5"/>
      <c r="W606" s="5"/>
    </row>
    <row r="607" ht="15.75" customHeight="1">
      <c r="A607" s="78"/>
      <c r="J607" s="196"/>
      <c r="T607" s="5"/>
      <c r="U607" s="5"/>
      <c r="V607" s="5"/>
      <c r="W607" s="5"/>
    </row>
    <row r="608" ht="15.75" customHeight="1">
      <c r="A608" s="78"/>
      <c r="J608" s="196"/>
      <c r="T608" s="5"/>
      <c r="U608" s="5"/>
      <c r="V608" s="5"/>
      <c r="W608" s="5"/>
    </row>
    <row r="609" ht="15.75" customHeight="1">
      <c r="A609" s="78"/>
      <c r="J609" s="196"/>
      <c r="T609" s="5"/>
      <c r="U609" s="5"/>
      <c r="V609" s="5"/>
      <c r="W609" s="5"/>
    </row>
    <row r="610" ht="15.75" customHeight="1">
      <c r="A610" s="78"/>
      <c r="J610" s="196"/>
      <c r="T610" s="5"/>
      <c r="U610" s="5"/>
      <c r="V610" s="5"/>
      <c r="W610" s="5"/>
    </row>
    <row r="611" ht="15.75" customHeight="1">
      <c r="A611" s="78"/>
      <c r="J611" s="196"/>
      <c r="T611" s="5"/>
      <c r="U611" s="5"/>
      <c r="V611" s="5"/>
      <c r="W611" s="5"/>
    </row>
    <row r="612" ht="15.75" customHeight="1">
      <c r="A612" s="78"/>
      <c r="J612" s="196"/>
      <c r="T612" s="5"/>
      <c r="U612" s="5"/>
      <c r="V612" s="5"/>
      <c r="W612" s="5"/>
    </row>
    <row r="613" ht="15.75" customHeight="1">
      <c r="A613" s="78"/>
      <c r="J613" s="196"/>
      <c r="T613" s="5"/>
      <c r="U613" s="5"/>
      <c r="V613" s="5"/>
      <c r="W613" s="5"/>
    </row>
    <row r="614" ht="15.75" customHeight="1">
      <c r="A614" s="78"/>
      <c r="J614" s="196"/>
      <c r="T614" s="5"/>
      <c r="U614" s="5"/>
      <c r="V614" s="5"/>
      <c r="W614" s="5"/>
    </row>
    <row r="615" ht="15.75" customHeight="1">
      <c r="A615" s="78"/>
      <c r="J615" s="196"/>
      <c r="T615" s="5"/>
      <c r="U615" s="5"/>
      <c r="V615" s="5"/>
      <c r="W615" s="5"/>
    </row>
    <row r="616" ht="15.75" customHeight="1">
      <c r="A616" s="78"/>
      <c r="J616" s="196"/>
      <c r="T616" s="5"/>
      <c r="U616" s="5"/>
      <c r="V616" s="5"/>
      <c r="W616" s="5"/>
    </row>
    <row r="617" ht="15.75" customHeight="1">
      <c r="A617" s="78"/>
      <c r="J617" s="196"/>
      <c r="T617" s="5"/>
      <c r="U617" s="5"/>
      <c r="V617" s="5"/>
      <c r="W617" s="5"/>
    </row>
    <row r="618" ht="15.75" customHeight="1">
      <c r="A618" s="78"/>
      <c r="J618" s="196"/>
      <c r="T618" s="5"/>
      <c r="U618" s="5"/>
      <c r="V618" s="5"/>
      <c r="W618" s="5"/>
    </row>
    <row r="619" ht="15.75" customHeight="1">
      <c r="A619" s="78"/>
      <c r="J619" s="196"/>
      <c r="T619" s="5"/>
      <c r="U619" s="5"/>
      <c r="V619" s="5"/>
      <c r="W619" s="5"/>
    </row>
    <row r="620" ht="15.75" customHeight="1">
      <c r="A620" s="78"/>
      <c r="J620" s="196"/>
      <c r="T620" s="5"/>
      <c r="U620" s="5"/>
      <c r="V620" s="5"/>
      <c r="W620" s="5"/>
    </row>
    <row r="621" ht="15.75" customHeight="1">
      <c r="A621" s="78"/>
      <c r="J621" s="196"/>
      <c r="T621" s="5"/>
      <c r="U621" s="5"/>
      <c r="V621" s="5"/>
      <c r="W621" s="5"/>
    </row>
    <row r="622" ht="15.75" customHeight="1">
      <c r="A622" s="78"/>
      <c r="J622" s="196"/>
      <c r="T622" s="5"/>
      <c r="U622" s="5"/>
      <c r="V622" s="5"/>
      <c r="W622" s="5"/>
    </row>
    <row r="623" ht="15.75" customHeight="1">
      <c r="A623" s="78"/>
      <c r="J623" s="196"/>
      <c r="T623" s="5"/>
      <c r="U623" s="5"/>
      <c r="V623" s="5"/>
      <c r="W623" s="5"/>
    </row>
    <row r="624" ht="15.75" customHeight="1">
      <c r="A624" s="78"/>
      <c r="J624" s="196"/>
      <c r="T624" s="5"/>
      <c r="U624" s="5"/>
      <c r="V624" s="5"/>
      <c r="W624" s="5"/>
    </row>
    <row r="625" ht="15.75" customHeight="1">
      <c r="A625" s="78"/>
      <c r="J625" s="196"/>
      <c r="T625" s="5"/>
      <c r="U625" s="5"/>
      <c r="V625" s="5"/>
      <c r="W625" s="5"/>
    </row>
    <row r="626" ht="15.75" customHeight="1">
      <c r="A626" s="78"/>
      <c r="J626" s="196"/>
      <c r="T626" s="5"/>
      <c r="U626" s="5"/>
      <c r="V626" s="5"/>
      <c r="W626" s="5"/>
    </row>
    <row r="627" ht="15.75" customHeight="1">
      <c r="A627" s="78"/>
      <c r="J627" s="196"/>
      <c r="T627" s="5"/>
      <c r="U627" s="5"/>
      <c r="V627" s="5"/>
      <c r="W627" s="5"/>
    </row>
    <row r="628" ht="15.75" customHeight="1">
      <c r="A628" s="78"/>
      <c r="J628" s="196"/>
      <c r="T628" s="5"/>
      <c r="U628" s="5"/>
      <c r="V628" s="5"/>
      <c r="W628" s="5"/>
    </row>
    <row r="629" ht="15.75" customHeight="1">
      <c r="A629" s="78"/>
      <c r="J629" s="196"/>
      <c r="T629" s="5"/>
      <c r="U629" s="5"/>
      <c r="V629" s="5"/>
      <c r="W629" s="5"/>
    </row>
    <row r="630" ht="15.75" customHeight="1">
      <c r="A630" s="78"/>
      <c r="J630" s="196"/>
      <c r="T630" s="5"/>
      <c r="U630" s="5"/>
      <c r="V630" s="5"/>
      <c r="W630" s="5"/>
    </row>
    <row r="631" ht="15.75" customHeight="1">
      <c r="A631" s="78"/>
      <c r="J631" s="196"/>
      <c r="T631" s="5"/>
      <c r="U631" s="5"/>
      <c r="V631" s="5"/>
      <c r="W631" s="5"/>
    </row>
    <row r="632" ht="15.75" customHeight="1">
      <c r="A632" s="78"/>
      <c r="J632" s="196"/>
      <c r="T632" s="5"/>
      <c r="U632" s="5"/>
      <c r="V632" s="5"/>
      <c r="W632" s="5"/>
    </row>
    <row r="633" ht="15.75" customHeight="1">
      <c r="A633" s="78"/>
      <c r="J633" s="196"/>
      <c r="T633" s="5"/>
      <c r="U633" s="5"/>
      <c r="V633" s="5"/>
      <c r="W633" s="5"/>
    </row>
    <row r="634" ht="15.75" customHeight="1">
      <c r="A634" s="78"/>
      <c r="J634" s="196"/>
      <c r="T634" s="5"/>
      <c r="U634" s="5"/>
      <c r="V634" s="5"/>
      <c r="W634" s="5"/>
    </row>
    <row r="635" ht="15.75" customHeight="1">
      <c r="A635" s="78"/>
      <c r="J635" s="196"/>
      <c r="T635" s="5"/>
      <c r="U635" s="5"/>
      <c r="V635" s="5"/>
      <c r="W635" s="5"/>
    </row>
    <row r="636" ht="15.75" customHeight="1">
      <c r="A636" s="78"/>
      <c r="J636" s="196"/>
      <c r="T636" s="5"/>
      <c r="U636" s="5"/>
      <c r="V636" s="5"/>
      <c r="W636" s="5"/>
    </row>
    <row r="637" ht="15.75" customHeight="1">
      <c r="A637" s="78"/>
      <c r="J637" s="196"/>
      <c r="T637" s="5"/>
      <c r="U637" s="5"/>
      <c r="V637" s="5"/>
      <c r="W637" s="5"/>
    </row>
    <row r="638" ht="15.75" customHeight="1">
      <c r="A638" s="78"/>
      <c r="J638" s="196"/>
      <c r="T638" s="5"/>
      <c r="U638" s="5"/>
      <c r="V638" s="5"/>
      <c r="W638" s="5"/>
    </row>
    <row r="639" ht="15.75" customHeight="1">
      <c r="A639" s="78"/>
      <c r="J639" s="196"/>
      <c r="T639" s="5"/>
      <c r="U639" s="5"/>
      <c r="V639" s="5"/>
      <c r="W639" s="5"/>
    </row>
    <row r="640" ht="15.75" customHeight="1">
      <c r="A640" s="78"/>
      <c r="J640" s="196"/>
      <c r="T640" s="5"/>
      <c r="U640" s="5"/>
      <c r="V640" s="5"/>
      <c r="W640" s="5"/>
    </row>
    <row r="641" ht="15.75" customHeight="1">
      <c r="A641" s="78"/>
      <c r="J641" s="196"/>
      <c r="T641" s="5"/>
      <c r="U641" s="5"/>
      <c r="V641" s="5"/>
      <c r="W641" s="5"/>
    </row>
    <row r="642" ht="15.75" customHeight="1">
      <c r="A642" s="78"/>
      <c r="J642" s="196"/>
      <c r="T642" s="5"/>
      <c r="U642" s="5"/>
      <c r="V642" s="5"/>
      <c r="W642" s="5"/>
    </row>
    <row r="643" ht="15.75" customHeight="1">
      <c r="A643" s="78"/>
      <c r="J643" s="196"/>
      <c r="T643" s="5"/>
      <c r="U643" s="5"/>
      <c r="V643" s="5"/>
      <c r="W643" s="5"/>
    </row>
    <row r="644" ht="15.75" customHeight="1">
      <c r="A644" s="78"/>
      <c r="J644" s="196"/>
      <c r="T644" s="5"/>
      <c r="U644" s="5"/>
      <c r="V644" s="5"/>
      <c r="W644" s="5"/>
    </row>
    <row r="645" ht="15.75" customHeight="1">
      <c r="A645" s="78"/>
      <c r="J645" s="196"/>
      <c r="T645" s="5"/>
      <c r="U645" s="5"/>
      <c r="V645" s="5"/>
      <c r="W645" s="5"/>
    </row>
    <row r="646" ht="15.75" customHeight="1">
      <c r="A646" s="78"/>
      <c r="J646" s="196"/>
      <c r="T646" s="5"/>
      <c r="U646" s="5"/>
      <c r="V646" s="5"/>
      <c r="W646" s="5"/>
    </row>
    <row r="647" ht="15.75" customHeight="1">
      <c r="A647" s="78"/>
      <c r="J647" s="196"/>
      <c r="T647" s="5"/>
      <c r="U647" s="5"/>
      <c r="V647" s="5"/>
      <c r="W647" s="5"/>
    </row>
    <row r="648" ht="15.75" customHeight="1">
      <c r="A648" s="78"/>
      <c r="J648" s="196"/>
      <c r="T648" s="5"/>
      <c r="U648" s="5"/>
      <c r="V648" s="5"/>
      <c r="W648" s="5"/>
    </row>
    <row r="649" ht="15.75" customHeight="1">
      <c r="A649" s="78"/>
      <c r="J649" s="196"/>
      <c r="T649" s="5"/>
      <c r="U649" s="5"/>
      <c r="V649" s="5"/>
      <c r="W649" s="5"/>
    </row>
    <row r="650" ht="15.75" customHeight="1">
      <c r="A650" s="78"/>
      <c r="J650" s="196"/>
      <c r="T650" s="5"/>
      <c r="U650" s="5"/>
      <c r="V650" s="5"/>
      <c r="W650" s="5"/>
    </row>
    <row r="651" ht="15.75" customHeight="1">
      <c r="A651" s="78"/>
      <c r="J651" s="196"/>
      <c r="T651" s="5"/>
      <c r="U651" s="5"/>
      <c r="V651" s="5"/>
      <c r="W651" s="5"/>
    </row>
    <row r="652" ht="15.75" customHeight="1">
      <c r="A652" s="78"/>
      <c r="J652" s="196"/>
      <c r="T652" s="5"/>
      <c r="U652" s="5"/>
      <c r="V652" s="5"/>
      <c r="W652" s="5"/>
    </row>
    <row r="653" ht="15.75" customHeight="1">
      <c r="A653" s="78"/>
      <c r="J653" s="196"/>
      <c r="T653" s="5"/>
      <c r="U653" s="5"/>
      <c r="V653" s="5"/>
      <c r="W653" s="5"/>
    </row>
    <row r="654" ht="15.75" customHeight="1">
      <c r="A654" s="78"/>
      <c r="J654" s="196"/>
      <c r="T654" s="5"/>
      <c r="U654" s="5"/>
      <c r="V654" s="5"/>
      <c r="W654" s="5"/>
    </row>
    <row r="655" ht="15.75" customHeight="1">
      <c r="A655" s="78"/>
      <c r="J655" s="196"/>
      <c r="T655" s="5"/>
      <c r="U655" s="5"/>
      <c r="V655" s="5"/>
      <c r="W655" s="5"/>
    </row>
    <row r="656" ht="15.75" customHeight="1">
      <c r="A656" s="78"/>
      <c r="J656" s="196"/>
      <c r="T656" s="5"/>
      <c r="U656" s="5"/>
      <c r="V656" s="5"/>
      <c r="W656" s="5"/>
    </row>
    <row r="657" ht="15.75" customHeight="1">
      <c r="A657" s="78"/>
      <c r="J657" s="196"/>
      <c r="T657" s="5"/>
      <c r="U657" s="5"/>
      <c r="V657" s="5"/>
      <c r="W657" s="5"/>
    </row>
    <row r="658" ht="15.75" customHeight="1">
      <c r="A658" s="78"/>
      <c r="J658" s="196"/>
      <c r="T658" s="5"/>
      <c r="U658" s="5"/>
      <c r="V658" s="5"/>
      <c r="W658" s="5"/>
    </row>
    <row r="659" ht="15.75" customHeight="1">
      <c r="A659" s="78"/>
      <c r="J659" s="196"/>
      <c r="T659" s="5"/>
      <c r="U659" s="5"/>
      <c r="V659" s="5"/>
      <c r="W659" s="5"/>
    </row>
    <row r="660" ht="15.75" customHeight="1">
      <c r="A660" s="78"/>
      <c r="J660" s="196"/>
      <c r="T660" s="5"/>
      <c r="U660" s="5"/>
      <c r="V660" s="5"/>
      <c r="W660" s="5"/>
    </row>
    <row r="661" ht="15.75" customHeight="1">
      <c r="A661" s="78"/>
      <c r="J661" s="196"/>
      <c r="T661" s="5"/>
      <c r="U661" s="5"/>
      <c r="V661" s="5"/>
      <c r="W661" s="5"/>
    </row>
    <row r="662" ht="15.75" customHeight="1">
      <c r="A662" s="78"/>
      <c r="J662" s="196"/>
      <c r="T662" s="5"/>
      <c r="U662" s="5"/>
      <c r="V662" s="5"/>
      <c r="W662" s="5"/>
    </row>
    <row r="663" ht="15.75" customHeight="1">
      <c r="A663" s="78"/>
      <c r="J663" s="196"/>
      <c r="T663" s="5"/>
      <c r="U663" s="5"/>
      <c r="V663" s="5"/>
      <c r="W663" s="5"/>
    </row>
    <row r="664" ht="15.75" customHeight="1">
      <c r="A664" s="78"/>
      <c r="J664" s="196"/>
      <c r="T664" s="5"/>
      <c r="U664" s="5"/>
      <c r="V664" s="5"/>
      <c r="W664" s="5"/>
    </row>
    <row r="665" ht="15.75" customHeight="1">
      <c r="A665" s="78"/>
      <c r="J665" s="196"/>
      <c r="T665" s="5"/>
      <c r="U665" s="5"/>
      <c r="V665" s="5"/>
      <c r="W665" s="5"/>
    </row>
    <row r="666" ht="15.75" customHeight="1">
      <c r="A666" s="78"/>
      <c r="J666" s="196"/>
      <c r="T666" s="5"/>
      <c r="U666" s="5"/>
      <c r="V666" s="5"/>
      <c r="W666" s="5"/>
    </row>
    <row r="667" ht="15.75" customHeight="1">
      <c r="A667" s="78"/>
      <c r="J667" s="196"/>
      <c r="T667" s="5"/>
      <c r="U667" s="5"/>
      <c r="V667" s="5"/>
      <c r="W667" s="5"/>
    </row>
    <row r="668" ht="15.75" customHeight="1">
      <c r="A668" s="78"/>
      <c r="J668" s="196"/>
      <c r="T668" s="5"/>
      <c r="U668" s="5"/>
      <c r="V668" s="5"/>
      <c r="W668" s="5"/>
    </row>
    <row r="669" ht="15.75" customHeight="1">
      <c r="A669" s="78"/>
      <c r="J669" s="196"/>
      <c r="T669" s="5"/>
      <c r="U669" s="5"/>
      <c r="V669" s="5"/>
      <c r="W669" s="5"/>
    </row>
    <row r="670" ht="15.75" customHeight="1">
      <c r="A670" s="78"/>
      <c r="J670" s="196"/>
      <c r="T670" s="5"/>
      <c r="U670" s="5"/>
      <c r="V670" s="5"/>
      <c r="W670" s="5"/>
    </row>
    <row r="671" ht="15.75" customHeight="1">
      <c r="A671" s="78"/>
      <c r="J671" s="196"/>
      <c r="T671" s="5"/>
      <c r="U671" s="5"/>
      <c r="V671" s="5"/>
      <c r="W671" s="5"/>
    </row>
    <row r="672" ht="15.75" customHeight="1">
      <c r="A672" s="78"/>
      <c r="J672" s="196"/>
      <c r="T672" s="5"/>
      <c r="U672" s="5"/>
      <c r="V672" s="5"/>
      <c r="W672" s="5"/>
    </row>
    <row r="673" ht="15.75" customHeight="1">
      <c r="A673" s="78"/>
      <c r="J673" s="196"/>
      <c r="T673" s="5"/>
      <c r="U673" s="5"/>
      <c r="V673" s="5"/>
      <c r="W673" s="5"/>
    </row>
    <row r="674" ht="15.75" customHeight="1">
      <c r="A674" s="78"/>
      <c r="J674" s="196"/>
      <c r="T674" s="5"/>
      <c r="U674" s="5"/>
      <c r="V674" s="5"/>
      <c r="W674" s="5"/>
    </row>
    <row r="675" ht="15.75" customHeight="1">
      <c r="A675" s="78"/>
      <c r="J675" s="196"/>
      <c r="T675" s="5"/>
      <c r="U675" s="5"/>
      <c r="V675" s="5"/>
      <c r="W675" s="5"/>
    </row>
    <row r="676" ht="15.75" customHeight="1">
      <c r="A676" s="78"/>
      <c r="J676" s="196"/>
      <c r="T676" s="5"/>
      <c r="U676" s="5"/>
      <c r="V676" s="5"/>
      <c r="W676" s="5"/>
    </row>
    <row r="677" ht="15.75" customHeight="1">
      <c r="A677" s="78"/>
      <c r="J677" s="196"/>
      <c r="T677" s="5"/>
      <c r="U677" s="5"/>
      <c r="V677" s="5"/>
      <c r="W677" s="5"/>
    </row>
    <row r="678" ht="15.75" customHeight="1">
      <c r="A678" s="78"/>
      <c r="J678" s="196"/>
      <c r="T678" s="5"/>
      <c r="U678" s="5"/>
      <c r="V678" s="5"/>
      <c r="W678" s="5"/>
    </row>
    <row r="679" ht="15.75" customHeight="1">
      <c r="A679" s="78"/>
      <c r="J679" s="196"/>
      <c r="T679" s="5"/>
      <c r="U679" s="5"/>
      <c r="V679" s="5"/>
      <c r="W679" s="5"/>
    </row>
    <row r="680" ht="15.75" customHeight="1">
      <c r="A680" s="78"/>
      <c r="J680" s="196"/>
      <c r="T680" s="5"/>
      <c r="U680" s="5"/>
      <c r="V680" s="5"/>
      <c r="W680" s="5"/>
    </row>
    <row r="681" ht="15.75" customHeight="1">
      <c r="A681" s="78"/>
      <c r="J681" s="196"/>
      <c r="T681" s="5"/>
      <c r="U681" s="5"/>
      <c r="V681" s="5"/>
      <c r="W681" s="5"/>
    </row>
    <row r="682" ht="15.75" customHeight="1">
      <c r="A682" s="78"/>
      <c r="J682" s="196"/>
      <c r="T682" s="5"/>
      <c r="U682" s="5"/>
      <c r="V682" s="5"/>
      <c r="W682" s="5"/>
    </row>
    <row r="683" ht="15.75" customHeight="1">
      <c r="A683" s="78"/>
      <c r="J683" s="196"/>
      <c r="T683" s="5"/>
      <c r="U683" s="5"/>
      <c r="V683" s="5"/>
      <c r="W683" s="5"/>
    </row>
    <row r="684" ht="15.75" customHeight="1">
      <c r="A684" s="78"/>
      <c r="J684" s="196"/>
      <c r="T684" s="5"/>
      <c r="U684" s="5"/>
      <c r="V684" s="5"/>
      <c r="W684" s="5"/>
    </row>
    <row r="685" ht="15.75" customHeight="1">
      <c r="A685" s="78"/>
      <c r="J685" s="196"/>
      <c r="T685" s="5"/>
      <c r="U685" s="5"/>
      <c r="V685" s="5"/>
      <c r="W685" s="5"/>
    </row>
    <row r="686" ht="15.75" customHeight="1">
      <c r="A686" s="78"/>
      <c r="J686" s="196"/>
      <c r="T686" s="5"/>
      <c r="U686" s="5"/>
      <c r="V686" s="5"/>
      <c r="W686" s="5"/>
    </row>
    <row r="687" ht="15.75" customHeight="1">
      <c r="A687" s="78"/>
      <c r="J687" s="196"/>
      <c r="T687" s="5"/>
      <c r="U687" s="5"/>
      <c r="V687" s="5"/>
      <c r="W687" s="5"/>
    </row>
    <row r="688" ht="15.75" customHeight="1">
      <c r="A688" s="78"/>
      <c r="J688" s="196"/>
      <c r="T688" s="5"/>
      <c r="U688" s="5"/>
      <c r="V688" s="5"/>
      <c r="W688" s="5"/>
    </row>
    <row r="689" ht="15.75" customHeight="1">
      <c r="A689" s="78"/>
      <c r="J689" s="196"/>
      <c r="T689" s="5"/>
      <c r="U689" s="5"/>
      <c r="V689" s="5"/>
      <c r="W689" s="5"/>
    </row>
    <row r="690" ht="15.75" customHeight="1">
      <c r="A690" s="78"/>
      <c r="J690" s="196"/>
      <c r="T690" s="5"/>
      <c r="U690" s="5"/>
      <c r="V690" s="5"/>
      <c r="W690" s="5"/>
    </row>
    <row r="691" ht="15.75" customHeight="1">
      <c r="A691" s="78"/>
      <c r="J691" s="196"/>
      <c r="T691" s="5"/>
      <c r="U691" s="5"/>
      <c r="V691" s="5"/>
      <c r="W691" s="5"/>
    </row>
    <row r="692" ht="15.75" customHeight="1">
      <c r="A692" s="78"/>
      <c r="J692" s="196"/>
      <c r="T692" s="5"/>
      <c r="U692" s="5"/>
      <c r="V692" s="5"/>
      <c r="W692" s="5"/>
    </row>
    <row r="693" ht="15.75" customHeight="1">
      <c r="A693" s="78"/>
      <c r="J693" s="196"/>
      <c r="T693" s="5"/>
      <c r="U693" s="5"/>
      <c r="V693" s="5"/>
      <c r="W693" s="5"/>
    </row>
    <row r="694" ht="15.75" customHeight="1">
      <c r="A694" s="78"/>
      <c r="J694" s="196"/>
      <c r="T694" s="5"/>
      <c r="U694" s="5"/>
      <c r="V694" s="5"/>
      <c r="W694" s="5"/>
    </row>
    <row r="695" ht="15.75" customHeight="1">
      <c r="A695" s="78"/>
      <c r="J695" s="196"/>
      <c r="T695" s="5"/>
      <c r="U695" s="5"/>
      <c r="V695" s="5"/>
      <c r="W695" s="5"/>
    </row>
    <row r="696" ht="15.75" customHeight="1">
      <c r="A696" s="78"/>
      <c r="J696" s="196"/>
      <c r="T696" s="5"/>
      <c r="U696" s="5"/>
      <c r="V696" s="5"/>
      <c r="W696" s="5"/>
    </row>
    <row r="697" ht="15.75" customHeight="1">
      <c r="A697" s="78"/>
      <c r="J697" s="196"/>
      <c r="T697" s="5"/>
      <c r="U697" s="5"/>
      <c r="V697" s="5"/>
      <c r="W697" s="5"/>
    </row>
    <row r="698" ht="15.75" customHeight="1">
      <c r="A698" s="78"/>
      <c r="J698" s="196"/>
      <c r="T698" s="5"/>
      <c r="U698" s="5"/>
      <c r="V698" s="5"/>
      <c r="W698" s="5"/>
    </row>
    <row r="699" ht="15.75" customHeight="1">
      <c r="A699" s="78"/>
      <c r="J699" s="196"/>
      <c r="T699" s="5"/>
      <c r="U699" s="5"/>
      <c r="V699" s="5"/>
      <c r="W699" s="5"/>
    </row>
    <row r="700" ht="15.75" customHeight="1">
      <c r="A700" s="78"/>
      <c r="J700" s="196"/>
      <c r="T700" s="5"/>
      <c r="U700" s="5"/>
      <c r="V700" s="5"/>
      <c r="W700" s="5"/>
    </row>
    <row r="701" ht="15.75" customHeight="1">
      <c r="A701" s="78"/>
      <c r="J701" s="196"/>
      <c r="T701" s="5"/>
      <c r="U701" s="5"/>
      <c r="V701" s="5"/>
      <c r="W701" s="5"/>
    </row>
    <row r="702" ht="15.75" customHeight="1">
      <c r="A702" s="78"/>
      <c r="J702" s="196"/>
      <c r="T702" s="5"/>
      <c r="U702" s="5"/>
      <c r="V702" s="5"/>
      <c r="W702" s="5"/>
    </row>
    <row r="703" ht="15.75" customHeight="1">
      <c r="A703" s="78"/>
      <c r="J703" s="196"/>
      <c r="T703" s="5"/>
      <c r="U703" s="5"/>
      <c r="V703" s="5"/>
      <c r="W703" s="5"/>
    </row>
    <row r="704" ht="15.75" customHeight="1">
      <c r="A704" s="78"/>
      <c r="J704" s="196"/>
      <c r="T704" s="5"/>
      <c r="U704" s="5"/>
      <c r="V704" s="5"/>
      <c r="W704" s="5"/>
    </row>
    <row r="705" ht="15.75" customHeight="1">
      <c r="A705" s="78"/>
      <c r="J705" s="196"/>
      <c r="T705" s="5"/>
      <c r="U705" s="5"/>
      <c r="V705" s="5"/>
      <c r="W705" s="5"/>
    </row>
    <row r="706" ht="15.75" customHeight="1">
      <c r="A706" s="78"/>
      <c r="J706" s="196"/>
      <c r="T706" s="5"/>
      <c r="U706" s="5"/>
      <c r="V706" s="5"/>
      <c r="W706" s="5"/>
    </row>
    <row r="707" ht="15.75" customHeight="1">
      <c r="A707" s="78"/>
      <c r="J707" s="196"/>
      <c r="T707" s="5"/>
      <c r="U707" s="5"/>
      <c r="V707" s="5"/>
      <c r="W707" s="5"/>
    </row>
    <row r="708" ht="15.75" customHeight="1">
      <c r="A708" s="78"/>
      <c r="J708" s="196"/>
      <c r="T708" s="5"/>
      <c r="U708" s="5"/>
      <c r="V708" s="5"/>
      <c r="W708" s="5"/>
    </row>
    <row r="709" ht="15.75" customHeight="1">
      <c r="A709" s="78"/>
      <c r="J709" s="196"/>
      <c r="T709" s="5"/>
      <c r="U709" s="5"/>
      <c r="V709" s="5"/>
      <c r="W709" s="5"/>
    </row>
    <row r="710" ht="15.75" customHeight="1">
      <c r="A710" s="78"/>
      <c r="J710" s="196"/>
      <c r="T710" s="5"/>
      <c r="U710" s="5"/>
      <c r="V710" s="5"/>
      <c r="W710" s="5"/>
    </row>
    <row r="711" ht="15.75" customHeight="1">
      <c r="A711" s="78"/>
      <c r="J711" s="196"/>
      <c r="T711" s="5"/>
      <c r="U711" s="5"/>
      <c r="V711" s="5"/>
      <c r="W711" s="5"/>
    </row>
    <row r="712" ht="15.75" customHeight="1">
      <c r="A712" s="78"/>
      <c r="J712" s="196"/>
      <c r="T712" s="5"/>
      <c r="U712" s="5"/>
      <c r="V712" s="5"/>
      <c r="W712" s="5"/>
    </row>
    <row r="713" ht="15.75" customHeight="1">
      <c r="A713" s="78"/>
      <c r="J713" s="196"/>
      <c r="T713" s="5"/>
      <c r="U713" s="5"/>
      <c r="V713" s="5"/>
      <c r="W713" s="5"/>
    </row>
    <row r="714" ht="15.75" customHeight="1">
      <c r="A714" s="78"/>
      <c r="J714" s="196"/>
      <c r="T714" s="5"/>
      <c r="U714" s="5"/>
      <c r="V714" s="5"/>
      <c r="W714" s="5"/>
    </row>
    <row r="715" ht="15.75" customHeight="1">
      <c r="A715" s="78"/>
      <c r="J715" s="196"/>
      <c r="T715" s="5"/>
      <c r="U715" s="5"/>
      <c r="V715" s="5"/>
      <c r="W715" s="5"/>
    </row>
    <row r="716" ht="15.75" customHeight="1">
      <c r="A716" s="78"/>
      <c r="J716" s="196"/>
      <c r="T716" s="5"/>
      <c r="U716" s="5"/>
      <c r="V716" s="5"/>
      <c r="W716" s="5"/>
    </row>
    <row r="717" ht="15.75" customHeight="1">
      <c r="A717" s="78"/>
      <c r="J717" s="196"/>
      <c r="T717" s="5"/>
      <c r="U717" s="5"/>
      <c r="V717" s="5"/>
      <c r="W717" s="5"/>
    </row>
    <row r="718" ht="15.75" customHeight="1">
      <c r="A718" s="78"/>
      <c r="J718" s="196"/>
      <c r="T718" s="5"/>
      <c r="U718" s="5"/>
      <c r="V718" s="5"/>
      <c r="W718" s="5"/>
    </row>
    <row r="719" ht="15.75" customHeight="1">
      <c r="A719" s="78"/>
      <c r="J719" s="196"/>
      <c r="T719" s="5"/>
      <c r="U719" s="5"/>
      <c r="V719" s="5"/>
      <c r="W719" s="5"/>
    </row>
    <row r="720" ht="15.75" customHeight="1">
      <c r="A720" s="78"/>
      <c r="J720" s="196"/>
      <c r="T720" s="5"/>
      <c r="U720" s="5"/>
      <c r="V720" s="5"/>
      <c r="W720" s="5"/>
    </row>
    <row r="721" ht="15.75" customHeight="1">
      <c r="A721" s="78"/>
      <c r="J721" s="196"/>
      <c r="T721" s="5"/>
      <c r="U721" s="5"/>
      <c r="V721" s="5"/>
      <c r="W721" s="5"/>
    </row>
    <row r="722" ht="15.75" customHeight="1">
      <c r="A722" s="78"/>
      <c r="J722" s="196"/>
      <c r="T722" s="5"/>
      <c r="U722" s="5"/>
      <c r="V722" s="5"/>
      <c r="W722" s="5"/>
    </row>
    <row r="723" ht="15.75" customHeight="1">
      <c r="A723" s="78"/>
      <c r="J723" s="196"/>
      <c r="T723" s="5"/>
      <c r="U723" s="5"/>
      <c r="V723" s="5"/>
      <c r="W723" s="5"/>
    </row>
    <row r="724" ht="15.75" customHeight="1">
      <c r="A724" s="78"/>
      <c r="J724" s="196"/>
      <c r="T724" s="5"/>
      <c r="U724" s="5"/>
      <c r="V724" s="5"/>
      <c r="W724" s="5"/>
    </row>
    <row r="725" ht="15.75" customHeight="1">
      <c r="A725" s="78"/>
      <c r="J725" s="196"/>
      <c r="T725" s="5"/>
      <c r="U725" s="5"/>
      <c r="V725" s="5"/>
      <c r="W725" s="5"/>
    </row>
    <row r="726" ht="15.75" customHeight="1">
      <c r="A726" s="78"/>
      <c r="J726" s="196"/>
      <c r="T726" s="5"/>
      <c r="U726" s="5"/>
      <c r="V726" s="5"/>
      <c r="W726" s="5"/>
    </row>
    <row r="727" ht="15.75" customHeight="1">
      <c r="A727" s="78"/>
      <c r="J727" s="196"/>
      <c r="T727" s="5"/>
      <c r="U727" s="5"/>
      <c r="V727" s="5"/>
      <c r="W727" s="5"/>
    </row>
    <row r="728" ht="15.75" customHeight="1">
      <c r="A728" s="78"/>
      <c r="J728" s="196"/>
      <c r="T728" s="5"/>
      <c r="U728" s="5"/>
      <c r="V728" s="5"/>
      <c r="W728" s="5"/>
    </row>
    <row r="729" ht="15.75" customHeight="1">
      <c r="A729" s="78"/>
      <c r="J729" s="196"/>
      <c r="T729" s="5"/>
      <c r="U729" s="5"/>
      <c r="V729" s="5"/>
      <c r="W729" s="5"/>
    </row>
    <row r="730" ht="15.75" customHeight="1">
      <c r="A730" s="78"/>
      <c r="J730" s="196"/>
      <c r="T730" s="5"/>
      <c r="U730" s="5"/>
      <c r="V730" s="5"/>
      <c r="W730" s="5"/>
    </row>
    <row r="731" ht="15.75" customHeight="1">
      <c r="A731" s="78"/>
      <c r="J731" s="196"/>
      <c r="T731" s="5"/>
      <c r="U731" s="5"/>
      <c r="V731" s="5"/>
      <c r="W731" s="5"/>
    </row>
    <row r="732" ht="15.75" customHeight="1">
      <c r="A732" s="78"/>
      <c r="J732" s="196"/>
      <c r="T732" s="5"/>
      <c r="U732" s="5"/>
      <c r="V732" s="5"/>
      <c r="W732" s="5"/>
    </row>
    <row r="733" ht="15.75" customHeight="1">
      <c r="A733" s="78"/>
      <c r="J733" s="196"/>
      <c r="T733" s="5"/>
      <c r="U733" s="5"/>
      <c r="V733" s="5"/>
      <c r="W733" s="5"/>
    </row>
    <row r="734" ht="15.75" customHeight="1">
      <c r="A734" s="78"/>
      <c r="J734" s="196"/>
      <c r="T734" s="5"/>
      <c r="U734" s="5"/>
      <c r="V734" s="5"/>
      <c r="W734" s="5"/>
    </row>
    <row r="735" ht="15.75" customHeight="1">
      <c r="A735" s="78"/>
      <c r="J735" s="196"/>
      <c r="T735" s="5"/>
      <c r="U735" s="5"/>
      <c r="V735" s="5"/>
      <c r="W735" s="5"/>
    </row>
    <row r="736" ht="15.75" customHeight="1">
      <c r="A736" s="78"/>
      <c r="J736" s="196"/>
      <c r="T736" s="5"/>
      <c r="U736" s="5"/>
      <c r="V736" s="5"/>
      <c r="W736" s="5"/>
    </row>
    <row r="737" ht="15.75" customHeight="1">
      <c r="A737" s="78"/>
      <c r="J737" s="196"/>
      <c r="T737" s="5"/>
      <c r="U737" s="5"/>
      <c r="V737" s="5"/>
      <c r="W737" s="5"/>
    </row>
    <row r="738" ht="15.75" customHeight="1">
      <c r="A738" s="78"/>
      <c r="J738" s="196"/>
      <c r="T738" s="5"/>
      <c r="U738" s="5"/>
      <c r="V738" s="5"/>
      <c r="W738" s="5"/>
    </row>
    <row r="739" ht="15.75" customHeight="1">
      <c r="A739" s="78"/>
      <c r="J739" s="196"/>
      <c r="T739" s="5"/>
      <c r="U739" s="5"/>
      <c r="V739" s="5"/>
      <c r="W739" s="5"/>
    </row>
    <row r="740" ht="15.75" customHeight="1">
      <c r="A740" s="78"/>
      <c r="J740" s="196"/>
      <c r="T740" s="5"/>
      <c r="U740" s="5"/>
      <c r="V740" s="5"/>
      <c r="W740" s="5"/>
    </row>
    <row r="741" ht="15.75" customHeight="1">
      <c r="A741" s="78"/>
      <c r="J741" s="196"/>
      <c r="T741" s="5"/>
      <c r="U741" s="5"/>
      <c r="V741" s="5"/>
      <c r="W741" s="5"/>
    </row>
    <row r="742" ht="15.75" customHeight="1">
      <c r="A742" s="78"/>
      <c r="J742" s="196"/>
      <c r="T742" s="5"/>
      <c r="U742" s="5"/>
      <c r="V742" s="5"/>
      <c r="W742" s="5"/>
    </row>
    <row r="743" ht="15.75" customHeight="1">
      <c r="A743" s="78"/>
      <c r="J743" s="196"/>
      <c r="T743" s="5"/>
      <c r="U743" s="5"/>
      <c r="V743" s="5"/>
      <c r="W743" s="5"/>
    </row>
    <row r="744" ht="15.75" customHeight="1">
      <c r="A744" s="78"/>
      <c r="J744" s="196"/>
      <c r="T744" s="5"/>
      <c r="U744" s="5"/>
      <c r="V744" s="5"/>
      <c r="W744" s="5"/>
    </row>
    <row r="745" ht="15.75" customHeight="1">
      <c r="A745" s="78"/>
      <c r="J745" s="196"/>
      <c r="T745" s="5"/>
      <c r="U745" s="5"/>
      <c r="V745" s="5"/>
      <c r="W745" s="5"/>
    </row>
    <row r="746" ht="15.75" customHeight="1">
      <c r="A746" s="78"/>
      <c r="J746" s="196"/>
      <c r="T746" s="5"/>
      <c r="U746" s="5"/>
      <c r="V746" s="5"/>
      <c r="W746" s="5"/>
    </row>
    <row r="747" ht="15.75" customHeight="1">
      <c r="A747" s="78"/>
      <c r="J747" s="196"/>
      <c r="T747" s="5"/>
      <c r="U747" s="5"/>
      <c r="V747" s="5"/>
      <c r="W747" s="5"/>
    </row>
    <row r="748" ht="15.75" customHeight="1">
      <c r="A748" s="78"/>
      <c r="J748" s="196"/>
      <c r="T748" s="5"/>
      <c r="U748" s="5"/>
      <c r="V748" s="5"/>
      <c r="W748" s="5"/>
    </row>
    <row r="749" ht="15.75" customHeight="1">
      <c r="A749" s="78"/>
      <c r="J749" s="196"/>
      <c r="T749" s="5"/>
      <c r="U749" s="5"/>
      <c r="V749" s="5"/>
      <c r="W749" s="5"/>
    </row>
    <row r="750" ht="15.75" customHeight="1">
      <c r="A750" s="78"/>
      <c r="J750" s="196"/>
      <c r="T750" s="5"/>
      <c r="U750" s="5"/>
      <c r="V750" s="5"/>
      <c r="W750" s="5"/>
    </row>
    <row r="751" ht="15.75" customHeight="1">
      <c r="A751" s="78"/>
      <c r="J751" s="196"/>
      <c r="T751" s="5"/>
      <c r="U751" s="5"/>
      <c r="V751" s="5"/>
      <c r="W751" s="5"/>
    </row>
    <row r="752" ht="15.75" customHeight="1">
      <c r="A752" s="78"/>
      <c r="J752" s="196"/>
      <c r="T752" s="5"/>
      <c r="U752" s="5"/>
      <c r="V752" s="5"/>
      <c r="W752" s="5"/>
    </row>
    <row r="753" ht="15.75" customHeight="1">
      <c r="A753" s="78"/>
      <c r="J753" s="196"/>
      <c r="T753" s="5"/>
      <c r="U753" s="5"/>
      <c r="V753" s="5"/>
      <c r="W753" s="5"/>
    </row>
    <row r="754" ht="15.75" customHeight="1">
      <c r="A754" s="78"/>
      <c r="J754" s="196"/>
      <c r="T754" s="5"/>
      <c r="U754" s="5"/>
      <c r="V754" s="5"/>
      <c r="W754" s="5"/>
    </row>
    <row r="755" ht="15.75" customHeight="1">
      <c r="A755" s="78"/>
      <c r="J755" s="196"/>
      <c r="T755" s="5"/>
      <c r="U755" s="5"/>
      <c r="V755" s="5"/>
      <c r="W755" s="5"/>
    </row>
    <row r="756" ht="15.75" customHeight="1">
      <c r="A756" s="78"/>
      <c r="J756" s="196"/>
      <c r="T756" s="5"/>
      <c r="U756" s="5"/>
      <c r="V756" s="5"/>
      <c r="W756" s="5"/>
    </row>
    <row r="757" ht="15.75" customHeight="1">
      <c r="A757" s="78"/>
      <c r="J757" s="196"/>
      <c r="T757" s="5"/>
      <c r="U757" s="5"/>
      <c r="V757" s="5"/>
      <c r="W757" s="5"/>
    </row>
    <row r="758" ht="15.75" customHeight="1">
      <c r="A758" s="78"/>
      <c r="J758" s="196"/>
      <c r="T758" s="5"/>
      <c r="U758" s="5"/>
      <c r="V758" s="5"/>
      <c r="W758" s="5"/>
    </row>
    <row r="759" ht="15.75" customHeight="1">
      <c r="A759" s="78"/>
      <c r="J759" s="196"/>
      <c r="T759" s="5"/>
      <c r="U759" s="5"/>
      <c r="V759" s="5"/>
      <c r="W759" s="5"/>
    </row>
    <row r="760" ht="15.75" customHeight="1">
      <c r="A760" s="78"/>
      <c r="J760" s="196"/>
      <c r="T760" s="5"/>
      <c r="U760" s="5"/>
      <c r="V760" s="5"/>
      <c r="W760" s="5"/>
    </row>
    <row r="761" ht="15.75" customHeight="1">
      <c r="A761" s="78"/>
      <c r="J761" s="196"/>
      <c r="T761" s="5"/>
      <c r="U761" s="5"/>
      <c r="V761" s="5"/>
      <c r="W761" s="5"/>
    </row>
    <row r="762" ht="15.75" customHeight="1">
      <c r="A762" s="78"/>
      <c r="J762" s="196"/>
      <c r="T762" s="5"/>
      <c r="U762" s="5"/>
      <c r="V762" s="5"/>
      <c r="W762" s="5"/>
    </row>
    <row r="763" ht="15.75" customHeight="1">
      <c r="A763" s="78"/>
      <c r="J763" s="196"/>
      <c r="T763" s="5"/>
      <c r="U763" s="5"/>
      <c r="V763" s="5"/>
      <c r="W763" s="5"/>
    </row>
    <row r="764" ht="15.75" customHeight="1">
      <c r="A764" s="78"/>
      <c r="J764" s="196"/>
      <c r="T764" s="5"/>
      <c r="U764" s="5"/>
      <c r="V764" s="5"/>
      <c r="W764" s="5"/>
    </row>
    <row r="765" ht="15.75" customHeight="1">
      <c r="A765" s="78"/>
      <c r="J765" s="196"/>
      <c r="T765" s="5"/>
      <c r="U765" s="5"/>
      <c r="V765" s="5"/>
      <c r="W765" s="5"/>
    </row>
    <row r="766" ht="15.75" customHeight="1">
      <c r="A766" s="78"/>
      <c r="J766" s="196"/>
      <c r="T766" s="5"/>
      <c r="U766" s="5"/>
      <c r="V766" s="5"/>
      <c r="W766" s="5"/>
    </row>
    <row r="767" ht="15.75" customHeight="1">
      <c r="A767" s="78"/>
      <c r="J767" s="196"/>
      <c r="T767" s="5"/>
      <c r="U767" s="5"/>
      <c r="V767" s="5"/>
      <c r="W767" s="5"/>
    </row>
    <row r="768" ht="15.75" customHeight="1">
      <c r="A768" s="78"/>
      <c r="J768" s="196"/>
      <c r="T768" s="5"/>
      <c r="U768" s="5"/>
      <c r="V768" s="5"/>
      <c r="W768" s="5"/>
    </row>
    <row r="769" ht="15.75" customHeight="1">
      <c r="A769" s="78"/>
      <c r="J769" s="196"/>
      <c r="T769" s="5"/>
      <c r="U769" s="5"/>
      <c r="V769" s="5"/>
      <c r="W769" s="5"/>
    </row>
    <row r="770" ht="15.75" customHeight="1">
      <c r="A770" s="78"/>
      <c r="J770" s="196"/>
      <c r="T770" s="5"/>
      <c r="U770" s="5"/>
      <c r="V770" s="5"/>
      <c r="W770" s="5"/>
    </row>
    <row r="771" ht="15.75" customHeight="1">
      <c r="A771" s="78"/>
      <c r="J771" s="196"/>
      <c r="T771" s="5"/>
      <c r="U771" s="5"/>
      <c r="V771" s="5"/>
      <c r="W771" s="5"/>
    </row>
    <row r="772" ht="15.75" customHeight="1">
      <c r="A772" s="78"/>
      <c r="J772" s="196"/>
      <c r="T772" s="5"/>
      <c r="U772" s="5"/>
      <c r="V772" s="5"/>
      <c r="W772" s="5"/>
    </row>
    <row r="773" ht="15.75" customHeight="1">
      <c r="A773" s="78"/>
      <c r="J773" s="196"/>
      <c r="T773" s="5"/>
      <c r="U773" s="5"/>
      <c r="V773" s="5"/>
      <c r="W773" s="5"/>
    </row>
    <row r="774" ht="15.75" customHeight="1">
      <c r="A774" s="78"/>
      <c r="J774" s="196"/>
      <c r="T774" s="5"/>
      <c r="U774" s="5"/>
      <c r="V774" s="5"/>
      <c r="W774" s="5"/>
    </row>
    <row r="775" ht="15.75" customHeight="1">
      <c r="A775" s="78"/>
      <c r="J775" s="196"/>
      <c r="T775" s="5"/>
      <c r="U775" s="5"/>
      <c r="V775" s="5"/>
      <c r="W775" s="5"/>
    </row>
    <row r="776" ht="15.75" customHeight="1">
      <c r="A776" s="78"/>
      <c r="J776" s="196"/>
      <c r="T776" s="5"/>
      <c r="U776" s="5"/>
      <c r="V776" s="5"/>
      <c r="W776" s="5"/>
    </row>
    <row r="777" ht="15.75" customHeight="1">
      <c r="A777" s="78"/>
      <c r="J777" s="196"/>
      <c r="T777" s="5"/>
      <c r="U777" s="5"/>
      <c r="V777" s="5"/>
      <c r="W777" s="5"/>
    </row>
    <row r="778" ht="15.75" customHeight="1">
      <c r="A778" s="78"/>
      <c r="J778" s="196"/>
      <c r="T778" s="5"/>
      <c r="U778" s="5"/>
      <c r="V778" s="5"/>
      <c r="W778" s="5"/>
    </row>
    <row r="779" ht="15.75" customHeight="1">
      <c r="A779" s="78"/>
      <c r="J779" s="196"/>
      <c r="T779" s="5"/>
      <c r="U779" s="5"/>
      <c r="V779" s="5"/>
      <c r="W779" s="5"/>
    </row>
    <row r="780" ht="15.75" customHeight="1">
      <c r="A780" s="78"/>
      <c r="J780" s="196"/>
      <c r="T780" s="5"/>
      <c r="U780" s="5"/>
      <c r="V780" s="5"/>
      <c r="W780" s="5"/>
    </row>
    <row r="781" ht="15.75" customHeight="1">
      <c r="A781" s="78"/>
      <c r="J781" s="196"/>
      <c r="T781" s="5"/>
      <c r="U781" s="5"/>
      <c r="V781" s="5"/>
      <c r="W781" s="5"/>
    </row>
    <row r="782" ht="15.75" customHeight="1">
      <c r="A782" s="78"/>
      <c r="J782" s="196"/>
      <c r="T782" s="5"/>
      <c r="U782" s="5"/>
      <c r="V782" s="5"/>
      <c r="W782" s="5"/>
    </row>
    <row r="783" ht="15.75" customHeight="1">
      <c r="A783" s="78"/>
      <c r="J783" s="196"/>
      <c r="T783" s="5"/>
      <c r="U783" s="5"/>
      <c r="V783" s="5"/>
      <c r="W783" s="5"/>
    </row>
    <row r="784" ht="15.75" customHeight="1">
      <c r="A784" s="78"/>
      <c r="J784" s="196"/>
      <c r="T784" s="5"/>
      <c r="U784" s="5"/>
      <c r="V784" s="5"/>
      <c r="W784" s="5"/>
    </row>
    <row r="785" ht="15.75" customHeight="1">
      <c r="A785" s="78"/>
      <c r="J785" s="196"/>
      <c r="T785" s="5"/>
      <c r="U785" s="5"/>
      <c r="V785" s="5"/>
      <c r="W785" s="5"/>
    </row>
    <row r="786" ht="15.75" customHeight="1">
      <c r="A786" s="78"/>
      <c r="J786" s="196"/>
      <c r="T786" s="5"/>
      <c r="U786" s="5"/>
      <c r="V786" s="5"/>
      <c r="W786" s="5"/>
    </row>
    <row r="787" ht="15.75" customHeight="1">
      <c r="A787" s="78"/>
      <c r="J787" s="196"/>
      <c r="T787" s="5"/>
      <c r="U787" s="5"/>
      <c r="V787" s="5"/>
      <c r="W787" s="5"/>
    </row>
    <row r="788" ht="15.75" customHeight="1">
      <c r="A788" s="78"/>
      <c r="J788" s="196"/>
      <c r="T788" s="5"/>
      <c r="U788" s="5"/>
      <c r="V788" s="5"/>
      <c r="W788" s="5"/>
    </row>
    <row r="789" ht="15.75" customHeight="1">
      <c r="A789" s="78"/>
      <c r="J789" s="196"/>
      <c r="T789" s="5"/>
      <c r="U789" s="5"/>
      <c r="V789" s="5"/>
      <c r="W789" s="5"/>
    </row>
    <row r="790" ht="15.75" customHeight="1">
      <c r="A790" s="78"/>
      <c r="J790" s="196"/>
      <c r="T790" s="5"/>
      <c r="U790" s="5"/>
      <c r="V790" s="5"/>
      <c r="W790" s="5"/>
    </row>
    <row r="791" ht="15.75" customHeight="1">
      <c r="A791" s="78"/>
      <c r="J791" s="196"/>
      <c r="T791" s="5"/>
      <c r="U791" s="5"/>
      <c r="V791" s="5"/>
      <c r="W791" s="5"/>
    </row>
    <row r="792" ht="15.75" customHeight="1">
      <c r="A792" s="78"/>
      <c r="J792" s="196"/>
      <c r="T792" s="5"/>
      <c r="U792" s="5"/>
      <c r="V792" s="5"/>
      <c r="W792" s="5"/>
    </row>
    <row r="793" ht="15.75" customHeight="1">
      <c r="A793" s="78"/>
      <c r="J793" s="196"/>
      <c r="T793" s="5"/>
      <c r="U793" s="5"/>
      <c r="V793" s="5"/>
      <c r="W793" s="5"/>
    </row>
    <row r="794" ht="15.75" customHeight="1">
      <c r="A794" s="78"/>
      <c r="J794" s="196"/>
      <c r="T794" s="5"/>
      <c r="U794" s="5"/>
      <c r="V794" s="5"/>
      <c r="W794" s="5"/>
    </row>
    <row r="795" ht="15.75" customHeight="1">
      <c r="A795" s="78"/>
      <c r="J795" s="196"/>
      <c r="T795" s="5"/>
      <c r="U795" s="5"/>
      <c r="V795" s="5"/>
      <c r="W795" s="5"/>
    </row>
    <row r="796" ht="15.75" customHeight="1">
      <c r="A796" s="78"/>
      <c r="J796" s="196"/>
      <c r="T796" s="5"/>
      <c r="U796" s="5"/>
      <c r="V796" s="5"/>
      <c r="W796" s="5"/>
    </row>
    <row r="797" ht="15.75" customHeight="1">
      <c r="A797" s="78"/>
      <c r="J797" s="196"/>
      <c r="T797" s="5"/>
      <c r="U797" s="5"/>
      <c r="V797" s="5"/>
      <c r="W797" s="5"/>
    </row>
    <row r="798" ht="15.75" customHeight="1">
      <c r="A798" s="78"/>
      <c r="J798" s="196"/>
      <c r="T798" s="5"/>
      <c r="U798" s="5"/>
      <c r="V798" s="5"/>
      <c r="W798" s="5"/>
    </row>
    <row r="799" ht="15.75" customHeight="1">
      <c r="A799" s="78"/>
      <c r="J799" s="196"/>
      <c r="T799" s="5"/>
      <c r="U799" s="5"/>
      <c r="V799" s="5"/>
      <c r="W799" s="5"/>
    </row>
    <row r="800" ht="15.75" customHeight="1">
      <c r="A800" s="78"/>
      <c r="J800" s="196"/>
      <c r="T800" s="5"/>
      <c r="U800" s="5"/>
      <c r="V800" s="5"/>
      <c r="W800" s="5"/>
    </row>
    <row r="801" ht="15.75" customHeight="1">
      <c r="A801" s="78"/>
      <c r="J801" s="196"/>
      <c r="T801" s="5"/>
      <c r="U801" s="5"/>
      <c r="V801" s="5"/>
      <c r="W801" s="5"/>
    </row>
    <row r="802" ht="15.75" customHeight="1">
      <c r="A802" s="78"/>
      <c r="J802" s="196"/>
      <c r="T802" s="5"/>
      <c r="U802" s="5"/>
      <c r="V802" s="5"/>
      <c r="W802" s="5"/>
    </row>
    <row r="803" ht="15.75" customHeight="1">
      <c r="A803" s="78"/>
      <c r="J803" s="196"/>
      <c r="T803" s="5"/>
      <c r="U803" s="5"/>
      <c r="V803" s="5"/>
      <c r="W803" s="5"/>
    </row>
    <row r="804" ht="15.75" customHeight="1">
      <c r="A804" s="78"/>
      <c r="J804" s="196"/>
      <c r="T804" s="5"/>
      <c r="U804" s="5"/>
      <c r="V804" s="5"/>
      <c r="W804" s="5"/>
    </row>
    <row r="805" ht="15.75" customHeight="1">
      <c r="A805" s="78"/>
      <c r="J805" s="196"/>
      <c r="T805" s="5"/>
      <c r="U805" s="5"/>
      <c r="V805" s="5"/>
      <c r="W805" s="5"/>
    </row>
    <row r="806" ht="15.75" customHeight="1">
      <c r="A806" s="78"/>
      <c r="J806" s="196"/>
      <c r="T806" s="5"/>
      <c r="U806" s="5"/>
      <c r="V806" s="5"/>
      <c r="W806" s="5"/>
    </row>
    <row r="807" ht="15.75" customHeight="1">
      <c r="A807" s="78"/>
      <c r="J807" s="196"/>
      <c r="T807" s="5"/>
      <c r="U807" s="5"/>
      <c r="V807" s="5"/>
      <c r="W807" s="5"/>
    </row>
    <row r="808" ht="15.75" customHeight="1">
      <c r="A808" s="78"/>
      <c r="J808" s="196"/>
      <c r="T808" s="5"/>
      <c r="U808" s="5"/>
      <c r="V808" s="5"/>
      <c r="W808" s="5"/>
    </row>
    <row r="809" ht="15.75" customHeight="1">
      <c r="A809" s="78"/>
      <c r="J809" s="196"/>
      <c r="T809" s="5"/>
      <c r="U809" s="5"/>
      <c r="V809" s="5"/>
      <c r="W809" s="5"/>
    </row>
    <row r="810" ht="15.75" customHeight="1">
      <c r="A810" s="78"/>
      <c r="J810" s="196"/>
      <c r="T810" s="5"/>
      <c r="U810" s="5"/>
      <c r="V810" s="5"/>
      <c r="W810" s="5"/>
    </row>
    <row r="811" ht="15.75" customHeight="1">
      <c r="A811" s="78"/>
      <c r="J811" s="196"/>
      <c r="T811" s="5"/>
      <c r="U811" s="5"/>
      <c r="V811" s="5"/>
      <c r="W811" s="5"/>
    </row>
    <row r="812" ht="15.75" customHeight="1">
      <c r="A812" s="78"/>
      <c r="J812" s="196"/>
      <c r="T812" s="5"/>
      <c r="U812" s="5"/>
      <c r="V812" s="5"/>
      <c r="W812" s="5"/>
    </row>
    <row r="813" ht="15.75" customHeight="1">
      <c r="A813" s="78"/>
      <c r="J813" s="196"/>
      <c r="T813" s="5"/>
      <c r="U813" s="5"/>
      <c r="V813" s="5"/>
      <c r="W813" s="5"/>
    </row>
    <row r="814" ht="15.75" customHeight="1">
      <c r="A814" s="78"/>
      <c r="J814" s="196"/>
      <c r="T814" s="5"/>
      <c r="U814" s="5"/>
      <c r="V814" s="5"/>
      <c r="W814" s="5"/>
    </row>
    <row r="815" ht="15.75" customHeight="1">
      <c r="A815" s="78"/>
      <c r="J815" s="196"/>
      <c r="T815" s="5"/>
      <c r="U815" s="5"/>
      <c r="V815" s="5"/>
      <c r="W815" s="5"/>
    </row>
    <row r="816" ht="15.75" customHeight="1">
      <c r="A816" s="78"/>
      <c r="J816" s="196"/>
      <c r="T816" s="5"/>
      <c r="U816" s="5"/>
      <c r="V816" s="5"/>
      <c r="W816" s="5"/>
    </row>
    <row r="817" ht="15.75" customHeight="1">
      <c r="A817" s="78"/>
      <c r="J817" s="196"/>
      <c r="T817" s="5"/>
      <c r="U817" s="5"/>
      <c r="V817" s="5"/>
      <c r="W817" s="5"/>
    </row>
    <row r="818" ht="15.75" customHeight="1">
      <c r="A818" s="78"/>
      <c r="J818" s="196"/>
      <c r="T818" s="5"/>
      <c r="U818" s="5"/>
      <c r="V818" s="5"/>
      <c r="W818" s="5"/>
    </row>
    <row r="819" ht="15.75" customHeight="1">
      <c r="A819" s="78"/>
      <c r="J819" s="196"/>
      <c r="T819" s="5"/>
      <c r="U819" s="5"/>
      <c r="V819" s="5"/>
      <c r="W819" s="5"/>
    </row>
    <row r="820" ht="15.75" customHeight="1">
      <c r="A820" s="78"/>
      <c r="J820" s="196"/>
      <c r="T820" s="5"/>
      <c r="U820" s="5"/>
      <c r="V820" s="5"/>
      <c r="W820" s="5"/>
    </row>
    <row r="821" ht="15.75" customHeight="1">
      <c r="A821" s="78"/>
      <c r="J821" s="196"/>
      <c r="T821" s="5"/>
      <c r="U821" s="5"/>
      <c r="V821" s="5"/>
      <c r="W821" s="5"/>
    </row>
    <row r="822" ht="15.75" customHeight="1">
      <c r="A822" s="78"/>
      <c r="J822" s="196"/>
      <c r="T822" s="5"/>
      <c r="U822" s="5"/>
      <c r="V822" s="5"/>
      <c r="W822" s="5"/>
    </row>
    <row r="823" ht="15.75" customHeight="1">
      <c r="A823" s="78"/>
      <c r="J823" s="196"/>
      <c r="T823" s="5"/>
      <c r="U823" s="5"/>
      <c r="V823" s="5"/>
      <c r="W823" s="5"/>
    </row>
    <row r="824" ht="15.75" customHeight="1">
      <c r="A824" s="78"/>
      <c r="J824" s="196"/>
      <c r="T824" s="5"/>
      <c r="U824" s="5"/>
      <c r="V824" s="5"/>
      <c r="W824" s="5"/>
    </row>
    <row r="825" ht="15.75" customHeight="1">
      <c r="A825" s="78"/>
      <c r="J825" s="196"/>
      <c r="T825" s="5"/>
      <c r="U825" s="5"/>
      <c r="V825" s="5"/>
      <c r="W825" s="5"/>
    </row>
    <row r="826" ht="15.75" customHeight="1">
      <c r="A826" s="78"/>
      <c r="J826" s="196"/>
      <c r="T826" s="5"/>
      <c r="U826" s="5"/>
      <c r="V826" s="5"/>
      <c r="W826" s="5"/>
    </row>
    <row r="827" ht="15.75" customHeight="1">
      <c r="A827" s="78"/>
      <c r="J827" s="196"/>
      <c r="T827" s="5"/>
      <c r="U827" s="5"/>
      <c r="V827" s="5"/>
      <c r="W827" s="5"/>
    </row>
    <row r="828" ht="15.75" customHeight="1">
      <c r="A828" s="78"/>
      <c r="J828" s="196"/>
      <c r="T828" s="5"/>
      <c r="U828" s="5"/>
      <c r="V828" s="5"/>
      <c r="W828" s="5"/>
    </row>
    <row r="829" ht="15.75" customHeight="1">
      <c r="A829" s="78"/>
      <c r="J829" s="196"/>
      <c r="T829" s="5"/>
      <c r="U829" s="5"/>
      <c r="V829" s="5"/>
      <c r="W829" s="5"/>
    </row>
    <row r="830" ht="15.75" customHeight="1">
      <c r="A830" s="78"/>
      <c r="J830" s="196"/>
      <c r="T830" s="5"/>
      <c r="U830" s="5"/>
      <c r="V830" s="5"/>
      <c r="W830" s="5"/>
    </row>
    <row r="831" ht="15.75" customHeight="1">
      <c r="A831" s="78"/>
      <c r="J831" s="196"/>
      <c r="T831" s="5"/>
      <c r="U831" s="5"/>
      <c r="V831" s="5"/>
      <c r="W831" s="5"/>
    </row>
    <row r="832" ht="15.75" customHeight="1">
      <c r="A832" s="78"/>
      <c r="J832" s="196"/>
      <c r="T832" s="5"/>
      <c r="U832" s="5"/>
      <c r="V832" s="5"/>
      <c r="W832" s="5"/>
    </row>
    <row r="833" ht="15.75" customHeight="1">
      <c r="A833" s="78"/>
      <c r="J833" s="196"/>
      <c r="T833" s="5"/>
      <c r="U833" s="5"/>
      <c r="V833" s="5"/>
      <c r="W833" s="5"/>
    </row>
    <row r="834" ht="15.75" customHeight="1">
      <c r="A834" s="78"/>
      <c r="J834" s="196"/>
      <c r="T834" s="5"/>
      <c r="U834" s="5"/>
      <c r="V834" s="5"/>
      <c r="W834" s="5"/>
    </row>
    <row r="835" ht="15.75" customHeight="1">
      <c r="A835" s="78"/>
      <c r="J835" s="196"/>
      <c r="T835" s="5"/>
      <c r="U835" s="5"/>
      <c r="V835" s="5"/>
      <c r="W835" s="5"/>
    </row>
    <row r="836" ht="15.75" customHeight="1">
      <c r="A836" s="78"/>
      <c r="J836" s="196"/>
      <c r="T836" s="5"/>
      <c r="U836" s="5"/>
      <c r="V836" s="5"/>
      <c r="W836" s="5"/>
    </row>
    <row r="837" ht="15.75" customHeight="1">
      <c r="A837" s="78"/>
      <c r="J837" s="196"/>
      <c r="T837" s="5"/>
      <c r="U837" s="5"/>
      <c r="V837" s="5"/>
      <c r="W837" s="5"/>
    </row>
    <row r="838" ht="15.75" customHeight="1">
      <c r="A838" s="78"/>
      <c r="J838" s="196"/>
      <c r="T838" s="5"/>
      <c r="U838" s="5"/>
      <c r="V838" s="5"/>
      <c r="W838" s="5"/>
    </row>
    <row r="839" ht="15.75" customHeight="1">
      <c r="A839" s="78"/>
      <c r="J839" s="196"/>
      <c r="T839" s="5"/>
      <c r="U839" s="5"/>
      <c r="V839" s="5"/>
      <c r="W839" s="5"/>
    </row>
    <row r="840" ht="15.75" customHeight="1">
      <c r="A840" s="78"/>
      <c r="J840" s="196"/>
      <c r="T840" s="5"/>
      <c r="U840" s="5"/>
      <c r="V840" s="5"/>
      <c r="W840" s="5"/>
    </row>
    <row r="841" ht="15.75" customHeight="1">
      <c r="A841" s="78"/>
      <c r="J841" s="196"/>
      <c r="T841" s="5"/>
      <c r="U841" s="5"/>
      <c r="V841" s="5"/>
      <c r="W841" s="5"/>
    </row>
    <row r="842" ht="15.75" customHeight="1">
      <c r="A842" s="78"/>
      <c r="J842" s="196"/>
      <c r="T842" s="5"/>
      <c r="U842" s="5"/>
      <c r="V842" s="5"/>
      <c r="W842" s="5"/>
    </row>
    <row r="843" ht="15.75" customHeight="1">
      <c r="A843" s="78"/>
      <c r="J843" s="196"/>
      <c r="T843" s="5"/>
      <c r="U843" s="5"/>
      <c r="V843" s="5"/>
      <c r="W843" s="5"/>
    </row>
    <row r="844" ht="15.75" customHeight="1">
      <c r="A844" s="78"/>
      <c r="J844" s="196"/>
      <c r="T844" s="5"/>
      <c r="U844" s="5"/>
      <c r="V844" s="5"/>
      <c r="W844" s="5"/>
    </row>
    <row r="845" ht="15.75" customHeight="1">
      <c r="A845" s="78"/>
      <c r="J845" s="196"/>
      <c r="T845" s="5"/>
      <c r="U845" s="5"/>
      <c r="V845" s="5"/>
      <c r="W845" s="5"/>
    </row>
    <row r="846" ht="15.75" customHeight="1">
      <c r="A846" s="78"/>
      <c r="J846" s="196"/>
      <c r="T846" s="5"/>
      <c r="U846" s="5"/>
      <c r="V846" s="5"/>
      <c r="W846" s="5"/>
    </row>
    <row r="847" ht="15.75" customHeight="1">
      <c r="A847" s="78"/>
      <c r="J847" s="196"/>
      <c r="T847" s="5"/>
      <c r="U847" s="5"/>
      <c r="V847" s="5"/>
      <c r="W847" s="5"/>
    </row>
    <row r="848" ht="15.75" customHeight="1">
      <c r="A848" s="78"/>
      <c r="J848" s="196"/>
      <c r="T848" s="5"/>
      <c r="U848" s="5"/>
      <c r="V848" s="5"/>
      <c r="W848" s="5"/>
    </row>
    <row r="849" ht="15.75" customHeight="1">
      <c r="A849" s="78"/>
      <c r="J849" s="196"/>
      <c r="T849" s="5"/>
      <c r="U849" s="5"/>
      <c r="V849" s="5"/>
      <c r="W849" s="5"/>
    </row>
    <row r="850" ht="15.75" customHeight="1">
      <c r="A850" s="78"/>
      <c r="J850" s="196"/>
      <c r="T850" s="5"/>
      <c r="U850" s="5"/>
      <c r="V850" s="5"/>
      <c r="W850" s="5"/>
    </row>
    <row r="851" ht="15.75" customHeight="1">
      <c r="A851" s="78"/>
      <c r="J851" s="196"/>
      <c r="T851" s="5"/>
      <c r="U851" s="5"/>
      <c r="V851" s="5"/>
      <c r="W851" s="5"/>
    </row>
    <row r="852" ht="15.75" customHeight="1">
      <c r="A852" s="78"/>
      <c r="J852" s="196"/>
      <c r="T852" s="5"/>
      <c r="U852" s="5"/>
      <c r="V852" s="5"/>
      <c r="W852" s="5"/>
    </row>
    <row r="853" ht="15.75" customHeight="1">
      <c r="A853" s="78"/>
      <c r="J853" s="196"/>
      <c r="T853" s="5"/>
      <c r="U853" s="5"/>
      <c r="V853" s="5"/>
      <c r="W853" s="5"/>
    </row>
    <row r="854" ht="15.75" customHeight="1">
      <c r="A854" s="78"/>
      <c r="J854" s="196"/>
      <c r="T854" s="5"/>
      <c r="U854" s="5"/>
      <c r="V854" s="5"/>
      <c r="W854" s="5"/>
    </row>
    <row r="855" ht="15.75" customHeight="1">
      <c r="A855" s="78"/>
      <c r="J855" s="196"/>
      <c r="T855" s="5"/>
      <c r="U855" s="5"/>
      <c r="V855" s="5"/>
      <c r="W855" s="5"/>
    </row>
    <row r="856" ht="15.75" customHeight="1">
      <c r="A856" s="78"/>
      <c r="J856" s="196"/>
      <c r="T856" s="5"/>
      <c r="U856" s="5"/>
      <c r="V856" s="5"/>
      <c r="W856" s="5"/>
    </row>
    <row r="857" ht="15.75" customHeight="1">
      <c r="A857" s="78"/>
      <c r="J857" s="196"/>
      <c r="T857" s="5"/>
      <c r="U857" s="5"/>
      <c r="V857" s="5"/>
      <c r="W857" s="5"/>
    </row>
    <row r="858" ht="15.75" customHeight="1">
      <c r="A858" s="78"/>
      <c r="J858" s="196"/>
      <c r="T858" s="5"/>
      <c r="U858" s="5"/>
      <c r="V858" s="5"/>
      <c r="W858" s="5"/>
    </row>
    <row r="859" ht="15.75" customHeight="1">
      <c r="A859" s="78"/>
      <c r="J859" s="196"/>
      <c r="T859" s="5"/>
      <c r="U859" s="5"/>
      <c r="V859" s="5"/>
      <c r="W859" s="5"/>
    </row>
    <row r="860" ht="15.75" customHeight="1">
      <c r="A860" s="78"/>
      <c r="J860" s="196"/>
      <c r="T860" s="5"/>
      <c r="U860" s="5"/>
      <c r="V860" s="5"/>
      <c r="W860" s="5"/>
    </row>
    <row r="861" ht="15.75" customHeight="1">
      <c r="A861" s="78"/>
      <c r="J861" s="196"/>
      <c r="T861" s="5"/>
      <c r="U861" s="5"/>
      <c r="V861" s="5"/>
      <c r="W861" s="5"/>
    </row>
    <row r="862" ht="15.75" customHeight="1">
      <c r="A862" s="78"/>
      <c r="J862" s="196"/>
      <c r="T862" s="5"/>
      <c r="U862" s="5"/>
      <c r="V862" s="5"/>
      <c r="W862" s="5"/>
    </row>
    <row r="863" ht="15.75" customHeight="1">
      <c r="A863" s="78"/>
      <c r="J863" s="196"/>
      <c r="T863" s="5"/>
      <c r="U863" s="5"/>
      <c r="V863" s="5"/>
      <c r="W863" s="5"/>
    </row>
    <row r="864" ht="15.75" customHeight="1">
      <c r="A864" s="78"/>
      <c r="J864" s="196"/>
      <c r="T864" s="5"/>
      <c r="U864" s="5"/>
      <c r="V864" s="5"/>
      <c r="W864" s="5"/>
    </row>
    <row r="865" ht="15.75" customHeight="1">
      <c r="A865" s="78"/>
      <c r="J865" s="196"/>
      <c r="T865" s="5"/>
      <c r="U865" s="5"/>
      <c r="V865" s="5"/>
      <c r="W865" s="5"/>
    </row>
    <row r="866" ht="15.75" customHeight="1">
      <c r="A866" s="78"/>
      <c r="J866" s="196"/>
      <c r="T866" s="5"/>
      <c r="U866" s="5"/>
      <c r="V866" s="5"/>
      <c r="W866" s="5"/>
    </row>
    <row r="867" ht="15.75" customHeight="1">
      <c r="A867" s="78"/>
      <c r="J867" s="196"/>
      <c r="T867" s="5"/>
      <c r="U867" s="5"/>
      <c r="V867" s="5"/>
      <c r="W867" s="5"/>
    </row>
    <row r="868" ht="15.75" customHeight="1">
      <c r="A868" s="78"/>
      <c r="J868" s="196"/>
      <c r="T868" s="5"/>
      <c r="U868" s="5"/>
      <c r="V868" s="5"/>
      <c r="W868" s="5"/>
    </row>
    <row r="869" ht="15.75" customHeight="1">
      <c r="A869" s="78"/>
      <c r="J869" s="196"/>
      <c r="T869" s="5"/>
      <c r="U869" s="5"/>
      <c r="V869" s="5"/>
      <c r="W869" s="5"/>
    </row>
    <row r="870" ht="15.75" customHeight="1">
      <c r="A870" s="78"/>
      <c r="J870" s="196"/>
      <c r="T870" s="5"/>
      <c r="U870" s="5"/>
      <c r="V870" s="5"/>
      <c r="W870" s="5"/>
    </row>
    <row r="871" ht="15.75" customHeight="1">
      <c r="A871" s="78"/>
      <c r="J871" s="196"/>
      <c r="T871" s="5"/>
      <c r="U871" s="5"/>
      <c r="V871" s="5"/>
      <c r="W871" s="5"/>
    </row>
    <row r="872" ht="15.75" customHeight="1">
      <c r="A872" s="78"/>
      <c r="J872" s="196"/>
      <c r="T872" s="5"/>
      <c r="U872" s="5"/>
      <c r="V872" s="5"/>
      <c r="W872" s="5"/>
    </row>
    <row r="873" ht="15.75" customHeight="1">
      <c r="A873" s="78"/>
      <c r="J873" s="196"/>
      <c r="T873" s="5"/>
      <c r="U873" s="5"/>
      <c r="V873" s="5"/>
      <c r="W873" s="5"/>
    </row>
    <row r="874" ht="15.75" customHeight="1">
      <c r="A874" s="78"/>
      <c r="J874" s="196"/>
      <c r="T874" s="5"/>
      <c r="U874" s="5"/>
      <c r="V874" s="5"/>
      <c r="W874" s="5"/>
    </row>
    <row r="875" ht="15.75" customHeight="1">
      <c r="A875" s="78"/>
      <c r="J875" s="196"/>
      <c r="T875" s="5"/>
      <c r="U875" s="5"/>
      <c r="V875" s="5"/>
      <c r="W875" s="5"/>
    </row>
    <row r="876" ht="15.75" customHeight="1">
      <c r="A876" s="78"/>
      <c r="J876" s="196"/>
      <c r="T876" s="5"/>
      <c r="U876" s="5"/>
      <c r="V876" s="5"/>
      <c r="W876" s="5"/>
    </row>
    <row r="877" ht="15.75" customHeight="1">
      <c r="A877" s="78"/>
      <c r="J877" s="196"/>
      <c r="T877" s="5"/>
      <c r="U877" s="5"/>
      <c r="V877" s="5"/>
      <c r="W877" s="5"/>
    </row>
    <row r="878" ht="15.75" customHeight="1">
      <c r="A878" s="78"/>
      <c r="J878" s="196"/>
      <c r="T878" s="5"/>
      <c r="U878" s="5"/>
      <c r="V878" s="5"/>
      <c r="W878" s="5"/>
    </row>
    <row r="879" ht="15.75" customHeight="1">
      <c r="A879" s="78"/>
      <c r="J879" s="196"/>
      <c r="T879" s="5"/>
      <c r="U879" s="5"/>
      <c r="V879" s="5"/>
      <c r="W879" s="5"/>
    </row>
    <row r="880" ht="15.75" customHeight="1">
      <c r="A880" s="78"/>
      <c r="J880" s="196"/>
      <c r="T880" s="5"/>
      <c r="U880" s="5"/>
      <c r="V880" s="5"/>
      <c r="W880" s="5"/>
    </row>
    <row r="881" ht="15.75" customHeight="1">
      <c r="A881" s="78"/>
      <c r="J881" s="196"/>
      <c r="T881" s="5"/>
      <c r="U881" s="5"/>
      <c r="V881" s="5"/>
      <c r="W881" s="5"/>
    </row>
    <row r="882" ht="15.75" customHeight="1">
      <c r="A882" s="78"/>
      <c r="J882" s="196"/>
      <c r="T882" s="5"/>
      <c r="U882" s="5"/>
      <c r="V882" s="5"/>
      <c r="W882" s="5"/>
    </row>
    <row r="883" ht="15.75" customHeight="1">
      <c r="A883" s="78"/>
      <c r="J883" s="196"/>
      <c r="T883" s="5"/>
      <c r="U883" s="5"/>
      <c r="V883" s="5"/>
      <c r="W883" s="5"/>
    </row>
    <row r="884" ht="15.75" customHeight="1">
      <c r="A884" s="78"/>
      <c r="J884" s="196"/>
      <c r="T884" s="5"/>
      <c r="U884" s="5"/>
      <c r="V884" s="5"/>
      <c r="W884" s="5"/>
    </row>
    <row r="885" ht="15.75" customHeight="1">
      <c r="A885" s="78"/>
      <c r="J885" s="196"/>
      <c r="T885" s="5"/>
      <c r="U885" s="5"/>
      <c r="V885" s="5"/>
      <c r="W885" s="5"/>
    </row>
    <row r="886" ht="15.75" customHeight="1">
      <c r="A886" s="78"/>
      <c r="J886" s="196"/>
      <c r="T886" s="5"/>
      <c r="U886" s="5"/>
      <c r="V886" s="5"/>
      <c r="W886" s="5"/>
    </row>
    <row r="887" ht="15.75" customHeight="1">
      <c r="A887" s="78"/>
      <c r="J887" s="196"/>
      <c r="T887" s="5"/>
      <c r="U887" s="5"/>
      <c r="V887" s="5"/>
      <c r="W887" s="5"/>
    </row>
    <row r="888" ht="15.75" customHeight="1">
      <c r="A888" s="78"/>
      <c r="J888" s="196"/>
      <c r="T888" s="5"/>
      <c r="U888" s="5"/>
      <c r="V888" s="5"/>
      <c r="W888" s="5"/>
    </row>
    <row r="889" ht="15.75" customHeight="1">
      <c r="A889" s="78"/>
      <c r="J889" s="196"/>
      <c r="T889" s="5"/>
      <c r="U889" s="5"/>
      <c r="V889" s="5"/>
      <c r="W889" s="5"/>
    </row>
    <row r="890" ht="15.75" customHeight="1">
      <c r="A890" s="78"/>
      <c r="J890" s="196"/>
      <c r="T890" s="5"/>
      <c r="U890" s="5"/>
      <c r="V890" s="5"/>
      <c r="W890" s="5"/>
    </row>
    <row r="891" ht="15.75" customHeight="1">
      <c r="A891" s="78"/>
      <c r="J891" s="196"/>
      <c r="T891" s="5"/>
      <c r="U891" s="5"/>
      <c r="V891" s="5"/>
      <c r="W891" s="5"/>
    </row>
    <row r="892" ht="15.75" customHeight="1">
      <c r="A892" s="78"/>
      <c r="J892" s="196"/>
      <c r="T892" s="5"/>
      <c r="U892" s="5"/>
      <c r="V892" s="5"/>
      <c r="W892" s="5"/>
    </row>
    <row r="893" ht="15.75" customHeight="1">
      <c r="A893" s="78"/>
      <c r="J893" s="196"/>
      <c r="T893" s="5"/>
      <c r="U893" s="5"/>
      <c r="V893" s="5"/>
      <c r="W893" s="5"/>
    </row>
    <row r="894" ht="15.75" customHeight="1">
      <c r="A894" s="78"/>
      <c r="J894" s="196"/>
      <c r="T894" s="5"/>
      <c r="U894" s="5"/>
      <c r="V894" s="5"/>
      <c r="W894" s="5"/>
    </row>
    <row r="895" ht="15.75" customHeight="1">
      <c r="A895" s="78"/>
      <c r="J895" s="196"/>
      <c r="T895" s="5"/>
      <c r="U895" s="5"/>
      <c r="V895" s="5"/>
      <c r="W895" s="5"/>
    </row>
    <row r="896" ht="15.75" customHeight="1">
      <c r="A896" s="78"/>
      <c r="J896" s="196"/>
      <c r="T896" s="5"/>
      <c r="U896" s="5"/>
      <c r="V896" s="5"/>
      <c r="W896" s="5"/>
    </row>
    <row r="897" ht="15.75" customHeight="1">
      <c r="A897" s="78"/>
      <c r="J897" s="196"/>
      <c r="T897" s="5"/>
      <c r="U897" s="5"/>
      <c r="V897" s="5"/>
      <c r="W897" s="5"/>
    </row>
    <row r="898" ht="15.75" customHeight="1">
      <c r="A898" s="78"/>
      <c r="J898" s="196"/>
      <c r="T898" s="5"/>
      <c r="U898" s="5"/>
      <c r="V898" s="5"/>
      <c r="W898" s="5"/>
    </row>
    <row r="899" ht="15.75" customHeight="1">
      <c r="A899" s="78"/>
      <c r="J899" s="196"/>
      <c r="T899" s="5"/>
      <c r="U899" s="5"/>
      <c r="V899" s="5"/>
      <c r="W899" s="5"/>
    </row>
    <row r="900" ht="15.75" customHeight="1">
      <c r="A900" s="78"/>
      <c r="J900" s="196"/>
      <c r="T900" s="5"/>
      <c r="U900" s="5"/>
      <c r="V900" s="5"/>
      <c r="W900" s="5"/>
    </row>
    <row r="901" ht="15.75" customHeight="1">
      <c r="A901" s="78"/>
      <c r="J901" s="196"/>
      <c r="T901" s="5"/>
      <c r="U901" s="5"/>
      <c r="V901" s="5"/>
      <c r="W901" s="5"/>
    </row>
    <row r="902" ht="15.75" customHeight="1">
      <c r="A902" s="78"/>
      <c r="J902" s="196"/>
      <c r="T902" s="5"/>
      <c r="U902" s="5"/>
      <c r="V902" s="5"/>
      <c r="W902" s="5"/>
    </row>
    <row r="903" ht="15.75" customHeight="1">
      <c r="A903" s="78"/>
      <c r="J903" s="196"/>
      <c r="T903" s="5"/>
      <c r="U903" s="5"/>
      <c r="V903" s="5"/>
      <c r="W903" s="5"/>
    </row>
    <row r="904" ht="15.75" customHeight="1">
      <c r="A904" s="78"/>
      <c r="J904" s="196"/>
      <c r="T904" s="5"/>
      <c r="U904" s="5"/>
      <c r="V904" s="5"/>
      <c r="W904" s="5"/>
    </row>
    <row r="905" ht="15.75" customHeight="1">
      <c r="A905" s="78"/>
      <c r="J905" s="196"/>
      <c r="T905" s="5"/>
      <c r="U905" s="5"/>
      <c r="V905" s="5"/>
      <c r="W905" s="5"/>
    </row>
    <row r="906" ht="15.75" customHeight="1">
      <c r="A906" s="78"/>
      <c r="J906" s="196"/>
      <c r="T906" s="5"/>
      <c r="U906" s="5"/>
      <c r="V906" s="5"/>
      <c r="W906" s="5"/>
    </row>
    <row r="907" ht="15.75" customHeight="1">
      <c r="A907" s="78"/>
      <c r="J907" s="196"/>
      <c r="T907" s="5"/>
      <c r="U907" s="5"/>
      <c r="V907" s="5"/>
      <c r="W907" s="5"/>
    </row>
    <row r="908" ht="15.75" customHeight="1">
      <c r="A908" s="78"/>
      <c r="J908" s="196"/>
      <c r="T908" s="5"/>
      <c r="U908" s="5"/>
      <c r="V908" s="5"/>
      <c r="W908" s="5"/>
    </row>
    <row r="909" ht="15.75" customHeight="1">
      <c r="A909" s="78"/>
      <c r="J909" s="196"/>
      <c r="T909" s="5"/>
      <c r="U909" s="5"/>
      <c r="V909" s="5"/>
      <c r="W909" s="5"/>
    </row>
    <row r="910" ht="15.75" customHeight="1">
      <c r="A910" s="78"/>
      <c r="J910" s="196"/>
      <c r="T910" s="5"/>
      <c r="U910" s="5"/>
      <c r="V910" s="5"/>
      <c r="W910" s="5"/>
    </row>
    <row r="911" ht="15.75" customHeight="1">
      <c r="A911" s="78"/>
      <c r="J911" s="196"/>
      <c r="T911" s="5"/>
      <c r="U911" s="5"/>
      <c r="V911" s="5"/>
      <c r="W911" s="5"/>
    </row>
    <row r="912" ht="15.75" customHeight="1">
      <c r="A912" s="78"/>
      <c r="J912" s="196"/>
      <c r="T912" s="5"/>
      <c r="U912" s="5"/>
      <c r="V912" s="5"/>
      <c r="W912" s="5"/>
    </row>
    <row r="913" ht="15.75" customHeight="1">
      <c r="A913" s="78"/>
      <c r="J913" s="196"/>
      <c r="T913" s="5"/>
      <c r="U913" s="5"/>
      <c r="V913" s="5"/>
      <c r="W913" s="5"/>
    </row>
    <row r="914" ht="15.75" customHeight="1">
      <c r="A914" s="78"/>
      <c r="J914" s="196"/>
      <c r="T914" s="5"/>
      <c r="U914" s="5"/>
      <c r="V914" s="5"/>
      <c r="W914" s="5"/>
    </row>
    <row r="915" ht="15.75" customHeight="1">
      <c r="A915" s="78"/>
      <c r="J915" s="196"/>
      <c r="T915" s="5"/>
      <c r="U915" s="5"/>
      <c r="V915" s="5"/>
      <c r="W915" s="5"/>
    </row>
    <row r="916" ht="15.75" customHeight="1">
      <c r="A916" s="78"/>
      <c r="J916" s="196"/>
      <c r="T916" s="5"/>
      <c r="U916" s="5"/>
      <c r="V916" s="5"/>
      <c r="W916" s="5"/>
    </row>
    <row r="917" ht="15.75" customHeight="1">
      <c r="A917" s="78"/>
      <c r="J917" s="196"/>
      <c r="T917" s="5"/>
      <c r="U917" s="5"/>
      <c r="V917" s="5"/>
      <c r="W917" s="5"/>
    </row>
    <row r="918" ht="15.75" customHeight="1">
      <c r="A918" s="78"/>
      <c r="J918" s="196"/>
      <c r="T918" s="5"/>
      <c r="U918" s="5"/>
      <c r="V918" s="5"/>
      <c r="W918" s="5"/>
    </row>
    <row r="919" ht="15.75" customHeight="1">
      <c r="A919" s="78"/>
      <c r="J919" s="196"/>
      <c r="T919" s="5"/>
      <c r="U919" s="5"/>
      <c r="V919" s="5"/>
      <c r="W919" s="5"/>
    </row>
    <row r="920" ht="15.75" customHeight="1">
      <c r="A920" s="78"/>
      <c r="J920" s="196"/>
      <c r="T920" s="5"/>
      <c r="U920" s="5"/>
      <c r="V920" s="5"/>
      <c r="W920" s="5"/>
    </row>
    <row r="921" ht="15.75" customHeight="1">
      <c r="A921" s="78"/>
      <c r="J921" s="196"/>
      <c r="T921" s="5"/>
      <c r="U921" s="5"/>
      <c r="V921" s="5"/>
      <c r="W921" s="5"/>
    </row>
    <row r="922" ht="15.75" customHeight="1">
      <c r="A922" s="78"/>
      <c r="J922" s="196"/>
      <c r="T922" s="5"/>
      <c r="U922" s="5"/>
      <c r="V922" s="5"/>
      <c r="W922" s="5"/>
    </row>
    <row r="923" ht="15.75" customHeight="1">
      <c r="A923" s="78"/>
      <c r="J923" s="196"/>
      <c r="T923" s="5"/>
      <c r="U923" s="5"/>
      <c r="V923" s="5"/>
      <c r="W923" s="5"/>
    </row>
    <row r="924" ht="15.75" customHeight="1">
      <c r="A924" s="78"/>
      <c r="J924" s="196"/>
      <c r="T924" s="5"/>
      <c r="U924" s="5"/>
      <c r="V924" s="5"/>
      <c r="W924" s="5"/>
    </row>
    <row r="925" ht="15.75" customHeight="1">
      <c r="A925" s="78"/>
      <c r="J925" s="196"/>
      <c r="T925" s="5"/>
      <c r="U925" s="5"/>
      <c r="V925" s="5"/>
      <c r="W925" s="5"/>
    </row>
    <row r="926" ht="15.75" customHeight="1">
      <c r="A926" s="78"/>
      <c r="J926" s="196"/>
      <c r="T926" s="5"/>
      <c r="U926" s="5"/>
      <c r="V926" s="5"/>
      <c r="W926" s="5"/>
    </row>
    <row r="927" ht="15.75" customHeight="1">
      <c r="A927" s="78"/>
      <c r="J927" s="196"/>
      <c r="T927" s="5"/>
      <c r="U927" s="5"/>
      <c r="V927" s="5"/>
      <c r="W927" s="5"/>
    </row>
    <row r="928" ht="15.75" customHeight="1">
      <c r="A928" s="78"/>
      <c r="J928" s="196"/>
      <c r="T928" s="5"/>
      <c r="U928" s="5"/>
      <c r="V928" s="5"/>
      <c r="W928" s="5"/>
    </row>
    <row r="929" ht="15.75" customHeight="1">
      <c r="A929" s="78"/>
      <c r="J929" s="196"/>
      <c r="T929" s="5"/>
      <c r="U929" s="5"/>
      <c r="V929" s="5"/>
      <c r="W929" s="5"/>
    </row>
    <row r="930" ht="15.75" customHeight="1">
      <c r="A930" s="78"/>
      <c r="J930" s="196"/>
      <c r="T930" s="5"/>
      <c r="U930" s="5"/>
      <c r="V930" s="5"/>
      <c r="W930" s="5"/>
    </row>
    <row r="931" ht="15.75" customHeight="1">
      <c r="A931" s="78"/>
      <c r="J931" s="196"/>
      <c r="T931" s="5"/>
      <c r="U931" s="5"/>
      <c r="V931" s="5"/>
      <c r="W931" s="5"/>
    </row>
    <row r="932" ht="15.75" customHeight="1">
      <c r="A932" s="78"/>
      <c r="J932" s="196"/>
      <c r="T932" s="5"/>
      <c r="U932" s="5"/>
      <c r="V932" s="5"/>
      <c r="W932" s="5"/>
    </row>
    <row r="933" ht="15.75" customHeight="1">
      <c r="A933" s="78"/>
      <c r="J933" s="196"/>
      <c r="T933" s="5"/>
      <c r="U933" s="5"/>
      <c r="V933" s="5"/>
      <c r="W933" s="5"/>
    </row>
    <row r="934" ht="15.75" customHeight="1">
      <c r="A934" s="78"/>
      <c r="J934" s="196"/>
      <c r="T934" s="5"/>
      <c r="U934" s="5"/>
      <c r="V934" s="5"/>
      <c r="W934" s="5"/>
    </row>
    <row r="935" ht="15.75" customHeight="1">
      <c r="A935" s="78"/>
      <c r="J935" s="196"/>
      <c r="T935" s="5"/>
      <c r="U935" s="5"/>
      <c r="V935" s="5"/>
      <c r="W935" s="5"/>
    </row>
    <row r="936" ht="15.75" customHeight="1">
      <c r="A936" s="78"/>
      <c r="J936" s="196"/>
      <c r="T936" s="5"/>
      <c r="U936" s="5"/>
      <c r="V936" s="5"/>
      <c r="W936" s="5"/>
    </row>
    <row r="937" ht="15.75" customHeight="1">
      <c r="A937" s="78"/>
      <c r="J937" s="196"/>
      <c r="T937" s="5"/>
      <c r="U937" s="5"/>
      <c r="V937" s="5"/>
      <c r="W937" s="5"/>
    </row>
    <row r="938" ht="15.75" customHeight="1">
      <c r="A938" s="78"/>
      <c r="J938" s="196"/>
      <c r="T938" s="5"/>
      <c r="U938" s="5"/>
      <c r="V938" s="5"/>
      <c r="W938" s="5"/>
    </row>
    <row r="939" ht="15.75" customHeight="1">
      <c r="A939" s="78"/>
      <c r="J939" s="196"/>
      <c r="T939" s="5"/>
      <c r="U939" s="5"/>
      <c r="V939" s="5"/>
      <c r="W939" s="5"/>
    </row>
    <row r="940" ht="15.75" customHeight="1">
      <c r="A940" s="78"/>
      <c r="J940" s="196"/>
      <c r="T940" s="5"/>
      <c r="U940" s="5"/>
      <c r="V940" s="5"/>
      <c r="W940" s="5"/>
    </row>
    <row r="941" ht="15.75" customHeight="1">
      <c r="A941" s="78"/>
      <c r="J941" s="196"/>
      <c r="T941" s="5"/>
      <c r="U941" s="5"/>
      <c r="V941" s="5"/>
      <c r="W941" s="5"/>
    </row>
    <row r="942" ht="15.75" customHeight="1">
      <c r="A942" s="78"/>
      <c r="J942" s="196"/>
      <c r="T942" s="5"/>
      <c r="U942" s="5"/>
      <c r="V942" s="5"/>
      <c r="W942" s="5"/>
    </row>
    <row r="943" ht="15.75" customHeight="1">
      <c r="A943" s="78"/>
      <c r="J943" s="196"/>
      <c r="T943" s="5"/>
      <c r="U943" s="5"/>
      <c r="V943" s="5"/>
      <c r="W943" s="5"/>
    </row>
    <row r="944" ht="15.75" customHeight="1">
      <c r="A944" s="78"/>
      <c r="J944" s="196"/>
      <c r="T944" s="5"/>
      <c r="U944" s="5"/>
      <c r="V944" s="5"/>
      <c r="W944" s="5"/>
    </row>
    <row r="945" ht="15.75" customHeight="1">
      <c r="A945" s="78"/>
      <c r="J945" s="196"/>
      <c r="T945" s="5"/>
      <c r="U945" s="5"/>
      <c r="V945" s="5"/>
      <c r="W945" s="5"/>
    </row>
    <row r="946" ht="15.75" customHeight="1">
      <c r="A946" s="78"/>
      <c r="J946" s="196"/>
      <c r="T946" s="5"/>
      <c r="U946" s="5"/>
      <c r="V946" s="5"/>
      <c r="W946" s="5"/>
    </row>
    <row r="947" ht="15.75" customHeight="1">
      <c r="A947" s="78"/>
      <c r="J947" s="196"/>
      <c r="T947" s="5"/>
      <c r="U947" s="5"/>
      <c r="V947" s="5"/>
      <c r="W947" s="5"/>
    </row>
    <row r="948" ht="15.75" customHeight="1">
      <c r="A948" s="78"/>
      <c r="J948" s="196"/>
      <c r="T948" s="5"/>
      <c r="U948" s="5"/>
      <c r="V948" s="5"/>
      <c r="W948" s="5"/>
    </row>
    <row r="949" ht="15.75" customHeight="1">
      <c r="A949" s="78"/>
      <c r="J949" s="196"/>
      <c r="T949" s="5"/>
      <c r="U949" s="5"/>
      <c r="V949" s="5"/>
      <c r="W949" s="5"/>
    </row>
    <row r="950" ht="15.75" customHeight="1">
      <c r="A950" s="78"/>
      <c r="J950" s="196"/>
      <c r="T950" s="5"/>
      <c r="U950" s="5"/>
      <c r="V950" s="5"/>
      <c r="W950" s="5"/>
    </row>
    <row r="951" ht="15.75" customHeight="1">
      <c r="A951" s="78"/>
      <c r="J951" s="196"/>
      <c r="T951" s="5"/>
      <c r="U951" s="5"/>
      <c r="V951" s="5"/>
      <c r="W951" s="5"/>
    </row>
    <row r="952" ht="15.75" customHeight="1">
      <c r="A952" s="78"/>
      <c r="J952" s="196"/>
      <c r="T952" s="5"/>
      <c r="U952" s="5"/>
      <c r="V952" s="5"/>
      <c r="W952" s="5"/>
    </row>
    <row r="953" ht="15.75" customHeight="1">
      <c r="A953" s="78"/>
      <c r="J953" s="196"/>
      <c r="T953" s="5"/>
      <c r="U953" s="5"/>
      <c r="V953" s="5"/>
      <c r="W953" s="5"/>
    </row>
    <row r="954" ht="15.75" customHeight="1">
      <c r="A954" s="78"/>
      <c r="J954" s="196"/>
      <c r="T954" s="5"/>
      <c r="U954" s="5"/>
      <c r="V954" s="5"/>
      <c r="W954" s="5"/>
    </row>
    <row r="955" ht="15.75" customHeight="1">
      <c r="A955" s="78"/>
      <c r="J955" s="196"/>
      <c r="T955" s="5"/>
      <c r="U955" s="5"/>
      <c r="V955" s="5"/>
      <c r="W955" s="5"/>
    </row>
    <row r="956" ht="15.75" customHeight="1">
      <c r="A956" s="78"/>
      <c r="J956" s="196"/>
      <c r="T956" s="5"/>
      <c r="U956" s="5"/>
      <c r="V956" s="5"/>
      <c r="W956" s="5"/>
    </row>
    <row r="957" ht="15.75" customHeight="1">
      <c r="A957" s="78"/>
      <c r="J957" s="196"/>
      <c r="T957" s="5"/>
      <c r="U957" s="5"/>
      <c r="V957" s="5"/>
      <c r="W957" s="5"/>
    </row>
    <row r="958" ht="15.75" customHeight="1">
      <c r="A958" s="78"/>
      <c r="J958" s="196"/>
      <c r="T958" s="5"/>
      <c r="U958" s="5"/>
      <c r="V958" s="5"/>
      <c r="W958" s="5"/>
    </row>
    <row r="959" ht="15.75" customHeight="1">
      <c r="A959" s="78"/>
      <c r="J959" s="196"/>
      <c r="T959" s="5"/>
      <c r="U959" s="5"/>
      <c r="V959" s="5"/>
      <c r="W959" s="5"/>
    </row>
    <row r="960" ht="15.75" customHeight="1">
      <c r="A960" s="78"/>
      <c r="J960" s="196"/>
      <c r="T960" s="5"/>
      <c r="U960" s="5"/>
      <c r="V960" s="5"/>
      <c r="W960" s="5"/>
    </row>
    <row r="961" ht="15.75" customHeight="1">
      <c r="A961" s="78"/>
      <c r="J961" s="196"/>
      <c r="T961" s="5"/>
      <c r="U961" s="5"/>
      <c r="V961" s="5"/>
      <c r="W961" s="5"/>
    </row>
    <row r="962" ht="15.75" customHeight="1">
      <c r="A962" s="78"/>
      <c r="J962" s="196"/>
      <c r="T962" s="5"/>
      <c r="U962" s="5"/>
      <c r="V962" s="5"/>
      <c r="W962" s="5"/>
    </row>
    <row r="963" ht="15.75" customHeight="1">
      <c r="A963" s="78"/>
      <c r="J963" s="196"/>
      <c r="T963" s="5"/>
      <c r="U963" s="5"/>
      <c r="V963" s="5"/>
      <c r="W963" s="5"/>
    </row>
    <row r="964" ht="15.75" customHeight="1">
      <c r="A964" s="78"/>
      <c r="J964" s="196"/>
      <c r="T964" s="5"/>
      <c r="U964" s="5"/>
      <c r="V964" s="5"/>
      <c r="W964" s="5"/>
    </row>
    <row r="965" ht="15.75" customHeight="1">
      <c r="A965" s="78"/>
      <c r="J965" s="196"/>
      <c r="T965" s="5"/>
      <c r="U965" s="5"/>
      <c r="V965" s="5"/>
      <c r="W965" s="5"/>
    </row>
    <row r="966" ht="15.75" customHeight="1">
      <c r="A966" s="78"/>
      <c r="J966" s="196"/>
      <c r="T966" s="5"/>
      <c r="U966" s="5"/>
      <c r="V966" s="5"/>
      <c r="W966" s="5"/>
    </row>
    <row r="967" ht="15.75" customHeight="1">
      <c r="A967" s="78"/>
      <c r="J967" s="196"/>
      <c r="T967" s="5"/>
      <c r="U967" s="5"/>
      <c r="V967" s="5"/>
      <c r="W967" s="5"/>
    </row>
    <row r="968" ht="15.75" customHeight="1">
      <c r="A968" s="78"/>
      <c r="J968" s="196"/>
      <c r="T968" s="5"/>
      <c r="U968" s="5"/>
      <c r="V968" s="5"/>
      <c r="W968" s="5"/>
    </row>
    <row r="969" ht="15.75" customHeight="1">
      <c r="A969" s="78"/>
      <c r="J969" s="196"/>
      <c r="T969" s="5"/>
      <c r="U969" s="5"/>
      <c r="V969" s="5"/>
      <c r="W969" s="5"/>
    </row>
    <row r="970" ht="15.75" customHeight="1">
      <c r="A970" s="78"/>
      <c r="J970" s="196"/>
      <c r="T970" s="5"/>
      <c r="U970" s="5"/>
      <c r="V970" s="5"/>
      <c r="W970" s="5"/>
    </row>
    <row r="971" ht="15.75" customHeight="1">
      <c r="A971" s="78"/>
      <c r="J971" s="196"/>
      <c r="T971" s="5"/>
      <c r="U971" s="5"/>
      <c r="V971" s="5"/>
      <c r="W971" s="5"/>
    </row>
    <row r="972" ht="15.75" customHeight="1">
      <c r="A972" s="78"/>
      <c r="J972" s="196"/>
      <c r="T972" s="5"/>
      <c r="U972" s="5"/>
      <c r="V972" s="5"/>
      <c r="W972" s="5"/>
    </row>
    <row r="973" ht="15.75" customHeight="1">
      <c r="A973" s="78"/>
      <c r="J973" s="196"/>
      <c r="T973" s="5"/>
      <c r="U973" s="5"/>
      <c r="V973" s="5"/>
      <c r="W973" s="5"/>
    </row>
    <row r="974" ht="15.75" customHeight="1">
      <c r="A974" s="78"/>
      <c r="J974" s="196"/>
      <c r="T974" s="5"/>
      <c r="U974" s="5"/>
      <c r="V974" s="5"/>
      <c r="W974" s="5"/>
    </row>
    <row r="975" ht="15.75" customHeight="1">
      <c r="A975" s="78"/>
      <c r="J975" s="196"/>
      <c r="T975" s="5"/>
      <c r="U975" s="5"/>
      <c r="V975" s="5"/>
      <c r="W975" s="5"/>
    </row>
    <row r="976" ht="15.75" customHeight="1">
      <c r="A976" s="78"/>
      <c r="J976" s="196"/>
      <c r="T976" s="5"/>
      <c r="U976" s="5"/>
      <c r="V976" s="5"/>
      <c r="W976" s="5"/>
    </row>
    <row r="977" ht="15.75" customHeight="1">
      <c r="A977" s="78"/>
      <c r="J977" s="196"/>
      <c r="T977" s="5"/>
      <c r="U977" s="5"/>
      <c r="V977" s="5"/>
      <c r="W977" s="5"/>
    </row>
    <row r="978" ht="15.75" customHeight="1">
      <c r="A978" s="78"/>
      <c r="J978" s="196"/>
      <c r="T978" s="5"/>
      <c r="U978" s="5"/>
      <c r="V978" s="5"/>
      <c r="W978" s="5"/>
    </row>
    <row r="979" ht="15.75" customHeight="1">
      <c r="A979" s="78"/>
      <c r="J979" s="196"/>
      <c r="T979" s="5"/>
      <c r="U979" s="5"/>
      <c r="V979" s="5"/>
      <c r="W979" s="5"/>
    </row>
    <row r="980" ht="15.75" customHeight="1">
      <c r="A980" s="78"/>
      <c r="J980" s="196"/>
      <c r="T980" s="5"/>
      <c r="U980" s="5"/>
      <c r="V980" s="5"/>
      <c r="W980" s="5"/>
    </row>
    <row r="981" ht="15.75" customHeight="1">
      <c r="A981" s="78"/>
      <c r="J981" s="196"/>
      <c r="T981" s="5"/>
      <c r="U981" s="5"/>
      <c r="V981" s="5"/>
      <c r="W981" s="5"/>
    </row>
    <row r="982" ht="15.75" customHeight="1">
      <c r="A982" s="78"/>
      <c r="J982" s="196"/>
      <c r="T982" s="5"/>
      <c r="U982" s="5"/>
      <c r="V982" s="5"/>
      <c r="W982" s="5"/>
    </row>
    <row r="983" ht="15.75" customHeight="1">
      <c r="A983" s="78"/>
      <c r="J983" s="196"/>
      <c r="T983" s="5"/>
      <c r="U983" s="5"/>
      <c r="V983" s="5"/>
      <c r="W983" s="5"/>
    </row>
    <row r="984" ht="15.75" customHeight="1">
      <c r="A984" s="78"/>
      <c r="J984" s="196"/>
      <c r="T984" s="5"/>
      <c r="U984" s="5"/>
      <c r="V984" s="5"/>
      <c r="W984" s="5"/>
    </row>
    <row r="985" ht="15.75" customHeight="1">
      <c r="A985" s="78"/>
      <c r="J985" s="196"/>
      <c r="T985" s="5"/>
      <c r="U985" s="5"/>
      <c r="V985" s="5"/>
      <c r="W985" s="5"/>
    </row>
    <row r="986" ht="15.75" customHeight="1">
      <c r="A986" s="78"/>
      <c r="J986" s="196"/>
      <c r="T986" s="5"/>
      <c r="U986" s="5"/>
      <c r="V986" s="5"/>
      <c r="W986" s="5"/>
    </row>
    <row r="987" ht="15.75" customHeight="1">
      <c r="A987" s="78"/>
      <c r="J987" s="196"/>
      <c r="T987" s="5"/>
      <c r="U987" s="5"/>
      <c r="V987" s="5"/>
      <c r="W987" s="5"/>
    </row>
    <row r="988" ht="15.75" customHeight="1">
      <c r="A988" s="78"/>
      <c r="J988" s="196"/>
      <c r="T988" s="5"/>
      <c r="U988" s="5"/>
      <c r="V988" s="5"/>
      <c r="W988" s="5"/>
    </row>
    <row r="989" ht="15.75" customHeight="1">
      <c r="A989" s="78"/>
      <c r="J989" s="196"/>
      <c r="T989" s="5"/>
      <c r="U989" s="5"/>
      <c r="V989" s="5"/>
      <c r="W989" s="5"/>
    </row>
    <row r="990" ht="15.75" customHeight="1">
      <c r="A990" s="78"/>
      <c r="J990" s="196"/>
      <c r="T990" s="5"/>
      <c r="U990" s="5"/>
      <c r="V990" s="5"/>
      <c r="W990" s="5"/>
    </row>
    <row r="991" ht="15.75" customHeight="1">
      <c r="A991" s="78"/>
      <c r="J991" s="196"/>
      <c r="T991" s="5"/>
      <c r="U991" s="5"/>
      <c r="V991" s="5"/>
      <c r="W991" s="5"/>
    </row>
    <row r="992" ht="15.75" customHeight="1">
      <c r="A992" s="78"/>
      <c r="J992" s="196"/>
      <c r="T992" s="5"/>
      <c r="U992" s="5"/>
      <c r="V992" s="5"/>
      <c r="W992" s="5"/>
    </row>
    <row r="993" ht="15.75" customHeight="1">
      <c r="A993" s="78"/>
      <c r="J993" s="196"/>
      <c r="T993" s="5"/>
      <c r="U993" s="5"/>
      <c r="V993" s="5"/>
      <c r="W993" s="5"/>
    </row>
    <row r="994" ht="15.75" customHeight="1">
      <c r="A994" s="78"/>
      <c r="J994" s="196"/>
      <c r="T994" s="5"/>
      <c r="U994" s="5"/>
      <c r="V994" s="5"/>
      <c r="W994" s="5"/>
    </row>
    <row r="995" ht="15.75" customHeight="1">
      <c r="A995" s="78"/>
      <c r="J995" s="196"/>
      <c r="T995" s="5"/>
      <c r="U995" s="5"/>
      <c r="V995" s="5"/>
      <c r="W995" s="5"/>
    </row>
    <row r="996" ht="15.75" customHeight="1">
      <c r="A996" s="78"/>
      <c r="J996" s="196"/>
      <c r="T996" s="5"/>
      <c r="U996" s="5"/>
      <c r="V996" s="5"/>
      <c r="W996" s="5"/>
    </row>
    <row r="997" ht="15.75" customHeight="1">
      <c r="A997" s="78"/>
      <c r="J997" s="196"/>
      <c r="T997" s="5"/>
      <c r="U997" s="5"/>
      <c r="V997" s="5"/>
      <c r="W997" s="5"/>
    </row>
    <row r="998" ht="15.75" customHeight="1">
      <c r="A998" s="78"/>
      <c r="J998" s="196"/>
      <c r="T998" s="5"/>
      <c r="U998" s="5"/>
      <c r="V998" s="5"/>
      <c r="W998" s="5"/>
    </row>
    <row r="999" ht="15.75" customHeight="1">
      <c r="A999" s="78"/>
      <c r="J999" s="196"/>
      <c r="T999" s="5"/>
      <c r="U999" s="5"/>
      <c r="V999" s="5"/>
      <c r="W999" s="5"/>
    </row>
    <row r="1000" ht="15.75" customHeight="1">
      <c r="A1000" s="78"/>
      <c r="J1000" s="196"/>
      <c r="T1000" s="5"/>
      <c r="U1000" s="5"/>
      <c r="V1000" s="5"/>
      <c r="W1000" s="5"/>
    </row>
  </sheetData>
  <mergeCells count="30">
    <mergeCell ref="P3:Q3"/>
    <mergeCell ref="A43:F43"/>
    <mergeCell ref="G43:L43"/>
    <mergeCell ref="A44:F44"/>
    <mergeCell ref="G44:L44"/>
    <mergeCell ref="B46:C46"/>
    <mergeCell ref="B47:C47"/>
    <mergeCell ref="B50:C50"/>
    <mergeCell ref="B51:C51"/>
    <mergeCell ref="B52:C52"/>
    <mergeCell ref="B53:C53"/>
    <mergeCell ref="B54:C54"/>
    <mergeCell ref="B55:C55"/>
    <mergeCell ref="B56:C56"/>
    <mergeCell ref="B57:C57"/>
    <mergeCell ref="B58:C58"/>
    <mergeCell ref="B59:C59"/>
    <mergeCell ref="B60:C60"/>
    <mergeCell ref="C67:C68"/>
    <mergeCell ref="D67:D68"/>
    <mergeCell ref="E67:E68"/>
    <mergeCell ref="D71:D74"/>
    <mergeCell ref="E71:E74"/>
    <mergeCell ref="B67:B68"/>
    <mergeCell ref="B69:B70"/>
    <mergeCell ref="C69:C70"/>
    <mergeCell ref="D69:D70"/>
    <mergeCell ref="E69:E70"/>
    <mergeCell ref="B71:B74"/>
    <mergeCell ref="C71:C74"/>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6.43"/>
    <col customWidth="1" min="3" max="3" width="22.43"/>
    <col customWidth="1" min="4" max="8" width="12.14"/>
    <col customWidth="1" min="9" max="9" width="41.43"/>
    <col customWidth="1" min="10" max="10" width="22.86"/>
    <col customWidth="1" min="11" max="12" width="12.14"/>
    <col customWidth="1" min="13" max="13" width="55.43"/>
    <col customWidth="1" min="14" max="30" width="12.14"/>
  </cols>
  <sheetData>
    <row r="1" ht="15.0" customHeight="1">
      <c r="A1" s="165" t="s">
        <v>374</v>
      </c>
      <c r="B1" s="94" t="s">
        <v>476</v>
      </c>
      <c r="C1" s="71"/>
      <c r="D1" s="71"/>
      <c r="E1" s="71"/>
      <c r="F1" s="71"/>
      <c r="G1" s="71"/>
      <c r="H1" s="71"/>
      <c r="I1" s="71"/>
      <c r="J1" s="166"/>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71"/>
      <c r="J2" s="166"/>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71"/>
      <c r="J3" s="166"/>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290.0</v>
      </c>
      <c r="D4" s="102" t="s">
        <v>378</v>
      </c>
      <c r="E4" s="102" t="s">
        <v>378</v>
      </c>
      <c r="F4" s="102" t="s">
        <v>378</v>
      </c>
      <c r="G4" s="102" t="s">
        <v>378</v>
      </c>
      <c r="H4" s="102" t="s">
        <v>378</v>
      </c>
      <c r="I4" s="102" t="s">
        <v>378</v>
      </c>
      <c r="J4" s="196"/>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109" t="s">
        <v>387</v>
      </c>
      <c r="J5" s="166" t="s">
        <v>388</v>
      </c>
      <c r="K5" s="111"/>
      <c r="L5" s="111"/>
      <c r="M5" s="112"/>
      <c r="N5" s="5"/>
      <c r="O5" s="5"/>
      <c r="P5" s="5"/>
      <c r="Q5" s="5"/>
      <c r="R5" s="5"/>
      <c r="S5" s="5"/>
      <c r="T5" s="5"/>
      <c r="U5" s="5"/>
      <c r="V5" s="5"/>
      <c r="W5" s="5"/>
      <c r="X5" s="5"/>
      <c r="Y5" s="5"/>
      <c r="Z5" s="5"/>
      <c r="AA5" s="5"/>
      <c r="AB5" s="5"/>
      <c r="AC5" s="5"/>
      <c r="AD5" s="5"/>
    </row>
    <row r="6" ht="15.0" customHeight="1">
      <c r="A6" s="170">
        <v>46266.0</v>
      </c>
      <c r="B6" s="171">
        <v>1358.0</v>
      </c>
      <c r="C6" s="108">
        <f t="shared" ref="C6:C37" si="1">HOUR(J6)*60+MINUTE(J6)</f>
        <v>261</v>
      </c>
      <c r="D6" s="108">
        <f t="shared" ref="D6:D26" si="2">MIN(((B6/(C6/60))/$C$4)*50, 100)</f>
        <v>53.82481173</v>
      </c>
      <c r="E6" s="113" t="s">
        <v>378</v>
      </c>
      <c r="F6" s="113">
        <v>4.0</v>
      </c>
      <c r="G6" s="108">
        <f t="shared" ref="G6:G26" si="3">F6/B6</f>
        <v>0.0029455081</v>
      </c>
      <c r="H6" s="108">
        <f t="shared" ref="H6:H26" si="4">IF(G6&lt;=0.1%,0,-1)</f>
        <v>-1</v>
      </c>
      <c r="I6" s="225" t="s">
        <v>477</v>
      </c>
      <c r="J6" s="176">
        <v>0.18181712962905294</v>
      </c>
      <c r="K6" s="115"/>
      <c r="L6" s="116"/>
      <c r="M6" s="117"/>
      <c r="N6" s="5"/>
      <c r="O6" s="5"/>
      <c r="P6" s="5"/>
      <c r="Q6" s="5"/>
      <c r="R6" s="5"/>
      <c r="S6" s="5"/>
      <c r="T6" s="5"/>
      <c r="U6" s="5"/>
      <c r="V6" s="5"/>
      <c r="W6" s="5"/>
      <c r="X6" s="5"/>
      <c r="Y6" s="5"/>
      <c r="Z6" s="5"/>
      <c r="AA6" s="5"/>
      <c r="AB6" s="5"/>
      <c r="AC6" s="5"/>
      <c r="AD6" s="5"/>
    </row>
    <row r="7" ht="15.0" customHeight="1">
      <c r="A7" s="170">
        <v>46268.0</v>
      </c>
      <c r="B7" s="197">
        <v>1609.0</v>
      </c>
      <c r="C7" s="108">
        <f t="shared" si="1"/>
        <v>309</v>
      </c>
      <c r="D7" s="108">
        <f t="shared" si="2"/>
        <v>53.86675594</v>
      </c>
      <c r="E7" s="113" t="s">
        <v>378</v>
      </c>
      <c r="F7" s="119"/>
      <c r="G7" s="108">
        <f t="shared" si="3"/>
        <v>0</v>
      </c>
      <c r="H7" s="108">
        <f t="shared" si="4"/>
        <v>0</v>
      </c>
      <c r="I7" s="119" t="s">
        <v>378</v>
      </c>
      <c r="J7" s="226">
        <v>0.2148958333345945</v>
      </c>
      <c r="K7" s="227"/>
      <c r="L7" s="116"/>
      <c r="M7" s="121"/>
      <c r="N7" s="5"/>
      <c r="O7" s="5"/>
      <c r="P7" s="5"/>
      <c r="Q7" s="5"/>
      <c r="R7" s="5"/>
      <c r="S7" s="5"/>
      <c r="T7" s="5"/>
      <c r="U7" s="5"/>
      <c r="V7" s="5"/>
      <c r="W7" s="5"/>
      <c r="X7" s="5"/>
      <c r="Y7" s="5"/>
      <c r="Z7" s="5"/>
      <c r="AA7" s="5"/>
      <c r="AB7" s="5"/>
      <c r="AC7" s="5"/>
      <c r="AD7" s="5"/>
    </row>
    <row r="8" ht="15.0" customHeight="1">
      <c r="A8" s="170">
        <v>46269.0</v>
      </c>
      <c r="B8" s="197">
        <v>1358.0</v>
      </c>
      <c r="C8" s="108">
        <f t="shared" si="1"/>
        <v>285</v>
      </c>
      <c r="D8" s="108">
        <f t="shared" si="2"/>
        <v>49.29219601</v>
      </c>
      <c r="E8" s="113" t="s">
        <v>378</v>
      </c>
      <c r="F8" s="119">
        <v>4.0</v>
      </c>
      <c r="G8" s="108">
        <f t="shared" si="3"/>
        <v>0.0029455081</v>
      </c>
      <c r="H8" s="108">
        <f t="shared" si="4"/>
        <v>-1</v>
      </c>
      <c r="I8" s="119" t="s">
        <v>478</v>
      </c>
      <c r="J8" s="176">
        <v>0.1985069444453984</v>
      </c>
      <c r="K8" s="115"/>
      <c r="L8" s="116"/>
      <c r="M8" s="117"/>
      <c r="N8" s="5"/>
      <c r="O8" s="5"/>
      <c r="P8" s="5"/>
      <c r="Q8" s="5"/>
      <c r="R8" s="5"/>
      <c r="S8" s="5"/>
      <c r="T8" s="5"/>
      <c r="U8" s="5"/>
      <c r="V8" s="5"/>
      <c r="W8" s="5"/>
      <c r="X8" s="5"/>
      <c r="Y8" s="5"/>
      <c r="Z8" s="5"/>
      <c r="AA8" s="5"/>
      <c r="AB8" s="5"/>
      <c r="AC8" s="5"/>
      <c r="AD8" s="5"/>
    </row>
    <row r="9" ht="15.0" customHeight="1">
      <c r="A9" s="170">
        <v>46272.0</v>
      </c>
      <c r="B9" s="198">
        <v>1741.0</v>
      </c>
      <c r="C9" s="108">
        <f t="shared" si="1"/>
        <v>329</v>
      </c>
      <c r="D9" s="108">
        <f t="shared" si="2"/>
        <v>54.74268945</v>
      </c>
      <c r="E9" s="113" t="s">
        <v>378</v>
      </c>
      <c r="F9" s="122">
        <v>1.0</v>
      </c>
      <c r="G9" s="108">
        <f t="shared" si="3"/>
        <v>0.0005743825388</v>
      </c>
      <c r="H9" s="108">
        <f t="shared" si="4"/>
        <v>0</v>
      </c>
      <c r="I9" s="122" t="s">
        <v>479</v>
      </c>
      <c r="J9" s="176">
        <v>0.22908564814861165</v>
      </c>
      <c r="K9" s="115"/>
      <c r="L9" s="116"/>
      <c r="M9" s="117"/>
      <c r="N9" s="123"/>
      <c r="O9" s="124">
        <f>B9/(B9+B10)</f>
        <v>0.5375115776</v>
      </c>
      <c r="P9" s="125"/>
      <c r="Q9" s="5"/>
      <c r="R9" s="5"/>
      <c r="S9" s="5"/>
      <c r="T9" s="5"/>
      <c r="U9" s="5"/>
      <c r="V9" s="5"/>
      <c r="W9" s="5"/>
      <c r="X9" s="5"/>
      <c r="Y9" s="5"/>
      <c r="Z9" s="5"/>
      <c r="AA9" s="5"/>
      <c r="AB9" s="5"/>
      <c r="AC9" s="5"/>
      <c r="AD9" s="5"/>
    </row>
    <row r="10" ht="15.0" customHeight="1">
      <c r="A10" s="170">
        <v>46273.0</v>
      </c>
      <c r="B10" s="198">
        <v>1498.0</v>
      </c>
      <c r="C10" s="108">
        <f t="shared" si="1"/>
        <v>278</v>
      </c>
      <c r="D10" s="108">
        <f t="shared" si="2"/>
        <v>55.74299181</v>
      </c>
      <c r="E10" s="113" t="s">
        <v>378</v>
      </c>
      <c r="F10" s="119"/>
      <c r="G10" s="108">
        <f t="shared" si="3"/>
        <v>0</v>
      </c>
      <c r="H10" s="108">
        <f t="shared" si="4"/>
        <v>0</v>
      </c>
      <c r="I10" s="119" t="s">
        <v>378</v>
      </c>
      <c r="J10" s="176">
        <v>0.19347222222131677</v>
      </c>
      <c r="K10" s="115"/>
      <c r="L10" s="116"/>
      <c r="M10" s="117"/>
      <c r="N10" s="86"/>
      <c r="O10" s="126">
        <f>B10/(B9+B10)</f>
        <v>0.4624884224</v>
      </c>
      <c r="P10" s="127"/>
      <c r="Q10" s="5"/>
      <c r="R10" s="5"/>
      <c r="S10" s="5"/>
      <c r="T10" s="5"/>
      <c r="U10" s="5"/>
      <c r="V10" s="5"/>
      <c r="W10" s="5"/>
      <c r="X10" s="5"/>
      <c r="Y10" s="5"/>
      <c r="Z10" s="5"/>
      <c r="AA10" s="5"/>
      <c r="AB10" s="5"/>
      <c r="AC10" s="5"/>
      <c r="AD10" s="5"/>
    </row>
    <row r="11" ht="15.0" customHeight="1">
      <c r="A11" s="170">
        <v>46274.0</v>
      </c>
      <c r="B11" s="217">
        <v>1306.0</v>
      </c>
      <c r="C11" s="108">
        <f t="shared" si="1"/>
        <v>228</v>
      </c>
      <c r="D11" s="108">
        <f t="shared" si="2"/>
        <v>59.25589837</v>
      </c>
      <c r="E11" s="113" t="s">
        <v>378</v>
      </c>
      <c r="F11" s="119"/>
      <c r="G11" s="108">
        <f t="shared" si="3"/>
        <v>0</v>
      </c>
      <c r="H11" s="108">
        <f t="shared" si="4"/>
        <v>0</v>
      </c>
      <c r="I11" s="119" t="s">
        <v>378</v>
      </c>
      <c r="J11" s="176">
        <v>0.15849537037138361</v>
      </c>
      <c r="K11" s="115"/>
      <c r="L11" s="116"/>
      <c r="M11" s="117"/>
      <c r="N11" s="128"/>
      <c r="O11" s="124">
        <f>B11/(B11+B12)</f>
        <v>0.4400269542</v>
      </c>
      <c r="P11" s="125"/>
      <c r="Q11" s="5"/>
      <c r="R11" s="5"/>
      <c r="S11" s="5"/>
      <c r="T11" s="5"/>
      <c r="U11" s="5"/>
      <c r="V11" s="5"/>
      <c r="W11" s="5"/>
      <c r="X11" s="5"/>
      <c r="Y11" s="5"/>
      <c r="Z11" s="5"/>
      <c r="AA11" s="5"/>
      <c r="AB11" s="5"/>
      <c r="AC11" s="5"/>
      <c r="AD11" s="5"/>
    </row>
    <row r="12" ht="15.0" customHeight="1">
      <c r="A12" s="170">
        <v>46276.0</v>
      </c>
      <c r="B12" s="197">
        <v>1662.0</v>
      </c>
      <c r="C12" s="108">
        <f t="shared" si="1"/>
        <v>340</v>
      </c>
      <c r="D12" s="108">
        <f t="shared" si="2"/>
        <v>50.56795132</v>
      </c>
      <c r="E12" s="113" t="s">
        <v>378</v>
      </c>
      <c r="F12" s="119"/>
      <c r="G12" s="108">
        <f t="shared" si="3"/>
        <v>0</v>
      </c>
      <c r="H12" s="108">
        <f t="shared" si="4"/>
        <v>0</v>
      </c>
      <c r="I12" s="129" t="s">
        <v>378</v>
      </c>
      <c r="J12" s="176">
        <v>0.2364814814827696</v>
      </c>
      <c r="K12" s="115"/>
      <c r="L12" s="116"/>
      <c r="M12" s="117"/>
      <c r="N12" s="130"/>
      <c r="O12" s="131">
        <f>B12/(B11+B12)</f>
        <v>0.5599730458</v>
      </c>
      <c r="P12" s="132"/>
      <c r="Q12" s="5"/>
      <c r="R12" s="5"/>
      <c r="S12" s="5"/>
      <c r="T12" s="5"/>
      <c r="U12" s="5"/>
      <c r="V12" s="5"/>
      <c r="W12" s="5"/>
      <c r="X12" s="5"/>
      <c r="Y12" s="5"/>
      <c r="Z12" s="5"/>
      <c r="AA12" s="5"/>
      <c r="AB12" s="5"/>
      <c r="AC12" s="5"/>
      <c r="AD12" s="5"/>
    </row>
    <row r="13" ht="15.0" customHeight="1">
      <c r="A13" s="170">
        <v>46278.0</v>
      </c>
      <c r="B13" s="199">
        <v>980.0</v>
      </c>
      <c r="C13" s="108">
        <f t="shared" si="1"/>
        <v>182</v>
      </c>
      <c r="D13" s="108">
        <f t="shared" si="2"/>
        <v>55.70291777</v>
      </c>
      <c r="E13" s="113" t="s">
        <v>378</v>
      </c>
      <c r="F13" s="122"/>
      <c r="G13" s="108">
        <f t="shared" si="3"/>
        <v>0</v>
      </c>
      <c r="H13" s="108">
        <f t="shared" si="4"/>
        <v>0</v>
      </c>
      <c r="I13" s="122" t="s">
        <v>378</v>
      </c>
      <c r="J13" s="176">
        <v>0.12646990740904585</v>
      </c>
      <c r="K13" s="115"/>
      <c r="L13" s="116"/>
      <c r="M13" s="117"/>
      <c r="N13" s="5"/>
      <c r="O13" s="5"/>
      <c r="P13" s="5"/>
      <c r="Q13" s="5"/>
      <c r="R13" s="5"/>
      <c r="S13" s="5"/>
      <c r="T13" s="5"/>
      <c r="U13" s="5"/>
      <c r="V13" s="5"/>
      <c r="W13" s="5"/>
      <c r="X13" s="5"/>
      <c r="Y13" s="5"/>
      <c r="Z13" s="5"/>
      <c r="AA13" s="5"/>
      <c r="AB13" s="5"/>
      <c r="AC13" s="5"/>
      <c r="AD13" s="5"/>
    </row>
    <row r="14" ht="15.0" customHeight="1">
      <c r="A14" s="170">
        <v>46279.0</v>
      </c>
      <c r="B14" s="197">
        <v>1365.0</v>
      </c>
      <c r="C14" s="108">
        <f t="shared" si="1"/>
        <v>251</v>
      </c>
      <c r="D14" s="108">
        <f t="shared" si="2"/>
        <v>56.25772771</v>
      </c>
      <c r="E14" s="113" t="s">
        <v>378</v>
      </c>
      <c r="F14" s="122"/>
      <c r="G14" s="108">
        <f t="shared" si="3"/>
        <v>0</v>
      </c>
      <c r="H14" s="108">
        <f t="shared" si="4"/>
        <v>0</v>
      </c>
      <c r="I14" s="122" t="s">
        <v>378</v>
      </c>
      <c r="J14" s="176">
        <v>0.174421296294895</v>
      </c>
      <c r="K14" s="115"/>
      <c r="L14" s="116"/>
      <c r="M14" s="117"/>
      <c r="N14" s="5"/>
      <c r="O14" s="5"/>
      <c r="P14" s="5"/>
      <c r="Q14" s="5"/>
      <c r="R14" s="5"/>
      <c r="S14" s="5"/>
      <c r="T14" s="5"/>
      <c r="U14" s="5"/>
      <c r="V14" s="5"/>
      <c r="W14" s="5"/>
      <c r="X14" s="5"/>
      <c r="Y14" s="5"/>
      <c r="Z14" s="5"/>
      <c r="AA14" s="5"/>
      <c r="AB14" s="5"/>
      <c r="AC14" s="5"/>
      <c r="AD14" s="5"/>
    </row>
    <row r="15" ht="15.0" customHeight="1">
      <c r="A15" s="170">
        <v>46280.0</v>
      </c>
      <c r="B15" s="197">
        <v>1300.0</v>
      </c>
      <c r="C15" s="108">
        <f t="shared" si="1"/>
        <v>237</v>
      </c>
      <c r="D15" s="108">
        <f t="shared" si="2"/>
        <v>56.74378001</v>
      </c>
      <c r="E15" s="113" t="s">
        <v>378</v>
      </c>
      <c r="F15" s="119"/>
      <c r="G15" s="108">
        <f t="shared" si="3"/>
        <v>0</v>
      </c>
      <c r="H15" s="108">
        <f t="shared" si="4"/>
        <v>0</v>
      </c>
      <c r="I15" s="119" t="s">
        <v>378</v>
      </c>
      <c r="J15" s="176">
        <v>0.1650462962970778</v>
      </c>
      <c r="K15" s="115"/>
      <c r="L15" s="116"/>
      <c r="M15" s="133"/>
      <c r="N15" s="134"/>
      <c r="O15" s="135"/>
      <c r="P15" s="134"/>
      <c r="Q15" s="5"/>
      <c r="R15" s="5"/>
      <c r="S15" s="5"/>
      <c r="T15" s="5"/>
      <c r="U15" s="5"/>
      <c r="V15" s="5"/>
      <c r="W15" s="5"/>
      <c r="X15" s="5"/>
      <c r="Y15" s="5"/>
      <c r="Z15" s="5"/>
      <c r="AA15" s="5"/>
      <c r="AB15" s="5"/>
      <c r="AC15" s="5"/>
      <c r="AD15" s="5"/>
    </row>
    <row r="16" ht="15.0" customHeight="1">
      <c r="A16" s="170">
        <v>46281.0</v>
      </c>
      <c r="B16" s="198">
        <v>1023.0</v>
      </c>
      <c r="C16" s="108">
        <f t="shared" si="1"/>
        <v>176</v>
      </c>
      <c r="D16" s="108">
        <f t="shared" si="2"/>
        <v>60.12931034</v>
      </c>
      <c r="E16" s="113" t="s">
        <v>378</v>
      </c>
      <c r="F16" s="122">
        <v>2.0</v>
      </c>
      <c r="G16" s="108">
        <f t="shared" si="3"/>
        <v>0.001955034213</v>
      </c>
      <c r="H16" s="108">
        <f t="shared" si="4"/>
        <v>-1</v>
      </c>
      <c r="I16" s="122" t="s">
        <v>480</v>
      </c>
      <c r="J16" s="176">
        <v>0.12230324073971133</v>
      </c>
      <c r="K16" s="115"/>
      <c r="L16" s="136"/>
      <c r="M16" s="137"/>
      <c r="N16" s="138"/>
      <c r="O16" s="124">
        <f>B16/(B16+B17)</f>
        <v>0.491118579</v>
      </c>
      <c r="P16" s="125"/>
      <c r="Q16" s="5"/>
      <c r="R16" s="5"/>
      <c r="S16" s="5"/>
      <c r="T16" s="5"/>
      <c r="U16" s="5"/>
      <c r="V16" s="5"/>
      <c r="W16" s="5"/>
      <c r="X16" s="5"/>
      <c r="Y16" s="5"/>
      <c r="Z16" s="5"/>
      <c r="AA16" s="5"/>
      <c r="AB16" s="5"/>
      <c r="AC16" s="5"/>
      <c r="AD16" s="5"/>
    </row>
    <row r="17" ht="15.0" customHeight="1">
      <c r="A17" s="170">
        <v>46282.0</v>
      </c>
      <c r="B17" s="198">
        <v>1060.0</v>
      </c>
      <c r="C17" s="108">
        <f t="shared" si="1"/>
        <v>177</v>
      </c>
      <c r="D17" s="108">
        <f t="shared" si="2"/>
        <v>61.95207481</v>
      </c>
      <c r="E17" s="113" t="s">
        <v>378</v>
      </c>
      <c r="F17" s="122"/>
      <c r="G17" s="108">
        <f t="shared" si="3"/>
        <v>0</v>
      </c>
      <c r="H17" s="108">
        <f t="shared" si="4"/>
        <v>0</v>
      </c>
      <c r="I17" s="122" t="s">
        <v>378</v>
      </c>
      <c r="J17" s="176">
        <v>0.12315972222131677</v>
      </c>
      <c r="K17" s="115"/>
      <c r="L17" s="136"/>
      <c r="M17" s="137"/>
      <c r="N17" s="139"/>
      <c r="O17" s="131">
        <f>B17/(B16+B17)</f>
        <v>0.508881421</v>
      </c>
      <c r="P17" s="132"/>
      <c r="Q17" s="5"/>
      <c r="R17" s="5"/>
      <c r="S17" s="5"/>
      <c r="T17" s="5"/>
      <c r="U17" s="5"/>
      <c r="V17" s="5"/>
      <c r="W17" s="5"/>
      <c r="X17" s="5"/>
      <c r="Y17" s="5"/>
      <c r="Z17" s="5"/>
      <c r="AA17" s="5"/>
      <c r="AB17" s="5"/>
      <c r="AC17" s="5"/>
      <c r="AD17" s="5"/>
    </row>
    <row r="18" ht="15.0" customHeight="1">
      <c r="A18" s="170">
        <v>46285.0</v>
      </c>
      <c r="B18" s="217">
        <v>1418.0</v>
      </c>
      <c r="C18" s="108">
        <f t="shared" si="1"/>
        <v>249</v>
      </c>
      <c r="D18" s="108">
        <f t="shared" si="2"/>
        <v>58.9115081</v>
      </c>
      <c r="E18" s="113" t="s">
        <v>378</v>
      </c>
      <c r="F18" s="119">
        <v>1.0</v>
      </c>
      <c r="G18" s="108">
        <f t="shared" si="3"/>
        <v>0.0007052186178</v>
      </c>
      <c r="H18" s="108">
        <f t="shared" si="4"/>
        <v>0</v>
      </c>
      <c r="I18" s="119" t="s">
        <v>481</v>
      </c>
      <c r="J18" s="176">
        <v>0.17327546296291985</v>
      </c>
      <c r="K18" s="115"/>
      <c r="L18" s="116"/>
      <c r="M18" s="117"/>
      <c r="N18" s="86"/>
      <c r="O18" s="126">
        <f>B18/(B18+B19)</f>
        <v>0.5160116448</v>
      </c>
      <c r="P18" s="127"/>
      <c r="Q18" s="5"/>
      <c r="R18" s="5"/>
      <c r="S18" s="5"/>
      <c r="T18" s="5"/>
      <c r="U18" s="5"/>
      <c r="V18" s="5"/>
      <c r="W18" s="5"/>
      <c r="X18" s="5"/>
      <c r="Y18" s="5"/>
      <c r="Z18" s="5"/>
      <c r="AA18" s="5"/>
      <c r="AB18" s="5"/>
      <c r="AC18" s="5"/>
      <c r="AD18" s="5"/>
    </row>
    <row r="19" ht="15.0" customHeight="1">
      <c r="A19" s="170">
        <v>46286.0</v>
      </c>
      <c r="B19" s="217">
        <v>1330.0</v>
      </c>
      <c r="C19" s="108">
        <f t="shared" si="1"/>
        <v>223</v>
      </c>
      <c r="D19" s="108">
        <f t="shared" si="2"/>
        <v>61.69785063</v>
      </c>
      <c r="E19" s="113" t="s">
        <v>378</v>
      </c>
      <c r="F19" s="119"/>
      <c r="G19" s="108">
        <f t="shared" si="3"/>
        <v>0</v>
      </c>
      <c r="H19" s="108">
        <f t="shared" si="4"/>
        <v>0</v>
      </c>
      <c r="I19" s="119" t="s">
        <v>378</v>
      </c>
      <c r="J19" s="176">
        <v>0.15524305555663886</v>
      </c>
      <c r="K19" s="115"/>
      <c r="L19" s="116"/>
      <c r="M19" s="117"/>
      <c r="N19" s="140"/>
      <c r="O19" s="131">
        <f>B19/(B18+B19)</f>
        <v>0.4839883552</v>
      </c>
      <c r="P19" s="132"/>
      <c r="Q19" s="5"/>
      <c r="R19" s="5"/>
      <c r="S19" s="5"/>
      <c r="T19" s="5"/>
      <c r="U19" s="5"/>
      <c r="V19" s="5"/>
      <c r="W19" s="5"/>
      <c r="X19" s="5"/>
      <c r="Y19" s="5"/>
      <c r="Z19" s="5"/>
      <c r="AA19" s="5"/>
      <c r="AB19" s="5"/>
      <c r="AC19" s="5"/>
      <c r="AD19" s="5"/>
    </row>
    <row r="20" ht="15.0" customHeight="1">
      <c r="A20" s="170">
        <v>46287.0</v>
      </c>
      <c r="B20" s="197">
        <v>1093.0</v>
      </c>
      <c r="C20" s="108">
        <f t="shared" si="1"/>
        <v>219</v>
      </c>
      <c r="D20" s="108">
        <f t="shared" si="2"/>
        <v>51.62966462</v>
      </c>
      <c r="E20" s="113" t="s">
        <v>378</v>
      </c>
      <c r="F20" s="122"/>
      <c r="G20" s="108">
        <f t="shared" si="3"/>
        <v>0</v>
      </c>
      <c r="H20" s="108">
        <f t="shared" si="4"/>
        <v>0</v>
      </c>
      <c r="I20" s="122" t="s">
        <v>378</v>
      </c>
      <c r="J20" s="176">
        <v>0.15267361111182254</v>
      </c>
      <c r="K20" s="115"/>
      <c r="L20" s="116"/>
      <c r="M20" s="141"/>
      <c r="N20" s="5"/>
      <c r="O20" s="5"/>
      <c r="P20" s="5"/>
      <c r="Q20" s="5"/>
      <c r="R20" s="5"/>
      <c r="S20" s="5"/>
      <c r="T20" s="5"/>
      <c r="U20" s="5"/>
      <c r="V20" s="5"/>
      <c r="W20" s="5"/>
      <c r="X20" s="5"/>
      <c r="Y20" s="5"/>
      <c r="Z20" s="5"/>
      <c r="AA20" s="5"/>
      <c r="AB20" s="5"/>
      <c r="AC20" s="5"/>
      <c r="AD20" s="5"/>
    </row>
    <row r="21" ht="15.0" customHeight="1">
      <c r="A21" s="170">
        <v>46288.0</v>
      </c>
      <c r="B21" s="179">
        <v>1129.0</v>
      </c>
      <c r="C21" s="108">
        <f t="shared" si="1"/>
        <v>220</v>
      </c>
      <c r="D21" s="108">
        <f t="shared" si="2"/>
        <v>53.08777429</v>
      </c>
      <c r="E21" s="113" t="s">
        <v>378</v>
      </c>
      <c r="F21" s="119"/>
      <c r="G21" s="108">
        <f t="shared" si="3"/>
        <v>0</v>
      </c>
      <c r="H21" s="108">
        <f t="shared" si="4"/>
        <v>0</v>
      </c>
      <c r="I21" s="119" t="s">
        <v>378</v>
      </c>
      <c r="J21" s="188">
        <v>0.1531597222237906</v>
      </c>
      <c r="K21" s="115"/>
      <c r="L21" s="116"/>
      <c r="M21" s="142"/>
      <c r="N21" s="143"/>
      <c r="O21" s="144">
        <f>B21/(B21+B22)</f>
        <v>0.5024477081</v>
      </c>
      <c r="P21" s="145"/>
      <c r="Q21" s="5"/>
      <c r="R21" s="5"/>
      <c r="S21" s="5"/>
      <c r="T21" s="5"/>
      <c r="U21" s="5"/>
      <c r="V21" s="5"/>
      <c r="W21" s="5"/>
      <c r="X21" s="5"/>
      <c r="Y21" s="5"/>
      <c r="Z21" s="5"/>
      <c r="AA21" s="5"/>
      <c r="AB21" s="5"/>
      <c r="AC21" s="5"/>
      <c r="AD21" s="5"/>
    </row>
    <row r="22" ht="15.0" customHeight="1">
      <c r="A22" s="170">
        <v>46290.0</v>
      </c>
      <c r="B22" s="179">
        <v>1118.0</v>
      </c>
      <c r="C22" s="108">
        <f t="shared" si="1"/>
        <v>213</v>
      </c>
      <c r="D22" s="108">
        <f t="shared" si="2"/>
        <v>54.29820301</v>
      </c>
      <c r="E22" s="113" t="s">
        <v>378</v>
      </c>
      <c r="F22" s="122"/>
      <c r="G22" s="108">
        <f t="shared" si="3"/>
        <v>0</v>
      </c>
      <c r="H22" s="108">
        <f t="shared" si="4"/>
        <v>0</v>
      </c>
      <c r="I22" s="122" t="s">
        <v>378</v>
      </c>
      <c r="J22" s="188">
        <v>0.148472222223063</v>
      </c>
      <c r="K22" s="115"/>
      <c r="L22" s="116"/>
      <c r="M22" s="142"/>
      <c r="N22" s="39"/>
      <c r="O22" s="146">
        <f>B22/(B21+B22)</f>
        <v>0.4975522919</v>
      </c>
      <c r="P22" s="147"/>
      <c r="Q22" s="5"/>
      <c r="R22" s="5"/>
      <c r="S22" s="5"/>
      <c r="T22" s="5"/>
      <c r="U22" s="5"/>
      <c r="V22" s="5"/>
      <c r="W22" s="5"/>
      <c r="X22" s="5"/>
      <c r="Y22" s="5"/>
      <c r="Z22" s="5"/>
      <c r="AA22" s="5"/>
      <c r="AB22" s="5"/>
      <c r="AC22" s="5"/>
      <c r="AD22" s="5"/>
    </row>
    <row r="23" ht="15.0" customHeight="1">
      <c r="A23" s="170">
        <v>46292.0</v>
      </c>
      <c r="B23" s="171">
        <v>1708.0</v>
      </c>
      <c r="C23" s="108">
        <f t="shared" si="1"/>
        <v>295</v>
      </c>
      <c r="D23" s="108">
        <f t="shared" si="2"/>
        <v>59.89479836</v>
      </c>
      <c r="E23" s="113" t="s">
        <v>378</v>
      </c>
      <c r="F23" s="119"/>
      <c r="G23" s="108">
        <f t="shared" si="3"/>
        <v>0</v>
      </c>
      <c r="H23" s="108">
        <f t="shared" si="4"/>
        <v>0</v>
      </c>
      <c r="I23" s="119" t="s">
        <v>378</v>
      </c>
      <c r="J23" s="188">
        <v>0.2053124999983993</v>
      </c>
      <c r="K23" s="115"/>
      <c r="L23" s="116"/>
      <c r="M23" s="142"/>
      <c r="N23" s="143"/>
      <c r="O23" s="144">
        <f>B23/(B23+B24)</f>
        <v>0.5612882024</v>
      </c>
      <c r="P23" s="145"/>
      <c r="Q23" s="5"/>
      <c r="R23" s="5"/>
      <c r="S23" s="5"/>
      <c r="T23" s="5"/>
      <c r="U23" s="5"/>
      <c r="V23" s="5"/>
      <c r="W23" s="5"/>
      <c r="X23" s="5"/>
      <c r="Y23" s="5"/>
      <c r="Z23" s="5"/>
      <c r="AA23" s="5"/>
      <c r="AB23" s="5"/>
      <c r="AC23" s="5"/>
      <c r="AD23" s="5"/>
    </row>
    <row r="24" ht="15.0" customHeight="1">
      <c r="A24" s="170">
        <v>46293.0</v>
      </c>
      <c r="B24" s="179">
        <v>1335.0</v>
      </c>
      <c r="C24" s="108">
        <f t="shared" si="1"/>
        <v>234</v>
      </c>
      <c r="D24" s="108">
        <f t="shared" si="2"/>
        <v>59.01856764</v>
      </c>
      <c r="E24" s="113" t="s">
        <v>378</v>
      </c>
      <c r="F24" s="118"/>
      <c r="G24" s="108">
        <f t="shared" si="3"/>
        <v>0</v>
      </c>
      <c r="H24" s="108">
        <f t="shared" si="4"/>
        <v>0</v>
      </c>
      <c r="I24" s="118" t="s">
        <v>378</v>
      </c>
      <c r="J24" s="188">
        <v>0.16277777777941083</v>
      </c>
      <c r="K24" s="115"/>
      <c r="L24" s="116"/>
      <c r="M24" s="142"/>
      <c r="N24" s="39"/>
      <c r="O24" s="146">
        <f>B24/(B24+B23)</f>
        <v>0.4387117976</v>
      </c>
      <c r="P24" s="147"/>
      <c r="Q24" s="5"/>
      <c r="R24" s="5"/>
      <c r="S24" s="5"/>
      <c r="T24" s="5"/>
      <c r="U24" s="5"/>
      <c r="V24" s="5"/>
      <c r="W24" s="5"/>
      <c r="X24" s="5"/>
      <c r="Y24" s="5"/>
      <c r="Z24" s="5"/>
      <c r="AA24" s="5"/>
      <c r="AB24" s="5"/>
      <c r="AC24" s="5"/>
      <c r="AD24" s="5"/>
    </row>
    <row r="25" ht="15.0" customHeight="1">
      <c r="A25" s="170">
        <v>46294.0</v>
      </c>
      <c r="B25" s="182">
        <v>1343.0</v>
      </c>
      <c r="C25" s="108">
        <f t="shared" si="1"/>
        <v>256</v>
      </c>
      <c r="D25" s="108">
        <f t="shared" si="2"/>
        <v>54.26993534</v>
      </c>
      <c r="E25" s="113" t="s">
        <v>378</v>
      </c>
      <c r="F25" s="108">
        <v>1.0</v>
      </c>
      <c r="G25" s="108">
        <f t="shared" si="3"/>
        <v>0.0007446016381</v>
      </c>
      <c r="H25" s="108">
        <f t="shared" si="4"/>
        <v>0</v>
      </c>
      <c r="I25" s="108" t="s">
        <v>482</v>
      </c>
      <c r="J25" s="188">
        <v>0.17836805555634783</v>
      </c>
      <c r="K25" s="115"/>
      <c r="L25" s="116"/>
      <c r="M25" s="142"/>
      <c r="N25" s="143"/>
      <c r="O25" s="144">
        <f>B25/(B25+B26)</f>
        <v>0.4990709773</v>
      </c>
      <c r="P25" s="145"/>
      <c r="Q25" s="5"/>
      <c r="R25" s="5"/>
      <c r="S25" s="5"/>
      <c r="T25" s="5"/>
      <c r="U25" s="5"/>
      <c r="V25" s="5"/>
      <c r="W25" s="5"/>
      <c r="X25" s="5"/>
      <c r="Y25" s="5"/>
      <c r="Z25" s="5"/>
      <c r="AA25" s="5"/>
      <c r="AB25" s="5"/>
      <c r="AC25" s="5"/>
      <c r="AD25" s="5"/>
    </row>
    <row r="26" ht="15.0" customHeight="1">
      <c r="A26" s="170">
        <v>46295.0</v>
      </c>
      <c r="B26" s="182">
        <v>1348.0</v>
      </c>
      <c r="C26" s="108">
        <f t="shared" si="1"/>
        <v>267</v>
      </c>
      <c r="D26" s="108">
        <f t="shared" si="2"/>
        <v>52.22781867</v>
      </c>
      <c r="E26" s="113" t="s">
        <v>378</v>
      </c>
      <c r="F26" s="113"/>
      <c r="G26" s="108">
        <f t="shared" si="3"/>
        <v>0</v>
      </c>
      <c r="H26" s="108">
        <f t="shared" si="4"/>
        <v>0</v>
      </c>
      <c r="I26" s="113" t="s">
        <v>378</v>
      </c>
      <c r="J26" s="188">
        <v>0.1856828703712381</v>
      </c>
      <c r="K26" s="115"/>
      <c r="L26" s="116"/>
      <c r="M26" s="142"/>
      <c r="N26" s="148"/>
      <c r="O26" s="149">
        <f>B26/(B26+B25)</f>
        <v>0.5009290227</v>
      </c>
      <c r="P26" s="150"/>
      <c r="Q26" s="5"/>
      <c r="R26" s="5"/>
      <c r="S26" s="5"/>
      <c r="T26" s="5"/>
      <c r="U26" s="5"/>
      <c r="V26" s="5"/>
      <c r="W26" s="5"/>
      <c r="X26" s="5"/>
      <c r="Y26" s="5"/>
      <c r="Z26" s="5"/>
      <c r="AA26" s="5"/>
      <c r="AB26" s="5"/>
      <c r="AC26" s="5"/>
      <c r="AD26" s="5"/>
    </row>
    <row r="27" ht="15.0" customHeight="1">
      <c r="A27" s="169"/>
      <c r="B27" s="108"/>
      <c r="C27" s="108">
        <f t="shared" si="1"/>
        <v>0</v>
      </c>
      <c r="D27" s="108"/>
      <c r="E27" s="113" t="s">
        <v>378</v>
      </c>
      <c r="F27" s="113"/>
      <c r="G27" s="108"/>
      <c r="H27" s="189">
        <v>-1.0</v>
      </c>
      <c r="I27" s="190" t="s">
        <v>483</v>
      </c>
      <c r="J27" s="166"/>
      <c r="K27" s="115"/>
      <c r="L27" s="116"/>
      <c r="M27" s="151"/>
      <c r="N27" s="152"/>
      <c r="O27" s="152"/>
      <c r="P27" s="153"/>
      <c r="Q27" s="5"/>
      <c r="R27" s="5"/>
      <c r="S27" s="5"/>
      <c r="T27" s="5"/>
      <c r="U27" s="5"/>
      <c r="V27" s="5"/>
      <c r="W27" s="5"/>
      <c r="X27" s="5"/>
      <c r="Y27" s="5"/>
      <c r="Z27" s="5"/>
      <c r="AA27" s="5"/>
      <c r="AB27" s="5"/>
      <c r="AC27" s="5"/>
      <c r="AD27" s="5"/>
    </row>
    <row r="28" ht="15.0" customHeight="1">
      <c r="A28" s="169"/>
      <c r="B28" s="108"/>
      <c r="C28" s="108">
        <f t="shared" si="1"/>
        <v>0</v>
      </c>
      <c r="D28" s="108"/>
      <c r="E28" s="113" t="s">
        <v>378</v>
      </c>
      <c r="F28" s="108"/>
      <c r="G28" s="108"/>
      <c r="H28" s="108"/>
      <c r="I28" s="108" t="s">
        <v>378</v>
      </c>
      <c r="J28" s="166"/>
      <c r="K28" s="115"/>
      <c r="L28" s="116"/>
      <c r="M28" s="151"/>
      <c r="N28" s="152"/>
      <c r="O28" s="152"/>
      <c r="P28" s="153"/>
      <c r="Q28" s="5"/>
      <c r="R28" s="5"/>
      <c r="S28" s="5"/>
      <c r="T28" s="5"/>
      <c r="U28" s="5"/>
      <c r="V28" s="5"/>
      <c r="W28" s="5"/>
      <c r="X28" s="5"/>
      <c r="Y28" s="5"/>
      <c r="Z28" s="5"/>
      <c r="AA28" s="5"/>
      <c r="AB28" s="5"/>
      <c r="AC28" s="5"/>
      <c r="AD28" s="5"/>
    </row>
    <row r="29" ht="15.0" customHeight="1">
      <c r="A29" s="169"/>
      <c r="B29" s="108"/>
      <c r="C29" s="108">
        <f t="shared" si="1"/>
        <v>0</v>
      </c>
      <c r="D29" s="108"/>
      <c r="E29" s="113" t="s">
        <v>378</v>
      </c>
      <c r="F29" s="108"/>
      <c r="G29" s="108"/>
      <c r="H29" s="108"/>
      <c r="I29" s="108" t="s">
        <v>378</v>
      </c>
      <c r="J29" s="166"/>
      <c r="K29" s="115"/>
      <c r="L29" s="116"/>
      <c r="M29" s="151"/>
      <c r="N29" s="152"/>
      <c r="O29" s="152"/>
      <c r="P29" s="153"/>
      <c r="Q29" s="5"/>
      <c r="R29" s="5"/>
      <c r="S29" s="5"/>
      <c r="T29" s="5"/>
      <c r="U29" s="5"/>
      <c r="V29" s="5"/>
      <c r="W29" s="5"/>
      <c r="X29" s="5"/>
      <c r="Y29" s="5"/>
      <c r="Z29" s="5"/>
      <c r="AA29" s="5"/>
      <c r="AB29" s="5"/>
      <c r="AC29" s="5"/>
      <c r="AD29" s="5"/>
    </row>
    <row r="30" ht="15.0" customHeight="1">
      <c r="A30" s="169"/>
      <c r="B30" s="113"/>
      <c r="C30" s="108">
        <f t="shared" si="1"/>
        <v>0</v>
      </c>
      <c r="D30" s="108"/>
      <c r="E30" s="113" t="s">
        <v>378</v>
      </c>
      <c r="F30" s="113"/>
      <c r="G30" s="108"/>
      <c r="H30" s="108"/>
      <c r="I30" s="113" t="s">
        <v>378</v>
      </c>
      <c r="J30" s="166"/>
      <c r="K30" s="115"/>
      <c r="L30" s="116"/>
      <c r="M30" s="151"/>
      <c r="N30" s="152"/>
      <c r="O30" s="152"/>
      <c r="P30" s="153"/>
      <c r="Q30" s="5"/>
      <c r="R30" s="5"/>
      <c r="S30" s="5"/>
      <c r="T30" s="5"/>
      <c r="U30" s="5"/>
      <c r="V30" s="5"/>
      <c r="W30" s="5"/>
      <c r="X30" s="5"/>
      <c r="Y30" s="5"/>
      <c r="Z30" s="5"/>
      <c r="AA30" s="5"/>
      <c r="AB30" s="5"/>
      <c r="AC30" s="5"/>
      <c r="AD30" s="5"/>
    </row>
    <row r="31" ht="15.0" customHeight="1">
      <c r="A31" s="169"/>
      <c r="B31" s="108"/>
      <c r="C31" s="108">
        <f t="shared" si="1"/>
        <v>0</v>
      </c>
      <c r="D31" s="108"/>
      <c r="E31" s="113" t="s">
        <v>378</v>
      </c>
      <c r="F31" s="113"/>
      <c r="G31" s="108"/>
      <c r="H31" s="108"/>
      <c r="I31" s="113" t="s">
        <v>378</v>
      </c>
      <c r="J31" s="166"/>
      <c r="K31" s="115"/>
      <c r="L31" s="116"/>
      <c r="M31" s="151"/>
      <c r="N31" s="152"/>
      <c r="O31" s="152"/>
      <c r="P31" s="153"/>
      <c r="Q31" s="5"/>
      <c r="R31" s="5"/>
      <c r="S31" s="5"/>
      <c r="T31" s="5"/>
      <c r="U31" s="5"/>
      <c r="V31" s="5"/>
      <c r="W31" s="5"/>
      <c r="X31" s="5"/>
      <c r="Y31" s="5"/>
      <c r="Z31" s="5"/>
      <c r="AA31" s="5"/>
      <c r="AB31" s="5"/>
      <c r="AC31" s="5"/>
      <c r="AD31" s="5"/>
    </row>
    <row r="32" ht="15.0" customHeight="1">
      <c r="A32" s="169"/>
      <c r="B32" s="108"/>
      <c r="C32" s="108">
        <f t="shared" si="1"/>
        <v>0</v>
      </c>
      <c r="D32" s="108"/>
      <c r="E32" s="113" t="s">
        <v>378</v>
      </c>
      <c r="F32" s="113"/>
      <c r="G32" s="108"/>
      <c r="H32" s="108"/>
      <c r="I32" s="113" t="s">
        <v>378</v>
      </c>
      <c r="J32" s="166"/>
      <c r="K32" s="115"/>
      <c r="L32" s="116"/>
      <c r="M32" s="151"/>
      <c r="N32" s="152"/>
      <c r="O32" s="152"/>
      <c r="P32" s="153"/>
      <c r="Q32" s="5"/>
      <c r="R32" s="5"/>
      <c r="S32" s="5"/>
      <c r="T32" s="5"/>
      <c r="U32" s="5"/>
      <c r="V32" s="5"/>
      <c r="W32" s="5"/>
      <c r="X32" s="5"/>
      <c r="Y32" s="5"/>
      <c r="Z32" s="5"/>
      <c r="AA32" s="5"/>
      <c r="AB32" s="5"/>
      <c r="AC32" s="5"/>
      <c r="AD32" s="5"/>
    </row>
    <row r="33" ht="15.0" customHeight="1">
      <c r="A33" s="169"/>
      <c r="B33" s="108"/>
      <c r="C33" s="108">
        <f t="shared" si="1"/>
        <v>0</v>
      </c>
      <c r="D33" s="108"/>
      <c r="E33" s="113" t="s">
        <v>378</v>
      </c>
      <c r="F33" s="108"/>
      <c r="G33" s="108"/>
      <c r="H33" s="108"/>
      <c r="I33" s="108" t="s">
        <v>378</v>
      </c>
      <c r="J33" s="166"/>
      <c r="K33" s="115"/>
      <c r="L33" s="116"/>
      <c r="M33" s="151"/>
      <c r="N33" s="152"/>
      <c r="O33" s="152"/>
      <c r="P33" s="153"/>
      <c r="Q33" s="5"/>
      <c r="R33" s="5"/>
      <c r="S33" s="5"/>
      <c r="T33" s="5"/>
      <c r="U33" s="5"/>
      <c r="V33" s="5"/>
      <c r="W33" s="5"/>
      <c r="X33" s="5"/>
      <c r="Y33" s="5"/>
      <c r="Z33" s="5"/>
      <c r="AA33" s="5"/>
      <c r="AB33" s="5"/>
      <c r="AC33" s="5"/>
      <c r="AD33" s="5"/>
    </row>
    <row r="34" ht="15.0" customHeight="1">
      <c r="A34" s="169"/>
      <c r="B34" s="108"/>
      <c r="C34" s="108">
        <f t="shared" si="1"/>
        <v>0</v>
      </c>
      <c r="D34" s="108"/>
      <c r="E34" s="113" t="s">
        <v>378</v>
      </c>
      <c r="F34" s="108"/>
      <c r="G34" s="108"/>
      <c r="H34" s="108"/>
      <c r="I34" s="108" t="s">
        <v>378</v>
      </c>
      <c r="J34" s="166"/>
      <c r="K34" s="115"/>
      <c r="L34" s="116"/>
      <c r="M34" s="151"/>
      <c r="N34" s="152"/>
      <c r="O34" s="152"/>
      <c r="P34" s="153"/>
      <c r="Q34" s="5"/>
      <c r="R34" s="5"/>
      <c r="S34" s="5"/>
      <c r="T34" s="5"/>
      <c r="U34" s="5"/>
      <c r="V34" s="5"/>
      <c r="W34" s="5"/>
      <c r="X34" s="5"/>
      <c r="Y34" s="5"/>
      <c r="Z34" s="5"/>
      <c r="AA34" s="5"/>
      <c r="AB34" s="5"/>
      <c r="AC34" s="5"/>
      <c r="AD34" s="5"/>
    </row>
    <row r="35" ht="15.0" customHeight="1">
      <c r="A35" s="169"/>
      <c r="B35" s="108"/>
      <c r="C35" s="108">
        <f t="shared" si="1"/>
        <v>0</v>
      </c>
      <c r="D35" s="108"/>
      <c r="E35" s="113" t="s">
        <v>378</v>
      </c>
      <c r="F35" s="113"/>
      <c r="G35" s="108"/>
      <c r="H35" s="108"/>
      <c r="I35" s="113" t="s">
        <v>378</v>
      </c>
      <c r="J35" s="166"/>
      <c r="K35" s="115"/>
      <c r="L35" s="116"/>
      <c r="M35" s="151"/>
      <c r="N35" s="152"/>
      <c r="O35" s="152"/>
      <c r="P35" s="153"/>
      <c r="Q35" s="5"/>
      <c r="R35" s="5"/>
      <c r="S35" s="5"/>
      <c r="T35" s="5"/>
      <c r="U35" s="5"/>
      <c r="V35" s="5"/>
      <c r="W35" s="5"/>
      <c r="X35" s="5"/>
      <c r="Y35" s="5"/>
      <c r="Z35" s="5"/>
      <c r="AA35" s="5"/>
      <c r="AB35" s="5"/>
      <c r="AC35" s="5"/>
      <c r="AD35" s="5"/>
    </row>
    <row r="36" ht="15.0" customHeight="1">
      <c r="A36" s="169"/>
      <c r="B36" s="108"/>
      <c r="C36" s="108">
        <f t="shared" si="1"/>
        <v>0</v>
      </c>
      <c r="D36" s="108"/>
      <c r="E36" s="113" t="s">
        <v>378</v>
      </c>
      <c r="F36" s="113"/>
      <c r="G36" s="108"/>
      <c r="H36" s="108"/>
      <c r="I36" s="113" t="s">
        <v>378</v>
      </c>
      <c r="J36" s="166"/>
      <c r="K36" s="154"/>
      <c r="L36" s="154"/>
      <c r="M36" s="5"/>
      <c r="N36" s="152"/>
      <c r="O36" s="152"/>
      <c r="P36" s="153"/>
      <c r="Q36" s="5"/>
      <c r="R36" s="5"/>
      <c r="S36" s="5"/>
      <c r="T36" s="5"/>
      <c r="U36" s="5"/>
      <c r="V36" s="5"/>
      <c r="W36" s="5"/>
      <c r="X36" s="5"/>
      <c r="Y36" s="5"/>
      <c r="Z36" s="5"/>
      <c r="AA36" s="5"/>
      <c r="AB36" s="5"/>
      <c r="AC36" s="5"/>
      <c r="AD36" s="5"/>
    </row>
    <row r="37" ht="15.0" customHeight="1">
      <c r="A37" s="191" t="s">
        <v>378</v>
      </c>
      <c r="B37" s="113" t="s">
        <v>378</v>
      </c>
      <c r="C37" s="108">
        <f t="shared" si="1"/>
        <v>0</v>
      </c>
      <c r="D37" s="108"/>
      <c r="E37" s="113" t="s">
        <v>378</v>
      </c>
      <c r="F37" s="113"/>
      <c r="G37" s="108"/>
      <c r="H37" s="108"/>
      <c r="I37" s="113" t="s">
        <v>378</v>
      </c>
      <c r="J37" s="166"/>
      <c r="K37" s="156"/>
      <c r="L37" s="32"/>
      <c r="M37" s="96"/>
      <c r="N37" s="152"/>
      <c r="O37" s="152"/>
      <c r="P37" s="153"/>
      <c r="Q37" s="5"/>
      <c r="R37" s="5"/>
      <c r="S37" s="5"/>
      <c r="T37" s="5"/>
      <c r="U37" s="5"/>
      <c r="V37" s="5"/>
      <c r="W37" s="5"/>
      <c r="X37" s="5"/>
      <c r="Y37" s="96"/>
      <c r="Z37" s="96"/>
      <c r="AA37" s="96"/>
      <c r="AB37" s="96"/>
      <c r="AC37" s="96"/>
      <c r="AD37" s="96"/>
    </row>
    <row r="38" ht="15.0" customHeight="1">
      <c r="A38" s="191" t="s">
        <v>378</v>
      </c>
      <c r="B38" s="157">
        <f>SUM(B6:B37)</f>
        <v>28082</v>
      </c>
      <c r="C38" s="113" t="s">
        <v>378</v>
      </c>
      <c r="D38" s="108">
        <f>AVERAGE(D6:D37)</f>
        <v>55.86262981</v>
      </c>
      <c r="E38" s="113" t="s">
        <v>378</v>
      </c>
      <c r="F38" s="108">
        <f>SUM(F4:F37)</f>
        <v>13</v>
      </c>
      <c r="G38" s="108" t="s">
        <v>378</v>
      </c>
      <c r="H38" s="108">
        <f>SUM(H6:H37)</f>
        <v>-4</v>
      </c>
      <c r="I38" s="113" t="s">
        <v>378</v>
      </c>
      <c r="J38" s="166"/>
      <c r="K38" s="32"/>
      <c r="L38" s="32"/>
      <c r="M38" s="96"/>
      <c r="N38" s="152"/>
      <c r="O38" s="152"/>
      <c r="P38" s="153"/>
      <c r="Q38" s="5"/>
      <c r="R38" s="5"/>
      <c r="S38" s="5"/>
      <c r="T38" s="5"/>
      <c r="U38" s="5"/>
      <c r="V38" s="5"/>
      <c r="W38" s="5"/>
      <c r="X38" s="104"/>
      <c r="Y38" s="32"/>
      <c r="Z38" s="32"/>
      <c r="AA38" s="32"/>
      <c r="AB38" s="32"/>
      <c r="AC38" s="32"/>
      <c r="AD38" s="32"/>
    </row>
    <row r="39" ht="15.0" customHeight="1">
      <c r="A39" s="193"/>
      <c r="B39" s="71"/>
      <c r="C39" s="71"/>
      <c r="D39" s="71"/>
      <c r="E39" s="71"/>
      <c r="F39" s="71"/>
      <c r="G39" s="71"/>
      <c r="H39" s="71"/>
      <c r="I39" s="71"/>
      <c r="J39" s="166"/>
      <c r="K39" s="32"/>
      <c r="L39" s="32"/>
      <c r="M39" s="158"/>
      <c r="N39" s="152"/>
      <c r="O39" s="152"/>
      <c r="P39" s="153"/>
      <c r="Q39" s="159"/>
      <c r="R39" s="159"/>
      <c r="S39" s="5"/>
      <c r="T39" s="5"/>
      <c r="U39" s="5"/>
      <c r="V39" s="5"/>
      <c r="W39" s="5"/>
      <c r="X39" s="104"/>
      <c r="Y39" s="160"/>
      <c r="Z39" s="160"/>
      <c r="AA39" s="160"/>
      <c r="AB39" s="160"/>
      <c r="AC39" s="160"/>
      <c r="AD39" s="160"/>
    </row>
    <row r="40" ht="15.0" customHeight="1">
      <c r="A40" s="193"/>
      <c r="B40" s="71">
        <v>3.0</v>
      </c>
      <c r="C40" s="71"/>
      <c r="D40" s="71"/>
      <c r="E40" s="71"/>
      <c r="F40" s="71"/>
      <c r="G40" s="71"/>
      <c r="H40" s="71"/>
      <c r="I40" s="71"/>
      <c r="J40" s="166"/>
      <c r="K40" s="32"/>
      <c r="L40" s="32"/>
      <c r="M40" s="158"/>
      <c r="N40" s="152"/>
      <c r="O40" s="152"/>
      <c r="P40" s="153"/>
      <c r="Q40" s="159"/>
      <c r="R40" s="159"/>
      <c r="S40" s="5"/>
      <c r="T40" s="5"/>
      <c r="U40" s="5"/>
      <c r="V40" s="5"/>
      <c r="W40" s="5"/>
      <c r="X40" s="104"/>
      <c r="Y40" s="160"/>
      <c r="Z40" s="160"/>
      <c r="AA40" s="160"/>
      <c r="AB40" s="160"/>
      <c r="AC40" s="160"/>
      <c r="AD40" s="160"/>
    </row>
    <row r="41" ht="15.0" customHeight="1">
      <c r="A41" s="193"/>
      <c r="B41" s="71"/>
      <c r="C41" s="194">
        <f>B40/B38</f>
        <v>0.0001068299979</v>
      </c>
      <c r="D41" s="71"/>
      <c r="E41" s="71"/>
      <c r="F41" s="71"/>
      <c r="G41" s="71"/>
      <c r="H41" s="71"/>
      <c r="I41" s="71"/>
      <c r="J41" s="166"/>
      <c r="K41" s="5"/>
      <c r="L41" s="5"/>
      <c r="M41" s="5"/>
      <c r="N41" s="5"/>
      <c r="O41" s="5"/>
      <c r="P41" s="5"/>
      <c r="Q41" s="5"/>
      <c r="R41" s="5"/>
      <c r="S41" s="5"/>
      <c r="T41" s="5"/>
      <c r="U41" s="5"/>
      <c r="V41" s="5"/>
      <c r="W41" s="5"/>
      <c r="X41" s="5"/>
      <c r="Y41" s="5"/>
      <c r="Z41" s="5"/>
      <c r="AA41" s="5"/>
      <c r="AB41" s="5"/>
      <c r="AC41" s="5"/>
      <c r="AD41" s="5"/>
    </row>
    <row r="42" ht="15.0" customHeight="1">
      <c r="A42" s="193"/>
      <c r="B42" s="71"/>
      <c r="C42" s="71"/>
      <c r="D42" s="71"/>
      <c r="E42" s="71"/>
      <c r="F42" s="71"/>
      <c r="G42" s="71"/>
      <c r="H42" s="71"/>
      <c r="I42" s="71"/>
      <c r="J42" s="166"/>
      <c r="K42" s="96"/>
      <c r="L42" s="5"/>
      <c r="M42" s="5"/>
      <c r="N42" s="5"/>
      <c r="O42" s="5"/>
      <c r="P42" s="5"/>
      <c r="Q42" s="5"/>
      <c r="R42" s="5"/>
      <c r="S42" s="5"/>
      <c r="T42" s="5"/>
      <c r="U42" s="5"/>
      <c r="V42" s="5"/>
      <c r="W42" s="5"/>
      <c r="X42" s="5"/>
      <c r="Y42" s="5"/>
      <c r="Z42" s="5"/>
      <c r="AA42" s="5"/>
      <c r="AB42" s="5"/>
      <c r="AC42" s="5"/>
      <c r="AD42" s="5"/>
    </row>
    <row r="43" ht="15.0" customHeight="1">
      <c r="A43" s="161" t="s">
        <v>389</v>
      </c>
      <c r="B43" s="162"/>
      <c r="C43" s="162"/>
      <c r="D43" s="162"/>
      <c r="E43" s="162"/>
      <c r="F43" s="163"/>
      <c r="G43" s="161" t="s">
        <v>389</v>
      </c>
      <c r="H43" s="162"/>
      <c r="I43" s="162"/>
      <c r="J43" s="162"/>
      <c r="K43" s="162"/>
      <c r="L43" s="163"/>
      <c r="M43" s="5"/>
      <c r="N43" s="5"/>
      <c r="O43" s="5"/>
      <c r="P43" s="5"/>
      <c r="Q43" s="5"/>
      <c r="R43" s="5"/>
      <c r="S43" s="5"/>
      <c r="T43" s="5"/>
      <c r="U43" s="5"/>
      <c r="V43" s="5"/>
      <c r="W43" s="5"/>
      <c r="X43" s="5"/>
      <c r="Y43" s="5"/>
      <c r="Z43" s="5"/>
      <c r="AA43" s="5"/>
      <c r="AB43" s="5"/>
      <c r="AC43" s="5"/>
      <c r="AD43" s="5"/>
    </row>
    <row r="44" ht="15.0" customHeight="1">
      <c r="A44" s="161" t="s">
        <v>390</v>
      </c>
      <c r="B44" s="162"/>
      <c r="C44" s="162"/>
      <c r="D44" s="162"/>
      <c r="E44" s="162"/>
      <c r="F44" s="163"/>
      <c r="G44" s="161" t="s">
        <v>390</v>
      </c>
      <c r="H44" s="162"/>
      <c r="I44" s="162"/>
      <c r="J44" s="162"/>
      <c r="K44" s="162"/>
      <c r="L44" s="163"/>
      <c r="M44" s="5"/>
      <c r="N44" s="5"/>
      <c r="O44" s="5"/>
      <c r="P44" s="5"/>
      <c r="Q44" s="5"/>
      <c r="R44" s="5"/>
      <c r="S44" s="5"/>
      <c r="T44" s="5"/>
      <c r="U44" s="5"/>
      <c r="V44" s="5"/>
      <c r="W44" s="5"/>
      <c r="X44" s="5"/>
      <c r="Y44" s="5"/>
      <c r="Z44" s="5"/>
      <c r="AA44" s="5"/>
      <c r="AB44" s="5"/>
      <c r="AC44" s="5"/>
      <c r="AD44" s="5"/>
    </row>
    <row r="45" ht="15.0" customHeight="1">
      <c r="A45" s="193"/>
      <c r="B45" s="93" t="s">
        <v>391</v>
      </c>
      <c r="C45" s="71"/>
      <c r="D45" s="71"/>
      <c r="E45" s="71"/>
      <c r="F45" s="71"/>
      <c r="G45" s="71"/>
      <c r="H45" s="71"/>
      <c r="I45" s="71"/>
      <c r="J45" s="166"/>
      <c r="K45" s="5"/>
      <c r="L45" s="5"/>
      <c r="M45" s="5"/>
      <c r="N45" s="5"/>
      <c r="O45" s="5"/>
      <c r="P45" s="5"/>
      <c r="Q45" s="5"/>
      <c r="R45" s="5"/>
      <c r="S45" s="5"/>
      <c r="T45" s="5"/>
      <c r="U45" s="5"/>
      <c r="V45" s="5"/>
      <c r="W45" s="5"/>
      <c r="X45" s="5"/>
      <c r="Y45" s="5"/>
      <c r="Z45" s="5"/>
      <c r="AA45" s="5"/>
      <c r="AB45" s="5"/>
      <c r="AC45" s="5"/>
      <c r="AD45" s="5"/>
    </row>
    <row r="46" ht="15.0" customHeight="1">
      <c r="A46" s="193"/>
      <c r="B46" s="164" t="s">
        <v>392</v>
      </c>
      <c r="D46" s="71"/>
      <c r="E46" s="71"/>
      <c r="F46" s="71"/>
      <c r="G46" s="71"/>
      <c r="H46" s="71"/>
      <c r="I46" s="71"/>
      <c r="J46" s="166"/>
      <c r="K46" s="5"/>
      <c r="L46" s="5"/>
      <c r="M46" s="5"/>
      <c r="N46" s="5"/>
      <c r="O46" s="5"/>
      <c r="P46" s="5"/>
      <c r="Q46" s="5"/>
      <c r="R46" s="5"/>
      <c r="S46" s="5"/>
      <c r="T46" s="5"/>
      <c r="U46" s="5"/>
      <c r="V46" s="5"/>
      <c r="W46" s="5"/>
      <c r="X46" s="5"/>
      <c r="Y46" s="5"/>
      <c r="Z46" s="5"/>
      <c r="AA46" s="5"/>
      <c r="AB46" s="5"/>
      <c r="AC46" s="5"/>
      <c r="AD46" s="5"/>
    </row>
    <row r="47" ht="15.0" customHeight="1">
      <c r="A47" s="193"/>
      <c r="B47" s="93" t="s">
        <v>393</v>
      </c>
      <c r="D47" s="71"/>
      <c r="E47" s="71"/>
      <c r="F47" s="71"/>
      <c r="G47" s="71"/>
      <c r="H47" s="71"/>
      <c r="I47" s="71"/>
      <c r="J47" s="166"/>
      <c r="K47" s="5"/>
      <c r="L47" s="5"/>
      <c r="M47" s="5"/>
      <c r="N47" s="5"/>
      <c r="O47" s="5"/>
      <c r="P47" s="5"/>
      <c r="Q47" s="5"/>
      <c r="R47" s="5"/>
      <c r="S47" s="5"/>
      <c r="T47" s="5"/>
      <c r="U47" s="5"/>
      <c r="V47" s="5"/>
      <c r="W47" s="5"/>
      <c r="X47" s="5"/>
      <c r="Y47" s="5"/>
      <c r="Z47" s="5"/>
      <c r="AA47" s="5"/>
      <c r="AB47" s="5"/>
      <c r="AC47" s="5"/>
      <c r="AD47" s="5"/>
    </row>
    <row r="48" ht="15.0" customHeight="1">
      <c r="A48" s="193"/>
      <c r="B48" s="71"/>
      <c r="C48" s="71"/>
      <c r="D48" s="71"/>
      <c r="E48" s="71"/>
      <c r="F48" s="71"/>
      <c r="G48" s="71"/>
      <c r="H48" s="71"/>
      <c r="I48" s="71"/>
      <c r="J48" s="166"/>
      <c r="K48" s="5"/>
      <c r="L48" s="5"/>
      <c r="M48" s="5"/>
      <c r="N48" s="5"/>
      <c r="O48" s="5"/>
      <c r="P48" s="5"/>
      <c r="Q48" s="5"/>
      <c r="R48" s="5"/>
      <c r="S48" s="5"/>
      <c r="T48" s="5"/>
      <c r="U48" s="5"/>
      <c r="V48" s="5"/>
      <c r="W48" s="5"/>
      <c r="X48" s="5"/>
      <c r="Y48" s="5"/>
      <c r="Z48" s="5"/>
      <c r="AA48" s="5"/>
      <c r="AB48" s="5"/>
      <c r="AC48" s="5"/>
      <c r="AD48" s="5"/>
    </row>
    <row r="49" ht="15.0" customHeight="1">
      <c r="A49" s="193"/>
      <c r="B49" s="40" t="s">
        <v>394</v>
      </c>
      <c r="C49" s="71"/>
      <c r="D49" s="71"/>
      <c r="E49" s="71"/>
      <c r="F49" s="71"/>
      <c r="G49" s="71"/>
      <c r="H49" s="71"/>
      <c r="I49" s="71"/>
      <c r="J49" s="166"/>
      <c r="K49" s="5"/>
      <c r="L49" s="5"/>
      <c r="M49" s="5"/>
      <c r="N49" s="5"/>
      <c r="O49" s="5"/>
      <c r="P49" s="5"/>
      <c r="Q49" s="5"/>
      <c r="R49" s="5"/>
      <c r="S49" s="5"/>
      <c r="T49" s="5"/>
      <c r="U49" s="5"/>
      <c r="V49" s="5"/>
      <c r="W49" s="5"/>
      <c r="X49" s="5"/>
      <c r="Y49" s="5"/>
      <c r="Z49" s="5"/>
      <c r="AA49" s="5"/>
      <c r="AB49" s="5"/>
      <c r="AC49" s="5"/>
      <c r="AD49" s="5"/>
    </row>
    <row r="50" ht="15.0" customHeight="1">
      <c r="A50" s="193"/>
      <c r="B50" s="40" t="s">
        <v>396</v>
      </c>
      <c r="D50" s="71"/>
      <c r="E50" s="71"/>
      <c r="F50" s="71"/>
      <c r="G50" s="71"/>
      <c r="H50" s="71"/>
      <c r="I50" s="71"/>
      <c r="J50" s="166"/>
      <c r="K50" s="96"/>
      <c r="L50" s="5"/>
      <c r="M50" s="5"/>
      <c r="N50" s="5"/>
      <c r="O50" s="5"/>
      <c r="P50" s="5"/>
      <c r="Q50" s="5"/>
      <c r="R50" s="5"/>
      <c r="S50" s="5"/>
      <c r="T50" s="5"/>
      <c r="U50" s="5"/>
      <c r="V50" s="5"/>
      <c r="W50" s="5"/>
      <c r="X50" s="5"/>
      <c r="Y50" s="5"/>
      <c r="Z50" s="5"/>
      <c r="AA50" s="5"/>
      <c r="AB50" s="5"/>
      <c r="AC50" s="5"/>
      <c r="AD50" s="5"/>
    </row>
    <row r="51" ht="15.0" customHeight="1">
      <c r="A51" s="193"/>
      <c r="B51" s="40" t="s">
        <v>397</v>
      </c>
      <c r="D51" s="71"/>
      <c r="E51" s="71"/>
      <c r="F51" s="71"/>
      <c r="G51" s="71"/>
      <c r="H51" s="71"/>
      <c r="I51" s="71"/>
      <c r="J51" s="166"/>
      <c r="K51" s="96"/>
      <c r="L51" s="5"/>
      <c r="M51" s="5"/>
      <c r="N51" s="5"/>
      <c r="O51" s="5"/>
      <c r="P51" s="5"/>
      <c r="Q51" s="5"/>
      <c r="R51" s="5"/>
      <c r="S51" s="5"/>
      <c r="T51" s="5"/>
      <c r="U51" s="5"/>
      <c r="V51" s="5"/>
      <c r="W51" s="5"/>
      <c r="X51" s="5"/>
      <c r="Y51" s="5"/>
      <c r="Z51" s="5"/>
      <c r="AA51" s="5"/>
      <c r="AB51" s="5"/>
      <c r="AC51" s="5"/>
      <c r="AD51" s="5"/>
    </row>
    <row r="52" ht="15.0" customHeight="1">
      <c r="A52" s="193"/>
      <c r="B52" s="40" t="s">
        <v>398</v>
      </c>
      <c r="D52" s="71"/>
      <c r="E52" s="71"/>
      <c r="F52" s="71"/>
      <c r="G52" s="71"/>
      <c r="H52" s="71"/>
      <c r="I52" s="71"/>
      <c r="J52" s="166"/>
      <c r="K52" s="5"/>
      <c r="L52" s="5"/>
      <c r="M52" s="5"/>
      <c r="N52" s="5"/>
      <c r="O52" s="5"/>
      <c r="P52" s="5"/>
      <c r="Q52" s="5"/>
      <c r="R52" s="5"/>
      <c r="S52" s="5"/>
      <c r="T52" s="5"/>
      <c r="U52" s="5"/>
      <c r="V52" s="5"/>
      <c r="W52" s="5"/>
      <c r="X52" s="5"/>
      <c r="Y52" s="5"/>
      <c r="Z52" s="5"/>
      <c r="AA52" s="5"/>
      <c r="AB52" s="5"/>
      <c r="AC52" s="5"/>
      <c r="AD52" s="5"/>
    </row>
    <row r="53" ht="15.0" customHeight="1">
      <c r="A53" s="193"/>
      <c r="B53" s="40" t="s">
        <v>399</v>
      </c>
      <c r="D53" s="71"/>
      <c r="E53" s="71"/>
      <c r="F53" s="71"/>
      <c r="G53" s="71"/>
      <c r="H53" s="71"/>
      <c r="I53" s="71"/>
      <c r="J53" s="166"/>
      <c r="K53" s="5"/>
      <c r="L53" s="5"/>
      <c r="M53" s="5"/>
      <c r="N53" s="5"/>
      <c r="O53" s="5"/>
      <c r="P53" s="5"/>
      <c r="Q53" s="5"/>
      <c r="R53" s="5"/>
      <c r="S53" s="5"/>
      <c r="T53" s="5"/>
      <c r="U53" s="5"/>
      <c r="V53" s="5"/>
      <c r="W53" s="5"/>
      <c r="X53" s="5"/>
      <c r="Y53" s="5"/>
      <c r="Z53" s="5"/>
      <c r="AA53" s="5"/>
      <c r="AB53" s="5"/>
      <c r="AC53" s="5"/>
      <c r="AD53" s="5"/>
    </row>
    <row r="54" ht="15.0" customHeight="1">
      <c r="A54" s="193"/>
      <c r="B54" s="40" t="s">
        <v>400</v>
      </c>
      <c r="D54" s="71"/>
      <c r="E54" s="71"/>
      <c r="F54" s="71"/>
      <c r="G54" s="71"/>
      <c r="H54" s="71"/>
      <c r="I54" s="71"/>
      <c r="J54" s="166"/>
      <c r="K54" s="5"/>
      <c r="L54" s="5"/>
      <c r="M54" s="5"/>
      <c r="N54" s="5"/>
      <c r="O54" s="5"/>
      <c r="P54" s="5"/>
      <c r="Q54" s="5"/>
      <c r="R54" s="5"/>
      <c r="S54" s="5"/>
      <c r="T54" s="5"/>
      <c r="U54" s="5"/>
      <c r="V54" s="5"/>
      <c r="W54" s="5"/>
      <c r="X54" s="5"/>
      <c r="Y54" s="5"/>
      <c r="Z54" s="5"/>
      <c r="AA54" s="5"/>
      <c r="AB54" s="5"/>
      <c r="AC54" s="5"/>
      <c r="AD54" s="5"/>
    </row>
    <row r="55" ht="15.0" customHeight="1">
      <c r="A55" s="193"/>
      <c r="B55" s="40" t="s">
        <v>401</v>
      </c>
      <c r="D55" s="71"/>
      <c r="E55" s="71"/>
      <c r="F55" s="71"/>
      <c r="G55" s="71"/>
      <c r="H55" s="71"/>
      <c r="I55" s="71"/>
      <c r="J55" s="166"/>
      <c r="K55" s="5"/>
      <c r="L55" s="5"/>
      <c r="M55" s="5"/>
      <c r="N55" s="5"/>
      <c r="O55" s="5"/>
      <c r="P55" s="5"/>
      <c r="Q55" s="5"/>
      <c r="R55" s="5"/>
      <c r="S55" s="5"/>
      <c r="T55" s="5"/>
      <c r="U55" s="5"/>
      <c r="V55" s="5"/>
      <c r="W55" s="5"/>
      <c r="X55" s="5"/>
      <c r="Y55" s="5"/>
      <c r="Z55" s="5"/>
      <c r="AA55" s="5"/>
      <c r="AB55" s="5"/>
      <c r="AC55" s="5"/>
      <c r="AD55" s="5"/>
    </row>
    <row r="56" ht="15.0" customHeight="1">
      <c r="A56" s="193"/>
      <c r="B56" s="40" t="s">
        <v>402</v>
      </c>
      <c r="D56" s="71"/>
      <c r="E56" s="71"/>
      <c r="F56" s="71"/>
      <c r="G56" s="71"/>
      <c r="H56" s="71"/>
      <c r="I56" s="71"/>
      <c r="J56" s="166"/>
      <c r="K56" s="5"/>
      <c r="L56" s="5"/>
      <c r="M56" s="5"/>
      <c r="N56" s="5"/>
      <c r="O56" s="5"/>
      <c r="P56" s="5"/>
      <c r="Q56" s="5"/>
      <c r="R56" s="5"/>
      <c r="S56" s="5"/>
      <c r="T56" s="5"/>
      <c r="U56" s="5"/>
      <c r="V56" s="5"/>
      <c r="W56" s="5"/>
      <c r="X56" s="5"/>
      <c r="Y56" s="5"/>
      <c r="Z56" s="5"/>
      <c r="AA56" s="5"/>
      <c r="AB56" s="5"/>
      <c r="AC56" s="5"/>
      <c r="AD56" s="5"/>
    </row>
    <row r="57" ht="15.0" customHeight="1">
      <c r="A57" s="193"/>
      <c r="B57" s="40" t="s">
        <v>403</v>
      </c>
      <c r="D57" s="71"/>
      <c r="E57" s="71"/>
      <c r="F57" s="71"/>
      <c r="G57" s="71"/>
      <c r="H57" s="71"/>
      <c r="I57" s="71"/>
      <c r="J57" s="166"/>
      <c r="K57" s="5"/>
      <c r="L57" s="5"/>
      <c r="M57" s="5"/>
      <c r="N57" s="5"/>
      <c r="O57" s="5"/>
      <c r="P57" s="5"/>
      <c r="Q57" s="5"/>
      <c r="R57" s="5"/>
      <c r="S57" s="5"/>
      <c r="T57" s="5"/>
      <c r="U57" s="5"/>
      <c r="V57" s="5"/>
      <c r="W57" s="5"/>
      <c r="X57" s="5"/>
      <c r="Y57" s="5"/>
      <c r="Z57" s="5"/>
      <c r="AA57" s="5"/>
      <c r="AB57" s="5"/>
      <c r="AC57" s="5"/>
      <c r="AD57" s="5"/>
    </row>
    <row r="58" ht="15.0" customHeight="1">
      <c r="A58" s="193"/>
      <c r="B58" s="40" t="s">
        <v>404</v>
      </c>
      <c r="D58" s="71"/>
      <c r="E58" s="71"/>
      <c r="F58" s="71"/>
      <c r="G58" s="71"/>
      <c r="H58" s="71"/>
      <c r="I58" s="71"/>
      <c r="J58" s="166"/>
      <c r="K58" s="5"/>
      <c r="L58" s="5"/>
      <c r="M58" s="5"/>
      <c r="N58" s="5"/>
      <c r="O58" s="5"/>
      <c r="P58" s="5"/>
      <c r="Q58" s="5"/>
      <c r="R58" s="5"/>
      <c r="S58" s="5"/>
      <c r="T58" s="5"/>
      <c r="U58" s="5"/>
      <c r="V58" s="5"/>
      <c r="W58" s="5"/>
      <c r="X58" s="5"/>
      <c r="Y58" s="5"/>
      <c r="Z58" s="5"/>
      <c r="AA58" s="5"/>
      <c r="AB58" s="5"/>
      <c r="AC58" s="5"/>
      <c r="AD58" s="5"/>
    </row>
    <row r="59" ht="15.0" customHeight="1">
      <c r="A59" s="193"/>
      <c r="B59" s="40" t="s">
        <v>405</v>
      </c>
      <c r="D59" s="71"/>
      <c r="E59" s="71"/>
      <c r="F59" s="71"/>
      <c r="G59" s="71"/>
      <c r="H59" s="71"/>
      <c r="I59" s="71"/>
      <c r="J59" s="166"/>
      <c r="K59" s="5"/>
      <c r="L59" s="5"/>
      <c r="M59" s="5"/>
      <c r="N59" s="5"/>
      <c r="O59" s="5"/>
      <c r="P59" s="5"/>
      <c r="Q59" s="5"/>
      <c r="R59" s="5"/>
      <c r="S59" s="5"/>
      <c r="T59" s="5"/>
      <c r="U59" s="5"/>
      <c r="V59" s="5"/>
      <c r="W59" s="5"/>
      <c r="X59" s="5"/>
      <c r="Y59" s="5"/>
      <c r="Z59" s="5"/>
      <c r="AA59" s="5"/>
      <c r="AB59" s="5"/>
      <c r="AC59" s="5"/>
      <c r="AD59" s="5"/>
    </row>
    <row r="60" ht="15.0" customHeight="1">
      <c r="A60" s="193"/>
      <c r="B60" s="40" t="s">
        <v>406</v>
      </c>
      <c r="D60" s="71"/>
      <c r="E60" s="71"/>
      <c r="F60" s="71"/>
      <c r="G60" s="71"/>
      <c r="H60" s="71"/>
      <c r="I60" s="71"/>
      <c r="J60" s="166"/>
      <c r="K60" s="5"/>
      <c r="L60" s="5"/>
      <c r="M60" s="5"/>
      <c r="N60" s="5"/>
      <c r="O60" s="5"/>
      <c r="P60" s="5"/>
      <c r="Q60" s="5"/>
      <c r="R60" s="5"/>
      <c r="S60" s="5"/>
      <c r="T60" s="5"/>
      <c r="U60" s="5"/>
      <c r="V60" s="5"/>
      <c r="W60" s="5"/>
      <c r="X60" s="5"/>
      <c r="Y60" s="5"/>
      <c r="Z60" s="5"/>
      <c r="AA60" s="5"/>
      <c r="AB60" s="5"/>
      <c r="AC60" s="5"/>
      <c r="AD60" s="5"/>
    </row>
    <row r="61" ht="15.0" customHeight="1">
      <c r="A61" s="193"/>
      <c r="B61" s="71"/>
      <c r="C61" s="71"/>
      <c r="D61" s="71"/>
      <c r="E61" s="71"/>
      <c r="F61" s="71"/>
      <c r="G61" s="71"/>
      <c r="H61" s="71"/>
      <c r="I61" s="71"/>
      <c r="J61" s="166"/>
      <c r="K61" s="5"/>
      <c r="L61" s="5"/>
      <c r="M61" s="5"/>
      <c r="N61" s="5"/>
      <c r="O61" s="5"/>
      <c r="P61" s="5"/>
      <c r="Q61" s="5"/>
      <c r="R61" s="5"/>
      <c r="S61" s="5"/>
      <c r="T61" s="5"/>
      <c r="U61" s="5"/>
      <c r="V61" s="5"/>
      <c r="W61" s="5"/>
      <c r="X61" s="5"/>
      <c r="Y61" s="5"/>
      <c r="Z61" s="5"/>
      <c r="AA61" s="5"/>
      <c r="AB61" s="5"/>
      <c r="AC61" s="5"/>
      <c r="AD61" s="5"/>
    </row>
    <row r="62" ht="15.0" customHeight="1">
      <c r="A62" s="193"/>
      <c r="B62" s="71"/>
      <c r="C62" s="71"/>
      <c r="D62" s="71"/>
      <c r="E62" s="71"/>
      <c r="F62" s="71"/>
      <c r="G62" s="71"/>
      <c r="H62" s="71"/>
      <c r="I62" s="71"/>
      <c r="J62" s="166"/>
      <c r="K62" s="5"/>
      <c r="L62" s="5"/>
      <c r="M62" s="5"/>
      <c r="N62" s="5"/>
      <c r="O62" s="5"/>
      <c r="P62" s="5"/>
      <c r="Q62" s="5"/>
      <c r="R62" s="5"/>
      <c r="S62" s="5"/>
      <c r="T62" s="5"/>
      <c r="U62" s="5"/>
      <c r="V62" s="5"/>
      <c r="W62" s="5"/>
      <c r="X62" s="5"/>
      <c r="Y62" s="5"/>
      <c r="Z62" s="5"/>
      <c r="AA62" s="5"/>
      <c r="AB62" s="5"/>
      <c r="AC62" s="5"/>
      <c r="AD62" s="5"/>
    </row>
    <row r="63" ht="15.0" customHeight="1">
      <c r="A63" s="55"/>
      <c r="B63" s="5"/>
      <c r="C63" s="5"/>
      <c r="D63" s="5"/>
      <c r="E63" s="5"/>
      <c r="F63" s="5"/>
      <c r="G63" s="5"/>
      <c r="H63" s="134"/>
      <c r="I63" s="134"/>
      <c r="J63" s="195"/>
      <c r="K63" s="5"/>
      <c r="L63" s="5"/>
      <c r="M63" s="5"/>
      <c r="N63" s="5"/>
      <c r="O63" s="5"/>
      <c r="P63" s="5"/>
      <c r="Q63" s="5"/>
      <c r="R63" s="5"/>
      <c r="S63" s="5"/>
      <c r="T63" s="5"/>
      <c r="U63" s="5"/>
      <c r="V63" s="5"/>
      <c r="W63" s="5"/>
      <c r="X63" s="5"/>
      <c r="Y63" s="5"/>
      <c r="Z63" s="5"/>
      <c r="AA63" s="5"/>
      <c r="AB63" s="5"/>
      <c r="AC63" s="5"/>
      <c r="AD63" s="5"/>
    </row>
    <row r="64" ht="15.0" customHeight="1">
      <c r="A64" s="55"/>
      <c r="B64" s="5"/>
      <c r="C64" s="5"/>
      <c r="D64" s="5"/>
      <c r="E64" s="5"/>
      <c r="F64" s="5"/>
      <c r="G64" s="5"/>
      <c r="H64" s="134"/>
      <c r="I64" s="134"/>
      <c r="J64" s="195"/>
      <c r="K64" s="5"/>
      <c r="L64" s="5"/>
      <c r="M64" s="5"/>
      <c r="N64" s="5"/>
      <c r="O64" s="5"/>
      <c r="P64" s="5"/>
      <c r="Q64" s="5"/>
      <c r="R64" s="5"/>
      <c r="S64" s="5"/>
      <c r="T64" s="5"/>
      <c r="U64" s="5"/>
      <c r="V64" s="5"/>
      <c r="W64" s="5"/>
      <c r="X64" s="5"/>
      <c r="Y64" s="5"/>
      <c r="Z64" s="5"/>
      <c r="AA64" s="5"/>
      <c r="AB64" s="5"/>
      <c r="AC64" s="5"/>
      <c r="AD64" s="5"/>
    </row>
    <row r="65" ht="15.0" customHeight="1">
      <c r="A65" s="55"/>
      <c r="B65" s="5"/>
      <c r="C65" s="5"/>
      <c r="D65" s="5"/>
      <c r="E65" s="5"/>
      <c r="F65" s="5"/>
      <c r="G65" s="5"/>
      <c r="H65" s="134"/>
      <c r="I65" s="134"/>
      <c r="J65" s="195"/>
      <c r="K65" s="5"/>
      <c r="L65" s="5"/>
      <c r="M65" s="5"/>
      <c r="N65" s="5"/>
      <c r="O65" s="5"/>
      <c r="P65" s="5"/>
      <c r="Q65" s="5"/>
      <c r="R65" s="5"/>
      <c r="S65" s="5"/>
      <c r="T65" s="5"/>
      <c r="U65" s="5"/>
      <c r="V65" s="5"/>
      <c r="W65" s="5"/>
      <c r="X65" s="5"/>
      <c r="Y65" s="5"/>
      <c r="Z65" s="5"/>
      <c r="AA65" s="5"/>
      <c r="AB65" s="5"/>
      <c r="AC65" s="5"/>
      <c r="AD65" s="5"/>
    </row>
    <row r="66" ht="15.0" customHeight="1">
      <c r="A66" s="55"/>
      <c r="B66" s="172" t="s">
        <v>407</v>
      </c>
      <c r="C66" s="173" t="s">
        <v>408</v>
      </c>
      <c r="D66" s="173" t="s">
        <v>409</v>
      </c>
      <c r="E66" s="173" t="s">
        <v>410</v>
      </c>
      <c r="F66" s="5"/>
      <c r="G66" s="5"/>
      <c r="H66" s="134"/>
      <c r="I66" s="134"/>
      <c r="J66" s="195"/>
      <c r="K66" s="5"/>
      <c r="L66" s="5"/>
      <c r="M66" s="5"/>
      <c r="N66" s="5"/>
      <c r="O66" s="5"/>
      <c r="P66" s="5"/>
      <c r="Q66" s="5"/>
      <c r="R66" s="5"/>
      <c r="S66" s="5"/>
      <c r="T66" s="5"/>
      <c r="U66" s="5"/>
      <c r="V66" s="5"/>
      <c r="W66" s="5"/>
      <c r="X66" s="5"/>
      <c r="Y66" s="5"/>
      <c r="Z66" s="5"/>
      <c r="AA66" s="5"/>
      <c r="AB66" s="5"/>
      <c r="AC66" s="5"/>
      <c r="AD66" s="5"/>
    </row>
    <row r="67" ht="15.75" customHeight="1">
      <c r="A67" s="55"/>
      <c r="B67" s="174">
        <v>1.0</v>
      </c>
      <c r="C67" s="175" t="s">
        <v>411</v>
      </c>
      <c r="D67" s="177" t="s">
        <v>484</v>
      </c>
      <c r="E67" s="174">
        <v>50.0</v>
      </c>
      <c r="F67" s="5"/>
      <c r="G67" s="5"/>
      <c r="H67" s="134"/>
      <c r="I67" s="134"/>
      <c r="J67" s="195"/>
      <c r="K67" s="5"/>
      <c r="L67" s="5"/>
      <c r="M67" s="5"/>
      <c r="N67" s="5"/>
      <c r="O67" s="5"/>
      <c r="P67" s="5"/>
      <c r="Q67" s="5"/>
      <c r="R67" s="5"/>
      <c r="S67" s="5"/>
      <c r="T67" s="5"/>
      <c r="U67" s="5"/>
      <c r="V67" s="5"/>
      <c r="W67" s="5"/>
      <c r="X67" s="5"/>
      <c r="Y67" s="5"/>
      <c r="Z67" s="5"/>
      <c r="AA67" s="5"/>
      <c r="AB67" s="5"/>
      <c r="AC67" s="5"/>
      <c r="AD67" s="5"/>
    </row>
    <row r="68" ht="15.75" customHeight="1">
      <c r="A68" s="55"/>
      <c r="B68" s="44"/>
      <c r="C68" s="178"/>
      <c r="D68" s="44"/>
      <c r="E68" s="44"/>
      <c r="F68" s="5"/>
      <c r="G68" s="5"/>
      <c r="H68" s="134"/>
      <c r="I68" s="134"/>
      <c r="J68" s="195"/>
      <c r="K68" s="5"/>
      <c r="L68" s="5"/>
      <c r="M68" s="5"/>
      <c r="N68" s="5"/>
      <c r="O68" s="5"/>
      <c r="P68" s="5"/>
      <c r="Q68" s="5"/>
      <c r="R68" s="5"/>
      <c r="S68" s="5"/>
      <c r="T68" s="5"/>
      <c r="U68" s="5"/>
      <c r="V68" s="5"/>
      <c r="W68" s="5"/>
      <c r="X68" s="5"/>
      <c r="Y68" s="5"/>
      <c r="Z68" s="5"/>
      <c r="AA68" s="5"/>
      <c r="AB68" s="5"/>
      <c r="AC68" s="5"/>
      <c r="AD68" s="5"/>
    </row>
    <row r="69" ht="15.75" customHeight="1">
      <c r="A69" s="55"/>
      <c r="B69" s="174">
        <v>2.0</v>
      </c>
      <c r="C69" s="175" t="s">
        <v>414</v>
      </c>
      <c r="D69" s="180" t="s">
        <v>486</v>
      </c>
      <c r="E69" s="174">
        <v>20.0</v>
      </c>
      <c r="F69" s="5"/>
      <c r="G69" s="5"/>
      <c r="H69" s="134"/>
      <c r="I69" s="134"/>
      <c r="J69" s="195"/>
      <c r="K69" s="5"/>
      <c r="L69" s="5"/>
      <c r="M69" s="5"/>
      <c r="N69" s="5"/>
      <c r="O69" s="5"/>
      <c r="P69" s="5"/>
      <c r="Q69" s="5"/>
      <c r="R69" s="5"/>
      <c r="S69" s="5"/>
      <c r="T69" s="5"/>
      <c r="U69" s="5"/>
      <c r="V69" s="5"/>
      <c r="W69" s="5"/>
      <c r="X69" s="5"/>
      <c r="Y69" s="5"/>
      <c r="Z69" s="5"/>
      <c r="AA69" s="5"/>
      <c r="AB69" s="5"/>
      <c r="AC69" s="5"/>
      <c r="AD69" s="5"/>
    </row>
    <row r="70" ht="15.75" customHeight="1">
      <c r="A70" s="55"/>
      <c r="B70" s="44"/>
      <c r="C70" s="178"/>
      <c r="D70" s="44"/>
      <c r="E70" s="44"/>
      <c r="F70" s="5"/>
      <c r="G70" s="5"/>
      <c r="H70" s="134"/>
      <c r="I70" s="134"/>
      <c r="J70" s="195"/>
      <c r="K70" s="5"/>
      <c r="L70" s="5"/>
      <c r="M70" s="5"/>
      <c r="N70" s="5"/>
      <c r="O70" s="5"/>
      <c r="P70" s="5"/>
      <c r="Q70" s="5"/>
      <c r="R70" s="5"/>
      <c r="S70" s="5"/>
      <c r="T70" s="5"/>
      <c r="U70" s="5"/>
      <c r="V70" s="5"/>
      <c r="W70" s="5"/>
      <c r="X70" s="5"/>
      <c r="Y70" s="5"/>
      <c r="Z70" s="5"/>
      <c r="AA70" s="5"/>
      <c r="AB70" s="5"/>
      <c r="AC70" s="5"/>
      <c r="AD70" s="5"/>
    </row>
    <row r="71" ht="15.75" customHeight="1">
      <c r="A71" s="55"/>
      <c r="B71" s="174">
        <v>3.0</v>
      </c>
      <c r="C71" s="175" t="s">
        <v>416</v>
      </c>
      <c r="D71" s="177" t="s">
        <v>417</v>
      </c>
      <c r="E71" s="174">
        <v>10.0</v>
      </c>
      <c r="F71" s="5"/>
      <c r="G71" s="5"/>
      <c r="H71" s="134"/>
      <c r="I71" s="134"/>
      <c r="J71" s="195"/>
      <c r="K71" s="5"/>
      <c r="L71" s="5"/>
      <c r="M71" s="5"/>
      <c r="N71" s="5"/>
      <c r="O71" s="5"/>
      <c r="P71" s="5"/>
      <c r="Q71" s="5"/>
      <c r="R71" s="5"/>
      <c r="S71" s="5"/>
      <c r="T71" s="5"/>
      <c r="U71" s="5"/>
      <c r="V71" s="5"/>
      <c r="W71" s="5"/>
      <c r="X71" s="5"/>
      <c r="Y71" s="5"/>
      <c r="Z71" s="5"/>
      <c r="AA71" s="5"/>
      <c r="AB71" s="5"/>
      <c r="AC71" s="5"/>
      <c r="AD71" s="5"/>
    </row>
    <row r="72" ht="15.75" customHeight="1">
      <c r="A72" s="55"/>
      <c r="B72" s="37"/>
      <c r="C72" s="183"/>
      <c r="D72" s="37"/>
      <c r="E72" s="37"/>
      <c r="F72" s="5"/>
      <c r="G72" s="5"/>
      <c r="H72" s="134"/>
      <c r="I72" s="134"/>
      <c r="J72" s="195"/>
      <c r="K72" s="5"/>
      <c r="L72" s="5"/>
      <c r="M72" s="5"/>
      <c r="N72" s="5"/>
      <c r="O72" s="5"/>
      <c r="P72" s="5"/>
      <c r="Q72" s="5"/>
      <c r="R72" s="5"/>
      <c r="S72" s="5"/>
      <c r="T72" s="5"/>
      <c r="U72" s="5"/>
      <c r="V72" s="5"/>
      <c r="W72" s="5"/>
      <c r="X72" s="5"/>
      <c r="Y72" s="5"/>
      <c r="Z72" s="5"/>
      <c r="AA72" s="5"/>
      <c r="AB72" s="5"/>
      <c r="AC72" s="5"/>
      <c r="AD72" s="5"/>
    </row>
    <row r="73" ht="15.75" customHeight="1">
      <c r="A73" s="55"/>
      <c r="B73" s="37"/>
      <c r="C73" s="183"/>
      <c r="D73" s="37"/>
      <c r="E73" s="37"/>
      <c r="F73" s="5"/>
      <c r="G73" s="5"/>
      <c r="H73" s="134"/>
      <c r="I73" s="134"/>
      <c r="J73" s="195"/>
      <c r="K73" s="5"/>
      <c r="L73" s="5"/>
      <c r="M73" s="5"/>
      <c r="N73" s="5"/>
      <c r="O73" s="5"/>
      <c r="P73" s="5"/>
      <c r="Q73" s="5"/>
      <c r="R73" s="5"/>
      <c r="S73" s="5"/>
      <c r="T73" s="5"/>
      <c r="U73" s="5"/>
      <c r="V73" s="5"/>
      <c r="W73" s="5"/>
      <c r="X73" s="5"/>
      <c r="Y73" s="5"/>
      <c r="Z73" s="5"/>
      <c r="AA73" s="5"/>
      <c r="AB73" s="5"/>
      <c r="AC73" s="5"/>
      <c r="AD73" s="5"/>
    </row>
    <row r="74" ht="15.75" customHeight="1">
      <c r="A74" s="55"/>
      <c r="B74" s="44"/>
      <c r="C74" s="178"/>
      <c r="D74" s="44"/>
      <c r="E74" s="44"/>
      <c r="F74" s="5"/>
      <c r="G74" s="5"/>
      <c r="H74" s="134"/>
      <c r="I74" s="134"/>
      <c r="J74" s="195"/>
      <c r="K74" s="5"/>
      <c r="L74" s="5"/>
      <c r="M74" s="5"/>
      <c r="N74" s="5"/>
      <c r="O74" s="5"/>
      <c r="P74" s="5"/>
      <c r="Q74" s="5"/>
      <c r="R74" s="5"/>
      <c r="S74" s="5"/>
      <c r="T74" s="5"/>
      <c r="U74" s="5"/>
      <c r="V74" s="5"/>
      <c r="W74" s="5"/>
      <c r="X74" s="5"/>
      <c r="Y74" s="5"/>
      <c r="Z74" s="5"/>
      <c r="AA74" s="5"/>
      <c r="AB74" s="5"/>
      <c r="AC74" s="5"/>
      <c r="AD74" s="5"/>
    </row>
    <row r="75" ht="15.75" customHeight="1">
      <c r="A75" s="55"/>
      <c r="B75" s="184">
        <v>4.0</v>
      </c>
      <c r="C75" s="185" t="s">
        <v>418</v>
      </c>
      <c r="D75" s="185" t="s">
        <v>419</v>
      </c>
      <c r="E75" s="186">
        <v>0.0</v>
      </c>
      <c r="F75" s="5"/>
      <c r="G75" s="5"/>
      <c r="H75" s="134"/>
      <c r="I75" s="134"/>
      <c r="J75" s="19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19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19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19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19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19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19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19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19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19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19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19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19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19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19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19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19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19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19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19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19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19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19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19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19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19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19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19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19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19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19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19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19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19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19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19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19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19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19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19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19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19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19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19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19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19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19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19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19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19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19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19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19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19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19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19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19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19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19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19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19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19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19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19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19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19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19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19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19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19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19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19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19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19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19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19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19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19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19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19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19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19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19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19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19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19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19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19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19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19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19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19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19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19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19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19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19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19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19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19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19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19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19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19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19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19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19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19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19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19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19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19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19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19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19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19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19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19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19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19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19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19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19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19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19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19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19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19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19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19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19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19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19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19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19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19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19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19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19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19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19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19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19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19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19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19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19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19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19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19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19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19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19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19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19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19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19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19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19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19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19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19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19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134"/>
      <c r="I238" s="134"/>
      <c r="J238" s="19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134"/>
      <c r="I239" s="134"/>
      <c r="J239" s="19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134"/>
      <c r="I240" s="134"/>
      <c r="J240" s="19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134"/>
      <c r="I241" s="134"/>
      <c r="J241" s="19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134"/>
      <c r="I242" s="134"/>
      <c r="J242" s="19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134"/>
      <c r="I243" s="134"/>
      <c r="J243" s="19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134"/>
      <c r="I244" s="134"/>
      <c r="J244" s="19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134"/>
      <c r="I245" s="134"/>
      <c r="J245" s="19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134"/>
      <c r="I246" s="134"/>
      <c r="J246" s="19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134"/>
      <c r="I247" s="134"/>
      <c r="J247" s="19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134"/>
      <c r="I248" s="134"/>
      <c r="J248" s="19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134"/>
      <c r="I249" s="134"/>
      <c r="J249" s="19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134"/>
      <c r="I250" s="134"/>
      <c r="J250" s="19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134"/>
      <c r="I251" s="134"/>
      <c r="J251" s="19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134"/>
      <c r="I252" s="134"/>
      <c r="J252" s="19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134"/>
      <c r="I253" s="134"/>
      <c r="J253" s="195"/>
      <c r="K253" s="5"/>
      <c r="L253" s="5"/>
      <c r="M253" s="5"/>
      <c r="N253" s="5"/>
      <c r="O253" s="5"/>
      <c r="P253" s="5"/>
      <c r="Q253" s="5"/>
      <c r="R253" s="5"/>
      <c r="S253" s="5"/>
      <c r="T253" s="5"/>
      <c r="U253" s="5"/>
      <c r="V253" s="5"/>
      <c r="W253" s="5"/>
      <c r="X253" s="5"/>
      <c r="Y253" s="5"/>
      <c r="Z253" s="5"/>
      <c r="AA253" s="5"/>
      <c r="AB253" s="5"/>
      <c r="AC253" s="5"/>
      <c r="AD253" s="5"/>
    </row>
    <row r="254" ht="15.75" customHeight="1">
      <c r="A254" s="55"/>
      <c r="B254" s="5"/>
      <c r="C254" s="5"/>
      <c r="D254" s="5"/>
      <c r="E254" s="5"/>
      <c r="F254" s="5"/>
      <c r="G254" s="5"/>
      <c r="H254" s="134"/>
      <c r="I254" s="134"/>
      <c r="J254" s="195"/>
      <c r="K254" s="5"/>
      <c r="L254" s="5"/>
      <c r="M254" s="5"/>
      <c r="N254" s="5"/>
      <c r="O254" s="5"/>
      <c r="P254" s="5"/>
      <c r="Q254" s="5"/>
      <c r="R254" s="5"/>
      <c r="S254" s="5"/>
      <c r="T254" s="5"/>
      <c r="U254" s="5"/>
      <c r="V254" s="5"/>
      <c r="W254" s="5"/>
      <c r="X254" s="5"/>
      <c r="Y254" s="5"/>
      <c r="Z254" s="5"/>
      <c r="AA254" s="5"/>
      <c r="AB254" s="5"/>
      <c r="AC254" s="5"/>
      <c r="AD254" s="5"/>
    </row>
    <row r="255" ht="15.75" customHeight="1">
      <c r="A255" s="55"/>
      <c r="B255" s="5"/>
      <c r="C255" s="5"/>
      <c r="D255" s="5"/>
      <c r="E255" s="5"/>
      <c r="F255" s="5"/>
      <c r="G255" s="5"/>
      <c r="H255" s="134"/>
      <c r="I255" s="134"/>
      <c r="J255" s="195"/>
      <c r="K255" s="5"/>
      <c r="L255" s="5"/>
      <c r="M255" s="5"/>
      <c r="N255" s="5"/>
      <c r="O255" s="5"/>
      <c r="P255" s="5"/>
      <c r="Q255" s="5"/>
      <c r="R255" s="5"/>
      <c r="S255" s="5"/>
      <c r="T255" s="5"/>
      <c r="U255" s="5"/>
      <c r="V255" s="5"/>
      <c r="W255" s="5"/>
      <c r="X255" s="5"/>
      <c r="Y255" s="5"/>
      <c r="Z255" s="5"/>
      <c r="AA255" s="5"/>
      <c r="AB255" s="5"/>
      <c r="AC255" s="5"/>
      <c r="AD255" s="5"/>
    </row>
    <row r="256" ht="15.75" customHeight="1">
      <c r="A256" s="55"/>
      <c r="B256" s="5"/>
      <c r="C256" s="5"/>
      <c r="D256" s="5"/>
      <c r="E256" s="5"/>
      <c r="F256" s="5"/>
      <c r="G256" s="5"/>
      <c r="H256" s="134"/>
      <c r="I256" s="134"/>
      <c r="J256" s="195"/>
      <c r="K256" s="5"/>
      <c r="L256" s="5"/>
      <c r="M256" s="5"/>
      <c r="N256" s="5"/>
      <c r="O256" s="5"/>
      <c r="P256" s="5"/>
      <c r="Q256" s="5"/>
      <c r="R256" s="5"/>
      <c r="S256" s="5"/>
      <c r="T256" s="5"/>
      <c r="U256" s="5"/>
      <c r="V256" s="5"/>
      <c r="W256" s="5"/>
      <c r="X256" s="5"/>
      <c r="Y256" s="5"/>
      <c r="Z256" s="5"/>
      <c r="AA256" s="5"/>
      <c r="AB256" s="5"/>
      <c r="AC256" s="5"/>
      <c r="AD256" s="5"/>
    </row>
    <row r="257" ht="15.75" customHeight="1">
      <c r="A257" s="55"/>
      <c r="B257" s="5"/>
      <c r="C257" s="5"/>
      <c r="D257" s="5"/>
      <c r="E257" s="5"/>
      <c r="F257" s="5"/>
      <c r="G257" s="5"/>
      <c r="H257" s="134"/>
      <c r="I257" s="134"/>
      <c r="J257" s="195"/>
      <c r="K257" s="5"/>
      <c r="L257" s="5"/>
      <c r="M257" s="5"/>
      <c r="N257" s="5"/>
      <c r="O257" s="5"/>
      <c r="P257" s="5"/>
      <c r="Q257" s="5"/>
      <c r="R257" s="5"/>
      <c r="S257" s="5"/>
      <c r="T257" s="5"/>
      <c r="U257" s="5"/>
      <c r="V257" s="5"/>
      <c r="W257" s="5"/>
      <c r="X257" s="5"/>
      <c r="Y257" s="5"/>
      <c r="Z257" s="5"/>
      <c r="AA257" s="5"/>
      <c r="AB257" s="5"/>
      <c r="AC257" s="5"/>
      <c r="AD257" s="5"/>
    </row>
    <row r="258" ht="15.75" customHeight="1">
      <c r="A258" s="55"/>
      <c r="B258" s="5"/>
      <c r="C258" s="5"/>
      <c r="D258" s="5"/>
      <c r="E258" s="5"/>
      <c r="F258" s="5"/>
      <c r="G258" s="5"/>
      <c r="H258" s="134"/>
      <c r="I258" s="134"/>
      <c r="J258" s="195"/>
      <c r="K258" s="5"/>
      <c r="L258" s="5"/>
      <c r="M258" s="5"/>
      <c r="N258" s="5"/>
      <c r="O258" s="5"/>
      <c r="P258" s="5"/>
      <c r="Q258" s="5"/>
      <c r="R258" s="5"/>
      <c r="S258" s="5"/>
      <c r="T258" s="5"/>
      <c r="U258" s="5"/>
      <c r="V258" s="5"/>
      <c r="W258" s="5"/>
      <c r="X258" s="5"/>
      <c r="Y258" s="5"/>
      <c r="Z258" s="5"/>
      <c r="AA258" s="5"/>
      <c r="AB258" s="5"/>
      <c r="AC258" s="5"/>
      <c r="AD258" s="5"/>
    </row>
    <row r="259" ht="15.75" customHeight="1">
      <c r="A259" s="55"/>
      <c r="B259" s="5"/>
      <c r="C259" s="5"/>
      <c r="D259" s="5"/>
      <c r="E259" s="5"/>
      <c r="F259" s="5"/>
      <c r="G259" s="5"/>
      <c r="H259" s="134"/>
      <c r="I259" s="134"/>
      <c r="J259" s="195"/>
      <c r="K259" s="5"/>
      <c r="L259" s="5"/>
      <c r="M259" s="5"/>
      <c r="N259" s="5"/>
      <c r="O259" s="5"/>
      <c r="P259" s="5"/>
      <c r="Q259" s="5"/>
      <c r="R259" s="5"/>
      <c r="S259" s="5"/>
      <c r="T259" s="5"/>
      <c r="U259" s="5"/>
      <c r="V259" s="5"/>
      <c r="W259" s="5"/>
      <c r="X259" s="5"/>
      <c r="Y259" s="5"/>
      <c r="Z259" s="5"/>
      <c r="AA259" s="5"/>
      <c r="AB259" s="5"/>
      <c r="AC259" s="5"/>
      <c r="AD259" s="5"/>
    </row>
    <row r="260" ht="15.75" customHeight="1">
      <c r="A260" s="55"/>
      <c r="B260" s="5"/>
      <c r="C260" s="5"/>
      <c r="D260" s="5"/>
      <c r="E260" s="5"/>
      <c r="F260" s="5"/>
      <c r="G260" s="5"/>
      <c r="H260" s="5"/>
      <c r="I260" s="5"/>
      <c r="J260" s="195"/>
      <c r="K260" s="5"/>
      <c r="L260" s="5"/>
      <c r="M260" s="5"/>
      <c r="N260" s="5"/>
      <c r="O260" s="5"/>
      <c r="P260" s="5"/>
      <c r="Q260" s="5"/>
      <c r="R260" s="5"/>
      <c r="S260" s="5"/>
      <c r="T260" s="5"/>
      <c r="U260" s="5"/>
      <c r="V260" s="5"/>
      <c r="W260" s="5"/>
      <c r="X260" s="5"/>
      <c r="Y260" s="5"/>
      <c r="Z260" s="5"/>
      <c r="AA260" s="5"/>
      <c r="AB260" s="5"/>
      <c r="AC260" s="5"/>
      <c r="AD260" s="5"/>
    </row>
    <row r="261" ht="15.75" customHeight="1">
      <c r="A261" s="55"/>
      <c r="B261" s="5"/>
      <c r="C261" s="5"/>
      <c r="D261" s="5"/>
      <c r="E261" s="5"/>
      <c r="F261" s="5"/>
      <c r="G261" s="5"/>
      <c r="H261" s="5"/>
      <c r="I261" s="5"/>
      <c r="J261" s="195"/>
      <c r="K261" s="5"/>
      <c r="L261" s="5"/>
      <c r="M261" s="5"/>
      <c r="N261" s="5"/>
      <c r="O261" s="5"/>
      <c r="P261" s="5"/>
      <c r="Q261" s="5"/>
      <c r="R261" s="5"/>
      <c r="S261" s="5"/>
      <c r="T261" s="5"/>
      <c r="U261" s="5"/>
      <c r="V261" s="5"/>
      <c r="W261" s="5"/>
      <c r="X261" s="5"/>
      <c r="Y261" s="5"/>
      <c r="Z261" s="5"/>
      <c r="AA261" s="5"/>
      <c r="AB261" s="5"/>
      <c r="AC261" s="5"/>
      <c r="AD261" s="5"/>
    </row>
    <row r="262" ht="15.75" customHeight="1">
      <c r="A262" s="55"/>
      <c r="B262" s="5"/>
      <c r="C262" s="5"/>
      <c r="D262" s="5"/>
      <c r="E262" s="5"/>
      <c r="F262" s="5"/>
      <c r="G262" s="5"/>
      <c r="H262" s="5"/>
      <c r="I262" s="5"/>
      <c r="J262" s="195"/>
      <c r="K262" s="5"/>
      <c r="L262" s="5"/>
      <c r="M262" s="5"/>
      <c r="N262" s="5"/>
      <c r="O262" s="5"/>
      <c r="P262" s="5"/>
      <c r="Q262" s="5"/>
      <c r="R262" s="5"/>
      <c r="S262" s="5"/>
      <c r="T262" s="5"/>
      <c r="U262" s="5"/>
      <c r="V262" s="5"/>
      <c r="W262" s="5"/>
      <c r="X262" s="5"/>
      <c r="Y262" s="5"/>
      <c r="Z262" s="5"/>
      <c r="AA262" s="5"/>
      <c r="AB262" s="5"/>
      <c r="AC262" s="5"/>
      <c r="AD262" s="5"/>
    </row>
    <row r="263" ht="15.75" customHeight="1">
      <c r="A263" s="55"/>
      <c r="B263" s="5"/>
      <c r="C263" s="5"/>
      <c r="D263" s="5"/>
      <c r="E263" s="5"/>
      <c r="F263" s="5"/>
      <c r="G263" s="5"/>
      <c r="H263" s="5"/>
      <c r="I263" s="5"/>
      <c r="J263" s="195"/>
      <c r="K263" s="5"/>
      <c r="L263" s="5"/>
      <c r="M263" s="5"/>
      <c r="N263" s="5"/>
      <c r="O263" s="5"/>
      <c r="P263" s="5"/>
      <c r="Q263" s="5"/>
      <c r="R263" s="5"/>
      <c r="S263" s="5"/>
      <c r="T263" s="5"/>
      <c r="U263" s="5"/>
      <c r="V263" s="5"/>
      <c r="W263" s="5"/>
      <c r="X263" s="5"/>
      <c r="Y263" s="5"/>
      <c r="Z263" s="5"/>
      <c r="AA263" s="5"/>
      <c r="AB263" s="5"/>
      <c r="AC263" s="5"/>
      <c r="AD263" s="5"/>
    </row>
    <row r="264" ht="15.75" customHeight="1">
      <c r="A264" s="55"/>
      <c r="B264" s="5"/>
      <c r="C264" s="5"/>
      <c r="D264" s="5"/>
      <c r="E264" s="5"/>
      <c r="F264" s="5"/>
      <c r="G264" s="5"/>
      <c r="H264" s="5"/>
      <c r="I264" s="5"/>
      <c r="J264" s="195"/>
      <c r="K264" s="5"/>
      <c r="L264" s="5"/>
      <c r="M264" s="5"/>
      <c r="N264" s="5"/>
      <c r="O264" s="5"/>
      <c r="P264" s="5"/>
      <c r="Q264" s="5"/>
      <c r="R264" s="5"/>
      <c r="S264" s="5"/>
      <c r="T264" s="5"/>
      <c r="U264" s="5"/>
      <c r="V264" s="5"/>
      <c r="W264" s="5"/>
      <c r="X264" s="5"/>
      <c r="Y264" s="5"/>
      <c r="Z264" s="5"/>
      <c r="AA264" s="5"/>
      <c r="AB264" s="5"/>
      <c r="AC264" s="5"/>
      <c r="AD264" s="5"/>
    </row>
    <row r="265" ht="15.75" customHeight="1">
      <c r="A265" s="55"/>
      <c r="B265" s="5"/>
      <c r="C265" s="5"/>
      <c r="D265" s="5"/>
      <c r="E265" s="5"/>
      <c r="F265" s="5"/>
      <c r="G265" s="5"/>
      <c r="H265" s="5"/>
      <c r="I265" s="5"/>
      <c r="J265" s="195"/>
      <c r="K265" s="5"/>
      <c r="L265" s="5"/>
      <c r="M265" s="5"/>
      <c r="N265" s="5"/>
      <c r="O265" s="5"/>
      <c r="P265" s="5"/>
      <c r="Q265" s="5"/>
      <c r="R265" s="5"/>
      <c r="S265" s="5"/>
      <c r="T265" s="5"/>
      <c r="U265" s="5"/>
      <c r="V265" s="5"/>
      <c r="W265" s="5"/>
      <c r="X265" s="5"/>
      <c r="Y265" s="5"/>
      <c r="Z265" s="5"/>
      <c r="AA265" s="5"/>
      <c r="AB265" s="5"/>
      <c r="AC265" s="5"/>
      <c r="AD265" s="5"/>
    </row>
    <row r="266" ht="15.75" customHeight="1">
      <c r="A266" s="55"/>
      <c r="B266" s="5"/>
      <c r="C266" s="5"/>
      <c r="D266" s="5"/>
      <c r="E266" s="5"/>
      <c r="F266" s="5"/>
      <c r="G266" s="5"/>
      <c r="H266" s="5"/>
      <c r="I266" s="5"/>
      <c r="J266" s="195"/>
      <c r="K266" s="5"/>
      <c r="L266" s="5"/>
      <c r="M266" s="5"/>
      <c r="N266" s="5"/>
      <c r="O266" s="5"/>
      <c r="P266" s="5"/>
      <c r="Q266" s="5"/>
      <c r="R266" s="5"/>
      <c r="S266" s="5"/>
      <c r="T266" s="5"/>
      <c r="U266" s="5"/>
      <c r="V266" s="5"/>
      <c r="W266" s="5"/>
      <c r="X266" s="5"/>
      <c r="Y266" s="5"/>
      <c r="Z266" s="5"/>
      <c r="AA266" s="5"/>
      <c r="AB266" s="5"/>
      <c r="AC266" s="5"/>
      <c r="AD266" s="5"/>
    </row>
    <row r="267" ht="15.75" customHeight="1">
      <c r="A267" s="55"/>
      <c r="B267" s="5"/>
      <c r="C267" s="5"/>
      <c r="D267" s="5"/>
      <c r="E267" s="5"/>
      <c r="F267" s="5"/>
      <c r="G267" s="5"/>
      <c r="H267" s="5"/>
      <c r="I267" s="5"/>
      <c r="J267" s="195"/>
      <c r="K267" s="5"/>
      <c r="L267" s="5"/>
      <c r="M267" s="5"/>
      <c r="N267" s="5"/>
      <c r="O267" s="5"/>
      <c r="P267" s="5"/>
      <c r="Q267" s="5"/>
      <c r="R267" s="5"/>
      <c r="S267" s="5"/>
      <c r="T267" s="5"/>
      <c r="U267" s="5"/>
      <c r="V267" s="5"/>
      <c r="W267" s="5"/>
      <c r="X267" s="5"/>
      <c r="Y267" s="5"/>
      <c r="Z267" s="5"/>
      <c r="AA267" s="5"/>
      <c r="AB267" s="5"/>
      <c r="AC267" s="5"/>
      <c r="AD267" s="5"/>
    </row>
    <row r="268" ht="15.75" customHeight="1">
      <c r="A268" s="55"/>
      <c r="B268" s="5"/>
      <c r="C268" s="5"/>
      <c r="D268" s="5"/>
      <c r="E268" s="5"/>
      <c r="F268" s="5"/>
      <c r="G268" s="5"/>
      <c r="H268" s="5"/>
      <c r="I268" s="5"/>
      <c r="J268" s="195"/>
      <c r="K268" s="5"/>
      <c r="L268" s="5"/>
      <c r="M268" s="5"/>
      <c r="N268" s="5"/>
      <c r="O268" s="5"/>
      <c r="P268" s="5"/>
      <c r="Q268" s="5"/>
      <c r="R268" s="5"/>
      <c r="S268" s="5"/>
      <c r="T268" s="5"/>
      <c r="U268" s="5"/>
      <c r="V268" s="5"/>
      <c r="W268" s="5"/>
      <c r="X268" s="5"/>
      <c r="Y268" s="5"/>
      <c r="Z268" s="5"/>
      <c r="AA268" s="5"/>
      <c r="AB268" s="5"/>
      <c r="AC268" s="5"/>
      <c r="AD268" s="5"/>
    </row>
    <row r="269" ht="15.75" customHeight="1">
      <c r="A269" s="55"/>
      <c r="B269" s="5"/>
      <c r="C269" s="5"/>
      <c r="D269" s="5"/>
      <c r="E269" s="5"/>
      <c r="F269" s="5"/>
      <c r="G269" s="5"/>
      <c r="H269" s="5"/>
      <c r="I269" s="5"/>
      <c r="J269" s="195"/>
      <c r="K269" s="5"/>
      <c r="L269" s="5"/>
      <c r="M269" s="5"/>
      <c r="N269" s="5"/>
      <c r="O269" s="5"/>
      <c r="P269" s="5"/>
      <c r="Q269" s="5"/>
      <c r="R269" s="5"/>
      <c r="S269" s="5"/>
      <c r="T269" s="5"/>
      <c r="U269" s="5"/>
      <c r="V269" s="5"/>
      <c r="W269" s="5"/>
      <c r="X269" s="5"/>
      <c r="Y269" s="5"/>
      <c r="Z269" s="5"/>
      <c r="AA269" s="5"/>
      <c r="AB269" s="5"/>
      <c r="AC269" s="5"/>
      <c r="AD269" s="5"/>
    </row>
    <row r="270" ht="15.75" customHeight="1">
      <c r="A270" s="55"/>
      <c r="B270" s="5"/>
      <c r="C270" s="5"/>
      <c r="D270" s="5"/>
      <c r="E270" s="5"/>
      <c r="F270" s="5"/>
      <c r="G270" s="5"/>
      <c r="H270" s="5"/>
      <c r="I270" s="5"/>
      <c r="J270" s="195"/>
      <c r="K270" s="5"/>
      <c r="L270" s="5"/>
      <c r="M270" s="5"/>
      <c r="N270" s="5"/>
      <c r="O270" s="5"/>
      <c r="P270" s="5"/>
      <c r="Q270" s="5"/>
      <c r="R270" s="5"/>
      <c r="S270" s="5"/>
      <c r="T270" s="5"/>
      <c r="U270" s="5"/>
      <c r="V270" s="5"/>
      <c r="W270" s="5"/>
      <c r="X270" s="5"/>
      <c r="Y270" s="5"/>
      <c r="Z270" s="5"/>
      <c r="AA270" s="5"/>
      <c r="AB270" s="5"/>
      <c r="AC270" s="5"/>
      <c r="AD270" s="5"/>
    </row>
    <row r="271" ht="15.75" customHeight="1">
      <c r="A271" s="55"/>
      <c r="B271" s="5"/>
      <c r="C271" s="5"/>
      <c r="D271" s="5"/>
      <c r="E271" s="5"/>
      <c r="F271" s="5"/>
      <c r="G271" s="5"/>
      <c r="H271" s="5"/>
      <c r="I271" s="5"/>
      <c r="J271" s="195"/>
      <c r="K271" s="5"/>
      <c r="L271" s="5"/>
      <c r="M271" s="5"/>
      <c r="N271" s="5"/>
      <c r="O271" s="5"/>
      <c r="P271" s="5"/>
      <c r="Q271" s="5"/>
      <c r="R271" s="5"/>
      <c r="S271" s="5"/>
      <c r="T271" s="5"/>
      <c r="U271" s="5"/>
      <c r="V271" s="5"/>
      <c r="W271" s="5"/>
      <c r="X271" s="5"/>
      <c r="Y271" s="5"/>
      <c r="Z271" s="5"/>
      <c r="AA271" s="5"/>
      <c r="AB271" s="5"/>
      <c r="AC271" s="5"/>
      <c r="AD271" s="5"/>
    </row>
    <row r="272" ht="15.75" customHeight="1">
      <c r="A272" s="55"/>
      <c r="B272" s="5"/>
      <c r="C272" s="5"/>
      <c r="D272" s="5"/>
      <c r="E272" s="5"/>
      <c r="F272" s="5"/>
      <c r="G272" s="5"/>
      <c r="H272" s="5"/>
      <c r="I272" s="5"/>
      <c r="J272" s="195"/>
      <c r="K272" s="5"/>
      <c r="L272" s="5"/>
      <c r="M272" s="5"/>
      <c r="N272" s="5"/>
      <c r="O272" s="5"/>
      <c r="P272" s="5"/>
      <c r="Q272" s="5"/>
      <c r="R272" s="5"/>
      <c r="S272" s="5"/>
      <c r="T272" s="5"/>
      <c r="U272" s="5"/>
      <c r="V272" s="5"/>
      <c r="W272" s="5"/>
      <c r="X272" s="5"/>
      <c r="Y272" s="5"/>
      <c r="Z272" s="5"/>
      <c r="AA272" s="5"/>
      <c r="AB272" s="5"/>
      <c r="AC272" s="5"/>
      <c r="AD272" s="5"/>
    </row>
    <row r="273" ht="15.75" customHeight="1">
      <c r="A273" s="55"/>
      <c r="B273" s="5"/>
      <c r="C273" s="5"/>
      <c r="D273" s="5"/>
      <c r="E273" s="5"/>
      <c r="F273" s="5"/>
      <c r="G273" s="5"/>
      <c r="H273" s="5"/>
      <c r="I273" s="5"/>
      <c r="J273" s="195"/>
      <c r="K273" s="5"/>
      <c r="L273" s="5"/>
      <c r="M273" s="5"/>
      <c r="N273" s="5"/>
      <c r="O273" s="5"/>
      <c r="P273" s="5"/>
      <c r="Q273" s="5"/>
      <c r="R273" s="5"/>
      <c r="S273" s="5"/>
      <c r="T273" s="5"/>
      <c r="U273" s="5"/>
      <c r="V273" s="5"/>
      <c r="W273" s="5"/>
      <c r="X273" s="5"/>
      <c r="Y273" s="5"/>
      <c r="Z273" s="5"/>
      <c r="AA273" s="5"/>
      <c r="AB273" s="5"/>
      <c r="AC273" s="5"/>
      <c r="AD273" s="5"/>
    </row>
    <row r="274" ht="15.75" customHeight="1">
      <c r="A274" s="55"/>
      <c r="B274" s="5"/>
      <c r="C274" s="5"/>
      <c r="D274" s="5"/>
      <c r="E274" s="5"/>
      <c r="F274" s="5"/>
      <c r="G274" s="5"/>
      <c r="H274" s="5"/>
      <c r="I274" s="5"/>
      <c r="J274" s="195"/>
      <c r="K274" s="5"/>
      <c r="L274" s="5"/>
      <c r="M274" s="5"/>
      <c r="N274" s="5"/>
      <c r="O274" s="5"/>
      <c r="P274" s="5"/>
      <c r="Q274" s="5"/>
      <c r="R274" s="5"/>
      <c r="S274" s="5"/>
      <c r="T274" s="5"/>
      <c r="U274" s="5"/>
      <c r="V274" s="5"/>
      <c r="W274" s="5"/>
      <c r="X274" s="5"/>
      <c r="Y274" s="5"/>
      <c r="Z274" s="5"/>
      <c r="AA274" s="5"/>
      <c r="AB274" s="5"/>
      <c r="AC274" s="5"/>
      <c r="AD274" s="5"/>
    </row>
    <row r="275" ht="15.75" customHeight="1">
      <c r="A275" s="55"/>
      <c r="B275" s="5"/>
      <c r="C275" s="5"/>
      <c r="D275" s="5"/>
      <c r="E275" s="5"/>
      <c r="F275" s="5"/>
      <c r="G275" s="5"/>
      <c r="H275" s="5"/>
      <c r="I275" s="5"/>
      <c r="J275" s="195"/>
      <c r="K275" s="5"/>
      <c r="L275" s="5"/>
      <c r="M275" s="5"/>
      <c r="N275" s="5"/>
      <c r="O275" s="5"/>
      <c r="P275" s="5"/>
      <c r="Q275" s="5"/>
      <c r="R275" s="5"/>
      <c r="S275" s="5"/>
      <c r="T275" s="5"/>
      <c r="U275" s="5"/>
      <c r="V275" s="5"/>
      <c r="W275" s="5"/>
      <c r="X275" s="5"/>
      <c r="Y275" s="5"/>
      <c r="Z275" s="5"/>
      <c r="AA275" s="5"/>
      <c r="AB275" s="5"/>
      <c r="AC275" s="5"/>
      <c r="AD275" s="5"/>
    </row>
    <row r="276" ht="15.75" customHeight="1">
      <c r="A276" s="78"/>
      <c r="J276" s="196"/>
      <c r="T276" s="5"/>
      <c r="U276" s="5"/>
      <c r="V276" s="5"/>
      <c r="W276" s="5"/>
    </row>
    <row r="277" ht="15.75" customHeight="1">
      <c r="A277" s="78"/>
      <c r="J277" s="196"/>
      <c r="T277" s="5"/>
      <c r="U277" s="5"/>
      <c r="V277" s="5"/>
      <c r="W277" s="5"/>
    </row>
    <row r="278" ht="15.75" customHeight="1">
      <c r="A278" s="78"/>
      <c r="J278" s="196"/>
      <c r="T278" s="5"/>
      <c r="U278" s="5"/>
      <c r="V278" s="5"/>
      <c r="W278" s="5"/>
    </row>
    <row r="279" ht="15.75" customHeight="1">
      <c r="A279" s="78"/>
      <c r="J279" s="196"/>
      <c r="T279" s="5"/>
      <c r="U279" s="5"/>
      <c r="V279" s="5"/>
      <c r="W279" s="5"/>
    </row>
    <row r="280" ht="15.75" customHeight="1">
      <c r="A280" s="78"/>
      <c r="J280" s="196"/>
      <c r="T280" s="5"/>
      <c r="U280" s="5"/>
      <c r="V280" s="5"/>
      <c r="W280" s="5"/>
    </row>
    <row r="281" ht="15.75" customHeight="1">
      <c r="A281" s="78"/>
      <c r="J281" s="196"/>
      <c r="T281" s="5"/>
      <c r="U281" s="5"/>
      <c r="V281" s="5"/>
      <c r="W281" s="5"/>
    </row>
    <row r="282" ht="15.75" customHeight="1">
      <c r="A282" s="78"/>
      <c r="J282" s="196"/>
      <c r="T282" s="5"/>
      <c r="U282" s="5"/>
      <c r="V282" s="5"/>
      <c r="W282" s="5"/>
    </row>
    <row r="283" ht="15.75" customHeight="1">
      <c r="A283" s="78"/>
      <c r="J283" s="196"/>
      <c r="T283" s="5"/>
      <c r="U283" s="5"/>
      <c r="V283" s="5"/>
      <c r="W283" s="5"/>
    </row>
    <row r="284" ht="15.75" customHeight="1">
      <c r="A284" s="78"/>
      <c r="J284" s="196"/>
      <c r="T284" s="5"/>
      <c r="U284" s="5"/>
      <c r="V284" s="5"/>
      <c r="W284" s="5"/>
    </row>
    <row r="285" ht="15.75" customHeight="1">
      <c r="A285" s="78"/>
      <c r="J285" s="196"/>
      <c r="T285" s="5"/>
      <c r="U285" s="5"/>
      <c r="V285" s="5"/>
      <c r="W285" s="5"/>
    </row>
    <row r="286" ht="15.75" customHeight="1">
      <c r="A286" s="78"/>
      <c r="J286" s="196"/>
      <c r="T286" s="5"/>
      <c r="U286" s="5"/>
      <c r="V286" s="5"/>
      <c r="W286" s="5"/>
    </row>
    <row r="287" ht="15.75" customHeight="1">
      <c r="A287" s="78"/>
      <c r="J287" s="196"/>
      <c r="T287" s="5"/>
      <c r="U287" s="5"/>
      <c r="V287" s="5"/>
      <c r="W287" s="5"/>
    </row>
    <row r="288" ht="15.75" customHeight="1">
      <c r="A288" s="78"/>
      <c r="J288" s="196"/>
      <c r="T288" s="5"/>
      <c r="U288" s="5"/>
      <c r="V288" s="5"/>
      <c r="W288" s="5"/>
    </row>
    <row r="289" ht="15.75" customHeight="1">
      <c r="A289" s="78"/>
      <c r="J289" s="196"/>
      <c r="T289" s="5"/>
      <c r="U289" s="5"/>
      <c r="V289" s="5"/>
      <c r="W289" s="5"/>
    </row>
    <row r="290" ht="15.75" customHeight="1">
      <c r="A290" s="78"/>
      <c r="J290" s="196"/>
      <c r="T290" s="5"/>
      <c r="U290" s="5"/>
      <c r="V290" s="5"/>
      <c r="W290" s="5"/>
    </row>
    <row r="291" ht="15.75" customHeight="1">
      <c r="A291" s="78"/>
      <c r="J291" s="196"/>
      <c r="T291" s="5"/>
      <c r="U291" s="5"/>
      <c r="V291" s="5"/>
      <c r="W291" s="5"/>
    </row>
    <row r="292" ht="15.75" customHeight="1">
      <c r="A292" s="78"/>
      <c r="J292" s="196"/>
      <c r="T292" s="5"/>
      <c r="U292" s="5"/>
      <c r="V292" s="5"/>
      <c r="W292" s="5"/>
    </row>
    <row r="293" ht="15.75" customHeight="1">
      <c r="A293" s="78"/>
      <c r="J293" s="196"/>
      <c r="T293" s="5"/>
      <c r="U293" s="5"/>
      <c r="V293" s="5"/>
      <c r="W293" s="5"/>
    </row>
    <row r="294" ht="15.75" customHeight="1">
      <c r="A294" s="78"/>
      <c r="J294" s="196"/>
      <c r="T294" s="5"/>
      <c r="U294" s="5"/>
      <c r="V294" s="5"/>
      <c r="W294" s="5"/>
    </row>
    <row r="295" ht="15.75" customHeight="1">
      <c r="A295" s="78"/>
      <c r="J295" s="196"/>
      <c r="T295" s="5"/>
      <c r="U295" s="5"/>
      <c r="V295" s="5"/>
      <c r="W295" s="5"/>
    </row>
    <row r="296" ht="15.75" customHeight="1">
      <c r="A296" s="78"/>
      <c r="J296" s="196"/>
      <c r="T296" s="5"/>
      <c r="U296" s="5"/>
      <c r="V296" s="5"/>
      <c r="W296" s="5"/>
    </row>
    <row r="297" ht="15.75" customHeight="1">
      <c r="A297" s="78"/>
      <c r="J297" s="196"/>
      <c r="T297" s="5"/>
      <c r="U297" s="5"/>
      <c r="V297" s="5"/>
      <c r="W297" s="5"/>
    </row>
    <row r="298" ht="15.75" customHeight="1">
      <c r="A298" s="78"/>
      <c r="J298" s="196"/>
      <c r="T298" s="5"/>
      <c r="U298" s="5"/>
      <c r="V298" s="5"/>
      <c r="W298" s="5"/>
    </row>
    <row r="299" ht="15.75" customHeight="1">
      <c r="A299" s="78"/>
      <c r="J299" s="196"/>
      <c r="T299" s="5"/>
      <c r="U299" s="5"/>
      <c r="V299" s="5"/>
      <c r="W299" s="5"/>
    </row>
    <row r="300" ht="15.75" customHeight="1">
      <c r="A300" s="78"/>
      <c r="J300" s="196"/>
      <c r="T300" s="5"/>
      <c r="U300" s="5"/>
      <c r="V300" s="5"/>
      <c r="W300" s="5"/>
    </row>
    <row r="301" ht="15.75" customHeight="1">
      <c r="A301" s="78"/>
      <c r="J301" s="196"/>
      <c r="T301" s="5"/>
      <c r="U301" s="5"/>
      <c r="V301" s="5"/>
      <c r="W301" s="5"/>
    </row>
    <row r="302" ht="15.75" customHeight="1">
      <c r="A302" s="78"/>
      <c r="J302" s="196"/>
      <c r="T302" s="5"/>
      <c r="U302" s="5"/>
      <c r="V302" s="5"/>
      <c r="W302" s="5"/>
    </row>
    <row r="303" ht="15.75" customHeight="1">
      <c r="A303" s="78"/>
      <c r="J303" s="196"/>
      <c r="T303" s="5"/>
      <c r="U303" s="5"/>
      <c r="V303" s="5"/>
      <c r="W303" s="5"/>
    </row>
    <row r="304" ht="15.75" customHeight="1">
      <c r="A304" s="78"/>
      <c r="J304" s="196"/>
      <c r="T304" s="5"/>
      <c r="U304" s="5"/>
      <c r="V304" s="5"/>
      <c r="W304" s="5"/>
    </row>
    <row r="305" ht="15.75" customHeight="1">
      <c r="A305" s="78"/>
      <c r="J305" s="196"/>
      <c r="T305" s="5"/>
      <c r="U305" s="5"/>
      <c r="V305" s="5"/>
      <c r="W305" s="5"/>
    </row>
    <row r="306" ht="15.75" customHeight="1">
      <c r="A306" s="78"/>
      <c r="J306" s="196"/>
      <c r="T306" s="5"/>
      <c r="U306" s="5"/>
      <c r="V306" s="5"/>
      <c r="W306" s="5"/>
    </row>
    <row r="307" ht="15.75" customHeight="1">
      <c r="A307" s="78"/>
      <c r="J307" s="196"/>
      <c r="T307" s="5"/>
      <c r="U307" s="5"/>
      <c r="V307" s="5"/>
      <c r="W307" s="5"/>
    </row>
    <row r="308" ht="15.75" customHeight="1">
      <c r="A308" s="78"/>
      <c r="J308" s="196"/>
      <c r="T308" s="5"/>
      <c r="U308" s="5"/>
      <c r="V308" s="5"/>
      <c r="W308" s="5"/>
    </row>
    <row r="309" ht="15.75" customHeight="1">
      <c r="A309" s="78"/>
      <c r="J309" s="196"/>
      <c r="T309" s="5"/>
      <c r="U309" s="5"/>
      <c r="V309" s="5"/>
      <c r="W309" s="5"/>
    </row>
    <row r="310" ht="15.75" customHeight="1">
      <c r="A310" s="78"/>
      <c r="J310" s="196"/>
      <c r="T310" s="5"/>
      <c r="U310" s="5"/>
      <c r="V310" s="5"/>
      <c r="W310" s="5"/>
    </row>
    <row r="311" ht="15.75" customHeight="1">
      <c r="A311" s="78"/>
      <c r="J311" s="196"/>
      <c r="T311" s="5"/>
      <c r="U311" s="5"/>
      <c r="V311" s="5"/>
      <c r="W311" s="5"/>
    </row>
    <row r="312" ht="15.75" customHeight="1">
      <c r="A312" s="78"/>
      <c r="J312" s="196"/>
      <c r="T312" s="5"/>
      <c r="U312" s="5"/>
      <c r="V312" s="5"/>
      <c r="W312" s="5"/>
    </row>
    <row r="313" ht="15.75" customHeight="1">
      <c r="A313" s="78"/>
      <c r="J313" s="196"/>
      <c r="T313" s="5"/>
      <c r="U313" s="5"/>
      <c r="V313" s="5"/>
      <c r="W313" s="5"/>
    </row>
    <row r="314" ht="15.75" customHeight="1">
      <c r="A314" s="78"/>
      <c r="J314" s="196"/>
      <c r="T314" s="5"/>
      <c r="U314" s="5"/>
      <c r="V314" s="5"/>
      <c r="W314" s="5"/>
    </row>
    <row r="315" ht="15.75" customHeight="1">
      <c r="A315" s="78"/>
      <c r="J315" s="196"/>
      <c r="T315" s="5"/>
      <c r="U315" s="5"/>
      <c r="V315" s="5"/>
      <c r="W315" s="5"/>
    </row>
    <row r="316" ht="15.75" customHeight="1">
      <c r="A316" s="78"/>
      <c r="J316" s="196"/>
      <c r="T316" s="5"/>
      <c r="U316" s="5"/>
      <c r="V316" s="5"/>
      <c r="W316" s="5"/>
    </row>
    <row r="317" ht="15.75" customHeight="1">
      <c r="A317" s="78"/>
      <c r="J317" s="196"/>
      <c r="T317" s="5"/>
      <c r="U317" s="5"/>
      <c r="V317" s="5"/>
      <c r="W317" s="5"/>
    </row>
    <row r="318" ht="15.75" customHeight="1">
      <c r="A318" s="78"/>
      <c r="J318" s="196"/>
      <c r="T318" s="5"/>
      <c r="U318" s="5"/>
      <c r="V318" s="5"/>
      <c r="W318" s="5"/>
    </row>
    <row r="319" ht="15.75" customHeight="1">
      <c r="A319" s="78"/>
      <c r="J319" s="196"/>
      <c r="T319" s="5"/>
      <c r="U319" s="5"/>
      <c r="V319" s="5"/>
      <c r="W319" s="5"/>
    </row>
    <row r="320" ht="15.75" customHeight="1">
      <c r="A320" s="78"/>
      <c r="J320" s="196"/>
      <c r="T320" s="5"/>
      <c r="U320" s="5"/>
      <c r="V320" s="5"/>
      <c r="W320" s="5"/>
    </row>
    <row r="321" ht="15.75" customHeight="1">
      <c r="A321" s="78"/>
      <c r="J321" s="196"/>
      <c r="T321" s="5"/>
      <c r="U321" s="5"/>
      <c r="V321" s="5"/>
      <c r="W321" s="5"/>
    </row>
    <row r="322" ht="15.75" customHeight="1">
      <c r="A322" s="78"/>
      <c r="J322" s="196"/>
      <c r="T322" s="5"/>
      <c r="U322" s="5"/>
      <c r="V322" s="5"/>
      <c r="W322" s="5"/>
    </row>
    <row r="323" ht="15.75" customHeight="1">
      <c r="A323" s="78"/>
      <c r="J323" s="196"/>
      <c r="T323" s="5"/>
      <c r="U323" s="5"/>
      <c r="V323" s="5"/>
      <c r="W323" s="5"/>
    </row>
    <row r="324" ht="15.75" customHeight="1">
      <c r="A324" s="78"/>
      <c r="J324" s="196"/>
      <c r="T324" s="5"/>
      <c r="U324" s="5"/>
      <c r="V324" s="5"/>
      <c r="W324" s="5"/>
    </row>
    <row r="325" ht="15.75" customHeight="1">
      <c r="A325" s="78"/>
      <c r="J325" s="196"/>
      <c r="T325" s="5"/>
      <c r="U325" s="5"/>
      <c r="V325" s="5"/>
      <c r="W325" s="5"/>
    </row>
    <row r="326" ht="15.75" customHeight="1">
      <c r="A326" s="78"/>
      <c r="J326" s="196"/>
      <c r="T326" s="5"/>
      <c r="U326" s="5"/>
      <c r="V326" s="5"/>
      <c r="W326" s="5"/>
    </row>
    <row r="327" ht="15.75" customHeight="1">
      <c r="A327" s="78"/>
      <c r="J327" s="196"/>
      <c r="T327" s="5"/>
      <c r="U327" s="5"/>
      <c r="V327" s="5"/>
      <c r="W327" s="5"/>
    </row>
    <row r="328" ht="15.75" customHeight="1">
      <c r="A328" s="78"/>
      <c r="J328" s="196"/>
      <c r="T328" s="5"/>
      <c r="U328" s="5"/>
      <c r="V328" s="5"/>
      <c r="W328" s="5"/>
    </row>
    <row r="329" ht="15.75" customHeight="1">
      <c r="A329" s="78"/>
      <c r="J329" s="196"/>
      <c r="T329" s="5"/>
      <c r="U329" s="5"/>
      <c r="V329" s="5"/>
      <c r="W329" s="5"/>
    </row>
    <row r="330" ht="15.75" customHeight="1">
      <c r="A330" s="78"/>
      <c r="J330" s="196"/>
      <c r="T330" s="5"/>
      <c r="U330" s="5"/>
      <c r="V330" s="5"/>
      <c r="W330" s="5"/>
    </row>
    <row r="331" ht="15.75" customHeight="1">
      <c r="A331" s="78"/>
      <c r="J331" s="196"/>
      <c r="T331" s="5"/>
      <c r="U331" s="5"/>
      <c r="V331" s="5"/>
      <c r="W331" s="5"/>
    </row>
    <row r="332" ht="15.75" customHeight="1">
      <c r="A332" s="78"/>
      <c r="J332" s="196"/>
      <c r="T332" s="5"/>
      <c r="U332" s="5"/>
      <c r="V332" s="5"/>
      <c r="W332" s="5"/>
    </row>
    <row r="333" ht="15.75" customHeight="1">
      <c r="A333" s="78"/>
      <c r="J333" s="196"/>
      <c r="T333" s="5"/>
      <c r="U333" s="5"/>
      <c r="V333" s="5"/>
      <c r="W333" s="5"/>
    </row>
    <row r="334" ht="15.75" customHeight="1">
      <c r="A334" s="78"/>
      <c r="J334" s="196"/>
      <c r="T334" s="5"/>
      <c r="U334" s="5"/>
      <c r="V334" s="5"/>
      <c r="W334" s="5"/>
    </row>
    <row r="335" ht="15.75" customHeight="1">
      <c r="A335" s="78"/>
      <c r="J335" s="196"/>
      <c r="T335" s="5"/>
      <c r="U335" s="5"/>
      <c r="V335" s="5"/>
      <c r="W335" s="5"/>
    </row>
    <row r="336" ht="15.75" customHeight="1">
      <c r="A336" s="78"/>
      <c r="J336" s="196"/>
      <c r="T336" s="5"/>
      <c r="U336" s="5"/>
      <c r="V336" s="5"/>
      <c r="W336" s="5"/>
    </row>
    <row r="337" ht="15.75" customHeight="1">
      <c r="A337" s="78"/>
      <c r="J337" s="196"/>
      <c r="T337" s="5"/>
      <c r="U337" s="5"/>
      <c r="V337" s="5"/>
      <c r="W337" s="5"/>
    </row>
    <row r="338" ht="15.75" customHeight="1">
      <c r="A338" s="78"/>
      <c r="J338" s="196"/>
      <c r="T338" s="5"/>
      <c r="U338" s="5"/>
      <c r="V338" s="5"/>
      <c r="W338" s="5"/>
    </row>
    <row r="339" ht="15.75" customHeight="1">
      <c r="A339" s="78"/>
      <c r="J339" s="196"/>
      <c r="T339" s="5"/>
      <c r="U339" s="5"/>
      <c r="V339" s="5"/>
      <c r="W339" s="5"/>
    </row>
    <row r="340" ht="15.75" customHeight="1">
      <c r="A340" s="78"/>
      <c r="J340" s="196"/>
      <c r="T340" s="5"/>
      <c r="U340" s="5"/>
      <c r="V340" s="5"/>
      <c r="W340" s="5"/>
    </row>
    <row r="341" ht="15.75" customHeight="1">
      <c r="A341" s="78"/>
      <c r="J341" s="196"/>
      <c r="T341" s="5"/>
      <c r="U341" s="5"/>
      <c r="V341" s="5"/>
      <c r="W341" s="5"/>
    </row>
    <row r="342" ht="15.75" customHeight="1">
      <c r="A342" s="78"/>
      <c r="J342" s="196"/>
      <c r="T342" s="5"/>
      <c r="U342" s="5"/>
      <c r="V342" s="5"/>
      <c r="W342" s="5"/>
    </row>
    <row r="343" ht="15.75" customHeight="1">
      <c r="A343" s="78"/>
      <c r="J343" s="196"/>
      <c r="T343" s="5"/>
      <c r="U343" s="5"/>
      <c r="V343" s="5"/>
      <c r="W343" s="5"/>
    </row>
    <row r="344" ht="15.75" customHeight="1">
      <c r="A344" s="78"/>
      <c r="J344" s="196"/>
      <c r="T344" s="5"/>
      <c r="U344" s="5"/>
      <c r="V344" s="5"/>
      <c r="W344" s="5"/>
    </row>
    <row r="345" ht="15.75" customHeight="1">
      <c r="A345" s="78"/>
      <c r="J345" s="196"/>
      <c r="T345" s="5"/>
      <c r="U345" s="5"/>
      <c r="V345" s="5"/>
      <c r="W345" s="5"/>
    </row>
    <row r="346" ht="15.75" customHeight="1">
      <c r="A346" s="78"/>
      <c r="J346" s="196"/>
      <c r="T346" s="5"/>
      <c r="U346" s="5"/>
      <c r="V346" s="5"/>
      <c r="W346" s="5"/>
    </row>
    <row r="347" ht="15.75" customHeight="1">
      <c r="A347" s="78"/>
      <c r="J347" s="196"/>
      <c r="T347" s="5"/>
      <c r="U347" s="5"/>
      <c r="V347" s="5"/>
      <c r="W347" s="5"/>
    </row>
    <row r="348" ht="15.75" customHeight="1">
      <c r="A348" s="78"/>
      <c r="J348" s="196"/>
      <c r="T348" s="5"/>
      <c r="U348" s="5"/>
      <c r="V348" s="5"/>
      <c r="W348" s="5"/>
    </row>
    <row r="349" ht="15.75" customHeight="1">
      <c r="A349" s="78"/>
      <c r="J349" s="196"/>
      <c r="T349" s="5"/>
      <c r="U349" s="5"/>
      <c r="V349" s="5"/>
      <c r="W349" s="5"/>
    </row>
    <row r="350" ht="15.75" customHeight="1">
      <c r="A350" s="78"/>
      <c r="J350" s="196"/>
      <c r="T350" s="5"/>
      <c r="U350" s="5"/>
      <c r="V350" s="5"/>
      <c r="W350" s="5"/>
    </row>
    <row r="351" ht="15.75" customHeight="1">
      <c r="A351" s="78"/>
      <c r="J351" s="196"/>
      <c r="T351" s="5"/>
      <c r="U351" s="5"/>
      <c r="V351" s="5"/>
      <c r="W351" s="5"/>
    </row>
    <row r="352" ht="15.75" customHeight="1">
      <c r="A352" s="78"/>
      <c r="J352" s="196"/>
      <c r="T352" s="5"/>
      <c r="U352" s="5"/>
      <c r="V352" s="5"/>
      <c r="W352" s="5"/>
    </row>
    <row r="353" ht="15.75" customHeight="1">
      <c r="A353" s="78"/>
      <c r="J353" s="196"/>
      <c r="T353" s="5"/>
      <c r="U353" s="5"/>
      <c r="V353" s="5"/>
      <c r="W353" s="5"/>
    </row>
    <row r="354" ht="15.75" customHeight="1">
      <c r="A354" s="78"/>
      <c r="J354" s="196"/>
      <c r="T354" s="5"/>
      <c r="U354" s="5"/>
      <c r="V354" s="5"/>
      <c r="W354" s="5"/>
    </row>
    <row r="355" ht="15.75" customHeight="1">
      <c r="A355" s="78"/>
      <c r="J355" s="196"/>
      <c r="T355" s="5"/>
      <c r="U355" s="5"/>
      <c r="V355" s="5"/>
      <c r="W355" s="5"/>
    </row>
    <row r="356" ht="15.75" customHeight="1">
      <c r="A356" s="78"/>
      <c r="J356" s="196"/>
      <c r="T356" s="5"/>
      <c r="U356" s="5"/>
      <c r="V356" s="5"/>
      <c r="W356" s="5"/>
    </row>
    <row r="357" ht="15.75" customHeight="1">
      <c r="A357" s="78"/>
      <c r="J357" s="196"/>
      <c r="T357" s="5"/>
      <c r="U357" s="5"/>
      <c r="V357" s="5"/>
      <c r="W357" s="5"/>
    </row>
    <row r="358" ht="15.75" customHeight="1">
      <c r="A358" s="78"/>
      <c r="J358" s="196"/>
      <c r="T358" s="5"/>
      <c r="U358" s="5"/>
      <c r="V358" s="5"/>
      <c r="W358" s="5"/>
    </row>
    <row r="359" ht="15.75" customHeight="1">
      <c r="A359" s="78"/>
      <c r="J359" s="196"/>
      <c r="T359" s="5"/>
      <c r="U359" s="5"/>
      <c r="V359" s="5"/>
      <c r="W359" s="5"/>
    </row>
    <row r="360" ht="15.75" customHeight="1">
      <c r="A360" s="78"/>
      <c r="J360" s="196"/>
      <c r="T360" s="5"/>
      <c r="U360" s="5"/>
      <c r="V360" s="5"/>
      <c r="W360" s="5"/>
    </row>
    <row r="361" ht="15.75" customHeight="1">
      <c r="A361" s="78"/>
      <c r="J361" s="196"/>
      <c r="T361" s="5"/>
      <c r="U361" s="5"/>
      <c r="V361" s="5"/>
      <c r="W361" s="5"/>
    </row>
    <row r="362" ht="15.75" customHeight="1">
      <c r="A362" s="78"/>
      <c r="J362" s="196"/>
      <c r="T362" s="5"/>
      <c r="U362" s="5"/>
      <c r="V362" s="5"/>
      <c r="W362" s="5"/>
    </row>
    <row r="363" ht="15.75" customHeight="1">
      <c r="A363" s="78"/>
      <c r="J363" s="196"/>
      <c r="T363" s="5"/>
      <c r="U363" s="5"/>
      <c r="V363" s="5"/>
      <c r="W363" s="5"/>
    </row>
    <row r="364" ht="15.75" customHeight="1">
      <c r="A364" s="78"/>
      <c r="J364" s="196"/>
      <c r="T364" s="5"/>
      <c r="U364" s="5"/>
      <c r="V364" s="5"/>
      <c r="W364" s="5"/>
    </row>
    <row r="365" ht="15.75" customHeight="1">
      <c r="A365" s="78"/>
      <c r="J365" s="196"/>
      <c r="T365" s="5"/>
      <c r="U365" s="5"/>
      <c r="V365" s="5"/>
      <c r="W365" s="5"/>
    </row>
    <row r="366" ht="15.75" customHeight="1">
      <c r="A366" s="78"/>
      <c r="J366" s="196"/>
      <c r="T366" s="5"/>
      <c r="U366" s="5"/>
      <c r="V366" s="5"/>
      <c r="W366" s="5"/>
    </row>
    <row r="367" ht="15.75" customHeight="1">
      <c r="A367" s="78"/>
      <c r="J367" s="196"/>
      <c r="T367" s="5"/>
      <c r="U367" s="5"/>
      <c r="V367" s="5"/>
      <c r="W367" s="5"/>
    </row>
    <row r="368" ht="15.75" customHeight="1">
      <c r="A368" s="78"/>
      <c r="J368" s="196"/>
      <c r="T368" s="5"/>
      <c r="U368" s="5"/>
      <c r="V368" s="5"/>
      <c r="W368" s="5"/>
    </row>
    <row r="369" ht="15.75" customHeight="1">
      <c r="A369" s="78"/>
      <c r="J369" s="196"/>
      <c r="T369" s="5"/>
      <c r="U369" s="5"/>
      <c r="V369" s="5"/>
      <c r="W369" s="5"/>
    </row>
    <row r="370" ht="15.75" customHeight="1">
      <c r="A370" s="78"/>
      <c r="J370" s="196"/>
      <c r="T370" s="5"/>
      <c r="U370" s="5"/>
      <c r="V370" s="5"/>
      <c r="W370" s="5"/>
    </row>
    <row r="371" ht="15.75" customHeight="1">
      <c r="A371" s="78"/>
      <c r="J371" s="196"/>
      <c r="T371" s="5"/>
      <c r="U371" s="5"/>
      <c r="V371" s="5"/>
      <c r="W371" s="5"/>
    </row>
    <row r="372" ht="15.75" customHeight="1">
      <c r="A372" s="78"/>
      <c r="J372" s="196"/>
      <c r="T372" s="5"/>
      <c r="U372" s="5"/>
      <c r="V372" s="5"/>
      <c r="W372" s="5"/>
    </row>
    <row r="373" ht="15.75" customHeight="1">
      <c r="A373" s="78"/>
      <c r="J373" s="196"/>
      <c r="T373" s="5"/>
      <c r="U373" s="5"/>
      <c r="V373" s="5"/>
      <c r="W373" s="5"/>
    </row>
    <row r="374" ht="15.75" customHeight="1">
      <c r="A374" s="78"/>
      <c r="J374" s="196"/>
      <c r="T374" s="5"/>
      <c r="U374" s="5"/>
      <c r="V374" s="5"/>
      <c r="W374" s="5"/>
    </row>
    <row r="375" ht="15.75" customHeight="1">
      <c r="A375" s="78"/>
      <c r="J375" s="196"/>
      <c r="T375" s="5"/>
      <c r="U375" s="5"/>
      <c r="V375" s="5"/>
      <c r="W375" s="5"/>
    </row>
    <row r="376" ht="15.75" customHeight="1">
      <c r="A376" s="78"/>
      <c r="J376" s="196"/>
      <c r="T376" s="5"/>
      <c r="U376" s="5"/>
      <c r="V376" s="5"/>
      <c r="W376" s="5"/>
    </row>
    <row r="377" ht="15.75" customHeight="1">
      <c r="A377" s="78"/>
      <c r="J377" s="196"/>
      <c r="T377" s="5"/>
      <c r="U377" s="5"/>
      <c r="V377" s="5"/>
      <c r="W377" s="5"/>
    </row>
    <row r="378" ht="15.75" customHeight="1">
      <c r="A378" s="78"/>
      <c r="J378" s="196"/>
      <c r="T378" s="5"/>
      <c r="U378" s="5"/>
      <c r="V378" s="5"/>
      <c r="W378" s="5"/>
    </row>
    <row r="379" ht="15.75" customHeight="1">
      <c r="A379" s="78"/>
      <c r="J379" s="196"/>
      <c r="T379" s="5"/>
      <c r="U379" s="5"/>
      <c r="V379" s="5"/>
      <c r="W379" s="5"/>
    </row>
    <row r="380" ht="15.75" customHeight="1">
      <c r="A380" s="78"/>
      <c r="J380" s="196"/>
      <c r="T380" s="5"/>
      <c r="U380" s="5"/>
      <c r="V380" s="5"/>
      <c r="W380" s="5"/>
    </row>
    <row r="381" ht="15.75" customHeight="1">
      <c r="A381" s="78"/>
      <c r="J381" s="196"/>
      <c r="T381" s="5"/>
      <c r="U381" s="5"/>
      <c r="V381" s="5"/>
      <c r="W381" s="5"/>
    </row>
    <row r="382" ht="15.75" customHeight="1">
      <c r="A382" s="78"/>
      <c r="J382" s="196"/>
      <c r="T382" s="5"/>
      <c r="U382" s="5"/>
      <c r="V382" s="5"/>
      <c r="W382" s="5"/>
    </row>
    <row r="383" ht="15.75" customHeight="1">
      <c r="A383" s="78"/>
      <c r="J383" s="196"/>
      <c r="T383" s="5"/>
      <c r="U383" s="5"/>
      <c r="V383" s="5"/>
      <c r="W383" s="5"/>
    </row>
    <row r="384" ht="15.75" customHeight="1">
      <c r="A384" s="78"/>
      <c r="J384" s="196"/>
      <c r="T384" s="5"/>
      <c r="U384" s="5"/>
      <c r="V384" s="5"/>
      <c r="W384" s="5"/>
    </row>
    <row r="385" ht="15.75" customHeight="1">
      <c r="A385" s="78"/>
      <c r="J385" s="196"/>
      <c r="T385" s="5"/>
      <c r="U385" s="5"/>
      <c r="V385" s="5"/>
      <c r="W385" s="5"/>
    </row>
    <row r="386" ht="15.75" customHeight="1">
      <c r="A386" s="78"/>
      <c r="J386" s="196"/>
      <c r="T386" s="5"/>
      <c r="U386" s="5"/>
      <c r="V386" s="5"/>
      <c r="W386" s="5"/>
    </row>
    <row r="387" ht="15.75" customHeight="1">
      <c r="A387" s="78"/>
      <c r="J387" s="196"/>
      <c r="T387" s="5"/>
      <c r="U387" s="5"/>
      <c r="V387" s="5"/>
      <c r="W387" s="5"/>
    </row>
    <row r="388" ht="15.75" customHeight="1">
      <c r="A388" s="78"/>
      <c r="J388" s="196"/>
      <c r="T388" s="5"/>
      <c r="U388" s="5"/>
      <c r="V388" s="5"/>
      <c r="W388" s="5"/>
    </row>
    <row r="389" ht="15.75" customHeight="1">
      <c r="A389" s="78"/>
      <c r="J389" s="196"/>
      <c r="T389" s="5"/>
      <c r="U389" s="5"/>
      <c r="V389" s="5"/>
      <c r="W389" s="5"/>
    </row>
    <row r="390" ht="15.75" customHeight="1">
      <c r="A390" s="78"/>
      <c r="J390" s="196"/>
      <c r="T390" s="5"/>
      <c r="U390" s="5"/>
      <c r="V390" s="5"/>
      <c r="W390" s="5"/>
    </row>
    <row r="391" ht="15.75" customHeight="1">
      <c r="A391" s="78"/>
      <c r="J391" s="196"/>
      <c r="T391" s="5"/>
      <c r="U391" s="5"/>
      <c r="V391" s="5"/>
      <c r="W391" s="5"/>
    </row>
    <row r="392" ht="15.75" customHeight="1">
      <c r="A392" s="78"/>
      <c r="J392" s="196"/>
      <c r="T392" s="5"/>
      <c r="U392" s="5"/>
      <c r="V392" s="5"/>
      <c r="W392" s="5"/>
    </row>
    <row r="393" ht="15.75" customHeight="1">
      <c r="A393" s="78"/>
      <c r="J393" s="196"/>
      <c r="T393" s="5"/>
      <c r="U393" s="5"/>
      <c r="V393" s="5"/>
      <c r="W393" s="5"/>
    </row>
    <row r="394" ht="15.75" customHeight="1">
      <c r="A394" s="78"/>
      <c r="J394" s="196"/>
      <c r="T394" s="5"/>
      <c r="U394" s="5"/>
      <c r="V394" s="5"/>
      <c r="W394" s="5"/>
    </row>
    <row r="395" ht="15.75" customHeight="1">
      <c r="A395" s="78"/>
      <c r="J395" s="196"/>
      <c r="T395" s="5"/>
      <c r="U395" s="5"/>
      <c r="V395" s="5"/>
      <c r="W395" s="5"/>
    </row>
    <row r="396" ht="15.75" customHeight="1">
      <c r="A396" s="78"/>
      <c r="J396" s="196"/>
      <c r="T396" s="5"/>
      <c r="U396" s="5"/>
      <c r="V396" s="5"/>
      <c r="W396" s="5"/>
    </row>
    <row r="397" ht="15.75" customHeight="1">
      <c r="A397" s="78"/>
      <c r="J397" s="196"/>
      <c r="T397" s="5"/>
      <c r="U397" s="5"/>
      <c r="V397" s="5"/>
      <c r="W397" s="5"/>
    </row>
    <row r="398" ht="15.75" customHeight="1">
      <c r="A398" s="78"/>
      <c r="J398" s="196"/>
      <c r="T398" s="5"/>
      <c r="U398" s="5"/>
      <c r="V398" s="5"/>
      <c r="W398" s="5"/>
    </row>
    <row r="399" ht="15.75" customHeight="1">
      <c r="A399" s="78"/>
      <c r="J399" s="196"/>
      <c r="T399" s="5"/>
      <c r="U399" s="5"/>
      <c r="V399" s="5"/>
      <c r="W399" s="5"/>
    </row>
    <row r="400" ht="15.75" customHeight="1">
      <c r="A400" s="78"/>
      <c r="J400" s="196"/>
      <c r="T400" s="5"/>
      <c r="U400" s="5"/>
      <c r="V400" s="5"/>
      <c r="W400" s="5"/>
    </row>
    <row r="401" ht="15.75" customHeight="1">
      <c r="A401" s="78"/>
      <c r="J401" s="196"/>
      <c r="T401" s="5"/>
      <c r="U401" s="5"/>
      <c r="V401" s="5"/>
      <c r="W401" s="5"/>
    </row>
    <row r="402" ht="15.75" customHeight="1">
      <c r="A402" s="78"/>
      <c r="J402" s="196"/>
      <c r="T402" s="5"/>
      <c r="U402" s="5"/>
      <c r="V402" s="5"/>
      <c r="W402" s="5"/>
    </row>
    <row r="403" ht="15.75" customHeight="1">
      <c r="A403" s="78"/>
      <c r="J403" s="196"/>
      <c r="T403" s="5"/>
      <c r="U403" s="5"/>
      <c r="V403" s="5"/>
      <c r="W403" s="5"/>
    </row>
    <row r="404" ht="15.75" customHeight="1">
      <c r="A404" s="78"/>
      <c r="J404" s="196"/>
      <c r="T404" s="5"/>
      <c r="U404" s="5"/>
      <c r="V404" s="5"/>
      <c r="W404" s="5"/>
    </row>
    <row r="405" ht="15.75" customHeight="1">
      <c r="A405" s="78"/>
      <c r="J405" s="196"/>
      <c r="T405" s="5"/>
      <c r="U405" s="5"/>
      <c r="V405" s="5"/>
      <c r="W405" s="5"/>
    </row>
    <row r="406" ht="15.75" customHeight="1">
      <c r="A406" s="78"/>
      <c r="J406" s="196"/>
      <c r="T406" s="5"/>
      <c r="U406" s="5"/>
      <c r="V406" s="5"/>
      <c r="W406" s="5"/>
    </row>
    <row r="407" ht="15.75" customHeight="1">
      <c r="A407" s="78"/>
      <c r="J407" s="196"/>
      <c r="T407" s="5"/>
      <c r="U407" s="5"/>
      <c r="V407" s="5"/>
      <c r="W407" s="5"/>
    </row>
    <row r="408" ht="15.75" customHeight="1">
      <c r="A408" s="78"/>
      <c r="J408" s="196"/>
      <c r="T408" s="5"/>
      <c r="U408" s="5"/>
      <c r="V408" s="5"/>
      <c r="W408" s="5"/>
    </row>
    <row r="409" ht="15.75" customHeight="1">
      <c r="A409" s="78"/>
      <c r="J409" s="196"/>
      <c r="T409" s="5"/>
      <c r="U409" s="5"/>
      <c r="V409" s="5"/>
      <c r="W409" s="5"/>
    </row>
    <row r="410" ht="15.75" customHeight="1">
      <c r="A410" s="78"/>
      <c r="J410" s="196"/>
      <c r="T410" s="5"/>
      <c r="U410" s="5"/>
      <c r="V410" s="5"/>
      <c r="W410" s="5"/>
    </row>
    <row r="411" ht="15.75" customHeight="1">
      <c r="A411" s="78"/>
      <c r="J411" s="196"/>
      <c r="T411" s="5"/>
      <c r="U411" s="5"/>
      <c r="V411" s="5"/>
      <c r="W411" s="5"/>
    </row>
    <row r="412" ht="15.75" customHeight="1">
      <c r="A412" s="78"/>
      <c r="J412" s="196"/>
      <c r="T412" s="5"/>
      <c r="U412" s="5"/>
      <c r="V412" s="5"/>
      <c r="W412" s="5"/>
    </row>
    <row r="413" ht="15.75" customHeight="1">
      <c r="A413" s="78"/>
      <c r="J413" s="196"/>
      <c r="T413" s="5"/>
      <c r="U413" s="5"/>
      <c r="V413" s="5"/>
      <c r="W413" s="5"/>
    </row>
    <row r="414" ht="15.75" customHeight="1">
      <c r="A414" s="78"/>
      <c r="J414" s="196"/>
      <c r="T414" s="5"/>
      <c r="U414" s="5"/>
      <c r="V414" s="5"/>
      <c r="W414" s="5"/>
    </row>
    <row r="415" ht="15.75" customHeight="1">
      <c r="A415" s="78"/>
      <c r="J415" s="196"/>
      <c r="T415" s="5"/>
      <c r="U415" s="5"/>
      <c r="V415" s="5"/>
      <c r="W415" s="5"/>
    </row>
    <row r="416" ht="15.75" customHeight="1">
      <c r="A416" s="78"/>
      <c r="J416" s="196"/>
      <c r="T416" s="5"/>
      <c r="U416" s="5"/>
      <c r="V416" s="5"/>
      <c r="W416" s="5"/>
    </row>
    <row r="417" ht="15.75" customHeight="1">
      <c r="A417" s="78"/>
      <c r="J417" s="196"/>
      <c r="T417" s="5"/>
      <c r="U417" s="5"/>
      <c r="V417" s="5"/>
      <c r="W417" s="5"/>
    </row>
    <row r="418" ht="15.75" customHeight="1">
      <c r="A418" s="78"/>
      <c r="J418" s="196"/>
      <c r="T418" s="5"/>
      <c r="U418" s="5"/>
      <c r="V418" s="5"/>
      <c r="W418" s="5"/>
    </row>
    <row r="419" ht="15.75" customHeight="1">
      <c r="A419" s="78"/>
      <c r="J419" s="196"/>
      <c r="T419" s="5"/>
      <c r="U419" s="5"/>
      <c r="V419" s="5"/>
      <c r="W419" s="5"/>
    </row>
    <row r="420" ht="15.75" customHeight="1">
      <c r="A420" s="78"/>
      <c r="J420" s="196"/>
      <c r="T420" s="5"/>
      <c r="U420" s="5"/>
      <c r="V420" s="5"/>
      <c r="W420" s="5"/>
    </row>
    <row r="421" ht="15.75" customHeight="1">
      <c r="A421" s="78"/>
      <c r="J421" s="196"/>
      <c r="T421" s="5"/>
      <c r="U421" s="5"/>
      <c r="V421" s="5"/>
      <c r="W421" s="5"/>
    </row>
    <row r="422" ht="15.75" customHeight="1">
      <c r="A422" s="78"/>
      <c r="J422" s="196"/>
      <c r="T422" s="5"/>
      <c r="U422" s="5"/>
      <c r="V422" s="5"/>
      <c r="W422" s="5"/>
    </row>
    <row r="423" ht="15.75" customHeight="1">
      <c r="A423" s="78"/>
      <c r="J423" s="196"/>
      <c r="T423" s="5"/>
      <c r="U423" s="5"/>
      <c r="V423" s="5"/>
      <c r="W423" s="5"/>
    </row>
    <row r="424" ht="15.75" customHeight="1">
      <c r="A424" s="78"/>
      <c r="J424" s="196"/>
      <c r="T424" s="5"/>
      <c r="U424" s="5"/>
      <c r="V424" s="5"/>
      <c r="W424" s="5"/>
    </row>
    <row r="425" ht="15.75" customHeight="1">
      <c r="A425" s="78"/>
      <c r="J425" s="196"/>
      <c r="T425" s="5"/>
      <c r="U425" s="5"/>
      <c r="V425" s="5"/>
      <c r="W425" s="5"/>
    </row>
    <row r="426" ht="15.75" customHeight="1">
      <c r="A426" s="78"/>
      <c r="J426" s="196"/>
      <c r="T426" s="5"/>
      <c r="U426" s="5"/>
      <c r="V426" s="5"/>
      <c r="W426" s="5"/>
    </row>
    <row r="427" ht="15.75" customHeight="1">
      <c r="A427" s="78"/>
      <c r="J427" s="196"/>
      <c r="T427" s="5"/>
      <c r="U427" s="5"/>
      <c r="V427" s="5"/>
      <c r="W427" s="5"/>
    </row>
    <row r="428" ht="15.75" customHeight="1">
      <c r="A428" s="78"/>
      <c r="J428" s="196"/>
      <c r="T428" s="5"/>
      <c r="U428" s="5"/>
      <c r="V428" s="5"/>
      <c r="W428" s="5"/>
    </row>
    <row r="429" ht="15.75" customHeight="1">
      <c r="A429" s="78"/>
      <c r="J429" s="196"/>
      <c r="T429" s="5"/>
      <c r="U429" s="5"/>
      <c r="V429" s="5"/>
      <c r="W429" s="5"/>
    </row>
    <row r="430" ht="15.75" customHeight="1">
      <c r="A430" s="78"/>
      <c r="J430" s="196"/>
      <c r="T430" s="5"/>
      <c r="U430" s="5"/>
      <c r="V430" s="5"/>
      <c r="W430" s="5"/>
    </row>
    <row r="431" ht="15.75" customHeight="1">
      <c r="A431" s="78"/>
      <c r="J431" s="196"/>
      <c r="T431" s="5"/>
      <c r="U431" s="5"/>
      <c r="V431" s="5"/>
      <c r="W431" s="5"/>
    </row>
    <row r="432" ht="15.75" customHeight="1">
      <c r="A432" s="78"/>
      <c r="J432" s="196"/>
      <c r="T432" s="5"/>
      <c r="U432" s="5"/>
      <c r="V432" s="5"/>
      <c r="W432" s="5"/>
    </row>
    <row r="433" ht="15.75" customHeight="1">
      <c r="A433" s="78"/>
      <c r="J433" s="196"/>
      <c r="T433" s="5"/>
      <c r="U433" s="5"/>
      <c r="V433" s="5"/>
      <c r="W433" s="5"/>
    </row>
    <row r="434" ht="15.75" customHeight="1">
      <c r="A434" s="78"/>
      <c r="J434" s="196"/>
      <c r="T434" s="5"/>
      <c r="U434" s="5"/>
      <c r="V434" s="5"/>
      <c r="W434" s="5"/>
    </row>
    <row r="435" ht="15.75" customHeight="1">
      <c r="A435" s="78"/>
      <c r="J435" s="196"/>
      <c r="T435" s="5"/>
      <c r="U435" s="5"/>
      <c r="V435" s="5"/>
      <c r="W435" s="5"/>
    </row>
    <row r="436" ht="15.75" customHeight="1">
      <c r="A436" s="78"/>
      <c r="J436" s="196"/>
      <c r="T436" s="5"/>
      <c r="U436" s="5"/>
      <c r="V436" s="5"/>
      <c r="W436" s="5"/>
    </row>
    <row r="437" ht="15.75" customHeight="1">
      <c r="A437" s="78"/>
      <c r="J437" s="196"/>
      <c r="T437" s="5"/>
      <c r="U437" s="5"/>
      <c r="V437" s="5"/>
      <c r="W437" s="5"/>
    </row>
    <row r="438" ht="15.75" customHeight="1">
      <c r="A438" s="78"/>
      <c r="J438" s="196"/>
      <c r="T438" s="5"/>
      <c r="U438" s="5"/>
      <c r="V438" s="5"/>
      <c r="W438" s="5"/>
    </row>
    <row r="439" ht="15.75" customHeight="1">
      <c r="A439" s="78"/>
      <c r="J439" s="196"/>
      <c r="T439" s="5"/>
      <c r="U439" s="5"/>
      <c r="V439" s="5"/>
      <c r="W439" s="5"/>
    </row>
    <row r="440" ht="15.75" customHeight="1">
      <c r="A440" s="78"/>
      <c r="J440" s="196"/>
      <c r="T440" s="5"/>
      <c r="U440" s="5"/>
      <c r="V440" s="5"/>
      <c r="W440" s="5"/>
    </row>
    <row r="441" ht="15.75" customHeight="1">
      <c r="A441" s="78"/>
      <c r="J441" s="196"/>
      <c r="T441" s="5"/>
      <c r="U441" s="5"/>
      <c r="V441" s="5"/>
      <c r="W441" s="5"/>
    </row>
    <row r="442" ht="15.75" customHeight="1">
      <c r="A442" s="78"/>
      <c r="J442" s="196"/>
      <c r="T442" s="5"/>
      <c r="U442" s="5"/>
      <c r="V442" s="5"/>
      <c r="W442" s="5"/>
    </row>
    <row r="443" ht="15.75" customHeight="1">
      <c r="A443" s="78"/>
      <c r="J443" s="196"/>
      <c r="T443" s="5"/>
      <c r="U443" s="5"/>
      <c r="V443" s="5"/>
      <c r="W443" s="5"/>
    </row>
    <row r="444" ht="15.75" customHeight="1">
      <c r="A444" s="78"/>
      <c r="J444" s="196"/>
      <c r="T444" s="5"/>
      <c r="U444" s="5"/>
      <c r="V444" s="5"/>
      <c r="W444" s="5"/>
    </row>
    <row r="445" ht="15.75" customHeight="1">
      <c r="A445" s="78"/>
      <c r="J445" s="196"/>
      <c r="T445" s="5"/>
      <c r="U445" s="5"/>
      <c r="V445" s="5"/>
      <c r="W445" s="5"/>
    </row>
    <row r="446" ht="15.75" customHeight="1">
      <c r="A446" s="78"/>
      <c r="J446" s="196"/>
      <c r="T446" s="5"/>
      <c r="U446" s="5"/>
      <c r="V446" s="5"/>
      <c r="W446" s="5"/>
    </row>
    <row r="447" ht="15.75" customHeight="1">
      <c r="A447" s="78"/>
      <c r="J447" s="196"/>
      <c r="T447" s="5"/>
      <c r="U447" s="5"/>
      <c r="V447" s="5"/>
      <c r="W447" s="5"/>
    </row>
    <row r="448" ht="15.75" customHeight="1">
      <c r="A448" s="78"/>
      <c r="J448" s="196"/>
      <c r="T448" s="5"/>
      <c r="U448" s="5"/>
      <c r="V448" s="5"/>
      <c r="W448" s="5"/>
    </row>
    <row r="449" ht="15.75" customHeight="1">
      <c r="A449" s="78"/>
      <c r="J449" s="196"/>
      <c r="T449" s="5"/>
      <c r="U449" s="5"/>
      <c r="V449" s="5"/>
      <c r="W449" s="5"/>
    </row>
    <row r="450" ht="15.75" customHeight="1">
      <c r="A450" s="78"/>
      <c r="J450" s="196"/>
      <c r="T450" s="5"/>
      <c r="U450" s="5"/>
      <c r="V450" s="5"/>
      <c r="W450" s="5"/>
    </row>
    <row r="451" ht="15.75" customHeight="1">
      <c r="A451" s="78"/>
      <c r="J451" s="196"/>
      <c r="T451" s="5"/>
      <c r="U451" s="5"/>
      <c r="V451" s="5"/>
      <c r="W451" s="5"/>
    </row>
    <row r="452" ht="15.75" customHeight="1">
      <c r="A452" s="78"/>
      <c r="J452" s="196"/>
      <c r="T452" s="5"/>
      <c r="U452" s="5"/>
      <c r="V452" s="5"/>
      <c r="W452" s="5"/>
    </row>
    <row r="453" ht="15.75" customHeight="1">
      <c r="A453" s="78"/>
      <c r="J453" s="196"/>
      <c r="T453" s="5"/>
      <c r="U453" s="5"/>
      <c r="V453" s="5"/>
      <c r="W453" s="5"/>
    </row>
    <row r="454" ht="15.75" customHeight="1">
      <c r="A454" s="78"/>
      <c r="J454" s="196"/>
      <c r="T454" s="5"/>
      <c r="U454" s="5"/>
      <c r="V454" s="5"/>
      <c r="W454" s="5"/>
    </row>
    <row r="455" ht="15.75" customHeight="1">
      <c r="A455" s="78"/>
      <c r="J455" s="196"/>
      <c r="T455" s="5"/>
      <c r="U455" s="5"/>
      <c r="V455" s="5"/>
      <c r="W455" s="5"/>
    </row>
    <row r="456" ht="15.75" customHeight="1">
      <c r="A456" s="78"/>
      <c r="J456" s="196"/>
      <c r="T456" s="5"/>
      <c r="U456" s="5"/>
      <c r="V456" s="5"/>
      <c r="W456" s="5"/>
    </row>
    <row r="457" ht="15.75" customHeight="1">
      <c r="A457" s="78"/>
      <c r="J457" s="196"/>
      <c r="T457" s="5"/>
      <c r="U457" s="5"/>
      <c r="V457" s="5"/>
      <c r="W457" s="5"/>
    </row>
    <row r="458" ht="15.75" customHeight="1">
      <c r="A458" s="78"/>
      <c r="J458" s="196"/>
      <c r="T458" s="5"/>
      <c r="U458" s="5"/>
      <c r="V458" s="5"/>
      <c r="W458" s="5"/>
    </row>
    <row r="459" ht="15.75" customHeight="1">
      <c r="A459" s="78"/>
      <c r="J459" s="196"/>
      <c r="T459" s="5"/>
      <c r="U459" s="5"/>
      <c r="V459" s="5"/>
      <c r="W459" s="5"/>
    </row>
    <row r="460" ht="15.75" customHeight="1">
      <c r="A460" s="78"/>
      <c r="J460" s="196"/>
      <c r="T460" s="5"/>
      <c r="U460" s="5"/>
      <c r="V460" s="5"/>
      <c r="W460" s="5"/>
    </row>
    <row r="461" ht="15.75" customHeight="1">
      <c r="A461" s="78"/>
      <c r="J461" s="196"/>
      <c r="T461" s="5"/>
      <c r="U461" s="5"/>
      <c r="V461" s="5"/>
      <c r="W461" s="5"/>
    </row>
    <row r="462" ht="15.75" customHeight="1">
      <c r="A462" s="78"/>
      <c r="J462" s="196"/>
      <c r="T462" s="5"/>
      <c r="U462" s="5"/>
      <c r="V462" s="5"/>
      <c r="W462" s="5"/>
    </row>
    <row r="463" ht="15.75" customHeight="1">
      <c r="A463" s="78"/>
      <c r="J463" s="196"/>
      <c r="T463" s="5"/>
      <c r="U463" s="5"/>
      <c r="V463" s="5"/>
      <c r="W463" s="5"/>
    </row>
    <row r="464" ht="15.75" customHeight="1">
      <c r="A464" s="78"/>
      <c r="J464" s="196"/>
      <c r="T464" s="5"/>
      <c r="U464" s="5"/>
      <c r="V464" s="5"/>
      <c r="W464" s="5"/>
    </row>
    <row r="465" ht="15.75" customHeight="1">
      <c r="A465" s="78"/>
      <c r="J465" s="196"/>
      <c r="T465" s="5"/>
      <c r="U465" s="5"/>
      <c r="V465" s="5"/>
      <c r="W465" s="5"/>
    </row>
    <row r="466" ht="15.75" customHeight="1">
      <c r="A466" s="78"/>
      <c r="J466" s="196"/>
      <c r="T466" s="5"/>
      <c r="U466" s="5"/>
      <c r="V466" s="5"/>
      <c r="W466" s="5"/>
    </row>
    <row r="467" ht="15.75" customHeight="1">
      <c r="A467" s="78"/>
      <c r="J467" s="196"/>
      <c r="T467" s="5"/>
      <c r="U467" s="5"/>
      <c r="V467" s="5"/>
      <c r="W467" s="5"/>
    </row>
    <row r="468" ht="15.75" customHeight="1">
      <c r="A468" s="78"/>
      <c r="J468" s="196"/>
      <c r="T468" s="5"/>
      <c r="U468" s="5"/>
      <c r="V468" s="5"/>
      <c r="W468" s="5"/>
    </row>
    <row r="469" ht="15.75" customHeight="1">
      <c r="A469" s="78"/>
      <c r="J469" s="196"/>
      <c r="T469" s="5"/>
      <c r="U469" s="5"/>
      <c r="V469" s="5"/>
      <c r="W469" s="5"/>
    </row>
    <row r="470" ht="15.75" customHeight="1">
      <c r="A470" s="78"/>
      <c r="J470" s="196"/>
      <c r="T470" s="5"/>
      <c r="U470" s="5"/>
      <c r="V470" s="5"/>
      <c r="W470" s="5"/>
    </row>
    <row r="471" ht="15.75" customHeight="1">
      <c r="A471" s="78"/>
      <c r="J471" s="196"/>
      <c r="T471" s="5"/>
      <c r="U471" s="5"/>
      <c r="V471" s="5"/>
      <c r="W471" s="5"/>
    </row>
    <row r="472" ht="15.75" customHeight="1">
      <c r="A472" s="78"/>
      <c r="J472" s="196"/>
      <c r="T472" s="5"/>
      <c r="U472" s="5"/>
      <c r="V472" s="5"/>
      <c r="W472" s="5"/>
    </row>
    <row r="473" ht="15.75" customHeight="1">
      <c r="A473" s="78"/>
      <c r="J473" s="196"/>
      <c r="T473" s="5"/>
      <c r="U473" s="5"/>
      <c r="V473" s="5"/>
      <c r="W473" s="5"/>
    </row>
    <row r="474" ht="15.75" customHeight="1">
      <c r="A474" s="78"/>
      <c r="J474" s="196"/>
      <c r="T474" s="5"/>
      <c r="U474" s="5"/>
      <c r="V474" s="5"/>
      <c r="W474" s="5"/>
    </row>
    <row r="475" ht="15.75" customHeight="1">
      <c r="A475" s="78"/>
      <c r="J475" s="196"/>
      <c r="T475" s="5"/>
      <c r="U475" s="5"/>
      <c r="V475" s="5"/>
      <c r="W475" s="5"/>
    </row>
    <row r="476" ht="15.75" customHeight="1">
      <c r="A476" s="78"/>
      <c r="J476" s="196"/>
      <c r="T476" s="5"/>
      <c r="U476" s="5"/>
      <c r="V476" s="5"/>
      <c r="W476" s="5"/>
    </row>
    <row r="477" ht="15.75" customHeight="1">
      <c r="A477" s="78"/>
      <c r="J477" s="196"/>
      <c r="T477" s="5"/>
      <c r="U477" s="5"/>
      <c r="V477" s="5"/>
      <c r="W477" s="5"/>
    </row>
    <row r="478" ht="15.75" customHeight="1">
      <c r="A478" s="78"/>
      <c r="J478" s="196"/>
      <c r="T478" s="5"/>
      <c r="U478" s="5"/>
      <c r="V478" s="5"/>
      <c r="W478" s="5"/>
    </row>
    <row r="479" ht="15.75" customHeight="1">
      <c r="A479" s="78"/>
      <c r="J479" s="196"/>
      <c r="T479" s="5"/>
      <c r="U479" s="5"/>
      <c r="V479" s="5"/>
      <c r="W479" s="5"/>
    </row>
    <row r="480" ht="15.75" customHeight="1">
      <c r="A480" s="78"/>
      <c r="J480" s="196"/>
      <c r="T480" s="5"/>
      <c r="U480" s="5"/>
      <c r="V480" s="5"/>
      <c r="W480" s="5"/>
    </row>
    <row r="481" ht="15.75" customHeight="1">
      <c r="A481" s="78"/>
      <c r="J481" s="196"/>
      <c r="T481" s="5"/>
      <c r="U481" s="5"/>
      <c r="V481" s="5"/>
      <c r="W481" s="5"/>
    </row>
    <row r="482" ht="15.75" customHeight="1">
      <c r="A482" s="78"/>
      <c r="J482" s="196"/>
      <c r="T482" s="5"/>
      <c r="U482" s="5"/>
      <c r="V482" s="5"/>
      <c r="W482" s="5"/>
    </row>
    <row r="483" ht="15.75" customHeight="1">
      <c r="A483" s="78"/>
      <c r="J483" s="196"/>
      <c r="T483" s="5"/>
      <c r="U483" s="5"/>
      <c r="V483" s="5"/>
      <c r="W483" s="5"/>
    </row>
    <row r="484" ht="15.75" customHeight="1">
      <c r="A484" s="78"/>
      <c r="J484" s="196"/>
      <c r="T484" s="5"/>
      <c r="U484" s="5"/>
      <c r="V484" s="5"/>
      <c r="W484" s="5"/>
    </row>
    <row r="485" ht="15.75" customHeight="1">
      <c r="A485" s="78"/>
      <c r="J485" s="196"/>
      <c r="T485" s="5"/>
      <c r="U485" s="5"/>
      <c r="V485" s="5"/>
      <c r="W485" s="5"/>
    </row>
    <row r="486" ht="15.75" customHeight="1">
      <c r="A486" s="78"/>
      <c r="J486" s="196"/>
      <c r="T486" s="5"/>
      <c r="U486" s="5"/>
      <c r="V486" s="5"/>
      <c r="W486" s="5"/>
    </row>
    <row r="487" ht="15.75" customHeight="1">
      <c r="A487" s="78"/>
      <c r="J487" s="196"/>
      <c r="T487" s="5"/>
      <c r="U487" s="5"/>
      <c r="V487" s="5"/>
      <c r="W487" s="5"/>
    </row>
    <row r="488" ht="15.75" customHeight="1">
      <c r="A488" s="78"/>
      <c r="J488" s="196"/>
      <c r="T488" s="5"/>
      <c r="U488" s="5"/>
      <c r="V488" s="5"/>
      <c r="W488" s="5"/>
    </row>
    <row r="489" ht="15.75" customHeight="1">
      <c r="A489" s="78"/>
      <c r="J489" s="196"/>
      <c r="T489" s="5"/>
      <c r="U489" s="5"/>
      <c r="V489" s="5"/>
      <c r="W489" s="5"/>
    </row>
    <row r="490" ht="15.75" customHeight="1">
      <c r="A490" s="78"/>
      <c r="J490" s="196"/>
      <c r="T490" s="5"/>
      <c r="U490" s="5"/>
      <c r="V490" s="5"/>
      <c r="W490" s="5"/>
    </row>
    <row r="491" ht="15.75" customHeight="1">
      <c r="A491" s="78"/>
      <c r="J491" s="196"/>
      <c r="T491" s="5"/>
      <c r="U491" s="5"/>
      <c r="V491" s="5"/>
      <c r="W491" s="5"/>
    </row>
    <row r="492" ht="15.75" customHeight="1">
      <c r="A492" s="78"/>
      <c r="J492" s="196"/>
      <c r="T492" s="5"/>
      <c r="U492" s="5"/>
      <c r="V492" s="5"/>
      <c r="W492" s="5"/>
    </row>
    <row r="493" ht="15.75" customHeight="1">
      <c r="A493" s="78"/>
      <c r="J493" s="196"/>
      <c r="T493" s="5"/>
      <c r="U493" s="5"/>
      <c r="V493" s="5"/>
      <c r="W493" s="5"/>
    </row>
    <row r="494" ht="15.75" customHeight="1">
      <c r="A494" s="78"/>
      <c r="J494" s="196"/>
      <c r="T494" s="5"/>
      <c r="U494" s="5"/>
      <c r="V494" s="5"/>
      <c r="W494" s="5"/>
    </row>
    <row r="495" ht="15.75" customHeight="1">
      <c r="A495" s="78"/>
      <c r="J495" s="196"/>
      <c r="T495" s="5"/>
      <c r="U495" s="5"/>
      <c r="V495" s="5"/>
      <c r="W495" s="5"/>
    </row>
    <row r="496" ht="15.75" customHeight="1">
      <c r="A496" s="78"/>
      <c r="J496" s="196"/>
      <c r="T496" s="5"/>
      <c r="U496" s="5"/>
      <c r="V496" s="5"/>
      <c r="W496" s="5"/>
    </row>
    <row r="497" ht="15.75" customHeight="1">
      <c r="A497" s="78"/>
      <c r="J497" s="196"/>
      <c r="T497" s="5"/>
      <c r="U497" s="5"/>
      <c r="V497" s="5"/>
      <c r="W497" s="5"/>
    </row>
    <row r="498" ht="15.75" customHeight="1">
      <c r="A498" s="78"/>
      <c r="J498" s="196"/>
      <c r="T498" s="5"/>
      <c r="U498" s="5"/>
      <c r="V498" s="5"/>
      <c r="W498" s="5"/>
    </row>
    <row r="499" ht="15.75" customHeight="1">
      <c r="A499" s="78"/>
      <c r="J499" s="196"/>
      <c r="T499" s="5"/>
      <c r="U499" s="5"/>
      <c r="V499" s="5"/>
      <c r="W499" s="5"/>
    </row>
    <row r="500" ht="15.75" customHeight="1">
      <c r="A500" s="78"/>
      <c r="J500" s="196"/>
      <c r="T500" s="5"/>
      <c r="U500" s="5"/>
      <c r="V500" s="5"/>
      <c r="W500" s="5"/>
    </row>
    <row r="501" ht="15.75" customHeight="1">
      <c r="A501" s="78"/>
      <c r="J501" s="196"/>
      <c r="T501" s="5"/>
      <c r="U501" s="5"/>
      <c r="V501" s="5"/>
      <c r="W501" s="5"/>
    </row>
    <row r="502" ht="15.75" customHeight="1">
      <c r="A502" s="78"/>
      <c r="J502" s="196"/>
      <c r="T502" s="5"/>
      <c r="U502" s="5"/>
      <c r="V502" s="5"/>
      <c r="W502" s="5"/>
    </row>
    <row r="503" ht="15.75" customHeight="1">
      <c r="A503" s="78"/>
      <c r="J503" s="196"/>
      <c r="T503" s="5"/>
      <c r="U503" s="5"/>
      <c r="V503" s="5"/>
      <c r="W503" s="5"/>
    </row>
    <row r="504" ht="15.75" customHeight="1">
      <c r="A504" s="78"/>
      <c r="J504" s="196"/>
      <c r="T504" s="5"/>
      <c r="U504" s="5"/>
      <c r="V504" s="5"/>
      <c r="W504" s="5"/>
    </row>
    <row r="505" ht="15.75" customHeight="1">
      <c r="A505" s="78"/>
      <c r="J505" s="196"/>
      <c r="T505" s="5"/>
      <c r="U505" s="5"/>
      <c r="V505" s="5"/>
      <c r="W505" s="5"/>
    </row>
    <row r="506" ht="15.75" customHeight="1">
      <c r="A506" s="78"/>
      <c r="J506" s="196"/>
      <c r="T506" s="5"/>
      <c r="U506" s="5"/>
      <c r="V506" s="5"/>
      <c r="W506" s="5"/>
    </row>
    <row r="507" ht="15.75" customHeight="1">
      <c r="A507" s="78"/>
      <c r="J507" s="196"/>
      <c r="T507" s="5"/>
      <c r="U507" s="5"/>
      <c r="V507" s="5"/>
      <c r="W507" s="5"/>
    </row>
    <row r="508" ht="15.75" customHeight="1">
      <c r="A508" s="78"/>
      <c r="J508" s="196"/>
      <c r="T508" s="5"/>
      <c r="U508" s="5"/>
      <c r="V508" s="5"/>
      <c r="W508" s="5"/>
    </row>
    <row r="509" ht="15.75" customHeight="1">
      <c r="A509" s="78"/>
      <c r="J509" s="196"/>
      <c r="T509" s="5"/>
      <c r="U509" s="5"/>
      <c r="V509" s="5"/>
      <c r="W509" s="5"/>
    </row>
    <row r="510" ht="15.75" customHeight="1">
      <c r="A510" s="78"/>
      <c r="J510" s="196"/>
      <c r="T510" s="5"/>
      <c r="U510" s="5"/>
      <c r="V510" s="5"/>
      <c r="W510" s="5"/>
    </row>
    <row r="511" ht="15.75" customHeight="1">
      <c r="A511" s="78"/>
      <c r="J511" s="196"/>
      <c r="T511" s="5"/>
      <c r="U511" s="5"/>
      <c r="V511" s="5"/>
      <c r="W511" s="5"/>
    </row>
    <row r="512" ht="15.75" customHeight="1">
      <c r="A512" s="78"/>
      <c r="J512" s="196"/>
      <c r="T512" s="5"/>
      <c r="U512" s="5"/>
      <c r="V512" s="5"/>
      <c r="W512" s="5"/>
    </row>
    <row r="513" ht="15.75" customHeight="1">
      <c r="A513" s="78"/>
      <c r="J513" s="196"/>
      <c r="T513" s="5"/>
      <c r="U513" s="5"/>
      <c r="V513" s="5"/>
      <c r="W513" s="5"/>
    </row>
    <row r="514" ht="15.75" customHeight="1">
      <c r="A514" s="78"/>
      <c r="J514" s="196"/>
      <c r="T514" s="5"/>
      <c r="U514" s="5"/>
      <c r="V514" s="5"/>
      <c r="W514" s="5"/>
    </row>
    <row r="515" ht="15.75" customHeight="1">
      <c r="A515" s="78"/>
      <c r="J515" s="196"/>
      <c r="T515" s="5"/>
      <c r="U515" s="5"/>
      <c r="V515" s="5"/>
      <c r="W515" s="5"/>
    </row>
    <row r="516" ht="15.75" customHeight="1">
      <c r="A516" s="78"/>
      <c r="J516" s="196"/>
      <c r="T516" s="5"/>
      <c r="U516" s="5"/>
      <c r="V516" s="5"/>
      <c r="W516" s="5"/>
    </row>
    <row r="517" ht="15.75" customHeight="1">
      <c r="A517" s="78"/>
      <c r="J517" s="196"/>
      <c r="T517" s="5"/>
      <c r="U517" s="5"/>
      <c r="V517" s="5"/>
      <c r="W517" s="5"/>
    </row>
    <row r="518" ht="15.75" customHeight="1">
      <c r="A518" s="78"/>
      <c r="J518" s="196"/>
      <c r="T518" s="5"/>
      <c r="U518" s="5"/>
      <c r="V518" s="5"/>
      <c r="W518" s="5"/>
    </row>
    <row r="519" ht="15.75" customHeight="1">
      <c r="A519" s="78"/>
      <c r="J519" s="196"/>
      <c r="T519" s="5"/>
      <c r="U519" s="5"/>
      <c r="V519" s="5"/>
      <c r="W519" s="5"/>
    </row>
    <row r="520" ht="15.75" customHeight="1">
      <c r="A520" s="78"/>
      <c r="J520" s="196"/>
      <c r="T520" s="5"/>
      <c r="U520" s="5"/>
      <c r="V520" s="5"/>
      <c r="W520" s="5"/>
    </row>
    <row r="521" ht="15.75" customHeight="1">
      <c r="A521" s="78"/>
      <c r="J521" s="196"/>
      <c r="T521" s="5"/>
      <c r="U521" s="5"/>
      <c r="V521" s="5"/>
      <c r="W521" s="5"/>
    </row>
    <row r="522" ht="15.75" customHeight="1">
      <c r="A522" s="78"/>
      <c r="J522" s="196"/>
      <c r="T522" s="5"/>
      <c r="U522" s="5"/>
      <c r="V522" s="5"/>
      <c r="W522" s="5"/>
    </row>
    <row r="523" ht="15.75" customHeight="1">
      <c r="A523" s="78"/>
      <c r="J523" s="196"/>
      <c r="T523" s="5"/>
      <c r="U523" s="5"/>
      <c r="V523" s="5"/>
      <c r="W523" s="5"/>
    </row>
    <row r="524" ht="15.75" customHeight="1">
      <c r="A524" s="78"/>
      <c r="J524" s="196"/>
      <c r="T524" s="5"/>
      <c r="U524" s="5"/>
      <c r="V524" s="5"/>
      <c r="W524" s="5"/>
    </row>
    <row r="525" ht="15.75" customHeight="1">
      <c r="A525" s="78"/>
      <c r="J525" s="196"/>
      <c r="T525" s="5"/>
      <c r="U525" s="5"/>
      <c r="V525" s="5"/>
      <c r="W525" s="5"/>
    </row>
    <row r="526" ht="15.75" customHeight="1">
      <c r="A526" s="78"/>
      <c r="J526" s="196"/>
      <c r="T526" s="5"/>
      <c r="U526" s="5"/>
      <c r="V526" s="5"/>
      <c r="W526" s="5"/>
    </row>
    <row r="527" ht="15.75" customHeight="1">
      <c r="A527" s="78"/>
      <c r="J527" s="196"/>
      <c r="T527" s="5"/>
      <c r="U527" s="5"/>
      <c r="V527" s="5"/>
      <c r="W527" s="5"/>
    </row>
    <row r="528" ht="15.75" customHeight="1">
      <c r="A528" s="78"/>
      <c r="J528" s="196"/>
      <c r="T528" s="5"/>
      <c r="U528" s="5"/>
      <c r="V528" s="5"/>
      <c r="W528" s="5"/>
    </row>
    <row r="529" ht="15.75" customHeight="1">
      <c r="A529" s="78"/>
      <c r="J529" s="196"/>
      <c r="T529" s="5"/>
      <c r="U529" s="5"/>
      <c r="V529" s="5"/>
      <c r="W529" s="5"/>
    </row>
    <row r="530" ht="15.75" customHeight="1">
      <c r="A530" s="78"/>
      <c r="J530" s="196"/>
      <c r="T530" s="5"/>
      <c r="U530" s="5"/>
      <c r="V530" s="5"/>
      <c r="W530" s="5"/>
    </row>
    <row r="531" ht="15.75" customHeight="1">
      <c r="A531" s="78"/>
      <c r="J531" s="196"/>
      <c r="T531" s="5"/>
      <c r="U531" s="5"/>
      <c r="V531" s="5"/>
      <c r="W531" s="5"/>
    </row>
    <row r="532" ht="15.75" customHeight="1">
      <c r="A532" s="78"/>
      <c r="J532" s="196"/>
      <c r="T532" s="5"/>
      <c r="U532" s="5"/>
      <c r="V532" s="5"/>
      <c r="W532" s="5"/>
    </row>
    <row r="533" ht="15.75" customHeight="1">
      <c r="A533" s="78"/>
      <c r="J533" s="196"/>
      <c r="T533" s="5"/>
      <c r="U533" s="5"/>
      <c r="V533" s="5"/>
      <c r="W533" s="5"/>
    </row>
    <row r="534" ht="15.75" customHeight="1">
      <c r="A534" s="78"/>
      <c r="J534" s="196"/>
      <c r="T534" s="5"/>
      <c r="U534" s="5"/>
      <c r="V534" s="5"/>
      <c r="W534" s="5"/>
    </row>
    <row r="535" ht="15.75" customHeight="1">
      <c r="A535" s="78"/>
      <c r="J535" s="196"/>
      <c r="T535" s="5"/>
      <c r="U535" s="5"/>
      <c r="V535" s="5"/>
      <c r="W535" s="5"/>
    </row>
    <row r="536" ht="15.75" customHeight="1">
      <c r="A536" s="78"/>
      <c r="J536" s="196"/>
      <c r="T536" s="5"/>
      <c r="U536" s="5"/>
      <c r="V536" s="5"/>
      <c r="W536" s="5"/>
    </row>
    <row r="537" ht="15.75" customHeight="1">
      <c r="A537" s="78"/>
      <c r="J537" s="196"/>
      <c r="T537" s="5"/>
      <c r="U537" s="5"/>
      <c r="V537" s="5"/>
      <c r="W537" s="5"/>
    </row>
    <row r="538" ht="15.75" customHeight="1">
      <c r="A538" s="78"/>
      <c r="J538" s="196"/>
      <c r="T538" s="5"/>
      <c r="U538" s="5"/>
      <c r="V538" s="5"/>
      <c r="W538" s="5"/>
    </row>
    <row r="539" ht="15.75" customHeight="1">
      <c r="A539" s="78"/>
      <c r="J539" s="196"/>
      <c r="T539" s="5"/>
      <c r="U539" s="5"/>
      <c r="V539" s="5"/>
      <c r="W539" s="5"/>
    </row>
    <row r="540" ht="15.75" customHeight="1">
      <c r="A540" s="78"/>
      <c r="J540" s="196"/>
      <c r="T540" s="5"/>
      <c r="U540" s="5"/>
      <c r="V540" s="5"/>
      <c r="W540" s="5"/>
    </row>
    <row r="541" ht="15.75" customHeight="1">
      <c r="A541" s="78"/>
      <c r="J541" s="196"/>
      <c r="T541" s="5"/>
      <c r="U541" s="5"/>
      <c r="V541" s="5"/>
      <c r="W541" s="5"/>
    </row>
    <row r="542" ht="15.75" customHeight="1">
      <c r="A542" s="78"/>
      <c r="J542" s="196"/>
      <c r="T542" s="5"/>
      <c r="U542" s="5"/>
      <c r="V542" s="5"/>
      <c r="W542" s="5"/>
    </row>
    <row r="543" ht="15.75" customHeight="1">
      <c r="A543" s="78"/>
      <c r="J543" s="196"/>
      <c r="T543" s="5"/>
      <c r="U543" s="5"/>
      <c r="V543" s="5"/>
      <c r="W543" s="5"/>
    </row>
    <row r="544" ht="15.75" customHeight="1">
      <c r="A544" s="78"/>
      <c r="J544" s="196"/>
      <c r="T544" s="5"/>
      <c r="U544" s="5"/>
      <c r="V544" s="5"/>
      <c r="W544" s="5"/>
    </row>
    <row r="545" ht="15.75" customHeight="1">
      <c r="A545" s="78"/>
      <c r="J545" s="196"/>
      <c r="T545" s="5"/>
      <c r="U545" s="5"/>
      <c r="V545" s="5"/>
      <c r="W545" s="5"/>
    </row>
    <row r="546" ht="15.75" customHeight="1">
      <c r="A546" s="78"/>
      <c r="J546" s="196"/>
      <c r="T546" s="5"/>
      <c r="U546" s="5"/>
      <c r="V546" s="5"/>
      <c r="W546" s="5"/>
    </row>
    <row r="547" ht="15.75" customHeight="1">
      <c r="A547" s="78"/>
      <c r="J547" s="196"/>
      <c r="T547" s="5"/>
      <c r="U547" s="5"/>
      <c r="V547" s="5"/>
      <c r="W547" s="5"/>
    </row>
    <row r="548" ht="15.75" customHeight="1">
      <c r="A548" s="78"/>
      <c r="J548" s="196"/>
      <c r="T548" s="5"/>
      <c r="U548" s="5"/>
      <c r="V548" s="5"/>
      <c r="W548" s="5"/>
    </row>
    <row r="549" ht="15.75" customHeight="1">
      <c r="A549" s="78"/>
      <c r="J549" s="196"/>
      <c r="T549" s="5"/>
      <c r="U549" s="5"/>
      <c r="V549" s="5"/>
      <c r="W549" s="5"/>
    </row>
    <row r="550" ht="15.75" customHeight="1">
      <c r="A550" s="78"/>
      <c r="J550" s="196"/>
      <c r="T550" s="5"/>
      <c r="U550" s="5"/>
      <c r="V550" s="5"/>
      <c r="W550" s="5"/>
    </row>
    <row r="551" ht="15.75" customHeight="1">
      <c r="A551" s="78"/>
      <c r="J551" s="196"/>
      <c r="T551" s="5"/>
      <c r="U551" s="5"/>
      <c r="V551" s="5"/>
      <c r="W551" s="5"/>
    </row>
    <row r="552" ht="15.75" customHeight="1">
      <c r="A552" s="78"/>
      <c r="J552" s="196"/>
      <c r="T552" s="5"/>
      <c r="U552" s="5"/>
      <c r="V552" s="5"/>
      <c r="W552" s="5"/>
    </row>
    <row r="553" ht="15.75" customHeight="1">
      <c r="A553" s="78"/>
      <c r="J553" s="196"/>
      <c r="T553" s="5"/>
      <c r="U553" s="5"/>
      <c r="V553" s="5"/>
      <c r="W553" s="5"/>
    </row>
    <row r="554" ht="15.75" customHeight="1">
      <c r="A554" s="78"/>
      <c r="J554" s="196"/>
      <c r="T554" s="5"/>
      <c r="U554" s="5"/>
      <c r="V554" s="5"/>
      <c r="W554" s="5"/>
    </row>
    <row r="555" ht="15.75" customHeight="1">
      <c r="A555" s="78"/>
      <c r="J555" s="196"/>
      <c r="T555" s="5"/>
      <c r="U555" s="5"/>
      <c r="V555" s="5"/>
      <c r="W555" s="5"/>
    </row>
    <row r="556" ht="15.75" customHeight="1">
      <c r="A556" s="78"/>
      <c r="J556" s="196"/>
      <c r="T556" s="5"/>
      <c r="U556" s="5"/>
      <c r="V556" s="5"/>
      <c r="W556" s="5"/>
    </row>
    <row r="557" ht="15.75" customHeight="1">
      <c r="A557" s="78"/>
      <c r="J557" s="196"/>
      <c r="T557" s="5"/>
      <c r="U557" s="5"/>
      <c r="V557" s="5"/>
      <c r="W557" s="5"/>
    </row>
    <row r="558" ht="15.75" customHeight="1">
      <c r="A558" s="78"/>
      <c r="J558" s="196"/>
      <c r="T558" s="5"/>
      <c r="U558" s="5"/>
      <c r="V558" s="5"/>
      <c r="W558" s="5"/>
    </row>
    <row r="559" ht="15.75" customHeight="1">
      <c r="A559" s="78"/>
      <c r="J559" s="196"/>
      <c r="T559" s="5"/>
      <c r="U559" s="5"/>
      <c r="V559" s="5"/>
      <c r="W559" s="5"/>
    </row>
    <row r="560" ht="15.75" customHeight="1">
      <c r="A560" s="78"/>
      <c r="J560" s="196"/>
      <c r="T560" s="5"/>
      <c r="U560" s="5"/>
      <c r="V560" s="5"/>
      <c r="W560" s="5"/>
    </row>
    <row r="561" ht="15.75" customHeight="1">
      <c r="A561" s="78"/>
      <c r="J561" s="196"/>
      <c r="T561" s="5"/>
      <c r="U561" s="5"/>
      <c r="V561" s="5"/>
      <c r="W561" s="5"/>
    </row>
    <row r="562" ht="15.75" customHeight="1">
      <c r="A562" s="78"/>
      <c r="J562" s="196"/>
      <c r="T562" s="5"/>
      <c r="U562" s="5"/>
      <c r="V562" s="5"/>
      <c r="W562" s="5"/>
    </row>
    <row r="563" ht="15.75" customHeight="1">
      <c r="A563" s="78"/>
      <c r="J563" s="196"/>
      <c r="T563" s="5"/>
      <c r="U563" s="5"/>
      <c r="V563" s="5"/>
      <c r="W563" s="5"/>
    </row>
    <row r="564" ht="15.75" customHeight="1">
      <c r="A564" s="78"/>
      <c r="J564" s="196"/>
      <c r="T564" s="5"/>
      <c r="U564" s="5"/>
      <c r="V564" s="5"/>
      <c r="W564" s="5"/>
    </row>
    <row r="565" ht="15.75" customHeight="1">
      <c r="A565" s="78"/>
      <c r="J565" s="196"/>
      <c r="T565" s="5"/>
      <c r="U565" s="5"/>
      <c r="V565" s="5"/>
      <c r="W565" s="5"/>
    </row>
    <row r="566" ht="15.75" customHeight="1">
      <c r="A566" s="78"/>
      <c r="J566" s="196"/>
      <c r="T566" s="5"/>
      <c r="U566" s="5"/>
      <c r="V566" s="5"/>
      <c r="W566" s="5"/>
    </row>
    <row r="567" ht="15.75" customHeight="1">
      <c r="A567" s="78"/>
      <c r="J567" s="196"/>
      <c r="T567" s="5"/>
      <c r="U567" s="5"/>
      <c r="V567" s="5"/>
      <c r="W567" s="5"/>
    </row>
    <row r="568" ht="15.75" customHeight="1">
      <c r="A568" s="78"/>
      <c r="J568" s="196"/>
      <c r="T568" s="5"/>
      <c r="U568" s="5"/>
      <c r="V568" s="5"/>
      <c r="W568" s="5"/>
    </row>
    <row r="569" ht="15.75" customHeight="1">
      <c r="A569" s="78"/>
      <c r="J569" s="196"/>
      <c r="T569" s="5"/>
      <c r="U569" s="5"/>
      <c r="V569" s="5"/>
      <c r="W569" s="5"/>
    </row>
    <row r="570" ht="15.75" customHeight="1">
      <c r="A570" s="78"/>
      <c r="J570" s="196"/>
      <c r="T570" s="5"/>
      <c r="U570" s="5"/>
      <c r="V570" s="5"/>
      <c r="W570" s="5"/>
    </row>
    <row r="571" ht="15.75" customHeight="1">
      <c r="A571" s="78"/>
      <c r="J571" s="196"/>
      <c r="T571" s="5"/>
      <c r="U571" s="5"/>
      <c r="V571" s="5"/>
      <c r="W571" s="5"/>
    </row>
    <row r="572" ht="15.75" customHeight="1">
      <c r="A572" s="78"/>
      <c r="J572" s="196"/>
      <c r="T572" s="5"/>
      <c r="U572" s="5"/>
      <c r="V572" s="5"/>
      <c r="W572" s="5"/>
    </row>
    <row r="573" ht="15.75" customHeight="1">
      <c r="A573" s="78"/>
      <c r="J573" s="196"/>
      <c r="T573" s="5"/>
      <c r="U573" s="5"/>
      <c r="V573" s="5"/>
      <c r="W573" s="5"/>
    </row>
    <row r="574" ht="15.75" customHeight="1">
      <c r="A574" s="78"/>
      <c r="J574" s="196"/>
      <c r="T574" s="5"/>
      <c r="U574" s="5"/>
      <c r="V574" s="5"/>
      <c r="W574" s="5"/>
    </row>
    <row r="575" ht="15.75" customHeight="1">
      <c r="A575" s="78"/>
      <c r="J575" s="196"/>
      <c r="T575" s="5"/>
      <c r="U575" s="5"/>
      <c r="V575" s="5"/>
      <c r="W575" s="5"/>
    </row>
    <row r="576" ht="15.75" customHeight="1">
      <c r="A576" s="78"/>
      <c r="J576" s="196"/>
      <c r="T576" s="5"/>
      <c r="U576" s="5"/>
      <c r="V576" s="5"/>
      <c r="W576" s="5"/>
    </row>
    <row r="577" ht="15.75" customHeight="1">
      <c r="A577" s="78"/>
      <c r="J577" s="196"/>
      <c r="T577" s="5"/>
      <c r="U577" s="5"/>
      <c r="V577" s="5"/>
      <c r="W577" s="5"/>
    </row>
    <row r="578" ht="15.75" customHeight="1">
      <c r="A578" s="78"/>
      <c r="J578" s="196"/>
      <c r="T578" s="5"/>
      <c r="U578" s="5"/>
      <c r="V578" s="5"/>
      <c r="W578" s="5"/>
    </row>
    <row r="579" ht="15.75" customHeight="1">
      <c r="A579" s="78"/>
      <c r="J579" s="196"/>
      <c r="T579" s="5"/>
      <c r="U579" s="5"/>
      <c r="V579" s="5"/>
      <c r="W579" s="5"/>
    </row>
    <row r="580" ht="15.75" customHeight="1">
      <c r="A580" s="78"/>
      <c r="J580" s="196"/>
      <c r="T580" s="5"/>
      <c r="U580" s="5"/>
      <c r="V580" s="5"/>
      <c r="W580" s="5"/>
    </row>
    <row r="581" ht="15.75" customHeight="1">
      <c r="A581" s="78"/>
      <c r="J581" s="196"/>
      <c r="T581" s="5"/>
      <c r="U581" s="5"/>
      <c r="V581" s="5"/>
      <c r="W581" s="5"/>
    </row>
    <row r="582" ht="15.75" customHeight="1">
      <c r="A582" s="78"/>
      <c r="J582" s="196"/>
      <c r="T582" s="5"/>
      <c r="U582" s="5"/>
      <c r="V582" s="5"/>
      <c r="W582" s="5"/>
    </row>
    <row r="583" ht="15.75" customHeight="1">
      <c r="A583" s="78"/>
      <c r="J583" s="196"/>
      <c r="T583" s="5"/>
      <c r="U583" s="5"/>
      <c r="V583" s="5"/>
      <c r="W583" s="5"/>
    </row>
    <row r="584" ht="15.75" customHeight="1">
      <c r="A584" s="78"/>
      <c r="J584" s="196"/>
      <c r="T584" s="5"/>
      <c r="U584" s="5"/>
      <c r="V584" s="5"/>
      <c r="W584" s="5"/>
    </row>
    <row r="585" ht="15.75" customHeight="1">
      <c r="A585" s="78"/>
      <c r="J585" s="196"/>
      <c r="T585" s="5"/>
      <c r="U585" s="5"/>
      <c r="V585" s="5"/>
      <c r="W585" s="5"/>
    </row>
    <row r="586" ht="15.75" customHeight="1">
      <c r="A586" s="78"/>
      <c r="J586" s="196"/>
      <c r="T586" s="5"/>
      <c r="U586" s="5"/>
      <c r="V586" s="5"/>
      <c r="W586" s="5"/>
    </row>
    <row r="587" ht="15.75" customHeight="1">
      <c r="A587" s="78"/>
      <c r="J587" s="196"/>
      <c r="T587" s="5"/>
      <c r="U587" s="5"/>
      <c r="V587" s="5"/>
      <c r="W587" s="5"/>
    </row>
    <row r="588" ht="15.75" customHeight="1">
      <c r="A588" s="78"/>
      <c r="J588" s="196"/>
      <c r="T588" s="5"/>
      <c r="U588" s="5"/>
      <c r="V588" s="5"/>
      <c r="W588" s="5"/>
    </row>
    <row r="589" ht="15.75" customHeight="1">
      <c r="A589" s="78"/>
      <c r="J589" s="196"/>
      <c r="T589" s="5"/>
      <c r="U589" s="5"/>
      <c r="V589" s="5"/>
      <c r="W589" s="5"/>
    </row>
    <row r="590" ht="15.75" customHeight="1">
      <c r="A590" s="78"/>
      <c r="J590" s="196"/>
      <c r="T590" s="5"/>
      <c r="U590" s="5"/>
      <c r="V590" s="5"/>
      <c r="W590" s="5"/>
    </row>
    <row r="591" ht="15.75" customHeight="1">
      <c r="A591" s="78"/>
      <c r="J591" s="196"/>
      <c r="T591" s="5"/>
      <c r="U591" s="5"/>
      <c r="V591" s="5"/>
      <c r="W591" s="5"/>
    </row>
    <row r="592" ht="15.75" customHeight="1">
      <c r="A592" s="78"/>
      <c r="J592" s="196"/>
      <c r="T592" s="5"/>
      <c r="U592" s="5"/>
      <c r="V592" s="5"/>
      <c r="W592" s="5"/>
    </row>
    <row r="593" ht="15.75" customHeight="1">
      <c r="A593" s="78"/>
      <c r="J593" s="196"/>
      <c r="T593" s="5"/>
      <c r="U593" s="5"/>
      <c r="V593" s="5"/>
      <c r="W593" s="5"/>
    </row>
    <row r="594" ht="15.75" customHeight="1">
      <c r="A594" s="78"/>
      <c r="J594" s="196"/>
      <c r="T594" s="5"/>
      <c r="U594" s="5"/>
      <c r="V594" s="5"/>
      <c r="W594" s="5"/>
    </row>
    <row r="595" ht="15.75" customHeight="1">
      <c r="A595" s="78"/>
      <c r="J595" s="196"/>
      <c r="T595" s="5"/>
      <c r="U595" s="5"/>
      <c r="V595" s="5"/>
      <c r="W595" s="5"/>
    </row>
    <row r="596" ht="15.75" customHeight="1">
      <c r="A596" s="78"/>
      <c r="J596" s="196"/>
      <c r="T596" s="5"/>
      <c r="U596" s="5"/>
      <c r="V596" s="5"/>
      <c r="W596" s="5"/>
    </row>
    <row r="597" ht="15.75" customHeight="1">
      <c r="A597" s="78"/>
      <c r="J597" s="196"/>
      <c r="T597" s="5"/>
      <c r="U597" s="5"/>
      <c r="V597" s="5"/>
      <c r="W597" s="5"/>
    </row>
    <row r="598" ht="15.75" customHeight="1">
      <c r="A598" s="78"/>
      <c r="J598" s="196"/>
      <c r="T598" s="5"/>
      <c r="U598" s="5"/>
      <c r="V598" s="5"/>
      <c r="W598" s="5"/>
    </row>
    <row r="599" ht="15.75" customHeight="1">
      <c r="A599" s="78"/>
      <c r="J599" s="196"/>
      <c r="T599" s="5"/>
      <c r="U599" s="5"/>
      <c r="V599" s="5"/>
      <c r="W599" s="5"/>
    </row>
    <row r="600" ht="15.75" customHeight="1">
      <c r="A600" s="78"/>
      <c r="J600" s="196"/>
      <c r="T600" s="5"/>
      <c r="U600" s="5"/>
      <c r="V600" s="5"/>
      <c r="W600" s="5"/>
    </row>
    <row r="601" ht="15.75" customHeight="1">
      <c r="A601" s="78"/>
      <c r="J601" s="196"/>
      <c r="T601" s="5"/>
      <c r="U601" s="5"/>
      <c r="V601" s="5"/>
      <c r="W601" s="5"/>
    </row>
    <row r="602" ht="15.75" customHeight="1">
      <c r="A602" s="78"/>
      <c r="J602" s="196"/>
      <c r="T602" s="5"/>
      <c r="U602" s="5"/>
      <c r="V602" s="5"/>
      <c r="W602" s="5"/>
    </row>
    <row r="603" ht="15.75" customHeight="1">
      <c r="A603" s="78"/>
      <c r="J603" s="196"/>
      <c r="T603" s="5"/>
      <c r="U603" s="5"/>
      <c r="V603" s="5"/>
      <c r="W603" s="5"/>
    </row>
    <row r="604" ht="15.75" customHeight="1">
      <c r="A604" s="78"/>
      <c r="J604" s="196"/>
      <c r="T604" s="5"/>
      <c r="U604" s="5"/>
      <c r="V604" s="5"/>
      <c r="W604" s="5"/>
    </row>
    <row r="605" ht="15.75" customHeight="1">
      <c r="A605" s="78"/>
      <c r="J605" s="196"/>
      <c r="T605" s="5"/>
      <c r="U605" s="5"/>
      <c r="V605" s="5"/>
      <c r="W605" s="5"/>
    </row>
    <row r="606" ht="15.75" customHeight="1">
      <c r="A606" s="78"/>
      <c r="J606" s="196"/>
      <c r="T606" s="5"/>
      <c r="U606" s="5"/>
      <c r="V606" s="5"/>
      <c r="W606" s="5"/>
    </row>
    <row r="607" ht="15.75" customHeight="1">
      <c r="A607" s="78"/>
      <c r="J607" s="196"/>
      <c r="T607" s="5"/>
      <c r="U607" s="5"/>
      <c r="V607" s="5"/>
      <c r="W607" s="5"/>
    </row>
    <row r="608" ht="15.75" customHeight="1">
      <c r="A608" s="78"/>
      <c r="J608" s="196"/>
      <c r="T608" s="5"/>
      <c r="U608" s="5"/>
      <c r="V608" s="5"/>
      <c r="W608" s="5"/>
    </row>
    <row r="609" ht="15.75" customHeight="1">
      <c r="A609" s="78"/>
      <c r="J609" s="196"/>
      <c r="T609" s="5"/>
      <c r="U609" s="5"/>
      <c r="V609" s="5"/>
      <c r="W609" s="5"/>
    </row>
    <row r="610" ht="15.75" customHeight="1">
      <c r="A610" s="78"/>
      <c r="J610" s="196"/>
      <c r="T610" s="5"/>
      <c r="U610" s="5"/>
      <c r="V610" s="5"/>
      <c r="W610" s="5"/>
    </row>
    <row r="611" ht="15.75" customHeight="1">
      <c r="A611" s="78"/>
      <c r="J611" s="196"/>
      <c r="T611" s="5"/>
      <c r="U611" s="5"/>
      <c r="V611" s="5"/>
      <c r="W611" s="5"/>
    </row>
    <row r="612" ht="15.75" customHeight="1">
      <c r="A612" s="78"/>
      <c r="J612" s="196"/>
      <c r="T612" s="5"/>
      <c r="U612" s="5"/>
      <c r="V612" s="5"/>
      <c r="W612" s="5"/>
    </row>
    <row r="613" ht="15.75" customHeight="1">
      <c r="A613" s="78"/>
      <c r="J613" s="196"/>
      <c r="T613" s="5"/>
      <c r="U613" s="5"/>
      <c r="V613" s="5"/>
      <c r="W613" s="5"/>
    </row>
    <row r="614" ht="15.75" customHeight="1">
      <c r="A614" s="78"/>
      <c r="J614" s="196"/>
      <c r="T614" s="5"/>
      <c r="U614" s="5"/>
      <c r="V614" s="5"/>
      <c r="W614" s="5"/>
    </row>
    <row r="615" ht="15.75" customHeight="1">
      <c r="A615" s="78"/>
      <c r="J615" s="196"/>
      <c r="T615" s="5"/>
      <c r="U615" s="5"/>
      <c r="V615" s="5"/>
      <c r="W615" s="5"/>
    </row>
    <row r="616" ht="15.75" customHeight="1">
      <c r="A616" s="78"/>
      <c r="J616" s="196"/>
      <c r="T616" s="5"/>
      <c r="U616" s="5"/>
      <c r="V616" s="5"/>
      <c r="W616" s="5"/>
    </row>
    <row r="617" ht="15.75" customHeight="1">
      <c r="A617" s="78"/>
      <c r="J617" s="196"/>
      <c r="T617" s="5"/>
      <c r="U617" s="5"/>
      <c r="V617" s="5"/>
      <c r="W617" s="5"/>
    </row>
    <row r="618" ht="15.75" customHeight="1">
      <c r="A618" s="78"/>
      <c r="J618" s="196"/>
      <c r="T618" s="5"/>
      <c r="U618" s="5"/>
      <c r="V618" s="5"/>
      <c r="W618" s="5"/>
    </row>
    <row r="619" ht="15.75" customHeight="1">
      <c r="A619" s="78"/>
      <c r="J619" s="196"/>
      <c r="T619" s="5"/>
      <c r="U619" s="5"/>
      <c r="V619" s="5"/>
      <c r="W619" s="5"/>
    </row>
    <row r="620" ht="15.75" customHeight="1">
      <c r="A620" s="78"/>
      <c r="J620" s="196"/>
      <c r="T620" s="5"/>
      <c r="U620" s="5"/>
      <c r="V620" s="5"/>
      <c r="W620" s="5"/>
    </row>
    <row r="621" ht="15.75" customHeight="1">
      <c r="A621" s="78"/>
      <c r="J621" s="196"/>
      <c r="T621" s="5"/>
      <c r="U621" s="5"/>
      <c r="V621" s="5"/>
      <c r="W621" s="5"/>
    </row>
    <row r="622" ht="15.75" customHeight="1">
      <c r="A622" s="78"/>
      <c r="J622" s="196"/>
      <c r="T622" s="5"/>
      <c r="U622" s="5"/>
      <c r="V622" s="5"/>
      <c r="W622" s="5"/>
    </row>
    <row r="623" ht="15.75" customHeight="1">
      <c r="A623" s="78"/>
      <c r="J623" s="196"/>
      <c r="T623" s="5"/>
      <c r="U623" s="5"/>
      <c r="V623" s="5"/>
      <c r="W623" s="5"/>
    </row>
    <row r="624" ht="15.75" customHeight="1">
      <c r="A624" s="78"/>
      <c r="J624" s="196"/>
      <c r="T624" s="5"/>
      <c r="U624" s="5"/>
      <c r="V624" s="5"/>
      <c r="W624" s="5"/>
    </row>
    <row r="625" ht="15.75" customHeight="1">
      <c r="A625" s="78"/>
      <c r="J625" s="196"/>
      <c r="T625" s="5"/>
      <c r="U625" s="5"/>
      <c r="V625" s="5"/>
      <c r="W625" s="5"/>
    </row>
    <row r="626" ht="15.75" customHeight="1">
      <c r="A626" s="78"/>
      <c r="J626" s="196"/>
      <c r="T626" s="5"/>
      <c r="U626" s="5"/>
      <c r="V626" s="5"/>
      <c r="W626" s="5"/>
    </row>
    <row r="627" ht="15.75" customHeight="1">
      <c r="A627" s="78"/>
      <c r="J627" s="196"/>
      <c r="T627" s="5"/>
      <c r="U627" s="5"/>
      <c r="V627" s="5"/>
      <c r="W627" s="5"/>
    </row>
    <row r="628" ht="15.75" customHeight="1">
      <c r="A628" s="78"/>
      <c r="J628" s="196"/>
      <c r="T628" s="5"/>
      <c r="U628" s="5"/>
      <c r="V628" s="5"/>
      <c r="W628" s="5"/>
    </row>
    <row r="629" ht="15.75" customHeight="1">
      <c r="A629" s="78"/>
      <c r="J629" s="196"/>
      <c r="T629" s="5"/>
      <c r="U629" s="5"/>
      <c r="V629" s="5"/>
      <c r="W629" s="5"/>
    </row>
    <row r="630" ht="15.75" customHeight="1">
      <c r="A630" s="78"/>
      <c r="J630" s="196"/>
      <c r="T630" s="5"/>
      <c r="U630" s="5"/>
      <c r="V630" s="5"/>
      <c r="W630" s="5"/>
    </row>
    <row r="631" ht="15.75" customHeight="1">
      <c r="A631" s="78"/>
      <c r="J631" s="196"/>
      <c r="T631" s="5"/>
      <c r="U631" s="5"/>
      <c r="V631" s="5"/>
      <c r="W631" s="5"/>
    </row>
    <row r="632" ht="15.75" customHeight="1">
      <c r="A632" s="78"/>
      <c r="J632" s="196"/>
      <c r="T632" s="5"/>
      <c r="U632" s="5"/>
      <c r="V632" s="5"/>
      <c r="W632" s="5"/>
    </row>
    <row r="633" ht="15.75" customHeight="1">
      <c r="A633" s="78"/>
      <c r="J633" s="196"/>
      <c r="T633" s="5"/>
      <c r="U633" s="5"/>
      <c r="V633" s="5"/>
      <c r="W633" s="5"/>
    </row>
    <row r="634" ht="15.75" customHeight="1">
      <c r="A634" s="78"/>
      <c r="J634" s="196"/>
      <c r="T634" s="5"/>
      <c r="U634" s="5"/>
      <c r="V634" s="5"/>
      <c r="W634" s="5"/>
    </row>
    <row r="635" ht="15.75" customHeight="1">
      <c r="A635" s="78"/>
      <c r="J635" s="196"/>
      <c r="T635" s="5"/>
      <c r="U635" s="5"/>
      <c r="V635" s="5"/>
      <c r="W635" s="5"/>
    </row>
    <row r="636" ht="15.75" customHeight="1">
      <c r="A636" s="78"/>
      <c r="J636" s="196"/>
      <c r="T636" s="5"/>
      <c r="U636" s="5"/>
      <c r="V636" s="5"/>
      <c r="W636" s="5"/>
    </row>
    <row r="637" ht="15.75" customHeight="1">
      <c r="A637" s="78"/>
      <c r="J637" s="196"/>
      <c r="T637" s="5"/>
      <c r="U637" s="5"/>
      <c r="V637" s="5"/>
      <c r="W637" s="5"/>
    </row>
    <row r="638" ht="15.75" customHeight="1">
      <c r="A638" s="78"/>
      <c r="J638" s="196"/>
      <c r="T638" s="5"/>
      <c r="U638" s="5"/>
      <c r="V638" s="5"/>
      <c r="W638" s="5"/>
    </row>
    <row r="639" ht="15.75" customHeight="1">
      <c r="A639" s="78"/>
      <c r="J639" s="196"/>
      <c r="T639" s="5"/>
      <c r="U639" s="5"/>
      <c r="V639" s="5"/>
      <c r="W639" s="5"/>
    </row>
    <row r="640" ht="15.75" customHeight="1">
      <c r="A640" s="78"/>
      <c r="J640" s="196"/>
      <c r="T640" s="5"/>
      <c r="U640" s="5"/>
      <c r="V640" s="5"/>
      <c r="W640" s="5"/>
    </row>
    <row r="641" ht="15.75" customHeight="1">
      <c r="A641" s="78"/>
      <c r="J641" s="196"/>
      <c r="T641" s="5"/>
      <c r="U641" s="5"/>
      <c r="V641" s="5"/>
      <c r="W641" s="5"/>
    </row>
    <row r="642" ht="15.75" customHeight="1">
      <c r="A642" s="78"/>
      <c r="J642" s="196"/>
      <c r="T642" s="5"/>
      <c r="U642" s="5"/>
      <c r="V642" s="5"/>
      <c r="W642" s="5"/>
    </row>
    <row r="643" ht="15.75" customHeight="1">
      <c r="A643" s="78"/>
      <c r="J643" s="196"/>
      <c r="T643" s="5"/>
      <c r="U643" s="5"/>
      <c r="V643" s="5"/>
      <c r="W643" s="5"/>
    </row>
    <row r="644" ht="15.75" customHeight="1">
      <c r="A644" s="78"/>
      <c r="J644" s="196"/>
      <c r="T644" s="5"/>
      <c r="U644" s="5"/>
      <c r="V644" s="5"/>
      <c r="W644" s="5"/>
    </row>
    <row r="645" ht="15.75" customHeight="1">
      <c r="A645" s="78"/>
      <c r="J645" s="196"/>
      <c r="T645" s="5"/>
      <c r="U645" s="5"/>
      <c r="V645" s="5"/>
      <c r="W645" s="5"/>
    </row>
    <row r="646" ht="15.75" customHeight="1">
      <c r="A646" s="78"/>
      <c r="J646" s="196"/>
      <c r="T646" s="5"/>
      <c r="U646" s="5"/>
      <c r="V646" s="5"/>
      <c r="W646" s="5"/>
    </row>
    <row r="647" ht="15.75" customHeight="1">
      <c r="A647" s="78"/>
      <c r="J647" s="196"/>
      <c r="T647" s="5"/>
      <c r="U647" s="5"/>
      <c r="V647" s="5"/>
      <c r="W647" s="5"/>
    </row>
    <row r="648" ht="15.75" customHeight="1">
      <c r="A648" s="78"/>
      <c r="J648" s="196"/>
      <c r="T648" s="5"/>
      <c r="U648" s="5"/>
      <c r="V648" s="5"/>
      <c r="W648" s="5"/>
    </row>
    <row r="649" ht="15.75" customHeight="1">
      <c r="A649" s="78"/>
      <c r="J649" s="196"/>
      <c r="T649" s="5"/>
      <c r="U649" s="5"/>
      <c r="V649" s="5"/>
      <c r="W649" s="5"/>
    </row>
    <row r="650" ht="15.75" customHeight="1">
      <c r="A650" s="78"/>
      <c r="J650" s="196"/>
      <c r="T650" s="5"/>
      <c r="U650" s="5"/>
      <c r="V650" s="5"/>
      <c r="W650" s="5"/>
    </row>
    <row r="651" ht="15.75" customHeight="1">
      <c r="A651" s="78"/>
      <c r="J651" s="196"/>
      <c r="T651" s="5"/>
      <c r="U651" s="5"/>
      <c r="V651" s="5"/>
      <c r="W651" s="5"/>
    </row>
    <row r="652" ht="15.75" customHeight="1">
      <c r="A652" s="78"/>
      <c r="J652" s="196"/>
      <c r="T652" s="5"/>
      <c r="U652" s="5"/>
      <c r="V652" s="5"/>
      <c r="W652" s="5"/>
    </row>
    <row r="653" ht="15.75" customHeight="1">
      <c r="A653" s="78"/>
      <c r="J653" s="196"/>
      <c r="T653" s="5"/>
      <c r="U653" s="5"/>
      <c r="V653" s="5"/>
      <c r="W653" s="5"/>
    </row>
    <row r="654" ht="15.75" customHeight="1">
      <c r="A654" s="78"/>
      <c r="J654" s="196"/>
      <c r="T654" s="5"/>
      <c r="U654" s="5"/>
      <c r="V654" s="5"/>
      <c r="W654" s="5"/>
    </row>
    <row r="655" ht="15.75" customHeight="1">
      <c r="A655" s="78"/>
      <c r="J655" s="196"/>
      <c r="T655" s="5"/>
      <c r="U655" s="5"/>
      <c r="V655" s="5"/>
      <c r="W655" s="5"/>
    </row>
    <row r="656" ht="15.75" customHeight="1">
      <c r="A656" s="78"/>
      <c r="J656" s="196"/>
      <c r="T656" s="5"/>
      <c r="U656" s="5"/>
      <c r="V656" s="5"/>
      <c r="W656" s="5"/>
    </row>
    <row r="657" ht="15.75" customHeight="1">
      <c r="A657" s="78"/>
      <c r="J657" s="196"/>
      <c r="T657" s="5"/>
      <c r="U657" s="5"/>
      <c r="V657" s="5"/>
      <c r="W657" s="5"/>
    </row>
    <row r="658" ht="15.75" customHeight="1">
      <c r="A658" s="78"/>
      <c r="J658" s="196"/>
      <c r="T658" s="5"/>
      <c r="U658" s="5"/>
      <c r="V658" s="5"/>
      <c r="W658" s="5"/>
    </row>
    <row r="659" ht="15.75" customHeight="1">
      <c r="A659" s="78"/>
      <c r="J659" s="196"/>
      <c r="T659" s="5"/>
      <c r="U659" s="5"/>
      <c r="V659" s="5"/>
      <c r="W659" s="5"/>
    </row>
    <row r="660" ht="15.75" customHeight="1">
      <c r="A660" s="78"/>
      <c r="J660" s="196"/>
      <c r="T660" s="5"/>
      <c r="U660" s="5"/>
      <c r="V660" s="5"/>
      <c r="W660" s="5"/>
    </row>
    <row r="661" ht="15.75" customHeight="1">
      <c r="A661" s="78"/>
      <c r="J661" s="196"/>
      <c r="T661" s="5"/>
      <c r="U661" s="5"/>
      <c r="V661" s="5"/>
      <c r="W661" s="5"/>
    </row>
    <row r="662" ht="15.75" customHeight="1">
      <c r="A662" s="78"/>
      <c r="J662" s="196"/>
      <c r="T662" s="5"/>
      <c r="U662" s="5"/>
      <c r="V662" s="5"/>
      <c r="W662" s="5"/>
    </row>
    <row r="663" ht="15.75" customHeight="1">
      <c r="A663" s="78"/>
      <c r="J663" s="196"/>
      <c r="T663" s="5"/>
      <c r="U663" s="5"/>
      <c r="V663" s="5"/>
      <c r="W663" s="5"/>
    </row>
    <row r="664" ht="15.75" customHeight="1">
      <c r="A664" s="78"/>
      <c r="J664" s="196"/>
      <c r="T664" s="5"/>
      <c r="U664" s="5"/>
      <c r="V664" s="5"/>
      <c r="W664" s="5"/>
    </row>
    <row r="665" ht="15.75" customHeight="1">
      <c r="A665" s="78"/>
      <c r="J665" s="196"/>
      <c r="T665" s="5"/>
      <c r="U665" s="5"/>
      <c r="V665" s="5"/>
      <c r="W665" s="5"/>
    </row>
    <row r="666" ht="15.75" customHeight="1">
      <c r="A666" s="78"/>
      <c r="J666" s="196"/>
      <c r="T666" s="5"/>
      <c r="U666" s="5"/>
      <c r="V666" s="5"/>
      <c r="W666" s="5"/>
    </row>
    <row r="667" ht="15.75" customHeight="1">
      <c r="A667" s="78"/>
      <c r="J667" s="196"/>
      <c r="T667" s="5"/>
      <c r="U667" s="5"/>
      <c r="V667" s="5"/>
      <c r="W667" s="5"/>
    </row>
    <row r="668" ht="15.75" customHeight="1">
      <c r="A668" s="78"/>
      <c r="J668" s="196"/>
      <c r="T668" s="5"/>
      <c r="U668" s="5"/>
      <c r="V668" s="5"/>
      <c r="W668" s="5"/>
    </row>
    <row r="669" ht="15.75" customHeight="1">
      <c r="A669" s="78"/>
      <c r="J669" s="196"/>
      <c r="T669" s="5"/>
      <c r="U669" s="5"/>
      <c r="V669" s="5"/>
      <c r="W669" s="5"/>
    </row>
    <row r="670" ht="15.75" customHeight="1">
      <c r="A670" s="78"/>
      <c r="J670" s="196"/>
      <c r="T670" s="5"/>
      <c r="U670" s="5"/>
      <c r="V670" s="5"/>
      <c r="W670" s="5"/>
    </row>
    <row r="671" ht="15.75" customHeight="1">
      <c r="A671" s="78"/>
      <c r="J671" s="196"/>
      <c r="T671" s="5"/>
      <c r="U671" s="5"/>
      <c r="V671" s="5"/>
      <c r="W671" s="5"/>
    </row>
    <row r="672" ht="15.75" customHeight="1">
      <c r="A672" s="78"/>
      <c r="J672" s="196"/>
      <c r="T672" s="5"/>
      <c r="U672" s="5"/>
      <c r="V672" s="5"/>
      <c r="W672" s="5"/>
    </row>
    <row r="673" ht="15.75" customHeight="1">
      <c r="A673" s="78"/>
      <c r="J673" s="196"/>
      <c r="T673" s="5"/>
      <c r="U673" s="5"/>
      <c r="V673" s="5"/>
      <c r="W673" s="5"/>
    </row>
    <row r="674" ht="15.75" customHeight="1">
      <c r="A674" s="78"/>
      <c r="J674" s="196"/>
      <c r="T674" s="5"/>
      <c r="U674" s="5"/>
      <c r="V674" s="5"/>
      <c r="W674" s="5"/>
    </row>
    <row r="675" ht="15.75" customHeight="1">
      <c r="A675" s="78"/>
      <c r="J675" s="196"/>
      <c r="T675" s="5"/>
      <c r="U675" s="5"/>
      <c r="V675" s="5"/>
      <c r="W675" s="5"/>
    </row>
    <row r="676" ht="15.75" customHeight="1">
      <c r="A676" s="78"/>
      <c r="J676" s="196"/>
      <c r="T676" s="5"/>
      <c r="U676" s="5"/>
      <c r="V676" s="5"/>
      <c r="W676" s="5"/>
    </row>
    <row r="677" ht="15.75" customHeight="1">
      <c r="A677" s="78"/>
      <c r="J677" s="196"/>
      <c r="T677" s="5"/>
      <c r="U677" s="5"/>
      <c r="V677" s="5"/>
      <c r="W677" s="5"/>
    </row>
    <row r="678" ht="15.75" customHeight="1">
      <c r="A678" s="78"/>
      <c r="J678" s="196"/>
      <c r="T678" s="5"/>
      <c r="U678" s="5"/>
      <c r="V678" s="5"/>
      <c r="W678" s="5"/>
    </row>
    <row r="679" ht="15.75" customHeight="1">
      <c r="A679" s="78"/>
      <c r="J679" s="196"/>
      <c r="T679" s="5"/>
      <c r="U679" s="5"/>
      <c r="V679" s="5"/>
      <c r="W679" s="5"/>
    </row>
    <row r="680" ht="15.75" customHeight="1">
      <c r="A680" s="78"/>
      <c r="J680" s="196"/>
      <c r="T680" s="5"/>
      <c r="U680" s="5"/>
      <c r="V680" s="5"/>
      <c r="W680" s="5"/>
    </row>
    <row r="681" ht="15.75" customHeight="1">
      <c r="A681" s="78"/>
      <c r="J681" s="196"/>
      <c r="T681" s="5"/>
      <c r="U681" s="5"/>
      <c r="V681" s="5"/>
      <c r="W681" s="5"/>
    </row>
    <row r="682" ht="15.75" customHeight="1">
      <c r="A682" s="78"/>
      <c r="J682" s="196"/>
      <c r="T682" s="5"/>
      <c r="U682" s="5"/>
      <c r="V682" s="5"/>
      <c r="W682" s="5"/>
    </row>
    <row r="683" ht="15.75" customHeight="1">
      <c r="A683" s="78"/>
      <c r="J683" s="196"/>
      <c r="T683" s="5"/>
      <c r="U683" s="5"/>
      <c r="V683" s="5"/>
      <c r="W683" s="5"/>
    </row>
    <row r="684" ht="15.75" customHeight="1">
      <c r="A684" s="78"/>
      <c r="J684" s="196"/>
      <c r="T684" s="5"/>
      <c r="U684" s="5"/>
      <c r="V684" s="5"/>
      <c r="W684" s="5"/>
    </row>
    <row r="685" ht="15.75" customHeight="1">
      <c r="A685" s="78"/>
      <c r="J685" s="196"/>
      <c r="T685" s="5"/>
      <c r="U685" s="5"/>
      <c r="V685" s="5"/>
      <c r="W685" s="5"/>
    </row>
    <row r="686" ht="15.75" customHeight="1">
      <c r="A686" s="78"/>
      <c r="J686" s="196"/>
      <c r="T686" s="5"/>
      <c r="U686" s="5"/>
      <c r="V686" s="5"/>
      <c r="W686" s="5"/>
    </row>
    <row r="687" ht="15.75" customHeight="1">
      <c r="A687" s="78"/>
      <c r="J687" s="196"/>
      <c r="T687" s="5"/>
      <c r="U687" s="5"/>
      <c r="V687" s="5"/>
      <c r="W687" s="5"/>
    </row>
    <row r="688" ht="15.75" customHeight="1">
      <c r="A688" s="78"/>
      <c r="J688" s="196"/>
      <c r="T688" s="5"/>
      <c r="U688" s="5"/>
      <c r="V688" s="5"/>
      <c r="W688" s="5"/>
    </row>
    <row r="689" ht="15.75" customHeight="1">
      <c r="A689" s="78"/>
      <c r="J689" s="196"/>
      <c r="T689" s="5"/>
      <c r="U689" s="5"/>
      <c r="V689" s="5"/>
      <c r="W689" s="5"/>
    </row>
    <row r="690" ht="15.75" customHeight="1">
      <c r="A690" s="78"/>
      <c r="J690" s="196"/>
      <c r="T690" s="5"/>
      <c r="U690" s="5"/>
      <c r="V690" s="5"/>
      <c r="W690" s="5"/>
    </row>
    <row r="691" ht="15.75" customHeight="1">
      <c r="A691" s="78"/>
      <c r="J691" s="196"/>
      <c r="T691" s="5"/>
      <c r="U691" s="5"/>
      <c r="V691" s="5"/>
      <c r="W691" s="5"/>
    </row>
    <row r="692" ht="15.75" customHeight="1">
      <c r="A692" s="78"/>
      <c r="J692" s="196"/>
      <c r="T692" s="5"/>
      <c r="U692" s="5"/>
      <c r="V692" s="5"/>
      <c r="W692" s="5"/>
    </row>
    <row r="693" ht="15.75" customHeight="1">
      <c r="A693" s="78"/>
      <c r="J693" s="196"/>
      <c r="T693" s="5"/>
      <c r="U693" s="5"/>
      <c r="V693" s="5"/>
      <c r="W693" s="5"/>
    </row>
    <row r="694" ht="15.75" customHeight="1">
      <c r="A694" s="78"/>
      <c r="J694" s="196"/>
      <c r="T694" s="5"/>
      <c r="U694" s="5"/>
      <c r="V694" s="5"/>
      <c r="W694" s="5"/>
    </row>
    <row r="695" ht="15.75" customHeight="1">
      <c r="A695" s="78"/>
      <c r="J695" s="196"/>
      <c r="T695" s="5"/>
      <c r="U695" s="5"/>
      <c r="V695" s="5"/>
      <c r="W695" s="5"/>
    </row>
    <row r="696" ht="15.75" customHeight="1">
      <c r="A696" s="78"/>
      <c r="J696" s="196"/>
      <c r="T696" s="5"/>
      <c r="U696" s="5"/>
      <c r="V696" s="5"/>
      <c r="W696" s="5"/>
    </row>
    <row r="697" ht="15.75" customHeight="1">
      <c r="A697" s="78"/>
      <c r="J697" s="196"/>
      <c r="T697" s="5"/>
      <c r="U697" s="5"/>
      <c r="V697" s="5"/>
      <c r="W697" s="5"/>
    </row>
    <row r="698" ht="15.75" customHeight="1">
      <c r="A698" s="78"/>
      <c r="J698" s="196"/>
      <c r="T698" s="5"/>
      <c r="U698" s="5"/>
      <c r="V698" s="5"/>
      <c r="W698" s="5"/>
    </row>
    <row r="699" ht="15.75" customHeight="1">
      <c r="A699" s="78"/>
      <c r="J699" s="196"/>
      <c r="T699" s="5"/>
      <c r="U699" s="5"/>
      <c r="V699" s="5"/>
      <c r="W699" s="5"/>
    </row>
    <row r="700" ht="15.75" customHeight="1">
      <c r="A700" s="78"/>
      <c r="J700" s="196"/>
      <c r="T700" s="5"/>
      <c r="U700" s="5"/>
      <c r="V700" s="5"/>
      <c r="W700" s="5"/>
    </row>
    <row r="701" ht="15.75" customHeight="1">
      <c r="A701" s="78"/>
      <c r="J701" s="196"/>
      <c r="T701" s="5"/>
      <c r="U701" s="5"/>
      <c r="V701" s="5"/>
      <c r="W701" s="5"/>
    </row>
    <row r="702" ht="15.75" customHeight="1">
      <c r="A702" s="78"/>
      <c r="J702" s="196"/>
      <c r="T702" s="5"/>
      <c r="U702" s="5"/>
      <c r="V702" s="5"/>
      <c r="W702" s="5"/>
    </row>
    <row r="703" ht="15.75" customHeight="1">
      <c r="A703" s="78"/>
      <c r="J703" s="196"/>
      <c r="T703" s="5"/>
      <c r="U703" s="5"/>
      <c r="V703" s="5"/>
      <c r="W703" s="5"/>
    </row>
    <row r="704" ht="15.75" customHeight="1">
      <c r="A704" s="78"/>
      <c r="J704" s="196"/>
      <c r="T704" s="5"/>
      <c r="U704" s="5"/>
      <c r="V704" s="5"/>
      <c r="W704" s="5"/>
    </row>
    <row r="705" ht="15.75" customHeight="1">
      <c r="A705" s="78"/>
      <c r="J705" s="196"/>
      <c r="T705" s="5"/>
      <c r="U705" s="5"/>
      <c r="V705" s="5"/>
      <c r="W705" s="5"/>
    </row>
    <row r="706" ht="15.75" customHeight="1">
      <c r="A706" s="78"/>
      <c r="J706" s="196"/>
      <c r="T706" s="5"/>
      <c r="U706" s="5"/>
      <c r="V706" s="5"/>
      <c r="W706" s="5"/>
    </row>
    <row r="707" ht="15.75" customHeight="1">
      <c r="A707" s="78"/>
      <c r="J707" s="196"/>
      <c r="T707" s="5"/>
      <c r="U707" s="5"/>
      <c r="V707" s="5"/>
      <c r="W707" s="5"/>
    </row>
    <row r="708" ht="15.75" customHeight="1">
      <c r="A708" s="78"/>
      <c r="J708" s="196"/>
      <c r="T708" s="5"/>
      <c r="U708" s="5"/>
      <c r="V708" s="5"/>
      <c r="W708" s="5"/>
    </row>
    <row r="709" ht="15.75" customHeight="1">
      <c r="A709" s="78"/>
      <c r="J709" s="196"/>
      <c r="T709" s="5"/>
      <c r="U709" s="5"/>
      <c r="V709" s="5"/>
      <c r="W709" s="5"/>
    </row>
    <row r="710" ht="15.75" customHeight="1">
      <c r="A710" s="78"/>
      <c r="J710" s="196"/>
      <c r="T710" s="5"/>
      <c r="U710" s="5"/>
      <c r="V710" s="5"/>
      <c r="W710" s="5"/>
    </row>
    <row r="711" ht="15.75" customHeight="1">
      <c r="A711" s="78"/>
      <c r="J711" s="196"/>
      <c r="T711" s="5"/>
      <c r="U711" s="5"/>
      <c r="V711" s="5"/>
      <c r="W711" s="5"/>
    </row>
    <row r="712" ht="15.75" customHeight="1">
      <c r="A712" s="78"/>
      <c r="J712" s="196"/>
      <c r="T712" s="5"/>
      <c r="U712" s="5"/>
      <c r="V712" s="5"/>
      <c r="W712" s="5"/>
    </row>
    <row r="713" ht="15.75" customHeight="1">
      <c r="A713" s="78"/>
      <c r="J713" s="196"/>
      <c r="T713" s="5"/>
      <c r="U713" s="5"/>
      <c r="V713" s="5"/>
      <c r="W713" s="5"/>
    </row>
    <row r="714" ht="15.75" customHeight="1">
      <c r="A714" s="78"/>
      <c r="J714" s="196"/>
      <c r="T714" s="5"/>
      <c r="U714" s="5"/>
      <c r="V714" s="5"/>
      <c r="W714" s="5"/>
    </row>
    <row r="715" ht="15.75" customHeight="1">
      <c r="A715" s="78"/>
      <c r="J715" s="196"/>
      <c r="T715" s="5"/>
      <c r="U715" s="5"/>
      <c r="V715" s="5"/>
      <c r="W715" s="5"/>
    </row>
    <row r="716" ht="15.75" customHeight="1">
      <c r="A716" s="78"/>
      <c r="J716" s="196"/>
      <c r="T716" s="5"/>
      <c r="U716" s="5"/>
      <c r="V716" s="5"/>
      <c r="W716" s="5"/>
    </row>
    <row r="717" ht="15.75" customHeight="1">
      <c r="A717" s="78"/>
      <c r="J717" s="196"/>
      <c r="T717" s="5"/>
      <c r="U717" s="5"/>
      <c r="V717" s="5"/>
      <c r="W717" s="5"/>
    </row>
    <row r="718" ht="15.75" customHeight="1">
      <c r="A718" s="78"/>
      <c r="J718" s="196"/>
      <c r="T718" s="5"/>
      <c r="U718" s="5"/>
      <c r="V718" s="5"/>
      <c r="W718" s="5"/>
    </row>
    <row r="719" ht="15.75" customHeight="1">
      <c r="A719" s="78"/>
      <c r="J719" s="196"/>
      <c r="T719" s="5"/>
      <c r="U719" s="5"/>
      <c r="V719" s="5"/>
      <c r="W719" s="5"/>
    </row>
    <row r="720" ht="15.75" customHeight="1">
      <c r="A720" s="78"/>
      <c r="J720" s="196"/>
      <c r="T720" s="5"/>
      <c r="U720" s="5"/>
      <c r="V720" s="5"/>
      <c r="W720" s="5"/>
    </row>
    <row r="721" ht="15.75" customHeight="1">
      <c r="A721" s="78"/>
      <c r="J721" s="196"/>
      <c r="T721" s="5"/>
      <c r="U721" s="5"/>
      <c r="V721" s="5"/>
      <c r="W721" s="5"/>
    </row>
    <row r="722" ht="15.75" customHeight="1">
      <c r="A722" s="78"/>
      <c r="J722" s="196"/>
      <c r="T722" s="5"/>
      <c r="U722" s="5"/>
      <c r="V722" s="5"/>
      <c r="W722" s="5"/>
    </row>
    <row r="723" ht="15.75" customHeight="1">
      <c r="A723" s="78"/>
      <c r="J723" s="196"/>
      <c r="T723" s="5"/>
      <c r="U723" s="5"/>
      <c r="V723" s="5"/>
      <c r="W723" s="5"/>
    </row>
    <row r="724" ht="15.75" customHeight="1">
      <c r="A724" s="78"/>
      <c r="J724" s="196"/>
      <c r="T724" s="5"/>
      <c r="U724" s="5"/>
      <c r="V724" s="5"/>
      <c r="W724" s="5"/>
    </row>
    <row r="725" ht="15.75" customHeight="1">
      <c r="A725" s="78"/>
      <c r="J725" s="196"/>
      <c r="T725" s="5"/>
      <c r="U725" s="5"/>
      <c r="V725" s="5"/>
      <c r="W725" s="5"/>
    </row>
    <row r="726" ht="15.75" customHeight="1">
      <c r="A726" s="78"/>
      <c r="J726" s="196"/>
      <c r="T726" s="5"/>
      <c r="U726" s="5"/>
      <c r="V726" s="5"/>
      <c r="W726" s="5"/>
    </row>
    <row r="727" ht="15.75" customHeight="1">
      <c r="A727" s="78"/>
      <c r="J727" s="196"/>
      <c r="T727" s="5"/>
      <c r="U727" s="5"/>
      <c r="V727" s="5"/>
      <c r="W727" s="5"/>
    </row>
    <row r="728" ht="15.75" customHeight="1">
      <c r="A728" s="78"/>
      <c r="J728" s="196"/>
      <c r="T728" s="5"/>
      <c r="U728" s="5"/>
      <c r="V728" s="5"/>
      <c r="W728" s="5"/>
    </row>
    <row r="729" ht="15.75" customHeight="1">
      <c r="A729" s="78"/>
      <c r="J729" s="196"/>
      <c r="T729" s="5"/>
      <c r="U729" s="5"/>
      <c r="V729" s="5"/>
      <c r="W729" s="5"/>
    </row>
    <row r="730" ht="15.75" customHeight="1">
      <c r="A730" s="78"/>
      <c r="J730" s="196"/>
      <c r="T730" s="5"/>
      <c r="U730" s="5"/>
      <c r="V730" s="5"/>
      <c r="W730" s="5"/>
    </row>
    <row r="731" ht="15.75" customHeight="1">
      <c r="A731" s="78"/>
      <c r="J731" s="196"/>
      <c r="T731" s="5"/>
      <c r="U731" s="5"/>
      <c r="V731" s="5"/>
      <c r="W731" s="5"/>
    </row>
    <row r="732" ht="15.75" customHeight="1">
      <c r="A732" s="78"/>
      <c r="J732" s="196"/>
      <c r="T732" s="5"/>
      <c r="U732" s="5"/>
      <c r="V732" s="5"/>
      <c r="W732" s="5"/>
    </row>
    <row r="733" ht="15.75" customHeight="1">
      <c r="A733" s="78"/>
      <c r="J733" s="196"/>
      <c r="T733" s="5"/>
      <c r="U733" s="5"/>
      <c r="V733" s="5"/>
      <c r="W733" s="5"/>
    </row>
    <row r="734" ht="15.75" customHeight="1">
      <c r="A734" s="78"/>
      <c r="J734" s="196"/>
      <c r="T734" s="5"/>
      <c r="U734" s="5"/>
      <c r="V734" s="5"/>
      <c r="W734" s="5"/>
    </row>
    <row r="735" ht="15.75" customHeight="1">
      <c r="A735" s="78"/>
      <c r="J735" s="196"/>
      <c r="T735" s="5"/>
      <c r="U735" s="5"/>
      <c r="V735" s="5"/>
      <c r="W735" s="5"/>
    </row>
    <row r="736" ht="15.75" customHeight="1">
      <c r="A736" s="78"/>
      <c r="J736" s="196"/>
      <c r="T736" s="5"/>
      <c r="U736" s="5"/>
      <c r="V736" s="5"/>
      <c r="W736" s="5"/>
    </row>
    <row r="737" ht="15.75" customHeight="1">
      <c r="A737" s="78"/>
      <c r="J737" s="196"/>
      <c r="T737" s="5"/>
      <c r="U737" s="5"/>
      <c r="V737" s="5"/>
      <c r="W737" s="5"/>
    </row>
    <row r="738" ht="15.75" customHeight="1">
      <c r="A738" s="78"/>
      <c r="J738" s="196"/>
      <c r="T738" s="5"/>
      <c r="U738" s="5"/>
      <c r="V738" s="5"/>
      <c r="W738" s="5"/>
    </row>
    <row r="739" ht="15.75" customHeight="1">
      <c r="A739" s="78"/>
      <c r="J739" s="196"/>
      <c r="T739" s="5"/>
      <c r="U739" s="5"/>
      <c r="V739" s="5"/>
      <c r="W739" s="5"/>
    </row>
    <row r="740" ht="15.75" customHeight="1">
      <c r="A740" s="78"/>
      <c r="J740" s="196"/>
      <c r="T740" s="5"/>
      <c r="U740" s="5"/>
      <c r="V740" s="5"/>
      <c r="W740" s="5"/>
    </row>
    <row r="741" ht="15.75" customHeight="1">
      <c r="A741" s="78"/>
      <c r="J741" s="196"/>
      <c r="T741" s="5"/>
      <c r="U741" s="5"/>
      <c r="V741" s="5"/>
      <c r="W741" s="5"/>
    </row>
    <row r="742" ht="15.75" customHeight="1">
      <c r="A742" s="78"/>
      <c r="J742" s="196"/>
      <c r="T742" s="5"/>
      <c r="U742" s="5"/>
      <c r="V742" s="5"/>
      <c r="W742" s="5"/>
    </row>
    <row r="743" ht="15.75" customHeight="1">
      <c r="A743" s="78"/>
      <c r="J743" s="196"/>
      <c r="T743" s="5"/>
      <c r="U743" s="5"/>
      <c r="V743" s="5"/>
      <c r="W743" s="5"/>
    </row>
    <row r="744" ht="15.75" customHeight="1">
      <c r="A744" s="78"/>
      <c r="J744" s="196"/>
      <c r="T744" s="5"/>
      <c r="U744" s="5"/>
      <c r="V744" s="5"/>
      <c r="W744" s="5"/>
    </row>
    <row r="745" ht="15.75" customHeight="1">
      <c r="A745" s="78"/>
      <c r="J745" s="196"/>
      <c r="T745" s="5"/>
      <c r="U745" s="5"/>
      <c r="V745" s="5"/>
      <c r="W745" s="5"/>
    </row>
    <row r="746" ht="15.75" customHeight="1">
      <c r="A746" s="78"/>
      <c r="J746" s="196"/>
      <c r="T746" s="5"/>
      <c r="U746" s="5"/>
      <c r="V746" s="5"/>
      <c r="W746" s="5"/>
    </row>
    <row r="747" ht="15.75" customHeight="1">
      <c r="A747" s="78"/>
      <c r="J747" s="196"/>
      <c r="T747" s="5"/>
      <c r="U747" s="5"/>
      <c r="V747" s="5"/>
      <c r="W747" s="5"/>
    </row>
    <row r="748" ht="15.75" customHeight="1">
      <c r="A748" s="78"/>
      <c r="J748" s="196"/>
      <c r="T748" s="5"/>
      <c r="U748" s="5"/>
      <c r="V748" s="5"/>
      <c r="W748" s="5"/>
    </row>
    <row r="749" ht="15.75" customHeight="1">
      <c r="A749" s="78"/>
      <c r="J749" s="196"/>
      <c r="T749" s="5"/>
      <c r="U749" s="5"/>
      <c r="V749" s="5"/>
      <c r="W749" s="5"/>
    </row>
    <row r="750" ht="15.75" customHeight="1">
      <c r="A750" s="78"/>
      <c r="J750" s="196"/>
      <c r="T750" s="5"/>
      <c r="U750" s="5"/>
      <c r="V750" s="5"/>
      <c r="W750" s="5"/>
    </row>
    <row r="751" ht="15.75" customHeight="1">
      <c r="A751" s="78"/>
      <c r="J751" s="196"/>
      <c r="T751" s="5"/>
      <c r="U751" s="5"/>
      <c r="V751" s="5"/>
      <c r="W751" s="5"/>
    </row>
    <row r="752" ht="15.75" customHeight="1">
      <c r="A752" s="78"/>
      <c r="J752" s="196"/>
      <c r="T752" s="5"/>
      <c r="U752" s="5"/>
      <c r="V752" s="5"/>
      <c r="W752" s="5"/>
    </row>
    <row r="753" ht="15.75" customHeight="1">
      <c r="A753" s="78"/>
      <c r="J753" s="196"/>
      <c r="T753" s="5"/>
      <c r="U753" s="5"/>
      <c r="V753" s="5"/>
      <c r="W753" s="5"/>
    </row>
    <row r="754" ht="15.75" customHeight="1">
      <c r="A754" s="78"/>
      <c r="J754" s="196"/>
      <c r="T754" s="5"/>
      <c r="U754" s="5"/>
      <c r="V754" s="5"/>
      <c r="W754" s="5"/>
    </row>
    <row r="755" ht="15.75" customHeight="1">
      <c r="A755" s="78"/>
      <c r="J755" s="196"/>
      <c r="T755" s="5"/>
      <c r="U755" s="5"/>
      <c r="V755" s="5"/>
      <c r="W755" s="5"/>
    </row>
    <row r="756" ht="15.75" customHeight="1">
      <c r="A756" s="78"/>
      <c r="J756" s="196"/>
      <c r="T756" s="5"/>
      <c r="U756" s="5"/>
      <c r="V756" s="5"/>
      <c r="W756" s="5"/>
    </row>
    <row r="757" ht="15.75" customHeight="1">
      <c r="A757" s="78"/>
      <c r="J757" s="196"/>
      <c r="T757" s="5"/>
      <c r="U757" s="5"/>
      <c r="V757" s="5"/>
      <c r="W757" s="5"/>
    </row>
    <row r="758" ht="15.75" customHeight="1">
      <c r="A758" s="78"/>
      <c r="J758" s="196"/>
      <c r="T758" s="5"/>
      <c r="U758" s="5"/>
      <c r="V758" s="5"/>
      <c r="W758" s="5"/>
    </row>
    <row r="759" ht="15.75" customHeight="1">
      <c r="A759" s="78"/>
      <c r="J759" s="196"/>
      <c r="T759" s="5"/>
      <c r="U759" s="5"/>
      <c r="V759" s="5"/>
      <c r="W759" s="5"/>
    </row>
    <row r="760" ht="15.75" customHeight="1">
      <c r="A760" s="78"/>
      <c r="J760" s="196"/>
      <c r="T760" s="5"/>
      <c r="U760" s="5"/>
      <c r="V760" s="5"/>
      <c r="W760" s="5"/>
    </row>
    <row r="761" ht="15.75" customHeight="1">
      <c r="A761" s="78"/>
      <c r="J761" s="196"/>
      <c r="T761" s="5"/>
      <c r="U761" s="5"/>
      <c r="V761" s="5"/>
      <c r="W761" s="5"/>
    </row>
    <row r="762" ht="15.75" customHeight="1">
      <c r="A762" s="78"/>
      <c r="J762" s="196"/>
      <c r="T762" s="5"/>
      <c r="U762" s="5"/>
      <c r="V762" s="5"/>
      <c r="W762" s="5"/>
    </row>
    <row r="763" ht="15.75" customHeight="1">
      <c r="A763" s="78"/>
      <c r="J763" s="196"/>
      <c r="T763" s="5"/>
      <c r="U763" s="5"/>
      <c r="V763" s="5"/>
      <c r="W763" s="5"/>
    </row>
    <row r="764" ht="15.75" customHeight="1">
      <c r="A764" s="78"/>
      <c r="J764" s="196"/>
      <c r="T764" s="5"/>
      <c r="U764" s="5"/>
      <c r="V764" s="5"/>
      <c r="W764" s="5"/>
    </row>
    <row r="765" ht="15.75" customHeight="1">
      <c r="A765" s="78"/>
      <c r="J765" s="196"/>
      <c r="T765" s="5"/>
      <c r="U765" s="5"/>
      <c r="V765" s="5"/>
      <c r="W765" s="5"/>
    </row>
    <row r="766" ht="15.75" customHeight="1">
      <c r="A766" s="78"/>
      <c r="J766" s="196"/>
      <c r="T766" s="5"/>
      <c r="U766" s="5"/>
      <c r="V766" s="5"/>
      <c r="W766" s="5"/>
    </row>
    <row r="767" ht="15.75" customHeight="1">
      <c r="A767" s="78"/>
      <c r="J767" s="196"/>
      <c r="T767" s="5"/>
      <c r="U767" s="5"/>
      <c r="V767" s="5"/>
      <c r="W767" s="5"/>
    </row>
    <row r="768" ht="15.75" customHeight="1">
      <c r="A768" s="78"/>
      <c r="J768" s="196"/>
      <c r="T768" s="5"/>
      <c r="U768" s="5"/>
      <c r="V768" s="5"/>
      <c r="W768" s="5"/>
    </row>
    <row r="769" ht="15.75" customHeight="1">
      <c r="A769" s="78"/>
      <c r="J769" s="196"/>
      <c r="T769" s="5"/>
      <c r="U769" s="5"/>
      <c r="V769" s="5"/>
      <c r="W769" s="5"/>
    </row>
    <row r="770" ht="15.75" customHeight="1">
      <c r="A770" s="78"/>
      <c r="J770" s="196"/>
      <c r="T770" s="5"/>
      <c r="U770" s="5"/>
      <c r="V770" s="5"/>
      <c r="W770" s="5"/>
    </row>
    <row r="771" ht="15.75" customHeight="1">
      <c r="A771" s="78"/>
      <c r="J771" s="196"/>
      <c r="T771" s="5"/>
      <c r="U771" s="5"/>
      <c r="V771" s="5"/>
      <c r="W771" s="5"/>
    </row>
    <row r="772" ht="15.75" customHeight="1">
      <c r="A772" s="78"/>
      <c r="J772" s="196"/>
      <c r="T772" s="5"/>
      <c r="U772" s="5"/>
      <c r="V772" s="5"/>
      <c r="W772" s="5"/>
    </row>
    <row r="773" ht="15.75" customHeight="1">
      <c r="A773" s="78"/>
      <c r="J773" s="196"/>
      <c r="T773" s="5"/>
      <c r="U773" s="5"/>
      <c r="V773" s="5"/>
      <c r="W773" s="5"/>
    </row>
    <row r="774" ht="15.75" customHeight="1">
      <c r="A774" s="78"/>
      <c r="J774" s="196"/>
      <c r="T774" s="5"/>
      <c r="U774" s="5"/>
      <c r="V774" s="5"/>
      <c r="W774" s="5"/>
    </row>
    <row r="775" ht="15.75" customHeight="1">
      <c r="A775" s="78"/>
      <c r="J775" s="196"/>
      <c r="T775" s="5"/>
      <c r="U775" s="5"/>
      <c r="V775" s="5"/>
      <c r="W775" s="5"/>
    </row>
    <row r="776" ht="15.75" customHeight="1">
      <c r="A776" s="78"/>
      <c r="J776" s="196"/>
      <c r="T776" s="5"/>
      <c r="U776" s="5"/>
      <c r="V776" s="5"/>
      <c r="W776" s="5"/>
    </row>
    <row r="777" ht="15.75" customHeight="1">
      <c r="A777" s="78"/>
      <c r="J777" s="196"/>
      <c r="T777" s="5"/>
      <c r="U777" s="5"/>
      <c r="V777" s="5"/>
      <c r="W777" s="5"/>
    </row>
    <row r="778" ht="15.75" customHeight="1">
      <c r="A778" s="78"/>
      <c r="J778" s="196"/>
      <c r="T778" s="5"/>
      <c r="U778" s="5"/>
      <c r="V778" s="5"/>
      <c r="W778" s="5"/>
    </row>
    <row r="779" ht="15.75" customHeight="1">
      <c r="A779" s="78"/>
      <c r="J779" s="196"/>
      <c r="T779" s="5"/>
      <c r="U779" s="5"/>
      <c r="V779" s="5"/>
      <c r="W779" s="5"/>
    </row>
    <row r="780" ht="15.75" customHeight="1">
      <c r="A780" s="78"/>
      <c r="J780" s="196"/>
      <c r="T780" s="5"/>
      <c r="U780" s="5"/>
      <c r="V780" s="5"/>
      <c r="W780" s="5"/>
    </row>
    <row r="781" ht="15.75" customHeight="1">
      <c r="A781" s="78"/>
      <c r="J781" s="196"/>
      <c r="T781" s="5"/>
      <c r="U781" s="5"/>
      <c r="V781" s="5"/>
      <c r="W781" s="5"/>
    </row>
    <row r="782" ht="15.75" customHeight="1">
      <c r="A782" s="78"/>
      <c r="J782" s="196"/>
      <c r="T782" s="5"/>
      <c r="U782" s="5"/>
      <c r="V782" s="5"/>
      <c r="W782" s="5"/>
    </row>
    <row r="783" ht="15.75" customHeight="1">
      <c r="A783" s="78"/>
      <c r="J783" s="196"/>
      <c r="T783" s="5"/>
      <c r="U783" s="5"/>
      <c r="V783" s="5"/>
      <c r="W783" s="5"/>
    </row>
    <row r="784" ht="15.75" customHeight="1">
      <c r="A784" s="78"/>
      <c r="J784" s="196"/>
      <c r="T784" s="5"/>
      <c r="U784" s="5"/>
      <c r="V784" s="5"/>
      <c r="W784" s="5"/>
    </row>
    <row r="785" ht="15.75" customHeight="1">
      <c r="A785" s="78"/>
      <c r="J785" s="196"/>
      <c r="T785" s="5"/>
      <c r="U785" s="5"/>
      <c r="V785" s="5"/>
      <c r="W785" s="5"/>
    </row>
    <row r="786" ht="15.75" customHeight="1">
      <c r="A786" s="78"/>
      <c r="J786" s="196"/>
      <c r="T786" s="5"/>
      <c r="U786" s="5"/>
      <c r="V786" s="5"/>
      <c r="W786" s="5"/>
    </row>
    <row r="787" ht="15.75" customHeight="1">
      <c r="A787" s="78"/>
      <c r="J787" s="196"/>
      <c r="T787" s="5"/>
      <c r="U787" s="5"/>
      <c r="V787" s="5"/>
      <c r="W787" s="5"/>
    </row>
    <row r="788" ht="15.75" customHeight="1">
      <c r="A788" s="78"/>
      <c r="J788" s="196"/>
      <c r="T788" s="5"/>
      <c r="U788" s="5"/>
      <c r="V788" s="5"/>
      <c r="W788" s="5"/>
    </row>
    <row r="789" ht="15.75" customHeight="1">
      <c r="A789" s="78"/>
      <c r="J789" s="196"/>
      <c r="T789" s="5"/>
      <c r="U789" s="5"/>
      <c r="V789" s="5"/>
      <c r="W789" s="5"/>
    </row>
    <row r="790" ht="15.75" customHeight="1">
      <c r="A790" s="78"/>
      <c r="J790" s="196"/>
      <c r="T790" s="5"/>
      <c r="U790" s="5"/>
      <c r="V790" s="5"/>
      <c r="W790" s="5"/>
    </row>
    <row r="791" ht="15.75" customHeight="1">
      <c r="A791" s="78"/>
      <c r="J791" s="196"/>
      <c r="T791" s="5"/>
      <c r="U791" s="5"/>
      <c r="V791" s="5"/>
      <c r="W791" s="5"/>
    </row>
    <row r="792" ht="15.75" customHeight="1">
      <c r="A792" s="78"/>
      <c r="J792" s="196"/>
      <c r="T792" s="5"/>
      <c r="U792" s="5"/>
      <c r="V792" s="5"/>
      <c r="W792" s="5"/>
    </row>
    <row r="793" ht="15.75" customHeight="1">
      <c r="A793" s="78"/>
      <c r="J793" s="196"/>
      <c r="T793" s="5"/>
      <c r="U793" s="5"/>
      <c r="V793" s="5"/>
      <c r="W793" s="5"/>
    </row>
    <row r="794" ht="15.75" customHeight="1">
      <c r="A794" s="78"/>
      <c r="J794" s="196"/>
      <c r="T794" s="5"/>
      <c r="U794" s="5"/>
      <c r="V794" s="5"/>
      <c r="W794" s="5"/>
    </row>
    <row r="795" ht="15.75" customHeight="1">
      <c r="A795" s="78"/>
      <c r="J795" s="196"/>
      <c r="T795" s="5"/>
      <c r="U795" s="5"/>
      <c r="V795" s="5"/>
      <c r="W795" s="5"/>
    </row>
    <row r="796" ht="15.75" customHeight="1">
      <c r="A796" s="78"/>
      <c r="J796" s="196"/>
      <c r="T796" s="5"/>
      <c r="U796" s="5"/>
      <c r="V796" s="5"/>
      <c r="W796" s="5"/>
    </row>
    <row r="797" ht="15.75" customHeight="1">
      <c r="A797" s="78"/>
      <c r="J797" s="196"/>
      <c r="T797" s="5"/>
      <c r="U797" s="5"/>
      <c r="V797" s="5"/>
      <c r="W797" s="5"/>
    </row>
    <row r="798" ht="15.75" customHeight="1">
      <c r="A798" s="78"/>
      <c r="J798" s="196"/>
      <c r="T798" s="5"/>
      <c r="U798" s="5"/>
      <c r="V798" s="5"/>
      <c r="W798" s="5"/>
    </row>
    <row r="799" ht="15.75" customHeight="1">
      <c r="A799" s="78"/>
      <c r="J799" s="196"/>
      <c r="T799" s="5"/>
      <c r="U799" s="5"/>
      <c r="V799" s="5"/>
      <c r="W799" s="5"/>
    </row>
    <row r="800" ht="15.75" customHeight="1">
      <c r="A800" s="78"/>
      <c r="J800" s="196"/>
      <c r="T800" s="5"/>
      <c r="U800" s="5"/>
      <c r="V800" s="5"/>
      <c r="W800" s="5"/>
    </row>
    <row r="801" ht="15.75" customHeight="1">
      <c r="A801" s="78"/>
      <c r="J801" s="196"/>
      <c r="T801" s="5"/>
      <c r="U801" s="5"/>
      <c r="V801" s="5"/>
      <c r="W801" s="5"/>
    </row>
    <row r="802" ht="15.75" customHeight="1">
      <c r="A802" s="78"/>
      <c r="J802" s="196"/>
      <c r="T802" s="5"/>
      <c r="U802" s="5"/>
      <c r="V802" s="5"/>
      <c r="W802" s="5"/>
    </row>
    <row r="803" ht="15.75" customHeight="1">
      <c r="A803" s="78"/>
      <c r="J803" s="196"/>
      <c r="T803" s="5"/>
      <c r="U803" s="5"/>
      <c r="V803" s="5"/>
      <c r="W803" s="5"/>
    </row>
    <row r="804" ht="15.75" customHeight="1">
      <c r="A804" s="78"/>
      <c r="J804" s="196"/>
      <c r="T804" s="5"/>
      <c r="U804" s="5"/>
      <c r="V804" s="5"/>
      <c r="W804" s="5"/>
    </row>
    <row r="805" ht="15.75" customHeight="1">
      <c r="A805" s="78"/>
      <c r="J805" s="196"/>
      <c r="T805" s="5"/>
      <c r="U805" s="5"/>
      <c r="V805" s="5"/>
      <c r="W805" s="5"/>
    </row>
    <row r="806" ht="15.75" customHeight="1">
      <c r="A806" s="78"/>
      <c r="J806" s="196"/>
      <c r="T806" s="5"/>
      <c r="U806" s="5"/>
      <c r="V806" s="5"/>
      <c r="W806" s="5"/>
    </row>
    <row r="807" ht="15.75" customHeight="1">
      <c r="A807" s="78"/>
      <c r="J807" s="196"/>
      <c r="T807" s="5"/>
      <c r="U807" s="5"/>
      <c r="V807" s="5"/>
      <c r="W807" s="5"/>
    </row>
    <row r="808" ht="15.75" customHeight="1">
      <c r="A808" s="78"/>
      <c r="J808" s="196"/>
      <c r="T808" s="5"/>
      <c r="U808" s="5"/>
      <c r="V808" s="5"/>
      <c r="W808" s="5"/>
    </row>
    <row r="809" ht="15.75" customHeight="1">
      <c r="A809" s="78"/>
      <c r="J809" s="196"/>
      <c r="T809" s="5"/>
      <c r="U809" s="5"/>
      <c r="V809" s="5"/>
      <c r="W809" s="5"/>
    </row>
    <row r="810" ht="15.75" customHeight="1">
      <c r="A810" s="78"/>
      <c r="J810" s="196"/>
      <c r="T810" s="5"/>
      <c r="U810" s="5"/>
      <c r="V810" s="5"/>
      <c r="W810" s="5"/>
    </row>
    <row r="811" ht="15.75" customHeight="1">
      <c r="A811" s="78"/>
      <c r="J811" s="196"/>
      <c r="T811" s="5"/>
      <c r="U811" s="5"/>
      <c r="V811" s="5"/>
      <c r="W811" s="5"/>
    </row>
    <row r="812" ht="15.75" customHeight="1">
      <c r="A812" s="78"/>
      <c r="J812" s="196"/>
      <c r="T812" s="5"/>
      <c r="U812" s="5"/>
      <c r="V812" s="5"/>
      <c r="W812" s="5"/>
    </row>
    <row r="813" ht="15.75" customHeight="1">
      <c r="A813" s="78"/>
      <c r="J813" s="196"/>
      <c r="T813" s="5"/>
      <c r="U813" s="5"/>
      <c r="V813" s="5"/>
      <c r="W813" s="5"/>
    </row>
    <row r="814" ht="15.75" customHeight="1">
      <c r="A814" s="78"/>
      <c r="J814" s="196"/>
      <c r="T814" s="5"/>
      <c r="U814" s="5"/>
      <c r="V814" s="5"/>
      <c r="W814" s="5"/>
    </row>
    <row r="815" ht="15.75" customHeight="1">
      <c r="A815" s="78"/>
      <c r="J815" s="196"/>
      <c r="T815" s="5"/>
      <c r="U815" s="5"/>
      <c r="V815" s="5"/>
      <c r="W815" s="5"/>
    </row>
    <row r="816" ht="15.75" customHeight="1">
      <c r="A816" s="78"/>
      <c r="J816" s="196"/>
      <c r="T816" s="5"/>
      <c r="U816" s="5"/>
      <c r="V816" s="5"/>
      <c r="W816" s="5"/>
    </row>
    <row r="817" ht="15.75" customHeight="1">
      <c r="A817" s="78"/>
      <c r="J817" s="196"/>
      <c r="T817" s="5"/>
      <c r="U817" s="5"/>
      <c r="V817" s="5"/>
      <c r="W817" s="5"/>
    </row>
    <row r="818" ht="15.75" customHeight="1">
      <c r="A818" s="78"/>
      <c r="J818" s="196"/>
      <c r="T818" s="5"/>
      <c r="U818" s="5"/>
      <c r="V818" s="5"/>
      <c r="W818" s="5"/>
    </row>
    <row r="819" ht="15.75" customHeight="1">
      <c r="A819" s="78"/>
      <c r="J819" s="196"/>
      <c r="T819" s="5"/>
      <c r="U819" s="5"/>
      <c r="V819" s="5"/>
      <c r="W819" s="5"/>
    </row>
    <row r="820" ht="15.75" customHeight="1">
      <c r="A820" s="78"/>
      <c r="J820" s="196"/>
      <c r="T820" s="5"/>
      <c r="U820" s="5"/>
      <c r="V820" s="5"/>
      <c r="W820" s="5"/>
    </row>
    <row r="821" ht="15.75" customHeight="1">
      <c r="A821" s="78"/>
      <c r="J821" s="196"/>
      <c r="T821" s="5"/>
      <c r="U821" s="5"/>
      <c r="V821" s="5"/>
      <c r="W821" s="5"/>
    </row>
    <row r="822" ht="15.75" customHeight="1">
      <c r="A822" s="78"/>
      <c r="J822" s="196"/>
      <c r="T822" s="5"/>
      <c r="U822" s="5"/>
      <c r="V822" s="5"/>
      <c r="W822" s="5"/>
    </row>
    <row r="823" ht="15.75" customHeight="1">
      <c r="A823" s="78"/>
      <c r="J823" s="196"/>
      <c r="T823" s="5"/>
      <c r="U823" s="5"/>
      <c r="V823" s="5"/>
      <c r="W823" s="5"/>
    </row>
    <row r="824" ht="15.75" customHeight="1">
      <c r="A824" s="78"/>
      <c r="J824" s="196"/>
      <c r="T824" s="5"/>
      <c r="U824" s="5"/>
      <c r="V824" s="5"/>
      <c r="W824" s="5"/>
    </row>
    <row r="825" ht="15.75" customHeight="1">
      <c r="A825" s="78"/>
      <c r="J825" s="196"/>
      <c r="T825" s="5"/>
      <c r="U825" s="5"/>
      <c r="V825" s="5"/>
      <c r="W825" s="5"/>
    </row>
    <row r="826" ht="15.75" customHeight="1">
      <c r="A826" s="78"/>
      <c r="J826" s="196"/>
      <c r="T826" s="5"/>
      <c r="U826" s="5"/>
      <c r="V826" s="5"/>
      <c r="W826" s="5"/>
    </row>
    <row r="827" ht="15.75" customHeight="1">
      <c r="A827" s="78"/>
      <c r="J827" s="196"/>
      <c r="T827" s="5"/>
      <c r="U827" s="5"/>
      <c r="V827" s="5"/>
      <c r="W827" s="5"/>
    </row>
    <row r="828" ht="15.75" customHeight="1">
      <c r="A828" s="78"/>
      <c r="J828" s="196"/>
      <c r="T828" s="5"/>
      <c r="U828" s="5"/>
      <c r="V828" s="5"/>
      <c r="W828" s="5"/>
    </row>
    <row r="829" ht="15.75" customHeight="1">
      <c r="A829" s="78"/>
      <c r="J829" s="196"/>
      <c r="T829" s="5"/>
      <c r="U829" s="5"/>
      <c r="V829" s="5"/>
      <c r="W829" s="5"/>
    </row>
    <row r="830" ht="15.75" customHeight="1">
      <c r="A830" s="78"/>
      <c r="J830" s="196"/>
      <c r="T830" s="5"/>
      <c r="U830" s="5"/>
      <c r="V830" s="5"/>
      <c r="W830" s="5"/>
    </row>
    <row r="831" ht="15.75" customHeight="1">
      <c r="A831" s="78"/>
      <c r="J831" s="196"/>
      <c r="T831" s="5"/>
      <c r="U831" s="5"/>
      <c r="V831" s="5"/>
      <c r="W831" s="5"/>
    </row>
    <row r="832" ht="15.75" customHeight="1">
      <c r="A832" s="78"/>
      <c r="J832" s="196"/>
      <c r="T832" s="5"/>
      <c r="U832" s="5"/>
      <c r="V832" s="5"/>
      <c r="W832" s="5"/>
    </row>
    <row r="833" ht="15.75" customHeight="1">
      <c r="A833" s="78"/>
      <c r="J833" s="196"/>
      <c r="T833" s="5"/>
      <c r="U833" s="5"/>
      <c r="V833" s="5"/>
      <c r="W833" s="5"/>
    </row>
    <row r="834" ht="15.75" customHeight="1">
      <c r="A834" s="78"/>
      <c r="J834" s="196"/>
      <c r="T834" s="5"/>
      <c r="U834" s="5"/>
      <c r="V834" s="5"/>
      <c r="W834" s="5"/>
    </row>
    <row r="835" ht="15.75" customHeight="1">
      <c r="A835" s="78"/>
      <c r="J835" s="196"/>
      <c r="T835" s="5"/>
      <c r="U835" s="5"/>
      <c r="V835" s="5"/>
      <c r="W835" s="5"/>
    </row>
    <row r="836" ht="15.75" customHeight="1">
      <c r="A836" s="78"/>
      <c r="J836" s="196"/>
      <c r="T836" s="5"/>
      <c r="U836" s="5"/>
      <c r="V836" s="5"/>
      <c r="W836" s="5"/>
    </row>
    <row r="837" ht="15.75" customHeight="1">
      <c r="A837" s="78"/>
      <c r="J837" s="196"/>
      <c r="T837" s="5"/>
      <c r="U837" s="5"/>
      <c r="V837" s="5"/>
      <c r="W837" s="5"/>
    </row>
    <row r="838" ht="15.75" customHeight="1">
      <c r="A838" s="78"/>
      <c r="J838" s="196"/>
      <c r="T838" s="5"/>
      <c r="U838" s="5"/>
      <c r="V838" s="5"/>
      <c r="W838" s="5"/>
    </row>
    <row r="839" ht="15.75" customHeight="1">
      <c r="A839" s="78"/>
      <c r="J839" s="196"/>
      <c r="T839" s="5"/>
      <c r="U839" s="5"/>
      <c r="V839" s="5"/>
      <c r="W839" s="5"/>
    </row>
    <row r="840" ht="15.75" customHeight="1">
      <c r="A840" s="78"/>
      <c r="J840" s="196"/>
      <c r="T840" s="5"/>
      <c r="U840" s="5"/>
      <c r="V840" s="5"/>
      <c r="W840" s="5"/>
    </row>
    <row r="841" ht="15.75" customHeight="1">
      <c r="A841" s="78"/>
      <c r="J841" s="196"/>
      <c r="T841" s="5"/>
      <c r="U841" s="5"/>
      <c r="V841" s="5"/>
      <c r="W841" s="5"/>
    </row>
    <row r="842" ht="15.75" customHeight="1">
      <c r="A842" s="78"/>
      <c r="J842" s="196"/>
      <c r="T842" s="5"/>
      <c r="U842" s="5"/>
      <c r="V842" s="5"/>
      <c r="W842" s="5"/>
    </row>
    <row r="843" ht="15.75" customHeight="1">
      <c r="A843" s="78"/>
      <c r="J843" s="196"/>
      <c r="T843" s="5"/>
      <c r="U843" s="5"/>
      <c r="V843" s="5"/>
      <c r="W843" s="5"/>
    </row>
    <row r="844" ht="15.75" customHeight="1">
      <c r="A844" s="78"/>
      <c r="J844" s="196"/>
      <c r="T844" s="5"/>
      <c r="U844" s="5"/>
      <c r="V844" s="5"/>
      <c r="W844" s="5"/>
    </row>
    <row r="845" ht="15.75" customHeight="1">
      <c r="A845" s="78"/>
      <c r="J845" s="196"/>
      <c r="T845" s="5"/>
      <c r="U845" s="5"/>
      <c r="V845" s="5"/>
      <c r="W845" s="5"/>
    </row>
    <row r="846" ht="15.75" customHeight="1">
      <c r="A846" s="78"/>
      <c r="J846" s="196"/>
      <c r="T846" s="5"/>
      <c r="U846" s="5"/>
      <c r="V846" s="5"/>
      <c r="W846" s="5"/>
    </row>
    <row r="847" ht="15.75" customHeight="1">
      <c r="A847" s="78"/>
      <c r="J847" s="196"/>
      <c r="T847" s="5"/>
      <c r="U847" s="5"/>
      <c r="V847" s="5"/>
      <c r="W847" s="5"/>
    </row>
    <row r="848" ht="15.75" customHeight="1">
      <c r="A848" s="78"/>
      <c r="J848" s="196"/>
      <c r="T848" s="5"/>
      <c r="U848" s="5"/>
      <c r="V848" s="5"/>
      <c r="W848" s="5"/>
    </row>
    <row r="849" ht="15.75" customHeight="1">
      <c r="A849" s="78"/>
      <c r="J849" s="196"/>
      <c r="T849" s="5"/>
      <c r="U849" s="5"/>
      <c r="V849" s="5"/>
      <c r="W849" s="5"/>
    </row>
    <row r="850" ht="15.75" customHeight="1">
      <c r="A850" s="78"/>
      <c r="J850" s="196"/>
      <c r="T850" s="5"/>
      <c r="U850" s="5"/>
      <c r="V850" s="5"/>
      <c r="W850" s="5"/>
    </row>
    <row r="851" ht="15.75" customHeight="1">
      <c r="A851" s="78"/>
      <c r="J851" s="196"/>
      <c r="T851" s="5"/>
      <c r="U851" s="5"/>
      <c r="V851" s="5"/>
      <c r="W851" s="5"/>
    </row>
    <row r="852" ht="15.75" customHeight="1">
      <c r="A852" s="78"/>
      <c r="J852" s="196"/>
      <c r="T852" s="5"/>
      <c r="U852" s="5"/>
      <c r="V852" s="5"/>
      <c r="W852" s="5"/>
    </row>
    <row r="853" ht="15.75" customHeight="1">
      <c r="A853" s="78"/>
      <c r="J853" s="196"/>
      <c r="T853" s="5"/>
      <c r="U853" s="5"/>
      <c r="V853" s="5"/>
      <c r="W853" s="5"/>
    </row>
    <row r="854" ht="15.75" customHeight="1">
      <c r="A854" s="78"/>
      <c r="J854" s="196"/>
      <c r="T854" s="5"/>
      <c r="U854" s="5"/>
      <c r="V854" s="5"/>
      <c r="W854" s="5"/>
    </row>
    <row r="855" ht="15.75" customHeight="1">
      <c r="A855" s="78"/>
      <c r="J855" s="196"/>
      <c r="T855" s="5"/>
      <c r="U855" s="5"/>
      <c r="V855" s="5"/>
      <c r="W855" s="5"/>
    </row>
    <row r="856" ht="15.75" customHeight="1">
      <c r="A856" s="78"/>
      <c r="J856" s="196"/>
      <c r="T856" s="5"/>
      <c r="U856" s="5"/>
      <c r="V856" s="5"/>
      <c r="W856" s="5"/>
    </row>
    <row r="857" ht="15.75" customHeight="1">
      <c r="A857" s="78"/>
      <c r="J857" s="196"/>
      <c r="T857" s="5"/>
      <c r="U857" s="5"/>
      <c r="V857" s="5"/>
      <c r="W857" s="5"/>
    </row>
    <row r="858" ht="15.75" customHeight="1">
      <c r="A858" s="78"/>
      <c r="J858" s="196"/>
      <c r="T858" s="5"/>
      <c r="U858" s="5"/>
      <c r="V858" s="5"/>
      <c r="W858" s="5"/>
    </row>
    <row r="859" ht="15.75" customHeight="1">
      <c r="A859" s="78"/>
      <c r="J859" s="196"/>
      <c r="T859" s="5"/>
      <c r="U859" s="5"/>
      <c r="V859" s="5"/>
      <c r="W859" s="5"/>
    </row>
    <row r="860" ht="15.75" customHeight="1">
      <c r="A860" s="78"/>
      <c r="J860" s="196"/>
      <c r="T860" s="5"/>
      <c r="U860" s="5"/>
      <c r="V860" s="5"/>
      <c r="W860" s="5"/>
    </row>
    <row r="861" ht="15.75" customHeight="1">
      <c r="A861" s="78"/>
      <c r="J861" s="196"/>
      <c r="T861" s="5"/>
      <c r="U861" s="5"/>
      <c r="V861" s="5"/>
      <c r="W861" s="5"/>
    </row>
    <row r="862" ht="15.75" customHeight="1">
      <c r="A862" s="78"/>
      <c r="J862" s="196"/>
      <c r="T862" s="5"/>
      <c r="U862" s="5"/>
      <c r="V862" s="5"/>
      <c r="W862" s="5"/>
    </row>
    <row r="863" ht="15.75" customHeight="1">
      <c r="A863" s="78"/>
      <c r="J863" s="196"/>
      <c r="T863" s="5"/>
      <c r="U863" s="5"/>
      <c r="V863" s="5"/>
      <c r="W863" s="5"/>
    </row>
    <row r="864" ht="15.75" customHeight="1">
      <c r="A864" s="78"/>
      <c r="J864" s="196"/>
      <c r="T864" s="5"/>
      <c r="U864" s="5"/>
      <c r="V864" s="5"/>
      <c r="W864" s="5"/>
    </row>
    <row r="865" ht="15.75" customHeight="1">
      <c r="A865" s="78"/>
      <c r="J865" s="196"/>
      <c r="T865" s="5"/>
      <c r="U865" s="5"/>
      <c r="V865" s="5"/>
      <c r="W865" s="5"/>
    </row>
    <row r="866" ht="15.75" customHeight="1">
      <c r="A866" s="78"/>
      <c r="J866" s="196"/>
      <c r="T866" s="5"/>
      <c r="U866" s="5"/>
      <c r="V866" s="5"/>
      <c r="W866" s="5"/>
    </row>
    <row r="867" ht="15.75" customHeight="1">
      <c r="A867" s="78"/>
      <c r="J867" s="196"/>
      <c r="T867" s="5"/>
      <c r="U867" s="5"/>
      <c r="V867" s="5"/>
      <c r="W867" s="5"/>
    </row>
    <row r="868" ht="15.75" customHeight="1">
      <c r="A868" s="78"/>
      <c r="J868" s="196"/>
      <c r="T868" s="5"/>
      <c r="U868" s="5"/>
      <c r="V868" s="5"/>
      <c r="W868" s="5"/>
    </row>
    <row r="869" ht="15.75" customHeight="1">
      <c r="A869" s="78"/>
      <c r="J869" s="196"/>
      <c r="T869" s="5"/>
      <c r="U869" s="5"/>
      <c r="V869" s="5"/>
      <c r="W869" s="5"/>
    </row>
    <row r="870" ht="15.75" customHeight="1">
      <c r="A870" s="78"/>
      <c r="J870" s="196"/>
      <c r="T870" s="5"/>
      <c r="U870" s="5"/>
      <c r="V870" s="5"/>
      <c r="W870" s="5"/>
    </row>
    <row r="871" ht="15.75" customHeight="1">
      <c r="A871" s="78"/>
      <c r="J871" s="196"/>
      <c r="T871" s="5"/>
      <c r="U871" s="5"/>
      <c r="V871" s="5"/>
      <c r="W871" s="5"/>
    </row>
    <row r="872" ht="15.75" customHeight="1">
      <c r="A872" s="78"/>
      <c r="J872" s="196"/>
      <c r="T872" s="5"/>
      <c r="U872" s="5"/>
      <c r="V872" s="5"/>
      <c r="W872" s="5"/>
    </row>
    <row r="873" ht="15.75" customHeight="1">
      <c r="A873" s="78"/>
      <c r="J873" s="196"/>
      <c r="T873" s="5"/>
      <c r="U873" s="5"/>
      <c r="V873" s="5"/>
      <c r="W873" s="5"/>
    </row>
    <row r="874" ht="15.75" customHeight="1">
      <c r="A874" s="78"/>
      <c r="J874" s="196"/>
      <c r="T874" s="5"/>
      <c r="U874" s="5"/>
      <c r="V874" s="5"/>
      <c r="W874" s="5"/>
    </row>
    <row r="875" ht="15.75" customHeight="1">
      <c r="A875" s="78"/>
      <c r="J875" s="196"/>
      <c r="T875" s="5"/>
      <c r="U875" s="5"/>
      <c r="V875" s="5"/>
      <c r="W875" s="5"/>
    </row>
    <row r="876" ht="15.75" customHeight="1">
      <c r="A876" s="78"/>
      <c r="J876" s="196"/>
      <c r="T876" s="5"/>
      <c r="U876" s="5"/>
      <c r="V876" s="5"/>
      <c r="W876" s="5"/>
    </row>
    <row r="877" ht="15.75" customHeight="1">
      <c r="A877" s="78"/>
      <c r="J877" s="196"/>
      <c r="T877" s="5"/>
      <c r="U877" s="5"/>
      <c r="V877" s="5"/>
      <c r="W877" s="5"/>
    </row>
    <row r="878" ht="15.75" customHeight="1">
      <c r="A878" s="78"/>
      <c r="J878" s="196"/>
      <c r="T878" s="5"/>
      <c r="U878" s="5"/>
      <c r="V878" s="5"/>
      <c r="W878" s="5"/>
    </row>
    <row r="879" ht="15.75" customHeight="1">
      <c r="A879" s="78"/>
      <c r="J879" s="196"/>
      <c r="T879" s="5"/>
      <c r="U879" s="5"/>
      <c r="V879" s="5"/>
      <c r="W879" s="5"/>
    </row>
    <row r="880" ht="15.75" customHeight="1">
      <c r="A880" s="78"/>
      <c r="J880" s="196"/>
      <c r="T880" s="5"/>
      <c r="U880" s="5"/>
      <c r="V880" s="5"/>
      <c r="W880" s="5"/>
    </row>
    <row r="881" ht="15.75" customHeight="1">
      <c r="A881" s="78"/>
      <c r="J881" s="196"/>
      <c r="T881" s="5"/>
      <c r="U881" s="5"/>
      <c r="V881" s="5"/>
      <c r="W881" s="5"/>
    </row>
    <row r="882" ht="15.75" customHeight="1">
      <c r="A882" s="78"/>
      <c r="J882" s="196"/>
      <c r="T882" s="5"/>
      <c r="U882" s="5"/>
      <c r="V882" s="5"/>
      <c r="W882" s="5"/>
    </row>
    <row r="883" ht="15.75" customHeight="1">
      <c r="A883" s="78"/>
      <c r="J883" s="196"/>
      <c r="T883" s="5"/>
      <c r="U883" s="5"/>
      <c r="V883" s="5"/>
      <c r="W883" s="5"/>
    </row>
    <row r="884" ht="15.75" customHeight="1">
      <c r="A884" s="78"/>
      <c r="J884" s="196"/>
      <c r="T884" s="5"/>
      <c r="U884" s="5"/>
      <c r="V884" s="5"/>
      <c r="W884" s="5"/>
    </row>
    <row r="885" ht="15.75" customHeight="1">
      <c r="A885" s="78"/>
      <c r="J885" s="196"/>
      <c r="T885" s="5"/>
      <c r="U885" s="5"/>
      <c r="V885" s="5"/>
      <c r="W885" s="5"/>
    </row>
    <row r="886" ht="15.75" customHeight="1">
      <c r="A886" s="78"/>
      <c r="J886" s="196"/>
      <c r="T886" s="5"/>
      <c r="U886" s="5"/>
      <c r="V886" s="5"/>
      <c r="W886" s="5"/>
    </row>
    <row r="887" ht="15.75" customHeight="1">
      <c r="A887" s="78"/>
      <c r="J887" s="196"/>
      <c r="T887" s="5"/>
      <c r="U887" s="5"/>
      <c r="V887" s="5"/>
      <c r="W887" s="5"/>
    </row>
    <row r="888" ht="15.75" customHeight="1">
      <c r="A888" s="78"/>
      <c r="J888" s="196"/>
      <c r="T888" s="5"/>
      <c r="U888" s="5"/>
      <c r="V888" s="5"/>
      <c r="W888" s="5"/>
    </row>
    <row r="889" ht="15.75" customHeight="1">
      <c r="A889" s="78"/>
      <c r="J889" s="196"/>
      <c r="T889" s="5"/>
      <c r="U889" s="5"/>
      <c r="V889" s="5"/>
      <c r="W889" s="5"/>
    </row>
    <row r="890" ht="15.75" customHeight="1">
      <c r="A890" s="78"/>
      <c r="J890" s="196"/>
      <c r="T890" s="5"/>
      <c r="U890" s="5"/>
      <c r="V890" s="5"/>
      <c r="W890" s="5"/>
    </row>
    <row r="891" ht="15.75" customHeight="1">
      <c r="A891" s="78"/>
      <c r="J891" s="196"/>
      <c r="T891" s="5"/>
      <c r="U891" s="5"/>
      <c r="V891" s="5"/>
      <c r="W891" s="5"/>
    </row>
    <row r="892" ht="15.75" customHeight="1">
      <c r="A892" s="78"/>
      <c r="J892" s="196"/>
      <c r="T892" s="5"/>
      <c r="U892" s="5"/>
      <c r="V892" s="5"/>
      <c r="W892" s="5"/>
    </row>
    <row r="893" ht="15.75" customHeight="1">
      <c r="A893" s="78"/>
      <c r="J893" s="196"/>
      <c r="T893" s="5"/>
      <c r="U893" s="5"/>
      <c r="V893" s="5"/>
      <c r="W893" s="5"/>
    </row>
    <row r="894" ht="15.75" customHeight="1">
      <c r="A894" s="78"/>
      <c r="J894" s="196"/>
      <c r="T894" s="5"/>
      <c r="U894" s="5"/>
      <c r="V894" s="5"/>
      <c r="W894" s="5"/>
    </row>
    <row r="895" ht="15.75" customHeight="1">
      <c r="A895" s="78"/>
      <c r="J895" s="196"/>
      <c r="T895" s="5"/>
      <c r="U895" s="5"/>
      <c r="V895" s="5"/>
      <c r="W895" s="5"/>
    </row>
    <row r="896" ht="15.75" customHeight="1">
      <c r="A896" s="78"/>
      <c r="J896" s="196"/>
      <c r="T896" s="5"/>
      <c r="U896" s="5"/>
      <c r="V896" s="5"/>
      <c r="W896" s="5"/>
    </row>
    <row r="897" ht="15.75" customHeight="1">
      <c r="A897" s="78"/>
      <c r="J897" s="196"/>
      <c r="T897" s="5"/>
      <c r="U897" s="5"/>
      <c r="V897" s="5"/>
      <c r="W897" s="5"/>
    </row>
    <row r="898" ht="15.75" customHeight="1">
      <c r="A898" s="78"/>
      <c r="J898" s="196"/>
      <c r="T898" s="5"/>
      <c r="U898" s="5"/>
      <c r="V898" s="5"/>
      <c r="W898" s="5"/>
    </row>
    <row r="899" ht="15.75" customHeight="1">
      <c r="A899" s="78"/>
      <c r="J899" s="196"/>
      <c r="T899" s="5"/>
      <c r="U899" s="5"/>
      <c r="V899" s="5"/>
      <c r="W899" s="5"/>
    </row>
    <row r="900" ht="15.75" customHeight="1">
      <c r="A900" s="78"/>
      <c r="J900" s="196"/>
      <c r="T900" s="5"/>
      <c r="U900" s="5"/>
      <c r="V900" s="5"/>
      <c r="W900" s="5"/>
    </row>
    <row r="901" ht="15.75" customHeight="1">
      <c r="A901" s="78"/>
      <c r="J901" s="196"/>
      <c r="T901" s="5"/>
      <c r="U901" s="5"/>
      <c r="V901" s="5"/>
      <c r="W901" s="5"/>
    </row>
    <row r="902" ht="15.75" customHeight="1">
      <c r="A902" s="78"/>
      <c r="J902" s="196"/>
      <c r="T902" s="5"/>
      <c r="U902" s="5"/>
      <c r="V902" s="5"/>
      <c r="W902" s="5"/>
    </row>
    <row r="903" ht="15.75" customHeight="1">
      <c r="A903" s="78"/>
      <c r="J903" s="196"/>
      <c r="T903" s="5"/>
      <c r="U903" s="5"/>
      <c r="V903" s="5"/>
      <c r="W903" s="5"/>
    </row>
    <row r="904" ht="15.75" customHeight="1">
      <c r="A904" s="78"/>
      <c r="J904" s="196"/>
      <c r="T904" s="5"/>
      <c r="U904" s="5"/>
      <c r="V904" s="5"/>
      <c r="W904" s="5"/>
    </row>
    <row r="905" ht="15.75" customHeight="1">
      <c r="A905" s="78"/>
      <c r="J905" s="196"/>
      <c r="T905" s="5"/>
      <c r="U905" s="5"/>
      <c r="V905" s="5"/>
      <c r="W905" s="5"/>
    </row>
    <row r="906" ht="15.75" customHeight="1">
      <c r="A906" s="78"/>
      <c r="J906" s="196"/>
      <c r="T906" s="5"/>
      <c r="U906" s="5"/>
      <c r="V906" s="5"/>
      <c r="W906" s="5"/>
    </row>
    <row r="907" ht="15.75" customHeight="1">
      <c r="A907" s="78"/>
      <c r="J907" s="196"/>
      <c r="T907" s="5"/>
      <c r="U907" s="5"/>
      <c r="V907" s="5"/>
      <c r="W907" s="5"/>
    </row>
    <row r="908" ht="15.75" customHeight="1">
      <c r="A908" s="78"/>
      <c r="J908" s="196"/>
      <c r="T908" s="5"/>
      <c r="U908" s="5"/>
      <c r="V908" s="5"/>
      <c r="W908" s="5"/>
    </row>
    <row r="909" ht="15.75" customHeight="1">
      <c r="A909" s="78"/>
      <c r="J909" s="196"/>
      <c r="T909" s="5"/>
      <c r="U909" s="5"/>
      <c r="V909" s="5"/>
      <c r="W909" s="5"/>
    </row>
    <row r="910" ht="15.75" customHeight="1">
      <c r="A910" s="78"/>
      <c r="J910" s="196"/>
      <c r="T910" s="5"/>
      <c r="U910" s="5"/>
      <c r="V910" s="5"/>
      <c r="W910" s="5"/>
    </row>
    <row r="911" ht="15.75" customHeight="1">
      <c r="A911" s="78"/>
      <c r="J911" s="196"/>
      <c r="T911" s="5"/>
      <c r="U911" s="5"/>
      <c r="V911" s="5"/>
      <c r="W911" s="5"/>
    </row>
    <row r="912" ht="15.75" customHeight="1">
      <c r="A912" s="78"/>
      <c r="J912" s="196"/>
      <c r="T912" s="5"/>
      <c r="U912" s="5"/>
      <c r="V912" s="5"/>
      <c r="W912" s="5"/>
    </row>
    <row r="913" ht="15.75" customHeight="1">
      <c r="A913" s="78"/>
      <c r="J913" s="196"/>
      <c r="T913" s="5"/>
      <c r="U913" s="5"/>
      <c r="V913" s="5"/>
      <c r="W913" s="5"/>
    </row>
    <row r="914" ht="15.75" customHeight="1">
      <c r="A914" s="78"/>
      <c r="J914" s="196"/>
      <c r="T914" s="5"/>
      <c r="U914" s="5"/>
      <c r="V914" s="5"/>
      <c r="W914" s="5"/>
    </row>
    <row r="915" ht="15.75" customHeight="1">
      <c r="A915" s="78"/>
      <c r="J915" s="196"/>
      <c r="T915" s="5"/>
      <c r="U915" s="5"/>
      <c r="V915" s="5"/>
      <c r="W915" s="5"/>
    </row>
    <row r="916" ht="15.75" customHeight="1">
      <c r="A916" s="78"/>
      <c r="J916" s="196"/>
      <c r="T916" s="5"/>
      <c r="U916" s="5"/>
      <c r="V916" s="5"/>
      <c r="W916" s="5"/>
    </row>
    <row r="917" ht="15.75" customHeight="1">
      <c r="A917" s="78"/>
      <c r="J917" s="196"/>
      <c r="T917" s="5"/>
      <c r="U917" s="5"/>
      <c r="V917" s="5"/>
      <c r="W917" s="5"/>
    </row>
    <row r="918" ht="15.75" customHeight="1">
      <c r="A918" s="78"/>
      <c r="J918" s="196"/>
      <c r="T918" s="5"/>
      <c r="U918" s="5"/>
      <c r="V918" s="5"/>
      <c r="W918" s="5"/>
    </row>
    <row r="919" ht="15.75" customHeight="1">
      <c r="A919" s="78"/>
      <c r="J919" s="196"/>
      <c r="T919" s="5"/>
      <c r="U919" s="5"/>
      <c r="V919" s="5"/>
      <c r="W919" s="5"/>
    </row>
    <row r="920" ht="15.75" customHeight="1">
      <c r="A920" s="78"/>
      <c r="J920" s="196"/>
      <c r="T920" s="5"/>
      <c r="U920" s="5"/>
      <c r="V920" s="5"/>
      <c r="W920" s="5"/>
    </row>
    <row r="921" ht="15.75" customHeight="1">
      <c r="A921" s="78"/>
      <c r="J921" s="196"/>
      <c r="T921" s="5"/>
      <c r="U921" s="5"/>
      <c r="V921" s="5"/>
      <c r="W921" s="5"/>
    </row>
    <row r="922" ht="15.75" customHeight="1">
      <c r="A922" s="78"/>
      <c r="J922" s="196"/>
      <c r="T922" s="5"/>
      <c r="U922" s="5"/>
      <c r="V922" s="5"/>
      <c r="W922" s="5"/>
    </row>
    <row r="923" ht="15.75" customHeight="1">
      <c r="A923" s="78"/>
      <c r="J923" s="196"/>
      <c r="T923" s="5"/>
      <c r="U923" s="5"/>
      <c r="V923" s="5"/>
      <c r="W923" s="5"/>
    </row>
    <row r="924" ht="15.75" customHeight="1">
      <c r="A924" s="78"/>
      <c r="J924" s="196"/>
      <c r="T924" s="5"/>
      <c r="U924" s="5"/>
      <c r="V924" s="5"/>
      <c r="W924" s="5"/>
    </row>
    <row r="925" ht="15.75" customHeight="1">
      <c r="A925" s="78"/>
      <c r="J925" s="196"/>
      <c r="T925" s="5"/>
      <c r="U925" s="5"/>
      <c r="V925" s="5"/>
      <c r="W925" s="5"/>
    </row>
    <row r="926" ht="15.75" customHeight="1">
      <c r="A926" s="78"/>
      <c r="J926" s="196"/>
      <c r="T926" s="5"/>
      <c r="U926" s="5"/>
      <c r="V926" s="5"/>
      <c r="W926" s="5"/>
    </row>
    <row r="927" ht="15.75" customHeight="1">
      <c r="A927" s="78"/>
      <c r="J927" s="196"/>
      <c r="T927" s="5"/>
      <c r="U927" s="5"/>
      <c r="V927" s="5"/>
      <c r="W927" s="5"/>
    </row>
    <row r="928" ht="15.75" customHeight="1">
      <c r="A928" s="78"/>
      <c r="J928" s="196"/>
      <c r="T928" s="5"/>
      <c r="U928" s="5"/>
      <c r="V928" s="5"/>
      <c r="W928" s="5"/>
    </row>
    <row r="929" ht="15.75" customHeight="1">
      <c r="A929" s="78"/>
      <c r="J929" s="196"/>
      <c r="T929" s="5"/>
      <c r="U929" s="5"/>
      <c r="V929" s="5"/>
      <c r="W929" s="5"/>
    </row>
    <row r="930" ht="15.75" customHeight="1">
      <c r="A930" s="78"/>
      <c r="J930" s="196"/>
      <c r="T930" s="5"/>
      <c r="U930" s="5"/>
      <c r="V930" s="5"/>
      <c r="W930" s="5"/>
    </row>
    <row r="931" ht="15.75" customHeight="1">
      <c r="A931" s="78"/>
      <c r="J931" s="196"/>
      <c r="T931" s="5"/>
      <c r="U931" s="5"/>
      <c r="V931" s="5"/>
      <c r="W931" s="5"/>
    </row>
    <row r="932" ht="15.75" customHeight="1">
      <c r="A932" s="78"/>
      <c r="J932" s="196"/>
      <c r="T932" s="5"/>
      <c r="U932" s="5"/>
      <c r="V932" s="5"/>
      <c r="W932" s="5"/>
    </row>
    <row r="933" ht="15.75" customHeight="1">
      <c r="A933" s="78"/>
      <c r="J933" s="196"/>
      <c r="T933" s="5"/>
      <c r="U933" s="5"/>
      <c r="V933" s="5"/>
      <c r="W933" s="5"/>
    </row>
    <row r="934" ht="15.75" customHeight="1">
      <c r="A934" s="78"/>
      <c r="J934" s="196"/>
      <c r="T934" s="5"/>
      <c r="U934" s="5"/>
      <c r="V934" s="5"/>
      <c r="W934" s="5"/>
    </row>
    <row r="935" ht="15.75" customHeight="1">
      <c r="A935" s="78"/>
      <c r="J935" s="196"/>
      <c r="T935" s="5"/>
      <c r="U935" s="5"/>
      <c r="V935" s="5"/>
      <c r="W935" s="5"/>
    </row>
    <row r="936" ht="15.75" customHeight="1">
      <c r="A936" s="78"/>
      <c r="J936" s="196"/>
      <c r="T936" s="5"/>
      <c r="U936" s="5"/>
      <c r="V936" s="5"/>
      <c r="W936" s="5"/>
    </row>
    <row r="937" ht="15.75" customHeight="1">
      <c r="A937" s="78"/>
      <c r="J937" s="196"/>
      <c r="T937" s="5"/>
      <c r="U937" s="5"/>
      <c r="V937" s="5"/>
      <c r="W937" s="5"/>
    </row>
    <row r="938" ht="15.75" customHeight="1">
      <c r="A938" s="78"/>
      <c r="J938" s="196"/>
      <c r="T938" s="5"/>
      <c r="U938" s="5"/>
      <c r="V938" s="5"/>
      <c r="W938" s="5"/>
    </row>
    <row r="939" ht="15.75" customHeight="1">
      <c r="A939" s="78"/>
      <c r="J939" s="196"/>
      <c r="T939" s="5"/>
      <c r="U939" s="5"/>
      <c r="V939" s="5"/>
      <c r="W939" s="5"/>
    </row>
    <row r="940" ht="15.75" customHeight="1">
      <c r="A940" s="78"/>
      <c r="J940" s="196"/>
      <c r="T940" s="5"/>
      <c r="U940" s="5"/>
      <c r="V940" s="5"/>
      <c r="W940" s="5"/>
    </row>
    <row r="941" ht="15.75" customHeight="1">
      <c r="A941" s="78"/>
      <c r="J941" s="196"/>
      <c r="T941" s="5"/>
      <c r="U941" s="5"/>
      <c r="V941" s="5"/>
      <c r="W941" s="5"/>
    </row>
    <row r="942" ht="15.75" customHeight="1">
      <c r="A942" s="78"/>
      <c r="J942" s="196"/>
      <c r="T942" s="5"/>
      <c r="U942" s="5"/>
      <c r="V942" s="5"/>
      <c r="W942" s="5"/>
    </row>
    <row r="943" ht="15.75" customHeight="1">
      <c r="A943" s="78"/>
      <c r="J943" s="196"/>
      <c r="T943" s="5"/>
      <c r="U943" s="5"/>
      <c r="V943" s="5"/>
      <c r="W943" s="5"/>
    </row>
    <row r="944" ht="15.75" customHeight="1">
      <c r="A944" s="78"/>
      <c r="J944" s="196"/>
      <c r="T944" s="5"/>
      <c r="U944" s="5"/>
      <c r="V944" s="5"/>
      <c r="W944" s="5"/>
    </row>
    <row r="945" ht="15.75" customHeight="1">
      <c r="A945" s="78"/>
      <c r="J945" s="196"/>
      <c r="T945" s="5"/>
      <c r="U945" s="5"/>
      <c r="V945" s="5"/>
      <c r="W945" s="5"/>
    </row>
    <row r="946" ht="15.75" customHeight="1">
      <c r="A946" s="78"/>
      <c r="J946" s="196"/>
      <c r="T946" s="5"/>
      <c r="U946" s="5"/>
      <c r="V946" s="5"/>
      <c r="W946" s="5"/>
    </row>
    <row r="947" ht="15.75" customHeight="1">
      <c r="A947" s="78"/>
      <c r="J947" s="196"/>
      <c r="T947" s="5"/>
      <c r="U947" s="5"/>
      <c r="V947" s="5"/>
      <c r="W947" s="5"/>
    </row>
    <row r="948" ht="15.75" customHeight="1">
      <c r="A948" s="78"/>
      <c r="J948" s="196"/>
      <c r="T948" s="5"/>
      <c r="U948" s="5"/>
      <c r="V948" s="5"/>
      <c r="W948" s="5"/>
    </row>
    <row r="949" ht="15.75" customHeight="1">
      <c r="A949" s="78"/>
      <c r="J949" s="196"/>
      <c r="T949" s="5"/>
      <c r="U949" s="5"/>
      <c r="V949" s="5"/>
      <c r="W949" s="5"/>
    </row>
    <row r="950" ht="15.75" customHeight="1">
      <c r="A950" s="78"/>
      <c r="J950" s="196"/>
      <c r="T950" s="5"/>
      <c r="U950" s="5"/>
      <c r="V950" s="5"/>
      <c r="W950" s="5"/>
    </row>
    <row r="951" ht="15.75" customHeight="1">
      <c r="A951" s="78"/>
      <c r="J951" s="196"/>
      <c r="T951" s="5"/>
      <c r="U951" s="5"/>
      <c r="V951" s="5"/>
      <c r="W951" s="5"/>
    </row>
    <row r="952" ht="15.75" customHeight="1">
      <c r="A952" s="78"/>
      <c r="J952" s="196"/>
      <c r="T952" s="5"/>
      <c r="U952" s="5"/>
      <c r="V952" s="5"/>
      <c r="W952" s="5"/>
    </row>
    <row r="953" ht="15.75" customHeight="1">
      <c r="A953" s="78"/>
      <c r="J953" s="196"/>
      <c r="T953" s="5"/>
      <c r="U953" s="5"/>
      <c r="V953" s="5"/>
      <c r="W953" s="5"/>
    </row>
    <row r="954" ht="15.75" customHeight="1">
      <c r="A954" s="78"/>
      <c r="J954" s="196"/>
      <c r="T954" s="5"/>
      <c r="U954" s="5"/>
      <c r="V954" s="5"/>
      <c r="W954" s="5"/>
    </row>
    <row r="955" ht="15.75" customHeight="1">
      <c r="A955" s="78"/>
      <c r="J955" s="196"/>
      <c r="T955" s="5"/>
      <c r="U955" s="5"/>
      <c r="V955" s="5"/>
      <c r="W955" s="5"/>
    </row>
    <row r="956" ht="15.75" customHeight="1">
      <c r="A956" s="78"/>
      <c r="J956" s="196"/>
      <c r="T956" s="5"/>
      <c r="U956" s="5"/>
      <c r="V956" s="5"/>
      <c r="W956" s="5"/>
    </row>
    <row r="957" ht="15.75" customHeight="1">
      <c r="A957" s="78"/>
      <c r="J957" s="196"/>
      <c r="T957" s="5"/>
      <c r="U957" s="5"/>
      <c r="V957" s="5"/>
      <c r="W957" s="5"/>
    </row>
    <row r="958" ht="15.75" customHeight="1">
      <c r="A958" s="78"/>
      <c r="J958" s="196"/>
      <c r="T958" s="5"/>
      <c r="U958" s="5"/>
      <c r="V958" s="5"/>
      <c r="W958" s="5"/>
    </row>
    <row r="959" ht="15.75" customHeight="1">
      <c r="A959" s="78"/>
      <c r="J959" s="196"/>
      <c r="T959" s="5"/>
      <c r="U959" s="5"/>
      <c r="V959" s="5"/>
      <c r="W959" s="5"/>
    </row>
    <row r="960" ht="15.75" customHeight="1">
      <c r="A960" s="78"/>
      <c r="J960" s="196"/>
      <c r="T960" s="5"/>
      <c r="U960" s="5"/>
      <c r="V960" s="5"/>
      <c r="W960" s="5"/>
    </row>
    <row r="961" ht="15.75" customHeight="1">
      <c r="A961" s="78"/>
      <c r="J961" s="196"/>
      <c r="T961" s="5"/>
      <c r="U961" s="5"/>
      <c r="V961" s="5"/>
      <c r="W961" s="5"/>
    </row>
    <row r="962" ht="15.75" customHeight="1">
      <c r="A962" s="78"/>
      <c r="J962" s="196"/>
      <c r="T962" s="5"/>
      <c r="U962" s="5"/>
      <c r="V962" s="5"/>
      <c r="W962" s="5"/>
    </row>
    <row r="963" ht="15.75" customHeight="1">
      <c r="A963" s="78"/>
      <c r="J963" s="196"/>
      <c r="T963" s="5"/>
      <c r="U963" s="5"/>
      <c r="V963" s="5"/>
      <c r="W963" s="5"/>
    </row>
    <row r="964" ht="15.75" customHeight="1">
      <c r="A964" s="78"/>
      <c r="J964" s="196"/>
      <c r="T964" s="5"/>
      <c r="U964" s="5"/>
      <c r="V964" s="5"/>
      <c r="W964" s="5"/>
    </row>
    <row r="965" ht="15.75" customHeight="1">
      <c r="A965" s="78"/>
      <c r="J965" s="196"/>
      <c r="T965" s="5"/>
      <c r="U965" s="5"/>
      <c r="V965" s="5"/>
      <c r="W965" s="5"/>
    </row>
    <row r="966" ht="15.75" customHeight="1">
      <c r="A966" s="78"/>
      <c r="J966" s="196"/>
      <c r="T966" s="5"/>
      <c r="U966" s="5"/>
      <c r="V966" s="5"/>
      <c r="W966" s="5"/>
    </row>
    <row r="967" ht="15.75" customHeight="1">
      <c r="A967" s="78"/>
      <c r="J967" s="196"/>
      <c r="T967" s="5"/>
      <c r="U967" s="5"/>
      <c r="V967" s="5"/>
      <c r="W967" s="5"/>
    </row>
    <row r="968" ht="15.75" customHeight="1">
      <c r="A968" s="78"/>
      <c r="J968" s="196"/>
      <c r="T968" s="5"/>
      <c r="U968" s="5"/>
      <c r="V968" s="5"/>
      <c r="W968" s="5"/>
    </row>
    <row r="969" ht="15.75" customHeight="1">
      <c r="A969" s="78"/>
      <c r="J969" s="196"/>
      <c r="T969" s="5"/>
      <c r="U969" s="5"/>
      <c r="V969" s="5"/>
      <c r="W969" s="5"/>
    </row>
    <row r="970" ht="15.75" customHeight="1">
      <c r="A970" s="78"/>
      <c r="J970" s="196"/>
      <c r="T970" s="5"/>
      <c r="U970" s="5"/>
      <c r="V970" s="5"/>
      <c r="W970" s="5"/>
    </row>
    <row r="971" ht="15.75" customHeight="1">
      <c r="A971" s="78"/>
      <c r="J971" s="196"/>
      <c r="T971" s="5"/>
      <c r="U971" s="5"/>
      <c r="V971" s="5"/>
      <c r="W971" s="5"/>
    </row>
    <row r="972" ht="15.75" customHeight="1">
      <c r="A972" s="78"/>
      <c r="J972" s="196"/>
      <c r="T972" s="5"/>
      <c r="U972" s="5"/>
      <c r="V972" s="5"/>
      <c r="W972" s="5"/>
    </row>
    <row r="973" ht="15.75" customHeight="1">
      <c r="A973" s="78"/>
      <c r="J973" s="196"/>
      <c r="T973" s="5"/>
      <c r="U973" s="5"/>
      <c r="V973" s="5"/>
      <c r="W973" s="5"/>
    </row>
    <row r="974" ht="15.75" customHeight="1">
      <c r="A974" s="78"/>
      <c r="J974" s="196"/>
      <c r="T974" s="5"/>
      <c r="U974" s="5"/>
      <c r="V974" s="5"/>
      <c r="W974" s="5"/>
    </row>
    <row r="975" ht="15.75" customHeight="1">
      <c r="A975" s="78"/>
      <c r="J975" s="196"/>
      <c r="T975" s="5"/>
      <c r="U975" s="5"/>
      <c r="V975" s="5"/>
      <c r="W975" s="5"/>
    </row>
    <row r="976" ht="15.75" customHeight="1">
      <c r="A976" s="78"/>
      <c r="J976" s="196"/>
      <c r="T976" s="5"/>
      <c r="U976" s="5"/>
      <c r="V976" s="5"/>
      <c r="W976" s="5"/>
    </row>
    <row r="977" ht="15.75" customHeight="1">
      <c r="A977" s="78"/>
      <c r="J977" s="196"/>
      <c r="T977" s="5"/>
      <c r="U977" s="5"/>
      <c r="V977" s="5"/>
      <c r="W977" s="5"/>
    </row>
    <row r="978" ht="15.75" customHeight="1">
      <c r="A978" s="78"/>
      <c r="J978" s="196"/>
      <c r="T978" s="5"/>
      <c r="U978" s="5"/>
      <c r="V978" s="5"/>
      <c r="W978" s="5"/>
    </row>
    <row r="979" ht="15.75" customHeight="1">
      <c r="A979" s="78"/>
      <c r="J979" s="196"/>
      <c r="T979" s="5"/>
      <c r="U979" s="5"/>
      <c r="V979" s="5"/>
      <c r="W979" s="5"/>
    </row>
    <row r="980" ht="15.75" customHeight="1">
      <c r="A980" s="78"/>
      <c r="J980" s="196"/>
      <c r="T980" s="5"/>
      <c r="U980" s="5"/>
      <c r="V980" s="5"/>
      <c r="W980" s="5"/>
    </row>
    <row r="981" ht="15.75" customHeight="1">
      <c r="A981" s="78"/>
      <c r="J981" s="196"/>
      <c r="T981" s="5"/>
      <c r="U981" s="5"/>
      <c r="V981" s="5"/>
      <c r="W981" s="5"/>
    </row>
    <row r="982" ht="15.75" customHeight="1">
      <c r="A982" s="78"/>
      <c r="J982" s="196"/>
      <c r="T982" s="5"/>
      <c r="U982" s="5"/>
      <c r="V982" s="5"/>
      <c r="W982" s="5"/>
    </row>
    <row r="983" ht="15.75" customHeight="1">
      <c r="A983" s="78"/>
      <c r="J983" s="196"/>
      <c r="T983" s="5"/>
      <c r="U983" s="5"/>
      <c r="V983" s="5"/>
      <c r="W983" s="5"/>
    </row>
    <row r="984" ht="15.75" customHeight="1">
      <c r="A984" s="78"/>
      <c r="J984" s="196"/>
      <c r="T984" s="5"/>
      <c r="U984" s="5"/>
      <c r="V984" s="5"/>
      <c r="W984" s="5"/>
    </row>
    <row r="985" ht="15.75" customHeight="1">
      <c r="A985" s="78"/>
      <c r="J985" s="196"/>
      <c r="T985" s="5"/>
      <c r="U985" s="5"/>
      <c r="V985" s="5"/>
      <c r="W985" s="5"/>
    </row>
    <row r="986" ht="15.75" customHeight="1">
      <c r="A986" s="78"/>
      <c r="J986" s="196"/>
      <c r="T986" s="5"/>
      <c r="U986" s="5"/>
      <c r="V986" s="5"/>
      <c r="W986" s="5"/>
    </row>
    <row r="987" ht="15.75" customHeight="1">
      <c r="A987" s="78"/>
      <c r="J987" s="196"/>
      <c r="T987" s="5"/>
      <c r="U987" s="5"/>
      <c r="V987" s="5"/>
      <c r="W987" s="5"/>
    </row>
    <row r="988" ht="15.75" customHeight="1">
      <c r="A988" s="78"/>
      <c r="J988" s="196"/>
      <c r="T988" s="5"/>
      <c r="U988" s="5"/>
      <c r="V988" s="5"/>
      <c r="W988" s="5"/>
    </row>
    <row r="989" ht="15.75" customHeight="1">
      <c r="A989" s="78"/>
      <c r="J989" s="196"/>
      <c r="T989" s="5"/>
      <c r="U989" s="5"/>
      <c r="V989" s="5"/>
      <c r="W989" s="5"/>
    </row>
    <row r="990" ht="15.75" customHeight="1">
      <c r="A990" s="78"/>
      <c r="J990" s="196"/>
      <c r="T990" s="5"/>
      <c r="U990" s="5"/>
      <c r="V990" s="5"/>
      <c r="W990" s="5"/>
    </row>
    <row r="991" ht="15.75" customHeight="1">
      <c r="A991" s="78"/>
      <c r="J991" s="196"/>
      <c r="T991" s="5"/>
      <c r="U991" s="5"/>
      <c r="V991" s="5"/>
      <c r="W991" s="5"/>
    </row>
    <row r="992" ht="15.75" customHeight="1">
      <c r="A992" s="78"/>
      <c r="J992" s="196"/>
      <c r="T992" s="5"/>
      <c r="U992" s="5"/>
      <c r="V992" s="5"/>
      <c r="W992" s="5"/>
    </row>
    <row r="993" ht="15.75" customHeight="1">
      <c r="A993" s="78"/>
      <c r="J993" s="196"/>
      <c r="T993" s="5"/>
      <c r="U993" s="5"/>
      <c r="V993" s="5"/>
      <c r="W993" s="5"/>
    </row>
    <row r="994" ht="15.75" customHeight="1">
      <c r="A994" s="78"/>
      <c r="J994" s="196"/>
      <c r="T994" s="5"/>
      <c r="U994" s="5"/>
      <c r="V994" s="5"/>
      <c r="W994" s="5"/>
    </row>
    <row r="995" ht="15.75" customHeight="1">
      <c r="A995" s="78"/>
      <c r="J995" s="196"/>
      <c r="T995" s="5"/>
      <c r="U995" s="5"/>
      <c r="V995" s="5"/>
      <c r="W995" s="5"/>
    </row>
    <row r="996" ht="15.75" customHeight="1">
      <c r="A996" s="78"/>
      <c r="J996" s="196"/>
      <c r="T996" s="5"/>
      <c r="U996" s="5"/>
      <c r="V996" s="5"/>
      <c r="W996" s="5"/>
    </row>
    <row r="997" ht="15.75" customHeight="1">
      <c r="A997" s="78"/>
      <c r="J997" s="196"/>
      <c r="T997" s="5"/>
      <c r="U997" s="5"/>
      <c r="V997" s="5"/>
      <c r="W997" s="5"/>
    </row>
    <row r="998" ht="15.75" customHeight="1">
      <c r="A998" s="78"/>
      <c r="J998" s="196"/>
      <c r="T998" s="5"/>
      <c r="U998" s="5"/>
      <c r="V998" s="5"/>
      <c r="W998" s="5"/>
    </row>
    <row r="999" ht="15.75" customHeight="1">
      <c r="A999" s="78"/>
      <c r="J999" s="196"/>
      <c r="T999" s="5"/>
      <c r="U999" s="5"/>
      <c r="V999" s="5"/>
      <c r="W999" s="5"/>
    </row>
    <row r="1000" ht="15.75" customHeight="1">
      <c r="A1000" s="78"/>
      <c r="J1000" s="196"/>
      <c r="T1000" s="5"/>
      <c r="U1000" s="5"/>
      <c r="V1000" s="5"/>
      <c r="W1000" s="5"/>
    </row>
  </sheetData>
  <mergeCells count="30">
    <mergeCell ref="P3:Q3"/>
    <mergeCell ref="A43:F43"/>
    <mergeCell ref="G43:L43"/>
    <mergeCell ref="A44:F44"/>
    <mergeCell ref="G44:L44"/>
    <mergeCell ref="B46:C46"/>
    <mergeCell ref="B47:C47"/>
    <mergeCell ref="B50:C50"/>
    <mergeCell ref="B51:C51"/>
    <mergeCell ref="B52:C52"/>
    <mergeCell ref="B53:C53"/>
    <mergeCell ref="B54:C54"/>
    <mergeCell ref="B55:C55"/>
    <mergeCell ref="B56:C56"/>
    <mergeCell ref="B57:C57"/>
    <mergeCell ref="B58:C58"/>
    <mergeCell ref="B59:C59"/>
    <mergeCell ref="B60:C60"/>
    <mergeCell ref="C67:C68"/>
    <mergeCell ref="D67:D68"/>
    <mergeCell ref="E67:E68"/>
    <mergeCell ref="D71:D74"/>
    <mergeCell ref="E71:E74"/>
    <mergeCell ref="B67:B68"/>
    <mergeCell ref="B69:B70"/>
    <mergeCell ref="C69:C70"/>
    <mergeCell ref="D69:D70"/>
    <mergeCell ref="E69:E70"/>
    <mergeCell ref="B71:B74"/>
    <mergeCell ref="C71:C74"/>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6.43"/>
    <col customWidth="1" min="3" max="3" width="22.43"/>
    <col customWidth="1" min="4" max="8" width="12.14"/>
    <col customWidth="1" min="9" max="9" width="42.43"/>
    <col customWidth="1" min="10" max="10" width="22.86"/>
    <col customWidth="1" min="11" max="12" width="12.14"/>
    <col customWidth="1" min="13" max="13" width="55.43"/>
    <col customWidth="1" min="14" max="30" width="12.14"/>
  </cols>
  <sheetData>
    <row r="1" ht="15.0" customHeight="1">
      <c r="A1" s="165" t="s">
        <v>374</v>
      </c>
      <c r="B1" s="94" t="s">
        <v>485</v>
      </c>
      <c r="C1" s="71"/>
      <c r="D1" s="71"/>
      <c r="E1" s="71"/>
      <c r="F1" s="71"/>
      <c r="G1" s="71"/>
      <c r="H1" s="71"/>
      <c r="I1" s="228"/>
      <c r="J1" s="166"/>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228"/>
      <c r="J2" s="166"/>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228"/>
      <c r="J3" s="166"/>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200.0</v>
      </c>
      <c r="D4" s="102" t="s">
        <v>378</v>
      </c>
      <c r="E4" s="102" t="s">
        <v>378</v>
      </c>
      <c r="F4" s="102" t="s">
        <v>378</v>
      </c>
      <c r="G4" s="102" t="s">
        <v>378</v>
      </c>
      <c r="H4" s="102" t="s">
        <v>378</v>
      </c>
      <c r="I4" s="229" t="s">
        <v>378</v>
      </c>
      <c r="J4" s="196"/>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230" t="s">
        <v>387</v>
      </c>
      <c r="J5" s="166" t="s">
        <v>388</v>
      </c>
      <c r="K5" s="111"/>
      <c r="L5" s="111"/>
      <c r="M5" s="112"/>
      <c r="N5" s="5"/>
      <c r="O5" s="5"/>
      <c r="P5" s="5"/>
      <c r="Q5" s="5"/>
      <c r="R5" s="5"/>
      <c r="S5" s="5"/>
      <c r="T5" s="5"/>
      <c r="U5" s="5"/>
      <c r="V5" s="5"/>
      <c r="W5" s="5"/>
      <c r="X5" s="5"/>
      <c r="Y5" s="5"/>
      <c r="Z5" s="5"/>
      <c r="AA5" s="5"/>
      <c r="AB5" s="5"/>
      <c r="AC5" s="5"/>
      <c r="AD5" s="5"/>
    </row>
    <row r="6" ht="15.0" customHeight="1">
      <c r="A6" s="170">
        <v>46266.0</v>
      </c>
      <c r="B6" s="171">
        <v>1240.0</v>
      </c>
      <c r="C6" s="108">
        <f t="shared" ref="C6:C37" si="1">HOUR(J6)*60+MINUTE(J6)</f>
        <v>224</v>
      </c>
      <c r="D6" s="108">
        <f t="shared" ref="D6:D26" si="2">MIN(((B6/(C6/60))/$C$4)*50, 100)</f>
        <v>83.03571429</v>
      </c>
      <c r="E6" s="113" t="s">
        <v>378</v>
      </c>
      <c r="F6" s="113">
        <v>1.0</v>
      </c>
      <c r="G6" s="108">
        <f t="shared" ref="G6:G26" si="3">F6/B6</f>
        <v>0.0008064516129</v>
      </c>
      <c r="H6" s="189">
        <f>IF(G6&lt;=0.1%,0,-1)-1</f>
        <v>-1</v>
      </c>
      <c r="I6" s="231" t="s">
        <v>487</v>
      </c>
      <c r="J6" s="176">
        <v>0.15581018518423662</v>
      </c>
      <c r="K6" s="115"/>
      <c r="L6" s="116"/>
      <c r="M6" s="117"/>
      <c r="N6" s="5"/>
      <c r="O6" s="5"/>
      <c r="P6" s="5"/>
      <c r="Q6" s="5"/>
      <c r="R6" s="5"/>
      <c r="S6" s="5"/>
      <c r="T6" s="5"/>
      <c r="U6" s="5"/>
      <c r="V6" s="5"/>
      <c r="W6" s="5"/>
      <c r="X6" s="5"/>
      <c r="Y6" s="5"/>
      <c r="Z6" s="5"/>
      <c r="AA6" s="5"/>
      <c r="AB6" s="5"/>
      <c r="AC6" s="5"/>
      <c r="AD6" s="5"/>
    </row>
    <row r="7" ht="15.0" customHeight="1">
      <c r="A7" s="170">
        <v>46267.0</v>
      </c>
      <c r="B7" s="197">
        <v>1450.0</v>
      </c>
      <c r="C7" s="108">
        <f t="shared" si="1"/>
        <v>260</v>
      </c>
      <c r="D7" s="108">
        <f t="shared" si="2"/>
        <v>83.65384615</v>
      </c>
      <c r="E7" s="113" t="s">
        <v>378</v>
      </c>
      <c r="F7" s="119">
        <v>1.0</v>
      </c>
      <c r="G7" s="108">
        <f t="shared" si="3"/>
        <v>0.0006896551724</v>
      </c>
      <c r="H7" s="108">
        <f t="shared" ref="H7:H21" si="4">IF(G7&lt;=0.1%,0,-1)</f>
        <v>0</v>
      </c>
      <c r="I7" s="232" t="s">
        <v>488</v>
      </c>
      <c r="J7" s="176">
        <v>0.1806365740740148</v>
      </c>
      <c r="K7" s="115"/>
      <c r="L7" s="116"/>
      <c r="M7" s="121"/>
      <c r="N7" s="5"/>
      <c r="O7" s="5"/>
      <c r="P7" s="5"/>
      <c r="Q7" s="5"/>
      <c r="R7" s="5"/>
      <c r="S7" s="5"/>
      <c r="T7" s="5"/>
      <c r="U7" s="5"/>
      <c r="V7" s="5"/>
      <c r="W7" s="5"/>
      <c r="X7" s="5"/>
      <c r="Y7" s="5"/>
      <c r="Z7" s="5"/>
      <c r="AA7" s="5"/>
      <c r="AB7" s="5"/>
      <c r="AC7" s="5"/>
      <c r="AD7" s="5"/>
    </row>
    <row r="8" ht="15.0" customHeight="1">
      <c r="A8" s="170">
        <v>46268.0</v>
      </c>
      <c r="B8" s="197">
        <v>1620.0</v>
      </c>
      <c r="C8" s="108">
        <f t="shared" si="1"/>
        <v>271</v>
      </c>
      <c r="D8" s="108">
        <f t="shared" si="2"/>
        <v>89.66789668</v>
      </c>
      <c r="E8" s="113" t="s">
        <v>378</v>
      </c>
      <c r="F8" s="119"/>
      <c r="G8" s="108">
        <f t="shared" si="3"/>
        <v>0</v>
      </c>
      <c r="H8" s="108">
        <f t="shared" si="4"/>
        <v>0</v>
      </c>
      <c r="I8" s="232" t="s">
        <v>378</v>
      </c>
      <c r="J8" s="176">
        <v>0.18887731481299852</v>
      </c>
      <c r="K8" s="115"/>
      <c r="L8" s="116"/>
      <c r="M8" s="117"/>
      <c r="N8" s="5"/>
      <c r="O8" s="5"/>
      <c r="P8" s="5"/>
      <c r="Q8" s="5"/>
      <c r="R8" s="5"/>
      <c r="S8" s="5"/>
      <c r="T8" s="5"/>
      <c r="U8" s="5"/>
      <c r="V8" s="5"/>
      <c r="W8" s="5"/>
      <c r="X8" s="5"/>
      <c r="Y8" s="5"/>
      <c r="Z8" s="5"/>
      <c r="AA8" s="5"/>
      <c r="AB8" s="5"/>
      <c r="AC8" s="5"/>
      <c r="AD8" s="5"/>
    </row>
    <row r="9" ht="15.0" customHeight="1">
      <c r="A9" s="170">
        <v>46271.0</v>
      </c>
      <c r="B9" s="198">
        <v>1836.0</v>
      </c>
      <c r="C9" s="108">
        <f t="shared" si="1"/>
        <v>311</v>
      </c>
      <c r="D9" s="108">
        <f t="shared" si="2"/>
        <v>88.55305466</v>
      </c>
      <c r="E9" s="113" t="s">
        <v>378</v>
      </c>
      <c r="F9" s="122"/>
      <c r="G9" s="108">
        <f t="shared" si="3"/>
        <v>0</v>
      </c>
      <c r="H9" s="108">
        <f t="shared" si="4"/>
        <v>0</v>
      </c>
      <c r="I9" s="233" t="s">
        <v>378</v>
      </c>
      <c r="J9" s="176">
        <v>0.21623842592453002</v>
      </c>
      <c r="K9" s="115"/>
      <c r="L9" s="116"/>
      <c r="M9" s="117"/>
      <c r="N9" s="123"/>
      <c r="O9" s="124">
        <f>B9/(B9+B10)</f>
        <v>0.5464285714</v>
      </c>
      <c r="P9" s="125"/>
      <c r="Q9" s="5"/>
      <c r="R9" s="5"/>
      <c r="S9" s="5"/>
      <c r="T9" s="5"/>
      <c r="U9" s="5"/>
      <c r="V9" s="5"/>
      <c r="W9" s="5"/>
      <c r="X9" s="5"/>
      <c r="Y9" s="5"/>
      <c r="Z9" s="5"/>
      <c r="AA9" s="5"/>
      <c r="AB9" s="5"/>
      <c r="AC9" s="5"/>
      <c r="AD9" s="5"/>
    </row>
    <row r="10" ht="15.0" customHeight="1">
      <c r="A10" s="170">
        <v>46272.0</v>
      </c>
      <c r="B10" s="198">
        <v>1524.0</v>
      </c>
      <c r="C10" s="108">
        <f t="shared" si="1"/>
        <v>265</v>
      </c>
      <c r="D10" s="108">
        <f t="shared" si="2"/>
        <v>86.26415094</v>
      </c>
      <c r="E10" s="113" t="s">
        <v>378</v>
      </c>
      <c r="F10" s="119">
        <v>1.0</v>
      </c>
      <c r="G10" s="108">
        <f t="shared" si="3"/>
        <v>0.000656167979</v>
      </c>
      <c r="H10" s="108">
        <f t="shared" si="4"/>
        <v>0</v>
      </c>
      <c r="I10" s="232" t="s">
        <v>489</v>
      </c>
      <c r="J10" s="176">
        <v>0.18439814814701094</v>
      </c>
      <c r="K10" s="115"/>
      <c r="L10" s="116"/>
      <c r="M10" s="117"/>
      <c r="N10" s="86"/>
      <c r="O10" s="126">
        <f>B10/(B9+B10)</f>
        <v>0.4535714286</v>
      </c>
      <c r="P10" s="127"/>
      <c r="Q10" s="5"/>
      <c r="R10" s="5"/>
      <c r="S10" s="5"/>
      <c r="T10" s="5"/>
      <c r="U10" s="5"/>
      <c r="V10" s="5"/>
      <c r="W10" s="5"/>
      <c r="X10" s="5"/>
      <c r="Y10" s="5"/>
      <c r="Z10" s="5"/>
      <c r="AA10" s="5"/>
      <c r="AB10" s="5"/>
      <c r="AC10" s="5"/>
      <c r="AD10" s="5"/>
    </row>
    <row r="11" ht="15.0" customHeight="1">
      <c r="A11" s="170">
        <v>46273.0</v>
      </c>
      <c r="B11" s="217">
        <v>1600.0</v>
      </c>
      <c r="C11" s="108">
        <f t="shared" si="1"/>
        <v>274</v>
      </c>
      <c r="D11" s="108">
        <f t="shared" si="2"/>
        <v>87.59124088</v>
      </c>
      <c r="E11" s="113" t="s">
        <v>378</v>
      </c>
      <c r="F11" s="119"/>
      <c r="G11" s="108">
        <f t="shared" si="3"/>
        <v>0</v>
      </c>
      <c r="H11" s="108">
        <f t="shared" si="4"/>
        <v>0</v>
      </c>
      <c r="I11" s="232" t="s">
        <v>378</v>
      </c>
      <c r="J11" s="176">
        <v>0.19038194444510737</v>
      </c>
      <c r="K11" s="115"/>
      <c r="L11" s="116"/>
      <c r="M11" s="117"/>
      <c r="N11" s="128"/>
      <c r="O11" s="124">
        <f>B11/(B11+B12)</f>
        <v>0.5071315372</v>
      </c>
      <c r="P11" s="125"/>
      <c r="Q11" s="5"/>
      <c r="R11" s="5"/>
      <c r="S11" s="5"/>
      <c r="T11" s="5"/>
      <c r="U11" s="5"/>
      <c r="V11" s="5"/>
      <c r="W11" s="5"/>
      <c r="X11" s="5"/>
      <c r="Y11" s="5"/>
      <c r="Z11" s="5"/>
      <c r="AA11" s="5"/>
      <c r="AB11" s="5"/>
      <c r="AC11" s="5"/>
      <c r="AD11" s="5"/>
    </row>
    <row r="12" ht="15.0" customHeight="1">
      <c r="A12" s="170">
        <v>46274.0</v>
      </c>
      <c r="B12" s="197">
        <v>1555.0</v>
      </c>
      <c r="C12" s="108">
        <f t="shared" si="1"/>
        <v>264</v>
      </c>
      <c r="D12" s="108">
        <f t="shared" si="2"/>
        <v>88.35227273</v>
      </c>
      <c r="E12" s="113" t="s">
        <v>378</v>
      </c>
      <c r="F12" s="119">
        <v>4.0</v>
      </c>
      <c r="G12" s="108">
        <f t="shared" si="3"/>
        <v>0.002572347267</v>
      </c>
      <c r="H12" s="108">
        <f t="shared" si="4"/>
        <v>-1</v>
      </c>
      <c r="I12" s="234" t="s">
        <v>490</v>
      </c>
      <c r="J12" s="176">
        <v>0.18362268518467317</v>
      </c>
      <c r="K12" s="115"/>
      <c r="L12" s="116"/>
      <c r="M12" s="117"/>
      <c r="N12" s="130"/>
      <c r="O12" s="131">
        <f>B12/(B11+B12)</f>
        <v>0.4928684628</v>
      </c>
      <c r="P12" s="132"/>
      <c r="Q12" s="5"/>
      <c r="R12" s="5"/>
      <c r="S12" s="5"/>
      <c r="T12" s="5"/>
      <c r="U12" s="5"/>
      <c r="V12" s="5"/>
      <c r="W12" s="5"/>
      <c r="X12" s="5"/>
      <c r="Y12" s="5"/>
      <c r="Z12" s="5"/>
      <c r="AA12" s="5"/>
      <c r="AB12" s="5"/>
      <c r="AC12" s="5"/>
      <c r="AD12" s="5"/>
    </row>
    <row r="13" ht="15.0" customHeight="1">
      <c r="A13" s="170">
        <v>46276.0</v>
      </c>
      <c r="B13" s="198">
        <v>1527.0</v>
      </c>
      <c r="C13" s="108">
        <f t="shared" si="1"/>
        <v>258</v>
      </c>
      <c r="D13" s="108">
        <f t="shared" si="2"/>
        <v>88.77906977</v>
      </c>
      <c r="E13" s="113" t="s">
        <v>378</v>
      </c>
      <c r="F13" s="122"/>
      <c r="G13" s="108">
        <f t="shared" si="3"/>
        <v>0</v>
      </c>
      <c r="H13" s="108">
        <f t="shared" si="4"/>
        <v>0</v>
      </c>
      <c r="I13" s="233" t="s">
        <v>378</v>
      </c>
      <c r="J13" s="176">
        <v>0.17978009259240935</v>
      </c>
      <c r="K13" s="115"/>
      <c r="L13" s="116"/>
      <c r="M13" s="117"/>
      <c r="N13" s="5"/>
      <c r="O13" s="5"/>
      <c r="P13" s="5"/>
      <c r="Q13" s="5"/>
      <c r="R13" s="5"/>
      <c r="S13" s="5"/>
      <c r="T13" s="5"/>
      <c r="U13" s="5"/>
      <c r="V13" s="5"/>
      <c r="W13" s="5"/>
      <c r="X13" s="5"/>
      <c r="Y13" s="5"/>
      <c r="Z13" s="5"/>
      <c r="AA13" s="5"/>
      <c r="AB13" s="5"/>
      <c r="AC13" s="5"/>
      <c r="AD13" s="5"/>
    </row>
    <row r="14" ht="15.0" customHeight="1">
      <c r="A14" s="170">
        <v>46278.0</v>
      </c>
      <c r="B14" s="197">
        <v>1081.0</v>
      </c>
      <c r="C14" s="108">
        <f t="shared" si="1"/>
        <v>195</v>
      </c>
      <c r="D14" s="108">
        <f t="shared" si="2"/>
        <v>83.15384615</v>
      </c>
      <c r="E14" s="113" t="s">
        <v>378</v>
      </c>
      <c r="F14" s="122">
        <v>1.0</v>
      </c>
      <c r="G14" s="108">
        <f t="shared" si="3"/>
        <v>0.0009250693802</v>
      </c>
      <c r="H14" s="108">
        <f t="shared" si="4"/>
        <v>0</v>
      </c>
      <c r="I14" s="233" t="s">
        <v>491</v>
      </c>
      <c r="J14" s="176">
        <v>0.13596064814919373</v>
      </c>
      <c r="K14" s="115"/>
      <c r="L14" s="116"/>
      <c r="M14" s="117"/>
      <c r="N14" s="5"/>
      <c r="O14" s="5"/>
      <c r="P14" s="5"/>
      <c r="Q14" s="5"/>
      <c r="R14" s="5"/>
      <c r="S14" s="5"/>
      <c r="T14" s="5"/>
      <c r="U14" s="5"/>
      <c r="V14" s="5"/>
      <c r="W14" s="5"/>
      <c r="X14" s="5"/>
      <c r="Y14" s="5"/>
      <c r="Z14" s="5"/>
      <c r="AA14" s="5"/>
      <c r="AB14" s="5"/>
      <c r="AC14" s="5"/>
      <c r="AD14" s="5"/>
    </row>
    <row r="15" ht="15.0" customHeight="1">
      <c r="A15" s="170">
        <v>46279.0</v>
      </c>
      <c r="B15" s="197">
        <v>1641.0</v>
      </c>
      <c r="C15" s="108">
        <f t="shared" si="1"/>
        <v>293</v>
      </c>
      <c r="D15" s="108">
        <f t="shared" si="2"/>
        <v>84.01023891</v>
      </c>
      <c r="E15" s="113" t="s">
        <v>378</v>
      </c>
      <c r="F15" s="119">
        <v>4.0</v>
      </c>
      <c r="G15" s="108">
        <f t="shared" si="3"/>
        <v>0.002437538087</v>
      </c>
      <c r="H15" s="108">
        <f t="shared" si="4"/>
        <v>-1</v>
      </c>
      <c r="I15" s="232" t="s">
        <v>492</v>
      </c>
      <c r="J15" s="176">
        <v>0.20386574073927477</v>
      </c>
      <c r="K15" s="115"/>
      <c r="L15" s="116"/>
      <c r="M15" s="133"/>
      <c r="N15" s="134"/>
      <c r="O15" s="135"/>
      <c r="P15" s="134"/>
      <c r="Q15" s="5"/>
      <c r="R15" s="5"/>
      <c r="S15" s="5"/>
      <c r="T15" s="5"/>
      <c r="U15" s="5"/>
      <c r="V15" s="5"/>
      <c r="W15" s="5"/>
      <c r="X15" s="5"/>
      <c r="Y15" s="5"/>
      <c r="Z15" s="5"/>
      <c r="AA15" s="5"/>
      <c r="AB15" s="5"/>
      <c r="AC15" s="5"/>
      <c r="AD15" s="5"/>
    </row>
    <row r="16" ht="15.0" customHeight="1">
      <c r="A16" s="170">
        <v>46280.0</v>
      </c>
      <c r="B16" s="198">
        <v>1793.0</v>
      </c>
      <c r="C16" s="108">
        <f t="shared" si="1"/>
        <v>300</v>
      </c>
      <c r="D16" s="108">
        <f t="shared" si="2"/>
        <v>89.65</v>
      </c>
      <c r="E16" s="113" t="s">
        <v>378</v>
      </c>
      <c r="F16" s="122"/>
      <c r="G16" s="108">
        <f t="shared" si="3"/>
        <v>0</v>
      </c>
      <c r="H16" s="108">
        <f t="shared" si="4"/>
        <v>0</v>
      </c>
      <c r="I16" s="233" t="s">
        <v>378</v>
      </c>
      <c r="J16" s="176">
        <v>0.2084722222207347</v>
      </c>
      <c r="K16" s="115"/>
      <c r="L16" s="136"/>
      <c r="M16" s="137"/>
      <c r="N16" s="138"/>
      <c r="O16" s="124">
        <f>B16/(B16+B17)</f>
        <v>0.6075906472</v>
      </c>
      <c r="P16" s="125"/>
      <c r="Q16" s="5"/>
      <c r="R16" s="5"/>
      <c r="S16" s="5"/>
      <c r="T16" s="5"/>
      <c r="U16" s="5"/>
      <c r="V16" s="5"/>
      <c r="W16" s="5"/>
      <c r="X16" s="5"/>
      <c r="Y16" s="5"/>
      <c r="Z16" s="5"/>
      <c r="AA16" s="5"/>
      <c r="AB16" s="5"/>
      <c r="AC16" s="5"/>
      <c r="AD16" s="5"/>
    </row>
    <row r="17" ht="15.0" customHeight="1">
      <c r="A17" s="170">
        <v>46281.0</v>
      </c>
      <c r="B17" s="198">
        <v>1158.0</v>
      </c>
      <c r="C17" s="108">
        <f t="shared" si="1"/>
        <v>220</v>
      </c>
      <c r="D17" s="108">
        <f t="shared" si="2"/>
        <v>78.95454545</v>
      </c>
      <c r="E17" s="113" t="s">
        <v>378</v>
      </c>
      <c r="F17" s="122">
        <v>4.0</v>
      </c>
      <c r="G17" s="108">
        <f t="shared" si="3"/>
        <v>0.003454231434</v>
      </c>
      <c r="H17" s="108">
        <f t="shared" si="4"/>
        <v>-1</v>
      </c>
      <c r="I17" s="233" t="s">
        <v>493</v>
      </c>
      <c r="J17" s="176">
        <v>0.15336805555489263</v>
      </c>
      <c r="K17" s="115"/>
      <c r="L17" s="136"/>
      <c r="M17" s="137"/>
      <c r="N17" s="139"/>
      <c r="O17" s="131">
        <f>B17/(B16+B17)</f>
        <v>0.3924093528</v>
      </c>
      <c r="P17" s="132"/>
      <c r="Q17" s="5"/>
      <c r="R17" s="5"/>
      <c r="S17" s="5"/>
      <c r="T17" s="5"/>
      <c r="U17" s="5"/>
      <c r="V17" s="5"/>
      <c r="W17" s="5"/>
      <c r="X17" s="5"/>
      <c r="Y17" s="5"/>
      <c r="Z17" s="5"/>
      <c r="AA17" s="5"/>
      <c r="AB17" s="5"/>
      <c r="AC17" s="5"/>
      <c r="AD17" s="5"/>
    </row>
    <row r="18" ht="15.0" customHeight="1">
      <c r="A18" s="170">
        <v>46282.0</v>
      </c>
      <c r="B18" s="171">
        <v>1683.0</v>
      </c>
      <c r="C18" s="108">
        <f t="shared" si="1"/>
        <v>308</v>
      </c>
      <c r="D18" s="108">
        <f t="shared" si="2"/>
        <v>81.96428571</v>
      </c>
      <c r="E18" s="113" t="s">
        <v>378</v>
      </c>
      <c r="F18" s="119">
        <v>7.0</v>
      </c>
      <c r="G18" s="108">
        <f t="shared" si="3"/>
        <v>0.004159239453</v>
      </c>
      <c r="H18" s="108">
        <f t="shared" si="4"/>
        <v>-1</v>
      </c>
      <c r="I18" s="1" t="s">
        <v>494</v>
      </c>
      <c r="J18" s="176">
        <v>0.2144675925919728</v>
      </c>
      <c r="K18" s="115"/>
      <c r="L18" s="116"/>
      <c r="M18" s="117"/>
      <c r="N18" s="86"/>
      <c r="O18" s="126">
        <f>B18/(B18+B19)</f>
        <v>0.4891020052</v>
      </c>
      <c r="P18" s="127"/>
      <c r="Q18" s="5"/>
      <c r="R18" s="5"/>
      <c r="S18" s="5"/>
      <c r="T18" s="5"/>
      <c r="U18" s="5"/>
      <c r="V18" s="5"/>
      <c r="W18" s="5"/>
      <c r="X18" s="5"/>
      <c r="Y18" s="5"/>
      <c r="Z18" s="5"/>
      <c r="AA18" s="5"/>
      <c r="AB18" s="5"/>
      <c r="AC18" s="5"/>
      <c r="AD18" s="5"/>
    </row>
    <row r="19" ht="15.0" customHeight="1">
      <c r="A19" s="170">
        <v>46285.0</v>
      </c>
      <c r="B19" s="179">
        <v>1758.0</v>
      </c>
      <c r="C19" s="108">
        <f t="shared" si="1"/>
        <v>307</v>
      </c>
      <c r="D19" s="108">
        <f t="shared" si="2"/>
        <v>85.89576547</v>
      </c>
      <c r="E19" s="113" t="s">
        <v>378</v>
      </c>
      <c r="F19" s="119"/>
      <c r="G19" s="108">
        <f t="shared" si="3"/>
        <v>0</v>
      </c>
      <c r="H19" s="108">
        <f t="shared" si="4"/>
        <v>0</v>
      </c>
      <c r="J19" s="176">
        <v>0.21321759259080864</v>
      </c>
      <c r="K19" s="115"/>
      <c r="L19" s="116"/>
      <c r="M19" s="117"/>
      <c r="N19" s="140"/>
      <c r="O19" s="131">
        <f>B19/(B18+B19)</f>
        <v>0.5108979948</v>
      </c>
      <c r="P19" s="132"/>
      <c r="Q19" s="5"/>
      <c r="R19" s="5"/>
      <c r="S19" s="5"/>
      <c r="T19" s="5"/>
      <c r="U19" s="5"/>
      <c r="V19" s="5"/>
      <c r="W19" s="5"/>
      <c r="X19" s="5"/>
      <c r="Y19" s="5"/>
      <c r="Z19" s="5"/>
      <c r="AA19" s="5"/>
      <c r="AB19" s="5"/>
      <c r="AC19" s="5"/>
      <c r="AD19" s="5"/>
    </row>
    <row r="20" ht="15.0" customHeight="1">
      <c r="A20" s="170">
        <v>46286.0</v>
      </c>
      <c r="B20" s="182">
        <v>1596.0</v>
      </c>
      <c r="C20" s="108">
        <f t="shared" si="1"/>
        <v>273</v>
      </c>
      <c r="D20" s="108">
        <f t="shared" si="2"/>
        <v>87.69230769</v>
      </c>
      <c r="E20" s="113" t="s">
        <v>378</v>
      </c>
      <c r="F20" s="122">
        <v>4.0</v>
      </c>
      <c r="G20" s="108">
        <f t="shared" si="3"/>
        <v>0.002506265664</v>
      </c>
      <c r="H20" s="108">
        <f t="shared" si="4"/>
        <v>-1</v>
      </c>
      <c r="I20" s="233" t="s">
        <v>495</v>
      </c>
      <c r="J20" s="176">
        <v>0.18973379629460396</v>
      </c>
      <c r="K20" s="115"/>
      <c r="L20" s="116"/>
      <c r="M20" s="141"/>
      <c r="N20" s="5"/>
      <c r="O20" s="5"/>
      <c r="P20" s="5"/>
      <c r="Q20" s="5"/>
      <c r="R20" s="5"/>
      <c r="S20" s="5"/>
      <c r="T20" s="5"/>
      <c r="U20" s="5"/>
      <c r="V20" s="5"/>
      <c r="W20" s="5"/>
      <c r="X20" s="5"/>
      <c r="Y20" s="5"/>
      <c r="Z20" s="5"/>
      <c r="AA20" s="5"/>
      <c r="AB20" s="5"/>
      <c r="AC20" s="5"/>
      <c r="AD20" s="5"/>
    </row>
    <row r="21" ht="15.0" customHeight="1">
      <c r="A21" s="170">
        <v>46287.0</v>
      </c>
      <c r="B21" s="182">
        <v>1564.0</v>
      </c>
      <c r="C21" s="108">
        <f t="shared" si="1"/>
        <v>299</v>
      </c>
      <c r="D21" s="108">
        <f t="shared" si="2"/>
        <v>78.46153846</v>
      </c>
      <c r="E21" s="113" t="s">
        <v>378</v>
      </c>
      <c r="F21" s="119"/>
      <c r="G21" s="108">
        <f t="shared" si="3"/>
        <v>0</v>
      </c>
      <c r="H21" s="108">
        <f t="shared" si="4"/>
        <v>0</v>
      </c>
      <c r="I21" s="232" t="s">
        <v>378</v>
      </c>
      <c r="J21" s="188">
        <v>0.20807870370481396</v>
      </c>
      <c r="K21" s="115"/>
      <c r="L21" s="116"/>
      <c r="M21" s="142"/>
      <c r="N21" s="143"/>
      <c r="O21" s="144">
        <f>B21/(B21+B22)</f>
        <v>0.5784023669</v>
      </c>
      <c r="P21" s="145"/>
      <c r="Q21" s="5"/>
      <c r="R21" s="5"/>
      <c r="S21" s="5"/>
      <c r="T21" s="5"/>
      <c r="U21" s="5"/>
      <c r="V21" s="5"/>
      <c r="W21" s="5"/>
      <c r="X21" s="5"/>
      <c r="Y21" s="5"/>
      <c r="Z21" s="5"/>
      <c r="AA21" s="5"/>
      <c r="AB21" s="5"/>
      <c r="AC21" s="5"/>
      <c r="AD21" s="5"/>
    </row>
    <row r="22" ht="15.0" customHeight="1">
      <c r="A22" s="170">
        <v>46288.0</v>
      </c>
      <c r="B22" s="182">
        <v>1140.0</v>
      </c>
      <c r="C22" s="108">
        <f t="shared" si="1"/>
        <v>196</v>
      </c>
      <c r="D22" s="108">
        <f t="shared" si="2"/>
        <v>87.24489796</v>
      </c>
      <c r="E22" s="113" t="s">
        <v>378</v>
      </c>
      <c r="F22" s="122"/>
      <c r="G22" s="108">
        <f t="shared" si="3"/>
        <v>0</v>
      </c>
      <c r="H22" s="189">
        <f>IF(G22&lt;=0.1%,0,-1)-1</f>
        <v>-1</v>
      </c>
      <c r="I22" s="235" t="s">
        <v>496</v>
      </c>
      <c r="J22" s="188">
        <v>0.13621527777650044</v>
      </c>
      <c r="K22" s="115"/>
      <c r="L22" s="116"/>
      <c r="M22" s="142"/>
      <c r="N22" s="39"/>
      <c r="O22" s="146">
        <f>B22/(B21+B22)</f>
        <v>0.4215976331</v>
      </c>
      <c r="P22" s="147"/>
      <c r="Q22" s="5"/>
      <c r="R22" s="5"/>
      <c r="S22" s="5"/>
      <c r="T22" s="5"/>
      <c r="U22" s="5"/>
      <c r="V22" s="5"/>
      <c r="W22" s="5"/>
      <c r="X22" s="5"/>
      <c r="Y22" s="5"/>
      <c r="Z22" s="5"/>
      <c r="AA22" s="5"/>
      <c r="AB22" s="5"/>
      <c r="AC22" s="5"/>
      <c r="AD22" s="5"/>
    </row>
    <row r="23" ht="15.0" customHeight="1">
      <c r="A23" s="170">
        <v>46289.0</v>
      </c>
      <c r="B23" s="182">
        <v>1842.0</v>
      </c>
      <c r="C23" s="108">
        <f t="shared" si="1"/>
        <v>345</v>
      </c>
      <c r="D23" s="108">
        <f t="shared" si="2"/>
        <v>80.08695652</v>
      </c>
      <c r="E23" s="113" t="s">
        <v>378</v>
      </c>
      <c r="F23" s="119">
        <v>1.0</v>
      </c>
      <c r="G23" s="108">
        <f t="shared" si="3"/>
        <v>0.000542888165</v>
      </c>
      <c r="H23" s="108">
        <f t="shared" ref="H23:H26" si="5">IF(G23&lt;=0.1%,0,-1)</f>
        <v>0</v>
      </c>
      <c r="I23" s="51" t="s">
        <v>497</v>
      </c>
      <c r="J23" s="188">
        <v>0.24024305555576575</v>
      </c>
      <c r="K23" s="115"/>
      <c r="L23" s="116"/>
      <c r="M23" s="142"/>
      <c r="N23" s="143"/>
      <c r="O23" s="144">
        <f>B23/(B23+B24)</f>
        <v>0.5006795325</v>
      </c>
      <c r="P23" s="145"/>
      <c r="Q23" s="5"/>
      <c r="R23" s="5"/>
      <c r="S23" s="5"/>
      <c r="T23" s="5"/>
      <c r="U23" s="5"/>
      <c r="V23" s="5"/>
      <c r="W23" s="5"/>
      <c r="X23" s="5"/>
      <c r="Y23" s="5"/>
      <c r="Z23" s="5"/>
      <c r="AA23" s="5"/>
      <c r="AB23" s="5"/>
      <c r="AC23" s="5"/>
      <c r="AD23" s="5"/>
    </row>
    <row r="24" ht="15.0" customHeight="1">
      <c r="A24" s="170">
        <v>46290.0</v>
      </c>
      <c r="B24" s="182">
        <v>1837.0</v>
      </c>
      <c r="C24" s="108">
        <f t="shared" si="1"/>
        <v>308</v>
      </c>
      <c r="D24" s="108">
        <f t="shared" si="2"/>
        <v>89.46428571</v>
      </c>
      <c r="E24" s="113" t="s">
        <v>378</v>
      </c>
      <c r="F24" s="118">
        <v>2.0</v>
      </c>
      <c r="G24" s="108">
        <f t="shared" si="3"/>
        <v>0.001088731628</v>
      </c>
      <c r="H24" s="108">
        <f t="shared" si="5"/>
        <v>-1</v>
      </c>
      <c r="I24" s="236" t="s">
        <v>498</v>
      </c>
      <c r="J24" s="188">
        <v>0.2143518518532801</v>
      </c>
      <c r="K24" s="115"/>
      <c r="L24" s="116"/>
      <c r="M24" s="142"/>
      <c r="N24" s="39"/>
      <c r="O24" s="146">
        <f>B24/(B24+B23)</f>
        <v>0.4993204675</v>
      </c>
      <c r="P24" s="147"/>
      <c r="Q24" s="5"/>
      <c r="R24" s="5"/>
      <c r="S24" s="5"/>
      <c r="T24" s="5"/>
      <c r="U24" s="5"/>
      <c r="V24" s="5"/>
      <c r="W24" s="5"/>
      <c r="X24" s="5"/>
      <c r="Y24" s="5"/>
      <c r="Z24" s="5"/>
      <c r="AA24" s="5"/>
      <c r="AB24" s="5"/>
      <c r="AC24" s="5"/>
      <c r="AD24" s="5"/>
    </row>
    <row r="25" ht="15.0" customHeight="1">
      <c r="A25" s="170">
        <v>46293.0</v>
      </c>
      <c r="B25" s="187">
        <v>1838.0</v>
      </c>
      <c r="C25" s="108">
        <f t="shared" si="1"/>
        <v>338</v>
      </c>
      <c r="D25" s="108">
        <f t="shared" si="2"/>
        <v>81.56804734</v>
      </c>
      <c r="E25" s="113" t="s">
        <v>378</v>
      </c>
      <c r="F25" s="108">
        <v>4.0</v>
      </c>
      <c r="G25" s="108">
        <f t="shared" si="3"/>
        <v>0.002176278564</v>
      </c>
      <c r="H25" s="108">
        <f t="shared" si="5"/>
        <v>-1</v>
      </c>
      <c r="I25" s="238" t="s">
        <v>500</v>
      </c>
      <c r="J25" s="188">
        <v>0.2348842592582514</v>
      </c>
      <c r="K25" s="115"/>
      <c r="L25" s="116"/>
      <c r="M25" s="142"/>
      <c r="N25" s="143"/>
      <c r="O25" s="144">
        <f>B25/(B25+B26)</f>
        <v>0.5177464789</v>
      </c>
      <c r="P25" s="145"/>
      <c r="Q25" s="5"/>
      <c r="R25" s="5"/>
      <c r="S25" s="5"/>
      <c r="T25" s="5"/>
      <c r="U25" s="5"/>
      <c r="V25" s="5"/>
      <c r="W25" s="5"/>
      <c r="X25" s="5"/>
      <c r="Y25" s="5"/>
      <c r="Z25" s="5"/>
      <c r="AA25" s="5"/>
      <c r="AB25" s="5"/>
      <c r="AC25" s="5"/>
      <c r="AD25" s="5"/>
    </row>
    <row r="26" ht="15.0" customHeight="1">
      <c r="A26" s="170">
        <v>46294.0</v>
      </c>
      <c r="B26" s="182">
        <v>1712.0</v>
      </c>
      <c r="C26" s="108">
        <f t="shared" si="1"/>
        <v>287</v>
      </c>
      <c r="D26" s="108">
        <f t="shared" si="2"/>
        <v>89.47735192</v>
      </c>
      <c r="E26" s="113" t="s">
        <v>378</v>
      </c>
      <c r="F26" s="113">
        <v>5.0</v>
      </c>
      <c r="G26" s="108">
        <f t="shared" si="3"/>
        <v>0.002920560748</v>
      </c>
      <c r="H26" s="108">
        <f t="shared" si="5"/>
        <v>-1</v>
      </c>
      <c r="I26" s="225" t="s">
        <v>501</v>
      </c>
      <c r="J26" s="188">
        <v>0.1994212962963502</v>
      </c>
      <c r="K26" s="115"/>
      <c r="L26" s="116"/>
      <c r="M26" s="142"/>
      <c r="N26" s="148"/>
      <c r="O26" s="149">
        <f>B26/(B26+B25)</f>
        <v>0.4822535211</v>
      </c>
      <c r="P26" s="150"/>
      <c r="Q26" s="5"/>
      <c r="R26" s="5"/>
      <c r="S26" s="5"/>
      <c r="T26" s="5"/>
      <c r="U26" s="5"/>
      <c r="V26" s="5"/>
      <c r="W26" s="5"/>
      <c r="X26" s="5"/>
      <c r="Y26" s="5"/>
      <c r="Z26" s="5"/>
      <c r="AA26" s="5"/>
      <c r="AB26" s="5"/>
      <c r="AC26" s="5"/>
      <c r="AD26" s="5"/>
    </row>
    <row r="27" ht="15.0" customHeight="1">
      <c r="A27" s="169"/>
      <c r="B27" s="108"/>
      <c r="C27" s="108">
        <f t="shared" si="1"/>
        <v>0</v>
      </c>
      <c r="D27" s="108"/>
      <c r="E27" s="113" t="s">
        <v>378</v>
      </c>
      <c r="F27" s="113"/>
      <c r="G27" s="108"/>
      <c r="H27" s="189">
        <v>-1.0</v>
      </c>
      <c r="I27" s="231" t="s">
        <v>502</v>
      </c>
      <c r="J27" s="166"/>
      <c r="K27" s="115"/>
      <c r="L27" s="116"/>
      <c r="M27" s="151"/>
      <c r="N27" s="152"/>
      <c r="O27" s="152"/>
      <c r="P27" s="153"/>
      <c r="Q27" s="5"/>
      <c r="R27" s="5"/>
      <c r="S27" s="5"/>
      <c r="T27" s="5"/>
      <c r="U27" s="5"/>
      <c r="V27" s="5"/>
      <c r="W27" s="5"/>
      <c r="X27" s="5"/>
      <c r="Y27" s="5"/>
      <c r="Z27" s="5"/>
      <c r="AA27" s="5"/>
      <c r="AB27" s="5"/>
      <c r="AC27" s="5"/>
      <c r="AD27" s="5"/>
    </row>
    <row r="28" ht="15.0" customHeight="1">
      <c r="A28" s="169"/>
      <c r="B28" s="108"/>
      <c r="C28" s="108">
        <f t="shared" si="1"/>
        <v>0</v>
      </c>
      <c r="D28" s="108"/>
      <c r="E28" s="113" t="s">
        <v>378</v>
      </c>
      <c r="F28" s="108"/>
      <c r="G28" s="108"/>
      <c r="H28" s="108"/>
      <c r="I28" s="238" t="s">
        <v>378</v>
      </c>
      <c r="J28" s="166"/>
      <c r="K28" s="115"/>
      <c r="L28" s="116"/>
      <c r="M28" s="151"/>
      <c r="N28" s="152"/>
      <c r="O28" s="152"/>
      <c r="P28" s="153"/>
      <c r="Q28" s="5"/>
      <c r="R28" s="5"/>
      <c r="S28" s="5"/>
      <c r="T28" s="5"/>
      <c r="U28" s="5"/>
      <c r="V28" s="5"/>
      <c r="W28" s="5"/>
      <c r="X28" s="5"/>
      <c r="Y28" s="5"/>
      <c r="Z28" s="5"/>
      <c r="AA28" s="5"/>
      <c r="AB28" s="5"/>
      <c r="AC28" s="5"/>
      <c r="AD28" s="5"/>
    </row>
    <row r="29" ht="15.0" customHeight="1">
      <c r="A29" s="169"/>
      <c r="B29" s="108"/>
      <c r="C29" s="108">
        <f t="shared" si="1"/>
        <v>0</v>
      </c>
      <c r="D29" s="108"/>
      <c r="E29" s="113" t="s">
        <v>378</v>
      </c>
      <c r="F29" s="108"/>
      <c r="G29" s="108"/>
      <c r="H29" s="108"/>
      <c r="I29" s="238" t="s">
        <v>378</v>
      </c>
      <c r="J29" s="166"/>
      <c r="K29" s="115"/>
      <c r="L29" s="116"/>
      <c r="M29" s="151"/>
      <c r="N29" s="152"/>
      <c r="O29" s="152"/>
      <c r="P29" s="153"/>
      <c r="Q29" s="5"/>
      <c r="R29" s="5"/>
      <c r="S29" s="5"/>
      <c r="T29" s="5"/>
      <c r="U29" s="5"/>
      <c r="V29" s="5"/>
      <c r="W29" s="5"/>
      <c r="X29" s="5"/>
      <c r="Y29" s="5"/>
      <c r="Z29" s="5"/>
      <c r="AA29" s="5"/>
      <c r="AB29" s="5"/>
      <c r="AC29" s="5"/>
      <c r="AD29" s="5"/>
    </row>
    <row r="30" ht="15.0" customHeight="1">
      <c r="A30" s="169"/>
      <c r="B30" s="113"/>
      <c r="C30" s="108">
        <f t="shared" si="1"/>
        <v>0</v>
      </c>
      <c r="D30" s="108"/>
      <c r="E30" s="113" t="s">
        <v>378</v>
      </c>
      <c r="F30" s="113"/>
      <c r="G30" s="108"/>
      <c r="H30" s="108"/>
      <c r="I30" s="225" t="s">
        <v>378</v>
      </c>
      <c r="J30" s="166"/>
      <c r="K30" s="115"/>
      <c r="L30" s="116"/>
      <c r="M30" s="151"/>
      <c r="N30" s="152"/>
      <c r="O30" s="152"/>
      <c r="P30" s="153"/>
      <c r="Q30" s="5"/>
      <c r="R30" s="5"/>
      <c r="S30" s="5"/>
      <c r="T30" s="5"/>
      <c r="U30" s="5"/>
      <c r="V30" s="5"/>
      <c r="W30" s="5"/>
      <c r="X30" s="5"/>
      <c r="Y30" s="5"/>
      <c r="Z30" s="5"/>
      <c r="AA30" s="5"/>
      <c r="AB30" s="5"/>
      <c r="AC30" s="5"/>
      <c r="AD30" s="5"/>
    </row>
    <row r="31" ht="15.0" customHeight="1">
      <c r="A31" s="169"/>
      <c r="B31" s="108"/>
      <c r="C31" s="108">
        <f t="shared" si="1"/>
        <v>0</v>
      </c>
      <c r="D31" s="108"/>
      <c r="E31" s="113" t="s">
        <v>378</v>
      </c>
      <c r="F31" s="113"/>
      <c r="G31" s="108"/>
      <c r="H31" s="108"/>
      <c r="I31" s="225" t="s">
        <v>378</v>
      </c>
      <c r="J31" s="166"/>
      <c r="K31" s="115"/>
      <c r="L31" s="116"/>
      <c r="M31" s="151"/>
      <c r="N31" s="152"/>
      <c r="O31" s="152"/>
      <c r="P31" s="153"/>
      <c r="Q31" s="5"/>
      <c r="R31" s="5"/>
      <c r="S31" s="5"/>
      <c r="T31" s="5"/>
      <c r="U31" s="5"/>
      <c r="V31" s="5"/>
      <c r="W31" s="5"/>
      <c r="X31" s="5"/>
      <c r="Y31" s="5"/>
      <c r="Z31" s="5"/>
      <c r="AA31" s="5"/>
      <c r="AB31" s="5"/>
      <c r="AC31" s="5"/>
      <c r="AD31" s="5"/>
    </row>
    <row r="32" ht="15.0" customHeight="1">
      <c r="A32" s="169"/>
      <c r="B32" s="108"/>
      <c r="C32" s="108">
        <f t="shared" si="1"/>
        <v>0</v>
      </c>
      <c r="D32" s="108"/>
      <c r="E32" s="113" t="s">
        <v>378</v>
      </c>
      <c r="F32" s="113"/>
      <c r="G32" s="108"/>
      <c r="H32" s="108"/>
      <c r="I32" s="225" t="s">
        <v>378</v>
      </c>
      <c r="J32" s="166"/>
      <c r="K32" s="115"/>
      <c r="L32" s="116"/>
      <c r="M32" s="151"/>
      <c r="N32" s="152"/>
      <c r="O32" s="152"/>
      <c r="P32" s="153"/>
      <c r="Q32" s="5"/>
      <c r="R32" s="5"/>
      <c r="S32" s="5"/>
      <c r="T32" s="5"/>
      <c r="U32" s="5"/>
      <c r="V32" s="5"/>
      <c r="W32" s="5"/>
      <c r="X32" s="5"/>
      <c r="Y32" s="5"/>
      <c r="Z32" s="5"/>
      <c r="AA32" s="5"/>
      <c r="AB32" s="5"/>
      <c r="AC32" s="5"/>
      <c r="AD32" s="5"/>
    </row>
    <row r="33" ht="15.0" customHeight="1">
      <c r="A33" s="169"/>
      <c r="B33" s="108"/>
      <c r="C33" s="108">
        <f t="shared" si="1"/>
        <v>0</v>
      </c>
      <c r="D33" s="108"/>
      <c r="E33" s="113" t="s">
        <v>378</v>
      </c>
      <c r="F33" s="108"/>
      <c r="G33" s="108"/>
      <c r="H33" s="108"/>
      <c r="I33" s="238" t="s">
        <v>378</v>
      </c>
      <c r="J33" s="166"/>
      <c r="K33" s="115"/>
      <c r="L33" s="116"/>
      <c r="M33" s="151"/>
      <c r="N33" s="152"/>
      <c r="O33" s="152"/>
      <c r="P33" s="153"/>
      <c r="Q33" s="5"/>
      <c r="R33" s="5"/>
      <c r="S33" s="5"/>
      <c r="T33" s="5"/>
      <c r="U33" s="5"/>
      <c r="V33" s="5"/>
      <c r="W33" s="5"/>
      <c r="X33" s="5"/>
      <c r="Y33" s="5"/>
      <c r="Z33" s="5"/>
      <c r="AA33" s="5"/>
      <c r="AB33" s="5"/>
      <c r="AC33" s="5"/>
      <c r="AD33" s="5"/>
    </row>
    <row r="34" ht="15.0" customHeight="1">
      <c r="A34" s="169"/>
      <c r="B34" s="108"/>
      <c r="C34" s="108">
        <f t="shared" si="1"/>
        <v>0</v>
      </c>
      <c r="D34" s="108"/>
      <c r="E34" s="113" t="s">
        <v>378</v>
      </c>
      <c r="F34" s="108"/>
      <c r="G34" s="108"/>
      <c r="H34" s="108"/>
      <c r="I34" s="238" t="s">
        <v>378</v>
      </c>
      <c r="J34" s="166"/>
      <c r="K34" s="115"/>
      <c r="L34" s="116"/>
      <c r="M34" s="151"/>
      <c r="N34" s="152"/>
      <c r="O34" s="152"/>
      <c r="P34" s="153"/>
      <c r="Q34" s="5"/>
      <c r="R34" s="5"/>
      <c r="S34" s="5"/>
      <c r="T34" s="5"/>
      <c r="U34" s="5"/>
      <c r="V34" s="5"/>
      <c r="W34" s="5"/>
      <c r="X34" s="5"/>
      <c r="Y34" s="5"/>
      <c r="Z34" s="5"/>
      <c r="AA34" s="5"/>
      <c r="AB34" s="5"/>
      <c r="AC34" s="5"/>
      <c r="AD34" s="5"/>
    </row>
    <row r="35" ht="15.0" customHeight="1">
      <c r="A35" s="169"/>
      <c r="B35" s="108"/>
      <c r="C35" s="108">
        <f t="shared" si="1"/>
        <v>0</v>
      </c>
      <c r="D35" s="108"/>
      <c r="E35" s="113" t="s">
        <v>378</v>
      </c>
      <c r="F35" s="113"/>
      <c r="G35" s="108"/>
      <c r="H35" s="108"/>
      <c r="I35" s="225" t="s">
        <v>378</v>
      </c>
      <c r="J35" s="166"/>
      <c r="K35" s="115"/>
      <c r="L35" s="116"/>
      <c r="M35" s="151"/>
      <c r="N35" s="152"/>
      <c r="O35" s="152"/>
      <c r="P35" s="153"/>
      <c r="Q35" s="5"/>
      <c r="R35" s="5"/>
      <c r="S35" s="5"/>
      <c r="T35" s="5"/>
      <c r="U35" s="5"/>
      <c r="V35" s="5"/>
      <c r="W35" s="5"/>
      <c r="X35" s="5"/>
      <c r="Y35" s="5"/>
      <c r="Z35" s="5"/>
      <c r="AA35" s="5"/>
      <c r="AB35" s="5"/>
      <c r="AC35" s="5"/>
      <c r="AD35" s="5"/>
    </row>
    <row r="36" ht="15.0" customHeight="1">
      <c r="A36" s="169"/>
      <c r="B36" s="108"/>
      <c r="C36" s="108">
        <f t="shared" si="1"/>
        <v>0</v>
      </c>
      <c r="D36" s="108"/>
      <c r="E36" s="113" t="s">
        <v>378</v>
      </c>
      <c r="F36" s="113"/>
      <c r="G36" s="108"/>
      <c r="H36" s="108"/>
      <c r="I36" s="225" t="s">
        <v>378</v>
      </c>
      <c r="J36" s="166"/>
      <c r="K36" s="154"/>
      <c r="L36" s="154"/>
      <c r="M36" s="5"/>
      <c r="N36" s="152"/>
      <c r="O36" s="152"/>
      <c r="P36" s="153"/>
      <c r="Q36" s="5"/>
      <c r="R36" s="5"/>
      <c r="S36" s="5"/>
      <c r="T36" s="5"/>
      <c r="U36" s="5"/>
      <c r="V36" s="5"/>
      <c r="W36" s="5"/>
      <c r="X36" s="5"/>
      <c r="Y36" s="5"/>
      <c r="Z36" s="5"/>
      <c r="AA36" s="5"/>
      <c r="AB36" s="5"/>
      <c r="AC36" s="5"/>
      <c r="AD36" s="5"/>
    </row>
    <row r="37" ht="15.0" customHeight="1">
      <c r="A37" s="191" t="s">
        <v>378</v>
      </c>
      <c r="B37" s="113" t="s">
        <v>378</v>
      </c>
      <c r="C37" s="108">
        <f t="shared" si="1"/>
        <v>0</v>
      </c>
      <c r="D37" s="108"/>
      <c r="E37" s="113" t="s">
        <v>378</v>
      </c>
      <c r="F37" s="113"/>
      <c r="G37" s="108"/>
      <c r="H37" s="108"/>
      <c r="I37" s="225" t="s">
        <v>378</v>
      </c>
      <c r="J37" s="166"/>
      <c r="K37" s="156"/>
      <c r="L37" s="32"/>
      <c r="M37" s="96"/>
      <c r="N37" s="152"/>
      <c r="O37" s="152"/>
      <c r="P37" s="153"/>
      <c r="Q37" s="5"/>
      <c r="R37" s="5"/>
      <c r="S37" s="5"/>
      <c r="T37" s="5"/>
      <c r="U37" s="5"/>
      <c r="V37" s="5"/>
      <c r="W37" s="5"/>
      <c r="X37" s="5"/>
      <c r="Y37" s="96"/>
      <c r="Z37" s="96"/>
      <c r="AA37" s="96"/>
      <c r="AB37" s="96"/>
      <c r="AC37" s="96"/>
      <c r="AD37" s="96"/>
    </row>
    <row r="38" ht="15.0" customHeight="1">
      <c r="A38" s="191" t="s">
        <v>378</v>
      </c>
      <c r="B38" s="157">
        <f>SUM(B6:B37)</f>
        <v>32995</v>
      </c>
      <c r="C38" s="113" t="s">
        <v>378</v>
      </c>
      <c r="D38" s="108">
        <f>AVERAGE(D6:D37)</f>
        <v>85.40577683</v>
      </c>
      <c r="E38" s="113" t="s">
        <v>378</v>
      </c>
      <c r="F38" s="108">
        <f>SUM(F4:F37)</f>
        <v>39</v>
      </c>
      <c r="G38" s="108" t="s">
        <v>378</v>
      </c>
      <c r="H38" s="108">
        <f>SUM(H6:H37)</f>
        <v>-11</v>
      </c>
      <c r="I38" s="225" t="s">
        <v>378</v>
      </c>
      <c r="J38" s="166"/>
      <c r="K38" s="32"/>
      <c r="L38" s="32"/>
      <c r="M38" s="96"/>
      <c r="N38" s="152"/>
      <c r="O38" s="152"/>
      <c r="P38" s="153"/>
      <c r="Q38" s="5"/>
      <c r="R38" s="5"/>
      <c r="S38" s="5"/>
      <c r="T38" s="5"/>
      <c r="U38" s="5"/>
      <c r="V38" s="5"/>
      <c r="W38" s="5"/>
      <c r="X38" s="104"/>
      <c r="Y38" s="32"/>
      <c r="Z38" s="32"/>
      <c r="AA38" s="32"/>
      <c r="AB38" s="32"/>
      <c r="AC38" s="32"/>
      <c r="AD38" s="32"/>
    </row>
    <row r="39" ht="15.0" customHeight="1">
      <c r="A39" s="193"/>
      <c r="B39" s="71"/>
      <c r="C39" s="71"/>
      <c r="D39" s="71"/>
      <c r="E39" s="71"/>
      <c r="F39" s="71"/>
      <c r="G39" s="71"/>
      <c r="H39" s="71"/>
      <c r="I39" s="228"/>
      <c r="J39" s="166"/>
      <c r="K39" s="32"/>
      <c r="L39" s="32"/>
      <c r="M39" s="158"/>
      <c r="N39" s="152"/>
      <c r="O39" s="152"/>
      <c r="P39" s="153"/>
      <c r="Q39" s="159"/>
      <c r="R39" s="159"/>
      <c r="S39" s="5"/>
      <c r="T39" s="5"/>
      <c r="U39" s="5"/>
      <c r="V39" s="5"/>
      <c r="W39" s="5"/>
      <c r="X39" s="104"/>
      <c r="Y39" s="160"/>
      <c r="Z39" s="160"/>
      <c r="AA39" s="160"/>
      <c r="AB39" s="160"/>
      <c r="AC39" s="160"/>
      <c r="AD39" s="160"/>
    </row>
    <row r="40" ht="15.0" customHeight="1">
      <c r="A40" s="193"/>
      <c r="B40" s="71">
        <v>2.0</v>
      </c>
      <c r="C40" s="71"/>
      <c r="D40" s="71"/>
      <c r="E40" s="71"/>
      <c r="F40" s="71"/>
      <c r="G40" s="71"/>
      <c r="H40" s="71"/>
      <c r="I40" s="228"/>
      <c r="J40" s="166"/>
      <c r="K40" s="32"/>
      <c r="L40" s="32"/>
      <c r="M40" s="158"/>
      <c r="N40" s="152"/>
      <c r="O40" s="152"/>
      <c r="P40" s="153"/>
      <c r="Q40" s="159"/>
      <c r="R40" s="159"/>
      <c r="S40" s="5"/>
      <c r="T40" s="5"/>
      <c r="U40" s="5"/>
      <c r="V40" s="5"/>
      <c r="W40" s="5"/>
      <c r="X40" s="104"/>
      <c r="Y40" s="160"/>
      <c r="Z40" s="160"/>
      <c r="AA40" s="160"/>
      <c r="AB40" s="160"/>
      <c r="AC40" s="160"/>
      <c r="AD40" s="160"/>
    </row>
    <row r="41" ht="15.0" customHeight="1">
      <c r="A41" s="193"/>
      <c r="B41" s="194">
        <f>B40/B38</f>
        <v>0.00006061524473</v>
      </c>
      <c r="C41" s="71"/>
      <c r="D41" s="71"/>
      <c r="E41" s="71"/>
      <c r="F41" s="71"/>
      <c r="G41" s="71"/>
      <c r="H41" s="71"/>
      <c r="I41" s="228"/>
      <c r="J41" s="166"/>
      <c r="K41" s="5"/>
      <c r="L41" s="5"/>
      <c r="M41" s="5"/>
      <c r="N41" s="5"/>
      <c r="O41" s="5"/>
      <c r="P41" s="5"/>
      <c r="Q41" s="5"/>
      <c r="R41" s="5"/>
      <c r="S41" s="5"/>
      <c r="T41" s="5"/>
      <c r="U41" s="5"/>
      <c r="V41" s="5"/>
      <c r="W41" s="5"/>
      <c r="X41" s="5"/>
      <c r="Y41" s="5"/>
      <c r="Z41" s="5"/>
      <c r="AA41" s="5"/>
      <c r="AB41" s="5"/>
      <c r="AC41" s="5"/>
      <c r="AD41" s="5"/>
    </row>
    <row r="42" ht="15.0" customHeight="1">
      <c r="A42" s="193"/>
      <c r="B42" s="71"/>
      <c r="C42" s="71"/>
      <c r="D42" s="71"/>
      <c r="E42" s="71"/>
      <c r="F42" s="71"/>
      <c r="G42" s="71"/>
      <c r="H42" s="71"/>
      <c r="I42" s="228"/>
      <c r="J42" s="166"/>
      <c r="K42" s="96"/>
      <c r="L42" s="5"/>
      <c r="M42" s="5"/>
      <c r="N42" s="5"/>
      <c r="O42" s="5"/>
      <c r="P42" s="5"/>
      <c r="Q42" s="5"/>
      <c r="R42" s="5"/>
      <c r="S42" s="5"/>
      <c r="T42" s="5"/>
      <c r="U42" s="5"/>
      <c r="V42" s="5"/>
      <c r="W42" s="5"/>
      <c r="X42" s="5"/>
      <c r="Y42" s="5"/>
      <c r="Z42" s="5"/>
      <c r="AA42" s="5"/>
      <c r="AB42" s="5"/>
      <c r="AC42" s="5"/>
      <c r="AD42" s="5"/>
    </row>
    <row r="43" ht="15.0" customHeight="1">
      <c r="A43" s="161" t="s">
        <v>389</v>
      </c>
      <c r="B43" s="162"/>
      <c r="C43" s="162"/>
      <c r="D43" s="162"/>
      <c r="E43" s="162"/>
      <c r="F43" s="163"/>
      <c r="G43" s="161" t="s">
        <v>389</v>
      </c>
      <c r="H43" s="162"/>
      <c r="I43" s="162"/>
      <c r="J43" s="162"/>
      <c r="K43" s="162"/>
      <c r="L43" s="163"/>
      <c r="M43" s="5"/>
      <c r="N43" s="5"/>
      <c r="O43" s="5"/>
      <c r="P43" s="5"/>
      <c r="Q43" s="5"/>
      <c r="R43" s="5"/>
      <c r="S43" s="5"/>
      <c r="T43" s="5"/>
      <c r="U43" s="5"/>
      <c r="V43" s="5"/>
      <c r="W43" s="5"/>
      <c r="X43" s="5"/>
      <c r="Y43" s="5"/>
      <c r="Z43" s="5"/>
      <c r="AA43" s="5"/>
      <c r="AB43" s="5"/>
      <c r="AC43" s="5"/>
      <c r="AD43" s="5"/>
    </row>
    <row r="44" ht="15.0" customHeight="1">
      <c r="A44" s="161" t="s">
        <v>390</v>
      </c>
      <c r="B44" s="162"/>
      <c r="C44" s="162"/>
      <c r="D44" s="162"/>
      <c r="E44" s="162"/>
      <c r="F44" s="163"/>
      <c r="G44" s="161" t="s">
        <v>390</v>
      </c>
      <c r="H44" s="162"/>
      <c r="I44" s="162"/>
      <c r="J44" s="162"/>
      <c r="K44" s="162"/>
      <c r="L44" s="163"/>
      <c r="M44" s="5"/>
      <c r="N44" s="5"/>
      <c r="O44" s="5"/>
      <c r="P44" s="5"/>
      <c r="Q44" s="5"/>
      <c r="R44" s="5"/>
      <c r="S44" s="5"/>
      <c r="T44" s="5"/>
      <c r="U44" s="5"/>
      <c r="V44" s="5"/>
      <c r="W44" s="5"/>
      <c r="X44" s="5"/>
      <c r="Y44" s="5"/>
      <c r="Z44" s="5"/>
      <c r="AA44" s="5"/>
      <c r="AB44" s="5"/>
      <c r="AC44" s="5"/>
      <c r="AD44" s="5"/>
    </row>
    <row r="45" ht="15.0" customHeight="1">
      <c r="A45" s="193"/>
      <c r="B45" s="93" t="s">
        <v>391</v>
      </c>
      <c r="C45" s="71"/>
      <c r="D45" s="71"/>
      <c r="E45" s="71"/>
      <c r="F45" s="71"/>
      <c r="G45" s="71"/>
      <c r="H45" s="71"/>
      <c r="I45" s="228"/>
      <c r="J45" s="166"/>
      <c r="K45" s="5"/>
      <c r="L45" s="5"/>
      <c r="M45" s="5"/>
      <c r="N45" s="5"/>
      <c r="O45" s="5"/>
      <c r="P45" s="5"/>
      <c r="Q45" s="5"/>
      <c r="R45" s="5"/>
      <c r="S45" s="5"/>
      <c r="T45" s="5"/>
      <c r="U45" s="5"/>
      <c r="V45" s="5"/>
      <c r="W45" s="5"/>
      <c r="X45" s="5"/>
      <c r="Y45" s="5"/>
      <c r="Z45" s="5"/>
      <c r="AA45" s="5"/>
      <c r="AB45" s="5"/>
      <c r="AC45" s="5"/>
      <c r="AD45" s="5"/>
    </row>
    <row r="46" ht="15.0" customHeight="1">
      <c r="A46" s="193"/>
      <c r="B46" s="164" t="s">
        <v>392</v>
      </c>
      <c r="D46" s="71"/>
      <c r="E46" s="71"/>
      <c r="F46" s="71"/>
      <c r="G46" s="71"/>
      <c r="H46" s="71"/>
      <c r="I46" s="228"/>
      <c r="J46" s="166"/>
      <c r="K46" s="5"/>
      <c r="L46" s="5"/>
      <c r="M46" s="5"/>
      <c r="N46" s="5"/>
      <c r="O46" s="5"/>
      <c r="P46" s="5"/>
      <c r="Q46" s="5"/>
      <c r="R46" s="5"/>
      <c r="S46" s="5"/>
      <c r="T46" s="5"/>
      <c r="U46" s="5"/>
      <c r="V46" s="5"/>
      <c r="W46" s="5"/>
      <c r="X46" s="5"/>
      <c r="Y46" s="5"/>
      <c r="Z46" s="5"/>
      <c r="AA46" s="5"/>
      <c r="AB46" s="5"/>
      <c r="AC46" s="5"/>
      <c r="AD46" s="5"/>
    </row>
    <row r="47" ht="15.0" customHeight="1">
      <c r="A47" s="193"/>
      <c r="B47" s="93" t="s">
        <v>393</v>
      </c>
      <c r="D47" s="71"/>
      <c r="E47" s="71"/>
      <c r="F47" s="71"/>
      <c r="G47" s="71"/>
      <c r="H47" s="71"/>
      <c r="I47" s="228"/>
      <c r="J47" s="166"/>
      <c r="K47" s="5"/>
      <c r="L47" s="5"/>
      <c r="M47" s="5"/>
      <c r="N47" s="5"/>
      <c r="O47" s="5"/>
      <c r="P47" s="5"/>
      <c r="Q47" s="5"/>
      <c r="R47" s="5"/>
      <c r="S47" s="5"/>
      <c r="T47" s="5"/>
      <c r="U47" s="5"/>
      <c r="V47" s="5"/>
      <c r="W47" s="5"/>
      <c r="X47" s="5"/>
      <c r="Y47" s="5"/>
      <c r="Z47" s="5"/>
      <c r="AA47" s="5"/>
      <c r="AB47" s="5"/>
      <c r="AC47" s="5"/>
      <c r="AD47" s="5"/>
    </row>
    <row r="48" ht="15.0" customHeight="1">
      <c r="A48" s="193"/>
      <c r="B48" s="71"/>
      <c r="C48" s="71"/>
      <c r="D48" s="71"/>
      <c r="E48" s="71"/>
      <c r="F48" s="71"/>
      <c r="G48" s="71"/>
      <c r="H48" s="71"/>
      <c r="I48" s="228"/>
      <c r="J48" s="166"/>
      <c r="K48" s="5"/>
      <c r="L48" s="5"/>
      <c r="M48" s="5"/>
      <c r="N48" s="5"/>
      <c r="O48" s="5"/>
      <c r="P48" s="5"/>
      <c r="Q48" s="5"/>
      <c r="R48" s="5"/>
      <c r="S48" s="5"/>
      <c r="T48" s="5"/>
      <c r="U48" s="5"/>
      <c r="V48" s="5"/>
      <c r="W48" s="5"/>
      <c r="X48" s="5"/>
      <c r="Y48" s="5"/>
      <c r="Z48" s="5"/>
      <c r="AA48" s="5"/>
      <c r="AB48" s="5"/>
      <c r="AC48" s="5"/>
      <c r="AD48" s="5"/>
    </row>
    <row r="49" ht="15.0" customHeight="1">
      <c r="A49" s="193"/>
      <c r="B49" s="40" t="s">
        <v>394</v>
      </c>
      <c r="C49" s="71"/>
      <c r="D49" s="71"/>
      <c r="E49" s="71"/>
      <c r="F49" s="71"/>
      <c r="G49" s="71"/>
      <c r="H49" s="71"/>
      <c r="I49" s="228"/>
      <c r="J49" s="166"/>
      <c r="K49" s="5"/>
      <c r="L49" s="5"/>
      <c r="M49" s="5"/>
      <c r="N49" s="5"/>
      <c r="O49" s="5"/>
      <c r="P49" s="5"/>
      <c r="Q49" s="5"/>
      <c r="R49" s="5"/>
      <c r="S49" s="5"/>
      <c r="T49" s="5"/>
      <c r="U49" s="5"/>
      <c r="V49" s="5"/>
      <c r="W49" s="5"/>
      <c r="X49" s="5"/>
      <c r="Y49" s="5"/>
      <c r="Z49" s="5"/>
      <c r="AA49" s="5"/>
      <c r="AB49" s="5"/>
      <c r="AC49" s="5"/>
      <c r="AD49" s="5"/>
    </row>
    <row r="50" ht="15.0" customHeight="1">
      <c r="A50" s="193"/>
      <c r="B50" s="40" t="s">
        <v>396</v>
      </c>
      <c r="D50" s="71"/>
      <c r="E50" s="71"/>
      <c r="F50" s="71"/>
      <c r="G50" s="71"/>
      <c r="H50" s="71"/>
      <c r="I50" s="228"/>
      <c r="J50" s="166"/>
      <c r="K50" s="96"/>
      <c r="L50" s="5"/>
      <c r="M50" s="5"/>
      <c r="N50" s="5"/>
      <c r="O50" s="5"/>
      <c r="P50" s="5"/>
      <c r="Q50" s="5"/>
      <c r="R50" s="5"/>
      <c r="S50" s="5"/>
      <c r="T50" s="5"/>
      <c r="U50" s="5"/>
      <c r="V50" s="5"/>
      <c r="W50" s="5"/>
      <c r="X50" s="5"/>
      <c r="Y50" s="5"/>
      <c r="Z50" s="5"/>
      <c r="AA50" s="5"/>
      <c r="AB50" s="5"/>
      <c r="AC50" s="5"/>
      <c r="AD50" s="5"/>
    </row>
    <row r="51" ht="15.0" customHeight="1">
      <c r="A51" s="193"/>
      <c r="B51" s="40" t="s">
        <v>397</v>
      </c>
      <c r="D51" s="71"/>
      <c r="E51" s="71"/>
      <c r="F51" s="71"/>
      <c r="G51" s="71"/>
      <c r="H51" s="71"/>
      <c r="I51" s="228"/>
      <c r="J51" s="166"/>
      <c r="K51" s="96"/>
      <c r="L51" s="5"/>
      <c r="M51" s="5"/>
      <c r="N51" s="5"/>
      <c r="O51" s="5"/>
      <c r="P51" s="5"/>
      <c r="Q51" s="5"/>
      <c r="R51" s="5"/>
      <c r="S51" s="5"/>
      <c r="T51" s="5"/>
      <c r="U51" s="5"/>
      <c r="V51" s="5"/>
      <c r="W51" s="5"/>
      <c r="X51" s="5"/>
      <c r="Y51" s="5"/>
      <c r="Z51" s="5"/>
      <c r="AA51" s="5"/>
      <c r="AB51" s="5"/>
      <c r="AC51" s="5"/>
      <c r="AD51" s="5"/>
    </row>
    <row r="52" ht="15.0" customHeight="1">
      <c r="A52" s="193"/>
      <c r="B52" s="40" t="s">
        <v>398</v>
      </c>
      <c r="D52" s="71"/>
      <c r="E52" s="71"/>
      <c r="F52" s="71"/>
      <c r="G52" s="71"/>
      <c r="H52" s="71"/>
      <c r="I52" s="228"/>
      <c r="J52" s="166"/>
      <c r="K52" s="5"/>
      <c r="L52" s="5"/>
      <c r="M52" s="5"/>
      <c r="N52" s="5"/>
      <c r="O52" s="5"/>
      <c r="P52" s="5"/>
      <c r="Q52" s="5"/>
      <c r="R52" s="5"/>
      <c r="S52" s="5"/>
      <c r="T52" s="5"/>
      <c r="U52" s="5"/>
      <c r="V52" s="5"/>
      <c r="W52" s="5"/>
      <c r="X52" s="5"/>
      <c r="Y52" s="5"/>
      <c r="Z52" s="5"/>
      <c r="AA52" s="5"/>
      <c r="AB52" s="5"/>
      <c r="AC52" s="5"/>
      <c r="AD52" s="5"/>
    </row>
    <row r="53" ht="15.0" customHeight="1">
      <c r="A53" s="193"/>
      <c r="B53" s="40" t="s">
        <v>399</v>
      </c>
      <c r="D53" s="71"/>
      <c r="E53" s="71"/>
      <c r="F53" s="71"/>
      <c r="G53" s="71"/>
      <c r="H53" s="71"/>
      <c r="I53" s="228"/>
      <c r="J53" s="166"/>
      <c r="K53" s="5"/>
      <c r="L53" s="5"/>
      <c r="M53" s="5"/>
      <c r="N53" s="5"/>
      <c r="O53" s="5"/>
      <c r="P53" s="5"/>
      <c r="Q53" s="5"/>
      <c r="R53" s="5"/>
      <c r="S53" s="5"/>
      <c r="T53" s="5"/>
      <c r="U53" s="5"/>
      <c r="V53" s="5"/>
      <c r="W53" s="5"/>
      <c r="X53" s="5"/>
      <c r="Y53" s="5"/>
      <c r="Z53" s="5"/>
      <c r="AA53" s="5"/>
      <c r="AB53" s="5"/>
      <c r="AC53" s="5"/>
      <c r="AD53" s="5"/>
    </row>
    <row r="54" ht="15.0" customHeight="1">
      <c r="A54" s="193"/>
      <c r="B54" s="40" t="s">
        <v>400</v>
      </c>
      <c r="D54" s="71"/>
      <c r="E54" s="71"/>
      <c r="F54" s="71"/>
      <c r="G54" s="71"/>
      <c r="H54" s="71"/>
      <c r="I54" s="228"/>
      <c r="J54" s="166"/>
      <c r="K54" s="5"/>
      <c r="L54" s="5"/>
      <c r="M54" s="5"/>
      <c r="N54" s="5"/>
      <c r="O54" s="5"/>
      <c r="P54" s="5"/>
      <c r="Q54" s="5"/>
      <c r="R54" s="5"/>
      <c r="S54" s="5"/>
      <c r="T54" s="5"/>
      <c r="U54" s="5"/>
      <c r="V54" s="5"/>
      <c r="W54" s="5"/>
      <c r="X54" s="5"/>
      <c r="Y54" s="5"/>
      <c r="Z54" s="5"/>
      <c r="AA54" s="5"/>
      <c r="AB54" s="5"/>
      <c r="AC54" s="5"/>
      <c r="AD54" s="5"/>
    </row>
    <row r="55" ht="15.0" customHeight="1">
      <c r="A55" s="193"/>
      <c r="B55" s="40" t="s">
        <v>401</v>
      </c>
      <c r="D55" s="71"/>
      <c r="E55" s="71"/>
      <c r="F55" s="71"/>
      <c r="G55" s="71"/>
      <c r="H55" s="71"/>
      <c r="I55" s="228"/>
      <c r="J55" s="166"/>
      <c r="K55" s="5"/>
      <c r="L55" s="5"/>
      <c r="M55" s="5"/>
      <c r="N55" s="5"/>
      <c r="O55" s="5"/>
      <c r="P55" s="5"/>
      <c r="Q55" s="5"/>
      <c r="R55" s="5"/>
      <c r="S55" s="5"/>
      <c r="T55" s="5"/>
      <c r="U55" s="5"/>
      <c r="V55" s="5"/>
      <c r="W55" s="5"/>
      <c r="X55" s="5"/>
      <c r="Y55" s="5"/>
      <c r="Z55" s="5"/>
      <c r="AA55" s="5"/>
      <c r="AB55" s="5"/>
      <c r="AC55" s="5"/>
      <c r="AD55" s="5"/>
    </row>
    <row r="56" ht="15.0" customHeight="1">
      <c r="A56" s="193"/>
      <c r="B56" s="40" t="s">
        <v>402</v>
      </c>
      <c r="D56" s="71"/>
      <c r="E56" s="71"/>
      <c r="F56" s="71"/>
      <c r="G56" s="71"/>
      <c r="H56" s="71"/>
      <c r="I56" s="228"/>
      <c r="J56" s="166"/>
      <c r="K56" s="5"/>
      <c r="L56" s="5"/>
      <c r="M56" s="5"/>
      <c r="N56" s="5"/>
      <c r="O56" s="5"/>
      <c r="P56" s="5"/>
      <c r="Q56" s="5"/>
      <c r="R56" s="5"/>
      <c r="S56" s="5"/>
      <c r="T56" s="5"/>
      <c r="U56" s="5"/>
      <c r="V56" s="5"/>
      <c r="W56" s="5"/>
      <c r="X56" s="5"/>
      <c r="Y56" s="5"/>
      <c r="Z56" s="5"/>
      <c r="AA56" s="5"/>
      <c r="AB56" s="5"/>
      <c r="AC56" s="5"/>
      <c r="AD56" s="5"/>
    </row>
    <row r="57" ht="15.0" customHeight="1">
      <c r="A57" s="193"/>
      <c r="B57" s="40" t="s">
        <v>403</v>
      </c>
      <c r="D57" s="71"/>
      <c r="E57" s="71"/>
      <c r="F57" s="71"/>
      <c r="G57" s="71"/>
      <c r="H57" s="71"/>
      <c r="I57" s="228"/>
      <c r="J57" s="166"/>
      <c r="K57" s="5"/>
      <c r="L57" s="5"/>
      <c r="M57" s="5"/>
      <c r="N57" s="5"/>
      <c r="O57" s="5"/>
      <c r="P57" s="5"/>
      <c r="Q57" s="5"/>
      <c r="R57" s="5"/>
      <c r="S57" s="5"/>
      <c r="T57" s="5"/>
      <c r="U57" s="5"/>
      <c r="V57" s="5"/>
      <c r="W57" s="5"/>
      <c r="X57" s="5"/>
      <c r="Y57" s="5"/>
      <c r="Z57" s="5"/>
      <c r="AA57" s="5"/>
      <c r="AB57" s="5"/>
      <c r="AC57" s="5"/>
      <c r="AD57" s="5"/>
    </row>
    <row r="58" ht="15.0" customHeight="1">
      <c r="A58" s="193"/>
      <c r="B58" s="40" t="s">
        <v>404</v>
      </c>
      <c r="D58" s="71"/>
      <c r="E58" s="71"/>
      <c r="F58" s="71"/>
      <c r="G58" s="71"/>
      <c r="H58" s="71"/>
      <c r="I58" s="228"/>
      <c r="J58" s="166"/>
      <c r="K58" s="5"/>
      <c r="L58" s="5"/>
      <c r="M58" s="5"/>
      <c r="N58" s="5"/>
      <c r="O58" s="5"/>
      <c r="P58" s="5"/>
      <c r="Q58" s="5"/>
      <c r="R58" s="5"/>
      <c r="S58" s="5"/>
      <c r="T58" s="5"/>
      <c r="U58" s="5"/>
      <c r="V58" s="5"/>
      <c r="W58" s="5"/>
      <c r="X58" s="5"/>
      <c r="Y58" s="5"/>
      <c r="Z58" s="5"/>
      <c r="AA58" s="5"/>
      <c r="AB58" s="5"/>
      <c r="AC58" s="5"/>
      <c r="AD58" s="5"/>
    </row>
    <row r="59" ht="15.0" customHeight="1">
      <c r="A59" s="193"/>
      <c r="B59" s="40" t="s">
        <v>405</v>
      </c>
      <c r="D59" s="71"/>
      <c r="E59" s="71"/>
      <c r="F59" s="71"/>
      <c r="G59" s="71"/>
      <c r="H59" s="71"/>
      <c r="I59" s="228"/>
      <c r="J59" s="166"/>
      <c r="K59" s="5"/>
      <c r="L59" s="5"/>
      <c r="M59" s="5"/>
      <c r="N59" s="5"/>
      <c r="O59" s="5"/>
      <c r="P59" s="5"/>
      <c r="Q59" s="5"/>
      <c r="R59" s="5"/>
      <c r="S59" s="5"/>
      <c r="T59" s="5"/>
      <c r="U59" s="5"/>
      <c r="V59" s="5"/>
      <c r="W59" s="5"/>
      <c r="X59" s="5"/>
      <c r="Y59" s="5"/>
      <c r="Z59" s="5"/>
      <c r="AA59" s="5"/>
      <c r="AB59" s="5"/>
      <c r="AC59" s="5"/>
      <c r="AD59" s="5"/>
    </row>
    <row r="60" ht="15.0" customHeight="1">
      <c r="A60" s="193"/>
      <c r="B60" s="40" t="s">
        <v>406</v>
      </c>
      <c r="D60" s="71"/>
      <c r="E60" s="71"/>
      <c r="F60" s="71"/>
      <c r="G60" s="71"/>
      <c r="H60" s="71"/>
      <c r="I60" s="228"/>
      <c r="J60" s="166"/>
      <c r="K60" s="5"/>
      <c r="L60" s="5"/>
      <c r="M60" s="5"/>
      <c r="N60" s="5"/>
      <c r="O60" s="5"/>
      <c r="P60" s="5"/>
      <c r="Q60" s="5"/>
      <c r="R60" s="5"/>
      <c r="S60" s="5"/>
      <c r="T60" s="5"/>
      <c r="U60" s="5"/>
      <c r="V60" s="5"/>
      <c r="W60" s="5"/>
      <c r="X60" s="5"/>
      <c r="Y60" s="5"/>
      <c r="Z60" s="5"/>
      <c r="AA60" s="5"/>
      <c r="AB60" s="5"/>
      <c r="AC60" s="5"/>
      <c r="AD60" s="5"/>
    </row>
    <row r="61" ht="15.0" customHeight="1">
      <c r="A61" s="193"/>
      <c r="B61" s="71"/>
      <c r="C61" s="71"/>
      <c r="D61" s="71"/>
      <c r="E61" s="71"/>
      <c r="F61" s="71"/>
      <c r="G61" s="71"/>
      <c r="H61" s="71"/>
      <c r="I61" s="228"/>
      <c r="J61" s="166"/>
      <c r="K61" s="5"/>
      <c r="L61" s="5"/>
      <c r="M61" s="5"/>
      <c r="N61" s="5"/>
      <c r="O61" s="5"/>
      <c r="P61" s="5"/>
      <c r="Q61" s="5"/>
      <c r="R61" s="5"/>
      <c r="S61" s="5"/>
      <c r="T61" s="5"/>
      <c r="U61" s="5"/>
      <c r="V61" s="5"/>
      <c r="W61" s="5"/>
      <c r="X61" s="5"/>
      <c r="Y61" s="5"/>
      <c r="Z61" s="5"/>
      <c r="AA61" s="5"/>
      <c r="AB61" s="5"/>
      <c r="AC61" s="5"/>
      <c r="AD61" s="5"/>
    </row>
    <row r="62" ht="15.0" customHeight="1">
      <c r="A62" s="193"/>
      <c r="B62" s="71"/>
      <c r="C62" s="71"/>
      <c r="D62" s="71"/>
      <c r="E62" s="71"/>
      <c r="F62" s="71"/>
      <c r="G62" s="71"/>
      <c r="H62" s="71"/>
      <c r="I62" s="228"/>
      <c r="J62" s="166"/>
      <c r="K62" s="5"/>
      <c r="L62" s="5"/>
      <c r="M62" s="5"/>
      <c r="N62" s="5"/>
      <c r="O62" s="5"/>
      <c r="P62" s="5"/>
      <c r="Q62" s="5"/>
      <c r="R62" s="5"/>
      <c r="S62" s="5"/>
      <c r="T62" s="5"/>
      <c r="U62" s="5"/>
      <c r="V62" s="5"/>
      <c r="W62" s="5"/>
      <c r="X62" s="5"/>
      <c r="Y62" s="5"/>
      <c r="Z62" s="5"/>
      <c r="AA62" s="5"/>
      <c r="AB62" s="5"/>
      <c r="AC62" s="5"/>
      <c r="AD62" s="5"/>
    </row>
    <row r="63" ht="15.0" customHeight="1">
      <c r="A63" s="55"/>
      <c r="B63" s="5"/>
      <c r="C63" s="5"/>
      <c r="D63" s="5"/>
      <c r="E63" s="5"/>
      <c r="F63" s="5"/>
      <c r="G63" s="5"/>
      <c r="H63" s="134"/>
      <c r="I63" s="134"/>
      <c r="J63" s="195"/>
      <c r="K63" s="5"/>
      <c r="L63" s="5"/>
      <c r="M63" s="5"/>
      <c r="N63" s="5"/>
      <c r="O63" s="5"/>
      <c r="P63" s="5"/>
      <c r="Q63" s="5"/>
      <c r="R63" s="5"/>
      <c r="S63" s="5"/>
      <c r="T63" s="5"/>
      <c r="U63" s="5"/>
      <c r="V63" s="5"/>
      <c r="W63" s="5"/>
      <c r="X63" s="5"/>
      <c r="Y63" s="5"/>
      <c r="Z63" s="5"/>
      <c r="AA63" s="5"/>
      <c r="AB63" s="5"/>
      <c r="AC63" s="5"/>
      <c r="AD63" s="5"/>
    </row>
    <row r="64" ht="15.0" customHeight="1">
      <c r="A64" s="55"/>
      <c r="B64" s="5"/>
      <c r="C64" s="5"/>
      <c r="D64" s="5"/>
      <c r="E64" s="5"/>
      <c r="F64" s="5"/>
      <c r="G64" s="5"/>
      <c r="H64" s="134"/>
      <c r="I64" s="134"/>
      <c r="J64" s="195"/>
      <c r="K64" s="5"/>
      <c r="L64" s="5"/>
      <c r="M64" s="5"/>
      <c r="N64" s="5"/>
      <c r="O64" s="5"/>
      <c r="P64" s="5"/>
      <c r="Q64" s="5"/>
      <c r="R64" s="5"/>
      <c r="S64" s="5"/>
      <c r="T64" s="5"/>
      <c r="U64" s="5"/>
      <c r="V64" s="5"/>
      <c r="W64" s="5"/>
      <c r="X64" s="5"/>
      <c r="Y64" s="5"/>
      <c r="Z64" s="5"/>
      <c r="AA64" s="5"/>
      <c r="AB64" s="5"/>
      <c r="AC64" s="5"/>
      <c r="AD64" s="5"/>
    </row>
    <row r="65" ht="15.0" customHeight="1">
      <c r="A65" s="55"/>
      <c r="B65" s="5"/>
      <c r="C65" s="5"/>
      <c r="D65" s="5"/>
      <c r="E65" s="5"/>
      <c r="F65" s="5"/>
      <c r="G65" s="5"/>
      <c r="H65" s="134"/>
      <c r="I65" s="134"/>
      <c r="J65" s="195"/>
      <c r="K65" s="5"/>
      <c r="L65" s="5"/>
      <c r="M65" s="5"/>
      <c r="N65" s="5"/>
      <c r="O65" s="5"/>
      <c r="P65" s="5"/>
      <c r="Q65" s="5"/>
      <c r="R65" s="5"/>
      <c r="S65" s="5"/>
      <c r="T65" s="5"/>
      <c r="U65" s="5"/>
      <c r="V65" s="5"/>
      <c r="W65" s="5"/>
      <c r="X65" s="5"/>
      <c r="Y65" s="5"/>
      <c r="Z65" s="5"/>
      <c r="AA65" s="5"/>
      <c r="AB65" s="5"/>
      <c r="AC65" s="5"/>
      <c r="AD65" s="5"/>
    </row>
    <row r="66" ht="15.0" customHeight="1">
      <c r="A66" s="55"/>
      <c r="B66" s="172" t="s">
        <v>407</v>
      </c>
      <c r="C66" s="173" t="s">
        <v>408</v>
      </c>
      <c r="D66" s="173" t="s">
        <v>409</v>
      </c>
      <c r="E66" s="173" t="s">
        <v>410</v>
      </c>
      <c r="F66" s="5"/>
      <c r="G66" s="5"/>
      <c r="H66" s="134"/>
      <c r="I66" s="134"/>
      <c r="J66" s="195"/>
      <c r="K66" s="5"/>
      <c r="L66" s="5"/>
      <c r="M66" s="5"/>
      <c r="N66" s="5"/>
      <c r="O66" s="5"/>
      <c r="P66" s="5"/>
      <c r="Q66" s="5"/>
      <c r="R66" s="5"/>
      <c r="S66" s="5"/>
      <c r="T66" s="5"/>
      <c r="U66" s="5"/>
      <c r="V66" s="5"/>
      <c r="W66" s="5"/>
      <c r="X66" s="5"/>
      <c r="Y66" s="5"/>
      <c r="Z66" s="5"/>
      <c r="AA66" s="5"/>
      <c r="AB66" s="5"/>
      <c r="AC66" s="5"/>
      <c r="AD66" s="5"/>
    </row>
    <row r="67" ht="15.75" customHeight="1">
      <c r="A67" s="55"/>
      <c r="B67" s="174">
        <v>1.0</v>
      </c>
      <c r="C67" s="175" t="s">
        <v>411</v>
      </c>
      <c r="D67" s="177" t="s">
        <v>516</v>
      </c>
      <c r="E67" s="174">
        <v>50.0</v>
      </c>
      <c r="F67" s="5"/>
      <c r="G67" s="5"/>
      <c r="H67" s="134"/>
      <c r="I67" s="134"/>
      <c r="J67" s="195"/>
      <c r="K67" s="5"/>
      <c r="L67" s="5"/>
      <c r="M67" s="5"/>
      <c r="N67" s="5"/>
      <c r="O67" s="5"/>
      <c r="P67" s="5"/>
      <c r="Q67" s="5"/>
      <c r="R67" s="5"/>
      <c r="S67" s="5"/>
      <c r="T67" s="5"/>
      <c r="U67" s="5"/>
      <c r="V67" s="5"/>
      <c r="W67" s="5"/>
      <c r="X67" s="5"/>
      <c r="Y67" s="5"/>
      <c r="Z67" s="5"/>
      <c r="AA67" s="5"/>
      <c r="AB67" s="5"/>
      <c r="AC67" s="5"/>
      <c r="AD67" s="5"/>
    </row>
    <row r="68" ht="15.75" customHeight="1">
      <c r="A68" s="55"/>
      <c r="B68" s="44"/>
      <c r="C68" s="178"/>
      <c r="D68" s="44"/>
      <c r="E68" s="44"/>
      <c r="F68" s="5"/>
      <c r="G68" s="5"/>
      <c r="H68" s="134"/>
      <c r="I68" s="134"/>
      <c r="J68" s="195"/>
      <c r="K68" s="5"/>
      <c r="L68" s="5"/>
      <c r="M68" s="5"/>
      <c r="N68" s="5"/>
      <c r="O68" s="5"/>
      <c r="P68" s="5"/>
      <c r="Q68" s="5"/>
      <c r="R68" s="5"/>
      <c r="S68" s="5"/>
      <c r="T68" s="5"/>
      <c r="U68" s="5"/>
      <c r="V68" s="5"/>
      <c r="W68" s="5"/>
      <c r="X68" s="5"/>
      <c r="Y68" s="5"/>
      <c r="Z68" s="5"/>
      <c r="AA68" s="5"/>
      <c r="AB68" s="5"/>
      <c r="AC68" s="5"/>
      <c r="AD68" s="5"/>
    </row>
    <row r="69" ht="15.75" customHeight="1">
      <c r="A69" s="55"/>
      <c r="B69" s="174">
        <v>2.0</v>
      </c>
      <c r="C69" s="175" t="s">
        <v>414</v>
      </c>
      <c r="D69" s="180" t="s">
        <v>517</v>
      </c>
      <c r="E69" s="174">
        <v>20.0</v>
      </c>
      <c r="F69" s="5"/>
      <c r="G69" s="5"/>
      <c r="H69" s="134"/>
      <c r="I69" s="134"/>
      <c r="J69" s="195"/>
      <c r="K69" s="5"/>
      <c r="L69" s="5"/>
      <c r="M69" s="5"/>
      <c r="N69" s="5"/>
      <c r="O69" s="5"/>
      <c r="P69" s="5"/>
      <c r="Q69" s="5"/>
      <c r="R69" s="5"/>
      <c r="S69" s="5"/>
      <c r="T69" s="5"/>
      <c r="U69" s="5"/>
      <c r="V69" s="5"/>
      <c r="W69" s="5"/>
      <c r="X69" s="5"/>
      <c r="Y69" s="5"/>
      <c r="Z69" s="5"/>
      <c r="AA69" s="5"/>
      <c r="AB69" s="5"/>
      <c r="AC69" s="5"/>
      <c r="AD69" s="5"/>
    </row>
    <row r="70" ht="15.75" customHeight="1">
      <c r="A70" s="55"/>
      <c r="B70" s="44"/>
      <c r="C70" s="178"/>
      <c r="D70" s="44"/>
      <c r="E70" s="44"/>
      <c r="F70" s="5"/>
      <c r="G70" s="5"/>
      <c r="H70" s="134"/>
      <c r="I70" s="134"/>
      <c r="J70" s="195"/>
      <c r="K70" s="5"/>
      <c r="L70" s="5"/>
      <c r="M70" s="5"/>
      <c r="N70" s="5"/>
      <c r="O70" s="5"/>
      <c r="P70" s="5"/>
      <c r="Q70" s="5"/>
      <c r="R70" s="5"/>
      <c r="S70" s="5"/>
      <c r="T70" s="5"/>
      <c r="U70" s="5"/>
      <c r="V70" s="5"/>
      <c r="W70" s="5"/>
      <c r="X70" s="5"/>
      <c r="Y70" s="5"/>
      <c r="Z70" s="5"/>
      <c r="AA70" s="5"/>
      <c r="AB70" s="5"/>
      <c r="AC70" s="5"/>
      <c r="AD70" s="5"/>
    </row>
    <row r="71" ht="15.75" customHeight="1">
      <c r="A71" s="55"/>
      <c r="B71" s="174">
        <v>3.0</v>
      </c>
      <c r="C71" s="175" t="s">
        <v>416</v>
      </c>
      <c r="D71" s="177" t="s">
        <v>417</v>
      </c>
      <c r="E71" s="174">
        <v>10.0</v>
      </c>
      <c r="F71" s="5"/>
      <c r="G71" s="5"/>
      <c r="H71" s="134"/>
      <c r="I71" s="134"/>
      <c r="J71" s="195"/>
      <c r="K71" s="5"/>
      <c r="L71" s="5"/>
      <c r="M71" s="5"/>
      <c r="N71" s="5"/>
      <c r="O71" s="5"/>
      <c r="P71" s="5"/>
      <c r="Q71" s="5"/>
      <c r="R71" s="5"/>
      <c r="S71" s="5"/>
      <c r="T71" s="5"/>
      <c r="U71" s="5"/>
      <c r="V71" s="5"/>
      <c r="W71" s="5"/>
      <c r="X71" s="5"/>
      <c r="Y71" s="5"/>
      <c r="Z71" s="5"/>
      <c r="AA71" s="5"/>
      <c r="AB71" s="5"/>
      <c r="AC71" s="5"/>
      <c r="AD71" s="5"/>
    </row>
    <row r="72" ht="15.75" customHeight="1">
      <c r="A72" s="55"/>
      <c r="B72" s="37"/>
      <c r="C72" s="183"/>
      <c r="D72" s="37"/>
      <c r="E72" s="37"/>
      <c r="F72" s="5"/>
      <c r="G72" s="5"/>
      <c r="H72" s="134"/>
      <c r="I72" s="134"/>
      <c r="J72" s="195"/>
      <c r="K72" s="5"/>
      <c r="L72" s="5"/>
      <c r="M72" s="5"/>
      <c r="N72" s="5"/>
      <c r="O72" s="5"/>
      <c r="P72" s="5"/>
      <c r="Q72" s="5"/>
      <c r="R72" s="5"/>
      <c r="S72" s="5"/>
      <c r="T72" s="5"/>
      <c r="U72" s="5"/>
      <c r="V72" s="5"/>
      <c r="W72" s="5"/>
      <c r="X72" s="5"/>
      <c r="Y72" s="5"/>
      <c r="Z72" s="5"/>
      <c r="AA72" s="5"/>
      <c r="AB72" s="5"/>
      <c r="AC72" s="5"/>
      <c r="AD72" s="5"/>
    </row>
    <row r="73" ht="15.75" customHeight="1">
      <c r="A73" s="55"/>
      <c r="B73" s="37"/>
      <c r="C73" s="183"/>
      <c r="D73" s="37"/>
      <c r="E73" s="37"/>
      <c r="F73" s="5"/>
      <c r="G73" s="5"/>
      <c r="H73" s="134"/>
      <c r="I73" s="134"/>
      <c r="J73" s="195"/>
      <c r="K73" s="5"/>
      <c r="L73" s="5"/>
      <c r="M73" s="5"/>
      <c r="N73" s="5"/>
      <c r="O73" s="5"/>
      <c r="P73" s="5"/>
      <c r="Q73" s="5"/>
      <c r="R73" s="5"/>
      <c r="S73" s="5"/>
      <c r="T73" s="5"/>
      <c r="U73" s="5"/>
      <c r="V73" s="5"/>
      <c r="W73" s="5"/>
      <c r="X73" s="5"/>
      <c r="Y73" s="5"/>
      <c r="Z73" s="5"/>
      <c r="AA73" s="5"/>
      <c r="AB73" s="5"/>
      <c r="AC73" s="5"/>
      <c r="AD73" s="5"/>
    </row>
    <row r="74" ht="15.75" customHeight="1">
      <c r="A74" s="55"/>
      <c r="B74" s="44"/>
      <c r="C74" s="178"/>
      <c r="D74" s="44"/>
      <c r="E74" s="44"/>
      <c r="F74" s="5"/>
      <c r="G74" s="5"/>
      <c r="H74" s="134"/>
      <c r="I74" s="134"/>
      <c r="J74" s="195"/>
      <c r="K74" s="5"/>
      <c r="L74" s="5"/>
      <c r="M74" s="5"/>
      <c r="N74" s="5"/>
      <c r="O74" s="5"/>
      <c r="P74" s="5"/>
      <c r="Q74" s="5"/>
      <c r="R74" s="5"/>
      <c r="S74" s="5"/>
      <c r="T74" s="5"/>
      <c r="U74" s="5"/>
      <c r="V74" s="5"/>
      <c r="W74" s="5"/>
      <c r="X74" s="5"/>
      <c r="Y74" s="5"/>
      <c r="Z74" s="5"/>
      <c r="AA74" s="5"/>
      <c r="AB74" s="5"/>
      <c r="AC74" s="5"/>
      <c r="AD74" s="5"/>
    </row>
    <row r="75" ht="15.75" customHeight="1">
      <c r="A75" s="55"/>
      <c r="B75" s="184">
        <v>4.0</v>
      </c>
      <c r="C75" s="185" t="s">
        <v>418</v>
      </c>
      <c r="D75" s="185" t="s">
        <v>419</v>
      </c>
      <c r="E75" s="186">
        <v>0.0</v>
      </c>
      <c r="F75" s="5"/>
      <c r="G75" s="5"/>
      <c r="H75" s="134"/>
      <c r="I75" s="134"/>
      <c r="J75" s="19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19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19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19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19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19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19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19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19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19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19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19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19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19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19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19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19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19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19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19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19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19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19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19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19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19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19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19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19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19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19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19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19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19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19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19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19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19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19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19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19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19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19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19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19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19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19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19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19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19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19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19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19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19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19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19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19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19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19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19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19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19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19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19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19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19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19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19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19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19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19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19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19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19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19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19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19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19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19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19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19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19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19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19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19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19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19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19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19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19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19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19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19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19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19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19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19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19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19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19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19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19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19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19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19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19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19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19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19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19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19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19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19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19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19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19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19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19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19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19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19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19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19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19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19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19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19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19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19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19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19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19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19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19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19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19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19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19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19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19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19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19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19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19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19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19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19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19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19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19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19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19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19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19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19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19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19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19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19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19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19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19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19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134"/>
      <c r="I238" s="134"/>
      <c r="J238" s="19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134"/>
      <c r="I239" s="134"/>
      <c r="J239" s="19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134"/>
      <c r="I240" s="134"/>
      <c r="J240" s="19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134"/>
      <c r="I241" s="134"/>
      <c r="J241" s="19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134"/>
      <c r="I242" s="134"/>
      <c r="J242" s="19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134"/>
      <c r="I243" s="134"/>
      <c r="J243" s="19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134"/>
      <c r="I244" s="134"/>
      <c r="J244" s="19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134"/>
      <c r="I245" s="134"/>
      <c r="J245" s="19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134"/>
      <c r="I246" s="134"/>
      <c r="J246" s="19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134"/>
      <c r="I247" s="134"/>
      <c r="J247" s="19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134"/>
      <c r="I248" s="134"/>
      <c r="J248" s="19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134"/>
      <c r="I249" s="134"/>
      <c r="J249" s="19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134"/>
      <c r="I250" s="134"/>
      <c r="J250" s="19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134"/>
      <c r="I251" s="134"/>
      <c r="J251" s="19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134"/>
      <c r="I252" s="134"/>
      <c r="J252" s="19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134"/>
      <c r="I253" s="134"/>
      <c r="J253" s="195"/>
      <c r="K253" s="5"/>
      <c r="L253" s="5"/>
      <c r="M253" s="5"/>
      <c r="N253" s="5"/>
      <c r="O253" s="5"/>
      <c r="P253" s="5"/>
      <c r="Q253" s="5"/>
      <c r="R253" s="5"/>
      <c r="S253" s="5"/>
      <c r="T253" s="5"/>
      <c r="U253" s="5"/>
      <c r="V253" s="5"/>
      <c r="W253" s="5"/>
      <c r="X253" s="5"/>
      <c r="Y253" s="5"/>
      <c r="Z253" s="5"/>
      <c r="AA253" s="5"/>
      <c r="AB253" s="5"/>
      <c r="AC253" s="5"/>
      <c r="AD253" s="5"/>
    </row>
    <row r="254" ht="15.75" customHeight="1">
      <c r="A254" s="55"/>
      <c r="B254" s="5"/>
      <c r="C254" s="5"/>
      <c r="D254" s="5"/>
      <c r="E254" s="5"/>
      <c r="F254" s="5"/>
      <c r="G254" s="5"/>
      <c r="H254" s="134"/>
      <c r="I254" s="134"/>
      <c r="J254" s="195"/>
      <c r="K254" s="5"/>
      <c r="L254" s="5"/>
      <c r="M254" s="5"/>
      <c r="N254" s="5"/>
      <c r="O254" s="5"/>
      <c r="P254" s="5"/>
      <c r="Q254" s="5"/>
      <c r="R254" s="5"/>
      <c r="S254" s="5"/>
      <c r="T254" s="5"/>
      <c r="U254" s="5"/>
      <c r="V254" s="5"/>
      <c r="W254" s="5"/>
      <c r="X254" s="5"/>
      <c r="Y254" s="5"/>
      <c r="Z254" s="5"/>
      <c r="AA254" s="5"/>
      <c r="AB254" s="5"/>
      <c r="AC254" s="5"/>
      <c r="AD254" s="5"/>
    </row>
    <row r="255" ht="15.75" customHeight="1">
      <c r="A255" s="55"/>
      <c r="B255" s="5"/>
      <c r="C255" s="5"/>
      <c r="D255" s="5"/>
      <c r="E255" s="5"/>
      <c r="F255" s="5"/>
      <c r="G255" s="5"/>
      <c r="H255" s="134"/>
      <c r="I255" s="134"/>
      <c r="J255" s="195"/>
      <c r="K255" s="5"/>
      <c r="L255" s="5"/>
      <c r="M255" s="5"/>
      <c r="N255" s="5"/>
      <c r="O255" s="5"/>
      <c r="P255" s="5"/>
      <c r="Q255" s="5"/>
      <c r="R255" s="5"/>
      <c r="S255" s="5"/>
      <c r="T255" s="5"/>
      <c r="U255" s="5"/>
      <c r="V255" s="5"/>
      <c r="W255" s="5"/>
      <c r="X255" s="5"/>
      <c r="Y255" s="5"/>
      <c r="Z255" s="5"/>
      <c r="AA255" s="5"/>
      <c r="AB255" s="5"/>
      <c r="AC255" s="5"/>
      <c r="AD255" s="5"/>
    </row>
    <row r="256" ht="15.75" customHeight="1">
      <c r="A256" s="55"/>
      <c r="B256" s="5"/>
      <c r="C256" s="5"/>
      <c r="D256" s="5"/>
      <c r="E256" s="5"/>
      <c r="F256" s="5"/>
      <c r="G256" s="5"/>
      <c r="H256" s="134"/>
      <c r="I256" s="134"/>
      <c r="J256" s="195"/>
      <c r="K256" s="5"/>
      <c r="L256" s="5"/>
      <c r="M256" s="5"/>
      <c r="N256" s="5"/>
      <c r="O256" s="5"/>
      <c r="P256" s="5"/>
      <c r="Q256" s="5"/>
      <c r="R256" s="5"/>
      <c r="S256" s="5"/>
      <c r="T256" s="5"/>
      <c r="U256" s="5"/>
      <c r="V256" s="5"/>
      <c r="W256" s="5"/>
      <c r="X256" s="5"/>
      <c r="Y256" s="5"/>
      <c r="Z256" s="5"/>
      <c r="AA256" s="5"/>
      <c r="AB256" s="5"/>
      <c r="AC256" s="5"/>
      <c r="AD256" s="5"/>
    </row>
    <row r="257" ht="15.75" customHeight="1">
      <c r="A257" s="55"/>
      <c r="B257" s="5"/>
      <c r="C257" s="5"/>
      <c r="D257" s="5"/>
      <c r="E257" s="5"/>
      <c r="F257" s="5"/>
      <c r="G257" s="5"/>
      <c r="H257" s="134"/>
      <c r="I257" s="134"/>
      <c r="J257" s="195"/>
      <c r="K257" s="5"/>
      <c r="L257" s="5"/>
      <c r="M257" s="5"/>
      <c r="N257" s="5"/>
      <c r="O257" s="5"/>
      <c r="P257" s="5"/>
      <c r="Q257" s="5"/>
      <c r="R257" s="5"/>
      <c r="S257" s="5"/>
      <c r="T257" s="5"/>
      <c r="U257" s="5"/>
      <c r="V257" s="5"/>
      <c r="W257" s="5"/>
      <c r="X257" s="5"/>
      <c r="Y257" s="5"/>
      <c r="Z257" s="5"/>
      <c r="AA257" s="5"/>
      <c r="AB257" s="5"/>
      <c r="AC257" s="5"/>
      <c r="AD257" s="5"/>
    </row>
    <row r="258" ht="15.75" customHeight="1">
      <c r="A258" s="55"/>
      <c r="B258" s="5"/>
      <c r="C258" s="5"/>
      <c r="D258" s="5"/>
      <c r="E258" s="5"/>
      <c r="F258" s="5"/>
      <c r="G258" s="5"/>
      <c r="H258" s="134"/>
      <c r="I258" s="134"/>
      <c r="J258" s="195"/>
      <c r="K258" s="5"/>
      <c r="L258" s="5"/>
      <c r="M258" s="5"/>
      <c r="N258" s="5"/>
      <c r="O258" s="5"/>
      <c r="P258" s="5"/>
      <c r="Q258" s="5"/>
      <c r="R258" s="5"/>
      <c r="S258" s="5"/>
      <c r="T258" s="5"/>
      <c r="U258" s="5"/>
      <c r="V258" s="5"/>
      <c r="W258" s="5"/>
      <c r="X258" s="5"/>
      <c r="Y258" s="5"/>
      <c r="Z258" s="5"/>
      <c r="AA258" s="5"/>
      <c r="AB258" s="5"/>
      <c r="AC258" s="5"/>
      <c r="AD258" s="5"/>
    </row>
    <row r="259" ht="15.75" customHeight="1">
      <c r="A259" s="55"/>
      <c r="B259" s="5"/>
      <c r="C259" s="5"/>
      <c r="D259" s="5"/>
      <c r="E259" s="5"/>
      <c r="F259" s="5"/>
      <c r="G259" s="5"/>
      <c r="H259" s="134"/>
      <c r="I259" s="134"/>
      <c r="J259" s="195"/>
      <c r="K259" s="5"/>
      <c r="L259" s="5"/>
      <c r="M259" s="5"/>
      <c r="N259" s="5"/>
      <c r="O259" s="5"/>
      <c r="P259" s="5"/>
      <c r="Q259" s="5"/>
      <c r="R259" s="5"/>
      <c r="S259" s="5"/>
      <c r="T259" s="5"/>
      <c r="U259" s="5"/>
      <c r="V259" s="5"/>
      <c r="W259" s="5"/>
      <c r="X259" s="5"/>
      <c r="Y259" s="5"/>
      <c r="Z259" s="5"/>
      <c r="AA259" s="5"/>
      <c r="AB259" s="5"/>
      <c r="AC259" s="5"/>
      <c r="AD259" s="5"/>
    </row>
    <row r="260" ht="15.75" customHeight="1">
      <c r="A260" s="55"/>
      <c r="B260" s="5"/>
      <c r="C260" s="5"/>
      <c r="D260" s="5"/>
      <c r="E260" s="5"/>
      <c r="F260" s="5"/>
      <c r="G260" s="5"/>
      <c r="H260" s="5"/>
      <c r="I260" s="5"/>
      <c r="J260" s="195"/>
      <c r="K260" s="5"/>
      <c r="L260" s="5"/>
      <c r="M260" s="5"/>
      <c r="N260" s="5"/>
      <c r="O260" s="5"/>
      <c r="P260" s="5"/>
      <c r="Q260" s="5"/>
      <c r="R260" s="5"/>
      <c r="S260" s="5"/>
      <c r="T260" s="5"/>
      <c r="U260" s="5"/>
      <c r="V260" s="5"/>
      <c r="W260" s="5"/>
      <c r="X260" s="5"/>
      <c r="Y260" s="5"/>
      <c r="Z260" s="5"/>
      <c r="AA260" s="5"/>
      <c r="AB260" s="5"/>
      <c r="AC260" s="5"/>
      <c r="AD260" s="5"/>
    </row>
    <row r="261" ht="15.75" customHeight="1">
      <c r="A261" s="55"/>
      <c r="B261" s="5"/>
      <c r="C261" s="5"/>
      <c r="D261" s="5"/>
      <c r="E261" s="5"/>
      <c r="F261" s="5"/>
      <c r="G261" s="5"/>
      <c r="H261" s="5"/>
      <c r="I261" s="5"/>
      <c r="J261" s="195"/>
      <c r="K261" s="5"/>
      <c r="L261" s="5"/>
      <c r="M261" s="5"/>
      <c r="N261" s="5"/>
      <c r="O261" s="5"/>
      <c r="P261" s="5"/>
      <c r="Q261" s="5"/>
      <c r="R261" s="5"/>
      <c r="S261" s="5"/>
      <c r="T261" s="5"/>
      <c r="U261" s="5"/>
      <c r="V261" s="5"/>
      <c r="W261" s="5"/>
      <c r="X261" s="5"/>
      <c r="Y261" s="5"/>
      <c r="Z261" s="5"/>
      <c r="AA261" s="5"/>
      <c r="AB261" s="5"/>
      <c r="AC261" s="5"/>
      <c r="AD261" s="5"/>
    </row>
    <row r="262" ht="15.75" customHeight="1">
      <c r="A262" s="55"/>
      <c r="B262" s="5"/>
      <c r="C262" s="5"/>
      <c r="D262" s="5"/>
      <c r="E262" s="5"/>
      <c r="F262" s="5"/>
      <c r="G262" s="5"/>
      <c r="H262" s="5"/>
      <c r="I262" s="5"/>
      <c r="J262" s="195"/>
      <c r="K262" s="5"/>
      <c r="L262" s="5"/>
      <c r="M262" s="5"/>
      <c r="N262" s="5"/>
      <c r="O262" s="5"/>
      <c r="P262" s="5"/>
      <c r="Q262" s="5"/>
      <c r="R262" s="5"/>
      <c r="S262" s="5"/>
      <c r="T262" s="5"/>
      <c r="U262" s="5"/>
      <c r="V262" s="5"/>
      <c r="W262" s="5"/>
      <c r="X262" s="5"/>
      <c r="Y262" s="5"/>
      <c r="Z262" s="5"/>
      <c r="AA262" s="5"/>
      <c r="AB262" s="5"/>
      <c r="AC262" s="5"/>
      <c r="AD262" s="5"/>
    </row>
    <row r="263" ht="15.75" customHeight="1">
      <c r="A263" s="55"/>
      <c r="B263" s="5"/>
      <c r="C263" s="5"/>
      <c r="D263" s="5"/>
      <c r="E263" s="5"/>
      <c r="F263" s="5"/>
      <c r="G263" s="5"/>
      <c r="H263" s="5"/>
      <c r="I263" s="5"/>
      <c r="J263" s="195"/>
      <c r="K263" s="5"/>
      <c r="L263" s="5"/>
      <c r="M263" s="5"/>
      <c r="N263" s="5"/>
      <c r="O263" s="5"/>
      <c r="P263" s="5"/>
      <c r="Q263" s="5"/>
      <c r="R263" s="5"/>
      <c r="S263" s="5"/>
      <c r="T263" s="5"/>
      <c r="U263" s="5"/>
      <c r="V263" s="5"/>
      <c r="W263" s="5"/>
      <c r="X263" s="5"/>
      <c r="Y263" s="5"/>
      <c r="Z263" s="5"/>
      <c r="AA263" s="5"/>
      <c r="AB263" s="5"/>
      <c r="AC263" s="5"/>
      <c r="AD263" s="5"/>
    </row>
    <row r="264" ht="15.75" customHeight="1">
      <c r="A264" s="55"/>
      <c r="B264" s="5"/>
      <c r="C264" s="5"/>
      <c r="D264" s="5"/>
      <c r="E264" s="5"/>
      <c r="F264" s="5"/>
      <c r="G264" s="5"/>
      <c r="H264" s="5"/>
      <c r="I264" s="5"/>
      <c r="J264" s="195"/>
      <c r="K264" s="5"/>
      <c r="L264" s="5"/>
      <c r="M264" s="5"/>
      <c r="N264" s="5"/>
      <c r="O264" s="5"/>
      <c r="P264" s="5"/>
      <c r="Q264" s="5"/>
      <c r="R264" s="5"/>
      <c r="S264" s="5"/>
      <c r="T264" s="5"/>
      <c r="U264" s="5"/>
      <c r="V264" s="5"/>
      <c r="W264" s="5"/>
      <c r="X264" s="5"/>
      <c r="Y264" s="5"/>
      <c r="Z264" s="5"/>
      <c r="AA264" s="5"/>
      <c r="AB264" s="5"/>
      <c r="AC264" s="5"/>
      <c r="AD264" s="5"/>
    </row>
    <row r="265" ht="15.75" customHeight="1">
      <c r="A265" s="55"/>
      <c r="B265" s="5"/>
      <c r="C265" s="5"/>
      <c r="D265" s="5"/>
      <c r="E265" s="5"/>
      <c r="F265" s="5"/>
      <c r="G265" s="5"/>
      <c r="H265" s="5"/>
      <c r="I265" s="5"/>
      <c r="J265" s="195"/>
      <c r="K265" s="5"/>
      <c r="L265" s="5"/>
      <c r="M265" s="5"/>
      <c r="N265" s="5"/>
      <c r="O265" s="5"/>
      <c r="P265" s="5"/>
      <c r="Q265" s="5"/>
      <c r="R265" s="5"/>
      <c r="S265" s="5"/>
      <c r="T265" s="5"/>
      <c r="U265" s="5"/>
      <c r="V265" s="5"/>
      <c r="W265" s="5"/>
      <c r="X265" s="5"/>
      <c r="Y265" s="5"/>
      <c r="Z265" s="5"/>
      <c r="AA265" s="5"/>
      <c r="AB265" s="5"/>
      <c r="AC265" s="5"/>
      <c r="AD265" s="5"/>
    </row>
    <row r="266" ht="15.75" customHeight="1">
      <c r="A266" s="55"/>
      <c r="B266" s="5"/>
      <c r="C266" s="5"/>
      <c r="D266" s="5"/>
      <c r="E266" s="5"/>
      <c r="F266" s="5"/>
      <c r="G266" s="5"/>
      <c r="H266" s="5"/>
      <c r="I266" s="5"/>
      <c r="J266" s="195"/>
      <c r="K266" s="5"/>
      <c r="L266" s="5"/>
      <c r="M266" s="5"/>
      <c r="N266" s="5"/>
      <c r="O266" s="5"/>
      <c r="P266" s="5"/>
      <c r="Q266" s="5"/>
      <c r="R266" s="5"/>
      <c r="S266" s="5"/>
      <c r="T266" s="5"/>
      <c r="U266" s="5"/>
      <c r="V266" s="5"/>
      <c r="W266" s="5"/>
      <c r="X266" s="5"/>
      <c r="Y266" s="5"/>
      <c r="Z266" s="5"/>
      <c r="AA266" s="5"/>
      <c r="AB266" s="5"/>
      <c r="AC266" s="5"/>
      <c r="AD266" s="5"/>
    </row>
    <row r="267" ht="15.75" customHeight="1">
      <c r="A267" s="55"/>
      <c r="B267" s="5"/>
      <c r="C267" s="5"/>
      <c r="D267" s="5"/>
      <c r="E267" s="5"/>
      <c r="F267" s="5"/>
      <c r="G267" s="5"/>
      <c r="H267" s="5"/>
      <c r="I267" s="5"/>
      <c r="J267" s="195"/>
      <c r="K267" s="5"/>
      <c r="L267" s="5"/>
      <c r="M267" s="5"/>
      <c r="N267" s="5"/>
      <c r="O267" s="5"/>
      <c r="P267" s="5"/>
      <c r="Q267" s="5"/>
      <c r="R267" s="5"/>
      <c r="S267" s="5"/>
      <c r="T267" s="5"/>
      <c r="U267" s="5"/>
      <c r="V267" s="5"/>
      <c r="W267" s="5"/>
      <c r="X267" s="5"/>
      <c r="Y267" s="5"/>
      <c r="Z267" s="5"/>
      <c r="AA267" s="5"/>
      <c r="AB267" s="5"/>
      <c r="AC267" s="5"/>
      <c r="AD267" s="5"/>
    </row>
    <row r="268" ht="15.75" customHeight="1">
      <c r="A268" s="55"/>
      <c r="B268" s="5"/>
      <c r="C268" s="5"/>
      <c r="D268" s="5"/>
      <c r="E268" s="5"/>
      <c r="F268" s="5"/>
      <c r="G268" s="5"/>
      <c r="H268" s="5"/>
      <c r="I268" s="5"/>
      <c r="J268" s="195"/>
      <c r="K268" s="5"/>
      <c r="L268" s="5"/>
      <c r="M268" s="5"/>
      <c r="N268" s="5"/>
      <c r="O268" s="5"/>
      <c r="P268" s="5"/>
      <c r="Q268" s="5"/>
      <c r="R268" s="5"/>
      <c r="S268" s="5"/>
      <c r="T268" s="5"/>
      <c r="U268" s="5"/>
      <c r="V268" s="5"/>
      <c r="W268" s="5"/>
      <c r="X268" s="5"/>
      <c r="Y268" s="5"/>
      <c r="Z268" s="5"/>
      <c r="AA268" s="5"/>
      <c r="AB268" s="5"/>
      <c r="AC268" s="5"/>
      <c r="AD268" s="5"/>
    </row>
    <row r="269" ht="15.75" customHeight="1">
      <c r="A269" s="55"/>
      <c r="B269" s="5"/>
      <c r="C269" s="5"/>
      <c r="D269" s="5"/>
      <c r="E269" s="5"/>
      <c r="F269" s="5"/>
      <c r="G269" s="5"/>
      <c r="H269" s="5"/>
      <c r="I269" s="5"/>
      <c r="J269" s="195"/>
      <c r="K269" s="5"/>
      <c r="L269" s="5"/>
      <c r="M269" s="5"/>
      <c r="N269" s="5"/>
      <c r="O269" s="5"/>
      <c r="P269" s="5"/>
      <c r="Q269" s="5"/>
      <c r="R269" s="5"/>
      <c r="S269" s="5"/>
      <c r="T269" s="5"/>
      <c r="U269" s="5"/>
      <c r="V269" s="5"/>
      <c r="W269" s="5"/>
      <c r="X269" s="5"/>
      <c r="Y269" s="5"/>
      <c r="Z269" s="5"/>
      <c r="AA269" s="5"/>
      <c r="AB269" s="5"/>
      <c r="AC269" s="5"/>
      <c r="AD269" s="5"/>
    </row>
    <row r="270" ht="15.75" customHeight="1">
      <c r="A270" s="55"/>
      <c r="B270" s="5"/>
      <c r="C270" s="5"/>
      <c r="D270" s="5"/>
      <c r="E270" s="5"/>
      <c r="F270" s="5"/>
      <c r="G270" s="5"/>
      <c r="H270" s="5"/>
      <c r="I270" s="5"/>
      <c r="J270" s="195"/>
      <c r="K270" s="5"/>
      <c r="L270" s="5"/>
      <c r="M270" s="5"/>
      <c r="N270" s="5"/>
      <c r="O270" s="5"/>
      <c r="P270" s="5"/>
      <c r="Q270" s="5"/>
      <c r="R270" s="5"/>
      <c r="S270" s="5"/>
      <c r="T270" s="5"/>
      <c r="U270" s="5"/>
      <c r="V270" s="5"/>
      <c r="W270" s="5"/>
      <c r="X270" s="5"/>
      <c r="Y270" s="5"/>
      <c r="Z270" s="5"/>
      <c r="AA270" s="5"/>
      <c r="AB270" s="5"/>
      <c r="AC270" s="5"/>
      <c r="AD270" s="5"/>
    </row>
    <row r="271" ht="15.75" customHeight="1">
      <c r="A271" s="55"/>
      <c r="B271" s="5"/>
      <c r="C271" s="5"/>
      <c r="D271" s="5"/>
      <c r="E271" s="5"/>
      <c r="F271" s="5"/>
      <c r="G271" s="5"/>
      <c r="H271" s="5"/>
      <c r="I271" s="5"/>
      <c r="J271" s="195"/>
      <c r="K271" s="5"/>
      <c r="L271" s="5"/>
      <c r="M271" s="5"/>
      <c r="N271" s="5"/>
      <c r="O271" s="5"/>
      <c r="P271" s="5"/>
      <c r="Q271" s="5"/>
      <c r="R271" s="5"/>
      <c r="S271" s="5"/>
      <c r="T271" s="5"/>
      <c r="U271" s="5"/>
      <c r="V271" s="5"/>
      <c r="W271" s="5"/>
      <c r="X271" s="5"/>
      <c r="Y271" s="5"/>
      <c r="Z271" s="5"/>
      <c r="AA271" s="5"/>
      <c r="AB271" s="5"/>
      <c r="AC271" s="5"/>
      <c r="AD271" s="5"/>
    </row>
    <row r="272" ht="15.75" customHeight="1">
      <c r="A272" s="55"/>
      <c r="B272" s="5"/>
      <c r="C272" s="5"/>
      <c r="D272" s="5"/>
      <c r="E272" s="5"/>
      <c r="F272" s="5"/>
      <c r="G272" s="5"/>
      <c r="H272" s="5"/>
      <c r="I272" s="5"/>
      <c r="J272" s="195"/>
      <c r="K272" s="5"/>
      <c r="L272" s="5"/>
      <c r="M272" s="5"/>
      <c r="N272" s="5"/>
      <c r="O272" s="5"/>
      <c r="P272" s="5"/>
      <c r="Q272" s="5"/>
      <c r="R272" s="5"/>
      <c r="S272" s="5"/>
      <c r="T272" s="5"/>
      <c r="U272" s="5"/>
      <c r="V272" s="5"/>
      <c r="W272" s="5"/>
      <c r="X272" s="5"/>
      <c r="Y272" s="5"/>
      <c r="Z272" s="5"/>
      <c r="AA272" s="5"/>
      <c r="AB272" s="5"/>
      <c r="AC272" s="5"/>
      <c r="AD272" s="5"/>
    </row>
    <row r="273" ht="15.75" customHeight="1">
      <c r="A273" s="55"/>
      <c r="B273" s="5"/>
      <c r="C273" s="5"/>
      <c r="D273" s="5"/>
      <c r="E273" s="5"/>
      <c r="F273" s="5"/>
      <c r="G273" s="5"/>
      <c r="H273" s="5"/>
      <c r="I273" s="5"/>
      <c r="J273" s="195"/>
      <c r="K273" s="5"/>
      <c r="L273" s="5"/>
      <c r="M273" s="5"/>
      <c r="N273" s="5"/>
      <c r="O273" s="5"/>
      <c r="P273" s="5"/>
      <c r="Q273" s="5"/>
      <c r="R273" s="5"/>
      <c r="S273" s="5"/>
      <c r="T273" s="5"/>
      <c r="U273" s="5"/>
      <c r="V273" s="5"/>
      <c r="W273" s="5"/>
      <c r="X273" s="5"/>
      <c r="Y273" s="5"/>
      <c r="Z273" s="5"/>
      <c r="AA273" s="5"/>
      <c r="AB273" s="5"/>
      <c r="AC273" s="5"/>
      <c r="AD273" s="5"/>
    </row>
    <row r="274" ht="15.75" customHeight="1">
      <c r="A274" s="55"/>
      <c r="B274" s="5"/>
      <c r="C274" s="5"/>
      <c r="D274" s="5"/>
      <c r="E274" s="5"/>
      <c r="F274" s="5"/>
      <c r="G274" s="5"/>
      <c r="H274" s="5"/>
      <c r="I274" s="5"/>
      <c r="J274" s="195"/>
      <c r="K274" s="5"/>
      <c r="L274" s="5"/>
      <c r="M274" s="5"/>
      <c r="N274" s="5"/>
      <c r="O274" s="5"/>
      <c r="P274" s="5"/>
      <c r="Q274" s="5"/>
      <c r="R274" s="5"/>
      <c r="S274" s="5"/>
      <c r="T274" s="5"/>
      <c r="U274" s="5"/>
      <c r="V274" s="5"/>
      <c r="W274" s="5"/>
      <c r="X274" s="5"/>
      <c r="Y274" s="5"/>
      <c r="Z274" s="5"/>
      <c r="AA274" s="5"/>
      <c r="AB274" s="5"/>
      <c r="AC274" s="5"/>
      <c r="AD274" s="5"/>
    </row>
    <row r="275" ht="15.75" customHeight="1">
      <c r="A275" s="55"/>
      <c r="B275" s="5"/>
      <c r="C275" s="5"/>
      <c r="D275" s="5"/>
      <c r="E275" s="5"/>
      <c r="F275" s="5"/>
      <c r="G275" s="5"/>
      <c r="H275" s="5"/>
      <c r="I275" s="5"/>
      <c r="J275" s="195"/>
      <c r="K275" s="5"/>
      <c r="L275" s="5"/>
      <c r="M275" s="5"/>
      <c r="N275" s="5"/>
      <c r="O275" s="5"/>
      <c r="P275" s="5"/>
      <c r="Q275" s="5"/>
      <c r="R275" s="5"/>
      <c r="S275" s="5"/>
      <c r="T275" s="5"/>
      <c r="U275" s="5"/>
      <c r="V275" s="5"/>
      <c r="W275" s="5"/>
      <c r="X275" s="5"/>
      <c r="Y275" s="5"/>
      <c r="Z275" s="5"/>
      <c r="AA275" s="5"/>
      <c r="AB275" s="5"/>
      <c r="AC275" s="5"/>
      <c r="AD275" s="5"/>
    </row>
    <row r="276" ht="15.75" customHeight="1">
      <c r="A276" s="78"/>
      <c r="J276" s="196"/>
      <c r="T276" s="5"/>
      <c r="U276" s="5"/>
      <c r="V276" s="5"/>
      <c r="W276" s="5"/>
    </row>
    <row r="277" ht="15.75" customHeight="1">
      <c r="A277" s="78"/>
      <c r="J277" s="196"/>
      <c r="T277" s="5"/>
      <c r="U277" s="5"/>
      <c r="V277" s="5"/>
      <c r="W277" s="5"/>
    </row>
    <row r="278" ht="15.75" customHeight="1">
      <c r="A278" s="78"/>
      <c r="J278" s="196"/>
      <c r="T278" s="5"/>
      <c r="U278" s="5"/>
      <c r="V278" s="5"/>
      <c r="W278" s="5"/>
    </row>
    <row r="279" ht="15.75" customHeight="1">
      <c r="A279" s="78"/>
      <c r="J279" s="196"/>
      <c r="T279" s="5"/>
      <c r="U279" s="5"/>
      <c r="V279" s="5"/>
      <c r="W279" s="5"/>
    </row>
    <row r="280" ht="15.75" customHeight="1">
      <c r="A280" s="78"/>
      <c r="J280" s="196"/>
      <c r="T280" s="5"/>
      <c r="U280" s="5"/>
      <c r="V280" s="5"/>
      <c r="W280" s="5"/>
    </row>
    <row r="281" ht="15.75" customHeight="1">
      <c r="A281" s="78"/>
      <c r="J281" s="196"/>
      <c r="T281" s="5"/>
      <c r="U281" s="5"/>
      <c r="V281" s="5"/>
      <c r="W281" s="5"/>
    </row>
    <row r="282" ht="15.75" customHeight="1">
      <c r="A282" s="78"/>
      <c r="J282" s="196"/>
      <c r="T282" s="5"/>
      <c r="U282" s="5"/>
      <c r="V282" s="5"/>
      <c r="W282" s="5"/>
    </row>
    <row r="283" ht="15.75" customHeight="1">
      <c r="A283" s="78"/>
      <c r="J283" s="196"/>
      <c r="T283" s="5"/>
      <c r="U283" s="5"/>
      <c r="V283" s="5"/>
      <c r="W283" s="5"/>
    </row>
    <row r="284" ht="15.75" customHeight="1">
      <c r="A284" s="78"/>
      <c r="J284" s="196"/>
      <c r="T284" s="5"/>
      <c r="U284" s="5"/>
      <c r="V284" s="5"/>
      <c r="W284" s="5"/>
    </row>
    <row r="285" ht="15.75" customHeight="1">
      <c r="A285" s="78"/>
      <c r="J285" s="196"/>
      <c r="T285" s="5"/>
      <c r="U285" s="5"/>
      <c r="V285" s="5"/>
      <c r="W285" s="5"/>
    </row>
    <row r="286" ht="15.75" customHeight="1">
      <c r="A286" s="78"/>
      <c r="J286" s="196"/>
      <c r="T286" s="5"/>
      <c r="U286" s="5"/>
      <c r="V286" s="5"/>
      <c r="W286" s="5"/>
    </row>
    <row r="287" ht="15.75" customHeight="1">
      <c r="A287" s="78"/>
      <c r="J287" s="196"/>
      <c r="T287" s="5"/>
      <c r="U287" s="5"/>
      <c r="V287" s="5"/>
      <c r="W287" s="5"/>
    </row>
    <row r="288" ht="15.75" customHeight="1">
      <c r="A288" s="78"/>
      <c r="J288" s="196"/>
      <c r="T288" s="5"/>
      <c r="U288" s="5"/>
      <c r="V288" s="5"/>
      <c r="W288" s="5"/>
    </row>
    <row r="289" ht="15.75" customHeight="1">
      <c r="A289" s="78"/>
      <c r="J289" s="196"/>
      <c r="T289" s="5"/>
      <c r="U289" s="5"/>
      <c r="V289" s="5"/>
      <c r="W289" s="5"/>
    </row>
    <row r="290" ht="15.75" customHeight="1">
      <c r="A290" s="78"/>
      <c r="J290" s="196"/>
      <c r="T290" s="5"/>
      <c r="U290" s="5"/>
      <c r="V290" s="5"/>
      <c r="W290" s="5"/>
    </row>
    <row r="291" ht="15.75" customHeight="1">
      <c r="A291" s="78"/>
      <c r="J291" s="196"/>
      <c r="T291" s="5"/>
      <c r="U291" s="5"/>
      <c r="V291" s="5"/>
      <c r="W291" s="5"/>
    </row>
    <row r="292" ht="15.75" customHeight="1">
      <c r="A292" s="78"/>
      <c r="J292" s="196"/>
      <c r="T292" s="5"/>
      <c r="U292" s="5"/>
      <c r="V292" s="5"/>
      <c r="W292" s="5"/>
    </row>
    <row r="293" ht="15.75" customHeight="1">
      <c r="A293" s="78"/>
      <c r="J293" s="196"/>
      <c r="T293" s="5"/>
      <c r="U293" s="5"/>
      <c r="V293" s="5"/>
      <c r="W293" s="5"/>
    </row>
    <row r="294" ht="15.75" customHeight="1">
      <c r="A294" s="78"/>
      <c r="J294" s="196"/>
      <c r="T294" s="5"/>
      <c r="U294" s="5"/>
      <c r="V294" s="5"/>
      <c r="W294" s="5"/>
    </row>
    <row r="295" ht="15.75" customHeight="1">
      <c r="A295" s="78"/>
      <c r="J295" s="196"/>
      <c r="T295" s="5"/>
      <c r="U295" s="5"/>
      <c r="V295" s="5"/>
      <c r="W295" s="5"/>
    </row>
    <row r="296" ht="15.75" customHeight="1">
      <c r="A296" s="78"/>
      <c r="J296" s="196"/>
      <c r="T296" s="5"/>
      <c r="U296" s="5"/>
      <c r="V296" s="5"/>
      <c r="W296" s="5"/>
    </row>
    <row r="297" ht="15.75" customHeight="1">
      <c r="A297" s="78"/>
      <c r="J297" s="196"/>
      <c r="T297" s="5"/>
      <c r="U297" s="5"/>
      <c r="V297" s="5"/>
      <c r="W297" s="5"/>
    </row>
    <row r="298" ht="15.75" customHeight="1">
      <c r="A298" s="78"/>
      <c r="J298" s="196"/>
      <c r="T298" s="5"/>
      <c r="U298" s="5"/>
      <c r="V298" s="5"/>
      <c r="W298" s="5"/>
    </row>
    <row r="299" ht="15.75" customHeight="1">
      <c r="A299" s="78"/>
      <c r="J299" s="196"/>
      <c r="T299" s="5"/>
      <c r="U299" s="5"/>
      <c r="V299" s="5"/>
      <c r="W299" s="5"/>
    </row>
    <row r="300" ht="15.75" customHeight="1">
      <c r="A300" s="78"/>
      <c r="J300" s="196"/>
      <c r="T300" s="5"/>
      <c r="U300" s="5"/>
      <c r="V300" s="5"/>
      <c r="W300" s="5"/>
    </row>
    <row r="301" ht="15.75" customHeight="1">
      <c r="A301" s="78"/>
      <c r="J301" s="196"/>
      <c r="T301" s="5"/>
      <c r="U301" s="5"/>
      <c r="V301" s="5"/>
      <c r="W301" s="5"/>
    </row>
    <row r="302" ht="15.75" customHeight="1">
      <c r="A302" s="78"/>
      <c r="J302" s="196"/>
      <c r="T302" s="5"/>
      <c r="U302" s="5"/>
      <c r="V302" s="5"/>
      <c r="W302" s="5"/>
    </row>
    <row r="303" ht="15.75" customHeight="1">
      <c r="A303" s="78"/>
      <c r="J303" s="196"/>
      <c r="T303" s="5"/>
      <c r="U303" s="5"/>
      <c r="V303" s="5"/>
      <c r="W303" s="5"/>
    </row>
    <row r="304" ht="15.75" customHeight="1">
      <c r="A304" s="78"/>
      <c r="J304" s="196"/>
      <c r="T304" s="5"/>
      <c r="U304" s="5"/>
      <c r="V304" s="5"/>
      <c r="W304" s="5"/>
    </row>
    <row r="305" ht="15.75" customHeight="1">
      <c r="A305" s="78"/>
      <c r="J305" s="196"/>
      <c r="T305" s="5"/>
      <c r="U305" s="5"/>
      <c r="V305" s="5"/>
      <c r="W305" s="5"/>
    </row>
    <row r="306" ht="15.75" customHeight="1">
      <c r="A306" s="78"/>
      <c r="J306" s="196"/>
      <c r="T306" s="5"/>
      <c r="U306" s="5"/>
      <c r="V306" s="5"/>
      <c r="W306" s="5"/>
    </row>
    <row r="307" ht="15.75" customHeight="1">
      <c r="A307" s="78"/>
      <c r="J307" s="196"/>
      <c r="T307" s="5"/>
      <c r="U307" s="5"/>
      <c r="V307" s="5"/>
      <c r="W307" s="5"/>
    </row>
    <row r="308" ht="15.75" customHeight="1">
      <c r="A308" s="78"/>
      <c r="J308" s="196"/>
      <c r="T308" s="5"/>
      <c r="U308" s="5"/>
      <c r="V308" s="5"/>
      <c r="W308" s="5"/>
    </row>
    <row r="309" ht="15.75" customHeight="1">
      <c r="A309" s="78"/>
      <c r="J309" s="196"/>
      <c r="T309" s="5"/>
      <c r="U309" s="5"/>
      <c r="V309" s="5"/>
      <c r="W309" s="5"/>
    </row>
    <row r="310" ht="15.75" customHeight="1">
      <c r="A310" s="78"/>
      <c r="J310" s="196"/>
      <c r="T310" s="5"/>
      <c r="U310" s="5"/>
      <c r="V310" s="5"/>
      <c r="W310" s="5"/>
    </row>
    <row r="311" ht="15.75" customHeight="1">
      <c r="A311" s="78"/>
      <c r="J311" s="196"/>
      <c r="T311" s="5"/>
      <c r="U311" s="5"/>
      <c r="V311" s="5"/>
      <c r="W311" s="5"/>
    </row>
    <row r="312" ht="15.75" customHeight="1">
      <c r="A312" s="78"/>
      <c r="J312" s="196"/>
      <c r="T312" s="5"/>
      <c r="U312" s="5"/>
      <c r="V312" s="5"/>
      <c r="W312" s="5"/>
    </row>
    <row r="313" ht="15.75" customHeight="1">
      <c r="A313" s="78"/>
      <c r="J313" s="196"/>
      <c r="T313" s="5"/>
      <c r="U313" s="5"/>
      <c r="V313" s="5"/>
      <c r="W313" s="5"/>
    </row>
    <row r="314" ht="15.75" customHeight="1">
      <c r="A314" s="78"/>
      <c r="J314" s="196"/>
      <c r="T314" s="5"/>
      <c r="U314" s="5"/>
      <c r="V314" s="5"/>
      <c r="W314" s="5"/>
    </row>
    <row r="315" ht="15.75" customHeight="1">
      <c r="A315" s="78"/>
      <c r="J315" s="196"/>
      <c r="T315" s="5"/>
      <c r="U315" s="5"/>
      <c r="V315" s="5"/>
      <c r="W315" s="5"/>
    </row>
    <row r="316" ht="15.75" customHeight="1">
      <c r="A316" s="78"/>
      <c r="J316" s="196"/>
      <c r="T316" s="5"/>
      <c r="U316" s="5"/>
      <c r="V316" s="5"/>
      <c r="W316" s="5"/>
    </row>
    <row r="317" ht="15.75" customHeight="1">
      <c r="A317" s="78"/>
      <c r="J317" s="196"/>
      <c r="T317" s="5"/>
      <c r="U317" s="5"/>
      <c r="V317" s="5"/>
      <c r="W317" s="5"/>
    </row>
    <row r="318" ht="15.75" customHeight="1">
      <c r="A318" s="78"/>
      <c r="J318" s="196"/>
      <c r="T318" s="5"/>
      <c r="U318" s="5"/>
      <c r="V318" s="5"/>
      <c r="W318" s="5"/>
    </row>
    <row r="319" ht="15.75" customHeight="1">
      <c r="A319" s="78"/>
      <c r="J319" s="196"/>
      <c r="T319" s="5"/>
      <c r="U319" s="5"/>
      <c r="V319" s="5"/>
      <c r="W319" s="5"/>
    </row>
    <row r="320" ht="15.75" customHeight="1">
      <c r="A320" s="78"/>
      <c r="J320" s="196"/>
      <c r="T320" s="5"/>
      <c r="U320" s="5"/>
      <c r="V320" s="5"/>
      <c r="W320" s="5"/>
    </row>
    <row r="321" ht="15.75" customHeight="1">
      <c r="A321" s="78"/>
      <c r="J321" s="196"/>
      <c r="T321" s="5"/>
      <c r="U321" s="5"/>
      <c r="V321" s="5"/>
      <c r="W321" s="5"/>
    </row>
    <row r="322" ht="15.75" customHeight="1">
      <c r="A322" s="78"/>
      <c r="J322" s="196"/>
      <c r="T322" s="5"/>
      <c r="U322" s="5"/>
      <c r="V322" s="5"/>
      <c r="W322" s="5"/>
    </row>
    <row r="323" ht="15.75" customHeight="1">
      <c r="A323" s="78"/>
      <c r="J323" s="196"/>
      <c r="T323" s="5"/>
      <c r="U323" s="5"/>
      <c r="V323" s="5"/>
      <c r="W323" s="5"/>
    </row>
    <row r="324" ht="15.75" customHeight="1">
      <c r="A324" s="78"/>
      <c r="J324" s="196"/>
      <c r="T324" s="5"/>
      <c r="U324" s="5"/>
      <c r="V324" s="5"/>
      <c r="W324" s="5"/>
    </row>
    <row r="325" ht="15.75" customHeight="1">
      <c r="A325" s="78"/>
      <c r="J325" s="196"/>
      <c r="T325" s="5"/>
      <c r="U325" s="5"/>
      <c r="V325" s="5"/>
      <c r="W325" s="5"/>
    </row>
    <row r="326" ht="15.75" customHeight="1">
      <c r="A326" s="78"/>
      <c r="J326" s="196"/>
      <c r="T326" s="5"/>
      <c r="U326" s="5"/>
      <c r="V326" s="5"/>
      <c r="W326" s="5"/>
    </row>
    <row r="327" ht="15.75" customHeight="1">
      <c r="A327" s="78"/>
      <c r="J327" s="196"/>
      <c r="T327" s="5"/>
      <c r="U327" s="5"/>
      <c r="V327" s="5"/>
      <c r="W327" s="5"/>
    </row>
    <row r="328" ht="15.75" customHeight="1">
      <c r="A328" s="78"/>
      <c r="J328" s="196"/>
      <c r="T328" s="5"/>
      <c r="U328" s="5"/>
      <c r="V328" s="5"/>
      <c r="W328" s="5"/>
    </row>
    <row r="329" ht="15.75" customHeight="1">
      <c r="A329" s="78"/>
      <c r="J329" s="196"/>
      <c r="T329" s="5"/>
      <c r="U329" s="5"/>
      <c r="V329" s="5"/>
      <c r="W329" s="5"/>
    </row>
    <row r="330" ht="15.75" customHeight="1">
      <c r="A330" s="78"/>
      <c r="J330" s="196"/>
      <c r="T330" s="5"/>
      <c r="U330" s="5"/>
      <c r="V330" s="5"/>
      <c r="W330" s="5"/>
    </row>
    <row r="331" ht="15.75" customHeight="1">
      <c r="A331" s="78"/>
      <c r="J331" s="196"/>
      <c r="T331" s="5"/>
      <c r="U331" s="5"/>
      <c r="V331" s="5"/>
      <c r="W331" s="5"/>
    </row>
    <row r="332" ht="15.75" customHeight="1">
      <c r="A332" s="78"/>
      <c r="J332" s="196"/>
      <c r="T332" s="5"/>
      <c r="U332" s="5"/>
      <c r="V332" s="5"/>
      <c r="W332" s="5"/>
    </row>
    <row r="333" ht="15.75" customHeight="1">
      <c r="A333" s="78"/>
      <c r="J333" s="196"/>
      <c r="T333" s="5"/>
      <c r="U333" s="5"/>
      <c r="V333" s="5"/>
      <c r="W333" s="5"/>
    </row>
    <row r="334" ht="15.75" customHeight="1">
      <c r="A334" s="78"/>
      <c r="J334" s="196"/>
      <c r="T334" s="5"/>
      <c r="U334" s="5"/>
      <c r="V334" s="5"/>
      <c r="W334" s="5"/>
    </row>
    <row r="335" ht="15.75" customHeight="1">
      <c r="A335" s="78"/>
      <c r="J335" s="196"/>
      <c r="T335" s="5"/>
      <c r="U335" s="5"/>
      <c r="V335" s="5"/>
      <c r="W335" s="5"/>
    </row>
    <row r="336" ht="15.75" customHeight="1">
      <c r="A336" s="78"/>
      <c r="J336" s="196"/>
      <c r="T336" s="5"/>
      <c r="U336" s="5"/>
      <c r="V336" s="5"/>
      <c r="W336" s="5"/>
    </row>
    <row r="337" ht="15.75" customHeight="1">
      <c r="A337" s="78"/>
      <c r="J337" s="196"/>
      <c r="T337" s="5"/>
      <c r="U337" s="5"/>
      <c r="V337" s="5"/>
      <c r="W337" s="5"/>
    </row>
    <row r="338" ht="15.75" customHeight="1">
      <c r="A338" s="78"/>
      <c r="J338" s="196"/>
      <c r="T338" s="5"/>
      <c r="U338" s="5"/>
      <c r="V338" s="5"/>
      <c r="W338" s="5"/>
    </row>
    <row r="339" ht="15.75" customHeight="1">
      <c r="A339" s="78"/>
      <c r="J339" s="196"/>
      <c r="T339" s="5"/>
      <c r="U339" s="5"/>
      <c r="V339" s="5"/>
      <c r="W339" s="5"/>
    </row>
    <row r="340" ht="15.75" customHeight="1">
      <c r="A340" s="78"/>
      <c r="J340" s="196"/>
      <c r="T340" s="5"/>
      <c r="U340" s="5"/>
      <c r="V340" s="5"/>
      <c r="W340" s="5"/>
    </row>
    <row r="341" ht="15.75" customHeight="1">
      <c r="A341" s="78"/>
      <c r="J341" s="196"/>
      <c r="T341" s="5"/>
      <c r="U341" s="5"/>
      <c r="V341" s="5"/>
      <c r="W341" s="5"/>
    </row>
    <row r="342" ht="15.75" customHeight="1">
      <c r="A342" s="78"/>
      <c r="J342" s="196"/>
      <c r="T342" s="5"/>
      <c r="U342" s="5"/>
      <c r="V342" s="5"/>
      <c r="W342" s="5"/>
    </row>
    <row r="343" ht="15.75" customHeight="1">
      <c r="A343" s="78"/>
      <c r="J343" s="196"/>
      <c r="T343" s="5"/>
      <c r="U343" s="5"/>
      <c r="V343" s="5"/>
      <c r="W343" s="5"/>
    </row>
    <row r="344" ht="15.75" customHeight="1">
      <c r="A344" s="78"/>
      <c r="J344" s="196"/>
      <c r="T344" s="5"/>
      <c r="U344" s="5"/>
      <c r="V344" s="5"/>
      <c r="W344" s="5"/>
    </row>
    <row r="345" ht="15.75" customHeight="1">
      <c r="A345" s="78"/>
      <c r="J345" s="196"/>
      <c r="T345" s="5"/>
      <c r="U345" s="5"/>
      <c r="V345" s="5"/>
      <c r="W345" s="5"/>
    </row>
    <row r="346" ht="15.75" customHeight="1">
      <c r="A346" s="78"/>
      <c r="J346" s="196"/>
      <c r="T346" s="5"/>
      <c r="U346" s="5"/>
      <c r="V346" s="5"/>
      <c r="W346" s="5"/>
    </row>
    <row r="347" ht="15.75" customHeight="1">
      <c r="A347" s="78"/>
      <c r="J347" s="196"/>
      <c r="T347" s="5"/>
      <c r="U347" s="5"/>
      <c r="V347" s="5"/>
      <c r="W347" s="5"/>
    </row>
    <row r="348" ht="15.75" customHeight="1">
      <c r="A348" s="78"/>
      <c r="J348" s="196"/>
      <c r="T348" s="5"/>
      <c r="U348" s="5"/>
      <c r="V348" s="5"/>
      <c r="W348" s="5"/>
    </row>
    <row r="349" ht="15.75" customHeight="1">
      <c r="A349" s="78"/>
      <c r="J349" s="196"/>
      <c r="T349" s="5"/>
      <c r="U349" s="5"/>
      <c r="V349" s="5"/>
      <c r="W349" s="5"/>
    </row>
    <row r="350" ht="15.75" customHeight="1">
      <c r="A350" s="78"/>
      <c r="J350" s="196"/>
      <c r="T350" s="5"/>
      <c r="U350" s="5"/>
      <c r="V350" s="5"/>
      <c r="W350" s="5"/>
    </row>
    <row r="351" ht="15.75" customHeight="1">
      <c r="A351" s="78"/>
      <c r="J351" s="196"/>
      <c r="T351" s="5"/>
      <c r="U351" s="5"/>
      <c r="V351" s="5"/>
      <c r="W351" s="5"/>
    </row>
    <row r="352" ht="15.75" customHeight="1">
      <c r="A352" s="78"/>
      <c r="J352" s="196"/>
      <c r="T352" s="5"/>
      <c r="U352" s="5"/>
      <c r="V352" s="5"/>
      <c r="W352" s="5"/>
    </row>
    <row r="353" ht="15.75" customHeight="1">
      <c r="A353" s="78"/>
      <c r="J353" s="196"/>
      <c r="T353" s="5"/>
      <c r="U353" s="5"/>
      <c r="V353" s="5"/>
      <c r="W353" s="5"/>
    </row>
    <row r="354" ht="15.75" customHeight="1">
      <c r="A354" s="78"/>
      <c r="J354" s="196"/>
      <c r="T354" s="5"/>
      <c r="U354" s="5"/>
      <c r="V354" s="5"/>
      <c r="W354" s="5"/>
    </row>
    <row r="355" ht="15.75" customHeight="1">
      <c r="A355" s="78"/>
      <c r="J355" s="196"/>
      <c r="T355" s="5"/>
      <c r="U355" s="5"/>
      <c r="V355" s="5"/>
      <c r="W355" s="5"/>
    </row>
    <row r="356" ht="15.75" customHeight="1">
      <c r="A356" s="78"/>
      <c r="J356" s="196"/>
      <c r="T356" s="5"/>
      <c r="U356" s="5"/>
      <c r="V356" s="5"/>
      <c r="W356" s="5"/>
    </row>
    <row r="357" ht="15.75" customHeight="1">
      <c r="A357" s="78"/>
      <c r="J357" s="196"/>
      <c r="T357" s="5"/>
      <c r="U357" s="5"/>
      <c r="V357" s="5"/>
      <c r="W357" s="5"/>
    </row>
    <row r="358" ht="15.75" customHeight="1">
      <c r="A358" s="78"/>
      <c r="J358" s="196"/>
      <c r="T358" s="5"/>
      <c r="U358" s="5"/>
      <c r="V358" s="5"/>
      <c r="W358" s="5"/>
    </row>
    <row r="359" ht="15.75" customHeight="1">
      <c r="A359" s="78"/>
      <c r="J359" s="196"/>
      <c r="T359" s="5"/>
      <c r="U359" s="5"/>
      <c r="V359" s="5"/>
      <c r="W359" s="5"/>
    </row>
    <row r="360" ht="15.75" customHeight="1">
      <c r="A360" s="78"/>
      <c r="J360" s="196"/>
      <c r="T360" s="5"/>
      <c r="U360" s="5"/>
      <c r="V360" s="5"/>
      <c r="W360" s="5"/>
    </row>
    <row r="361" ht="15.75" customHeight="1">
      <c r="A361" s="78"/>
      <c r="J361" s="196"/>
      <c r="T361" s="5"/>
      <c r="U361" s="5"/>
      <c r="V361" s="5"/>
      <c r="W361" s="5"/>
    </row>
    <row r="362" ht="15.75" customHeight="1">
      <c r="A362" s="78"/>
      <c r="J362" s="196"/>
      <c r="T362" s="5"/>
      <c r="U362" s="5"/>
      <c r="V362" s="5"/>
      <c r="W362" s="5"/>
    </row>
    <row r="363" ht="15.75" customHeight="1">
      <c r="A363" s="78"/>
      <c r="J363" s="196"/>
      <c r="T363" s="5"/>
      <c r="U363" s="5"/>
      <c r="V363" s="5"/>
      <c r="W363" s="5"/>
    </row>
    <row r="364" ht="15.75" customHeight="1">
      <c r="A364" s="78"/>
      <c r="J364" s="196"/>
      <c r="T364" s="5"/>
      <c r="U364" s="5"/>
      <c r="V364" s="5"/>
      <c r="W364" s="5"/>
    </row>
    <row r="365" ht="15.75" customHeight="1">
      <c r="A365" s="78"/>
      <c r="J365" s="196"/>
      <c r="T365" s="5"/>
      <c r="U365" s="5"/>
      <c r="V365" s="5"/>
      <c r="W365" s="5"/>
    </row>
    <row r="366" ht="15.75" customHeight="1">
      <c r="A366" s="78"/>
      <c r="J366" s="196"/>
      <c r="T366" s="5"/>
      <c r="U366" s="5"/>
      <c r="V366" s="5"/>
      <c r="W366" s="5"/>
    </row>
    <row r="367" ht="15.75" customHeight="1">
      <c r="A367" s="78"/>
      <c r="J367" s="196"/>
      <c r="T367" s="5"/>
      <c r="U367" s="5"/>
      <c r="V367" s="5"/>
      <c r="W367" s="5"/>
    </row>
    <row r="368" ht="15.75" customHeight="1">
      <c r="A368" s="78"/>
      <c r="J368" s="196"/>
      <c r="T368" s="5"/>
      <c r="U368" s="5"/>
      <c r="V368" s="5"/>
      <c r="W368" s="5"/>
    </row>
    <row r="369" ht="15.75" customHeight="1">
      <c r="A369" s="78"/>
      <c r="J369" s="196"/>
      <c r="T369" s="5"/>
      <c r="U369" s="5"/>
      <c r="V369" s="5"/>
      <c r="W369" s="5"/>
    </row>
    <row r="370" ht="15.75" customHeight="1">
      <c r="A370" s="78"/>
      <c r="J370" s="196"/>
      <c r="T370" s="5"/>
      <c r="U370" s="5"/>
      <c r="V370" s="5"/>
      <c r="W370" s="5"/>
    </row>
    <row r="371" ht="15.75" customHeight="1">
      <c r="A371" s="78"/>
      <c r="J371" s="196"/>
      <c r="T371" s="5"/>
      <c r="U371" s="5"/>
      <c r="V371" s="5"/>
      <c r="W371" s="5"/>
    </row>
    <row r="372" ht="15.75" customHeight="1">
      <c r="A372" s="78"/>
      <c r="J372" s="196"/>
      <c r="T372" s="5"/>
      <c r="U372" s="5"/>
      <c r="V372" s="5"/>
      <c r="W372" s="5"/>
    </row>
    <row r="373" ht="15.75" customHeight="1">
      <c r="A373" s="78"/>
      <c r="J373" s="196"/>
      <c r="T373" s="5"/>
      <c r="U373" s="5"/>
      <c r="V373" s="5"/>
      <c r="W373" s="5"/>
    </row>
    <row r="374" ht="15.75" customHeight="1">
      <c r="A374" s="78"/>
      <c r="J374" s="196"/>
      <c r="T374" s="5"/>
      <c r="U374" s="5"/>
      <c r="V374" s="5"/>
      <c r="W374" s="5"/>
    </row>
    <row r="375" ht="15.75" customHeight="1">
      <c r="A375" s="78"/>
      <c r="J375" s="196"/>
      <c r="T375" s="5"/>
      <c r="U375" s="5"/>
      <c r="V375" s="5"/>
      <c r="W375" s="5"/>
    </row>
    <row r="376" ht="15.75" customHeight="1">
      <c r="A376" s="78"/>
      <c r="J376" s="196"/>
      <c r="T376" s="5"/>
      <c r="U376" s="5"/>
      <c r="V376" s="5"/>
      <c r="W376" s="5"/>
    </row>
    <row r="377" ht="15.75" customHeight="1">
      <c r="A377" s="78"/>
      <c r="J377" s="196"/>
      <c r="T377" s="5"/>
      <c r="U377" s="5"/>
      <c r="V377" s="5"/>
      <c r="W377" s="5"/>
    </row>
    <row r="378" ht="15.75" customHeight="1">
      <c r="A378" s="78"/>
      <c r="J378" s="196"/>
      <c r="T378" s="5"/>
      <c r="U378" s="5"/>
      <c r="V378" s="5"/>
      <c r="W378" s="5"/>
    </row>
    <row r="379" ht="15.75" customHeight="1">
      <c r="A379" s="78"/>
      <c r="J379" s="196"/>
      <c r="T379" s="5"/>
      <c r="U379" s="5"/>
      <c r="V379" s="5"/>
      <c r="W379" s="5"/>
    </row>
    <row r="380" ht="15.75" customHeight="1">
      <c r="A380" s="78"/>
      <c r="J380" s="196"/>
      <c r="T380" s="5"/>
      <c r="U380" s="5"/>
      <c r="V380" s="5"/>
      <c r="W380" s="5"/>
    </row>
    <row r="381" ht="15.75" customHeight="1">
      <c r="A381" s="78"/>
      <c r="J381" s="196"/>
      <c r="T381" s="5"/>
      <c r="U381" s="5"/>
      <c r="V381" s="5"/>
      <c r="W381" s="5"/>
    </row>
    <row r="382" ht="15.75" customHeight="1">
      <c r="A382" s="78"/>
      <c r="J382" s="196"/>
      <c r="T382" s="5"/>
      <c r="U382" s="5"/>
      <c r="V382" s="5"/>
      <c r="W382" s="5"/>
    </row>
    <row r="383" ht="15.75" customHeight="1">
      <c r="A383" s="78"/>
      <c r="J383" s="196"/>
      <c r="T383" s="5"/>
      <c r="U383" s="5"/>
      <c r="V383" s="5"/>
      <c r="W383" s="5"/>
    </row>
    <row r="384" ht="15.75" customHeight="1">
      <c r="A384" s="78"/>
      <c r="J384" s="196"/>
      <c r="T384" s="5"/>
      <c r="U384" s="5"/>
      <c r="V384" s="5"/>
      <c r="W384" s="5"/>
    </row>
    <row r="385" ht="15.75" customHeight="1">
      <c r="A385" s="78"/>
      <c r="J385" s="196"/>
      <c r="T385" s="5"/>
      <c r="U385" s="5"/>
      <c r="V385" s="5"/>
      <c r="W385" s="5"/>
    </row>
    <row r="386" ht="15.75" customHeight="1">
      <c r="A386" s="78"/>
      <c r="J386" s="196"/>
      <c r="T386" s="5"/>
      <c r="U386" s="5"/>
      <c r="V386" s="5"/>
      <c r="W386" s="5"/>
    </row>
    <row r="387" ht="15.75" customHeight="1">
      <c r="A387" s="78"/>
      <c r="J387" s="196"/>
      <c r="T387" s="5"/>
      <c r="U387" s="5"/>
      <c r="V387" s="5"/>
      <c r="W387" s="5"/>
    </row>
    <row r="388" ht="15.75" customHeight="1">
      <c r="A388" s="78"/>
      <c r="J388" s="196"/>
      <c r="T388" s="5"/>
      <c r="U388" s="5"/>
      <c r="V388" s="5"/>
      <c r="W388" s="5"/>
    </row>
    <row r="389" ht="15.75" customHeight="1">
      <c r="A389" s="78"/>
      <c r="J389" s="196"/>
      <c r="T389" s="5"/>
      <c r="U389" s="5"/>
      <c r="V389" s="5"/>
      <c r="W389" s="5"/>
    </row>
    <row r="390" ht="15.75" customHeight="1">
      <c r="A390" s="78"/>
      <c r="J390" s="196"/>
      <c r="T390" s="5"/>
      <c r="U390" s="5"/>
      <c r="V390" s="5"/>
      <c r="W390" s="5"/>
    </row>
    <row r="391" ht="15.75" customHeight="1">
      <c r="A391" s="78"/>
      <c r="J391" s="196"/>
      <c r="T391" s="5"/>
      <c r="U391" s="5"/>
      <c r="V391" s="5"/>
      <c r="W391" s="5"/>
    </row>
    <row r="392" ht="15.75" customHeight="1">
      <c r="A392" s="78"/>
      <c r="J392" s="196"/>
      <c r="T392" s="5"/>
      <c r="U392" s="5"/>
      <c r="V392" s="5"/>
      <c r="W392" s="5"/>
    </row>
    <row r="393" ht="15.75" customHeight="1">
      <c r="A393" s="78"/>
      <c r="J393" s="196"/>
      <c r="T393" s="5"/>
      <c r="U393" s="5"/>
      <c r="V393" s="5"/>
      <c r="W393" s="5"/>
    </row>
    <row r="394" ht="15.75" customHeight="1">
      <c r="A394" s="78"/>
      <c r="J394" s="196"/>
      <c r="T394" s="5"/>
      <c r="U394" s="5"/>
      <c r="V394" s="5"/>
      <c r="W394" s="5"/>
    </row>
    <row r="395" ht="15.75" customHeight="1">
      <c r="A395" s="78"/>
      <c r="J395" s="196"/>
      <c r="T395" s="5"/>
      <c r="U395" s="5"/>
      <c r="V395" s="5"/>
      <c r="W395" s="5"/>
    </row>
    <row r="396" ht="15.75" customHeight="1">
      <c r="A396" s="78"/>
      <c r="J396" s="196"/>
      <c r="T396" s="5"/>
      <c r="U396" s="5"/>
      <c r="V396" s="5"/>
      <c r="W396" s="5"/>
    </row>
    <row r="397" ht="15.75" customHeight="1">
      <c r="A397" s="78"/>
      <c r="J397" s="196"/>
      <c r="T397" s="5"/>
      <c r="U397" s="5"/>
      <c r="V397" s="5"/>
      <c r="W397" s="5"/>
    </row>
    <row r="398" ht="15.75" customHeight="1">
      <c r="A398" s="78"/>
      <c r="J398" s="196"/>
      <c r="T398" s="5"/>
      <c r="U398" s="5"/>
      <c r="V398" s="5"/>
      <c r="W398" s="5"/>
    </row>
    <row r="399" ht="15.75" customHeight="1">
      <c r="A399" s="78"/>
      <c r="J399" s="196"/>
      <c r="T399" s="5"/>
      <c r="U399" s="5"/>
      <c r="V399" s="5"/>
      <c r="W399" s="5"/>
    </row>
    <row r="400" ht="15.75" customHeight="1">
      <c r="A400" s="78"/>
      <c r="J400" s="196"/>
      <c r="T400" s="5"/>
      <c r="U400" s="5"/>
      <c r="V400" s="5"/>
      <c r="W400" s="5"/>
    </row>
    <row r="401" ht="15.75" customHeight="1">
      <c r="A401" s="78"/>
      <c r="J401" s="196"/>
      <c r="T401" s="5"/>
      <c r="U401" s="5"/>
      <c r="V401" s="5"/>
      <c r="W401" s="5"/>
    </row>
    <row r="402" ht="15.75" customHeight="1">
      <c r="A402" s="78"/>
      <c r="J402" s="196"/>
      <c r="T402" s="5"/>
      <c r="U402" s="5"/>
      <c r="V402" s="5"/>
      <c r="W402" s="5"/>
    </row>
    <row r="403" ht="15.75" customHeight="1">
      <c r="A403" s="78"/>
      <c r="J403" s="196"/>
      <c r="T403" s="5"/>
      <c r="U403" s="5"/>
      <c r="V403" s="5"/>
      <c r="W403" s="5"/>
    </row>
    <row r="404" ht="15.75" customHeight="1">
      <c r="A404" s="78"/>
      <c r="J404" s="196"/>
      <c r="T404" s="5"/>
      <c r="U404" s="5"/>
      <c r="V404" s="5"/>
      <c r="W404" s="5"/>
    </row>
    <row r="405" ht="15.75" customHeight="1">
      <c r="A405" s="78"/>
      <c r="J405" s="196"/>
      <c r="T405" s="5"/>
      <c r="U405" s="5"/>
      <c r="V405" s="5"/>
      <c r="W405" s="5"/>
    </row>
    <row r="406" ht="15.75" customHeight="1">
      <c r="A406" s="78"/>
      <c r="J406" s="196"/>
      <c r="T406" s="5"/>
      <c r="U406" s="5"/>
      <c r="V406" s="5"/>
      <c r="W406" s="5"/>
    </row>
    <row r="407" ht="15.75" customHeight="1">
      <c r="A407" s="78"/>
      <c r="J407" s="196"/>
      <c r="T407" s="5"/>
      <c r="U407" s="5"/>
      <c r="V407" s="5"/>
      <c r="W407" s="5"/>
    </row>
    <row r="408" ht="15.75" customHeight="1">
      <c r="A408" s="78"/>
      <c r="J408" s="196"/>
      <c r="T408" s="5"/>
      <c r="U408" s="5"/>
      <c r="V408" s="5"/>
      <c r="W408" s="5"/>
    </row>
    <row r="409" ht="15.75" customHeight="1">
      <c r="A409" s="78"/>
      <c r="J409" s="196"/>
      <c r="T409" s="5"/>
      <c r="U409" s="5"/>
      <c r="V409" s="5"/>
      <c r="W409" s="5"/>
    </row>
    <row r="410" ht="15.75" customHeight="1">
      <c r="A410" s="78"/>
      <c r="J410" s="196"/>
      <c r="T410" s="5"/>
      <c r="U410" s="5"/>
      <c r="V410" s="5"/>
      <c r="W410" s="5"/>
    </row>
    <row r="411" ht="15.75" customHeight="1">
      <c r="A411" s="78"/>
      <c r="J411" s="196"/>
      <c r="T411" s="5"/>
      <c r="U411" s="5"/>
      <c r="V411" s="5"/>
      <c r="W411" s="5"/>
    </row>
    <row r="412" ht="15.75" customHeight="1">
      <c r="A412" s="78"/>
      <c r="J412" s="196"/>
      <c r="T412" s="5"/>
      <c r="U412" s="5"/>
      <c r="V412" s="5"/>
      <c r="W412" s="5"/>
    </row>
    <row r="413" ht="15.75" customHeight="1">
      <c r="A413" s="78"/>
      <c r="J413" s="196"/>
      <c r="T413" s="5"/>
      <c r="U413" s="5"/>
      <c r="V413" s="5"/>
      <c r="W413" s="5"/>
    </row>
    <row r="414" ht="15.75" customHeight="1">
      <c r="A414" s="78"/>
      <c r="J414" s="196"/>
      <c r="T414" s="5"/>
      <c r="U414" s="5"/>
      <c r="V414" s="5"/>
      <c r="W414" s="5"/>
    </row>
    <row r="415" ht="15.75" customHeight="1">
      <c r="A415" s="78"/>
      <c r="J415" s="196"/>
      <c r="T415" s="5"/>
      <c r="U415" s="5"/>
      <c r="V415" s="5"/>
      <c r="W415" s="5"/>
    </row>
    <row r="416" ht="15.75" customHeight="1">
      <c r="A416" s="78"/>
      <c r="J416" s="196"/>
      <c r="T416" s="5"/>
      <c r="U416" s="5"/>
      <c r="V416" s="5"/>
      <c r="W416" s="5"/>
    </row>
    <row r="417" ht="15.75" customHeight="1">
      <c r="A417" s="78"/>
      <c r="J417" s="196"/>
      <c r="T417" s="5"/>
      <c r="U417" s="5"/>
      <c r="V417" s="5"/>
      <c r="W417" s="5"/>
    </row>
    <row r="418" ht="15.75" customHeight="1">
      <c r="A418" s="78"/>
      <c r="J418" s="196"/>
      <c r="T418" s="5"/>
      <c r="U418" s="5"/>
      <c r="V418" s="5"/>
      <c r="W418" s="5"/>
    </row>
    <row r="419" ht="15.75" customHeight="1">
      <c r="A419" s="78"/>
      <c r="J419" s="196"/>
      <c r="T419" s="5"/>
      <c r="U419" s="5"/>
      <c r="V419" s="5"/>
      <c r="W419" s="5"/>
    </row>
    <row r="420" ht="15.75" customHeight="1">
      <c r="A420" s="78"/>
      <c r="J420" s="196"/>
      <c r="T420" s="5"/>
      <c r="U420" s="5"/>
      <c r="V420" s="5"/>
      <c r="W420" s="5"/>
    </row>
    <row r="421" ht="15.75" customHeight="1">
      <c r="A421" s="78"/>
      <c r="J421" s="196"/>
      <c r="T421" s="5"/>
      <c r="U421" s="5"/>
      <c r="V421" s="5"/>
      <c r="W421" s="5"/>
    </row>
    <row r="422" ht="15.75" customHeight="1">
      <c r="A422" s="78"/>
      <c r="J422" s="196"/>
      <c r="T422" s="5"/>
      <c r="U422" s="5"/>
      <c r="V422" s="5"/>
      <c r="W422" s="5"/>
    </row>
    <row r="423" ht="15.75" customHeight="1">
      <c r="A423" s="78"/>
      <c r="J423" s="196"/>
      <c r="T423" s="5"/>
      <c r="U423" s="5"/>
      <c r="V423" s="5"/>
      <c r="W423" s="5"/>
    </row>
    <row r="424" ht="15.75" customHeight="1">
      <c r="A424" s="78"/>
      <c r="J424" s="196"/>
      <c r="T424" s="5"/>
      <c r="U424" s="5"/>
      <c r="V424" s="5"/>
      <c r="W424" s="5"/>
    </row>
    <row r="425" ht="15.75" customHeight="1">
      <c r="A425" s="78"/>
      <c r="J425" s="196"/>
      <c r="T425" s="5"/>
      <c r="U425" s="5"/>
      <c r="V425" s="5"/>
      <c r="W425" s="5"/>
    </row>
    <row r="426" ht="15.75" customHeight="1">
      <c r="A426" s="78"/>
      <c r="J426" s="196"/>
      <c r="T426" s="5"/>
      <c r="U426" s="5"/>
      <c r="V426" s="5"/>
      <c r="W426" s="5"/>
    </row>
    <row r="427" ht="15.75" customHeight="1">
      <c r="A427" s="78"/>
      <c r="J427" s="196"/>
      <c r="T427" s="5"/>
      <c r="U427" s="5"/>
      <c r="V427" s="5"/>
      <c r="W427" s="5"/>
    </row>
    <row r="428" ht="15.75" customHeight="1">
      <c r="A428" s="78"/>
      <c r="J428" s="196"/>
      <c r="T428" s="5"/>
      <c r="U428" s="5"/>
      <c r="V428" s="5"/>
      <c r="W428" s="5"/>
    </row>
    <row r="429" ht="15.75" customHeight="1">
      <c r="A429" s="78"/>
      <c r="J429" s="196"/>
      <c r="T429" s="5"/>
      <c r="U429" s="5"/>
      <c r="V429" s="5"/>
      <c r="W429" s="5"/>
    </row>
    <row r="430" ht="15.75" customHeight="1">
      <c r="A430" s="78"/>
      <c r="J430" s="196"/>
      <c r="T430" s="5"/>
      <c r="U430" s="5"/>
      <c r="V430" s="5"/>
      <c r="W430" s="5"/>
    </row>
    <row r="431" ht="15.75" customHeight="1">
      <c r="A431" s="78"/>
      <c r="J431" s="196"/>
      <c r="T431" s="5"/>
      <c r="U431" s="5"/>
      <c r="V431" s="5"/>
      <c r="W431" s="5"/>
    </row>
    <row r="432" ht="15.75" customHeight="1">
      <c r="A432" s="78"/>
      <c r="J432" s="196"/>
      <c r="T432" s="5"/>
      <c r="U432" s="5"/>
      <c r="V432" s="5"/>
      <c r="W432" s="5"/>
    </row>
    <row r="433" ht="15.75" customHeight="1">
      <c r="A433" s="78"/>
      <c r="J433" s="196"/>
      <c r="T433" s="5"/>
      <c r="U433" s="5"/>
      <c r="V433" s="5"/>
      <c r="W433" s="5"/>
    </row>
    <row r="434" ht="15.75" customHeight="1">
      <c r="A434" s="78"/>
      <c r="J434" s="196"/>
      <c r="T434" s="5"/>
      <c r="U434" s="5"/>
      <c r="V434" s="5"/>
      <c r="W434" s="5"/>
    </row>
    <row r="435" ht="15.75" customHeight="1">
      <c r="A435" s="78"/>
      <c r="J435" s="196"/>
      <c r="T435" s="5"/>
      <c r="U435" s="5"/>
      <c r="V435" s="5"/>
      <c r="W435" s="5"/>
    </row>
    <row r="436" ht="15.75" customHeight="1">
      <c r="A436" s="78"/>
      <c r="J436" s="196"/>
      <c r="T436" s="5"/>
      <c r="U436" s="5"/>
      <c r="V436" s="5"/>
      <c r="W436" s="5"/>
    </row>
    <row r="437" ht="15.75" customHeight="1">
      <c r="A437" s="78"/>
      <c r="J437" s="196"/>
      <c r="T437" s="5"/>
      <c r="U437" s="5"/>
      <c r="V437" s="5"/>
      <c r="W437" s="5"/>
    </row>
    <row r="438" ht="15.75" customHeight="1">
      <c r="A438" s="78"/>
      <c r="J438" s="196"/>
      <c r="T438" s="5"/>
      <c r="U438" s="5"/>
      <c r="V438" s="5"/>
      <c r="W438" s="5"/>
    </row>
    <row r="439" ht="15.75" customHeight="1">
      <c r="A439" s="78"/>
      <c r="J439" s="196"/>
      <c r="T439" s="5"/>
      <c r="U439" s="5"/>
      <c r="V439" s="5"/>
      <c r="W439" s="5"/>
    </row>
    <row r="440" ht="15.75" customHeight="1">
      <c r="A440" s="78"/>
      <c r="J440" s="196"/>
      <c r="T440" s="5"/>
      <c r="U440" s="5"/>
      <c r="V440" s="5"/>
      <c r="W440" s="5"/>
    </row>
    <row r="441" ht="15.75" customHeight="1">
      <c r="A441" s="78"/>
      <c r="J441" s="196"/>
      <c r="T441" s="5"/>
      <c r="U441" s="5"/>
      <c r="V441" s="5"/>
      <c r="W441" s="5"/>
    </row>
    <row r="442" ht="15.75" customHeight="1">
      <c r="A442" s="78"/>
      <c r="J442" s="196"/>
      <c r="T442" s="5"/>
      <c r="U442" s="5"/>
      <c r="V442" s="5"/>
      <c r="W442" s="5"/>
    </row>
    <row r="443" ht="15.75" customHeight="1">
      <c r="A443" s="78"/>
      <c r="J443" s="196"/>
      <c r="T443" s="5"/>
      <c r="U443" s="5"/>
      <c r="V443" s="5"/>
      <c r="W443" s="5"/>
    </row>
    <row r="444" ht="15.75" customHeight="1">
      <c r="A444" s="78"/>
      <c r="J444" s="196"/>
      <c r="T444" s="5"/>
      <c r="U444" s="5"/>
      <c r="V444" s="5"/>
      <c r="W444" s="5"/>
    </row>
    <row r="445" ht="15.75" customHeight="1">
      <c r="A445" s="78"/>
      <c r="J445" s="196"/>
      <c r="T445" s="5"/>
      <c r="U445" s="5"/>
      <c r="V445" s="5"/>
      <c r="W445" s="5"/>
    </row>
    <row r="446" ht="15.75" customHeight="1">
      <c r="A446" s="78"/>
      <c r="J446" s="196"/>
      <c r="T446" s="5"/>
      <c r="U446" s="5"/>
      <c r="V446" s="5"/>
      <c r="W446" s="5"/>
    </row>
    <row r="447" ht="15.75" customHeight="1">
      <c r="A447" s="78"/>
      <c r="J447" s="196"/>
      <c r="T447" s="5"/>
      <c r="U447" s="5"/>
      <c r="V447" s="5"/>
      <c r="W447" s="5"/>
    </row>
    <row r="448" ht="15.75" customHeight="1">
      <c r="A448" s="78"/>
      <c r="J448" s="196"/>
      <c r="T448" s="5"/>
      <c r="U448" s="5"/>
      <c r="V448" s="5"/>
      <c r="W448" s="5"/>
    </row>
    <row r="449" ht="15.75" customHeight="1">
      <c r="A449" s="78"/>
      <c r="J449" s="196"/>
      <c r="T449" s="5"/>
      <c r="U449" s="5"/>
      <c r="V449" s="5"/>
      <c r="W449" s="5"/>
    </row>
    <row r="450" ht="15.75" customHeight="1">
      <c r="A450" s="78"/>
      <c r="J450" s="196"/>
      <c r="T450" s="5"/>
      <c r="U450" s="5"/>
      <c r="V450" s="5"/>
      <c r="W450" s="5"/>
    </row>
    <row r="451" ht="15.75" customHeight="1">
      <c r="A451" s="78"/>
      <c r="J451" s="196"/>
      <c r="T451" s="5"/>
      <c r="U451" s="5"/>
      <c r="V451" s="5"/>
      <c r="W451" s="5"/>
    </row>
    <row r="452" ht="15.75" customHeight="1">
      <c r="A452" s="78"/>
      <c r="J452" s="196"/>
      <c r="T452" s="5"/>
      <c r="U452" s="5"/>
      <c r="V452" s="5"/>
      <c r="W452" s="5"/>
    </row>
    <row r="453" ht="15.75" customHeight="1">
      <c r="A453" s="78"/>
      <c r="J453" s="196"/>
      <c r="T453" s="5"/>
      <c r="U453" s="5"/>
      <c r="V453" s="5"/>
      <c r="W453" s="5"/>
    </row>
    <row r="454" ht="15.75" customHeight="1">
      <c r="A454" s="78"/>
      <c r="J454" s="196"/>
      <c r="T454" s="5"/>
      <c r="U454" s="5"/>
      <c r="V454" s="5"/>
      <c r="W454" s="5"/>
    </row>
    <row r="455" ht="15.75" customHeight="1">
      <c r="A455" s="78"/>
      <c r="J455" s="196"/>
      <c r="T455" s="5"/>
      <c r="U455" s="5"/>
      <c r="V455" s="5"/>
      <c r="W455" s="5"/>
    </row>
    <row r="456" ht="15.75" customHeight="1">
      <c r="A456" s="78"/>
      <c r="J456" s="196"/>
      <c r="T456" s="5"/>
      <c r="U456" s="5"/>
      <c r="V456" s="5"/>
      <c r="W456" s="5"/>
    </row>
    <row r="457" ht="15.75" customHeight="1">
      <c r="A457" s="78"/>
      <c r="J457" s="196"/>
      <c r="T457" s="5"/>
      <c r="U457" s="5"/>
      <c r="V457" s="5"/>
      <c r="W457" s="5"/>
    </row>
    <row r="458" ht="15.75" customHeight="1">
      <c r="A458" s="78"/>
      <c r="J458" s="196"/>
      <c r="T458" s="5"/>
      <c r="U458" s="5"/>
      <c r="V458" s="5"/>
      <c r="W458" s="5"/>
    </row>
    <row r="459" ht="15.75" customHeight="1">
      <c r="A459" s="78"/>
      <c r="J459" s="196"/>
      <c r="T459" s="5"/>
      <c r="U459" s="5"/>
      <c r="V459" s="5"/>
      <c r="W459" s="5"/>
    </row>
    <row r="460" ht="15.75" customHeight="1">
      <c r="A460" s="78"/>
      <c r="J460" s="196"/>
      <c r="T460" s="5"/>
      <c r="U460" s="5"/>
      <c r="V460" s="5"/>
      <c r="W460" s="5"/>
    </row>
    <row r="461" ht="15.75" customHeight="1">
      <c r="A461" s="78"/>
      <c r="J461" s="196"/>
      <c r="T461" s="5"/>
      <c r="U461" s="5"/>
      <c r="V461" s="5"/>
      <c r="W461" s="5"/>
    </row>
    <row r="462" ht="15.75" customHeight="1">
      <c r="A462" s="78"/>
      <c r="J462" s="196"/>
      <c r="T462" s="5"/>
      <c r="U462" s="5"/>
      <c r="V462" s="5"/>
      <c r="W462" s="5"/>
    </row>
    <row r="463" ht="15.75" customHeight="1">
      <c r="A463" s="78"/>
      <c r="J463" s="196"/>
      <c r="T463" s="5"/>
      <c r="U463" s="5"/>
      <c r="V463" s="5"/>
      <c r="W463" s="5"/>
    </row>
    <row r="464" ht="15.75" customHeight="1">
      <c r="A464" s="78"/>
      <c r="J464" s="196"/>
      <c r="T464" s="5"/>
      <c r="U464" s="5"/>
      <c r="V464" s="5"/>
      <c r="W464" s="5"/>
    </row>
    <row r="465" ht="15.75" customHeight="1">
      <c r="A465" s="78"/>
      <c r="J465" s="196"/>
      <c r="T465" s="5"/>
      <c r="U465" s="5"/>
      <c r="V465" s="5"/>
      <c r="W465" s="5"/>
    </row>
    <row r="466" ht="15.75" customHeight="1">
      <c r="A466" s="78"/>
      <c r="J466" s="196"/>
      <c r="T466" s="5"/>
      <c r="U466" s="5"/>
      <c r="V466" s="5"/>
      <c r="W466" s="5"/>
    </row>
    <row r="467" ht="15.75" customHeight="1">
      <c r="A467" s="78"/>
      <c r="J467" s="196"/>
      <c r="T467" s="5"/>
      <c r="U467" s="5"/>
      <c r="V467" s="5"/>
      <c r="W467" s="5"/>
    </row>
    <row r="468" ht="15.75" customHeight="1">
      <c r="A468" s="78"/>
      <c r="J468" s="196"/>
      <c r="T468" s="5"/>
      <c r="U468" s="5"/>
      <c r="V468" s="5"/>
      <c r="W468" s="5"/>
    </row>
    <row r="469" ht="15.75" customHeight="1">
      <c r="A469" s="78"/>
      <c r="J469" s="196"/>
      <c r="T469" s="5"/>
      <c r="U469" s="5"/>
      <c r="V469" s="5"/>
      <c r="W469" s="5"/>
    </row>
    <row r="470" ht="15.75" customHeight="1">
      <c r="A470" s="78"/>
      <c r="J470" s="196"/>
      <c r="T470" s="5"/>
      <c r="U470" s="5"/>
      <c r="V470" s="5"/>
      <c r="W470" s="5"/>
    </row>
    <row r="471" ht="15.75" customHeight="1">
      <c r="A471" s="78"/>
      <c r="J471" s="196"/>
      <c r="T471" s="5"/>
      <c r="U471" s="5"/>
      <c r="V471" s="5"/>
      <c r="W471" s="5"/>
    </row>
    <row r="472" ht="15.75" customHeight="1">
      <c r="A472" s="78"/>
      <c r="J472" s="196"/>
      <c r="T472" s="5"/>
      <c r="U472" s="5"/>
      <c r="V472" s="5"/>
      <c r="W472" s="5"/>
    </row>
    <row r="473" ht="15.75" customHeight="1">
      <c r="A473" s="78"/>
      <c r="J473" s="196"/>
      <c r="T473" s="5"/>
      <c r="U473" s="5"/>
      <c r="V473" s="5"/>
      <c r="W473" s="5"/>
    </row>
    <row r="474" ht="15.75" customHeight="1">
      <c r="A474" s="78"/>
      <c r="J474" s="196"/>
      <c r="T474" s="5"/>
      <c r="U474" s="5"/>
      <c r="V474" s="5"/>
      <c r="W474" s="5"/>
    </row>
    <row r="475" ht="15.75" customHeight="1">
      <c r="A475" s="78"/>
      <c r="J475" s="196"/>
      <c r="T475" s="5"/>
      <c r="U475" s="5"/>
      <c r="V475" s="5"/>
      <c r="W475" s="5"/>
    </row>
    <row r="476" ht="15.75" customHeight="1">
      <c r="A476" s="78"/>
      <c r="J476" s="196"/>
      <c r="T476" s="5"/>
      <c r="U476" s="5"/>
      <c r="V476" s="5"/>
      <c r="W476" s="5"/>
    </row>
    <row r="477" ht="15.75" customHeight="1">
      <c r="A477" s="78"/>
      <c r="J477" s="196"/>
      <c r="T477" s="5"/>
      <c r="U477" s="5"/>
      <c r="V477" s="5"/>
      <c r="W477" s="5"/>
    </row>
    <row r="478" ht="15.75" customHeight="1">
      <c r="A478" s="78"/>
      <c r="J478" s="196"/>
      <c r="T478" s="5"/>
      <c r="U478" s="5"/>
      <c r="V478" s="5"/>
      <c r="W478" s="5"/>
    </row>
    <row r="479" ht="15.75" customHeight="1">
      <c r="A479" s="78"/>
      <c r="J479" s="196"/>
      <c r="T479" s="5"/>
      <c r="U479" s="5"/>
      <c r="V479" s="5"/>
      <c r="W479" s="5"/>
    </row>
    <row r="480" ht="15.75" customHeight="1">
      <c r="A480" s="78"/>
      <c r="J480" s="196"/>
      <c r="T480" s="5"/>
      <c r="U480" s="5"/>
      <c r="V480" s="5"/>
      <c r="W480" s="5"/>
    </row>
    <row r="481" ht="15.75" customHeight="1">
      <c r="A481" s="78"/>
      <c r="J481" s="196"/>
      <c r="T481" s="5"/>
      <c r="U481" s="5"/>
      <c r="V481" s="5"/>
      <c r="W481" s="5"/>
    </row>
    <row r="482" ht="15.75" customHeight="1">
      <c r="A482" s="78"/>
      <c r="J482" s="196"/>
      <c r="T482" s="5"/>
      <c r="U482" s="5"/>
      <c r="V482" s="5"/>
      <c r="W482" s="5"/>
    </row>
    <row r="483" ht="15.75" customHeight="1">
      <c r="A483" s="78"/>
      <c r="J483" s="196"/>
      <c r="T483" s="5"/>
      <c r="U483" s="5"/>
      <c r="V483" s="5"/>
      <c r="W483" s="5"/>
    </row>
    <row r="484" ht="15.75" customHeight="1">
      <c r="A484" s="78"/>
      <c r="J484" s="196"/>
      <c r="T484" s="5"/>
      <c r="U484" s="5"/>
      <c r="V484" s="5"/>
      <c r="W484" s="5"/>
    </row>
    <row r="485" ht="15.75" customHeight="1">
      <c r="A485" s="78"/>
      <c r="J485" s="196"/>
      <c r="T485" s="5"/>
      <c r="U485" s="5"/>
      <c r="V485" s="5"/>
      <c r="W485" s="5"/>
    </row>
    <row r="486" ht="15.75" customHeight="1">
      <c r="A486" s="78"/>
      <c r="J486" s="196"/>
      <c r="T486" s="5"/>
      <c r="U486" s="5"/>
      <c r="V486" s="5"/>
      <c r="W486" s="5"/>
    </row>
    <row r="487" ht="15.75" customHeight="1">
      <c r="A487" s="78"/>
      <c r="J487" s="196"/>
      <c r="T487" s="5"/>
      <c r="U487" s="5"/>
      <c r="V487" s="5"/>
      <c r="W487" s="5"/>
    </row>
    <row r="488" ht="15.75" customHeight="1">
      <c r="A488" s="78"/>
      <c r="J488" s="196"/>
      <c r="T488" s="5"/>
      <c r="U488" s="5"/>
      <c r="V488" s="5"/>
      <c r="W488" s="5"/>
    </row>
    <row r="489" ht="15.75" customHeight="1">
      <c r="A489" s="78"/>
      <c r="J489" s="196"/>
      <c r="T489" s="5"/>
      <c r="U489" s="5"/>
      <c r="V489" s="5"/>
      <c r="W489" s="5"/>
    </row>
    <row r="490" ht="15.75" customHeight="1">
      <c r="A490" s="78"/>
      <c r="J490" s="196"/>
      <c r="T490" s="5"/>
      <c r="U490" s="5"/>
      <c r="V490" s="5"/>
      <c r="W490" s="5"/>
    </row>
    <row r="491" ht="15.75" customHeight="1">
      <c r="A491" s="78"/>
      <c r="J491" s="196"/>
      <c r="T491" s="5"/>
      <c r="U491" s="5"/>
      <c r="V491" s="5"/>
      <c r="W491" s="5"/>
    </row>
    <row r="492" ht="15.75" customHeight="1">
      <c r="A492" s="78"/>
      <c r="J492" s="196"/>
      <c r="T492" s="5"/>
      <c r="U492" s="5"/>
      <c r="V492" s="5"/>
      <c r="W492" s="5"/>
    </row>
    <row r="493" ht="15.75" customHeight="1">
      <c r="A493" s="78"/>
      <c r="J493" s="196"/>
      <c r="T493" s="5"/>
      <c r="U493" s="5"/>
      <c r="V493" s="5"/>
      <c r="W493" s="5"/>
    </row>
    <row r="494" ht="15.75" customHeight="1">
      <c r="A494" s="78"/>
      <c r="J494" s="196"/>
      <c r="T494" s="5"/>
      <c r="U494" s="5"/>
      <c r="V494" s="5"/>
      <c r="W494" s="5"/>
    </row>
    <row r="495" ht="15.75" customHeight="1">
      <c r="A495" s="78"/>
      <c r="J495" s="196"/>
      <c r="T495" s="5"/>
      <c r="U495" s="5"/>
      <c r="V495" s="5"/>
      <c r="W495" s="5"/>
    </row>
    <row r="496" ht="15.75" customHeight="1">
      <c r="A496" s="78"/>
      <c r="J496" s="196"/>
      <c r="T496" s="5"/>
      <c r="U496" s="5"/>
      <c r="V496" s="5"/>
      <c r="W496" s="5"/>
    </row>
    <row r="497" ht="15.75" customHeight="1">
      <c r="A497" s="78"/>
      <c r="J497" s="196"/>
      <c r="T497" s="5"/>
      <c r="U497" s="5"/>
      <c r="V497" s="5"/>
      <c r="W497" s="5"/>
    </row>
    <row r="498" ht="15.75" customHeight="1">
      <c r="A498" s="78"/>
      <c r="J498" s="196"/>
      <c r="T498" s="5"/>
      <c r="U498" s="5"/>
      <c r="V498" s="5"/>
      <c r="W498" s="5"/>
    </row>
    <row r="499" ht="15.75" customHeight="1">
      <c r="A499" s="78"/>
      <c r="J499" s="196"/>
      <c r="T499" s="5"/>
      <c r="U499" s="5"/>
      <c r="V499" s="5"/>
      <c r="W499" s="5"/>
    </row>
    <row r="500" ht="15.75" customHeight="1">
      <c r="A500" s="78"/>
      <c r="J500" s="196"/>
      <c r="T500" s="5"/>
      <c r="U500" s="5"/>
      <c r="V500" s="5"/>
      <c r="W500" s="5"/>
    </row>
    <row r="501" ht="15.75" customHeight="1">
      <c r="A501" s="78"/>
      <c r="J501" s="196"/>
      <c r="T501" s="5"/>
      <c r="U501" s="5"/>
      <c r="V501" s="5"/>
      <c r="W501" s="5"/>
    </row>
    <row r="502" ht="15.75" customHeight="1">
      <c r="A502" s="78"/>
      <c r="J502" s="196"/>
      <c r="T502" s="5"/>
      <c r="U502" s="5"/>
      <c r="V502" s="5"/>
      <c r="W502" s="5"/>
    </row>
    <row r="503" ht="15.75" customHeight="1">
      <c r="A503" s="78"/>
      <c r="J503" s="196"/>
      <c r="T503" s="5"/>
      <c r="U503" s="5"/>
      <c r="V503" s="5"/>
      <c r="W503" s="5"/>
    </row>
    <row r="504" ht="15.75" customHeight="1">
      <c r="A504" s="78"/>
      <c r="J504" s="196"/>
      <c r="T504" s="5"/>
      <c r="U504" s="5"/>
      <c r="V504" s="5"/>
      <c r="W504" s="5"/>
    </row>
    <row r="505" ht="15.75" customHeight="1">
      <c r="A505" s="78"/>
      <c r="J505" s="196"/>
      <c r="T505" s="5"/>
      <c r="U505" s="5"/>
      <c r="V505" s="5"/>
      <c r="W505" s="5"/>
    </row>
    <row r="506" ht="15.75" customHeight="1">
      <c r="A506" s="78"/>
      <c r="J506" s="196"/>
      <c r="T506" s="5"/>
      <c r="U506" s="5"/>
      <c r="V506" s="5"/>
      <c r="W506" s="5"/>
    </row>
    <row r="507" ht="15.75" customHeight="1">
      <c r="A507" s="78"/>
      <c r="J507" s="196"/>
      <c r="T507" s="5"/>
      <c r="U507" s="5"/>
      <c r="V507" s="5"/>
      <c r="W507" s="5"/>
    </row>
    <row r="508" ht="15.75" customHeight="1">
      <c r="A508" s="78"/>
      <c r="J508" s="196"/>
      <c r="T508" s="5"/>
      <c r="U508" s="5"/>
      <c r="V508" s="5"/>
      <c r="W508" s="5"/>
    </row>
    <row r="509" ht="15.75" customHeight="1">
      <c r="A509" s="78"/>
      <c r="J509" s="196"/>
      <c r="T509" s="5"/>
      <c r="U509" s="5"/>
      <c r="V509" s="5"/>
      <c r="W509" s="5"/>
    </row>
    <row r="510" ht="15.75" customHeight="1">
      <c r="A510" s="78"/>
      <c r="J510" s="196"/>
      <c r="T510" s="5"/>
      <c r="U510" s="5"/>
      <c r="V510" s="5"/>
      <c r="W510" s="5"/>
    </row>
    <row r="511" ht="15.75" customHeight="1">
      <c r="A511" s="78"/>
      <c r="J511" s="196"/>
      <c r="T511" s="5"/>
      <c r="U511" s="5"/>
      <c r="V511" s="5"/>
      <c r="W511" s="5"/>
    </row>
    <row r="512" ht="15.75" customHeight="1">
      <c r="A512" s="78"/>
      <c r="J512" s="196"/>
      <c r="T512" s="5"/>
      <c r="U512" s="5"/>
      <c r="V512" s="5"/>
      <c r="W512" s="5"/>
    </row>
    <row r="513" ht="15.75" customHeight="1">
      <c r="A513" s="78"/>
      <c r="J513" s="196"/>
      <c r="T513" s="5"/>
      <c r="U513" s="5"/>
      <c r="V513" s="5"/>
      <c r="W513" s="5"/>
    </row>
    <row r="514" ht="15.75" customHeight="1">
      <c r="A514" s="78"/>
      <c r="J514" s="196"/>
      <c r="T514" s="5"/>
      <c r="U514" s="5"/>
      <c r="V514" s="5"/>
      <c r="W514" s="5"/>
    </row>
    <row r="515" ht="15.75" customHeight="1">
      <c r="A515" s="78"/>
      <c r="J515" s="196"/>
      <c r="T515" s="5"/>
      <c r="U515" s="5"/>
      <c r="V515" s="5"/>
      <c r="W515" s="5"/>
    </row>
    <row r="516" ht="15.75" customHeight="1">
      <c r="A516" s="78"/>
      <c r="J516" s="196"/>
      <c r="T516" s="5"/>
      <c r="U516" s="5"/>
      <c r="V516" s="5"/>
      <c r="W516" s="5"/>
    </row>
    <row r="517" ht="15.75" customHeight="1">
      <c r="A517" s="78"/>
      <c r="J517" s="196"/>
      <c r="T517" s="5"/>
      <c r="U517" s="5"/>
      <c r="V517" s="5"/>
      <c r="W517" s="5"/>
    </row>
    <row r="518" ht="15.75" customHeight="1">
      <c r="A518" s="78"/>
      <c r="J518" s="196"/>
      <c r="T518" s="5"/>
      <c r="U518" s="5"/>
      <c r="V518" s="5"/>
      <c r="W518" s="5"/>
    </row>
    <row r="519" ht="15.75" customHeight="1">
      <c r="A519" s="78"/>
      <c r="J519" s="196"/>
      <c r="T519" s="5"/>
      <c r="U519" s="5"/>
      <c r="V519" s="5"/>
      <c r="W519" s="5"/>
    </row>
    <row r="520" ht="15.75" customHeight="1">
      <c r="A520" s="78"/>
      <c r="J520" s="196"/>
      <c r="T520" s="5"/>
      <c r="U520" s="5"/>
      <c r="V520" s="5"/>
      <c r="W520" s="5"/>
    </row>
    <row r="521" ht="15.75" customHeight="1">
      <c r="A521" s="78"/>
      <c r="J521" s="196"/>
      <c r="T521" s="5"/>
      <c r="U521" s="5"/>
      <c r="V521" s="5"/>
      <c r="W521" s="5"/>
    </row>
    <row r="522" ht="15.75" customHeight="1">
      <c r="A522" s="78"/>
      <c r="J522" s="196"/>
      <c r="T522" s="5"/>
      <c r="U522" s="5"/>
      <c r="V522" s="5"/>
      <c r="W522" s="5"/>
    </row>
    <row r="523" ht="15.75" customHeight="1">
      <c r="A523" s="78"/>
      <c r="J523" s="196"/>
      <c r="T523" s="5"/>
      <c r="U523" s="5"/>
      <c r="V523" s="5"/>
      <c r="W523" s="5"/>
    </row>
    <row r="524" ht="15.75" customHeight="1">
      <c r="A524" s="78"/>
      <c r="J524" s="196"/>
      <c r="T524" s="5"/>
      <c r="U524" s="5"/>
      <c r="V524" s="5"/>
      <c r="W524" s="5"/>
    </row>
    <row r="525" ht="15.75" customHeight="1">
      <c r="A525" s="78"/>
      <c r="J525" s="196"/>
      <c r="T525" s="5"/>
      <c r="U525" s="5"/>
      <c r="V525" s="5"/>
      <c r="W525" s="5"/>
    </row>
    <row r="526" ht="15.75" customHeight="1">
      <c r="A526" s="78"/>
      <c r="J526" s="196"/>
      <c r="T526" s="5"/>
      <c r="U526" s="5"/>
      <c r="V526" s="5"/>
      <c r="W526" s="5"/>
    </row>
    <row r="527" ht="15.75" customHeight="1">
      <c r="A527" s="78"/>
      <c r="J527" s="196"/>
      <c r="T527" s="5"/>
      <c r="U527" s="5"/>
      <c r="V527" s="5"/>
      <c r="W527" s="5"/>
    </row>
    <row r="528" ht="15.75" customHeight="1">
      <c r="A528" s="78"/>
      <c r="J528" s="196"/>
      <c r="T528" s="5"/>
      <c r="U528" s="5"/>
      <c r="V528" s="5"/>
      <c r="W528" s="5"/>
    </row>
    <row r="529" ht="15.75" customHeight="1">
      <c r="A529" s="78"/>
      <c r="J529" s="196"/>
      <c r="T529" s="5"/>
      <c r="U529" s="5"/>
      <c r="V529" s="5"/>
      <c r="W529" s="5"/>
    </row>
    <row r="530" ht="15.75" customHeight="1">
      <c r="A530" s="78"/>
      <c r="J530" s="196"/>
      <c r="T530" s="5"/>
      <c r="U530" s="5"/>
      <c r="V530" s="5"/>
      <c r="W530" s="5"/>
    </row>
    <row r="531" ht="15.75" customHeight="1">
      <c r="A531" s="78"/>
      <c r="J531" s="196"/>
      <c r="T531" s="5"/>
      <c r="U531" s="5"/>
      <c r="V531" s="5"/>
      <c r="W531" s="5"/>
    </row>
    <row r="532" ht="15.75" customHeight="1">
      <c r="A532" s="78"/>
      <c r="J532" s="196"/>
      <c r="T532" s="5"/>
      <c r="U532" s="5"/>
      <c r="V532" s="5"/>
      <c r="W532" s="5"/>
    </row>
    <row r="533" ht="15.75" customHeight="1">
      <c r="A533" s="78"/>
      <c r="J533" s="196"/>
      <c r="T533" s="5"/>
      <c r="U533" s="5"/>
      <c r="V533" s="5"/>
      <c r="W533" s="5"/>
    </row>
    <row r="534" ht="15.75" customHeight="1">
      <c r="A534" s="78"/>
      <c r="J534" s="196"/>
      <c r="T534" s="5"/>
      <c r="U534" s="5"/>
      <c r="V534" s="5"/>
      <c r="W534" s="5"/>
    </row>
    <row r="535" ht="15.75" customHeight="1">
      <c r="A535" s="78"/>
      <c r="J535" s="196"/>
      <c r="T535" s="5"/>
      <c r="U535" s="5"/>
      <c r="V535" s="5"/>
      <c r="W535" s="5"/>
    </row>
    <row r="536" ht="15.75" customHeight="1">
      <c r="A536" s="78"/>
      <c r="J536" s="196"/>
      <c r="T536" s="5"/>
      <c r="U536" s="5"/>
      <c r="V536" s="5"/>
      <c r="W536" s="5"/>
    </row>
    <row r="537" ht="15.75" customHeight="1">
      <c r="A537" s="78"/>
      <c r="J537" s="196"/>
      <c r="T537" s="5"/>
      <c r="U537" s="5"/>
      <c r="V537" s="5"/>
      <c r="W537" s="5"/>
    </row>
    <row r="538" ht="15.75" customHeight="1">
      <c r="A538" s="78"/>
      <c r="J538" s="196"/>
      <c r="T538" s="5"/>
      <c r="U538" s="5"/>
      <c r="V538" s="5"/>
      <c r="W538" s="5"/>
    </row>
    <row r="539" ht="15.75" customHeight="1">
      <c r="A539" s="78"/>
      <c r="J539" s="196"/>
      <c r="T539" s="5"/>
      <c r="U539" s="5"/>
      <c r="V539" s="5"/>
      <c r="W539" s="5"/>
    </row>
    <row r="540" ht="15.75" customHeight="1">
      <c r="A540" s="78"/>
      <c r="J540" s="196"/>
      <c r="T540" s="5"/>
      <c r="U540" s="5"/>
      <c r="V540" s="5"/>
      <c r="W540" s="5"/>
    </row>
    <row r="541" ht="15.75" customHeight="1">
      <c r="A541" s="78"/>
      <c r="J541" s="196"/>
      <c r="T541" s="5"/>
      <c r="U541" s="5"/>
      <c r="V541" s="5"/>
      <c r="W541" s="5"/>
    </row>
    <row r="542" ht="15.75" customHeight="1">
      <c r="A542" s="78"/>
      <c r="J542" s="196"/>
      <c r="T542" s="5"/>
      <c r="U542" s="5"/>
      <c r="V542" s="5"/>
      <c r="W542" s="5"/>
    </row>
    <row r="543" ht="15.75" customHeight="1">
      <c r="A543" s="78"/>
      <c r="J543" s="196"/>
      <c r="T543" s="5"/>
      <c r="U543" s="5"/>
      <c r="V543" s="5"/>
      <c r="W543" s="5"/>
    </row>
    <row r="544" ht="15.75" customHeight="1">
      <c r="A544" s="78"/>
      <c r="J544" s="196"/>
      <c r="T544" s="5"/>
      <c r="U544" s="5"/>
      <c r="V544" s="5"/>
      <c r="W544" s="5"/>
    </row>
    <row r="545" ht="15.75" customHeight="1">
      <c r="A545" s="78"/>
      <c r="J545" s="196"/>
      <c r="T545" s="5"/>
      <c r="U545" s="5"/>
      <c r="V545" s="5"/>
      <c r="W545" s="5"/>
    </row>
    <row r="546" ht="15.75" customHeight="1">
      <c r="A546" s="78"/>
      <c r="J546" s="196"/>
      <c r="T546" s="5"/>
      <c r="U546" s="5"/>
      <c r="V546" s="5"/>
      <c r="W546" s="5"/>
    </row>
    <row r="547" ht="15.75" customHeight="1">
      <c r="A547" s="78"/>
      <c r="J547" s="196"/>
      <c r="T547" s="5"/>
      <c r="U547" s="5"/>
      <c r="V547" s="5"/>
      <c r="W547" s="5"/>
    </row>
    <row r="548" ht="15.75" customHeight="1">
      <c r="A548" s="78"/>
      <c r="J548" s="196"/>
      <c r="T548" s="5"/>
      <c r="U548" s="5"/>
      <c r="V548" s="5"/>
      <c r="W548" s="5"/>
    </row>
    <row r="549" ht="15.75" customHeight="1">
      <c r="A549" s="78"/>
      <c r="J549" s="196"/>
      <c r="T549" s="5"/>
      <c r="U549" s="5"/>
      <c r="V549" s="5"/>
      <c r="W549" s="5"/>
    </row>
    <row r="550" ht="15.75" customHeight="1">
      <c r="A550" s="78"/>
      <c r="J550" s="196"/>
      <c r="T550" s="5"/>
      <c r="U550" s="5"/>
      <c r="V550" s="5"/>
      <c r="W550" s="5"/>
    </row>
    <row r="551" ht="15.75" customHeight="1">
      <c r="A551" s="78"/>
      <c r="J551" s="196"/>
      <c r="T551" s="5"/>
      <c r="U551" s="5"/>
      <c r="V551" s="5"/>
      <c r="W551" s="5"/>
    </row>
    <row r="552" ht="15.75" customHeight="1">
      <c r="A552" s="78"/>
      <c r="J552" s="196"/>
      <c r="T552" s="5"/>
      <c r="U552" s="5"/>
      <c r="V552" s="5"/>
      <c r="W552" s="5"/>
    </row>
    <row r="553" ht="15.75" customHeight="1">
      <c r="A553" s="78"/>
      <c r="J553" s="196"/>
      <c r="T553" s="5"/>
      <c r="U553" s="5"/>
      <c r="V553" s="5"/>
      <c r="W553" s="5"/>
    </row>
    <row r="554" ht="15.75" customHeight="1">
      <c r="A554" s="78"/>
      <c r="J554" s="196"/>
      <c r="T554" s="5"/>
      <c r="U554" s="5"/>
      <c r="V554" s="5"/>
      <c r="W554" s="5"/>
    </row>
    <row r="555" ht="15.75" customHeight="1">
      <c r="A555" s="78"/>
      <c r="J555" s="196"/>
      <c r="T555" s="5"/>
      <c r="U555" s="5"/>
      <c r="V555" s="5"/>
      <c r="W555" s="5"/>
    </row>
    <row r="556" ht="15.75" customHeight="1">
      <c r="A556" s="78"/>
      <c r="J556" s="196"/>
      <c r="T556" s="5"/>
      <c r="U556" s="5"/>
      <c r="V556" s="5"/>
      <c r="W556" s="5"/>
    </row>
    <row r="557" ht="15.75" customHeight="1">
      <c r="A557" s="78"/>
      <c r="J557" s="196"/>
      <c r="T557" s="5"/>
      <c r="U557" s="5"/>
      <c r="V557" s="5"/>
      <c r="W557" s="5"/>
    </row>
    <row r="558" ht="15.75" customHeight="1">
      <c r="A558" s="78"/>
      <c r="J558" s="196"/>
      <c r="T558" s="5"/>
      <c r="U558" s="5"/>
      <c r="V558" s="5"/>
      <c r="W558" s="5"/>
    </row>
    <row r="559" ht="15.75" customHeight="1">
      <c r="A559" s="78"/>
      <c r="J559" s="196"/>
      <c r="T559" s="5"/>
      <c r="U559" s="5"/>
      <c r="V559" s="5"/>
      <c r="W559" s="5"/>
    </row>
    <row r="560" ht="15.75" customHeight="1">
      <c r="A560" s="78"/>
      <c r="J560" s="196"/>
      <c r="T560" s="5"/>
      <c r="U560" s="5"/>
      <c r="V560" s="5"/>
      <c r="W560" s="5"/>
    </row>
    <row r="561" ht="15.75" customHeight="1">
      <c r="A561" s="78"/>
      <c r="J561" s="196"/>
      <c r="T561" s="5"/>
      <c r="U561" s="5"/>
      <c r="V561" s="5"/>
      <c r="W561" s="5"/>
    </row>
    <row r="562" ht="15.75" customHeight="1">
      <c r="A562" s="78"/>
      <c r="J562" s="196"/>
      <c r="T562" s="5"/>
      <c r="U562" s="5"/>
      <c r="V562" s="5"/>
      <c r="W562" s="5"/>
    </row>
    <row r="563" ht="15.75" customHeight="1">
      <c r="A563" s="78"/>
      <c r="J563" s="196"/>
      <c r="T563" s="5"/>
      <c r="U563" s="5"/>
      <c r="V563" s="5"/>
      <c r="W563" s="5"/>
    </row>
    <row r="564" ht="15.75" customHeight="1">
      <c r="A564" s="78"/>
      <c r="J564" s="196"/>
      <c r="T564" s="5"/>
      <c r="U564" s="5"/>
      <c r="V564" s="5"/>
      <c r="W564" s="5"/>
    </row>
    <row r="565" ht="15.75" customHeight="1">
      <c r="A565" s="78"/>
      <c r="J565" s="196"/>
      <c r="T565" s="5"/>
      <c r="U565" s="5"/>
      <c r="V565" s="5"/>
      <c r="W565" s="5"/>
    </row>
    <row r="566" ht="15.75" customHeight="1">
      <c r="A566" s="78"/>
      <c r="J566" s="196"/>
      <c r="T566" s="5"/>
      <c r="U566" s="5"/>
      <c r="V566" s="5"/>
      <c r="W566" s="5"/>
    </row>
    <row r="567" ht="15.75" customHeight="1">
      <c r="A567" s="78"/>
      <c r="J567" s="196"/>
      <c r="T567" s="5"/>
      <c r="U567" s="5"/>
      <c r="V567" s="5"/>
      <c r="W567" s="5"/>
    </row>
    <row r="568" ht="15.75" customHeight="1">
      <c r="A568" s="78"/>
      <c r="J568" s="196"/>
      <c r="T568" s="5"/>
      <c r="U568" s="5"/>
      <c r="V568" s="5"/>
      <c r="W568" s="5"/>
    </row>
    <row r="569" ht="15.75" customHeight="1">
      <c r="A569" s="78"/>
      <c r="J569" s="196"/>
      <c r="T569" s="5"/>
      <c r="U569" s="5"/>
      <c r="V569" s="5"/>
      <c r="W569" s="5"/>
    </row>
    <row r="570" ht="15.75" customHeight="1">
      <c r="A570" s="78"/>
      <c r="J570" s="196"/>
      <c r="T570" s="5"/>
      <c r="U570" s="5"/>
      <c r="V570" s="5"/>
      <c r="W570" s="5"/>
    </row>
    <row r="571" ht="15.75" customHeight="1">
      <c r="A571" s="78"/>
      <c r="J571" s="196"/>
      <c r="T571" s="5"/>
      <c r="U571" s="5"/>
      <c r="V571" s="5"/>
      <c r="W571" s="5"/>
    </row>
    <row r="572" ht="15.75" customHeight="1">
      <c r="A572" s="78"/>
      <c r="J572" s="196"/>
      <c r="T572" s="5"/>
      <c r="U572" s="5"/>
      <c r="V572" s="5"/>
      <c r="W572" s="5"/>
    </row>
    <row r="573" ht="15.75" customHeight="1">
      <c r="A573" s="78"/>
      <c r="J573" s="196"/>
      <c r="T573" s="5"/>
      <c r="U573" s="5"/>
      <c r="V573" s="5"/>
      <c r="W573" s="5"/>
    </row>
    <row r="574" ht="15.75" customHeight="1">
      <c r="A574" s="78"/>
      <c r="J574" s="196"/>
      <c r="T574" s="5"/>
      <c r="U574" s="5"/>
      <c r="V574" s="5"/>
      <c r="W574" s="5"/>
    </row>
    <row r="575" ht="15.75" customHeight="1">
      <c r="A575" s="78"/>
      <c r="J575" s="196"/>
      <c r="T575" s="5"/>
      <c r="U575" s="5"/>
      <c r="V575" s="5"/>
      <c r="W575" s="5"/>
    </row>
    <row r="576" ht="15.75" customHeight="1">
      <c r="A576" s="78"/>
      <c r="J576" s="196"/>
      <c r="T576" s="5"/>
      <c r="U576" s="5"/>
      <c r="V576" s="5"/>
      <c r="W576" s="5"/>
    </row>
    <row r="577" ht="15.75" customHeight="1">
      <c r="A577" s="78"/>
      <c r="J577" s="196"/>
      <c r="T577" s="5"/>
      <c r="U577" s="5"/>
      <c r="V577" s="5"/>
      <c r="W577" s="5"/>
    </row>
    <row r="578" ht="15.75" customHeight="1">
      <c r="A578" s="78"/>
      <c r="J578" s="196"/>
      <c r="T578" s="5"/>
      <c r="U578" s="5"/>
      <c r="V578" s="5"/>
      <c r="W578" s="5"/>
    </row>
    <row r="579" ht="15.75" customHeight="1">
      <c r="A579" s="78"/>
      <c r="J579" s="196"/>
      <c r="T579" s="5"/>
      <c r="U579" s="5"/>
      <c r="V579" s="5"/>
      <c r="W579" s="5"/>
    </row>
    <row r="580" ht="15.75" customHeight="1">
      <c r="A580" s="78"/>
      <c r="J580" s="196"/>
      <c r="T580" s="5"/>
      <c r="U580" s="5"/>
      <c r="V580" s="5"/>
      <c r="W580" s="5"/>
    </row>
    <row r="581" ht="15.75" customHeight="1">
      <c r="A581" s="78"/>
      <c r="J581" s="196"/>
      <c r="T581" s="5"/>
      <c r="U581" s="5"/>
      <c r="V581" s="5"/>
      <c r="W581" s="5"/>
    </row>
    <row r="582" ht="15.75" customHeight="1">
      <c r="A582" s="78"/>
      <c r="J582" s="196"/>
      <c r="T582" s="5"/>
      <c r="U582" s="5"/>
      <c r="V582" s="5"/>
      <c r="W582" s="5"/>
    </row>
    <row r="583" ht="15.75" customHeight="1">
      <c r="A583" s="78"/>
      <c r="J583" s="196"/>
      <c r="T583" s="5"/>
      <c r="U583" s="5"/>
      <c r="V583" s="5"/>
      <c r="W583" s="5"/>
    </row>
    <row r="584" ht="15.75" customHeight="1">
      <c r="A584" s="78"/>
      <c r="J584" s="196"/>
      <c r="T584" s="5"/>
      <c r="U584" s="5"/>
      <c r="V584" s="5"/>
      <c r="W584" s="5"/>
    </row>
    <row r="585" ht="15.75" customHeight="1">
      <c r="A585" s="78"/>
      <c r="J585" s="196"/>
      <c r="T585" s="5"/>
      <c r="U585" s="5"/>
      <c r="V585" s="5"/>
      <c r="W585" s="5"/>
    </row>
    <row r="586" ht="15.75" customHeight="1">
      <c r="A586" s="78"/>
      <c r="J586" s="196"/>
      <c r="T586" s="5"/>
      <c r="U586" s="5"/>
      <c r="V586" s="5"/>
      <c r="W586" s="5"/>
    </row>
    <row r="587" ht="15.75" customHeight="1">
      <c r="A587" s="78"/>
      <c r="J587" s="196"/>
      <c r="T587" s="5"/>
      <c r="U587" s="5"/>
      <c r="V587" s="5"/>
      <c r="W587" s="5"/>
    </row>
    <row r="588" ht="15.75" customHeight="1">
      <c r="A588" s="78"/>
      <c r="J588" s="196"/>
      <c r="T588" s="5"/>
      <c r="U588" s="5"/>
      <c r="V588" s="5"/>
      <c r="W588" s="5"/>
    </row>
    <row r="589" ht="15.75" customHeight="1">
      <c r="A589" s="78"/>
      <c r="J589" s="196"/>
      <c r="T589" s="5"/>
      <c r="U589" s="5"/>
      <c r="V589" s="5"/>
      <c r="W589" s="5"/>
    </row>
    <row r="590" ht="15.75" customHeight="1">
      <c r="A590" s="78"/>
      <c r="J590" s="196"/>
      <c r="T590" s="5"/>
      <c r="U590" s="5"/>
      <c r="V590" s="5"/>
      <c r="W590" s="5"/>
    </row>
    <row r="591" ht="15.75" customHeight="1">
      <c r="A591" s="78"/>
      <c r="J591" s="196"/>
      <c r="T591" s="5"/>
      <c r="U591" s="5"/>
      <c r="V591" s="5"/>
      <c r="W591" s="5"/>
    </row>
    <row r="592" ht="15.75" customHeight="1">
      <c r="A592" s="78"/>
      <c r="J592" s="196"/>
      <c r="T592" s="5"/>
      <c r="U592" s="5"/>
      <c r="V592" s="5"/>
      <c r="W592" s="5"/>
    </row>
    <row r="593" ht="15.75" customHeight="1">
      <c r="A593" s="78"/>
      <c r="J593" s="196"/>
      <c r="T593" s="5"/>
      <c r="U593" s="5"/>
      <c r="V593" s="5"/>
      <c r="W593" s="5"/>
    </row>
    <row r="594" ht="15.75" customHeight="1">
      <c r="A594" s="78"/>
      <c r="J594" s="196"/>
      <c r="T594" s="5"/>
      <c r="U594" s="5"/>
      <c r="V594" s="5"/>
      <c r="W594" s="5"/>
    </row>
    <row r="595" ht="15.75" customHeight="1">
      <c r="A595" s="78"/>
      <c r="J595" s="196"/>
      <c r="T595" s="5"/>
      <c r="U595" s="5"/>
      <c r="V595" s="5"/>
      <c r="W595" s="5"/>
    </row>
    <row r="596" ht="15.75" customHeight="1">
      <c r="A596" s="78"/>
      <c r="J596" s="196"/>
      <c r="T596" s="5"/>
      <c r="U596" s="5"/>
      <c r="V596" s="5"/>
      <c r="W596" s="5"/>
    </row>
    <row r="597" ht="15.75" customHeight="1">
      <c r="A597" s="78"/>
      <c r="J597" s="196"/>
      <c r="T597" s="5"/>
      <c r="U597" s="5"/>
      <c r="V597" s="5"/>
      <c r="W597" s="5"/>
    </row>
    <row r="598" ht="15.75" customHeight="1">
      <c r="A598" s="78"/>
      <c r="J598" s="196"/>
      <c r="T598" s="5"/>
      <c r="U598" s="5"/>
      <c r="V598" s="5"/>
      <c r="W598" s="5"/>
    </row>
    <row r="599" ht="15.75" customHeight="1">
      <c r="A599" s="78"/>
      <c r="J599" s="196"/>
      <c r="T599" s="5"/>
      <c r="U599" s="5"/>
      <c r="V599" s="5"/>
      <c r="W599" s="5"/>
    </row>
    <row r="600" ht="15.75" customHeight="1">
      <c r="A600" s="78"/>
      <c r="J600" s="196"/>
      <c r="T600" s="5"/>
      <c r="U600" s="5"/>
      <c r="V600" s="5"/>
      <c r="W600" s="5"/>
    </row>
    <row r="601" ht="15.75" customHeight="1">
      <c r="A601" s="78"/>
      <c r="J601" s="196"/>
      <c r="T601" s="5"/>
      <c r="U601" s="5"/>
      <c r="V601" s="5"/>
      <c r="W601" s="5"/>
    </row>
    <row r="602" ht="15.75" customHeight="1">
      <c r="A602" s="78"/>
      <c r="J602" s="196"/>
      <c r="T602" s="5"/>
      <c r="U602" s="5"/>
      <c r="V602" s="5"/>
      <c r="W602" s="5"/>
    </row>
    <row r="603" ht="15.75" customHeight="1">
      <c r="A603" s="78"/>
      <c r="J603" s="196"/>
      <c r="T603" s="5"/>
      <c r="U603" s="5"/>
      <c r="V603" s="5"/>
      <c r="W603" s="5"/>
    </row>
    <row r="604" ht="15.75" customHeight="1">
      <c r="A604" s="78"/>
      <c r="J604" s="196"/>
      <c r="T604" s="5"/>
      <c r="U604" s="5"/>
      <c r="V604" s="5"/>
      <c r="W604" s="5"/>
    </row>
    <row r="605" ht="15.75" customHeight="1">
      <c r="A605" s="78"/>
      <c r="J605" s="196"/>
      <c r="T605" s="5"/>
      <c r="U605" s="5"/>
      <c r="V605" s="5"/>
      <c r="W605" s="5"/>
    </row>
    <row r="606" ht="15.75" customHeight="1">
      <c r="A606" s="78"/>
      <c r="J606" s="196"/>
      <c r="T606" s="5"/>
      <c r="U606" s="5"/>
      <c r="V606" s="5"/>
      <c r="W606" s="5"/>
    </row>
    <row r="607" ht="15.75" customHeight="1">
      <c r="A607" s="78"/>
      <c r="J607" s="196"/>
      <c r="T607" s="5"/>
      <c r="U607" s="5"/>
      <c r="V607" s="5"/>
      <c r="W607" s="5"/>
    </row>
    <row r="608" ht="15.75" customHeight="1">
      <c r="A608" s="78"/>
      <c r="J608" s="196"/>
      <c r="T608" s="5"/>
      <c r="U608" s="5"/>
      <c r="V608" s="5"/>
      <c r="W608" s="5"/>
    </row>
    <row r="609" ht="15.75" customHeight="1">
      <c r="A609" s="78"/>
      <c r="J609" s="196"/>
      <c r="T609" s="5"/>
      <c r="U609" s="5"/>
      <c r="V609" s="5"/>
      <c r="W609" s="5"/>
    </row>
    <row r="610" ht="15.75" customHeight="1">
      <c r="A610" s="78"/>
      <c r="J610" s="196"/>
      <c r="T610" s="5"/>
      <c r="U610" s="5"/>
      <c r="V610" s="5"/>
      <c r="W610" s="5"/>
    </row>
    <row r="611" ht="15.75" customHeight="1">
      <c r="A611" s="78"/>
      <c r="J611" s="196"/>
      <c r="T611" s="5"/>
      <c r="U611" s="5"/>
      <c r="V611" s="5"/>
      <c r="W611" s="5"/>
    </row>
    <row r="612" ht="15.75" customHeight="1">
      <c r="A612" s="78"/>
      <c r="J612" s="196"/>
      <c r="T612" s="5"/>
      <c r="U612" s="5"/>
      <c r="V612" s="5"/>
      <c r="W612" s="5"/>
    </row>
    <row r="613" ht="15.75" customHeight="1">
      <c r="A613" s="78"/>
      <c r="J613" s="196"/>
      <c r="T613" s="5"/>
      <c r="U613" s="5"/>
      <c r="V613" s="5"/>
      <c r="W613" s="5"/>
    </row>
    <row r="614" ht="15.75" customHeight="1">
      <c r="A614" s="78"/>
      <c r="J614" s="196"/>
      <c r="T614" s="5"/>
      <c r="U614" s="5"/>
      <c r="V614" s="5"/>
      <c r="W614" s="5"/>
    </row>
    <row r="615" ht="15.75" customHeight="1">
      <c r="A615" s="78"/>
      <c r="J615" s="196"/>
      <c r="T615" s="5"/>
      <c r="U615" s="5"/>
      <c r="V615" s="5"/>
      <c r="W615" s="5"/>
    </row>
    <row r="616" ht="15.75" customHeight="1">
      <c r="A616" s="78"/>
      <c r="J616" s="196"/>
      <c r="T616" s="5"/>
      <c r="U616" s="5"/>
      <c r="V616" s="5"/>
      <c r="W616" s="5"/>
    </row>
    <row r="617" ht="15.75" customHeight="1">
      <c r="A617" s="78"/>
      <c r="J617" s="196"/>
      <c r="T617" s="5"/>
      <c r="U617" s="5"/>
      <c r="V617" s="5"/>
      <c r="W617" s="5"/>
    </row>
    <row r="618" ht="15.75" customHeight="1">
      <c r="A618" s="78"/>
      <c r="J618" s="196"/>
      <c r="T618" s="5"/>
      <c r="U618" s="5"/>
      <c r="V618" s="5"/>
      <c r="W618" s="5"/>
    </row>
    <row r="619" ht="15.75" customHeight="1">
      <c r="A619" s="78"/>
      <c r="J619" s="196"/>
      <c r="T619" s="5"/>
      <c r="U619" s="5"/>
      <c r="V619" s="5"/>
      <c r="W619" s="5"/>
    </row>
    <row r="620" ht="15.75" customHeight="1">
      <c r="A620" s="78"/>
      <c r="J620" s="196"/>
      <c r="T620" s="5"/>
      <c r="U620" s="5"/>
      <c r="V620" s="5"/>
      <c r="W620" s="5"/>
    </row>
    <row r="621" ht="15.75" customHeight="1">
      <c r="A621" s="78"/>
      <c r="J621" s="196"/>
      <c r="T621" s="5"/>
      <c r="U621" s="5"/>
      <c r="V621" s="5"/>
      <c r="W621" s="5"/>
    </row>
    <row r="622" ht="15.75" customHeight="1">
      <c r="A622" s="78"/>
      <c r="J622" s="196"/>
      <c r="T622" s="5"/>
      <c r="U622" s="5"/>
      <c r="V622" s="5"/>
      <c r="W622" s="5"/>
    </row>
    <row r="623" ht="15.75" customHeight="1">
      <c r="A623" s="78"/>
      <c r="J623" s="196"/>
      <c r="T623" s="5"/>
      <c r="U623" s="5"/>
      <c r="V623" s="5"/>
      <c r="W623" s="5"/>
    </row>
    <row r="624" ht="15.75" customHeight="1">
      <c r="A624" s="78"/>
      <c r="J624" s="196"/>
      <c r="T624" s="5"/>
      <c r="U624" s="5"/>
      <c r="V624" s="5"/>
      <c r="W624" s="5"/>
    </row>
    <row r="625" ht="15.75" customHeight="1">
      <c r="A625" s="78"/>
      <c r="J625" s="196"/>
      <c r="T625" s="5"/>
      <c r="U625" s="5"/>
      <c r="V625" s="5"/>
      <c r="W625" s="5"/>
    </row>
    <row r="626" ht="15.75" customHeight="1">
      <c r="A626" s="78"/>
      <c r="J626" s="196"/>
      <c r="T626" s="5"/>
      <c r="U626" s="5"/>
      <c r="V626" s="5"/>
      <c r="W626" s="5"/>
    </row>
    <row r="627" ht="15.75" customHeight="1">
      <c r="A627" s="78"/>
      <c r="J627" s="196"/>
      <c r="T627" s="5"/>
      <c r="U627" s="5"/>
      <c r="V627" s="5"/>
      <c r="W627" s="5"/>
    </row>
    <row r="628" ht="15.75" customHeight="1">
      <c r="A628" s="78"/>
      <c r="J628" s="196"/>
      <c r="T628" s="5"/>
      <c r="U628" s="5"/>
      <c r="V628" s="5"/>
      <c r="W628" s="5"/>
    </row>
    <row r="629" ht="15.75" customHeight="1">
      <c r="A629" s="78"/>
      <c r="J629" s="196"/>
      <c r="T629" s="5"/>
      <c r="U629" s="5"/>
      <c r="V629" s="5"/>
      <c r="W629" s="5"/>
    </row>
    <row r="630" ht="15.75" customHeight="1">
      <c r="A630" s="78"/>
      <c r="J630" s="196"/>
      <c r="T630" s="5"/>
      <c r="U630" s="5"/>
      <c r="V630" s="5"/>
      <c r="W630" s="5"/>
    </row>
    <row r="631" ht="15.75" customHeight="1">
      <c r="A631" s="78"/>
      <c r="J631" s="196"/>
      <c r="T631" s="5"/>
      <c r="U631" s="5"/>
      <c r="V631" s="5"/>
      <c r="W631" s="5"/>
    </row>
    <row r="632" ht="15.75" customHeight="1">
      <c r="A632" s="78"/>
      <c r="J632" s="196"/>
      <c r="T632" s="5"/>
      <c r="U632" s="5"/>
      <c r="V632" s="5"/>
      <c r="W632" s="5"/>
    </row>
    <row r="633" ht="15.75" customHeight="1">
      <c r="A633" s="78"/>
      <c r="J633" s="196"/>
      <c r="T633" s="5"/>
      <c r="U633" s="5"/>
      <c r="V633" s="5"/>
      <c r="W633" s="5"/>
    </row>
    <row r="634" ht="15.75" customHeight="1">
      <c r="A634" s="78"/>
      <c r="J634" s="196"/>
      <c r="T634" s="5"/>
      <c r="U634" s="5"/>
      <c r="V634" s="5"/>
      <c r="W634" s="5"/>
    </row>
    <row r="635" ht="15.75" customHeight="1">
      <c r="A635" s="78"/>
      <c r="J635" s="196"/>
      <c r="T635" s="5"/>
      <c r="U635" s="5"/>
      <c r="V635" s="5"/>
      <c r="W635" s="5"/>
    </row>
    <row r="636" ht="15.75" customHeight="1">
      <c r="A636" s="78"/>
      <c r="J636" s="196"/>
      <c r="T636" s="5"/>
      <c r="U636" s="5"/>
      <c r="V636" s="5"/>
      <c r="W636" s="5"/>
    </row>
    <row r="637" ht="15.75" customHeight="1">
      <c r="A637" s="78"/>
      <c r="J637" s="196"/>
      <c r="T637" s="5"/>
      <c r="U637" s="5"/>
      <c r="V637" s="5"/>
      <c r="W637" s="5"/>
    </row>
    <row r="638" ht="15.75" customHeight="1">
      <c r="A638" s="78"/>
      <c r="J638" s="196"/>
      <c r="T638" s="5"/>
      <c r="U638" s="5"/>
      <c r="V638" s="5"/>
      <c r="W638" s="5"/>
    </row>
    <row r="639" ht="15.75" customHeight="1">
      <c r="A639" s="78"/>
      <c r="J639" s="196"/>
      <c r="T639" s="5"/>
      <c r="U639" s="5"/>
      <c r="V639" s="5"/>
      <c r="W639" s="5"/>
    </row>
    <row r="640" ht="15.75" customHeight="1">
      <c r="A640" s="78"/>
      <c r="J640" s="196"/>
      <c r="T640" s="5"/>
      <c r="U640" s="5"/>
      <c r="V640" s="5"/>
      <c r="W640" s="5"/>
    </row>
    <row r="641" ht="15.75" customHeight="1">
      <c r="A641" s="78"/>
      <c r="J641" s="196"/>
      <c r="T641" s="5"/>
      <c r="U641" s="5"/>
      <c r="V641" s="5"/>
      <c r="W641" s="5"/>
    </row>
    <row r="642" ht="15.75" customHeight="1">
      <c r="A642" s="78"/>
      <c r="J642" s="196"/>
      <c r="T642" s="5"/>
      <c r="U642" s="5"/>
      <c r="V642" s="5"/>
      <c r="W642" s="5"/>
    </row>
    <row r="643" ht="15.75" customHeight="1">
      <c r="A643" s="78"/>
      <c r="J643" s="196"/>
      <c r="T643" s="5"/>
      <c r="U643" s="5"/>
      <c r="V643" s="5"/>
      <c r="W643" s="5"/>
    </row>
    <row r="644" ht="15.75" customHeight="1">
      <c r="A644" s="78"/>
      <c r="J644" s="196"/>
      <c r="T644" s="5"/>
      <c r="U644" s="5"/>
      <c r="V644" s="5"/>
      <c r="W644" s="5"/>
    </row>
    <row r="645" ht="15.75" customHeight="1">
      <c r="A645" s="78"/>
      <c r="J645" s="196"/>
      <c r="T645" s="5"/>
      <c r="U645" s="5"/>
      <c r="V645" s="5"/>
      <c r="W645" s="5"/>
    </row>
    <row r="646" ht="15.75" customHeight="1">
      <c r="A646" s="78"/>
      <c r="J646" s="196"/>
      <c r="T646" s="5"/>
      <c r="U646" s="5"/>
      <c r="V646" s="5"/>
      <c r="W646" s="5"/>
    </row>
    <row r="647" ht="15.75" customHeight="1">
      <c r="A647" s="78"/>
      <c r="J647" s="196"/>
      <c r="T647" s="5"/>
      <c r="U647" s="5"/>
      <c r="V647" s="5"/>
      <c r="W647" s="5"/>
    </row>
    <row r="648" ht="15.75" customHeight="1">
      <c r="A648" s="78"/>
      <c r="J648" s="196"/>
      <c r="T648" s="5"/>
      <c r="U648" s="5"/>
      <c r="V648" s="5"/>
      <c r="W648" s="5"/>
    </row>
    <row r="649" ht="15.75" customHeight="1">
      <c r="A649" s="78"/>
      <c r="J649" s="196"/>
      <c r="T649" s="5"/>
      <c r="U649" s="5"/>
      <c r="V649" s="5"/>
      <c r="W649" s="5"/>
    </row>
    <row r="650" ht="15.75" customHeight="1">
      <c r="A650" s="78"/>
      <c r="J650" s="196"/>
      <c r="T650" s="5"/>
      <c r="U650" s="5"/>
      <c r="V650" s="5"/>
      <c r="W650" s="5"/>
    </row>
    <row r="651" ht="15.75" customHeight="1">
      <c r="A651" s="78"/>
      <c r="J651" s="196"/>
      <c r="T651" s="5"/>
      <c r="U651" s="5"/>
      <c r="V651" s="5"/>
      <c r="W651" s="5"/>
    </row>
    <row r="652" ht="15.75" customHeight="1">
      <c r="A652" s="78"/>
      <c r="J652" s="196"/>
      <c r="T652" s="5"/>
      <c r="U652" s="5"/>
      <c r="V652" s="5"/>
      <c r="W652" s="5"/>
    </row>
    <row r="653" ht="15.75" customHeight="1">
      <c r="A653" s="78"/>
      <c r="J653" s="196"/>
      <c r="T653" s="5"/>
      <c r="U653" s="5"/>
      <c r="V653" s="5"/>
      <c r="W653" s="5"/>
    </row>
    <row r="654" ht="15.75" customHeight="1">
      <c r="A654" s="78"/>
      <c r="J654" s="196"/>
      <c r="T654" s="5"/>
      <c r="U654" s="5"/>
      <c r="V654" s="5"/>
      <c r="W654" s="5"/>
    </row>
    <row r="655" ht="15.75" customHeight="1">
      <c r="A655" s="78"/>
      <c r="J655" s="196"/>
      <c r="T655" s="5"/>
      <c r="U655" s="5"/>
      <c r="V655" s="5"/>
      <c r="W655" s="5"/>
    </row>
    <row r="656" ht="15.75" customHeight="1">
      <c r="A656" s="78"/>
      <c r="J656" s="196"/>
      <c r="T656" s="5"/>
      <c r="U656" s="5"/>
      <c r="V656" s="5"/>
      <c r="W656" s="5"/>
    </row>
    <row r="657" ht="15.75" customHeight="1">
      <c r="A657" s="78"/>
      <c r="J657" s="196"/>
      <c r="T657" s="5"/>
      <c r="U657" s="5"/>
      <c r="V657" s="5"/>
      <c r="W657" s="5"/>
    </row>
    <row r="658" ht="15.75" customHeight="1">
      <c r="A658" s="78"/>
      <c r="J658" s="196"/>
      <c r="T658" s="5"/>
      <c r="U658" s="5"/>
      <c r="V658" s="5"/>
      <c r="W658" s="5"/>
    </row>
    <row r="659" ht="15.75" customHeight="1">
      <c r="A659" s="78"/>
      <c r="J659" s="196"/>
      <c r="T659" s="5"/>
      <c r="U659" s="5"/>
      <c r="V659" s="5"/>
      <c r="W659" s="5"/>
    </row>
    <row r="660" ht="15.75" customHeight="1">
      <c r="A660" s="78"/>
      <c r="J660" s="196"/>
      <c r="T660" s="5"/>
      <c r="U660" s="5"/>
      <c r="V660" s="5"/>
      <c r="W660" s="5"/>
    </row>
    <row r="661" ht="15.75" customHeight="1">
      <c r="A661" s="78"/>
      <c r="J661" s="196"/>
      <c r="T661" s="5"/>
      <c r="U661" s="5"/>
      <c r="V661" s="5"/>
      <c r="W661" s="5"/>
    </row>
    <row r="662" ht="15.75" customHeight="1">
      <c r="A662" s="78"/>
      <c r="J662" s="196"/>
      <c r="T662" s="5"/>
      <c r="U662" s="5"/>
      <c r="V662" s="5"/>
      <c r="W662" s="5"/>
    </row>
    <row r="663" ht="15.75" customHeight="1">
      <c r="A663" s="78"/>
      <c r="J663" s="196"/>
      <c r="T663" s="5"/>
      <c r="U663" s="5"/>
      <c r="V663" s="5"/>
      <c r="W663" s="5"/>
    </row>
    <row r="664" ht="15.75" customHeight="1">
      <c r="A664" s="78"/>
      <c r="J664" s="196"/>
      <c r="T664" s="5"/>
      <c r="U664" s="5"/>
      <c r="V664" s="5"/>
      <c r="W664" s="5"/>
    </row>
    <row r="665" ht="15.75" customHeight="1">
      <c r="A665" s="78"/>
      <c r="J665" s="196"/>
      <c r="T665" s="5"/>
      <c r="U665" s="5"/>
      <c r="V665" s="5"/>
      <c r="W665" s="5"/>
    </row>
    <row r="666" ht="15.75" customHeight="1">
      <c r="A666" s="78"/>
      <c r="J666" s="196"/>
      <c r="T666" s="5"/>
      <c r="U666" s="5"/>
      <c r="V666" s="5"/>
      <c r="W666" s="5"/>
    </row>
    <row r="667" ht="15.75" customHeight="1">
      <c r="A667" s="78"/>
      <c r="J667" s="196"/>
      <c r="T667" s="5"/>
      <c r="U667" s="5"/>
      <c r="V667" s="5"/>
      <c r="W667" s="5"/>
    </row>
    <row r="668" ht="15.75" customHeight="1">
      <c r="A668" s="78"/>
      <c r="J668" s="196"/>
      <c r="T668" s="5"/>
      <c r="U668" s="5"/>
      <c r="V668" s="5"/>
      <c r="W668" s="5"/>
    </row>
    <row r="669" ht="15.75" customHeight="1">
      <c r="A669" s="78"/>
      <c r="J669" s="196"/>
      <c r="T669" s="5"/>
      <c r="U669" s="5"/>
      <c r="V669" s="5"/>
      <c r="W669" s="5"/>
    </row>
    <row r="670" ht="15.75" customHeight="1">
      <c r="A670" s="78"/>
      <c r="J670" s="196"/>
      <c r="T670" s="5"/>
      <c r="U670" s="5"/>
      <c r="V670" s="5"/>
      <c r="W670" s="5"/>
    </row>
    <row r="671" ht="15.75" customHeight="1">
      <c r="A671" s="78"/>
      <c r="J671" s="196"/>
      <c r="T671" s="5"/>
      <c r="U671" s="5"/>
      <c r="V671" s="5"/>
      <c r="W671" s="5"/>
    </row>
    <row r="672" ht="15.75" customHeight="1">
      <c r="A672" s="78"/>
      <c r="J672" s="196"/>
      <c r="T672" s="5"/>
      <c r="U672" s="5"/>
      <c r="V672" s="5"/>
      <c r="W672" s="5"/>
    </row>
    <row r="673" ht="15.75" customHeight="1">
      <c r="A673" s="78"/>
      <c r="J673" s="196"/>
      <c r="T673" s="5"/>
      <c r="U673" s="5"/>
      <c r="V673" s="5"/>
      <c r="W673" s="5"/>
    </row>
    <row r="674" ht="15.75" customHeight="1">
      <c r="A674" s="78"/>
      <c r="J674" s="196"/>
      <c r="T674" s="5"/>
      <c r="U674" s="5"/>
      <c r="V674" s="5"/>
      <c r="W674" s="5"/>
    </row>
    <row r="675" ht="15.75" customHeight="1">
      <c r="A675" s="78"/>
      <c r="J675" s="196"/>
      <c r="T675" s="5"/>
      <c r="U675" s="5"/>
      <c r="V675" s="5"/>
      <c r="W675" s="5"/>
    </row>
    <row r="676" ht="15.75" customHeight="1">
      <c r="A676" s="78"/>
      <c r="J676" s="196"/>
      <c r="T676" s="5"/>
      <c r="U676" s="5"/>
      <c r="V676" s="5"/>
      <c r="W676" s="5"/>
    </row>
    <row r="677" ht="15.75" customHeight="1">
      <c r="A677" s="78"/>
      <c r="J677" s="196"/>
      <c r="T677" s="5"/>
      <c r="U677" s="5"/>
      <c r="V677" s="5"/>
      <c r="W677" s="5"/>
    </row>
    <row r="678" ht="15.75" customHeight="1">
      <c r="A678" s="78"/>
      <c r="J678" s="196"/>
      <c r="T678" s="5"/>
      <c r="U678" s="5"/>
      <c r="V678" s="5"/>
      <c r="W678" s="5"/>
    </row>
    <row r="679" ht="15.75" customHeight="1">
      <c r="A679" s="78"/>
      <c r="J679" s="196"/>
      <c r="T679" s="5"/>
      <c r="U679" s="5"/>
      <c r="V679" s="5"/>
      <c r="W679" s="5"/>
    </row>
    <row r="680" ht="15.75" customHeight="1">
      <c r="A680" s="78"/>
      <c r="J680" s="196"/>
      <c r="T680" s="5"/>
      <c r="U680" s="5"/>
      <c r="V680" s="5"/>
      <c r="W680" s="5"/>
    </row>
    <row r="681" ht="15.75" customHeight="1">
      <c r="A681" s="78"/>
      <c r="J681" s="196"/>
      <c r="T681" s="5"/>
      <c r="U681" s="5"/>
      <c r="V681" s="5"/>
      <c r="W681" s="5"/>
    </row>
    <row r="682" ht="15.75" customHeight="1">
      <c r="A682" s="78"/>
      <c r="J682" s="196"/>
      <c r="T682" s="5"/>
      <c r="U682" s="5"/>
      <c r="V682" s="5"/>
      <c r="W682" s="5"/>
    </row>
    <row r="683" ht="15.75" customHeight="1">
      <c r="A683" s="78"/>
      <c r="J683" s="196"/>
      <c r="T683" s="5"/>
      <c r="U683" s="5"/>
      <c r="V683" s="5"/>
      <c r="W683" s="5"/>
    </row>
    <row r="684" ht="15.75" customHeight="1">
      <c r="A684" s="78"/>
      <c r="J684" s="196"/>
      <c r="T684" s="5"/>
      <c r="U684" s="5"/>
      <c r="V684" s="5"/>
      <c r="W684" s="5"/>
    </row>
    <row r="685" ht="15.75" customHeight="1">
      <c r="A685" s="78"/>
      <c r="J685" s="196"/>
      <c r="T685" s="5"/>
      <c r="U685" s="5"/>
      <c r="V685" s="5"/>
      <c r="W685" s="5"/>
    </row>
    <row r="686" ht="15.75" customHeight="1">
      <c r="A686" s="78"/>
      <c r="J686" s="196"/>
      <c r="T686" s="5"/>
      <c r="U686" s="5"/>
      <c r="V686" s="5"/>
      <c r="W686" s="5"/>
    </row>
    <row r="687" ht="15.75" customHeight="1">
      <c r="A687" s="78"/>
      <c r="J687" s="196"/>
      <c r="T687" s="5"/>
      <c r="U687" s="5"/>
      <c r="V687" s="5"/>
      <c r="W687" s="5"/>
    </row>
    <row r="688" ht="15.75" customHeight="1">
      <c r="A688" s="78"/>
      <c r="J688" s="196"/>
      <c r="T688" s="5"/>
      <c r="U688" s="5"/>
      <c r="V688" s="5"/>
      <c r="W688" s="5"/>
    </row>
    <row r="689" ht="15.75" customHeight="1">
      <c r="A689" s="78"/>
      <c r="J689" s="196"/>
      <c r="T689" s="5"/>
      <c r="U689" s="5"/>
      <c r="V689" s="5"/>
      <c r="W689" s="5"/>
    </row>
    <row r="690" ht="15.75" customHeight="1">
      <c r="A690" s="78"/>
      <c r="J690" s="196"/>
      <c r="T690" s="5"/>
      <c r="U690" s="5"/>
      <c r="V690" s="5"/>
      <c r="W690" s="5"/>
    </row>
    <row r="691" ht="15.75" customHeight="1">
      <c r="A691" s="78"/>
      <c r="J691" s="196"/>
      <c r="T691" s="5"/>
      <c r="U691" s="5"/>
      <c r="V691" s="5"/>
      <c r="W691" s="5"/>
    </row>
    <row r="692" ht="15.75" customHeight="1">
      <c r="A692" s="78"/>
      <c r="J692" s="196"/>
      <c r="T692" s="5"/>
      <c r="U692" s="5"/>
      <c r="V692" s="5"/>
      <c r="W692" s="5"/>
    </row>
    <row r="693" ht="15.75" customHeight="1">
      <c r="A693" s="78"/>
      <c r="J693" s="196"/>
      <c r="T693" s="5"/>
      <c r="U693" s="5"/>
      <c r="V693" s="5"/>
      <c r="W693" s="5"/>
    </row>
    <row r="694" ht="15.75" customHeight="1">
      <c r="A694" s="78"/>
      <c r="J694" s="196"/>
      <c r="T694" s="5"/>
      <c r="U694" s="5"/>
      <c r="V694" s="5"/>
      <c r="W694" s="5"/>
    </row>
    <row r="695" ht="15.75" customHeight="1">
      <c r="A695" s="78"/>
      <c r="J695" s="196"/>
      <c r="T695" s="5"/>
      <c r="U695" s="5"/>
      <c r="V695" s="5"/>
      <c r="W695" s="5"/>
    </row>
    <row r="696" ht="15.75" customHeight="1">
      <c r="A696" s="78"/>
      <c r="J696" s="196"/>
      <c r="T696" s="5"/>
      <c r="U696" s="5"/>
      <c r="V696" s="5"/>
      <c r="W696" s="5"/>
    </row>
    <row r="697" ht="15.75" customHeight="1">
      <c r="A697" s="78"/>
      <c r="J697" s="196"/>
      <c r="T697" s="5"/>
      <c r="U697" s="5"/>
      <c r="V697" s="5"/>
      <c r="W697" s="5"/>
    </row>
    <row r="698" ht="15.75" customHeight="1">
      <c r="A698" s="78"/>
      <c r="J698" s="196"/>
      <c r="T698" s="5"/>
      <c r="U698" s="5"/>
      <c r="V698" s="5"/>
      <c r="W698" s="5"/>
    </row>
    <row r="699" ht="15.75" customHeight="1">
      <c r="A699" s="78"/>
      <c r="J699" s="196"/>
      <c r="T699" s="5"/>
      <c r="U699" s="5"/>
      <c r="V699" s="5"/>
      <c r="W699" s="5"/>
    </row>
    <row r="700" ht="15.75" customHeight="1">
      <c r="A700" s="78"/>
      <c r="J700" s="196"/>
      <c r="T700" s="5"/>
      <c r="U700" s="5"/>
      <c r="V700" s="5"/>
      <c r="W700" s="5"/>
    </row>
    <row r="701" ht="15.75" customHeight="1">
      <c r="A701" s="78"/>
      <c r="J701" s="196"/>
      <c r="T701" s="5"/>
      <c r="U701" s="5"/>
      <c r="V701" s="5"/>
      <c r="W701" s="5"/>
    </row>
    <row r="702" ht="15.75" customHeight="1">
      <c r="A702" s="78"/>
      <c r="J702" s="196"/>
      <c r="T702" s="5"/>
      <c r="U702" s="5"/>
      <c r="V702" s="5"/>
      <c r="W702" s="5"/>
    </row>
    <row r="703" ht="15.75" customHeight="1">
      <c r="A703" s="78"/>
      <c r="J703" s="196"/>
      <c r="T703" s="5"/>
      <c r="U703" s="5"/>
      <c r="V703" s="5"/>
      <c r="W703" s="5"/>
    </row>
    <row r="704" ht="15.75" customHeight="1">
      <c r="A704" s="78"/>
      <c r="J704" s="196"/>
      <c r="T704" s="5"/>
      <c r="U704" s="5"/>
      <c r="V704" s="5"/>
      <c r="W704" s="5"/>
    </row>
    <row r="705" ht="15.75" customHeight="1">
      <c r="A705" s="78"/>
      <c r="J705" s="196"/>
      <c r="T705" s="5"/>
      <c r="U705" s="5"/>
      <c r="V705" s="5"/>
      <c r="W705" s="5"/>
    </row>
    <row r="706" ht="15.75" customHeight="1">
      <c r="A706" s="78"/>
      <c r="J706" s="196"/>
      <c r="T706" s="5"/>
      <c r="U706" s="5"/>
      <c r="V706" s="5"/>
      <c r="W706" s="5"/>
    </row>
    <row r="707" ht="15.75" customHeight="1">
      <c r="A707" s="78"/>
      <c r="J707" s="196"/>
      <c r="T707" s="5"/>
      <c r="U707" s="5"/>
      <c r="V707" s="5"/>
      <c r="W707" s="5"/>
    </row>
    <row r="708" ht="15.75" customHeight="1">
      <c r="A708" s="78"/>
      <c r="J708" s="196"/>
      <c r="T708" s="5"/>
      <c r="U708" s="5"/>
      <c r="V708" s="5"/>
      <c r="W708" s="5"/>
    </row>
    <row r="709" ht="15.75" customHeight="1">
      <c r="A709" s="78"/>
      <c r="J709" s="196"/>
      <c r="T709" s="5"/>
      <c r="U709" s="5"/>
      <c r="V709" s="5"/>
      <c r="W709" s="5"/>
    </row>
    <row r="710" ht="15.75" customHeight="1">
      <c r="A710" s="78"/>
      <c r="J710" s="196"/>
      <c r="T710" s="5"/>
      <c r="U710" s="5"/>
      <c r="V710" s="5"/>
      <c r="W710" s="5"/>
    </row>
    <row r="711" ht="15.75" customHeight="1">
      <c r="A711" s="78"/>
      <c r="J711" s="196"/>
      <c r="T711" s="5"/>
      <c r="U711" s="5"/>
      <c r="V711" s="5"/>
      <c r="W711" s="5"/>
    </row>
    <row r="712" ht="15.75" customHeight="1">
      <c r="A712" s="78"/>
      <c r="J712" s="196"/>
      <c r="T712" s="5"/>
      <c r="U712" s="5"/>
      <c r="V712" s="5"/>
      <c r="W712" s="5"/>
    </row>
    <row r="713" ht="15.75" customHeight="1">
      <c r="A713" s="78"/>
      <c r="J713" s="196"/>
      <c r="T713" s="5"/>
      <c r="U713" s="5"/>
      <c r="V713" s="5"/>
      <c r="W713" s="5"/>
    </row>
    <row r="714" ht="15.75" customHeight="1">
      <c r="A714" s="78"/>
      <c r="J714" s="196"/>
      <c r="T714" s="5"/>
      <c r="U714" s="5"/>
      <c r="V714" s="5"/>
      <c r="W714" s="5"/>
    </row>
    <row r="715" ht="15.75" customHeight="1">
      <c r="A715" s="78"/>
      <c r="J715" s="196"/>
      <c r="T715" s="5"/>
      <c r="U715" s="5"/>
      <c r="V715" s="5"/>
      <c r="W715" s="5"/>
    </row>
    <row r="716" ht="15.75" customHeight="1">
      <c r="A716" s="78"/>
      <c r="J716" s="196"/>
      <c r="T716" s="5"/>
      <c r="U716" s="5"/>
      <c r="V716" s="5"/>
      <c r="W716" s="5"/>
    </row>
    <row r="717" ht="15.75" customHeight="1">
      <c r="A717" s="78"/>
      <c r="J717" s="196"/>
      <c r="T717" s="5"/>
      <c r="U717" s="5"/>
      <c r="V717" s="5"/>
      <c r="W717" s="5"/>
    </row>
    <row r="718" ht="15.75" customHeight="1">
      <c r="A718" s="78"/>
      <c r="J718" s="196"/>
      <c r="T718" s="5"/>
      <c r="U718" s="5"/>
      <c r="V718" s="5"/>
      <c r="W718" s="5"/>
    </row>
    <row r="719" ht="15.75" customHeight="1">
      <c r="A719" s="78"/>
      <c r="J719" s="196"/>
      <c r="T719" s="5"/>
      <c r="U719" s="5"/>
      <c r="V719" s="5"/>
      <c r="W719" s="5"/>
    </row>
    <row r="720" ht="15.75" customHeight="1">
      <c r="A720" s="78"/>
      <c r="J720" s="196"/>
      <c r="T720" s="5"/>
      <c r="U720" s="5"/>
      <c r="V720" s="5"/>
      <c r="W720" s="5"/>
    </row>
    <row r="721" ht="15.75" customHeight="1">
      <c r="A721" s="78"/>
      <c r="J721" s="196"/>
      <c r="T721" s="5"/>
      <c r="U721" s="5"/>
      <c r="V721" s="5"/>
      <c r="W721" s="5"/>
    </row>
    <row r="722" ht="15.75" customHeight="1">
      <c r="A722" s="78"/>
      <c r="J722" s="196"/>
      <c r="T722" s="5"/>
      <c r="U722" s="5"/>
      <c r="V722" s="5"/>
      <c r="W722" s="5"/>
    </row>
    <row r="723" ht="15.75" customHeight="1">
      <c r="A723" s="78"/>
      <c r="J723" s="196"/>
      <c r="T723" s="5"/>
      <c r="U723" s="5"/>
      <c r="V723" s="5"/>
      <c r="W723" s="5"/>
    </row>
    <row r="724" ht="15.75" customHeight="1">
      <c r="A724" s="78"/>
      <c r="J724" s="196"/>
      <c r="T724" s="5"/>
      <c r="U724" s="5"/>
      <c r="V724" s="5"/>
      <c r="W724" s="5"/>
    </row>
    <row r="725" ht="15.75" customHeight="1">
      <c r="A725" s="78"/>
      <c r="J725" s="196"/>
      <c r="T725" s="5"/>
      <c r="U725" s="5"/>
      <c r="V725" s="5"/>
      <c r="W725" s="5"/>
    </row>
    <row r="726" ht="15.75" customHeight="1">
      <c r="A726" s="78"/>
      <c r="J726" s="196"/>
      <c r="T726" s="5"/>
      <c r="U726" s="5"/>
      <c r="V726" s="5"/>
      <c r="W726" s="5"/>
    </row>
    <row r="727" ht="15.75" customHeight="1">
      <c r="A727" s="78"/>
      <c r="J727" s="196"/>
      <c r="T727" s="5"/>
      <c r="U727" s="5"/>
      <c r="V727" s="5"/>
      <c r="W727" s="5"/>
    </row>
    <row r="728" ht="15.75" customHeight="1">
      <c r="A728" s="78"/>
      <c r="J728" s="196"/>
      <c r="T728" s="5"/>
      <c r="U728" s="5"/>
      <c r="V728" s="5"/>
      <c r="W728" s="5"/>
    </row>
    <row r="729" ht="15.75" customHeight="1">
      <c r="A729" s="78"/>
      <c r="J729" s="196"/>
      <c r="T729" s="5"/>
      <c r="U729" s="5"/>
      <c r="V729" s="5"/>
      <c r="W729" s="5"/>
    </row>
    <row r="730" ht="15.75" customHeight="1">
      <c r="A730" s="78"/>
      <c r="J730" s="196"/>
      <c r="T730" s="5"/>
      <c r="U730" s="5"/>
      <c r="V730" s="5"/>
      <c r="W730" s="5"/>
    </row>
    <row r="731" ht="15.75" customHeight="1">
      <c r="A731" s="78"/>
      <c r="J731" s="196"/>
      <c r="T731" s="5"/>
      <c r="U731" s="5"/>
      <c r="V731" s="5"/>
      <c r="W731" s="5"/>
    </row>
    <row r="732" ht="15.75" customHeight="1">
      <c r="A732" s="78"/>
      <c r="J732" s="196"/>
      <c r="T732" s="5"/>
      <c r="U732" s="5"/>
      <c r="V732" s="5"/>
      <c r="W732" s="5"/>
    </row>
    <row r="733" ht="15.75" customHeight="1">
      <c r="A733" s="78"/>
      <c r="J733" s="196"/>
      <c r="T733" s="5"/>
      <c r="U733" s="5"/>
      <c r="V733" s="5"/>
      <c r="W733" s="5"/>
    </row>
    <row r="734" ht="15.75" customHeight="1">
      <c r="A734" s="78"/>
      <c r="J734" s="196"/>
      <c r="T734" s="5"/>
      <c r="U734" s="5"/>
      <c r="V734" s="5"/>
      <c r="W734" s="5"/>
    </row>
    <row r="735" ht="15.75" customHeight="1">
      <c r="A735" s="78"/>
      <c r="J735" s="196"/>
      <c r="T735" s="5"/>
      <c r="U735" s="5"/>
      <c r="V735" s="5"/>
      <c r="W735" s="5"/>
    </row>
    <row r="736" ht="15.75" customHeight="1">
      <c r="A736" s="78"/>
      <c r="J736" s="196"/>
      <c r="T736" s="5"/>
      <c r="U736" s="5"/>
      <c r="V736" s="5"/>
      <c r="W736" s="5"/>
    </row>
    <row r="737" ht="15.75" customHeight="1">
      <c r="A737" s="78"/>
      <c r="J737" s="196"/>
      <c r="T737" s="5"/>
      <c r="U737" s="5"/>
      <c r="V737" s="5"/>
      <c r="W737" s="5"/>
    </row>
    <row r="738" ht="15.75" customHeight="1">
      <c r="A738" s="78"/>
      <c r="J738" s="196"/>
      <c r="T738" s="5"/>
      <c r="U738" s="5"/>
      <c r="V738" s="5"/>
      <c r="W738" s="5"/>
    </row>
    <row r="739" ht="15.75" customHeight="1">
      <c r="A739" s="78"/>
      <c r="J739" s="196"/>
      <c r="T739" s="5"/>
      <c r="U739" s="5"/>
      <c r="V739" s="5"/>
      <c r="W739" s="5"/>
    </row>
    <row r="740" ht="15.75" customHeight="1">
      <c r="A740" s="78"/>
      <c r="J740" s="196"/>
      <c r="T740" s="5"/>
      <c r="U740" s="5"/>
      <c r="V740" s="5"/>
      <c r="W740" s="5"/>
    </row>
    <row r="741" ht="15.75" customHeight="1">
      <c r="A741" s="78"/>
      <c r="J741" s="196"/>
      <c r="T741" s="5"/>
      <c r="U741" s="5"/>
      <c r="V741" s="5"/>
      <c r="W741" s="5"/>
    </row>
    <row r="742" ht="15.75" customHeight="1">
      <c r="A742" s="78"/>
      <c r="J742" s="196"/>
      <c r="T742" s="5"/>
      <c r="U742" s="5"/>
      <c r="V742" s="5"/>
      <c r="W742" s="5"/>
    </row>
    <row r="743" ht="15.75" customHeight="1">
      <c r="A743" s="78"/>
      <c r="J743" s="196"/>
      <c r="T743" s="5"/>
      <c r="U743" s="5"/>
      <c r="V743" s="5"/>
      <c r="W743" s="5"/>
    </row>
    <row r="744" ht="15.75" customHeight="1">
      <c r="A744" s="78"/>
      <c r="J744" s="196"/>
      <c r="T744" s="5"/>
      <c r="U744" s="5"/>
      <c r="V744" s="5"/>
      <c r="W744" s="5"/>
    </row>
    <row r="745" ht="15.75" customHeight="1">
      <c r="A745" s="78"/>
      <c r="J745" s="196"/>
      <c r="T745" s="5"/>
      <c r="U745" s="5"/>
      <c r="V745" s="5"/>
      <c r="W745" s="5"/>
    </row>
    <row r="746" ht="15.75" customHeight="1">
      <c r="A746" s="78"/>
      <c r="J746" s="196"/>
      <c r="T746" s="5"/>
      <c r="U746" s="5"/>
      <c r="V746" s="5"/>
      <c r="W746" s="5"/>
    </row>
    <row r="747" ht="15.75" customHeight="1">
      <c r="A747" s="78"/>
      <c r="J747" s="196"/>
      <c r="T747" s="5"/>
      <c r="U747" s="5"/>
      <c r="V747" s="5"/>
      <c r="W747" s="5"/>
    </row>
    <row r="748" ht="15.75" customHeight="1">
      <c r="A748" s="78"/>
      <c r="J748" s="196"/>
      <c r="T748" s="5"/>
      <c r="U748" s="5"/>
      <c r="V748" s="5"/>
      <c r="W748" s="5"/>
    </row>
    <row r="749" ht="15.75" customHeight="1">
      <c r="A749" s="78"/>
      <c r="J749" s="196"/>
      <c r="T749" s="5"/>
      <c r="U749" s="5"/>
      <c r="V749" s="5"/>
      <c r="W749" s="5"/>
    </row>
    <row r="750" ht="15.75" customHeight="1">
      <c r="A750" s="78"/>
      <c r="J750" s="196"/>
      <c r="T750" s="5"/>
      <c r="U750" s="5"/>
      <c r="V750" s="5"/>
      <c r="W750" s="5"/>
    </row>
    <row r="751" ht="15.75" customHeight="1">
      <c r="A751" s="78"/>
      <c r="J751" s="196"/>
      <c r="T751" s="5"/>
      <c r="U751" s="5"/>
      <c r="V751" s="5"/>
      <c r="W751" s="5"/>
    </row>
    <row r="752" ht="15.75" customHeight="1">
      <c r="A752" s="78"/>
      <c r="J752" s="196"/>
      <c r="T752" s="5"/>
      <c r="U752" s="5"/>
      <c r="V752" s="5"/>
      <c r="W752" s="5"/>
    </row>
    <row r="753" ht="15.75" customHeight="1">
      <c r="A753" s="78"/>
      <c r="J753" s="196"/>
      <c r="T753" s="5"/>
      <c r="U753" s="5"/>
      <c r="V753" s="5"/>
      <c r="W753" s="5"/>
    </row>
    <row r="754" ht="15.75" customHeight="1">
      <c r="A754" s="78"/>
      <c r="J754" s="196"/>
      <c r="T754" s="5"/>
      <c r="U754" s="5"/>
      <c r="V754" s="5"/>
      <c r="W754" s="5"/>
    </row>
    <row r="755" ht="15.75" customHeight="1">
      <c r="A755" s="78"/>
      <c r="J755" s="196"/>
      <c r="T755" s="5"/>
      <c r="U755" s="5"/>
      <c r="V755" s="5"/>
      <c r="W755" s="5"/>
    </row>
    <row r="756" ht="15.75" customHeight="1">
      <c r="A756" s="78"/>
      <c r="J756" s="196"/>
      <c r="T756" s="5"/>
      <c r="U756" s="5"/>
      <c r="V756" s="5"/>
      <c r="W756" s="5"/>
    </row>
    <row r="757" ht="15.75" customHeight="1">
      <c r="A757" s="78"/>
      <c r="J757" s="196"/>
      <c r="T757" s="5"/>
      <c r="U757" s="5"/>
      <c r="V757" s="5"/>
      <c r="W757" s="5"/>
    </row>
    <row r="758" ht="15.75" customHeight="1">
      <c r="A758" s="78"/>
      <c r="J758" s="196"/>
      <c r="T758" s="5"/>
      <c r="U758" s="5"/>
      <c r="V758" s="5"/>
      <c r="W758" s="5"/>
    </row>
    <row r="759" ht="15.75" customHeight="1">
      <c r="A759" s="78"/>
      <c r="J759" s="196"/>
      <c r="T759" s="5"/>
      <c r="U759" s="5"/>
      <c r="V759" s="5"/>
      <c r="W759" s="5"/>
    </row>
    <row r="760" ht="15.75" customHeight="1">
      <c r="A760" s="78"/>
      <c r="J760" s="196"/>
      <c r="T760" s="5"/>
      <c r="U760" s="5"/>
      <c r="V760" s="5"/>
      <c r="W760" s="5"/>
    </row>
    <row r="761" ht="15.75" customHeight="1">
      <c r="A761" s="78"/>
      <c r="J761" s="196"/>
      <c r="T761" s="5"/>
      <c r="U761" s="5"/>
      <c r="V761" s="5"/>
      <c r="W761" s="5"/>
    </row>
    <row r="762" ht="15.75" customHeight="1">
      <c r="A762" s="78"/>
      <c r="J762" s="196"/>
      <c r="T762" s="5"/>
      <c r="U762" s="5"/>
      <c r="V762" s="5"/>
      <c r="W762" s="5"/>
    </row>
    <row r="763" ht="15.75" customHeight="1">
      <c r="A763" s="78"/>
      <c r="J763" s="196"/>
      <c r="T763" s="5"/>
      <c r="U763" s="5"/>
      <c r="V763" s="5"/>
      <c r="W763" s="5"/>
    </row>
    <row r="764" ht="15.75" customHeight="1">
      <c r="A764" s="78"/>
      <c r="J764" s="196"/>
      <c r="T764" s="5"/>
      <c r="U764" s="5"/>
      <c r="V764" s="5"/>
      <c r="W764" s="5"/>
    </row>
    <row r="765" ht="15.75" customHeight="1">
      <c r="A765" s="78"/>
      <c r="J765" s="196"/>
      <c r="T765" s="5"/>
      <c r="U765" s="5"/>
      <c r="V765" s="5"/>
      <c r="W765" s="5"/>
    </row>
    <row r="766" ht="15.75" customHeight="1">
      <c r="A766" s="78"/>
      <c r="J766" s="196"/>
      <c r="T766" s="5"/>
      <c r="U766" s="5"/>
      <c r="V766" s="5"/>
      <c r="W766" s="5"/>
    </row>
    <row r="767" ht="15.75" customHeight="1">
      <c r="A767" s="78"/>
      <c r="J767" s="196"/>
      <c r="T767" s="5"/>
      <c r="U767" s="5"/>
      <c r="V767" s="5"/>
      <c r="W767" s="5"/>
    </row>
    <row r="768" ht="15.75" customHeight="1">
      <c r="A768" s="78"/>
      <c r="J768" s="196"/>
      <c r="T768" s="5"/>
      <c r="U768" s="5"/>
      <c r="V768" s="5"/>
      <c r="W768" s="5"/>
    </row>
    <row r="769" ht="15.75" customHeight="1">
      <c r="A769" s="78"/>
      <c r="J769" s="196"/>
      <c r="T769" s="5"/>
      <c r="U769" s="5"/>
      <c r="V769" s="5"/>
      <c r="W769" s="5"/>
    </row>
    <row r="770" ht="15.75" customHeight="1">
      <c r="A770" s="78"/>
      <c r="J770" s="196"/>
      <c r="T770" s="5"/>
      <c r="U770" s="5"/>
      <c r="V770" s="5"/>
      <c r="W770" s="5"/>
    </row>
    <row r="771" ht="15.75" customHeight="1">
      <c r="A771" s="78"/>
      <c r="J771" s="196"/>
      <c r="T771" s="5"/>
      <c r="U771" s="5"/>
      <c r="V771" s="5"/>
      <c r="W771" s="5"/>
    </row>
    <row r="772" ht="15.75" customHeight="1">
      <c r="A772" s="78"/>
      <c r="J772" s="196"/>
      <c r="T772" s="5"/>
      <c r="U772" s="5"/>
      <c r="V772" s="5"/>
      <c r="W772" s="5"/>
    </row>
    <row r="773" ht="15.75" customHeight="1">
      <c r="A773" s="78"/>
      <c r="J773" s="196"/>
      <c r="T773" s="5"/>
      <c r="U773" s="5"/>
      <c r="V773" s="5"/>
      <c r="W773" s="5"/>
    </row>
    <row r="774" ht="15.75" customHeight="1">
      <c r="A774" s="78"/>
      <c r="J774" s="196"/>
      <c r="T774" s="5"/>
      <c r="U774" s="5"/>
      <c r="V774" s="5"/>
      <c r="W774" s="5"/>
    </row>
    <row r="775" ht="15.75" customHeight="1">
      <c r="A775" s="78"/>
      <c r="J775" s="196"/>
      <c r="T775" s="5"/>
      <c r="U775" s="5"/>
      <c r="V775" s="5"/>
      <c r="W775" s="5"/>
    </row>
    <row r="776" ht="15.75" customHeight="1">
      <c r="A776" s="78"/>
      <c r="J776" s="196"/>
      <c r="T776" s="5"/>
      <c r="U776" s="5"/>
      <c r="V776" s="5"/>
      <c r="W776" s="5"/>
    </row>
    <row r="777" ht="15.75" customHeight="1">
      <c r="A777" s="78"/>
      <c r="J777" s="196"/>
      <c r="T777" s="5"/>
      <c r="U777" s="5"/>
      <c r="V777" s="5"/>
      <c r="W777" s="5"/>
    </row>
    <row r="778" ht="15.75" customHeight="1">
      <c r="A778" s="78"/>
      <c r="J778" s="196"/>
      <c r="T778" s="5"/>
      <c r="U778" s="5"/>
      <c r="V778" s="5"/>
      <c r="W778" s="5"/>
    </row>
    <row r="779" ht="15.75" customHeight="1">
      <c r="A779" s="78"/>
      <c r="J779" s="196"/>
      <c r="T779" s="5"/>
      <c r="U779" s="5"/>
      <c r="V779" s="5"/>
      <c r="W779" s="5"/>
    </row>
    <row r="780" ht="15.75" customHeight="1">
      <c r="A780" s="78"/>
      <c r="J780" s="196"/>
      <c r="T780" s="5"/>
      <c r="U780" s="5"/>
      <c r="V780" s="5"/>
      <c r="W780" s="5"/>
    </row>
    <row r="781" ht="15.75" customHeight="1">
      <c r="A781" s="78"/>
      <c r="J781" s="196"/>
      <c r="T781" s="5"/>
      <c r="U781" s="5"/>
      <c r="V781" s="5"/>
      <c r="W781" s="5"/>
    </row>
    <row r="782" ht="15.75" customHeight="1">
      <c r="A782" s="78"/>
      <c r="J782" s="196"/>
      <c r="T782" s="5"/>
      <c r="U782" s="5"/>
      <c r="V782" s="5"/>
      <c r="W782" s="5"/>
    </row>
    <row r="783" ht="15.75" customHeight="1">
      <c r="A783" s="78"/>
      <c r="J783" s="196"/>
      <c r="T783" s="5"/>
      <c r="U783" s="5"/>
      <c r="V783" s="5"/>
      <c r="W783" s="5"/>
    </row>
    <row r="784" ht="15.75" customHeight="1">
      <c r="A784" s="78"/>
      <c r="J784" s="196"/>
      <c r="T784" s="5"/>
      <c r="U784" s="5"/>
      <c r="V784" s="5"/>
      <c r="W784" s="5"/>
    </row>
    <row r="785" ht="15.75" customHeight="1">
      <c r="A785" s="78"/>
      <c r="J785" s="196"/>
      <c r="T785" s="5"/>
      <c r="U785" s="5"/>
      <c r="V785" s="5"/>
      <c r="W785" s="5"/>
    </row>
    <row r="786" ht="15.75" customHeight="1">
      <c r="A786" s="78"/>
      <c r="J786" s="196"/>
      <c r="T786" s="5"/>
      <c r="U786" s="5"/>
      <c r="V786" s="5"/>
      <c r="W786" s="5"/>
    </row>
    <row r="787" ht="15.75" customHeight="1">
      <c r="A787" s="78"/>
      <c r="J787" s="196"/>
      <c r="T787" s="5"/>
      <c r="U787" s="5"/>
      <c r="V787" s="5"/>
      <c r="W787" s="5"/>
    </row>
    <row r="788" ht="15.75" customHeight="1">
      <c r="A788" s="78"/>
      <c r="J788" s="196"/>
      <c r="T788" s="5"/>
      <c r="U788" s="5"/>
      <c r="V788" s="5"/>
      <c r="W788" s="5"/>
    </row>
    <row r="789" ht="15.75" customHeight="1">
      <c r="A789" s="78"/>
      <c r="J789" s="196"/>
      <c r="T789" s="5"/>
      <c r="U789" s="5"/>
      <c r="V789" s="5"/>
      <c r="W789" s="5"/>
    </row>
    <row r="790" ht="15.75" customHeight="1">
      <c r="A790" s="78"/>
      <c r="J790" s="196"/>
      <c r="T790" s="5"/>
      <c r="U790" s="5"/>
      <c r="V790" s="5"/>
      <c r="W790" s="5"/>
    </row>
    <row r="791" ht="15.75" customHeight="1">
      <c r="A791" s="78"/>
      <c r="J791" s="196"/>
      <c r="T791" s="5"/>
      <c r="U791" s="5"/>
      <c r="V791" s="5"/>
      <c r="W791" s="5"/>
    </row>
    <row r="792" ht="15.75" customHeight="1">
      <c r="A792" s="78"/>
      <c r="J792" s="196"/>
      <c r="T792" s="5"/>
      <c r="U792" s="5"/>
      <c r="V792" s="5"/>
      <c r="W792" s="5"/>
    </row>
    <row r="793" ht="15.75" customHeight="1">
      <c r="A793" s="78"/>
      <c r="J793" s="196"/>
      <c r="T793" s="5"/>
      <c r="U793" s="5"/>
      <c r="V793" s="5"/>
      <c r="W793" s="5"/>
    </row>
    <row r="794" ht="15.75" customHeight="1">
      <c r="A794" s="78"/>
      <c r="J794" s="196"/>
      <c r="T794" s="5"/>
      <c r="U794" s="5"/>
      <c r="V794" s="5"/>
      <c r="W794" s="5"/>
    </row>
    <row r="795" ht="15.75" customHeight="1">
      <c r="A795" s="78"/>
      <c r="J795" s="196"/>
      <c r="T795" s="5"/>
      <c r="U795" s="5"/>
      <c r="V795" s="5"/>
      <c r="W795" s="5"/>
    </row>
    <row r="796" ht="15.75" customHeight="1">
      <c r="A796" s="78"/>
      <c r="J796" s="196"/>
      <c r="T796" s="5"/>
      <c r="U796" s="5"/>
      <c r="V796" s="5"/>
      <c r="W796" s="5"/>
    </row>
    <row r="797" ht="15.75" customHeight="1">
      <c r="A797" s="78"/>
      <c r="J797" s="196"/>
      <c r="T797" s="5"/>
      <c r="U797" s="5"/>
      <c r="V797" s="5"/>
      <c r="W797" s="5"/>
    </row>
    <row r="798" ht="15.75" customHeight="1">
      <c r="A798" s="78"/>
      <c r="J798" s="196"/>
      <c r="T798" s="5"/>
      <c r="U798" s="5"/>
      <c r="V798" s="5"/>
      <c r="W798" s="5"/>
    </row>
    <row r="799" ht="15.75" customHeight="1">
      <c r="A799" s="78"/>
      <c r="J799" s="196"/>
      <c r="T799" s="5"/>
      <c r="U799" s="5"/>
      <c r="V799" s="5"/>
      <c r="W799" s="5"/>
    </row>
    <row r="800" ht="15.75" customHeight="1">
      <c r="A800" s="78"/>
      <c r="J800" s="196"/>
      <c r="T800" s="5"/>
      <c r="U800" s="5"/>
      <c r="V800" s="5"/>
      <c r="W800" s="5"/>
    </row>
    <row r="801" ht="15.75" customHeight="1">
      <c r="A801" s="78"/>
      <c r="J801" s="196"/>
      <c r="T801" s="5"/>
      <c r="U801" s="5"/>
      <c r="V801" s="5"/>
      <c r="W801" s="5"/>
    </row>
    <row r="802" ht="15.75" customHeight="1">
      <c r="A802" s="78"/>
      <c r="J802" s="196"/>
      <c r="T802" s="5"/>
      <c r="U802" s="5"/>
      <c r="V802" s="5"/>
      <c r="W802" s="5"/>
    </row>
    <row r="803" ht="15.75" customHeight="1">
      <c r="A803" s="78"/>
      <c r="J803" s="196"/>
      <c r="T803" s="5"/>
      <c r="U803" s="5"/>
      <c r="V803" s="5"/>
      <c r="W803" s="5"/>
    </row>
    <row r="804" ht="15.75" customHeight="1">
      <c r="A804" s="78"/>
      <c r="J804" s="196"/>
      <c r="T804" s="5"/>
      <c r="U804" s="5"/>
      <c r="V804" s="5"/>
      <c r="W804" s="5"/>
    </row>
    <row r="805" ht="15.75" customHeight="1">
      <c r="A805" s="78"/>
      <c r="J805" s="196"/>
      <c r="T805" s="5"/>
      <c r="U805" s="5"/>
      <c r="V805" s="5"/>
      <c r="W805" s="5"/>
    </row>
    <row r="806" ht="15.75" customHeight="1">
      <c r="A806" s="78"/>
      <c r="J806" s="196"/>
      <c r="T806" s="5"/>
      <c r="U806" s="5"/>
      <c r="V806" s="5"/>
      <c r="W806" s="5"/>
    </row>
    <row r="807" ht="15.75" customHeight="1">
      <c r="A807" s="78"/>
      <c r="J807" s="196"/>
      <c r="T807" s="5"/>
      <c r="U807" s="5"/>
      <c r="V807" s="5"/>
      <c r="W807" s="5"/>
    </row>
    <row r="808" ht="15.75" customHeight="1">
      <c r="A808" s="78"/>
      <c r="J808" s="196"/>
      <c r="T808" s="5"/>
      <c r="U808" s="5"/>
      <c r="V808" s="5"/>
      <c r="W808" s="5"/>
    </row>
    <row r="809" ht="15.75" customHeight="1">
      <c r="A809" s="78"/>
      <c r="J809" s="196"/>
      <c r="T809" s="5"/>
      <c r="U809" s="5"/>
      <c r="V809" s="5"/>
      <c r="W809" s="5"/>
    </row>
    <row r="810" ht="15.75" customHeight="1">
      <c r="A810" s="78"/>
      <c r="J810" s="196"/>
      <c r="T810" s="5"/>
      <c r="U810" s="5"/>
      <c r="V810" s="5"/>
      <c r="W810" s="5"/>
    </row>
    <row r="811" ht="15.75" customHeight="1">
      <c r="A811" s="78"/>
      <c r="J811" s="196"/>
      <c r="T811" s="5"/>
      <c r="U811" s="5"/>
      <c r="V811" s="5"/>
      <c r="W811" s="5"/>
    </row>
    <row r="812" ht="15.75" customHeight="1">
      <c r="A812" s="78"/>
      <c r="J812" s="196"/>
      <c r="T812" s="5"/>
      <c r="U812" s="5"/>
      <c r="V812" s="5"/>
      <c r="W812" s="5"/>
    </row>
    <row r="813" ht="15.75" customHeight="1">
      <c r="A813" s="78"/>
      <c r="J813" s="196"/>
      <c r="T813" s="5"/>
      <c r="U813" s="5"/>
      <c r="V813" s="5"/>
      <c r="W813" s="5"/>
    </row>
    <row r="814" ht="15.75" customHeight="1">
      <c r="A814" s="78"/>
      <c r="J814" s="196"/>
      <c r="T814" s="5"/>
      <c r="U814" s="5"/>
      <c r="V814" s="5"/>
      <c r="W814" s="5"/>
    </row>
    <row r="815" ht="15.75" customHeight="1">
      <c r="A815" s="78"/>
      <c r="J815" s="196"/>
      <c r="T815" s="5"/>
      <c r="U815" s="5"/>
      <c r="V815" s="5"/>
      <c r="W815" s="5"/>
    </row>
    <row r="816" ht="15.75" customHeight="1">
      <c r="A816" s="78"/>
      <c r="J816" s="196"/>
      <c r="T816" s="5"/>
      <c r="U816" s="5"/>
      <c r="V816" s="5"/>
      <c r="W816" s="5"/>
    </row>
    <row r="817" ht="15.75" customHeight="1">
      <c r="A817" s="78"/>
      <c r="J817" s="196"/>
      <c r="T817" s="5"/>
      <c r="U817" s="5"/>
      <c r="V817" s="5"/>
      <c r="W817" s="5"/>
    </row>
    <row r="818" ht="15.75" customHeight="1">
      <c r="A818" s="78"/>
      <c r="J818" s="196"/>
      <c r="T818" s="5"/>
      <c r="U818" s="5"/>
      <c r="V818" s="5"/>
      <c r="W818" s="5"/>
    </row>
    <row r="819" ht="15.75" customHeight="1">
      <c r="A819" s="78"/>
      <c r="J819" s="196"/>
      <c r="T819" s="5"/>
      <c r="U819" s="5"/>
      <c r="V819" s="5"/>
      <c r="W819" s="5"/>
    </row>
    <row r="820" ht="15.75" customHeight="1">
      <c r="A820" s="78"/>
      <c r="J820" s="196"/>
      <c r="T820" s="5"/>
      <c r="U820" s="5"/>
      <c r="V820" s="5"/>
      <c r="W820" s="5"/>
    </row>
    <row r="821" ht="15.75" customHeight="1">
      <c r="A821" s="78"/>
      <c r="J821" s="196"/>
      <c r="T821" s="5"/>
      <c r="U821" s="5"/>
      <c r="V821" s="5"/>
      <c r="W821" s="5"/>
    </row>
    <row r="822" ht="15.75" customHeight="1">
      <c r="A822" s="78"/>
      <c r="J822" s="196"/>
      <c r="T822" s="5"/>
      <c r="U822" s="5"/>
      <c r="V822" s="5"/>
      <c r="W822" s="5"/>
    </row>
    <row r="823" ht="15.75" customHeight="1">
      <c r="A823" s="78"/>
      <c r="J823" s="196"/>
      <c r="T823" s="5"/>
      <c r="U823" s="5"/>
      <c r="V823" s="5"/>
      <c r="W823" s="5"/>
    </row>
    <row r="824" ht="15.75" customHeight="1">
      <c r="A824" s="78"/>
      <c r="J824" s="196"/>
      <c r="T824" s="5"/>
      <c r="U824" s="5"/>
      <c r="V824" s="5"/>
      <c r="W824" s="5"/>
    </row>
    <row r="825" ht="15.75" customHeight="1">
      <c r="A825" s="78"/>
      <c r="J825" s="196"/>
      <c r="T825" s="5"/>
      <c r="U825" s="5"/>
      <c r="V825" s="5"/>
      <c r="W825" s="5"/>
    </row>
    <row r="826" ht="15.75" customHeight="1">
      <c r="A826" s="78"/>
      <c r="J826" s="196"/>
      <c r="T826" s="5"/>
      <c r="U826" s="5"/>
      <c r="V826" s="5"/>
      <c r="W826" s="5"/>
    </row>
    <row r="827" ht="15.75" customHeight="1">
      <c r="A827" s="78"/>
      <c r="J827" s="196"/>
      <c r="T827" s="5"/>
      <c r="U827" s="5"/>
      <c r="V827" s="5"/>
      <c r="W827" s="5"/>
    </row>
    <row r="828" ht="15.75" customHeight="1">
      <c r="A828" s="78"/>
      <c r="J828" s="196"/>
      <c r="T828" s="5"/>
      <c r="U828" s="5"/>
      <c r="V828" s="5"/>
      <c r="W828" s="5"/>
    </row>
    <row r="829" ht="15.75" customHeight="1">
      <c r="A829" s="78"/>
      <c r="J829" s="196"/>
      <c r="T829" s="5"/>
      <c r="U829" s="5"/>
      <c r="V829" s="5"/>
      <c r="W829" s="5"/>
    </row>
    <row r="830" ht="15.75" customHeight="1">
      <c r="A830" s="78"/>
      <c r="J830" s="196"/>
      <c r="T830" s="5"/>
      <c r="U830" s="5"/>
      <c r="V830" s="5"/>
      <c r="W830" s="5"/>
    </row>
    <row r="831" ht="15.75" customHeight="1">
      <c r="A831" s="78"/>
      <c r="J831" s="196"/>
      <c r="T831" s="5"/>
      <c r="U831" s="5"/>
      <c r="V831" s="5"/>
      <c r="W831" s="5"/>
    </row>
    <row r="832" ht="15.75" customHeight="1">
      <c r="A832" s="78"/>
      <c r="J832" s="196"/>
      <c r="T832" s="5"/>
      <c r="U832" s="5"/>
      <c r="V832" s="5"/>
      <c r="W832" s="5"/>
    </row>
    <row r="833" ht="15.75" customHeight="1">
      <c r="A833" s="78"/>
      <c r="J833" s="196"/>
      <c r="T833" s="5"/>
      <c r="U833" s="5"/>
      <c r="V833" s="5"/>
      <c r="W833" s="5"/>
    </row>
    <row r="834" ht="15.75" customHeight="1">
      <c r="A834" s="78"/>
      <c r="J834" s="196"/>
      <c r="T834" s="5"/>
      <c r="U834" s="5"/>
      <c r="V834" s="5"/>
      <c r="W834" s="5"/>
    </row>
    <row r="835" ht="15.75" customHeight="1">
      <c r="A835" s="78"/>
      <c r="J835" s="196"/>
      <c r="T835" s="5"/>
      <c r="U835" s="5"/>
      <c r="V835" s="5"/>
      <c r="W835" s="5"/>
    </row>
    <row r="836" ht="15.75" customHeight="1">
      <c r="A836" s="78"/>
      <c r="J836" s="196"/>
      <c r="T836" s="5"/>
      <c r="U836" s="5"/>
      <c r="V836" s="5"/>
      <c r="W836" s="5"/>
    </row>
    <row r="837" ht="15.75" customHeight="1">
      <c r="A837" s="78"/>
      <c r="J837" s="196"/>
      <c r="T837" s="5"/>
      <c r="U837" s="5"/>
      <c r="V837" s="5"/>
      <c r="W837" s="5"/>
    </row>
    <row r="838" ht="15.75" customHeight="1">
      <c r="A838" s="78"/>
      <c r="J838" s="196"/>
      <c r="T838" s="5"/>
      <c r="U838" s="5"/>
      <c r="V838" s="5"/>
      <c r="W838" s="5"/>
    </row>
    <row r="839" ht="15.75" customHeight="1">
      <c r="A839" s="78"/>
      <c r="J839" s="196"/>
      <c r="T839" s="5"/>
      <c r="U839" s="5"/>
      <c r="V839" s="5"/>
      <c r="W839" s="5"/>
    </row>
    <row r="840" ht="15.75" customHeight="1">
      <c r="A840" s="78"/>
      <c r="J840" s="196"/>
      <c r="T840" s="5"/>
      <c r="U840" s="5"/>
      <c r="V840" s="5"/>
      <c r="W840" s="5"/>
    </row>
    <row r="841" ht="15.75" customHeight="1">
      <c r="A841" s="78"/>
      <c r="J841" s="196"/>
      <c r="T841" s="5"/>
      <c r="U841" s="5"/>
      <c r="V841" s="5"/>
      <c r="W841" s="5"/>
    </row>
    <row r="842" ht="15.75" customHeight="1">
      <c r="A842" s="78"/>
      <c r="J842" s="196"/>
      <c r="T842" s="5"/>
      <c r="U842" s="5"/>
      <c r="V842" s="5"/>
      <c r="W842" s="5"/>
    </row>
    <row r="843" ht="15.75" customHeight="1">
      <c r="A843" s="78"/>
      <c r="J843" s="196"/>
      <c r="T843" s="5"/>
      <c r="U843" s="5"/>
      <c r="V843" s="5"/>
      <c r="W843" s="5"/>
    </row>
    <row r="844" ht="15.75" customHeight="1">
      <c r="A844" s="78"/>
      <c r="J844" s="196"/>
      <c r="T844" s="5"/>
      <c r="U844" s="5"/>
      <c r="V844" s="5"/>
      <c r="W844" s="5"/>
    </row>
    <row r="845" ht="15.75" customHeight="1">
      <c r="A845" s="78"/>
      <c r="J845" s="196"/>
      <c r="T845" s="5"/>
      <c r="U845" s="5"/>
      <c r="V845" s="5"/>
      <c r="W845" s="5"/>
    </row>
    <row r="846" ht="15.75" customHeight="1">
      <c r="A846" s="78"/>
      <c r="J846" s="196"/>
      <c r="T846" s="5"/>
      <c r="U846" s="5"/>
      <c r="V846" s="5"/>
      <c r="W846" s="5"/>
    </row>
    <row r="847" ht="15.75" customHeight="1">
      <c r="A847" s="78"/>
      <c r="J847" s="196"/>
      <c r="T847" s="5"/>
      <c r="U847" s="5"/>
      <c r="V847" s="5"/>
      <c r="W847" s="5"/>
    </row>
    <row r="848" ht="15.75" customHeight="1">
      <c r="A848" s="78"/>
      <c r="J848" s="196"/>
      <c r="T848" s="5"/>
      <c r="U848" s="5"/>
      <c r="V848" s="5"/>
      <c r="W848" s="5"/>
    </row>
    <row r="849" ht="15.75" customHeight="1">
      <c r="A849" s="78"/>
      <c r="J849" s="196"/>
      <c r="T849" s="5"/>
      <c r="U849" s="5"/>
      <c r="V849" s="5"/>
      <c r="W849" s="5"/>
    </row>
    <row r="850" ht="15.75" customHeight="1">
      <c r="A850" s="78"/>
      <c r="J850" s="196"/>
      <c r="T850" s="5"/>
      <c r="U850" s="5"/>
      <c r="V850" s="5"/>
      <c r="W850" s="5"/>
    </row>
    <row r="851" ht="15.75" customHeight="1">
      <c r="A851" s="78"/>
      <c r="J851" s="196"/>
      <c r="T851" s="5"/>
      <c r="U851" s="5"/>
      <c r="V851" s="5"/>
      <c r="W851" s="5"/>
    </row>
    <row r="852" ht="15.75" customHeight="1">
      <c r="A852" s="78"/>
      <c r="J852" s="196"/>
      <c r="T852" s="5"/>
      <c r="U852" s="5"/>
      <c r="V852" s="5"/>
      <c r="W852" s="5"/>
    </row>
    <row r="853" ht="15.75" customHeight="1">
      <c r="A853" s="78"/>
      <c r="J853" s="196"/>
      <c r="T853" s="5"/>
      <c r="U853" s="5"/>
      <c r="V853" s="5"/>
      <c r="W853" s="5"/>
    </row>
    <row r="854" ht="15.75" customHeight="1">
      <c r="A854" s="78"/>
      <c r="J854" s="196"/>
      <c r="T854" s="5"/>
      <c r="U854" s="5"/>
      <c r="V854" s="5"/>
      <c r="W854" s="5"/>
    </row>
    <row r="855" ht="15.75" customHeight="1">
      <c r="A855" s="78"/>
      <c r="J855" s="196"/>
      <c r="T855" s="5"/>
      <c r="U855" s="5"/>
      <c r="V855" s="5"/>
      <c r="W855" s="5"/>
    </row>
    <row r="856" ht="15.75" customHeight="1">
      <c r="A856" s="78"/>
      <c r="J856" s="196"/>
      <c r="T856" s="5"/>
      <c r="U856" s="5"/>
      <c r="V856" s="5"/>
      <c r="W856" s="5"/>
    </row>
    <row r="857" ht="15.75" customHeight="1">
      <c r="A857" s="78"/>
      <c r="J857" s="196"/>
      <c r="T857" s="5"/>
      <c r="U857" s="5"/>
      <c r="V857" s="5"/>
      <c r="W857" s="5"/>
    </row>
    <row r="858" ht="15.75" customHeight="1">
      <c r="A858" s="78"/>
      <c r="J858" s="196"/>
      <c r="T858" s="5"/>
      <c r="U858" s="5"/>
      <c r="V858" s="5"/>
      <c r="W858" s="5"/>
    </row>
    <row r="859" ht="15.75" customHeight="1">
      <c r="A859" s="78"/>
      <c r="J859" s="196"/>
      <c r="T859" s="5"/>
      <c r="U859" s="5"/>
      <c r="V859" s="5"/>
      <c r="W859" s="5"/>
    </row>
    <row r="860" ht="15.75" customHeight="1">
      <c r="A860" s="78"/>
      <c r="J860" s="196"/>
      <c r="T860" s="5"/>
      <c r="U860" s="5"/>
      <c r="V860" s="5"/>
      <c r="W860" s="5"/>
    </row>
    <row r="861" ht="15.75" customHeight="1">
      <c r="A861" s="78"/>
      <c r="J861" s="196"/>
      <c r="T861" s="5"/>
      <c r="U861" s="5"/>
      <c r="V861" s="5"/>
      <c r="W861" s="5"/>
    </row>
    <row r="862" ht="15.75" customHeight="1">
      <c r="A862" s="78"/>
      <c r="J862" s="196"/>
      <c r="T862" s="5"/>
      <c r="U862" s="5"/>
      <c r="V862" s="5"/>
      <c r="W862" s="5"/>
    </row>
    <row r="863" ht="15.75" customHeight="1">
      <c r="A863" s="78"/>
      <c r="J863" s="196"/>
      <c r="T863" s="5"/>
      <c r="U863" s="5"/>
      <c r="V863" s="5"/>
      <c r="W863" s="5"/>
    </row>
    <row r="864" ht="15.75" customHeight="1">
      <c r="A864" s="78"/>
      <c r="J864" s="196"/>
      <c r="T864" s="5"/>
      <c r="U864" s="5"/>
      <c r="V864" s="5"/>
      <c r="W864" s="5"/>
    </row>
    <row r="865" ht="15.75" customHeight="1">
      <c r="A865" s="78"/>
      <c r="J865" s="196"/>
      <c r="T865" s="5"/>
      <c r="U865" s="5"/>
      <c r="V865" s="5"/>
      <c r="W865" s="5"/>
    </row>
    <row r="866" ht="15.75" customHeight="1">
      <c r="A866" s="78"/>
      <c r="J866" s="196"/>
      <c r="T866" s="5"/>
      <c r="U866" s="5"/>
      <c r="V866" s="5"/>
      <c r="W866" s="5"/>
    </row>
    <row r="867" ht="15.75" customHeight="1">
      <c r="A867" s="78"/>
      <c r="J867" s="196"/>
      <c r="T867" s="5"/>
      <c r="U867" s="5"/>
      <c r="V867" s="5"/>
      <c r="W867" s="5"/>
    </row>
    <row r="868" ht="15.75" customHeight="1">
      <c r="A868" s="78"/>
      <c r="J868" s="196"/>
      <c r="T868" s="5"/>
      <c r="U868" s="5"/>
      <c r="V868" s="5"/>
      <c r="W868" s="5"/>
    </row>
    <row r="869" ht="15.75" customHeight="1">
      <c r="A869" s="78"/>
      <c r="J869" s="196"/>
      <c r="T869" s="5"/>
      <c r="U869" s="5"/>
      <c r="V869" s="5"/>
      <c r="W869" s="5"/>
    </row>
    <row r="870" ht="15.75" customHeight="1">
      <c r="A870" s="78"/>
      <c r="J870" s="196"/>
      <c r="T870" s="5"/>
      <c r="U870" s="5"/>
      <c r="V870" s="5"/>
      <c r="W870" s="5"/>
    </row>
    <row r="871" ht="15.75" customHeight="1">
      <c r="A871" s="78"/>
      <c r="J871" s="196"/>
      <c r="T871" s="5"/>
      <c r="U871" s="5"/>
      <c r="V871" s="5"/>
      <c r="W871" s="5"/>
    </row>
    <row r="872" ht="15.75" customHeight="1">
      <c r="A872" s="78"/>
      <c r="J872" s="196"/>
      <c r="T872" s="5"/>
      <c r="U872" s="5"/>
      <c r="V872" s="5"/>
      <c r="W872" s="5"/>
    </row>
    <row r="873" ht="15.75" customHeight="1">
      <c r="A873" s="78"/>
      <c r="J873" s="196"/>
      <c r="T873" s="5"/>
      <c r="U873" s="5"/>
      <c r="V873" s="5"/>
      <c r="W873" s="5"/>
    </row>
    <row r="874" ht="15.75" customHeight="1">
      <c r="A874" s="78"/>
      <c r="J874" s="196"/>
      <c r="T874" s="5"/>
      <c r="U874" s="5"/>
      <c r="V874" s="5"/>
      <c r="W874" s="5"/>
    </row>
    <row r="875" ht="15.75" customHeight="1">
      <c r="A875" s="78"/>
      <c r="J875" s="196"/>
      <c r="T875" s="5"/>
      <c r="U875" s="5"/>
      <c r="V875" s="5"/>
      <c r="W875" s="5"/>
    </row>
    <row r="876" ht="15.75" customHeight="1">
      <c r="A876" s="78"/>
      <c r="J876" s="196"/>
      <c r="T876" s="5"/>
      <c r="U876" s="5"/>
      <c r="V876" s="5"/>
      <c r="W876" s="5"/>
    </row>
    <row r="877" ht="15.75" customHeight="1">
      <c r="A877" s="78"/>
      <c r="J877" s="196"/>
      <c r="T877" s="5"/>
      <c r="U877" s="5"/>
      <c r="V877" s="5"/>
      <c r="W877" s="5"/>
    </row>
    <row r="878" ht="15.75" customHeight="1">
      <c r="A878" s="78"/>
      <c r="J878" s="196"/>
      <c r="T878" s="5"/>
      <c r="U878" s="5"/>
      <c r="V878" s="5"/>
      <c r="W878" s="5"/>
    </row>
    <row r="879" ht="15.75" customHeight="1">
      <c r="A879" s="78"/>
      <c r="J879" s="196"/>
      <c r="T879" s="5"/>
      <c r="U879" s="5"/>
      <c r="V879" s="5"/>
      <c r="W879" s="5"/>
    </row>
    <row r="880" ht="15.75" customHeight="1">
      <c r="A880" s="78"/>
      <c r="J880" s="196"/>
      <c r="T880" s="5"/>
      <c r="U880" s="5"/>
      <c r="V880" s="5"/>
      <c r="W880" s="5"/>
    </row>
    <row r="881" ht="15.75" customHeight="1">
      <c r="A881" s="78"/>
      <c r="J881" s="196"/>
      <c r="T881" s="5"/>
      <c r="U881" s="5"/>
      <c r="V881" s="5"/>
      <c r="W881" s="5"/>
    </row>
    <row r="882" ht="15.75" customHeight="1">
      <c r="A882" s="78"/>
      <c r="J882" s="196"/>
      <c r="T882" s="5"/>
      <c r="U882" s="5"/>
      <c r="V882" s="5"/>
      <c r="W882" s="5"/>
    </row>
    <row r="883" ht="15.75" customHeight="1">
      <c r="A883" s="78"/>
      <c r="J883" s="196"/>
      <c r="T883" s="5"/>
      <c r="U883" s="5"/>
      <c r="V883" s="5"/>
      <c r="W883" s="5"/>
    </row>
    <row r="884" ht="15.75" customHeight="1">
      <c r="A884" s="78"/>
      <c r="J884" s="196"/>
      <c r="T884" s="5"/>
      <c r="U884" s="5"/>
      <c r="V884" s="5"/>
      <c r="W884" s="5"/>
    </row>
    <row r="885" ht="15.75" customHeight="1">
      <c r="A885" s="78"/>
      <c r="J885" s="196"/>
      <c r="T885" s="5"/>
      <c r="U885" s="5"/>
      <c r="V885" s="5"/>
      <c r="W885" s="5"/>
    </row>
    <row r="886" ht="15.75" customHeight="1">
      <c r="A886" s="78"/>
      <c r="J886" s="196"/>
      <c r="T886" s="5"/>
      <c r="U886" s="5"/>
      <c r="V886" s="5"/>
      <c r="W886" s="5"/>
    </row>
    <row r="887" ht="15.75" customHeight="1">
      <c r="A887" s="78"/>
      <c r="J887" s="196"/>
      <c r="T887" s="5"/>
      <c r="U887" s="5"/>
      <c r="V887" s="5"/>
      <c r="W887" s="5"/>
    </row>
    <row r="888" ht="15.75" customHeight="1">
      <c r="A888" s="78"/>
      <c r="J888" s="196"/>
      <c r="T888" s="5"/>
      <c r="U888" s="5"/>
      <c r="V888" s="5"/>
      <c r="W888" s="5"/>
    </row>
    <row r="889" ht="15.75" customHeight="1">
      <c r="A889" s="78"/>
      <c r="J889" s="196"/>
      <c r="T889" s="5"/>
      <c r="U889" s="5"/>
      <c r="V889" s="5"/>
      <c r="W889" s="5"/>
    </row>
    <row r="890" ht="15.75" customHeight="1">
      <c r="A890" s="78"/>
      <c r="J890" s="196"/>
      <c r="T890" s="5"/>
      <c r="U890" s="5"/>
      <c r="V890" s="5"/>
      <c r="W890" s="5"/>
    </row>
    <row r="891" ht="15.75" customHeight="1">
      <c r="A891" s="78"/>
      <c r="J891" s="196"/>
      <c r="T891" s="5"/>
      <c r="U891" s="5"/>
      <c r="V891" s="5"/>
      <c r="W891" s="5"/>
    </row>
    <row r="892" ht="15.75" customHeight="1">
      <c r="A892" s="78"/>
      <c r="J892" s="196"/>
      <c r="T892" s="5"/>
      <c r="U892" s="5"/>
      <c r="V892" s="5"/>
      <c r="W892" s="5"/>
    </row>
    <row r="893" ht="15.75" customHeight="1">
      <c r="A893" s="78"/>
      <c r="J893" s="196"/>
      <c r="T893" s="5"/>
      <c r="U893" s="5"/>
      <c r="V893" s="5"/>
      <c r="W893" s="5"/>
    </row>
    <row r="894" ht="15.75" customHeight="1">
      <c r="A894" s="78"/>
      <c r="J894" s="196"/>
      <c r="T894" s="5"/>
      <c r="U894" s="5"/>
      <c r="V894" s="5"/>
      <c r="W894" s="5"/>
    </row>
    <row r="895" ht="15.75" customHeight="1">
      <c r="A895" s="78"/>
      <c r="J895" s="196"/>
      <c r="T895" s="5"/>
      <c r="U895" s="5"/>
      <c r="V895" s="5"/>
      <c r="W895" s="5"/>
    </row>
    <row r="896" ht="15.75" customHeight="1">
      <c r="A896" s="78"/>
      <c r="J896" s="196"/>
      <c r="T896" s="5"/>
      <c r="U896" s="5"/>
      <c r="V896" s="5"/>
      <c r="W896" s="5"/>
    </row>
    <row r="897" ht="15.75" customHeight="1">
      <c r="A897" s="78"/>
      <c r="J897" s="196"/>
      <c r="T897" s="5"/>
      <c r="U897" s="5"/>
      <c r="V897" s="5"/>
      <c r="W897" s="5"/>
    </row>
    <row r="898" ht="15.75" customHeight="1">
      <c r="A898" s="78"/>
      <c r="J898" s="196"/>
      <c r="T898" s="5"/>
      <c r="U898" s="5"/>
      <c r="V898" s="5"/>
      <c r="W898" s="5"/>
    </row>
    <row r="899" ht="15.75" customHeight="1">
      <c r="A899" s="78"/>
      <c r="J899" s="196"/>
      <c r="T899" s="5"/>
      <c r="U899" s="5"/>
      <c r="V899" s="5"/>
      <c r="W899" s="5"/>
    </row>
    <row r="900" ht="15.75" customHeight="1">
      <c r="A900" s="78"/>
      <c r="J900" s="196"/>
      <c r="T900" s="5"/>
      <c r="U900" s="5"/>
      <c r="V900" s="5"/>
      <c r="W900" s="5"/>
    </row>
    <row r="901" ht="15.75" customHeight="1">
      <c r="A901" s="78"/>
      <c r="J901" s="196"/>
      <c r="T901" s="5"/>
      <c r="U901" s="5"/>
      <c r="V901" s="5"/>
      <c r="W901" s="5"/>
    </row>
    <row r="902" ht="15.75" customHeight="1">
      <c r="A902" s="78"/>
      <c r="J902" s="196"/>
      <c r="T902" s="5"/>
      <c r="U902" s="5"/>
      <c r="V902" s="5"/>
      <c r="W902" s="5"/>
    </row>
    <row r="903" ht="15.75" customHeight="1">
      <c r="A903" s="78"/>
      <c r="J903" s="196"/>
      <c r="T903" s="5"/>
      <c r="U903" s="5"/>
      <c r="V903" s="5"/>
      <c r="W903" s="5"/>
    </row>
    <row r="904" ht="15.75" customHeight="1">
      <c r="A904" s="78"/>
      <c r="J904" s="196"/>
      <c r="T904" s="5"/>
      <c r="U904" s="5"/>
      <c r="V904" s="5"/>
      <c r="W904" s="5"/>
    </row>
    <row r="905" ht="15.75" customHeight="1">
      <c r="A905" s="78"/>
      <c r="J905" s="196"/>
      <c r="T905" s="5"/>
      <c r="U905" s="5"/>
      <c r="V905" s="5"/>
      <c r="W905" s="5"/>
    </row>
    <row r="906" ht="15.75" customHeight="1">
      <c r="A906" s="78"/>
      <c r="J906" s="196"/>
      <c r="T906" s="5"/>
      <c r="U906" s="5"/>
      <c r="V906" s="5"/>
      <c r="W906" s="5"/>
    </row>
    <row r="907" ht="15.75" customHeight="1">
      <c r="A907" s="78"/>
      <c r="J907" s="196"/>
      <c r="T907" s="5"/>
      <c r="U907" s="5"/>
      <c r="V907" s="5"/>
      <c r="W907" s="5"/>
    </row>
    <row r="908" ht="15.75" customHeight="1">
      <c r="A908" s="78"/>
      <c r="J908" s="196"/>
      <c r="T908" s="5"/>
      <c r="U908" s="5"/>
      <c r="V908" s="5"/>
      <c r="W908" s="5"/>
    </row>
    <row r="909" ht="15.75" customHeight="1">
      <c r="A909" s="78"/>
      <c r="J909" s="196"/>
      <c r="T909" s="5"/>
      <c r="U909" s="5"/>
      <c r="V909" s="5"/>
      <c r="W909" s="5"/>
    </row>
    <row r="910" ht="15.75" customHeight="1">
      <c r="A910" s="78"/>
      <c r="J910" s="196"/>
      <c r="T910" s="5"/>
      <c r="U910" s="5"/>
      <c r="V910" s="5"/>
      <c r="W910" s="5"/>
    </row>
    <row r="911" ht="15.75" customHeight="1">
      <c r="A911" s="78"/>
      <c r="J911" s="196"/>
      <c r="T911" s="5"/>
      <c r="U911" s="5"/>
      <c r="V911" s="5"/>
      <c r="W911" s="5"/>
    </row>
    <row r="912" ht="15.75" customHeight="1">
      <c r="A912" s="78"/>
      <c r="J912" s="196"/>
      <c r="T912" s="5"/>
      <c r="U912" s="5"/>
      <c r="V912" s="5"/>
      <c r="W912" s="5"/>
    </row>
    <row r="913" ht="15.75" customHeight="1">
      <c r="A913" s="78"/>
      <c r="J913" s="196"/>
      <c r="T913" s="5"/>
      <c r="U913" s="5"/>
      <c r="V913" s="5"/>
      <c r="W913" s="5"/>
    </row>
    <row r="914" ht="15.75" customHeight="1">
      <c r="A914" s="78"/>
      <c r="J914" s="196"/>
      <c r="T914" s="5"/>
      <c r="U914" s="5"/>
      <c r="V914" s="5"/>
      <c r="W914" s="5"/>
    </row>
    <row r="915" ht="15.75" customHeight="1">
      <c r="A915" s="78"/>
      <c r="J915" s="196"/>
      <c r="T915" s="5"/>
      <c r="U915" s="5"/>
      <c r="V915" s="5"/>
      <c r="W915" s="5"/>
    </row>
    <row r="916" ht="15.75" customHeight="1">
      <c r="A916" s="78"/>
      <c r="J916" s="196"/>
      <c r="T916" s="5"/>
      <c r="U916" s="5"/>
      <c r="V916" s="5"/>
      <c r="W916" s="5"/>
    </row>
    <row r="917" ht="15.75" customHeight="1">
      <c r="A917" s="78"/>
      <c r="J917" s="196"/>
      <c r="T917" s="5"/>
      <c r="U917" s="5"/>
      <c r="V917" s="5"/>
      <c r="W917" s="5"/>
    </row>
    <row r="918" ht="15.75" customHeight="1">
      <c r="A918" s="78"/>
      <c r="J918" s="196"/>
      <c r="T918" s="5"/>
      <c r="U918" s="5"/>
      <c r="V918" s="5"/>
      <c r="W918" s="5"/>
    </row>
    <row r="919" ht="15.75" customHeight="1">
      <c r="A919" s="78"/>
      <c r="J919" s="196"/>
      <c r="T919" s="5"/>
      <c r="U919" s="5"/>
      <c r="V919" s="5"/>
      <c r="W919" s="5"/>
    </row>
    <row r="920" ht="15.75" customHeight="1">
      <c r="A920" s="78"/>
      <c r="J920" s="196"/>
      <c r="T920" s="5"/>
      <c r="U920" s="5"/>
      <c r="V920" s="5"/>
      <c r="W920" s="5"/>
    </row>
    <row r="921" ht="15.75" customHeight="1">
      <c r="A921" s="78"/>
      <c r="J921" s="196"/>
      <c r="T921" s="5"/>
      <c r="U921" s="5"/>
      <c r="V921" s="5"/>
      <c r="W921" s="5"/>
    </row>
    <row r="922" ht="15.75" customHeight="1">
      <c r="A922" s="78"/>
      <c r="J922" s="196"/>
      <c r="T922" s="5"/>
      <c r="U922" s="5"/>
      <c r="V922" s="5"/>
      <c r="W922" s="5"/>
    </row>
    <row r="923" ht="15.75" customHeight="1">
      <c r="A923" s="78"/>
      <c r="J923" s="196"/>
      <c r="T923" s="5"/>
      <c r="U923" s="5"/>
      <c r="V923" s="5"/>
      <c r="W923" s="5"/>
    </row>
    <row r="924" ht="15.75" customHeight="1">
      <c r="A924" s="78"/>
      <c r="J924" s="196"/>
      <c r="T924" s="5"/>
      <c r="U924" s="5"/>
      <c r="V924" s="5"/>
      <c r="W924" s="5"/>
    </row>
    <row r="925" ht="15.75" customHeight="1">
      <c r="A925" s="78"/>
      <c r="J925" s="196"/>
      <c r="T925" s="5"/>
      <c r="U925" s="5"/>
      <c r="V925" s="5"/>
      <c r="W925" s="5"/>
    </row>
    <row r="926" ht="15.75" customHeight="1">
      <c r="A926" s="78"/>
      <c r="J926" s="196"/>
      <c r="T926" s="5"/>
      <c r="U926" s="5"/>
      <c r="V926" s="5"/>
      <c r="W926" s="5"/>
    </row>
    <row r="927" ht="15.75" customHeight="1">
      <c r="A927" s="78"/>
      <c r="J927" s="196"/>
      <c r="T927" s="5"/>
      <c r="U927" s="5"/>
      <c r="V927" s="5"/>
      <c r="W927" s="5"/>
    </row>
    <row r="928" ht="15.75" customHeight="1">
      <c r="A928" s="78"/>
      <c r="J928" s="196"/>
      <c r="T928" s="5"/>
      <c r="U928" s="5"/>
      <c r="V928" s="5"/>
      <c r="W928" s="5"/>
    </row>
    <row r="929" ht="15.75" customHeight="1">
      <c r="A929" s="78"/>
      <c r="J929" s="196"/>
      <c r="T929" s="5"/>
      <c r="U929" s="5"/>
      <c r="V929" s="5"/>
      <c r="W929" s="5"/>
    </row>
    <row r="930" ht="15.75" customHeight="1">
      <c r="A930" s="78"/>
      <c r="J930" s="196"/>
      <c r="T930" s="5"/>
      <c r="U930" s="5"/>
      <c r="V930" s="5"/>
      <c r="W930" s="5"/>
    </row>
    <row r="931" ht="15.75" customHeight="1">
      <c r="A931" s="78"/>
      <c r="J931" s="196"/>
      <c r="T931" s="5"/>
      <c r="U931" s="5"/>
      <c r="V931" s="5"/>
      <c r="W931" s="5"/>
    </row>
    <row r="932" ht="15.75" customHeight="1">
      <c r="A932" s="78"/>
      <c r="J932" s="196"/>
      <c r="T932" s="5"/>
      <c r="U932" s="5"/>
      <c r="V932" s="5"/>
      <c r="W932" s="5"/>
    </row>
    <row r="933" ht="15.75" customHeight="1">
      <c r="A933" s="78"/>
      <c r="J933" s="196"/>
      <c r="T933" s="5"/>
      <c r="U933" s="5"/>
      <c r="V933" s="5"/>
      <c r="W933" s="5"/>
    </row>
    <row r="934" ht="15.75" customHeight="1">
      <c r="A934" s="78"/>
      <c r="J934" s="196"/>
      <c r="T934" s="5"/>
      <c r="U934" s="5"/>
      <c r="V934" s="5"/>
      <c r="W934" s="5"/>
    </row>
    <row r="935" ht="15.75" customHeight="1">
      <c r="A935" s="78"/>
      <c r="J935" s="196"/>
      <c r="T935" s="5"/>
      <c r="U935" s="5"/>
      <c r="V935" s="5"/>
      <c r="W935" s="5"/>
    </row>
    <row r="936" ht="15.75" customHeight="1">
      <c r="A936" s="78"/>
      <c r="J936" s="196"/>
      <c r="T936" s="5"/>
      <c r="U936" s="5"/>
      <c r="V936" s="5"/>
      <c r="W936" s="5"/>
    </row>
    <row r="937" ht="15.75" customHeight="1">
      <c r="A937" s="78"/>
      <c r="J937" s="196"/>
      <c r="T937" s="5"/>
      <c r="U937" s="5"/>
      <c r="V937" s="5"/>
      <c r="W937" s="5"/>
    </row>
    <row r="938" ht="15.75" customHeight="1">
      <c r="A938" s="78"/>
      <c r="J938" s="196"/>
      <c r="T938" s="5"/>
      <c r="U938" s="5"/>
      <c r="V938" s="5"/>
      <c r="W938" s="5"/>
    </row>
    <row r="939" ht="15.75" customHeight="1">
      <c r="A939" s="78"/>
      <c r="J939" s="196"/>
      <c r="T939" s="5"/>
      <c r="U939" s="5"/>
      <c r="V939" s="5"/>
      <c r="W939" s="5"/>
    </row>
    <row r="940" ht="15.75" customHeight="1">
      <c r="A940" s="78"/>
      <c r="J940" s="196"/>
      <c r="T940" s="5"/>
      <c r="U940" s="5"/>
      <c r="V940" s="5"/>
      <c r="W940" s="5"/>
    </row>
    <row r="941" ht="15.75" customHeight="1">
      <c r="A941" s="78"/>
      <c r="J941" s="196"/>
      <c r="T941" s="5"/>
      <c r="U941" s="5"/>
      <c r="V941" s="5"/>
      <c r="W941" s="5"/>
    </row>
    <row r="942" ht="15.75" customHeight="1">
      <c r="A942" s="78"/>
      <c r="J942" s="196"/>
      <c r="T942" s="5"/>
      <c r="U942" s="5"/>
      <c r="V942" s="5"/>
      <c r="W942" s="5"/>
    </row>
    <row r="943" ht="15.75" customHeight="1">
      <c r="A943" s="78"/>
      <c r="J943" s="196"/>
      <c r="T943" s="5"/>
      <c r="U943" s="5"/>
      <c r="V943" s="5"/>
      <c r="W943" s="5"/>
    </row>
    <row r="944" ht="15.75" customHeight="1">
      <c r="A944" s="78"/>
      <c r="J944" s="196"/>
      <c r="T944" s="5"/>
      <c r="U944" s="5"/>
      <c r="V944" s="5"/>
      <c r="W944" s="5"/>
    </row>
    <row r="945" ht="15.75" customHeight="1">
      <c r="A945" s="78"/>
      <c r="J945" s="196"/>
      <c r="T945" s="5"/>
      <c r="U945" s="5"/>
      <c r="V945" s="5"/>
      <c r="W945" s="5"/>
    </row>
    <row r="946" ht="15.75" customHeight="1">
      <c r="A946" s="78"/>
      <c r="J946" s="196"/>
      <c r="T946" s="5"/>
      <c r="U946" s="5"/>
      <c r="V946" s="5"/>
      <c r="W946" s="5"/>
    </row>
    <row r="947" ht="15.75" customHeight="1">
      <c r="A947" s="78"/>
      <c r="J947" s="196"/>
      <c r="T947" s="5"/>
      <c r="U947" s="5"/>
      <c r="V947" s="5"/>
      <c r="W947" s="5"/>
    </row>
    <row r="948" ht="15.75" customHeight="1">
      <c r="A948" s="78"/>
      <c r="J948" s="196"/>
      <c r="T948" s="5"/>
      <c r="U948" s="5"/>
      <c r="V948" s="5"/>
      <c r="W948" s="5"/>
    </row>
    <row r="949" ht="15.75" customHeight="1">
      <c r="A949" s="78"/>
      <c r="J949" s="196"/>
      <c r="T949" s="5"/>
      <c r="U949" s="5"/>
      <c r="V949" s="5"/>
      <c r="W949" s="5"/>
    </row>
    <row r="950" ht="15.75" customHeight="1">
      <c r="A950" s="78"/>
      <c r="J950" s="196"/>
      <c r="T950" s="5"/>
      <c r="U950" s="5"/>
      <c r="V950" s="5"/>
      <c r="W950" s="5"/>
    </row>
    <row r="951" ht="15.75" customHeight="1">
      <c r="A951" s="78"/>
      <c r="J951" s="196"/>
      <c r="T951" s="5"/>
      <c r="U951" s="5"/>
      <c r="V951" s="5"/>
      <c r="W951" s="5"/>
    </row>
    <row r="952" ht="15.75" customHeight="1">
      <c r="A952" s="78"/>
      <c r="J952" s="196"/>
      <c r="T952" s="5"/>
      <c r="U952" s="5"/>
      <c r="V952" s="5"/>
      <c r="W952" s="5"/>
    </row>
    <row r="953" ht="15.75" customHeight="1">
      <c r="A953" s="78"/>
      <c r="J953" s="196"/>
      <c r="T953" s="5"/>
      <c r="U953" s="5"/>
      <c r="V953" s="5"/>
      <c r="W953" s="5"/>
    </row>
    <row r="954" ht="15.75" customHeight="1">
      <c r="A954" s="78"/>
      <c r="J954" s="196"/>
      <c r="T954" s="5"/>
      <c r="U954" s="5"/>
      <c r="V954" s="5"/>
      <c r="W954" s="5"/>
    </row>
    <row r="955" ht="15.75" customHeight="1">
      <c r="A955" s="78"/>
      <c r="J955" s="196"/>
      <c r="T955" s="5"/>
      <c r="U955" s="5"/>
      <c r="V955" s="5"/>
      <c r="W955" s="5"/>
    </row>
    <row r="956" ht="15.75" customHeight="1">
      <c r="A956" s="78"/>
      <c r="J956" s="196"/>
      <c r="T956" s="5"/>
      <c r="U956" s="5"/>
      <c r="V956" s="5"/>
      <c r="W956" s="5"/>
    </row>
    <row r="957" ht="15.75" customHeight="1">
      <c r="A957" s="78"/>
      <c r="J957" s="196"/>
      <c r="T957" s="5"/>
      <c r="U957" s="5"/>
      <c r="V957" s="5"/>
      <c r="W957" s="5"/>
    </row>
    <row r="958" ht="15.75" customHeight="1">
      <c r="A958" s="78"/>
      <c r="J958" s="196"/>
      <c r="T958" s="5"/>
      <c r="U958" s="5"/>
      <c r="V958" s="5"/>
      <c r="W958" s="5"/>
    </row>
    <row r="959" ht="15.75" customHeight="1">
      <c r="A959" s="78"/>
      <c r="J959" s="196"/>
      <c r="T959" s="5"/>
      <c r="U959" s="5"/>
      <c r="V959" s="5"/>
      <c r="W959" s="5"/>
    </row>
    <row r="960" ht="15.75" customHeight="1">
      <c r="A960" s="78"/>
      <c r="J960" s="196"/>
      <c r="T960" s="5"/>
      <c r="U960" s="5"/>
      <c r="V960" s="5"/>
      <c r="W960" s="5"/>
    </row>
    <row r="961" ht="15.75" customHeight="1">
      <c r="A961" s="78"/>
      <c r="J961" s="196"/>
      <c r="T961" s="5"/>
      <c r="U961" s="5"/>
      <c r="V961" s="5"/>
      <c r="W961" s="5"/>
    </row>
    <row r="962" ht="15.75" customHeight="1">
      <c r="A962" s="78"/>
      <c r="J962" s="196"/>
      <c r="T962" s="5"/>
      <c r="U962" s="5"/>
      <c r="V962" s="5"/>
      <c r="W962" s="5"/>
    </row>
    <row r="963" ht="15.75" customHeight="1">
      <c r="A963" s="78"/>
      <c r="J963" s="196"/>
      <c r="T963" s="5"/>
      <c r="U963" s="5"/>
      <c r="V963" s="5"/>
      <c r="W963" s="5"/>
    </row>
    <row r="964" ht="15.75" customHeight="1">
      <c r="A964" s="78"/>
      <c r="J964" s="196"/>
      <c r="T964" s="5"/>
      <c r="U964" s="5"/>
      <c r="V964" s="5"/>
      <c r="W964" s="5"/>
    </row>
    <row r="965" ht="15.75" customHeight="1">
      <c r="A965" s="78"/>
      <c r="J965" s="196"/>
      <c r="T965" s="5"/>
      <c r="U965" s="5"/>
      <c r="V965" s="5"/>
      <c r="W965" s="5"/>
    </row>
    <row r="966" ht="15.75" customHeight="1">
      <c r="A966" s="78"/>
      <c r="J966" s="196"/>
      <c r="T966" s="5"/>
      <c r="U966" s="5"/>
      <c r="V966" s="5"/>
      <c r="W966" s="5"/>
    </row>
    <row r="967" ht="15.75" customHeight="1">
      <c r="A967" s="78"/>
      <c r="J967" s="196"/>
      <c r="T967" s="5"/>
      <c r="U967" s="5"/>
      <c r="V967" s="5"/>
      <c r="W967" s="5"/>
    </row>
    <row r="968" ht="15.75" customHeight="1">
      <c r="A968" s="78"/>
      <c r="J968" s="196"/>
      <c r="T968" s="5"/>
      <c r="U968" s="5"/>
      <c r="V968" s="5"/>
      <c r="W968" s="5"/>
    </row>
    <row r="969" ht="15.75" customHeight="1">
      <c r="A969" s="78"/>
      <c r="J969" s="196"/>
      <c r="T969" s="5"/>
      <c r="U969" s="5"/>
      <c r="V969" s="5"/>
      <c r="W969" s="5"/>
    </row>
    <row r="970" ht="15.75" customHeight="1">
      <c r="A970" s="78"/>
      <c r="J970" s="196"/>
      <c r="T970" s="5"/>
      <c r="U970" s="5"/>
      <c r="V970" s="5"/>
      <c r="W970" s="5"/>
    </row>
    <row r="971" ht="15.75" customHeight="1">
      <c r="A971" s="78"/>
      <c r="J971" s="196"/>
      <c r="T971" s="5"/>
      <c r="U971" s="5"/>
      <c r="V971" s="5"/>
      <c r="W971" s="5"/>
    </row>
    <row r="972" ht="15.75" customHeight="1">
      <c r="A972" s="78"/>
      <c r="J972" s="196"/>
      <c r="T972" s="5"/>
      <c r="U972" s="5"/>
      <c r="V972" s="5"/>
      <c r="W972" s="5"/>
    </row>
    <row r="973" ht="15.75" customHeight="1">
      <c r="A973" s="78"/>
      <c r="J973" s="196"/>
      <c r="T973" s="5"/>
      <c r="U973" s="5"/>
      <c r="V973" s="5"/>
      <c r="W973" s="5"/>
    </row>
    <row r="974" ht="15.75" customHeight="1">
      <c r="A974" s="78"/>
      <c r="J974" s="196"/>
      <c r="T974" s="5"/>
      <c r="U974" s="5"/>
      <c r="V974" s="5"/>
      <c r="W974" s="5"/>
    </row>
    <row r="975" ht="15.75" customHeight="1">
      <c r="A975" s="78"/>
      <c r="J975" s="196"/>
      <c r="T975" s="5"/>
      <c r="U975" s="5"/>
      <c r="V975" s="5"/>
      <c r="W975" s="5"/>
    </row>
    <row r="976" ht="15.75" customHeight="1">
      <c r="A976" s="78"/>
      <c r="J976" s="196"/>
      <c r="T976" s="5"/>
      <c r="U976" s="5"/>
      <c r="V976" s="5"/>
      <c r="W976" s="5"/>
    </row>
    <row r="977" ht="15.75" customHeight="1">
      <c r="A977" s="78"/>
      <c r="J977" s="196"/>
      <c r="T977" s="5"/>
      <c r="U977" s="5"/>
      <c r="V977" s="5"/>
      <c r="W977" s="5"/>
    </row>
    <row r="978" ht="15.75" customHeight="1">
      <c r="A978" s="78"/>
      <c r="J978" s="196"/>
      <c r="T978" s="5"/>
      <c r="U978" s="5"/>
      <c r="V978" s="5"/>
      <c r="W978" s="5"/>
    </row>
    <row r="979" ht="15.75" customHeight="1">
      <c r="A979" s="78"/>
      <c r="J979" s="196"/>
      <c r="T979" s="5"/>
      <c r="U979" s="5"/>
      <c r="V979" s="5"/>
      <c r="W979" s="5"/>
    </row>
    <row r="980" ht="15.75" customHeight="1">
      <c r="A980" s="78"/>
      <c r="J980" s="196"/>
      <c r="T980" s="5"/>
      <c r="U980" s="5"/>
      <c r="V980" s="5"/>
      <c r="W980" s="5"/>
    </row>
    <row r="981" ht="15.75" customHeight="1">
      <c r="A981" s="78"/>
      <c r="J981" s="196"/>
      <c r="T981" s="5"/>
      <c r="U981" s="5"/>
      <c r="V981" s="5"/>
      <c r="W981" s="5"/>
    </row>
    <row r="982" ht="15.75" customHeight="1">
      <c r="A982" s="78"/>
      <c r="J982" s="196"/>
      <c r="T982" s="5"/>
      <c r="U982" s="5"/>
      <c r="V982" s="5"/>
      <c r="W982" s="5"/>
    </row>
    <row r="983" ht="15.75" customHeight="1">
      <c r="A983" s="78"/>
      <c r="J983" s="196"/>
      <c r="T983" s="5"/>
      <c r="U983" s="5"/>
      <c r="V983" s="5"/>
      <c r="W983" s="5"/>
    </row>
    <row r="984" ht="15.75" customHeight="1">
      <c r="A984" s="78"/>
      <c r="J984" s="196"/>
      <c r="T984" s="5"/>
      <c r="U984" s="5"/>
      <c r="V984" s="5"/>
      <c r="W984" s="5"/>
    </row>
    <row r="985" ht="15.75" customHeight="1">
      <c r="A985" s="78"/>
      <c r="J985" s="196"/>
      <c r="T985" s="5"/>
      <c r="U985" s="5"/>
      <c r="V985" s="5"/>
      <c r="W985" s="5"/>
    </row>
    <row r="986" ht="15.75" customHeight="1">
      <c r="A986" s="78"/>
      <c r="J986" s="196"/>
      <c r="T986" s="5"/>
      <c r="U986" s="5"/>
      <c r="V986" s="5"/>
      <c r="W986" s="5"/>
    </row>
    <row r="987" ht="15.75" customHeight="1">
      <c r="A987" s="78"/>
      <c r="J987" s="196"/>
      <c r="T987" s="5"/>
      <c r="U987" s="5"/>
      <c r="V987" s="5"/>
      <c r="W987" s="5"/>
    </row>
    <row r="988" ht="15.75" customHeight="1">
      <c r="A988" s="78"/>
      <c r="J988" s="196"/>
      <c r="T988" s="5"/>
      <c r="U988" s="5"/>
      <c r="V988" s="5"/>
      <c r="W988" s="5"/>
    </row>
    <row r="989" ht="15.75" customHeight="1">
      <c r="A989" s="78"/>
      <c r="J989" s="196"/>
      <c r="T989" s="5"/>
      <c r="U989" s="5"/>
      <c r="V989" s="5"/>
      <c r="W989" s="5"/>
    </row>
    <row r="990" ht="15.75" customHeight="1">
      <c r="A990" s="78"/>
      <c r="J990" s="196"/>
      <c r="T990" s="5"/>
      <c r="U990" s="5"/>
      <c r="V990" s="5"/>
      <c r="W990" s="5"/>
    </row>
    <row r="991" ht="15.75" customHeight="1">
      <c r="A991" s="78"/>
      <c r="J991" s="196"/>
      <c r="T991" s="5"/>
      <c r="U991" s="5"/>
      <c r="V991" s="5"/>
      <c r="W991" s="5"/>
    </row>
    <row r="992" ht="15.75" customHeight="1">
      <c r="A992" s="78"/>
      <c r="J992" s="196"/>
      <c r="T992" s="5"/>
      <c r="U992" s="5"/>
      <c r="V992" s="5"/>
      <c r="W992" s="5"/>
    </row>
    <row r="993" ht="15.75" customHeight="1">
      <c r="A993" s="78"/>
      <c r="J993" s="196"/>
      <c r="T993" s="5"/>
      <c r="U993" s="5"/>
      <c r="V993" s="5"/>
      <c r="W993" s="5"/>
    </row>
    <row r="994" ht="15.75" customHeight="1">
      <c r="A994" s="78"/>
      <c r="J994" s="196"/>
      <c r="T994" s="5"/>
      <c r="U994" s="5"/>
      <c r="V994" s="5"/>
      <c r="W994" s="5"/>
    </row>
    <row r="995" ht="15.75" customHeight="1">
      <c r="A995" s="78"/>
      <c r="J995" s="196"/>
      <c r="T995" s="5"/>
      <c r="U995" s="5"/>
      <c r="V995" s="5"/>
      <c r="W995" s="5"/>
    </row>
    <row r="996" ht="15.75" customHeight="1">
      <c r="A996" s="78"/>
      <c r="J996" s="196"/>
      <c r="T996" s="5"/>
      <c r="U996" s="5"/>
      <c r="V996" s="5"/>
      <c r="W996" s="5"/>
    </row>
    <row r="997" ht="15.75" customHeight="1">
      <c r="A997" s="78"/>
      <c r="J997" s="196"/>
      <c r="T997" s="5"/>
      <c r="U997" s="5"/>
      <c r="V997" s="5"/>
      <c r="W997" s="5"/>
    </row>
    <row r="998" ht="15.75" customHeight="1">
      <c r="A998" s="78"/>
      <c r="J998" s="196"/>
      <c r="T998" s="5"/>
      <c r="U998" s="5"/>
      <c r="V998" s="5"/>
      <c r="W998" s="5"/>
    </row>
    <row r="999" ht="15.75" customHeight="1">
      <c r="A999" s="78"/>
      <c r="J999" s="196"/>
      <c r="T999" s="5"/>
      <c r="U999" s="5"/>
      <c r="V999" s="5"/>
      <c r="W999" s="5"/>
    </row>
    <row r="1000" ht="15.75" customHeight="1">
      <c r="A1000" s="78"/>
      <c r="J1000" s="196"/>
      <c r="T1000" s="5"/>
      <c r="U1000" s="5"/>
      <c r="V1000" s="5"/>
      <c r="W1000" s="5"/>
    </row>
  </sheetData>
  <mergeCells count="30">
    <mergeCell ref="P3:Q3"/>
    <mergeCell ref="A43:F43"/>
    <mergeCell ref="G43:L43"/>
    <mergeCell ref="A44:F44"/>
    <mergeCell ref="G44:L44"/>
    <mergeCell ref="B46:C46"/>
    <mergeCell ref="B47:C47"/>
    <mergeCell ref="B50:C50"/>
    <mergeCell ref="B51:C51"/>
    <mergeCell ref="B52:C52"/>
    <mergeCell ref="B53:C53"/>
    <mergeCell ref="B54:C54"/>
    <mergeCell ref="B55:C55"/>
    <mergeCell ref="B56:C56"/>
    <mergeCell ref="B57:C57"/>
    <mergeCell ref="B58:C58"/>
    <mergeCell ref="B59:C59"/>
    <mergeCell ref="B60:C60"/>
    <mergeCell ref="C67:C68"/>
    <mergeCell ref="D67:D68"/>
    <mergeCell ref="E67:E68"/>
    <mergeCell ref="D71:D74"/>
    <mergeCell ref="E71:E74"/>
    <mergeCell ref="B67:B68"/>
    <mergeCell ref="B69:B70"/>
    <mergeCell ref="C69:C70"/>
    <mergeCell ref="D69:D70"/>
    <mergeCell ref="E69:E70"/>
    <mergeCell ref="B71:B74"/>
    <mergeCell ref="C71:C7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6.43"/>
    <col customWidth="1" min="3" max="3" width="22.43"/>
    <col customWidth="1" min="4" max="7" width="9.14"/>
    <col customWidth="1" min="8" max="8" width="16.86"/>
    <col customWidth="1" min="9" max="9" width="63.43"/>
    <col customWidth="1" min="10" max="10" width="22.86"/>
    <col customWidth="1" min="11" max="12" width="9.14"/>
    <col customWidth="1" min="13" max="13" width="55.43"/>
    <col customWidth="1" min="14" max="30" width="12.14"/>
  </cols>
  <sheetData>
    <row r="1" ht="15.0" customHeight="1">
      <c r="A1" s="165" t="s">
        <v>374</v>
      </c>
      <c r="B1" s="237" t="s">
        <v>499</v>
      </c>
      <c r="C1" s="71"/>
      <c r="D1" s="71"/>
      <c r="E1" s="71"/>
      <c r="F1" s="71"/>
      <c r="G1" s="71"/>
      <c r="H1" s="71"/>
      <c r="I1" s="71"/>
      <c r="J1" s="166"/>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71"/>
      <c r="J2" s="166"/>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71"/>
      <c r="J3" s="166"/>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200.0</v>
      </c>
      <c r="D4" s="102" t="s">
        <v>378</v>
      </c>
      <c r="E4" s="102" t="s">
        <v>378</v>
      </c>
      <c r="F4" s="102" t="s">
        <v>378</v>
      </c>
      <c r="G4" s="102" t="s">
        <v>378</v>
      </c>
      <c r="H4" s="102" t="s">
        <v>378</v>
      </c>
      <c r="I4" s="102" t="s">
        <v>378</v>
      </c>
      <c r="J4" s="196"/>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109" t="s">
        <v>387</v>
      </c>
      <c r="J5" s="166" t="s">
        <v>388</v>
      </c>
      <c r="K5" s="111"/>
      <c r="L5" s="111"/>
      <c r="M5" s="112"/>
      <c r="N5" s="5"/>
      <c r="O5" s="5"/>
      <c r="P5" s="5"/>
      <c r="Q5" s="5"/>
      <c r="R5" s="5"/>
      <c r="S5" s="5"/>
      <c r="T5" s="5"/>
      <c r="U5" s="5"/>
      <c r="V5" s="5"/>
      <c r="W5" s="5"/>
      <c r="X5" s="5"/>
      <c r="Y5" s="5"/>
      <c r="Z5" s="5"/>
      <c r="AA5" s="5"/>
      <c r="AB5" s="5"/>
      <c r="AC5" s="5"/>
      <c r="AD5" s="5"/>
    </row>
    <row r="6" ht="15.0" customHeight="1">
      <c r="A6" s="170">
        <v>46281.0</v>
      </c>
      <c r="B6" s="171">
        <v>694.0</v>
      </c>
      <c r="C6" s="108">
        <f t="shared" ref="C6:C27" si="1">HOUR(J6)*60+MINUTE(J6)</f>
        <v>214</v>
      </c>
      <c r="D6" s="108">
        <f t="shared" ref="D6:D17" si="2">MIN(((B6/(C6/60))/$C$4)*50, 100)</f>
        <v>48.64485981</v>
      </c>
      <c r="E6" s="113"/>
      <c r="F6" s="113">
        <v>3.0</v>
      </c>
      <c r="G6" s="108">
        <f t="shared" ref="G6:G17" si="3">F6/B6</f>
        <v>0.004322766571</v>
      </c>
      <c r="H6" s="108">
        <f t="shared" ref="H6:H12" si="4">IF(G6&lt;=0.1%,0,-1)</f>
        <v>-1</v>
      </c>
      <c r="I6" s="113" t="s">
        <v>504</v>
      </c>
      <c r="J6" s="176">
        <v>0.1491666666661331</v>
      </c>
      <c r="K6" s="240"/>
      <c r="L6" s="240"/>
      <c r="M6" s="112"/>
      <c r="N6" s="5"/>
      <c r="O6" s="5"/>
      <c r="P6" s="5"/>
      <c r="Q6" s="5"/>
      <c r="R6" s="5"/>
      <c r="S6" s="5"/>
      <c r="T6" s="5"/>
      <c r="U6" s="5"/>
      <c r="V6" s="5"/>
      <c r="W6" s="5"/>
      <c r="X6" s="5"/>
      <c r="Y6" s="5"/>
      <c r="Z6" s="5"/>
      <c r="AA6" s="5"/>
      <c r="AB6" s="5"/>
      <c r="AC6" s="5"/>
      <c r="AD6" s="5"/>
    </row>
    <row r="7" ht="15.0" customHeight="1">
      <c r="A7" s="170">
        <v>46282.0</v>
      </c>
      <c r="B7" s="182">
        <v>913.0</v>
      </c>
      <c r="C7" s="108">
        <f t="shared" si="1"/>
        <v>298</v>
      </c>
      <c r="D7" s="108">
        <f t="shared" si="2"/>
        <v>45.95637584</v>
      </c>
      <c r="E7" s="113" t="s">
        <v>378</v>
      </c>
      <c r="F7" s="113">
        <v>3.0</v>
      </c>
      <c r="G7" s="108">
        <f t="shared" si="3"/>
        <v>0.003285870756</v>
      </c>
      <c r="H7" s="108">
        <f t="shared" si="4"/>
        <v>-1</v>
      </c>
      <c r="I7" s="113" t="s">
        <v>505</v>
      </c>
      <c r="J7" s="176">
        <v>0.20715277777708252</v>
      </c>
      <c r="K7" s="115"/>
      <c r="L7" s="116"/>
      <c r="M7" s="117"/>
      <c r="N7" s="5"/>
      <c r="O7" s="5"/>
      <c r="P7" s="5"/>
      <c r="Q7" s="5"/>
      <c r="R7" s="5"/>
      <c r="S7" s="5"/>
      <c r="T7" s="5"/>
      <c r="U7" s="5"/>
      <c r="V7" s="5"/>
      <c r="W7" s="5"/>
      <c r="X7" s="5"/>
      <c r="Y7" s="5"/>
      <c r="Z7" s="5"/>
      <c r="AA7" s="5"/>
      <c r="AB7" s="5"/>
      <c r="AC7" s="5"/>
      <c r="AD7" s="5"/>
    </row>
    <row r="8" ht="15.0" customHeight="1">
      <c r="A8" s="170">
        <v>46283.0</v>
      </c>
      <c r="B8" s="197">
        <v>1039.0</v>
      </c>
      <c r="C8" s="108">
        <f t="shared" si="1"/>
        <v>303</v>
      </c>
      <c r="D8" s="108">
        <f t="shared" si="2"/>
        <v>51.43564356</v>
      </c>
      <c r="E8" s="113" t="s">
        <v>378</v>
      </c>
      <c r="F8" s="119"/>
      <c r="G8" s="108">
        <f t="shared" si="3"/>
        <v>0</v>
      </c>
      <c r="H8" s="108">
        <f t="shared" si="4"/>
        <v>0</v>
      </c>
      <c r="I8" s="119"/>
      <c r="J8" s="176">
        <v>0.210972222223063</v>
      </c>
      <c r="K8" s="115"/>
      <c r="L8" s="116"/>
      <c r="M8" s="121"/>
      <c r="N8" s="5"/>
      <c r="O8" s="5"/>
      <c r="P8" s="5"/>
      <c r="Q8" s="5"/>
      <c r="R8" s="5"/>
      <c r="S8" s="5"/>
      <c r="T8" s="5"/>
      <c r="U8" s="5"/>
      <c r="V8" s="5"/>
      <c r="W8" s="5"/>
      <c r="X8" s="5"/>
      <c r="Y8" s="5"/>
      <c r="Z8" s="5"/>
      <c r="AA8" s="5"/>
      <c r="AB8" s="5"/>
      <c r="AC8" s="5"/>
      <c r="AD8" s="5"/>
    </row>
    <row r="9" ht="15.0" customHeight="1">
      <c r="A9" s="170">
        <v>46285.0</v>
      </c>
      <c r="B9" s="197">
        <v>834.0</v>
      </c>
      <c r="C9" s="108">
        <f t="shared" si="1"/>
        <v>250</v>
      </c>
      <c r="D9" s="108">
        <f t="shared" si="2"/>
        <v>50.04</v>
      </c>
      <c r="E9" s="113" t="s">
        <v>378</v>
      </c>
      <c r="F9" s="119">
        <v>1.0</v>
      </c>
      <c r="G9" s="108">
        <f t="shared" si="3"/>
        <v>0.001199040767</v>
      </c>
      <c r="H9" s="108">
        <f t="shared" si="4"/>
        <v>-1</v>
      </c>
      <c r="I9" s="1" t="s">
        <v>507</v>
      </c>
      <c r="J9" s="176">
        <v>0.17424768518685596</v>
      </c>
      <c r="K9" s="115"/>
      <c r="L9" s="116"/>
      <c r="M9" s="117"/>
      <c r="N9" s="5"/>
      <c r="O9" s="5"/>
      <c r="P9" s="5"/>
      <c r="Q9" s="5"/>
      <c r="R9" s="5"/>
      <c r="S9" s="5"/>
      <c r="T9" s="5"/>
      <c r="U9" s="5"/>
      <c r="V9" s="5"/>
      <c r="W9" s="5"/>
      <c r="X9" s="5"/>
      <c r="Y9" s="5"/>
      <c r="Z9" s="5"/>
      <c r="AA9" s="5"/>
      <c r="AB9" s="5"/>
      <c r="AC9" s="5"/>
      <c r="AD9" s="5"/>
    </row>
    <row r="10" ht="15.0" customHeight="1">
      <c r="A10" s="170">
        <v>46286.0</v>
      </c>
      <c r="B10" s="198">
        <v>1220.0</v>
      </c>
      <c r="C10" s="108">
        <f t="shared" si="1"/>
        <v>319</v>
      </c>
      <c r="D10" s="108">
        <f t="shared" si="2"/>
        <v>57.36677116</v>
      </c>
      <c r="E10" s="113" t="s">
        <v>378</v>
      </c>
      <c r="F10" s="122">
        <v>1.0</v>
      </c>
      <c r="G10" s="108">
        <f t="shared" si="3"/>
        <v>0.0008196721311</v>
      </c>
      <c r="H10" s="108">
        <f t="shared" si="4"/>
        <v>0</v>
      </c>
      <c r="I10" s="122" t="s">
        <v>508</v>
      </c>
      <c r="J10" s="176">
        <v>0.2221296296302171</v>
      </c>
      <c r="K10" s="115"/>
      <c r="L10" s="116"/>
      <c r="M10" s="117"/>
      <c r="N10" s="123"/>
      <c r="O10" s="124">
        <f>B10/(B10+B11)</f>
        <v>0.5247311828</v>
      </c>
      <c r="P10" s="125"/>
      <c r="Q10" s="5"/>
      <c r="R10" s="5"/>
      <c r="S10" s="5"/>
      <c r="T10" s="5"/>
      <c r="U10" s="5"/>
      <c r="V10" s="5"/>
      <c r="W10" s="5"/>
      <c r="X10" s="5"/>
      <c r="Y10" s="5"/>
      <c r="Z10" s="5"/>
      <c r="AA10" s="5"/>
      <c r="AB10" s="5"/>
      <c r="AC10" s="5"/>
      <c r="AD10" s="5"/>
    </row>
    <row r="11" ht="15.0" customHeight="1">
      <c r="A11" s="170">
        <v>46287.0</v>
      </c>
      <c r="B11" s="198">
        <v>1105.0</v>
      </c>
      <c r="C11" s="108">
        <f t="shared" si="1"/>
        <v>272</v>
      </c>
      <c r="D11" s="108">
        <f t="shared" si="2"/>
        <v>60.9375</v>
      </c>
      <c r="E11" s="113" t="s">
        <v>378</v>
      </c>
      <c r="F11" s="119">
        <v>2.0</v>
      </c>
      <c r="G11" s="108">
        <f t="shared" si="3"/>
        <v>0.001809954751</v>
      </c>
      <c r="H11" s="108">
        <f t="shared" si="4"/>
        <v>-1</v>
      </c>
      <c r="I11" s="119" t="s">
        <v>510</v>
      </c>
      <c r="J11" s="176">
        <v>0.18934027777868323</v>
      </c>
      <c r="K11" s="115"/>
      <c r="L11" s="116"/>
      <c r="M11" s="117"/>
      <c r="N11" s="86"/>
      <c r="O11" s="126">
        <f>B11/(B10+B11)</f>
        <v>0.4752688172</v>
      </c>
      <c r="P11" s="127"/>
      <c r="Q11" s="5"/>
      <c r="R11" s="5"/>
      <c r="S11" s="5"/>
      <c r="T11" s="5"/>
      <c r="U11" s="5"/>
      <c r="V11" s="5"/>
      <c r="W11" s="5"/>
      <c r="X11" s="5"/>
      <c r="Y11" s="5"/>
      <c r="Z11" s="5"/>
      <c r="AA11" s="5"/>
      <c r="AB11" s="5"/>
      <c r="AC11" s="5"/>
      <c r="AD11" s="5"/>
    </row>
    <row r="12" ht="15.0" customHeight="1">
      <c r="A12" s="170">
        <v>46288.0</v>
      </c>
      <c r="B12" s="171">
        <v>1327.0</v>
      </c>
      <c r="C12" s="108">
        <f t="shared" si="1"/>
        <v>348</v>
      </c>
      <c r="D12" s="108">
        <f t="shared" si="2"/>
        <v>57.19827586</v>
      </c>
      <c r="E12" s="113" t="s">
        <v>378</v>
      </c>
      <c r="F12" s="119">
        <v>2.0</v>
      </c>
      <c r="G12" s="108">
        <f t="shared" si="3"/>
        <v>0.001507159005</v>
      </c>
      <c r="H12" s="108">
        <f t="shared" si="4"/>
        <v>-1</v>
      </c>
      <c r="I12" s="51" t="s">
        <v>511</v>
      </c>
      <c r="J12" s="176">
        <v>0.24229166666555102</v>
      </c>
      <c r="K12" s="115"/>
      <c r="L12" s="116"/>
      <c r="M12" s="117"/>
      <c r="N12" s="128"/>
      <c r="O12" s="124">
        <f>B12/(B12+B13)</f>
        <v>0.5789703316</v>
      </c>
      <c r="P12" s="125"/>
      <c r="Q12" s="5"/>
      <c r="R12" s="5"/>
      <c r="S12" s="5"/>
      <c r="T12" s="5"/>
      <c r="U12" s="5"/>
      <c r="V12" s="5"/>
      <c r="W12" s="5"/>
      <c r="X12" s="5"/>
      <c r="Y12" s="5"/>
      <c r="Z12" s="5"/>
      <c r="AA12" s="5"/>
      <c r="AB12" s="5"/>
      <c r="AC12" s="5"/>
      <c r="AD12" s="5"/>
    </row>
    <row r="13" ht="15.0" customHeight="1">
      <c r="A13" s="170">
        <v>46289.0</v>
      </c>
      <c r="B13" s="179">
        <v>965.0</v>
      </c>
      <c r="C13" s="108">
        <f t="shared" si="1"/>
        <v>242</v>
      </c>
      <c r="D13" s="108">
        <f t="shared" si="2"/>
        <v>59.81404959</v>
      </c>
      <c r="E13" s="113" t="s">
        <v>378</v>
      </c>
      <c r="F13" s="119">
        <v>2.0</v>
      </c>
      <c r="G13" s="108">
        <f t="shared" si="3"/>
        <v>0.00207253886</v>
      </c>
      <c r="H13" s="189">
        <f>IF(G13&lt;=0.1%,0,-1)-1</f>
        <v>-2</v>
      </c>
      <c r="I13" s="204" t="s">
        <v>512</v>
      </c>
      <c r="J13" s="176">
        <v>0.16857638888905058</v>
      </c>
      <c r="K13" s="115"/>
      <c r="L13" s="116"/>
      <c r="M13" s="117"/>
      <c r="N13" s="130"/>
      <c r="O13" s="131">
        <f>B13/(B12+B13)</f>
        <v>0.4210296684</v>
      </c>
      <c r="P13" s="132"/>
      <c r="Q13" s="5"/>
      <c r="R13" s="5"/>
      <c r="S13" s="5"/>
      <c r="T13" s="5"/>
      <c r="U13" s="5"/>
      <c r="V13" s="5"/>
      <c r="W13" s="5"/>
      <c r="X13" s="5"/>
      <c r="Y13" s="5"/>
      <c r="Z13" s="5"/>
      <c r="AA13" s="5"/>
      <c r="AB13" s="5"/>
      <c r="AC13" s="5"/>
      <c r="AD13" s="5"/>
    </row>
    <row r="14" ht="15.0" customHeight="1">
      <c r="A14" s="170">
        <v>46292.0</v>
      </c>
      <c r="B14" s="199">
        <v>1303.0</v>
      </c>
      <c r="C14" s="108">
        <f t="shared" si="1"/>
        <v>279</v>
      </c>
      <c r="D14" s="108">
        <f t="shared" si="2"/>
        <v>70.05376344</v>
      </c>
      <c r="E14" s="113" t="s">
        <v>378</v>
      </c>
      <c r="F14" s="122">
        <v>1.0</v>
      </c>
      <c r="G14" s="108">
        <f t="shared" si="3"/>
        <v>0.0007674597084</v>
      </c>
      <c r="H14" s="108">
        <f t="shared" ref="H14:H17" si="5">IF(G14&lt;=0.1%,0,-1)</f>
        <v>0</v>
      </c>
      <c r="I14" s="122" t="s">
        <v>513</v>
      </c>
      <c r="J14" s="176">
        <v>0.1940393518525525</v>
      </c>
      <c r="K14" s="115"/>
      <c r="L14" s="116"/>
      <c r="M14" s="117"/>
      <c r="N14" s="5"/>
      <c r="O14" s="5"/>
      <c r="P14" s="5"/>
      <c r="Q14" s="5"/>
      <c r="R14" s="5"/>
      <c r="S14" s="5"/>
      <c r="T14" s="5"/>
      <c r="U14" s="5"/>
      <c r="V14" s="5"/>
      <c r="W14" s="5"/>
      <c r="X14" s="5"/>
      <c r="Y14" s="5"/>
      <c r="Z14" s="5"/>
      <c r="AA14" s="5"/>
      <c r="AB14" s="5"/>
      <c r="AC14" s="5"/>
      <c r="AD14" s="5"/>
    </row>
    <row r="15" ht="15.0" customHeight="1">
      <c r="A15" s="170">
        <v>46293.0</v>
      </c>
      <c r="B15" s="179">
        <v>1446.0</v>
      </c>
      <c r="C15" s="108">
        <f t="shared" si="1"/>
        <v>294</v>
      </c>
      <c r="D15" s="108">
        <f t="shared" si="2"/>
        <v>73.7755102</v>
      </c>
      <c r="E15" s="113" t="s">
        <v>378</v>
      </c>
      <c r="F15" s="122">
        <v>2.0</v>
      </c>
      <c r="G15" s="108">
        <f t="shared" si="3"/>
        <v>0.001383125864</v>
      </c>
      <c r="H15" s="108">
        <f t="shared" si="5"/>
        <v>-1</v>
      </c>
      <c r="I15" s="122" t="s">
        <v>514</v>
      </c>
      <c r="J15" s="176">
        <v>0.20481481481328956</v>
      </c>
      <c r="K15" s="115"/>
      <c r="L15" s="116"/>
      <c r="M15" s="117"/>
      <c r="N15" s="5"/>
      <c r="O15" s="5"/>
      <c r="P15" s="5"/>
      <c r="Q15" s="5"/>
      <c r="R15" s="5"/>
      <c r="S15" s="5"/>
      <c r="T15" s="5"/>
      <c r="U15" s="5"/>
      <c r="V15" s="5"/>
      <c r="W15" s="5"/>
      <c r="X15" s="5"/>
      <c r="Y15" s="5"/>
      <c r="Z15" s="5"/>
      <c r="AA15" s="5"/>
      <c r="AB15" s="5"/>
      <c r="AC15" s="5"/>
      <c r="AD15" s="5"/>
    </row>
    <row r="16" ht="15.0" customHeight="1">
      <c r="A16" s="170">
        <v>46294.0</v>
      </c>
      <c r="B16" s="179">
        <v>1643.0</v>
      </c>
      <c r="C16" s="108">
        <f t="shared" si="1"/>
        <v>340</v>
      </c>
      <c r="D16" s="108">
        <f t="shared" si="2"/>
        <v>72.48529412</v>
      </c>
      <c r="E16" s="113" t="s">
        <v>378</v>
      </c>
      <c r="F16" s="119"/>
      <c r="G16" s="108">
        <f t="shared" si="3"/>
        <v>0</v>
      </c>
      <c r="H16" s="108">
        <f t="shared" si="5"/>
        <v>0</v>
      </c>
      <c r="I16" s="119" t="s">
        <v>378</v>
      </c>
      <c r="J16" s="176">
        <v>0.23625000000174623</v>
      </c>
      <c r="K16" s="115"/>
      <c r="L16" s="116"/>
      <c r="M16" s="133"/>
      <c r="N16" s="134"/>
      <c r="O16" s="135"/>
      <c r="P16" s="134"/>
      <c r="Q16" s="5"/>
      <c r="R16" s="5"/>
      <c r="S16" s="5"/>
      <c r="T16" s="5"/>
      <c r="U16" s="5"/>
      <c r="V16" s="5"/>
      <c r="W16" s="5"/>
      <c r="X16" s="5"/>
      <c r="Y16" s="5"/>
      <c r="Z16" s="5"/>
      <c r="AA16" s="5"/>
      <c r="AB16" s="5"/>
      <c r="AC16" s="5"/>
      <c r="AD16" s="5"/>
    </row>
    <row r="17" ht="15.0" customHeight="1">
      <c r="A17" s="170">
        <v>46295.0</v>
      </c>
      <c r="B17" s="199">
        <v>1516.0</v>
      </c>
      <c r="C17" s="108">
        <f t="shared" si="1"/>
        <v>314</v>
      </c>
      <c r="D17" s="108">
        <f t="shared" si="2"/>
        <v>72.42038217</v>
      </c>
      <c r="E17" s="113" t="s">
        <v>378</v>
      </c>
      <c r="F17" s="122"/>
      <c r="G17" s="108">
        <f t="shared" si="3"/>
        <v>0</v>
      </c>
      <c r="H17" s="108">
        <f t="shared" si="5"/>
        <v>0</v>
      </c>
      <c r="I17" s="122" t="s">
        <v>378</v>
      </c>
      <c r="J17" s="176">
        <v>0.21847222222277196</v>
      </c>
      <c r="K17" s="115"/>
      <c r="L17" s="136"/>
      <c r="M17" s="137"/>
      <c r="N17" s="138"/>
      <c r="O17" s="124">
        <f>B17/(B17+B18)</f>
        <v>1</v>
      </c>
      <c r="P17" s="125"/>
      <c r="Q17" s="5"/>
      <c r="R17" s="5"/>
      <c r="S17" s="5"/>
      <c r="T17" s="5"/>
      <c r="U17" s="5"/>
      <c r="V17" s="5"/>
      <c r="W17" s="5"/>
      <c r="X17" s="5"/>
      <c r="Y17" s="5"/>
      <c r="Z17" s="5"/>
      <c r="AA17" s="5"/>
      <c r="AB17" s="5"/>
      <c r="AC17" s="5"/>
      <c r="AD17" s="5"/>
    </row>
    <row r="18" ht="15.0" customHeight="1">
      <c r="A18" s="169"/>
      <c r="B18" s="122"/>
      <c r="C18" s="108">
        <f t="shared" si="1"/>
        <v>0</v>
      </c>
      <c r="D18" s="108"/>
      <c r="E18" s="113" t="s">
        <v>378</v>
      </c>
      <c r="F18" s="122"/>
      <c r="G18" s="108"/>
      <c r="H18" s="189">
        <v>-1.0</v>
      </c>
      <c r="I18" s="200" t="s">
        <v>515</v>
      </c>
      <c r="J18" s="114"/>
      <c r="K18" s="115"/>
      <c r="L18" s="136"/>
      <c r="M18" s="137"/>
      <c r="N18" s="139"/>
      <c r="O18" s="131">
        <f>B18/(B17+B18)</f>
        <v>0</v>
      </c>
      <c r="P18" s="132"/>
      <c r="Q18" s="5"/>
      <c r="R18" s="5"/>
      <c r="S18" s="5"/>
      <c r="T18" s="5"/>
      <c r="U18" s="5"/>
      <c r="V18" s="5"/>
      <c r="W18" s="5"/>
      <c r="X18" s="5"/>
      <c r="Y18" s="5"/>
      <c r="Z18" s="5"/>
      <c r="AA18" s="5"/>
      <c r="AB18" s="5"/>
      <c r="AC18" s="5"/>
      <c r="AD18" s="5"/>
    </row>
    <row r="19" ht="15.0" customHeight="1">
      <c r="A19" s="169"/>
      <c r="B19" s="119"/>
      <c r="C19" s="108">
        <f t="shared" si="1"/>
        <v>0</v>
      </c>
      <c r="D19" s="108"/>
      <c r="E19" s="113" t="s">
        <v>378</v>
      </c>
      <c r="F19" s="119"/>
      <c r="G19" s="108"/>
      <c r="H19" s="108"/>
      <c r="I19" s="119" t="s">
        <v>378</v>
      </c>
      <c r="J19" s="114"/>
      <c r="K19" s="115"/>
      <c r="L19" s="116"/>
      <c r="M19" s="117"/>
      <c r="N19" s="86"/>
      <c r="O19" s="126"/>
      <c r="P19" s="127"/>
      <c r="Q19" s="5"/>
      <c r="R19" s="5"/>
      <c r="S19" s="5"/>
      <c r="T19" s="5"/>
      <c r="U19" s="5"/>
      <c r="V19" s="5"/>
      <c r="W19" s="5"/>
      <c r="X19" s="5"/>
      <c r="Y19" s="5"/>
      <c r="Z19" s="5"/>
      <c r="AA19" s="5"/>
      <c r="AB19" s="5"/>
      <c r="AC19" s="5"/>
      <c r="AD19" s="5"/>
    </row>
    <row r="20" ht="15.0" customHeight="1">
      <c r="A20" s="169"/>
      <c r="B20" s="113"/>
      <c r="C20" s="108">
        <f t="shared" si="1"/>
        <v>0</v>
      </c>
      <c r="D20" s="108"/>
      <c r="E20" s="113" t="s">
        <v>378</v>
      </c>
      <c r="F20" s="113"/>
      <c r="G20" s="108"/>
      <c r="H20" s="108"/>
      <c r="I20" s="113" t="s">
        <v>378</v>
      </c>
      <c r="J20" s="166"/>
      <c r="K20" s="115"/>
      <c r="L20" s="116"/>
      <c r="M20" s="151"/>
      <c r="N20" s="152"/>
      <c r="O20" s="152"/>
      <c r="P20" s="153"/>
      <c r="Q20" s="5"/>
      <c r="R20" s="5"/>
      <c r="S20" s="5"/>
      <c r="T20" s="5"/>
      <c r="U20" s="5"/>
      <c r="V20" s="5"/>
      <c r="W20" s="5"/>
      <c r="X20" s="5"/>
      <c r="Y20" s="5"/>
      <c r="Z20" s="5"/>
      <c r="AA20" s="5"/>
      <c r="AB20" s="5"/>
      <c r="AC20" s="5"/>
      <c r="AD20" s="5"/>
    </row>
    <row r="21" ht="15.0" customHeight="1">
      <c r="A21" s="169"/>
      <c r="B21" s="108"/>
      <c r="C21" s="108">
        <f t="shared" si="1"/>
        <v>0</v>
      </c>
      <c r="D21" s="108"/>
      <c r="E21" s="113" t="s">
        <v>378</v>
      </c>
      <c r="F21" s="113"/>
      <c r="G21" s="108"/>
      <c r="H21" s="108"/>
      <c r="I21" s="113" t="s">
        <v>378</v>
      </c>
      <c r="J21" s="166"/>
      <c r="K21" s="115"/>
      <c r="L21" s="116"/>
      <c r="M21" s="151"/>
      <c r="N21" s="152"/>
      <c r="O21" s="152"/>
      <c r="P21" s="153"/>
      <c r="Q21" s="5"/>
      <c r="R21" s="5"/>
      <c r="S21" s="5"/>
      <c r="T21" s="5"/>
      <c r="U21" s="5"/>
      <c r="V21" s="5"/>
      <c r="W21" s="5"/>
      <c r="X21" s="5"/>
      <c r="Y21" s="5"/>
      <c r="Z21" s="5"/>
      <c r="AA21" s="5"/>
      <c r="AB21" s="5"/>
      <c r="AC21" s="5"/>
      <c r="AD21" s="5"/>
    </row>
    <row r="22" ht="15.0" customHeight="1">
      <c r="A22" s="169"/>
      <c r="B22" s="108"/>
      <c r="C22" s="108">
        <f t="shared" si="1"/>
        <v>0</v>
      </c>
      <c r="D22" s="108"/>
      <c r="E22" s="113" t="s">
        <v>378</v>
      </c>
      <c r="F22" s="113"/>
      <c r="G22" s="108"/>
      <c r="H22" s="108"/>
      <c r="I22" s="113" t="s">
        <v>378</v>
      </c>
      <c r="J22" s="166"/>
      <c r="K22" s="115"/>
      <c r="L22" s="116"/>
      <c r="M22" s="151"/>
      <c r="N22" s="152"/>
      <c r="O22" s="152"/>
      <c r="P22" s="153"/>
      <c r="Q22" s="5"/>
      <c r="R22" s="5"/>
      <c r="S22" s="5"/>
      <c r="T22" s="5"/>
      <c r="U22" s="5"/>
      <c r="V22" s="5"/>
      <c r="W22" s="5"/>
      <c r="X22" s="5"/>
      <c r="Y22" s="5"/>
      <c r="Z22" s="5"/>
      <c r="AA22" s="5"/>
      <c r="AB22" s="5"/>
      <c r="AC22" s="5"/>
      <c r="AD22" s="5"/>
    </row>
    <row r="23" ht="15.0" customHeight="1">
      <c r="A23" s="169"/>
      <c r="B23" s="108"/>
      <c r="C23" s="108">
        <f t="shared" si="1"/>
        <v>0</v>
      </c>
      <c r="D23" s="108"/>
      <c r="E23" s="113" t="s">
        <v>378</v>
      </c>
      <c r="F23" s="108"/>
      <c r="G23" s="108"/>
      <c r="H23" s="108"/>
      <c r="I23" s="108" t="s">
        <v>378</v>
      </c>
      <c r="J23" s="166"/>
      <c r="K23" s="115"/>
      <c r="L23" s="116"/>
      <c r="M23" s="151"/>
      <c r="N23" s="152"/>
      <c r="O23" s="152"/>
      <c r="P23" s="153"/>
      <c r="Q23" s="5"/>
      <c r="R23" s="5"/>
      <c r="S23" s="5"/>
      <c r="T23" s="5"/>
      <c r="U23" s="5"/>
      <c r="V23" s="5"/>
      <c r="W23" s="5"/>
      <c r="X23" s="5"/>
      <c r="Y23" s="5"/>
      <c r="Z23" s="5"/>
      <c r="AA23" s="5"/>
      <c r="AB23" s="5"/>
      <c r="AC23" s="5"/>
      <c r="AD23" s="5"/>
    </row>
    <row r="24" ht="15.0" customHeight="1">
      <c r="A24" s="169"/>
      <c r="B24" s="108"/>
      <c r="C24" s="108">
        <f t="shared" si="1"/>
        <v>0</v>
      </c>
      <c r="D24" s="108"/>
      <c r="E24" s="113" t="s">
        <v>378</v>
      </c>
      <c r="F24" s="108"/>
      <c r="G24" s="108"/>
      <c r="H24" s="108"/>
      <c r="I24" s="108" t="s">
        <v>378</v>
      </c>
      <c r="J24" s="166"/>
      <c r="K24" s="115"/>
      <c r="L24" s="116"/>
      <c r="M24" s="151"/>
      <c r="N24" s="152"/>
      <c r="O24" s="152"/>
      <c r="P24" s="153"/>
      <c r="Q24" s="5"/>
      <c r="R24" s="5"/>
      <c r="S24" s="5"/>
      <c r="T24" s="5"/>
      <c r="U24" s="5"/>
      <c r="V24" s="5"/>
      <c r="W24" s="5"/>
      <c r="X24" s="5"/>
      <c r="Y24" s="5"/>
      <c r="Z24" s="5"/>
      <c r="AA24" s="5"/>
      <c r="AB24" s="5"/>
      <c r="AC24" s="5"/>
      <c r="AD24" s="5"/>
    </row>
    <row r="25" ht="15.0" customHeight="1">
      <c r="A25" s="169"/>
      <c r="B25" s="108"/>
      <c r="C25" s="108">
        <f t="shared" si="1"/>
        <v>0</v>
      </c>
      <c r="D25" s="108"/>
      <c r="E25" s="113" t="s">
        <v>378</v>
      </c>
      <c r="F25" s="113"/>
      <c r="G25" s="108"/>
      <c r="H25" s="108"/>
      <c r="I25" s="113" t="s">
        <v>378</v>
      </c>
      <c r="J25" s="166"/>
      <c r="K25" s="115"/>
      <c r="L25" s="116"/>
      <c r="M25" s="151"/>
      <c r="N25" s="152"/>
      <c r="O25" s="152"/>
      <c r="P25" s="153"/>
      <c r="Q25" s="5"/>
      <c r="R25" s="5"/>
      <c r="S25" s="5"/>
      <c r="T25" s="5"/>
      <c r="U25" s="5"/>
      <c r="V25" s="5"/>
      <c r="W25" s="5"/>
      <c r="X25" s="5"/>
      <c r="Y25" s="5"/>
      <c r="Z25" s="5"/>
      <c r="AA25" s="5"/>
      <c r="AB25" s="5"/>
      <c r="AC25" s="5"/>
      <c r="AD25" s="5"/>
    </row>
    <row r="26" ht="15.0" customHeight="1">
      <c r="A26" s="169"/>
      <c r="B26" s="108"/>
      <c r="C26" s="108">
        <f t="shared" si="1"/>
        <v>0</v>
      </c>
      <c r="D26" s="108"/>
      <c r="E26" s="113" t="s">
        <v>378</v>
      </c>
      <c r="F26" s="113"/>
      <c r="G26" s="108"/>
      <c r="H26" s="108"/>
      <c r="I26" s="113" t="s">
        <v>378</v>
      </c>
      <c r="J26" s="166"/>
      <c r="K26" s="154"/>
      <c r="L26" s="154"/>
      <c r="M26" s="5"/>
      <c r="N26" s="152"/>
      <c r="O26" s="152"/>
      <c r="P26" s="153"/>
      <c r="Q26" s="5"/>
      <c r="R26" s="5"/>
      <c r="S26" s="5"/>
      <c r="T26" s="5"/>
      <c r="U26" s="5"/>
      <c r="V26" s="5"/>
      <c r="W26" s="5"/>
      <c r="X26" s="5"/>
      <c r="Y26" s="5"/>
      <c r="Z26" s="5"/>
      <c r="AA26" s="5"/>
      <c r="AB26" s="5"/>
      <c r="AC26" s="5"/>
      <c r="AD26" s="5"/>
    </row>
    <row r="27" ht="15.0" customHeight="1">
      <c r="A27" s="191" t="s">
        <v>378</v>
      </c>
      <c r="B27" s="113" t="s">
        <v>378</v>
      </c>
      <c r="C27" s="108">
        <f t="shared" si="1"/>
        <v>0</v>
      </c>
      <c r="D27" s="108"/>
      <c r="E27" s="113" t="s">
        <v>378</v>
      </c>
      <c r="F27" s="113"/>
      <c r="G27" s="108"/>
      <c r="H27" s="108"/>
      <c r="I27" s="113" t="s">
        <v>378</v>
      </c>
      <c r="J27" s="166"/>
      <c r="K27" s="156"/>
      <c r="L27" s="32"/>
      <c r="M27" s="96"/>
      <c r="N27" s="152"/>
      <c r="O27" s="152"/>
      <c r="P27" s="153"/>
      <c r="Q27" s="5"/>
      <c r="R27" s="5"/>
      <c r="S27" s="5"/>
      <c r="T27" s="5"/>
      <c r="U27" s="5"/>
      <c r="V27" s="5"/>
      <c r="W27" s="5"/>
      <c r="X27" s="5"/>
      <c r="Y27" s="96"/>
      <c r="Z27" s="96"/>
      <c r="AA27" s="96"/>
      <c r="AB27" s="96"/>
      <c r="AC27" s="96"/>
      <c r="AD27" s="96"/>
    </row>
    <row r="28" ht="15.0" customHeight="1">
      <c r="A28" s="191" t="s">
        <v>378</v>
      </c>
      <c r="B28" s="157">
        <f>SUM(B7:B27)</f>
        <v>13311</v>
      </c>
      <c r="C28" s="113" t="s">
        <v>378</v>
      </c>
      <c r="D28" s="108">
        <f>AVERAGE(D6:D27)</f>
        <v>60.01070215</v>
      </c>
      <c r="E28" s="113" t="s">
        <v>378</v>
      </c>
      <c r="F28" s="108">
        <f>SUM(F4:F27)</f>
        <v>17</v>
      </c>
      <c r="G28" s="108" t="s">
        <v>378</v>
      </c>
      <c r="H28" s="108">
        <f>SUM(H7:H27)</f>
        <v>-8</v>
      </c>
      <c r="I28" s="113" t="s">
        <v>378</v>
      </c>
      <c r="J28" s="166"/>
      <c r="K28" s="32"/>
      <c r="L28" s="32"/>
      <c r="M28" s="96"/>
      <c r="N28" s="152"/>
      <c r="O28" s="152"/>
      <c r="P28" s="153"/>
      <c r="Q28" s="5"/>
      <c r="R28" s="5"/>
      <c r="S28" s="5"/>
      <c r="T28" s="5"/>
      <c r="U28" s="5"/>
      <c r="V28" s="5"/>
      <c r="W28" s="5"/>
      <c r="X28" s="104"/>
      <c r="Y28" s="32"/>
      <c r="Z28" s="32"/>
      <c r="AA28" s="32"/>
      <c r="AB28" s="32"/>
      <c r="AC28" s="32"/>
      <c r="AD28" s="32"/>
    </row>
    <row r="29" ht="15.0" customHeight="1">
      <c r="A29" s="193"/>
      <c r="B29" s="71"/>
      <c r="C29" s="71"/>
      <c r="D29" s="71"/>
      <c r="E29" s="71"/>
      <c r="F29" s="71"/>
      <c r="G29" s="71"/>
      <c r="H29" s="71"/>
      <c r="I29" s="71"/>
      <c r="J29" s="166"/>
      <c r="K29" s="32"/>
      <c r="L29" s="32"/>
      <c r="M29" s="158"/>
      <c r="N29" s="152"/>
      <c r="O29" s="152"/>
      <c r="P29" s="153"/>
      <c r="Q29" s="159"/>
      <c r="R29" s="159"/>
      <c r="S29" s="5"/>
      <c r="T29" s="5"/>
      <c r="U29" s="5"/>
      <c r="V29" s="5"/>
      <c r="W29" s="5"/>
      <c r="X29" s="104"/>
      <c r="Y29" s="160"/>
      <c r="Z29" s="160"/>
      <c r="AA29" s="160"/>
      <c r="AB29" s="160"/>
      <c r="AC29" s="160"/>
      <c r="AD29" s="160"/>
    </row>
    <row r="30" ht="15.0" customHeight="1">
      <c r="A30" s="193"/>
      <c r="B30" s="71"/>
      <c r="C30" s="71">
        <v>2.0</v>
      </c>
      <c r="D30" s="71"/>
      <c r="E30" s="71"/>
      <c r="F30" s="71"/>
      <c r="G30" s="71"/>
      <c r="H30" s="71"/>
      <c r="I30" s="71"/>
      <c r="J30" s="166"/>
      <c r="K30" s="32"/>
      <c r="L30" s="32"/>
      <c r="M30" s="158"/>
      <c r="N30" s="152"/>
      <c r="O30" s="152"/>
      <c r="P30" s="153"/>
      <c r="Q30" s="159"/>
      <c r="R30" s="159"/>
      <c r="S30" s="5"/>
      <c r="T30" s="5"/>
      <c r="U30" s="5"/>
      <c r="V30" s="5"/>
      <c r="W30" s="5"/>
      <c r="X30" s="104"/>
      <c r="Y30" s="160"/>
      <c r="Z30" s="160"/>
      <c r="AA30" s="160"/>
      <c r="AB30" s="160"/>
      <c r="AC30" s="160"/>
      <c r="AD30" s="160"/>
    </row>
    <row r="31" ht="15.0" customHeight="1">
      <c r="A31" s="193"/>
      <c r="B31" s="71"/>
      <c r="C31" s="194">
        <f>C30/B28</f>
        <v>0.0001502516715</v>
      </c>
      <c r="D31" s="71"/>
      <c r="E31" s="71"/>
      <c r="F31" s="71"/>
      <c r="G31" s="71"/>
      <c r="H31" s="71"/>
      <c r="I31" s="71"/>
      <c r="J31" s="166"/>
      <c r="K31" s="5"/>
      <c r="L31" s="5"/>
      <c r="M31" s="5"/>
      <c r="N31" s="5"/>
      <c r="O31" s="5"/>
      <c r="P31" s="5"/>
      <c r="Q31" s="5"/>
      <c r="R31" s="5"/>
      <c r="S31" s="5"/>
      <c r="T31" s="5"/>
      <c r="U31" s="5"/>
      <c r="V31" s="5"/>
      <c r="W31" s="5"/>
      <c r="X31" s="5"/>
      <c r="Y31" s="5"/>
      <c r="Z31" s="5"/>
      <c r="AA31" s="5"/>
      <c r="AB31" s="5"/>
      <c r="AC31" s="5"/>
      <c r="AD31" s="5"/>
    </row>
    <row r="32" ht="15.0" customHeight="1">
      <c r="A32" s="193"/>
      <c r="B32" s="71"/>
      <c r="C32" s="71"/>
      <c r="D32" s="71"/>
      <c r="E32" s="71"/>
      <c r="F32" s="71"/>
      <c r="G32" s="71"/>
      <c r="H32" s="71"/>
      <c r="I32" s="71"/>
      <c r="J32" s="166"/>
      <c r="K32" s="96"/>
      <c r="L32" s="5"/>
      <c r="M32" s="5"/>
      <c r="N32" s="5"/>
      <c r="O32" s="5"/>
      <c r="P32" s="5"/>
      <c r="Q32" s="5"/>
      <c r="R32" s="5"/>
      <c r="S32" s="5"/>
      <c r="T32" s="5"/>
      <c r="U32" s="5"/>
      <c r="V32" s="5"/>
      <c r="W32" s="5"/>
      <c r="X32" s="5"/>
      <c r="Y32" s="5"/>
      <c r="Z32" s="5"/>
      <c r="AA32" s="5"/>
      <c r="AB32" s="5"/>
      <c r="AC32" s="5"/>
      <c r="AD32" s="5"/>
    </row>
    <row r="33" ht="15.0" customHeight="1">
      <c r="A33" s="161" t="s">
        <v>389</v>
      </c>
      <c r="B33" s="162"/>
      <c r="C33" s="162"/>
      <c r="D33" s="162"/>
      <c r="E33" s="162"/>
      <c r="F33" s="163"/>
      <c r="G33" s="161" t="s">
        <v>389</v>
      </c>
      <c r="H33" s="162"/>
      <c r="I33" s="162"/>
      <c r="J33" s="162"/>
      <c r="K33" s="162"/>
      <c r="L33" s="163"/>
      <c r="M33" s="5"/>
      <c r="N33" s="5"/>
      <c r="O33" s="5"/>
      <c r="P33" s="5"/>
      <c r="Q33" s="5"/>
      <c r="R33" s="5"/>
      <c r="S33" s="5"/>
      <c r="T33" s="5"/>
      <c r="U33" s="5"/>
      <c r="V33" s="5"/>
      <c r="W33" s="5"/>
      <c r="X33" s="5"/>
      <c r="Y33" s="5"/>
      <c r="Z33" s="5"/>
      <c r="AA33" s="5"/>
      <c r="AB33" s="5"/>
      <c r="AC33" s="5"/>
      <c r="AD33" s="5"/>
    </row>
    <row r="34" ht="15.0" customHeight="1">
      <c r="A34" s="161" t="s">
        <v>390</v>
      </c>
      <c r="B34" s="162"/>
      <c r="C34" s="162"/>
      <c r="D34" s="162"/>
      <c r="E34" s="162"/>
      <c r="F34" s="163"/>
      <c r="G34" s="161" t="s">
        <v>390</v>
      </c>
      <c r="H34" s="162"/>
      <c r="I34" s="162"/>
      <c r="J34" s="162"/>
      <c r="K34" s="162"/>
      <c r="L34" s="163"/>
      <c r="M34" s="5"/>
      <c r="N34" s="5"/>
      <c r="O34" s="5"/>
      <c r="P34" s="5"/>
      <c r="Q34" s="5"/>
      <c r="R34" s="5"/>
      <c r="S34" s="5"/>
      <c r="T34" s="5"/>
      <c r="U34" s="5"/>
      <c r="V34" s="5"/>
      <c r="W34" s="5"/>
      <c r="X34" s="5"/>
      <c r="Y34" s="5"/>
      <c r="Z34" s="5"/>
      <c r="AA34" s="5"/>
      <c r="AB34" s="5"/>
      <c r="AC34" s="5"/>
      <c r="AD34" s="5"/>
    </row>
    <row r="35" ht="15.0" customHeight="1">
      <c r="A35" s="193"/>
      <c r="B35" s="93" t="s">
        <v>391</v>
      </c>
      <c r="C35" s="71"/>
      <c r="D35" s="71"/>
      <c r="E35" s="71"/>
      <c r="F35" s="71"/>
      <c r="G35" s="71"/>
      <c r="H35" s="71"/>
      <c r="I35" s="71"/>
      <c r="J35" s="166"/>
      <c r="K35" s="5"/>
      <c r="L35" s="5"/>
      <c r="M35" s="5"/>
      <c r="N35" s="5"/>
      <c r="O35" s="5"/>
      <c r="P35" s="5"/>
      <c r="Q35" s="5"/>
      <c r="R35" s="5"/>
      <c r="S35" s="5"/>
      <c r="T35" s="5"/>
      <c r="U35" s="5"/>
      <c r="V35" s="5"/>
      <c r="W35" s="5"/>
      <c r="X35" s="5"/>
      <c r="Y35" s="5"/>
      <c r="Z35" s="5"/>
      <c r="AA35" s="5"/>
      <c r="AB35" s="5"/>
      <c r="AC35" s="5"/>
      <c r="AD35" s="5"/>
    </row>
    <row r="36" ht="15.0" customHeight="1">
      <c r="A36" s="193"/>
      <c r="B36" s="164" t="s">
        <v>392</v>
      </c>
      <c r="D36" s="71"/>
      <c r="E36" s="71"/>
      <c r="F36" s="71"/>
      <c r="G36" s="71"/>
      <c r="H36" s="71"/>
      <c r="I36" s="71"/>
      <c r="J36" s="166"/>
      <c r="K36" s="5"/>
      <c r="L36" s="5"/>
      <c r="M36" s="5"/>
      <c r="N36" s="5"/>
      <c r="O36" s="5"/>
      <c r="P36" s="5"/>
      <c r="Q36" s="5"/>
      <c r="R36" s="5"/>
      <c r="S36" s="5"/>
      <c r="T36" s="5"/>
      <c r="U36" s="5"/>
      <c r="V36" s="5"/>
      <c r="W36" s="5"/>
      <c r="X36" s="5"/>
      <c r="Y36" s="5"/>
      <c r="Z36" s="5"/>
      <c r="AA36" s="5"/>
      <c r="AB36" s="5"/>
      <c r="AC36" s="5"/>
      <c r="AD36" s="5"/>
    </row>
    <row r="37" ht="15.0" customHeight="1">
      <c r="A37" s="193"/>
      <c r="B37" s="93" t="s">
        <v>393</v>
      </c>
      <c r="D37" s="71"/>
      <c r="E37" s="71"/>
      <c r="F37" s="71"/>
      <c r="G37" s="71"/>
      <c r="H37" s="71"/>
      <c r="I37" s="71"/>
      <c r="J37" s="166"/>
      <c r="K37" s="5"/>
      <c r="L37" s="5"/>
      <c r="M37" s="5"/>
      <c r="N37" s="5"/>
      <c r="O37" s="5"/>
      <c r="P37" s="5"/>
      <c r="Q37" s="5"/>
      <c r="R37" s="5"/>
      <c r="S37" s="5"/>
      <c r="T37" s="5"/>
      <c r="U37" s="5"/>
      <c r="V37" s="5"/>
      <c r="W37" s="5"/>
      <c r="X37" s="5"/>
      <c r="Y37" s="5"/>
      <c r="Z37" s="5"/>
      <c r="AA37" s="5"/>
      <c r="AB37" s="5"/>
      <c r="AC37" s="5"/>
      <c r="AD37" s="5"/>
    </row>
    <row r="38" ht="15.0" customHeight="1">
      <c r="A38" s="193"/>
      <c r="B38" s="71"/>
      <c r="C38" s="71"/>
      <c r="D38" s="71"/>
      <c r="E38" s="71"/>
      <c r="F38" s="71"/>
      <c r="G38" s="71"/>
      <c r="H38" s="71"/>
      <c r="I38" s="71"/>
      <c r="J38" s="166"/>
      <c r="K38" s="5"/>
      <c r="L38" s="5"/>
      <c r="M38" s="5"/>
      <c r="N38" s="5"/>
      <c r="O38" s="5"/>
      <c r="P38" s="5"/>
      <c r="Q38" s="5"/>
      <c r="R38" s="5"/>
      <c r="S38" s="5"/>
      <c r="T38" s="5"/>
      <c r="U38" s="5"/>
      <c r="V38" s="5"/>
      <c r="W38" s="5"/>
      <c r="X38" s="5"/>
      <c r="Y38" s="5"/>
      <c r="Z38" s="5"/>
      <c r="AA38" s="5"/>
      <c r="AB38" s="5"/>
      <c r="AC38" s="5"/>
      <c r="AD38" s="5"/>
    </row>
    <row r="39" ht="15.0" customHeight="1">
      <c r="A39" s="193"/>
      <c r="B39" s="40" t="s">
        <v>394</v>
      </c>
      <c r="C39" s="71"/>
      <c r="D39" s="71"/>
      <c r="E39" s="71"/>
      <c r="F39" s="71"/>
      <c r="G39" s="71"/>
      <c r="H39" s="71"/>
      <c r="I39" s="71"/>
      <c r="J39" s="166"/>
      <c r="K39" s="5"/>
      <c r="L39" s="5"/>
      <c r="M39" s="5"/>
      <c r="N39" s="5"/>
      <c r="O39" s="5"/>
      <c r="P39" s="5"/>
      <c r="Q39" s="5"/>
      <c r="R39" s="5"/>
      <c r="S39" s="5"/>
      <c r="T39" s="5"/>
      <c r="U39" s="5"/>
      <c r="V39" s="5"/>
      <c r="W39" s="5"/>
      <c r="X39" s="5"/>
      <c r="Y39" s="5"/>
      <c r="Z39" s="5"/>
      <c r="AA39" s="5"/>
      <c r="AB39" s="5"/>
      <c r="AC39" s="5"/>
      <c r="AD39" s="5"/>
    </row>
    <row r="40" ht="15.0" customHeight="1">
      <c r="A40" s="193"/>
      <c r="B40" s="40" t="s">
        <v>396</v>
      </c>
      <c r="D40" s="71"/>
      <c r="E40" s="71"/>
      <c r="F40" s="71"/>
      <c r="G40" s="71"/>
      <c r="H40" s="71"/>
      <c r="I40" s="71"/>
      <c r="J40" s="166"/>
      <c r="K40" s="96"/>
      <c r="L40" s="5"/>
      <c r="M40" s="5"/>
      <c r="N40" s="5"/>
      <c r="O40" s="5"/>
      <c r="P40" s="5"/>
      <c r="Q40" s="5"/>
      <c r="R40" s="5"/>
      <c r="S40" s="5"/>
      <c r="T40" s="5"/>
      <c r="U40" s="5"/>
      <c r="V40" s="5"/>
      <c r="W40" s="5"/>
      <c r="X40" s="5"/>
      <c r="Y40" s="5"/>
      <c r="Z40" s="5"/>
      <c r="AA40" s="5"/>
      <c r="AB40" s="5"/>
      <c r="AC40" s="5"/>
      <c r="AD40" s="5"/>
    </row>
    <row r="41" ht="15.0" customHeight="1">
      <c r="A41" s="193"/>
      <c r="B41" s="40" t="s">
        <v>397</v>
      </c>
      <c r="D41" s="71"/>
      <c r="E41" s="71"/>
      <c r="F41" s="71"/>
      <c r="G41" s="71"/>
      <c r="H41" s="71"/>
      <c r="I41" s="71"/>
      <c r="J41" s="166"/>
      <c r="K41" s="96"/>
      <c r="L41" s="5"/>
      <c r="M41" s="5"/>
      <c r="N41" s="5"/>
      <c r="O41" s="5"/>
      <c r="P41" s="5"/>
      <c r="Q41" s="5"/>
      <c r="R41" s="5"/>
      <c r="S41" s="5"/>
      <c r="T41" s="5"/>
      <c r="U41" s="5"/>
      <c r="V41" s="5"/>
      <c r="W41" s="5"/>
      <c r="X41" s="5"/>
      <c r="Y41" s="5"/>
      <c r="Z41" s="5"/>
      <c r="AA41" s="5"/>
      <c r="AB41" s="5"/>
      <c r="AC41" s="5"/>
      <c r="AD41" s="5"/>
    </row>
    <row r="42" ht="15.0" customHeight="1">
      <c r="A42" s="193"/>
      <c r="B42" s="40" t="s">
        <v>398</v>
      </c>
      <c r="D42" s="71"/>
      <c r="E42" s="71"/>
      <c r="F42" s="71"/>
      <c r="G42" s="71"/>
      <c r="H42" s="71"/>
      <c r="I42" s="71"/>
      <c r="J42" s="166"/>
      <c r="K42" s="5"/>
      <c r="L42" s="5"/>
      <c r="M42" s="5"/>
      <c r="N42" s="5"/>
      <c r="O42" s="5"/>
      <c r="P42" s="5"/>
      <c r="Q42" s="5"/>
      <c r="R42" s="5"/>
      <c r="S42" s="5"/>
      <c r="T42" s="5"/>
      <c r="U42" s="5"/>
      <c r="V42" s="5"/>
      <c r="W42" s="5"/>
      <c r="X42" s="5"/>
      <c r="Y42" s="5"/>
      <c r="Z42" s="5"/>
      <c r="AA42" s="5"/>
      <c r="AB42" s="5"/>
      <c r="AC42" s="5"/>
      <c r="AD42" s="5"/>
    </row>
    <row r="43" ht="15.0" customHeight="1">
      <c r="A43" s="193"/>
      <c r="B43" s="40" t="s">
        <v>399</v>
      </c>
      <c r="D43" s="71"/>
      <c r="E43" s="71"/>
      <c r="F43" s="71"/>
      <c r="G43" s="71"/>
      <c r="H43" s="71"/>
      <c r="I43" s="71"/>
      <c r="J43" s="166"/>
      <c r="K43" s="5"/>
      <c r="L43" s="5"/>
      <c r="M43" s="5"/>
      <c r="N43" s="5"/>
      <c r="O43" s="5"/>
      <c r="P43" s="5"/>
      <c r="Q43" s="5"/>
      <c r="R43" s="5"/>
      <c r="S43" s="5"/>
      <c r="T43" s="5"/>
      <c r="U43" s="5"/>
      <c r="V43" s="5"/>
      <c r="W43" s="5"/>
      <c r="X43" s="5"/>
      <c r="Y43" s="5"/>
      <c r="Z43" s="5"/>
      <c r="AA43" s="5"/>
      <c r="AB43" s="5"/>
      <c r="AC43" s="5"/>
      <c r="AD43" s="5"/>
    </row>
    <row r="44" ht="15.0" customHeight="1">
      <c r="A44" s="193"/>
      <c r="B44" s="40" t="s">
        <v>400</v>
      </c>
      <c r="D44" s="71"/>
      <c r="E44" s="71"/>
      <c r="F44" s="71"/>
      <c r="G44" s="71"/>
      <c r="H44" s="71"/>
      <c r="I44" s="71"/>
      <c r="J44" s="166"/>
      <c r="K44" s="5"/>
      <c r="L44" s="5"/>
      <c r="M44" s="5"/>
      <c r="N44" s="5"/>
      <c r="O44" s="5"/>
      <c r="P44" s="5"/>
      <c r="Q44" s="5"/>
      <c r="R44" s="5"/>
      <c r="S44" s="5"/>
      <c r="T44" s="5"/>
      <c r="U44" s="5"/>
      <c r="V44" s="5"/>
      <c r="W44" s="5"/>
      <c r="X44" s="5"/>
      <c r="Y44" s="5"/>
      <c r="Z44" s="5"/>
      <c r="AA44" s="5"/>
      <c r="AB44" s="5"/>
      <c r="AC44" s="5"/>
      <c r="AD44" s="5"/>
    </row>
    <row r="45" ht="15.0" customHeight="1">
      <c r="A45" s="193"/>
      <c r="B45" s="40" t="s">
        <v>401</v>
      </c>
      <c r="D45" s="71"/>
      <c r="E45" s="71"/>
      <c r="F45" s="71"/>
      <c r="G45" s="71"/>
      <c r="H45" s="71"/>
      <c r="I45" s="71"/>
      <c r="J45" s="166"/>
      <c r="K45" s="5"/>
      <c r="L45" s="5"/>
      <c r="M45" s="5"/>
      <c r="N45" s="5"/>
      <c r="O45" s="5"/>
      <c r="P45" s="5"/>
      <c r="Q45" s="5"/>
      <c r="R45" s="5"/>
      <c r="S45" s="5"/>
      <c r="T45" s="5"/>
      <c r="U45" s="5"/>
      <c r="V45" s="5"/>
      <c r="W45" s="5"/>
      <c r="X45" s="5"/>
      <c r="Y45" s="5"/>
      <c r="Z45" s="5"/>
      <c r="AA45" s="5"/>
      <c r="AB45" s="5"/>
      <c r="AC45" s="5"/>
      <c r="AD45" s="5"/>
    </row>
    <row r="46" ht="15.0" customHeight="1">
      <c r="A46" s="193"/>
      <c r="B46" s="40" t="s">
        <v>402</v>
      </c>
      <c r="D46" s="71"/>
      <c r="E46" s="71"/>
      <c r="F46" s="71"/>
      <c r="G46" s="71"/>
      <c r="H46" s="71"/>
      <c r="I46" s="71"/>
      <c r="J46" s="166"/>
      <c r="K46" s="5"/>
      <c r="L46" s="5"/>
      <c r="M46" s="5"/>
      <c r="N46" s="5"/>
      <c r="O46" s="5"/>
      <c r="P46" s="5"/>
      <c r="Q46" s="5"/>
      <c r="R46" s="5"/>
      <c r="S46" s="5"/>
      <c r="T46" s="5"/>
      <c r="U46" s="5"/>
      <c r="V46" s="5"/>
      <c r="W46" s="5"/>
      <c r="X46" s="5"/>
      <c r="Y46" s="5"/>
      <c r="Z46" s="5"/>
      <c r="AA46" s="5"/>
      <c r="AB46" s="5"/>
      <c r="AC46" s="5"/>
      <c r="AD46" s="5"/>
    </row>
    <row r="47" ht="15.0" customHeight="1">
      <c r="A47" s="193"/>
      <c r="B47" s="40" t="s">
        <v>403</v>
      </c>
      <c r="D47" s="71"/>
      <c r="E47" s="71"/>
      <c r="F47" s="71"/>
      <c r="G47" s="71"/>
      <c r="H47" s="71"/>
      <c r="I47" s="71"/>
      <c r="J47" s="166"/>
      <c r="K47" s="5"/>
      <c r="L47" s="5"/>
      <c r="M47" s="5"/>
      <c r="N47" s="5"/>
      <c r="O47" s="5"/>
      <c r="P47" s="5"/>
      <c r="Q47" s="5"/>
      <c r="R47" s="5"/>
      <c r="S47" s="5"/>
      <c r="T47" s="5"/>
      <c r="U47" s="5"/>
      <c r="V47" s="5"/>
      <c r="W47" s="5"/>
      <c r="X47" s="5"/>
      <c r="Y47" s="5"/>
      <c r="Z47" s="5"/>
      <c r="AA47" s="5"/>
      <c r="AB47" s="5"/>
      <c r="AC47" s="5"/>
      <c r="AD47" s="5"/>
    </row>
    <row r="48" ht="15.0" customHeight="1">
      <c r="A48" s="193"/>
      <c r="B48" s="40" t="s">
        <v>404</v>
      </c>
      <c r="D48" s="71"/>
      <c r="E48" s="71"/>
      <c r="F48" s="71"/>
      <c r="G48" s="71"/>
      <c r="H48" s="71"/>
      <c r="I48" s="71"/>
      <c r="J48" s="166"/>
      <c r="K48" s="5"/>
      <c r="L48" s="5"/>
      <c r="M48" s="5"/>
      <c r="N48" s="5"/>
      <c r="O48" s="5"/>
      <c r="P48" s="5"/>
      <c r="Q48" s="5"/>
      <c r="R48" s="5"/>
      <c r="S48" s="5"/>
      <c r="T48" s="5"/>
      <c r="U48" s="5"/>
      <c r="V48" s="5"/>
      <c r="W48" s="5"/>
      <c r="X48" s="5"/>
      <c r="Y48" s="5"/>
      <c r="Z48" s="5"/>
      <c r="AA48" s="5"/>
      <c r="AB48" s="5"/>
      <c r="AC48" s="5"/>
      <c r="AD48" s="5"/>
    </row>
    <row r="49" ht="15.0" customHeight="1">
      <c r="A49" s="193"/>
      <c r="B49" s="40" t="s">
        <v>405</v>
      </c>
      <c r="D49" s="71"/>
      <c r="E49" s="71"/>
      <c r="F49" s="71"/>
      <c r="G49" s="71"/>
      <c r="H49" s="71"/>
      <c r="I49" s="71"/>
      <c r="J49" s="166"/>
      <c r="K49" s="5"/>
      <c r="L49" s="5"/>
      <c r="M49" s="5"/>
      <c r="N49" s="5"/>
      <c r="O49" s="5"/>
      <c r="P49" s="5"/>
      <c r="Q49" s="5"/>
      <c r="R49" s="5"/>
      <c r="S49" s="5"/>
      <c r="T49" s="5"/>
      <c r="U49" s="5"/>
      <c r="V49" s="5"/>
      <c r="W49" s="5"/>
      <c r="X49" s="5"/>
      <c r="Y49" s="5"/>
      <c r="Z49" s="5"/>
      <c r="AA49" s="5"/>
      <c r="AB49" s="5"/>
      <c r="AC49" s="5"/>
      <c r="AD49" s="5"/>
    </row>
    <row r="50" ht="15.0" customHeight="1">
      <c r="A50" s="193"/>
      <c r="B50" s="40" t="s">
        <v>406</v>
      </c>
      <c r="D50" s="71"/>
      <c r="E50" s="71"/>
      <c r="F50" s="71"/>
      <c r="G50" s="71"/>
      <c r="H50" s="71"/>
      <c r="I50" s="71"/>
      <c r="J50" s="166"/>
      <c r="K50" s="5"/>
      <c r="L50" s="5"/>
      <c r="M50" s="5"/>
      <c r="N50" s="5"/>
      <c r="O50" s="5"/>
      <c r="P50" s="5"/>
      <c r="Q50" s="5"/>
      <c r="R50" s="5"/>
      <c r="S50" s="5"/>
      <c r="T50" s="5"/>
      <c r="U50" s="5"/>
      <c r="V50" s="5"/>
      <c r="W50" s="5"/>
      <c r="X50" s="5"/>
      <c r="Y50" s="5"/>
      <c r="Z50" s="5"/>
      <c r="AA50" s="5"/>
      <c r="AB50" s="5"/>
      <c r="AC50" s="5"/>
      <c r="AD50" s="5"/>
    </row>
    <row r="51" ht="15.0" customHeight="1">
      <c r="A51" s="193"/>
      <c r="B51" s="71"/>
      <c r="C51" s="71"/>
      <c r="D51" s="71"/>
      <c r="E51" s="71"/>
      <c r="F51" s="71"/>
      <c r="G51" s="71"/>
      <c r="H51" s="71"/>
      <c r="I51" s="71"/>
      <c r="J51" s="166"/>
      <c r="K51" s="5"/>
      <c r="L51" s="5"/>
      <c r="M51" s="5"/>
      <c r="N51" s="5"/>
      <c r="O51" s="5"/>
      <c r="P51" s="5"/>
      <c r="Q51" s="5"/>
      <c r="R51" s="5"/>
      <c r="S51" s="5"/>
      <c r="T51" s="5"/>
      <c r="U51" s="5"/>
      <c r="V51" s="5"/>
      <c r="W51" s="5"/>
      <c r="X51" s="5"/>
      <c r="Y51" s="5"/>
      <c r="Z51" s="5"/>
      <c r="AA51" s="5"/>
      <c r="AB51" s="5"/>
      <c r="AC51" s="5"/>
      <c r="AD51" s="5"/>
    </row>
    <row r="52" ht="15.0" customHeight="1">
      <c r="A52" s="193"/>
      <c r="B52" s="71"/>
      <c r="C52" s="71"/>
      <c r="D52" s="71"/>
      <c r="E52" s="71"/>
      <c r="F52" s="71"/>
      <c r="G52" s="71"/>
      <c r="H52" s="71"/>
      <c r="I52" s="71"/>
      <c r="J52" s="166"/>
      <c r="K52" s="5"/>
      <c r="L52" s="5"/>
      <c r="M52" s="5"/>
      <c r="N52" s="5"/>
      <c r="O52" s="5"/>
      <c r="P52" s="5"/>
      <c r="Q52" s="5"/>
      <c r="R52" s="5"/>
      <c r="S52" s="5"/>
      <c r="T52" s="5"/>
      <c r="U52" s="5"/>
      <c r="V52" s="5"/>
      <c r="W52" s="5"/>
      <c r="X52" s="5"/>
      <c r="Y52" s="5"/>
      <c r="Z52" s="5"/>
      <c r="AA52" s="5"/>
      <c r="AB52" s="5"/>
      <c r="AC52" s="5"/>
      <c r="AD52" s="5"/>
    </row>
    <row r="53" ht="15.0" customHeight="1">
      <c r="A53" s="55"/>
      <c r="B53" s="5"/>
      <c r="C53" s="5"/>
      <c r="D53" s="5"/>
      <c r="E53" s="5"/>
      <c r="F53" s="5"/>
      <c r="G53" s="5"/>
      <c r="H53" s="134"/>
      <c r="I53" s="134"/>
      <c r="J53" s="195"/>
      <c r="K53" s="5"/>
      <c r="L53" s="5"/>
      <c r="M53" s="5"/>
      <c r="N53" s="5"/>
      <c r="O53" s="5"/>
      <c r="P53" s="5"/>
      <c r="Q53" s="5"/>
      <c r="R53" s="5"/>
      <c r="S53" s="5"/>
      <c r="T53" s="5"/>
      <c r="U53" s="5"/>
      <c r="V53" s="5"/>
      <c r="W53" s="5"/>
      <c r="X53" s="5"/>
      <c r="Y53" s="5"/>
      <c r="Z53" s="5"/>
      <c r="AA53" s="5"/>
      <c r="AB53" s="5"/>
      <c r="AC53" s="5"/>
      <c r="AD53" s="5"/>
    </row>
    <row r="54" ht="15.0" customHeight="1">
      <c r="A54" s="55"/>
      <c r="B54" s="5"/>
      <c r="C54" s="5"/>
      <c r="D54" s="5"/>
      <c r="E54" s="5"/>
      <c r="F54" s="5"/>
      <c r="G54" s="5"/>
      <c r="H54" s="134"/>
      <c r="I54" s="134"/>
      <c r="J54" s="195"/>
      <c r="K54" s="5"/>
      <c r="L54" s="5"/>
      <c r="M54" s="5"/>
      <c r="N54" s="5"/>
      <c r="O54" s="5"/>
      <c r="P54" s="5"/>
      <c r="Q54" s="5"/>
      <c r="R54" s="5"/>
      <c r="S54" s="5"/>
      <c r="T54" s="5"/>
      <c r="U54" s="5"/>
      <c r="V54" s="5"/>
      <c r="W54" s="5"/>
      <c r="X54" s="5"/>
      <c r="Y54" s="5"/>
      <c r="Z54" s="5"/>
      <c r="AA54" s="5"/>
      <c r="AB54" s="5"/>
      <c r="AC54" s="5"/>
      <c r="AD54" s="5"/>
    </row>
    <row r="55" ht="15.0" customHeight="1">
      <c r="A55" s="55"/>
      <c r="B55" s="5"/>
      <c r="C55" s="5"/>
      <c r="D55" s="5"/>
      <c r="E55" s="5"/>
      <c r="F55" s="5"/>
      <c r="G55" s="5"/>
      <c r="H55" s="134"/>
      <c r="I55" s="134"/>
      <c r="J55" s="195"/>
      <c r="K55" s="5"/>
      <c r="L55" s="5"/>
      <c r="M55" s="5"/>
      <c r="N55" s="5"/>
      <c r="O55" s="5"/>
      <c r="P55" s="5"/>
      <c r="Q55" s="5"/>
      <c r="R55" s="5"/>
      <c r="S55" s="5"/>
      <c r="T55" s="5"/>
      <c r="U55" s="5"/>
      <c r="V55" s="5"/>
      <c r="W55" s="5"/>
      <c r="X55" s="5"/>
      <c r="Y55" s="5"/>
      <c r="Z55" s="5"/>
      <c r="AA55" s="5"/>
      <c r="AB55" s="5"/>
      <c r="AC55" s="5"/>
      <c r="AD55" s="5"/>
    </row>
    <row r="56" ht="15.0" customHeight="1">
      <c r="A56" s="55"/>
      <c r="B56" s="172" t="s">
        <v>407</v>
      </c>
      <c r="C56" s="173" t="s">
        <v>408</v>
      </c>
      <c r="D56" s="173" t="s">
        <v>409</v>
      </c>
      <c r="E56" s="173" t="s">
        <v>410</v>
      </c>
      <c r="F56" s="5"/>
      <c r="G56" s="5"/>
      <c r="H56" s="134"/>
      <c r="I56" s="134"/>
      <c r="J56" s="195"/>
      <c r="K56" s="5"/>
      <c r="L56" s="5"/>
      <c r="M56" s="5"/>
      <c r="N56" s="5"/>
      <c r="O56" s="5"/>
      <c r="P56" s="5"/>
      <c r="Q56" s="5"/>
      <c r="R56" s="5"/>
      <c r="S56" s="5"/>
      <c r="T56" s="5"/>
      <c r="U56" s="5"/>
      <c r="V56" s="5"/>
      <c r="W56" s="5"/>
      <c r="X56" s="5"/>
      <c r="Y56" s="5"/>
      <c r="Z56" s="5"/>
      <c r="AA56" s="5"/>
      <c r="AB56" s="5"/>
      <c r="AC56" s="5"/>
      <c r="AD56" s="5"/>
    </row>
    <row r="57" ht="15.75" customHeight="1">
      <c r="A57" s="55"/>
      <c r="B57" s="174">
        <v>1.0</v>
      </c>
      <c r="C57" s="175" t="s">
        <v>411</v>
      </c>
      <c r="D57" s="177" t="s">
        <v>520</v>
      </c>
      <c r="E57" s="174">
        <v>50.0</v>
      </c>
      <c r="F57" s="5"/>
      <c r="G57" s="5"/>
      <c r="H57" s="134"/>
      <c r="I57" s="134"/>
      <c r="J57" s="195"/>
      <c r="K57" s="5"/>
      <c r="L57" s="5"/>
      <c r="M57" s="5"/>
      <c r="N57" s="5"/>
      <c r="O57" s="5"/>
      <c r="P57" s="5"/>
      <c r="Q57" s="5"/>
      <c r="R57" s="5"/>
      <c r="S57" s="5"/>
      <c r="T57" s="5"/>
      <c r="U57" s="5"/>
      <c r="V57" s="5"/>
      <c r="W57" s="5"/>
      <c r="X57" s="5"/>
      <c r="Y57" s="5"/>
      <c r="Z57" s="5"/>
      <c r="AA57" s="5"/>
      <c r="AB57" s="5"/>
      <c r="AC57" s="5"/>
      <c r="AD57" s="5"/>
    </row>
    <row r="58" ht="15.75" customHeight="1">
      <c r="A58" s="55"/>
      <c r="B58" s="44"/>
      <c r="C58" s="178"/>
      <c r="D58" s="44"/>
      <c r="E58" s="44"/>
      <c r="F58" s="5"/>
      <c r="G58" s="5"/>
      <c r="H58" s="134"/>
      <c r="I58" s="134"/>
      <c r="J58" s="195"/>
      <c r="K58" s="5"/>
      <c r="L58" s="5"/>
      <c r="M58" s="5"/>
      <c r="N58" s="5"/>
      <c r="O58" s="5"/>
      <c r="P58" s="5"/>
      <c r="Q58" s="5"/>
      <c r="R58" s="5"/>
      <c r="S58" s="5"/>
      <c r="T58" s="5"/>
      <c r="U58" s="5"/>
      <c r="V58" s="5"/>
      <c r="W58" s="5"/>
      <c r="X58" s="5"/>
      <c r="Y58" s="5"/>
      <c r="Z58" s="5"/>
      <c r="AA58" s="5"/>
      <c r="AB58" s="5"/>
      <c r="AC58" s="5"/>
      <c r="AD58" s="5"/>
    </row>
    <row r="59" ht="15.75" customHeight="1">
      <c r="A59" s="55"/>
      <c r="B59" s="174">
        <v>2.0</v>
      </c>
      <c r="C59" s="175" t="s">
        <v>414</v>
      </c>
      <c r="D59" s="180" t="s">
        <v>521</v>
      </c>
      <c r="E59" s="174">
        <v>20.0</v>
      </c>
      <c r="F59" s="5"/>
      <c r="G59" s="5"/>
      <c r="H59" s="134"/>
      <c r="I59" s="134"/>
      <c r="J59" s="195"/>
      <c r="K59" s="5"/>
      <c r="L59" s="5"/>
      <c r="M59" s="5"/>
      <c r="N59" s="5"/>
      <c r="O59" s="5"/>
      <c r="P59" s="5"/>
      <c r="Q59" s="5"/>
      <c r="R59" s="5"/>
      <c r="S59" s="5"/>
      <c r="T59" s="5"/>
      <c r="U59" s="5"/>
      <c r="V59" s="5"/>
      <c r="W59" s="5"/>
      <c r="X59" s="5"/>
      <c r="Y59" s="5"/>
      <c r="Z59" s="5"/>
      <c r="AA59" s="5"/>
      <c r="AB59" s="5"/>
      <c r="AC59" s="5"/>
      <c r="AD59" s="5"/>
    </row>
    <row r="60" ht="15.75" customHeight="1">
      <c r="A60" s="55"/>
      <c r="B60" s="44"/>
      <c r="C60" s="178"/>
      <c r="D60" s="44"/>
      <c r="E60" s="44"/>
      <c r="F60" s="5"/>
      <c r="G60" s="5"/>
      <c r="H60" s="134"/>
      <c r="I60" s="134"/>
      <c r="J60" s="195"/>
      <c r="K60" s="5"/>
      <c r="L60" s="5"/>
      <c r="M60" s="5"/>
      <c r="N60" s="5"/>
      <c r="O60" s="5"/>
      <c r="P60" s="5"/>
      <c r="Q60" s="5"/>
      <c r="R60" s="5"/>
      <c r="S60" s="5"/>
      <c r="T60" s="5"/>
      <c r="U60" s="5"/>
      <c r="V60" s="5"/>
      <c r="W60" s="5"/>
      <c r="X60" s="5"/>
      <c r="Y60" s="5"/>
      <c r="Z60" s="5"/>
      <c r="AA60" s="5"/>
      <c r="AB60" s="5"/>
      <c r="AC60" s="5"/>
      <c r="AD60" s="5"/>
    </row>
    <row r="61" ht="15.75" customHeight="1">
      <c r="A61" s="55"/>
      <c r="B61" s="174">
        <v>3.0</v>
      </c>
      <c r="C61" s="175" t="s">
        <v>416</v>
      </c>
      <c r="D61" s="177" t="s">
        <v>417</v>
      </c>
      <c r="E61" s="174">
        <v>10.0</v>
      </c>
      <c r="F61" s="5"/>
      <c r="G61" s="5"/>
      <c r="H61" s="134"/>
      <c r="I61" s="134"/>
      <c r="J61" s="195"/>
      <c r="K61" s="5"/>
      <c r="L61" s="5"/>
      <c r="M61" s="5"/>
      <c r="N61" s="5"/>
      <c r="O61" s="5"/>
      <c r="P61" s="5"/>
      <c r="Q61" s="5"/>
      <c r="R61" s="5"/>
      <c r="S61" s="5"/>
      <c r="T61" s="5"/>
      <c r="U61" s="5"/>
      <c r="V61" s="5"/>
      <c r="W61" s="5"/>
      <c r="X61" s="5"/>
      <c r="Y61" s="5"/>
      <c r="Z61" s="5"/>
      <c r="AA61" s="5"/>
      <c r="AB61" s="5"/>
      <c r="AC61" s="5"/>
      <c r="AD61" s="5"/>
    </row>
    <row r="62" ht="15.75" customHeight="1">
      <c r="A62" s="55"/>
      <c r="B62" s="37"/>
      <c r="C62" s="183"/>
      <c r="D62" s="37"/>
      <c r="E62" s="37"/>
      <c r="F62" s="5"/>
      <c r="G62" s="5"/>
      <c r="H62" s="134"/>
      <c r="I62" s="134"/>
      <c r="J62" s="195"/>
      <c r="K62" s="5"/>
      <c r="L62" s="5"/>
      <c r="M62" s="5"/>
      <c r="N62" s="5"/>
      <c r="O62" s="5"/>
      <c r="P62" s="5"/>
      <c r="Q62" s="5"/>
      <c r="R62" s="5"/>
      <c r="S62" s="5"/>
      <c r="T62" s="5"/>
      <c r="U62" s="5"/>
      <c r="V62" s="5"/>
      <c r="W62" s="5"/>
      <c r="X62" s="5"/>
      <c r="Y62" s="5"/>
      <c r="Z62" s="5"/>
      <c r="AA62" s="5"/>
      <c r="AB62" s="5"/>
      <c r="AC62" s="5"/>
      <c r="AD62" s="5"/>
    </row>
    <row r="63" ht="15.75" customHeight="1">
      <c r="A63" s="55"/>
      <c r="B63" s="37"/>
      <c r="C63" s="183"/>
      <c r="D63" s="37"/>
      <c r="E63" s="37"/>
      <c r="F63" s="5"/>
      <c r="G63" s="5"/>
      <c r="H63" s="134"/>
      <c r="I63" s="134"/>
      <c r="J63" s="195"/>
      <c r="K63" s="5"/>
      <c r="L63" s="5"/>
      <c r="M63" s="5"/>
      <c r="N63" s="5"/>
      <c r="O63" s="5"/>
      <c r="P63" s="5"/>
      <c r="Q63" s="5"/>
      <c r="R63" s="5"/>
      <c r="S63" s="5"/>
      <c r="T63" s="5"/>
      <c r="U63" s="5"/>
      <c r="V63" s="5"/>
      <c r="W63" s="5"/>
      <c r="X63" s="5"/>
      <c r="Y63" s="5"/>
      <c r="Z63" s="5"/>
      <c r="AA63" s="5"/>
      <c r="AB63" s="5"/>
      <c r="AC63" s="5"/>
      <c r="AD63" s="5"/>
    </row>
    <row r="64" ht="15.75" customHeight="1">
      <c r="A64" s="55"/>
      <c r="B64" s="44"/>
      <c r="C64" s="178"/>
      <c r="D64" s="44"/>
      <c r="E64" s="44"/>
      <c r="F64" s="5"/>
      <c r="G64" s="5"/>
      <c r="H64" s="134"/>
      <c r="I64" s="134"/>
      <c r="J64" s="195"/>
      <c r="K64" s="5"/>
      <c r="L64" s="5"/>
      <c r="M64" s="5"/>
      <c r="N64" s="5"/>
      <c r="O64" s="5"/>
      <c r="P64" s="5"/>
      <c r="Q64" s="5"/>
      <c r="R64" s="5"/>
      <c r="S64" s="5"/>
      <c r="T64" s="5"/>
      <c r="U64" s="5"/>
      <c r="V64" s="5"/>
      <c r="W64" s="5"/>
      <c r="X64" s="5"/>
      <c r="Y64" s="5"/>
      <c r="Z64" s="5"/>
      <c r="AA64" s="5"/>
      <c r="AB64" s="5"/>
      <c r="AC64" s="5"/>
      <c r="AD64" s="5"/>
    </row>
    <row r="65" ht="15.75" customHeight="1">
      <c r="A65" s="55"/>
      <c r="B65" s="184">
        <v>4.0</v>
      </c>
      <c r="C65" s="185" t="s">
        <v>418</v>
      </c>
      <c r="D65" s="185" t="s">
        <v>419</v>
      </c>
      <c r="E65" s="186">
        <v>0.0</v>
      </c>
      <c r="F65" s="5"/>
      <c r="G65" s="5"/>
      <c r="H65" s="134"/>
      <c r="I65" s="134"/>
      <c r="J65" s="195"/>
      <c r="K65" s="5"/>
      <c r="L65" s="5"/>
      <c r="M65" s="5"/>
      <c r="N65" s="5"/>
      <c r="O65" s="5"/>
      <c r="P65" s="5"/>
      <c r="Q65" s="5"/>
      <c r="R65" s="5"/>
      <c r="S65" s="5"/>
      <c r="T65" s="5"/>
      <c r="U65" s="5"/>
      <c r="V65" s="5"/>
      <c r="W65" s="5"/>
      <c r="X65" s="5"/>
      <c r="Y65" s="5"/>
      <c r="Z65" s="5"/>
      <c r="AA65" s="5"/>
      <c r="AB65" s="5"/>
      <c r="AC65" s="5"/>
      <c r="AD65" s="5"/>
    </row>
    <row r="66" ht="15.75" customHeight="1">
      <c r="A66" s="55"/>
      <c r="B66" s="5"/>
      <c r="C66" s="5"/>
      <c r="D66" s="5"/>
      <c r="E66" s="5"/>
      <c r="F66" s="5"/>
      <c r="G66" s="5"/>
      <c r="H66" s="134"/>
      <c r="I66" s="134"/>
      <c r="J66" s="195"/>
      <c r="K66" s="5"/>
      <c r="L66" s="5"/>
      <c r="M66" s="5"/>
      <c r="N66" s="5"/>
      <c r="O66" s="5"/>
      <c r="P66" s="5"/>
      <c r="Q66" s="5"/>
      <c r="R66" s="5"/>
      <c r="S66" s="5"/>
      <c r="T66" s="5"/>
      <c r="U66" s="5"/>
      <c r="V66" s="5"/>
      <c r="W66" s="5"/>
      <c r="X66" s="5"/>
      <c r="Y66" s="5"/>
      <c r="Z66" s="5"/>
      <c r="AA66" s="5"/>
      <c r="AB66" s="5"/>
      <c r="AC66" s="5"/>
      <c r="AD66" s="5"/>
    </row>
    <row r="67" ht="15.75" customHeight="1">
      <c r="A67" s="55"/>
      <c r="B67" s="5"/>
      <c r="C67" s="5"/>
      <c r="D67" s="5"/>
      <c r="E67" s="5"/>
      <c r="F67" s="5"/>
      <c r="G67" s="5"/>
      <c r="H67" s="134"/>
      <c r="I67" s="134"/>
      <c r="J67" s="195"/>
      <c r="K67" s="5"/>
      <c r="L67" s="5"/>
      <c r="M67" s="5"/>
      <c r="N67" s="5"/>
      <c r="O67" s="5"/>
      <c r="P67" s="5"/>
      <c r="Q67" s="5"/>
      <c r="R67" s="5"/>
      <c r="S67" s="5"/>
      <c r="T67" s="5"/>
      <c r="U67" s="5"/>
      <c r="V67" s="5"/>
      <c r="W67" s="5"/>
      <c r="X67" s="5"/>
      <c r="Y67" s="5"/>
      <c r="Z67" s="5"/>
      <c r="AA67" s="5"/>
      <c r="AB67" s="5"/>
      <c r="AC67" s="5"/>
      <c r="AD67" s="5"/>
    </row>
    <row r="68" ht="15.75" customHeight="1">
      <c r="A68" s="55"/>
      <c r="B68" s="5"/>
      <c r="C68" s="5"/>
      <c r="D68" s="5"/>
      <c r="E68" s="5"/>
      <c r="F68" s="5"/>
      <c r="G68" s="5"/>
      <c r="H68" s="134"/>
      <c r="I68" s="134"/>
      <c r="J68" s="195"/>
      <c r="K68" s="5"/>
      <c r="L68" s="5"/>
      <c r="M68" s="5"/>
      <c r="N68" s="5"/>
      <c r="O68" s="5"/>
      <c r="P68" s="5"/>
      <c r="Q68" s="5"/>
      <c r="R68" s="5"/>
      <c r="S68" s="5"/>
      <c r="T68" s="5"/>
      <c r="U68" s="5"/>
      <c r="V68" s="5"/>
      <c r="W68" s="5"/>
      <c r="X68" s="5"/>
      <c r="Y68" s="5"/>
      <c r="Z68" s="5"/>
      <c r="AA68" s="5"/>
      <c r="AB68" s="5"/>
      <c r="AC68" s="5"/>
      <c r="AD68" s="5"/>
    </row>
    <row r="69" ht="15.75" customHeight="1">
      <c r="A69" s="55"/>
      <c r="B69" s="5"/>
      <c r="C69" s="5"/>
      <c r="D69" s="5"/>
      <c r="E69" s="5"/>
      <c r="F69" s="5"/>
      <c r="G69" s="5"/>
      <c r="H69" s="134"/>
      <c r="I69" s="134"/>
      <c r="J69" s="195"/>
      <c r="K69" s="5"/>
      <c r="L69" s="5"/>
      <c r="M69" s="5"/>
      <c r="N69" s="5"/>
      <c r="O69" s="5"/>
      <c r="P69" s="5"/>
      <c r="Q69" s="5"/>
      <c r="R69" s="5"/>
      <c r="S69" s="5"/>
      <c r="T69" s="5"/>
      <c r="U69" s="5"/>
      <c r="V69" s="5"/>
      <c r="W69" s="5"/>
      <c r="X69" s="5"/>
      <c r="Y69" s="5"/>
      <c r="Z69" s="5"/>
      <c r="AA69" s="5"/>
      <c r="AB69" s="5"/>
      <c r="AC69" s="5"/>
      <c r="AD69" s="5"/>
    </row>
    <row r="70" ht="15.75" customHeight="1">
      <c r="A70" s="55"/>
      <c r="B70" s="5"/>
      <c r="C70" s="5"/>
      <c r="D70" s="5"/>
      <c r="E70" s="5"/>
      <c r="F70" s="5"/>
      <c r="G70" s="5"/>
      <c r="H70" s="134"/>
      <c r="I70" s="134"/>
      <c r="J70" s="195"/>
      <c r="K70" s="5"/>
      <c r="L70" s="5"/>
      <c r="M70" s="5"/>
      <c r="N70" s="5"/>
      <c r="O70" s="5"/>
      <c r="P70" s="5"/>
      <c r="Q70" s="5"/>
      <c r="R70" s="5"/>
      <c r="S70" s="5"/>
      <c r="T70" s="5"/>
      <c r="U70" s="5"/>
      <c r="V70" s="5"/>
      <c r="W70" s="5"/>
      <c r="X70" s="5"/>
      <c r="Y70" s="5"/>
      <c r="Z70" s="5"/>
      <c r="AA70" s="5"/>
      <c r="AB70" s="5"/>
      <c r="AC70" s="5"/>
      <c r="AD70" s="5"/>
    </row>
    <row r="71" ht="15.75" customHeight="1">
      <c r="A71" s="55"/>
      <c r="B71" s="5"/>
      <c r="C71" s="5"/>
      <c r="D71" s="5"/>
      <c r="E71" s="5"/>
      <c r="F71" s="5"/>
      <c r="G71" s="5"/>
      <c r="H71" s="134"/>
      <c r="I71" s="134"/>
      <c r="J71" s="195"/>
      <c r="K71" s="5"/>
      <c r="L71" s="5"/>
      <c r="M71" s="5"/>
      <c r="N71" s="5"/>
      <c r="O71" s="5"/>
      <c r="P71" s="5"/>
      <c r="Q71" s="5"/>
      <c r="R71" s="5"/>
      <c r="S71" s="5"/>
      <c r="T71" s="5"/>
      <c r="U71" s="5"/>
      <c r="V71" s="5"/>
      <c r="W71" s="5"/>
      <c r="X71" s="5"/>
      <c r="Y71" s="5"/>
      <c r="Z71" s="5"/>
      <c r="AA71" s="5"/>
      <c r="AB71" s="5"/>
      <c r="AC71" s="5"/>
      <c r="AD71" s="5"/>
    </row>
    <row r="72" ht="15.75" customHeight="1">
      <c r="A72" s="55"/>
      <c r="B72" s="5"/>
      <c r="C72" s="5"/>
      <c r="D72" s="5"/>
      <c r="E72" s="5"/>
      <c r="F72" s="5"/>
      <c r="G72" s="5"/>
      <c r="H72" s="134"/>
      <c r="I72" s="134"/>
      <c r="J72" s="195"/>
      <c r="K72" s="5"/>
      <c r="L72" s="5"/>
      <c r="M72" s="5"/>
      <c r="N72" s="5"/>
      <c r="O72" s="5"/>
      <c r="P72" s="5"/>
      <c r="Q72" s="5"/>
      <c r="R72" s="5"/>
      <c r="S72" s="5"/>
      <c r="T72" s="5"/>
      <c r="U72" s="5"/>
      <c r="V72" s="5"/>
      <c r="W72" s="5"/>
      <c r="X72" s="5"/>
      <c r="Y72" s="5"/>
      <c r="Z72" s="5"/>
      <c r="AA72" s="5"/>
      <c r="AB72" s="5"/>
      <c r="AC72" s="5"/>
      <c r="AD72" s="5"/>
    </row>
    <row r="73" ht="15.75" customHeight="1">
      <c r="A73" s="55"/>
      <c r="B73" s="5"/>
      <c r="C73" s="5"/>
      <c r="D73" s="5"/>
      <c r="E73" s="5"/>
      <c r="F73" s="5"/>
      <c r="G73" s="5"/>
      <c r="H73" s="134"/>
      <c r="I73" s="134"/>
      <c r="J73" s="195"/>
      <c r="K73" s="5"/>
      <c r="L73" s="5"/>
      <c r="M73" s="5"/>
      <c r="N73" s="5"/>
      <c r="O73" s="5"/>
      <c r="P73" s="5"/>
      <c r="Q73" s="5"/>
      <c r="R73" s="5"/>
      <c r="S73" s="5"/>
      <c r="T73" s="5"/>
      <c r="U73" s="5"/>
      <c r="V73" s="5"/>
      <c r="W73" s="5"/>
      <c r="X73" s="5"/>
      <c r="Y73" s="5"/>
      <c r="Z73" s="5"/>
      <c r="AA73" s="5"/>
      <c r="AB73" s="5"/>
      <c r="AC73" s="5"/>
      <c r="AD73" s="5"/>
    </row>
    <row r="74" ht="15.75" customHeight="1">
      <c r="A74" s="55"/>
      <c r="B74" s="5"/>
      <c r="C74" s="5"/>
      <c r="D74" s="5"/>
      <c r="E74" s="5"/>
      <c r="F74" s="5"/>
      <c r="G74" s="5"/>
      <c r="H74" s="134"/>
      <c r="I74" s="134"/>
      <c r="J74" s="195"/>
      <c r="K74" s="5"/>
      <c r="L74" s="5"/>
      <c r="M74" s="5"/>
      <c r="N74" s="5"/>
      <c r="O74" s="5"/>
      <c r="P74" s="5"/>
      <c r="Q74" s="5"/>
      <c r="R74" s="5"/>
      <c r="S74" s="5"/>
      <c r="T74" s="5"/>
      <c r="U74" s="5"/>
      <c r="V74" s="5"/>
      <c r="W74" s="5"/>
      <c r="X74" s="5"/>
      <c r="Y74" s="5"/>
      <c r="Z74" s="5"/>
      <c r="AA74" s="5"/>
      <c r="AB74" s="5"/>
      <c r="AC74" s="5"/>
      <c r="AD74" s="5"/>
    </row>
    <row r="75" ht="15.75" customHeight="1">
      <c r="A75" s="55"/>
      <c r="B75" s="5"/>
      <c r="C75" s="5"/>
      <c r="D75" s="5"/>
      <c r="E75" s="5"/>
      <c r="F75" s="5"/>
      <c r="G75" s="5"/>
      <c r="H75" s="134"/>
      <c r="I75" s="134"/>
      <c r="J75" s="19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19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19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19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19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19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19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19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19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19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19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19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19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19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19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19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19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19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19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19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19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19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19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19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19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19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19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19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19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19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19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19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19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19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19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19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19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19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19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19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19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19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19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19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19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19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19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19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19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19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19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19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19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19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19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19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19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19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19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19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19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19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19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19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19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19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19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19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19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19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19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19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19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19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19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19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19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19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19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19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19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19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19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19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19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19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19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19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19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19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19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19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19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19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19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19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19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19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19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19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19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19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19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19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19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19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19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19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19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19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19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19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19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19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19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19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19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19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19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19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19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19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19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19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19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19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19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19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19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19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19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19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19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19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19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19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19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19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19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19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19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19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19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19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19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19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19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19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19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19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19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19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19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19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19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19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19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19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19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19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19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19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19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134"/>
      <c r="I238" s="134"/>
      <c r="J238" s="19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134"/>
      <c r="I239" s="134"/>
      <c r="J239" s="19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134"/>
      <c r="I240" s="134"/>
      <c r="J240" s="19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134"/>
      <c r="I241" s="134"/>
      <c r="J241" s="19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134"/>
      <c r="I242" s="134"/>
      <c r="J242" s="19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134"/>
      <c r="I243" s="134"/>
      <c r="J243" s="19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134"/>
      <c r="I244" s="134"/>
      <c r="J244" s="19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134"/>
      <c r="I245" s="134"/>
      <c r="J245" s="19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134"/>
      <c r="I246" s="134"/>
      <c r="J246" s="19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134"/>
      <c r="I247" s="134"/>
      <c r="J247" s="19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134"/>
      <c r="I248" s="134"/>
      <c r="J248" s="19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134"/>
      <c r="I249" s="134"/>
      <c r="J249" s="19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5"/>
      <c r="I250" s="5"/>
      <c r="J250" s="19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5"/>
      <c r="I251" s="5"/>
      <c r="J251" s="19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5"/>
      <c r="I252" s="5"/>
      <c r="J252" s="19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5"/>
      <c r="I253" s="5"/>
      <c r="J253" s="195"/>
      <c r="K253" s="5"/>
      <c r="L253" s="5"/>
      <c r="M253" s="5"/>
      <c r="N253" s="5"/>
      <c r="O253" s="5"/>
      <c r="P253" s="5"/>
      <c r="Q253" s="5"/>
      <c r="R253" s="5"/>
      <c r="S253" s="5"/>
      <c r="T253" s="5"/>
      <c r="U253" s="5"/>
      <c r="V253" s="5"/>
      <c r="W253" s="5"/>
      <c r="X253" s="5"/>
      <c r="Y253" s="5"/>
      <c r="Z253" s="5"/>
      <c r="AA253" s="5"/>
      <c r="AB253" s="5"/>
      <c r="AC253" s="5"/>
      <c r="AD253" s="5"/>
    </row>
    <row r="254" ht="15.75" customHeight="1">
      <c r="A254" s="55"/>
      <c r="B254" s="5"/>
      <c r="C254" s="5"/>
      <c r="D254" s="5"/>
      <c r="E254" s="5"/>
      <c r="F254" s="5"/>
      <c r="G254" s="5"/>
      <c r="H254" s="5"/>
      <c r="I254" s="5"/>
      <c r="J254" s="195"/>
      <c r="K254" s="5"/>
      <c r="L254" s="5"/>
      <c r="M254" s="5"/>
      <c r="N254" s="5"/>
      <c r="O254" s="5"/>
      <c r="P254" s="5"/>
      <c r="Q254" s="5"/>
      <c r="R254" s="5"/>
      <c r="S254" s="5"/>
      <c r="T254" s="5"/>
      <c r="U254" s="5"/>
      <c r="V254" s="5"/>
      <c r="W254" s="5"/>
      <c r="X254" s="5"/>
      <c r="Y254" s="5"/>
      <c r="Z254" s="5"/>
      <c r="AA254" s="5"/>
      <c r="AB254" s="5"/>
      <c r="AC254" s="5"/>
      <c r="AD254" s="5"/>
    </row>
    <row r="255" ht="15.75" customHeight="1">
      <c r="A255" s="55"/>
      <c r="B255" s="5"/>
      <c r="C255" s="5"/>
      <c r="D255" s="5"/>
      <c r="E255" s="5"/>
      <c r="F255" s="5"/>
      <c r="G255" s="5"/>
      <c r="H255" s="5"/>
      <c r="I255" s="5"/>
      <c r="J255" s="195"/>
      <c r="K255" s="5"/>
      <c r="L255" s="5"/>
      <c r="M255" s="5"/>
      <c r="N255" s="5"/>
      <c r="O255" s="5"/>
      <c r="P255" s="5"/>
      <c r="Q255" s="5"/>
      <c r="R255" s="5"/>
      <c r="S255" s="5"/>
      <c r="T255" s="5"/>
      <c r="U255" s="5"/>
      <c r="V255" s="5"/>
      <c r="W255" s="5"/>
      <c r="X255" s="5"/>
      <c r="Y255" s="5"/>
      <c r="Z255" s="5"/>
      <c r="AA255" s="5"/>
      <c r="AB255" s="5"/>
      <c r="AC255" s="5"/>
      <c r="AD255" s="5"/>
    </row>
    <row r="256" ht="15.75" customHeight="1">
      <c r="A256" s="55"/>
      <c r="B256" s="5"/>
      <c r="C256" s="5"/>
      <c r="D256" s="5"/>
      <c r="E256" s="5"/>
      <c r="F256" s="5"/>
      <c r="G256" s="5"/>
      <c r="H256" s="5"/>
      <c r="I256" s="5"/>
      <c r="J256" s="195"/>
      <c r="K256" s="5"/>
      <c r="L256" s="5"/>
      <c r="M256" s="5"/>
      <c r="N256" s="5"/>
      <c r="O256" s="5"/>
      <c r="P256" s="5"/>
      <c r="Q256" s="5"/>
      <c r="R256" s="5"/>
      <c r="S256" s="5"/>
      <c r="T256" s="5"/>
      <c r="U256" s="5"/>
      <c r="V256" s="5"/>
      <c r="W256" s="5"/>
      <c r="X256" s="5"/>
      <c r="Y256" s="5"/>
      <c r="Z256" s="5"/>
      <c r="AA256" s="5"/>
      <c r="AB256" s="5"/>
      <c r="AC256" s="5"/>
      <c r="AD256" s="5"/>
    </row>
    <row r="257" ht="15.75" customHeight="1">
      <c r="A257" s="55"/>
      <c r="B257" s="5"/>
      <c r="C257" s="5"/>
      <c r="D257" s="5"/>
      <c r="E257" s="5"/>
      <c r="F257" s="5"/>
      <c r="G257" s="5"/>
      <c r="H257" s="5"/>
      <c r="I257" s="5"/>
      <c r="J257" s="195"/>
      <c r="K257" s="5"/>
      <c r="L257" s="5"/>
      <c r="M257" s="5"/>
      <c r="N257" s="5"/>
      <c r="O257" s="5"/>
      <c r="P257" s="5"/>
      <c r="Q257" s="5"/>
      <c r="R257" s="5"/>
      <c r="S257" s="5"/>
      <c r="T257" s="5"/>
      <c r="U257" s="5"/>
      <c r="V257" s="5"/>
      <c r="W257" s="5"/>
      <c r="X257" s="5"/>
      <c r="Y257" s="5"/>
      <c r="Z257" s="5"/>
      <c r="AA257" s="5"/>
      <c r="AB257" s="5"/>
      <c r="AC257" s="5"/>
      <c r="AD257" s="5"/>
    </row>
    <row r="258" ht="15.75" customHeight="1">
      <c r="A258" s="55"/>
      <c r="B258" s="5"/>
      <c r="C258" s="5"/>
      <c r="D258" s="5"/>
      <c r="E258" s="5"/>
      <c r="F258" s="5"/>
      <c r="G258" s="5"/>
      <c r="H258" s="5"/>
      <c r="I258" s="5"/>
      <c r="J258" s="195"/>
      <c r="K258" s="5"/>
      <c r="L258" s="5"/>
      <c r="M258" s="5"/>
      <c r="N258" s="5"/>
      <c r="O258" s="5"/>
      <c r="P258" s="5"/>
      <c r="Q258" s="5"/>
      <c r="R258" s="5"/>
      <c r="S258" s="5"/>
      <c r="T258" s="5"/>
      <c r="U258" s="5"/>
      <c r="V258" s="5"/>
      <c r="W258" s="5"/>
      <c r="X258" s="5"/>
      <c r="Y258" s="5"/>
      <c r="Z258" s="5"/>
      <c r="AA258" s="5"/>
      <c r="AB258" s="5"/>
      <c r="AC258" s="5"/>
      <c r="AD258" s="5"/>
    </row>
    <row r="259" ht="15.75" customHeight="1">
      <c r="A259" s="55"/>
      <c r="B259" s="5"/>
      <c r="C259" s="5"/>
      <c r="D259" s="5"/>
      <c r="E259" s="5"/>
      <c r="F259" s="5"/>
      <c r="G259" s="5"/>
      <c r="H259" s="5"/>
      <c r="I259" s="5"/>
      <c r="J259" s="195"/>
      <c r="K259" s="5"/>
      <c r="L259" s="5"/>
      <c r="M259" s="5"/>
      <c r="N259" s="5"/>
      <c r="O259" s="5"/>
      <c r="P259" s="5"/>
      <c r="Q259" s="5"/>
      <c r="R259" s="5"/>
      <c r="S259" s="5"/>
      <c r="T259" s="5"/>
      <c r="U259" s="5"/>
      <c r="V259" s="5"/>
      <c r="W259" s="5"/>
      <c r="X259" s="5"/>
      <c r="Y259" s="5"/>
      <c r="Z259" s="5"/>
      <c r="AA259" s="5"/>
      <c r="AB259" s="5"/>
      <c r="AC259" s="5"/>
      <c r="AD259" s="5"/>
    </row>
    <row r="260" ht="15.75" customHeight="1">
      <c r="A260" s="55"/>
      <c r="B260" s="5"/>
      <c r="C260" s="5"/>
      <c r="D260" s="5"/>
      <c r="E260" s="5"/>
      <c r="F260" s="5"/>
      <c r="G260" s="5"/>
      <c r="H260" s="5"/>
      <c r="I260" s="5"/>
      <c r="J260" s="195"/>
      <c r="K260" s="5"/>
      <c r="L260" s="5"/>
      <c r="M260" s="5"/>
      <c r="N260" s="5"/>
      <c r="O260" s="5"/>
      <c r="P260" s="5"/>
      <c r="Q260" s="5"/>
      <c r="R260" s="5"/>
      <c r="S260" s="5"/>
      <c r="T260" s="5"/>
      <c r="U260" s="5"/>
      <c r="V260" s="5"/>
      <c r="W260" s="5"/>
      <c r="X260" s="5"/>
      <c r="Y260" s="5"/>
      <c r="Z260" s="5"/>
      <c r="AA260" s="5"/>
      <c r="AB260" s="5"/>
      <c r="AC260" s="5"/>
      <c r="AD260" s="5"/>
    </row>
    <row r="261" ht="15.75" customHeight="1">
      <c r="A261" s="55"/>
      <c r="B261" s="5"/>
      <c r="C261" s="5"/>
      <c r="D261" s="5"/>
      <c r="E261" s="5"/>
      <c r="F261" s="5"/>
      <c r="G261" s="5"/>
      <c r="H261" s="5"/>
      <c r="I261" s="5"/>
      <c r="J261" s="195"/>
      <c r="K261" s="5"/>
      <c r="L261" s="5"/>
      <c r="M261" s="5"/>
      <c r="N261" s="5"/>
      <c r="O261" s="5"/>
      <c r="P261" s="5"/>
      <c r="Q261" s="5"/>
      <c r="R261" s="5"/>
      <c r="S261" s="5"/>
      <c r="T261" s="5"/>
      <c r="U261" s="5"/>
      <c r="V261" s="5"/>
      <c r="W261" s="5"/>
      <c r="X261" s="5"/>
      <c r="Y261" s="5"/>
      <c r="Z261" s="5"/>
      <c r="AA261" s="5"/>
      <c r="AB261" s="5"/>
      <c r="AC261" s="5"/>
      <c r="AD261" s="5"/>
    </row>
    <row r="262" ht="15.75" customHeight="1">
      <c r="A262" s="55"/>
      <c r="B262" s="5"/>
      <c r="C262" s="5"/>
      <c r="D262" s="5"/>
      <c r="E262" s="5"/>
      <c r="F262" s="5"/>
      <c r="G262" s="5"/>
      <c r="H262" s="5"/>
      <c r="I262" s="5"/>
      <c r="J262" s="195"/>
      <c r="K262" s="5"/>
      <c r="L262" s="5"/>
      <c r="M262" s="5"/>
      <c r="N262" s="5"/>
      <c r="O262" s="5"/>
      <c r="P262" s="5"/>
      <c r="Q262" s="5"/>
      <c r="R262" s="5"/>
      <c r="S262" s="5"/>
      <c r="T262" s="5"/>
      <c r="U262" s="5"/>
      <c r="V262" s="5"/>
      <c r="W262" s="5"/>
      <c r="X262" s="5"/>
      <c r="Y262" s="5"/>
      <c r="Z262" s="5"/>
      <c r="AA262" s="5"/>
      <c r="AB262" s="5"/>
      <c r="AC262" s="5"/>
      <c r="AD262" s="5"/>
    </row>
    <row r="263" ht="15.75" customHeight="1">
      <c r="A263" s="55"/>
      <c r="B263" s="5"/>
      <c r="C263" s="5"/>
      <c r="D263" s="5"/>
      <c r="E263" s="5"/>
      <c r="F263" s="5"/>
      <c r="G263" s="5"/>
      <c r="H263" s="5"/>
      <c r="I263" s="5"/>
      <c r="J263" s="195"/>
      <c r="K263" s="5"/>
      <c r="L263" s="5"/>
      <c r="M263" s="5"/>
      <c r="N263" s="5"/>
      <c r="O263" s="5"/>
      <c r="P263" s="5"/>
      <c r="Q263" s="5"/>
      <c r="R263" s="5"/>
      <c r="S263" s="5"/>
      <c r="T263" s="5"/>
      <c r="U263" s="5"/>
      <c r="V263" s="5"/>
      <c r="W263" s="5"/>
      <c r="X263" s="5"/>
      <c r="Y263" s="5"/>
      <c r="Z263" s="5"/>
      <c r="AA263" s="5"/>
      <c r="AB263" s="5"/>
      <c r="AC263" s="5"/>
      <c r="AD263" s="5"/>
    </row>
    <row r="264" ht="15.75" customHeight="1">
      <c r="A264" s="55"/>
      <c r="B264" s="5"/>
      <c r="C264" s="5"/>
      <c r="D264" s="5"/>
      <c r="E264" s="5"/>
      <c r="F264" s="5"/>
      <c r="G264" s="5"/>
      <c r="H264" s="5"/>
      <c r="I264" s="5"/>
      <c r="J264" s="195"/>
      <c r="K264" s="5"/>
      <c r="L264" s="5"/>
      <c r="M264" s="5"/>
      <c r="N264" s="5"/>
      <c r="O264" s="5"/>
      <c r="P264" s="5"/>
      <c r="Q264" s="5"/>
      <c r="R264" s="5"/>
      <c r="S264" s="5"/>
      <c r="T264" s="5"/>
      <c r="U264" s="5"/>
      <c r="V264" s="5"/>
      <c r="W264" s="5"/>
      <c r="X264" s="5"/>
      <c r="Y264" s="5"/>
      <c r="Z264" s="5"/>
      <c r="AA264" s="5"/>
      <c r="AB264" s="5"/>
      <c r="AC264" s="5"/>
      <c r="AD264" s="5"/>
    </row>
    <row r="265" ht="15.75" customHeight="1">
      <c r="A265" s="55"/>
      <c r="B265" s="5"/>
      <c r="C265" s="5"/>
      <c r="D265" s="5"/>
      <c r="E265" s="5"/>
      <c r="F265" s="5"/>
      <c r="G265" s="5"/>
      <c r="H265" s="5"/>
      <c r="I265" s="5"/>
      <c r="J265" s="195"/>
      <c r="K265" s="5"/>
      <c r="L265" s="5"/>
      <c r="M265" s="5"/>
      <c r="N265" s="5"/>
      <c r="O265" s="5"/>
      <c r="P265" s="5"/>
      <c r="Q265" s="5"/>
      <c r="R265" s="5"/>
      <c r="S265" s="5"/>
      <c r="T265" s="5"/>
      <c r="U265" s="5"/>
      <c r="V265" s="5"/>
      <c r="W265" s="5"/>
      <c r="X265" s="5"/>
      <c r="Y265" s="5"/>
      <c r="Z265" s="5"/>
      <c r="AA265" s="5"/>
      <c r="AB265" s="5"/>
      <c r="AC265" s="5"/>
      <c r="AD265" s="5"/>
    </row>
    <row r="266" ht="15.75" customHeight="1">
      <c r="A266" s="78"/>
      <c r="J266" s="196"/>
      <c r="T266" s="5"/>
      <c r="U266" s="5"/>
      <c r="V266" s="5"/>
      <c r="W266" s="5"/>
    </row>
    <row r="267" ht="15.75" customHeight="1">
      <c r="A267" s="78"/>
      <c r="J267" s="196"/>
      <c r="T267" s="5"/>
      <c r="U267" s="5"/>
      <c r="V267" s="5"/>
      <c r="W267" s="5"/>
    </row>
    <row r="268" ht="15.75" customHeight="1">
      <c r="A268" s="78"/>
      <c r="J268" s="196"/>
      <c r="T268" s="5"/>
      <c r="U268" s="5"/>
      <c r="V268" s="5"/>
      <c r="W268" s="5"/>
    </row>
    <row r="269" ht="15.75" customHeight="1">
      <c r="A269" s="78"/>
      <c r="J269" s="196"/>
      <c r="T269" s="5"/>
      <c r="U269" s="5"/>
      <c r="V269" s="5"/>
      <c r="W269" s="5"/>
    </row>
    <row r="270" ht="15.75" customHeight="1">
      <c r="A270" s="78"/>
      <c r="J270" s="196"/>
      <c r="T270" s="5"/>
      <c r="U270" s="5"/>
      <c r="V270" s="5"/>
      <c r="W270" s="5"/>
    </row>
    <row r="271" ht="15.75" customHeight="1">
      <c r="A271" s="78"/>
      <c r="J271" s="196"/>
      <c r="T271" s="5"/>
      <c r="U271" s="5"/>
      <c r="V271" s="5"/>
      <c r="W271" s="5"/>
    </row>
    <row r="272" ht="15.75" customHeight="1">
      <c r="A272" s="78"/>
      <c r="J272" s="196"/>
      <c r="T272" s="5"/>
      <c r="U272" s="5"/>
      <c r="V272" s="5"/>
      <c r="W272" s="5"/>
    </row>
    <row r="273" ht="15.75" customHeight="1">
      <c r="A273" s="78"/>
      <c r="J273" s="196"/>
      <c r="T273" s="5"/>
      <c r="U273" s="5"/>
      <c r="V273" s="5"/>
      <c r="W273" s="5"/>
    </row>
    <row r="274" ht="15.75" customHeight="1">
      <c r="A274" s="78"/>
      <c r="J274" s="196"/>
      <c r="T274" s="5"/>
      <c r="U274" s="5"/>
      <c r="V274" s="5"/>
      <c r="W274" s="5"/>
    </row>
    <row r="275" ht="15.75" customHeight="1">
      <c r="A275" s="78"/>
      <c r="J275" s="196"/>
      <c r="T275" s="5"/>
      <c r="U275" s="5"/>
      <c r="V275" s="5"/>
      <c r="W275" s="5"/>
    </row>
    <row r="276" ht="15.75" customHeight="1">
      <c r="A276" s="78"/>
      <c r="J276" s="196"/>
      <c r="T276" s="5"/>
      <c r="U276" s="5"/>
      <c r="V276" s="5"/>
      <c r="W276" s="5"/>
    </row>
    <row r="277" ht="15.75" customHeight="1">
      <c r="A277" s="78"/>
      <c r="J277" s="196"/>
      <c r="T277" s="5"/>
      <c r="U277" s="5"/>
      <c r="V277" s="5"/>
      <c r="W277" s="5"/>
    </row>
    <row r="278" ht="15.75" customHeight="1">
      <c r="A278" s="78"/>
      <c r="J278" s="196"/>
      <c r="T278" s="5"/>
      <c r="U278" s="5"/>
      <c r="V278" s="5"/>
      <c r="W278" s="5"/>
    </row>
    <row r="279" ht="15.75" customHeight="1">
      <c r="A279" s="78"/>
      <c r="J279" s="196"/>
      <c r="T279" s="5"/>
      <c r="U279" s="5"/>
      <c r="V279" s="5"/>
      <c r="W279" s="5"/>
    </row>
    <row r="280" ht="15.75" customHeight="1">
      <c r="A280" s="78"/>
      <c r="J280" s="196"/>
      <c r="T280" s="5"/>
      <c r="U280" s="5"/>
      <c r="V280" s="5"/>
      <c r="W280" s="5"/>
    </row>
    <row r="281" ht="15.75" customHeight="1">
      <c r="A281" s="78"/>
      <c r="J281" s="196"/>
      <c r="T281" s="5"/>
      <c r="U281" s="5"/>
      <c r="V281" s="5"/>
      <c r="W281" s="5"/>
    </row>
    <row r="282" ht="15.75" customHeight="1">
      <c r="A282" s="78"/>
      <c r="J282" s="196"/>
      <c r="T282" s="5"/>
      <c r="U282" s="5"/>
      <c r="V282" s="5"/>
      <c r="W282" s="5"/>
    </row>
    <row r="283" ht="15.75" customHeight="1">
      <c r="A283" s="78"/>
      <c r="J283" s="196"/>
      <c r="T283" s="5"/>
      <c r="U283" s="5"/>
      <c r="V283" s="5"/>
      <c r="W283" s="5"/>
    </row>
    <row r="284" ht="15.75" customHeight="1">
      <c r="A284" s="78"/>
      <c r="J284" s="196"/>
      <c r="T284" s="5"/>
      <c r="U284" s="5"/>
      <c r="V284" s="5"/>
      <c r="W284" s="5"/>
    </row>
    <row r="285" ht="15.75" customHeight="1">
      <c r="A285" s="78"/>
      <c r="J285" s="196"/>
      <c r="T285" s="5"/>
      <c r="U285" s="5"/>
      <c r="V285" s="5"/>
      <c r="W285" s="5"/>
    </row>
    <row r="286" ht="15.75" customHeight="1">
      <c r="A286" s="78"/>
      <c r="J286" s="196"/>
      <c r="T286" s="5"/>
      <c r="U286" s="5"/>
      <c r="V286" s="5"/>
      <c r="W286" s="5"/>
    </row>
    <row r="287" ht="15.75" customHeight="1">
      <c r="A287" s="78"/>
      <c r="J287" s="196"/>
      <c r="T287" s="5"/>
      <c r="U287" s="5"/>
      <c r="V287" s="5"/>
      <c r="W287" s="5"/>
    </row>
    <row r="288" ht="15.75" customHeight="1">
      <c r="A288" s="78"/>
      <c r="J288" s="196"/>
      <c r="T288" s="5"/>
      <c r="U288" s="5"/>
      <c r="V288" s="5"/>
      <c r="W288" s="5"/>
    </row>
    <row r="289" ht="15.75" customHeight="1">
      <c r="A289" s="78"/>
      <c r="J289" s="196"/>
      <c r="T289" s="5"/>
      <c r="U289" s="5"/>
      <c r="V289" s="5"/>
      <c r="W289" s="5"/>
    </row>
    <row r="290" ht="15.75" customHeight="1">
      <c r="A290" s="78"/>
      <c r="J290" s="196"/>
      <c r="T290" s="5"/>
      <c r="U290" s="5"/>
      <c r="V290" s="5"/>
      <c r="W290" s="5"/>
    </row>
    <row r="291" ht="15.75" customHeight="1">
      <c r="A291" s="78"/>
      <c r="J291" s="196"/>
      <c r="T291" s="5"/>
      <c r="U291" s="5"/>
      <c r="V291" s="5"/>
      <c r="W291" s="5"/>
    </row>
    <row r="292" ht="15.75" customHeight="1">
      <c r="A292" s="78"/>
      <c r="J292" s="196"/>
      <c r="T292" s="5"/>
      <c r="U292" s="5"/>
      <c r="V292" s="5"/>
      <c r="W292" s="5"/>
    </row>
    <row r="293" ht="15.75" customHeight="1">
      <c r="A293" s="78"/>
      <c r="J293" s="196"/>
      <c r="T293" s="5"/>
      <c r="U293" s="5"/>
      <c r="V293" s="5"/>
      <c r="W293" s="5"/>
    </row>
    <row r="294" ht="15.75" customHeight="1">
      <c r="A294" s="78"/>
      <c r="J294" s="196"/>
      <c r="T294" s="5"/>
      <c r="U294" s="5"/>
      <c r="V294" s="5"/>
      <c r="W294" s="5"/>
    </row>
    <row r="295" ht="15.75" customHeight="1">
      <c r="A295" s="78"/>
      <c r="J295" s="196"/>
      <c r="T295" s="5"/>
      <c r="U295" s="5"/>
      <c r="V295" s="5"/>
      <c r="W295" s="5"/>
    </row>
    <row r="296" ht="15.75" customHeight="1">
      <c r="A296" s="78"/>
      <c r="J296" s="196"/>
      <c r="T296" s="5"/>
      <c r="U296" s="5"/>
      <c r="V296" s="5"/>
      <c r="W296" s="5"/>
    </row>
    <row r="297" ht="15.75" customHeight="1">
      <c r="A297" s="78"/>
      <c r="J297" s="196"/>
      <c r="T297" s="5"/>
      <c r="U297" s="5"/>
      <c r="V297" s="5"/>
      <c r="W297" s="5"/>
    </row>
    <row r="298" ht="15.75" customHeight="1">
      <c r="A298" s="78"/>
      <c r="J298" s="196"/>
      <c r="T298" s="5"/>
      <c r="U298" s="5"/>
      <c r="V298" s="5"/>
      <c r="W298" s="5"/>
    </row>
    <row r="299" ht="15.75" customHeight="1">
      <c r="A299" s="78"/>
      <c r="J299" s="196"/>
      <c r="T299" s="5"/>
      <c r="U299" s="5"/>
      <c r="V299" s="5"/>
      <c r="W299" s="5"/>
    </row>
    <row r="300" ht="15.75" customHeight="1">
      <c r="A300" s="78"/>
      <c r="J300" s="196"/>
      <c r="T300" s="5"/>
      <c r="U300" s="5"/>
      <c r="V300" s="5"/>
      <c r="W300" s="5"/>
    </row>
    <row r="301" ht="15.75" customHeight="1">
      <c r="A301" s="78"/>
      <c r="J301" s="196"/>
      <c r="T301" s="5"/>
      <c r="U301" s="5"/>
      <c r="V301" s="5"/>
      <c r="W301" s="5"/>
    </row>
    <row r="302" ht="15.75" customHeight="1">
      <c r="A302" s="78"/>
      <c r="J302" s="196"/>
      <c r="T302" s="5"/>
      <c r="U302" s="5"/>
      <c r="V302" s="5"/>
      <c r="W302" s="5"/>
    </row>
    <row r="303" ht="15.75" customHeight="1">
      <c r="A303" s="78"/>
      <c r="J303" s="196"/>
      <c r="T303" s="5"/>
      <c r="U303" s="5"/>
      <c r="V303" s="5"/>
      <c r="W303" s="5"/>
    </row>
    <row r="304" ht="15.75" customHeight="1">
      <c r="A304" s="78"/>
      <c r="J304" s="196"/>
      <c r="T304" s="5"/>
      <c r="U304" s="5"/>
      <c r="V304" s="5"/>
      <c r="W304" s="5"/>
    </row>
    <row r="305" ht="15.75" customHeight="1">
      <c r="A305" s="78"/>
      <c r="J305" s="196"/>
      <c r="T305" s="5"/>
      <c r="U305" s="5"/>
      <c r="V305" s="5"/>
      <c r="W305" s="5"/>
    </row>
    <row r="306" ht="15.75" customHeight="1">
      <c r="A306" s="78"/>
      <c r="J306" s="196"/>
      <c r="T306" s="5"/>
      <c r="U306" s="5"/>
      <c r="V306" s="5"/>
      <c r="W306" s="5"/>
    </row>
    <row r="307" ht="15.75" customHeight="1">
      <c r="A307" s="78"/>
      <c r="J307" s="196"/>
      <c r="T307" s="5"/>
      <c r="U307" s="5"/>
      <c r="V307" s="5"/>
      <c r="W307" s="5"/>
    </row>
    <row r="308" ht="15.75" customHeight="1">
      <c r="A308" s="78"/>
      <c r="J308" s="196"/>
      <c r="T308" s="5"/>
      <c r="U308" s="5"/>
      <c r="V308" s="5"/>
      <c r="W308" s="5"/>
    </row>
    <row r="309" ht="15.75" customHeight="1">
      <c r="A309" s="78"/>
      <c r="J309" s="196"/>
      <c r="T309" s="5"/>
      <c r="U309" s="5"/>
      <c r="V309" s="5"/>
      <c r="W309" s="5"/>
    </row>
    <row r="310" ht="15.75" customHeight="1">
      <c r="A310" s="78"/>
      <c r="J310" s="196"/>
      <c r="T310" s="5"/>
      <c r="U310" s="5"/>
      <c r="V310" s="5"/>
      <c r="W310" s="5"/>
    </row>
    <row r="311" ht="15.75" customHeight="1">
      <c r="A311" s="78"/>
      <c r="J311" s="196"/>
      <c r="T311" s="5"/>
      <c r="U311" s="5"/>
      <c r="V311" s="5"/>
      <c r="W311" s="5"/>
    </row>
    <row r="312" ht="15.75" customHeight="1">
      <c r="A312" s="78"/>
      <c r="J312" s="196"/>
      <c r="T312" s="5"/>
      <c r="U312" s="5"/>
      <c r="V312" s="5"/>
      <c r="W312" s="5"/>
    </row>
    <row r="313" ht="15.75" customHeight="1">
      <c r="A313" s="78"/>
      <c r="J313" s="196"/>
      <c r="T313" s="5"/>
      <c r="U313" s="5"/>
      <c r="V313" s="5"/>
      <c r="W313" s="5"/>
    </row>
    <row r="314" ht="15.75" customHeight="1">
      <c r="A314" s="78"/>
      <c r="J314" s="196"/>
      <c r="T314" s="5"/>
      <c r="U314" s="5"/>
      <c r="V314" s="5"/>
      <c r="W314" s="5"/>
    </row>
    <row r="315" ht="15.75" customHeight="1">
      <c r="A315" s="78"/>
      <c r="J315" s="196"/>
      <c r="T315" s="5"/>
      <c r="U315" s="5"/>
      <c r="V315" s="5"/>
      <c r="W315" s="5"/>
    </row>
    <row r="316" ht="15.75" customHeight="1">
      <c r="A316" s="78"/>
      <c r="J316" s="196"/>
      <c r="T316" s="5"/>
      <c r="U316" s="5"/>
      <c r="V316" s="5"/>
      <c r="W316" s="5"/>
    </row>
    <row r="317" ht="15.75" customHeight="1">
      <c r="A317" s="78"/>
      <c r="J317" s="196"/>
      <c r="T317" s="5"/>
      <c r="U317" s="5"/>
      <c r="V317" s="5"/>
      <c r="W317" s="5"/>
    </row>
    <row r="318" ht="15.75" customHeight="1">
      <c r="A318" s="78"/>
      <c r="J318" s="196"/>
      <c r="T318" s="5"/>
      <c r="U318" s="5"/>
      <c r="V318" s="5"/>
      <c r="W318" s="5"/>
    </row>
    <row r="319" ht="15.75" customHeight="1">
      <c r="A319" s="78"/>
      <c r="J319" s="196"/>
      <c r="T319" s="5"/>
      <c r="U319" s="5"/>
      <c r="V319" s="5"/>
      <c r="W319" s="5"/>
    </row>
    <row r="320" ht="15.75" customHeight="1">
      <c r="A320" s="78"/>
      <c r="J320" s="196"/>
      <c r="T320" s="5"/>
      <c r="U320" s="5"/>
      <c r="V320" s="5"/>
      <c r="W320" s="5"/>
    </row>
    <row r="321" ht="15.75" customHeight="1">
      <c r="A321" s="78"/>
      <c r="J321" s="196"/>
      <c r="T321" s="5"/>
      <c r="U321" s="5"/>
      <c r="V321" s="5"/>
      <c r="W321" s="5"/>
    </row>
    <row r="322" ht="15.75" customHeight="1">
      <c r="A322" s="78"/>
      <c r="J322" s="196"/>
      <c r="T322" s="5"/>
      <c r="U322" s="5"/>
      <c r="V322" s="5"/>
      <c r="W322" s="5"/>
    </row>
    <row r="323" ht="15.75" customHeight="1">
      <c r="A323" s="78"/>
      <c r="J323" s="196"/>
      <c r="T323" s="5"/>
      <c r="U323" s="5"/>
      <c r="V323" s="5"/>
      <c r="W323" s="5"/>
    </row>
    <row r="324" ht="15.75" customHeight="1">
      <c r="A324" s="78"/>
      <c r="J324" s="196"/>
      <c r="T324" s="5"/>
      <c r="U324" s="5"/>
      <c r="V324" s="5"/>
      <c r="W324" s="5"/>
    </row>
    <row r="325" ht="15.75" customHeight="1">
      <c r="A325" s="78"/>
      <c r="J325" s="196"/>
      <c r="T325" s="5"/>
      <c r="U325" s="5"/>
      <c r="V325" s="5"/>
      <c r="W325" s="5"/>
    </row>
    <row r="326" ht="15.75" customHeight="1">
      <c r="A326" s="78"/>
      <c r="J326" s="196"/>
      <c r="T326" s="5"/>
      <c r="U326" s="5"/>
      <c r="V326" s="5"/>
      <c r="W326" s="5"/>
    </row>
    <row r="327" ht="15.75" customHeight="1">
      <c r="A327" s="78"/>
      <c r="J327" s="196"/>
      <c r="T327" s="5"/>
      <c r="U327" s="5"/>
      <c r="V327" s="5"/>
      <c r="W327" s="5"/>
    </row>
    <row r="328" ht="15.75" customHeight="1">
      <c r="A328" s="78"/>
      <c r="J328" s="196"/>
      <c r="T328" s="5"/>
      <c r="U328" s="5"/>
      <c r="V328" s="5"/>
      <c r="W328" s="5"/>
    </row>
    <row r="329" ht="15.75" customHeight="1">
      <c r="A329" s="78"/>
      <c r="J329" s="196"/>
      <c r="T329" s="5"/>
      <c r="U329" s="5"/>
      <c r="V329" s="5"/>
      <c r="W329" s="5"/>
    </row>
    <row r="330" ht="15.75" customHeight="1">
      <c r="A330" s="78"/>
      <c r="J330" s="196"/>
      <c r="T330" s="5"/>
      <c r="U330" s="5"/>
      <c r="V330" s="5"/>
      <c r="W330" s="5"/>
    </row>
    <row r="331" ht="15.75" customHeight="1">
      <c r="A331" s="78"/>
      <c r="J331" s="196"/>
      <c r="T331" s="5"/>
      <c r="U331" s="5"/>
      <c r="V331" s="5"/>
      <c r="W331" s="5"/>
    </row>
    <row r="332" ht="15.75" customHeight="1">
      <c r="A332" s="78"/>
      <c r="J332" s="196"/>
      <c r="T332" s="5"/>
      <c r="U332" s="5"/>
      <c r="V332" s="5"/>
      <c r="W332" s="5"/>
    </row>
    <row r="333" ht="15.75" customHeight="1">
      <c r="A333" s="78"/>
      <c r="J333" s="196"/>
      <c r="T333" s="5"/>
      <c r="U333" s="5"/>
      <c r="V333" s="5"/>
      <c r="W333" s="5"/>
    </row>
    <row r="334" ht="15.75" customHeight="1">
      <c r="A334" s="78"/>
      <c r="J334" s="196"/>
      <c r="T334" s="5"/>
      <c r="U334" s="5"/>
      <c r="V334" s="5"/>
      <c r="W334" s="5"/>
    </row>
    <row r="335" ht="15.75" customHeight="1">
      <c r="A335" s="78"/>
      <c r="J335" s="196"/>
      <c r="T335" s="5"/>
      <c r="U335" s="5"/>
      <c r="V335" s="5"/>
      <c r="W335" s="5"/>
    </row>
    <row r="336" ht="15.75" customHeight="1">
      <c r="A336" s="78"/>
      <c r="J336" s="196"/>
      <c r="T336" s="5"/>
      <c r="U336" s="5"/>
      <c r="V336" s="5"/>
      <c r="W336" s="5"/>
    </row>
    <row r="337" ht="15.75" customHeight="1">
      <c r="A337" s="78"/>
      <c r="J337" s="196"/>
      <c r="T337" s="5"/>
      <c r="U337" s="5"/>
      <c r="V337" s="5"/>
      <c r="W337" s="5"/>
    </row>
    <row r="338" ht="15.75" customHeight="1">
      <c r="A338" s="78"/>
      <c r="J338" s="196"/>
      <c r="T338" s="5"/>
      <c r="U338" s="5"/>
      <c r="V338" s="5"/>
      <c r="W338" s="5"/>
    </row>
    <row r="339" ht="15.75" customHeight="1">
      <c r="A339" s="78"/>
      <c r="J339" s="196"/>
      <c r="T339" s="5"/>
      <c r="U339" s="5"/>
      <c r="V339" s="5"/>
      <c r="W339" s="5"/>
    </row>
    <row r="340" ht="15.75" customHeight="1">
      <c r="A340" s="78"/>
      <c r="J340" s="196"/>
      <c r="T340" s="5"/>
      <c r="U340" s="5"/>
      <c r="V340" s="5"/>
      <c r="W340" s="5"/>
    </row>
    <row r="341" ht="15.75" customHeight="1">
      <c r="A341" s="78"/>
      <c r="J341" s="196"/>
      <c r="T341" s="5"/>
      <c r="U341" s="5"/>
      <c r="V341" s="5"/>
      <c r="W341" s="5"/>
    </row>
    <row r="342" ht="15.75" customHeight="1">
      <c r="A342" s="78"/>
      <c r="J342" s="196"/>
      <c r="T342" s="5"/>
      <c r="U342" s="5"/>
      <c r="V342" s="5"/>
      <c r="W342" s="5"/>
    </row>
    <row r="343" ht="15.75" customHeight="1">
      <c r="A343" s="78"/>
      <c r="J343" s="196"/>
      <c r="T343" s="5"/>
      <c r="U343" s="5"/>
      <c r="V343" s="5"/>
      <c r="W343" s="5"/>
    </row>
    <row r="344" ht="15.75" customHeight="1">
      <c r="A344" s="78"/>
      <c r="J344" s="196"/>
      <c r="T344" s="5"/>
      <c r="U344" s="5"/>
      <c r="V344" s="5"/>
      <c r="W344" s="5"/>
    </row>
    <row r="345" ht="15.75" customHeight="1">
      <c r="A345" s="78"/>
      <c r="J345" s="196"/>
      <c r="T345" s="5"/>
      <c r="U345" s="5"/>
      <c r="V345" s="5"/>
      <c r="W345" s="5"/>
    </row>
    <row r="346" ht="15.75" customHeight="1">
      <c r="A346" s="78"/>
      <c r="J346" s="196"/>
      <c r="T346" s="5"/>
      <c r="U346" s="5"/>
      <c r="V346" s="5"/>
      <c r="W346" s="5"/>
    </row>
    <row r="347" ht="15.75" customHeight="1">
      <c r="A347" s="78"/>
      <c r="J347" s="196"/>
      <c r="T347" s="5"/>
      <c r="U347" s="5"/>
      <c r="V347" s="5"/>
      <c r="W347" s="5"/>
    </row>
    <row r="348" ht="15.75" customHeight="1">
      <c r="A348" s="78"/>
      <c r="J348" s="196"/>
      <c r="T348" s="5"/>
      <c r="U348" s="5"/>
      <c r="V348" s="5"/>
      <c r="W348" s="5"/>
    </row>
    <row r="349" ht="15.75" customHeight="1">
      <c r="A349" s="78"/>
      <c r="J349" s="196"/>
      <c r="T349" s="5"/>
      <c r="U349" s="5"/>
      <c r="V349" s="5"/>
      <c r="W349" s="5"/>
    </row>
    <row r="350" ht="15.75" customHeight="1">
      <c r="A350" s="78"/>
      <c r="J350" s="196"/>
      <c r="T350" s="5"/>
      <c r="U350" s="5"/>
      <c r="V350" s="5"/>
      <c r="W350" s="5"/>
    </row>
    <row r="351" ht="15.75" customHeight="1">
      <c r="A351" s="78"/>
      <c r="J351" s="196"/>
      <c r="T351" s="5"/>
      <c r="U351" s="5"/>
      <c r="V351" s="5"/>
      <c r="W351" s="5"/>
    </row>
    <row r="352" ht="15.75" customHeight="1">
      <c r="A352" s="78"/>
      <c r="J352" s="196"/>
      <c r="T352" s="5"/>
      <c r="U352" s="5"/>
      <c r="V352" s="5"/>
      <c r="W352" s="5"/>
    </row>
    <row r="353" ht="15.75" customHeight="1">
      <c r="A353" s="78"/>
      <c r="J353" s="196"/>
      <c r="T353" s="5"/>
      <c r="U353" s="5"/>
      <c r="V353" s="5"/>
      <c r="W353" s="5"/>
    </row>
    <row r="354" ht="15.75" customHeight="1">
      <c r="A354" s="78"/>
      <c r="J354" s="196"/>
      <c r="T354" s="5"/>
      <c r="U354" s="5"/>
      <c r="V354" s="5"/>
      <c r="W354" s="5"/>
    </row>
    <row r="355" ht="15.75" customHeight="1">
      <c r="A355" s="78"/>
      <c r="J355" s="196"/>
      <c r="T355" s="5"/>
      <c r="U355" s="5"/>
      <c r="V355" s="5"/>
      <c r="W355" s="5"/>
    </row>
    <row r="356" ht="15.75" customHeight="1">
      <c r="A356" s="78"/>
      <c r="J356" s="196"/>
      <c r="T356" s="5"/>
      <c r="U356" s="5"/>
      <c r="V356" s="5"/>
      <c r="W356" s="5"/>
    </row>
    <row r="357" ht="15.75" customHeight="1">
      <c r="A357" s="78"/>
      <c r="J357" s="196"/>
      <c r="T357" s="5"/>
      <c r="U357" s="5"/>
      <c r="V357" s="5"/>
      <c r="W357" s="5"/>
    </row>
    <row r="358" ht="15.75" customHeight="1">
      <c r="A358" s="78"/>
      <c r="J358" s="196"/>
      <c r="T358" s="5"/>
      <c r="U358" s="5"/>
      <c r="V358" s="5"/>
      <c r="W358" s="5"/>
    </row>
    <row r="359" ht="15.75" customHeight="1">
      <c r="A359" s="78"/>
      <c r="J359" s="196"/>
      <c r="T359" s="5"/>
      <c r="U359" s="5"/>
      <c r="V359" s="5"/>
      <c r="W359" s="5"/>
    </row>
    <row r="360" ht="15.75" customHeight="1">
      <c r="A360" s="78"/>
      <c r="J360" s="196"/>
      <c r="T360" s="5"/>
      <c r="U360" s="5"/>
      <c r="V360" s="5"/>
      <c r="W360" s="5"/>
    </row>
    <row r="361" ht="15.75" customHeight="1">
      <c r="A361" s="78"/>
      <c r="J361" s="196"/>
      <c r="T361" s="5"/>
      <c r="U361" s="5"/>
      <c r="V361" s="5"/>
      <c r="W361" s="5"/>
    </row>
    <row r="362" ht="15.75" customHeight="1">
      <c r="A362" s="78"/>
      <c r="J362" s="196"/>
      <c r="T362" s="5"/>
      <c r="U362" s="5"/>
      <c r="V362" s="5"/>
      <c r="W362" s="5"/>
    </row>
    <row r="363" ht="15.75" customHeight="1">
      <c r="A363" s="78"/>
      <c r="J363" s="196"/>
      <c r="T363" s="5"/>
      <c r="U363" s="5"/>
      <c r="V363" s="5"/>
      <c r="W363" s="5"/>
    </row>
    <row r="364" ht="15.75" customHeight="1">
      <c r="A364" s="78"/>
      <c r="J364" s="196"/>
      <c r="T364" s="5"/>
      <c r="U364" s="5"/>
      <c r="V364" s="5"/>
      <c r="W364" s="5"/>
    </row>
    <row r="365" ht="15.75" customHeight="1">
      <c r="A365" s="78"/>
      <c r="J365" s="196"/>
      <c r="T365" s="5"/>
      <c r="U365" s="5"/>
      <c r="V365" s="5"/>
      <c r="W365" s="5"/>
    </row>
    <row r="366" ht="15.75" customHeight="1">
      <c r="A366" s="78"/>
      <c r="J366" s="196"/>
      <c r="T366" s="5"/>
      <c r="U366" s="5"/>
      <c r="V366" s="5"/>
      <c r="W366" s="5"/>
    </row>
    <row r="367" ht="15.75" customHeight="1">
      <c r="A367" s="78"/>
      <c r="J367" s="196"/>
      <c r="T367" s="5"/>
      <c r="U367" s="5"/>
      <c r="V367" s="5"/>
      <c r="W367" s="5"/>
    </row>
    <row r="368" ht="15.75" customHeight="1">
      <c r="A368" s="78"/>
      <c r="J368" s="196"/>
      <c r="T368" s="5"/>
      <c r="U368" s="5"/>
      <c r="V368" s="5"/>
      <c r="W368" s="5"/>
    </row>
    <row r="369" ht="15.75" customHeight="1">
      <c r="A369" s="78"/>
      <c r="J369" s="196"/>
      <c r="T369" s="5"/>
      <c r="U369" s="5"/>
      <c r="V369" s="5"/>
      <c r="W369" s="5"/>
    </row>
    <row r="370" ht="15.75" customHeight="1">
      <c r="A370" s="78"/>
      <c r="J370" s="196"/>
      <c r="T370" s="5"/>
      <c r="U370" s="5"/>
      <c r="V370" s="5"/>
      <c r="W370" s="5"/>
    </row>
    <row r="371" ht="15.75" customHeight="1">
      <c r="A371" s="78"/>
      <c r="J371" s="196"/>
      <c r="T371" s="5"/>
      <c r="U371" s="5"/>
      <c r="V371" s="5"/>
      <c r="W371" s="5"/>
    </row>
    <row r="372" ht="15.75" customHeight="1">
      <c r="A372" s="78"/>
      <c r="J372" s="196"/>
      <c r="T372" s="5"/>
      <c r="U372" s="5"/>
      <c r="V372" s="5"/>
      <c r="W372" s="5"/>
    </row>
    <row r="373" ht="15.75" customHeight="1">
      <c r="A373" s="78"/>
      <c r="J373" s="196"/>
      <c r="T373" s="5"/>
      <c r="U373" s="5"/>
      <c r="V373" s="5"/>
      <c r="W373" s="5"/>
    </row>
    <row r="374" ht="15.75" customHeight="1">
      <c r="A374" s="78"/>
      <c r="J374" s="196"/>
      <c r="T374" s="5"/>
      <c r="U374" s="5"/>
      <c r="V374" s="5"/>
      <c r="W374" s="5"/>
    </row>
    <row r="375" ht="15.75" customHeight="1">
      <c r="A375" s="78"/>
      <c r="J375" s="196"/>
      <c r="T375" s="5"/>
      <c r="U375" s="5"/>
      <c r="V375" s="5"/>
      <c r="W375" s="5"/>
    </row>
    <row r="376" ht="15.75" customHeight="1">
      <c r="A376" s="78"/>
      <c r="J376" s="196"/>
      <c r="T376" s="5"/>
      <c r="U376" s="5"/>
      <c r="V376" s="5"/>
      <c r="W376" s="5"/>
    </row>
    <row r="377" ht="15.75" customHeight="1">
      <c r="A377" s="78"/>
      <c r="J377" s="196"/>
      <c r="T377" s="5"/>
      <c r="U377" s="5"/>
      <c r="V377" s="5"/>
      <c r="W377" s="5"/>
    </row>
    <row r="378" ht="15.75" customHeight="1">
      <c r="A378" s="78"/>
      <c r="J378" s="196"/>
      <c r="T378" s="5"/>
      <c r="U378" s="5"/>
      <c r="V378" s="5"/>
      <c r="W378" s="5"/>
    </row>
    <row r="379" ht="15.75" customHeight="1">
      <c r="A379" s="78"/>
      <c r="J379" s="196"/>
      <c r="T379" s="5"/>
      <c r="U379" s="5"/>
      <c r="V379" s="5"/>
      <c r="W379" s="5"/>
    </row>
    <row r="380" ht="15.75" customHeight="1">
      <c r="A380" s="78"/>
      <c r="J380" s="196"/>
      <c r="T380" s="5"/>
      <c r="U380" s="5"/>
      <c r="V380" s="5"/>
      <c r="W380" s="5"/>
    </row>
    <row r="381" ht="15.75" customHeight="1">
      <c r="A381" s="78"/>
      <c r="J381" s="196"/>
      <c r="T381" s="5"/>
      <c r="U381" s="5"/>
      <c r="V381" s="5"/>
      <c r="W381" s="5"/>
    </row>
    <row r="382" ht="15.75" customHeight="1">
      <c r="A382" s="78"/>
      <c r="J382" s="196"/>
      <c r="T382" s="5"/>
      <c r="U382" s="5"/>
      <c r="V382" s="5"/>
      <c r="W382" s="5"/>
    </row>
    <row r="383" ht="15.75" customHeight="1">
      <c r="A383" s="78"/>
      <c r="J383" s="196"/>
      <c r="T383" s="5"/>
      <c r="U383" s="5"/>
      <c r="V383" s="5"/>
      <c r="W383" s="5"/>
    </row>
    <row r="384" ht="15.75" customHeight="1">
      <c r="A384" s="78"/>
      <c r="J384" s="196"/>
      <c r="T384" s="5"/>
      <c r="U384" s="5"/>
      <c r="V384" s="5"/>
      <c r="W384" s="5"/>
    </row>
    <row r="385" ht="15.75" customHeight="1">
      <c r="A385" s="78"/>
      <c r="J385" s="196"/>
      <c r="T385" s="5"/>
      <c r="U385" s="5"/>
      <c r="V385" s="5"/>
      <c r="W385" s="5"/>
    </row>
    <row r="386" ht="15.75" customHeight="1">
      <c r="A386" s="78"/>
      <c r="J386" s="196"/>
      <c r="T386" s="5"/>
      <c r="U386" s="5"/>
      <c r="V386" s="5"/>
      <c r="W386" s="5"/>
    </row>
    <row r="387" ht="15.75" customHeight="1">
      <c r="A387" s="78"/>
      <c r="J387" s="196"/>
      <c r="T387" s="5"/>
      <c r="U387" s="5"/>
      <c r="V387" s="5"/>
      <c r="W387" s="5"/>
    </row>
    <row r="388" ht="15.75" customHeight="1">
      <c r="A388" s="78"/>
      <c r="J388" s="196"/>
      <c r="T388" s="5"/>
      <c r="U388" s="5"/>
      <c r="V388" s="5"/>
      <c r="W388" s="5"/>
    </row>
    <row r="389" ht="15.75" customHeight="1">
      <c r="A389" s="78"/>
      <c r="J389" s="196"/>
      <c r="T389" s="5"/>
      <c r="U389" s="5"/>
      <c r="V389" s="5"/>
      <c r="W389" s="5"/>
    </row>
    <row r="390" ht="15.75" customHeight="1">
      <c r="A390" s="78"/>
      <c r="J390" s="196"/>
      <c r="T390" s="5"/>
      <c r="U390" s="5"/>
      <c r="V390" s="5"/>
      <c r="W390" s="5"/>
    </row>
    <row r="391" ht="15.75" customHeight="1">
      <c r="A391" s="78"/>
      <c r="J391" s="196"/>
      <c r="T391" s="5"/>
      <c r="U391" s="5"/>
      <c r="V391" s="5"/>
      <c r="W391" s="5"/>
    </row>
    <row r="392" ht="15.75" customHeight="1">
      <c r="A392" s="78"/>
      <c r="J392" s="196"/>
      <c r="T392" s="5"/>
      <c r="U392" s="5"/>
      <c r="V392" s="5"/>
      <c r="W392" s="5"/>
    </row>
    <row r="393" ht="15.75" customHeight="1">
      <c r="A393" s="78"/>
      <c r="J393" s="196"/>
      <c r="T393" s="5"/>
      <c r="U393" s="5"/>
      <c r="V393" s="5"/>
      <c r="W393" s="5"/>
    </row>
    <row r="394" ht="15.75" customHeight="1">
      <c r="A394" s="78"/>
      <c r="J394" s="196"/>
      <c r="T394" s="5"/>
      <c r="U394" s="5"/>
      <c r="V394" s="5"/>
      <c r="W394" s="5"/>
    </row>
    <row r="395" ht="15.75" customHeight="1">
      <c r="A395" s="78"/>
      <c r="J395" s="196"/>
      <c r="T395" s="5"/>
      <c r="U395" s="5"/>
      <c r="V395" s="5"/>
      <c r="W395" s="5"/>
    </row>
    <row r="396" ht="15.75" customHeight="1">
      <c r="A396" s="78"/>
      <c r="J396" s="196"/>
      <c r="T396" s="5"/>
      <c r="U396" s="5"/>
      <c r="V396" s="5"/>
      <c r="W396" s="5"/>
    </row>
    <row r="397" ht="15.75" customHeight="1">
      <c r="A397" s="78"/>
      <c r="J397" s="196"/>
      <c r="T397" s="5"/>
      <c r="U397" s="5"/>
      <c r="V397" s="5"/>
      <c r="W397" s="5"/>
    </row>
    <row r="398" ht="15.75" customHeight="1">
      <c r="A398" s="78"/>
      <c r="J398" s="196"/>
      <c r="T398" s="5"/>
      <c r="U398" s="5"/>
      <c r="V398" s="5"/>
      <c r="W398" s="5"/>
    </row>
    <row r="399" ht="15.75" customHeight="1">
      <c r="A399" s="78"/>
      <c r="J399" s="196"/>
      <c r="T399" s="5"/>
      <c r="U399" s="5"/>
      <c r="V399" s="5"/>
      <c r="W399" s="5"/>
    </row>
    <row r="400" ht="15.75" customHeight="1">
      <c r="A400" s="78"/>
      <c r="J400" s="196"/>
      <c r="T400" s="5"/>
      <c r="U400" s="5"/>
      <c r="V400" s="5"/>
      <c r="W400" s="5"/>
    </row>
    <row r="401" ht="15.75" customHeight="1">
      <c r="A401" s="78"/>
      <c r="J401" s="196"/>
      <c r="T401" s="5"/>
      <c r="U401" s="5"/>
      <c r="V401" s="5"/>
      <c r="W401" s="5"/>
    </row>
    <row r="402" ht="15.75" customHeight="1">
      <c r="A402" s="78"/>
      <c r="J402" s="196"/>
      <c r="T402" s="5"/>
      <c r="U402" s="5"/>
      <c r="V402" s="5"/>
      <c r="W402" s="5"/>
    </row>
    <row r="403" ht="15.75" customHeight="1">
      <c r="A403" s="78"/>
      <c r="J403" s="196"/>
      <c r="T403" s="5"/>
      <c r="U403" s="5"/>
      <c r="V403" s="5"/>
      <c r="W403" s="5"/>
    </row>
    <row r="404" ht="15.75" customHeight="1">
      <c r="A404" s="78"/>
      <c r="J404" s="196"/>
      <c r="T404" s="5"/>
      <c r="U404" s="5"/>
      <c r="V404" s="5"/>
      <c r="W404" s="5"/>
    </row>
    <row r="405" ht="15.75" customHeight="1">
      <c r="A405" s="78"/>
      <c r="J405" s="196"/>
      <c r="T405" s="5"/>
      <c r="U405" s="5"/>
      <c r="V405" s="5"/>
      <c r="W405" s="5"/>
    </row>
    <row r="406" ht="15.75" customHeight="1">
      <c r="A406" s="78"/>
      <c r="J406" s="196"/>
      <c r="T406" s="5"/>
      <c r="U406" s="5"/>
      <c r="V406" s="5"/>
      <c r="W406" s="5"/>
    </row>
    <row r="407" ht="15.75" customHeight="1">
      <c r="A407" s="78"/>
      <c r="J407" s="196"/>
      <c r="T407" s="5"/>
      <c r="U407" s="5"/>
      <c r="V407" s="5"/>
      <c r="W407" s="5"/>
    </row>
    <row r="408" ht="15.75" customHeight="1">
      <c r="A408" s="78"/>
      <c r="J408" s="196"/>
      <c r="T408" s="5"/>
      <c r="U408" s="5"/>
      <c r="V408" s="5"/>
      <c r="W408" s="5"/>
    </row>
    <row r="409" ht="15.75" customHeight="1">
      <c r="A409" s="78"/>
      <c r="J409" s="196"/>
      <c r="T409" s="5"/>
      <c r="U409" s="5"/>
      <c r="V409" s="5"/>
      <c r="W409" s="5"/>
    </row>
    <row r="410" ht="15.75" customHeight="1">
      <c r="A410" s="78"/>
      <c r="J410" s="196"/>
      <c r="T410" s="5"/>
      <c r="U410" s="5"/>
      <c r="V410" s="5"/>
      <c r="W410" s="5"/>
    </row>
    <row r="411" ht="15.75" customHeight="1">
      <c r="A411" s="78"/>
      <c r="J411" s="196"/>
      <c r="T411" s="5"/>
      <c r="U411" s="5"/>
      <c r="V411" s="5"/>
      <c r="W411" s="5"/>
    </row>
    <row r="412" ht="15.75" customHeight="1">
      <c r="A412" s="78"/>
      <c r="J412" s="196"/>
      <c r="T412" s="5"/>
      <c r="U412" s="5"/>
      <c r="V412" s="5"/>
      <c r="W412" s="5"/>
    </row>
    <row r="413" ht="15.75" customHeight="1">
      <c r="A413" s="78"/>
      <c r="J413" s="196"/>
      <c r="T413" s="5"/>
      <c r="U413" s="5"/>
      <c r="V413" s="5"/>
      <c r="W413" s="5"/>
    </row>
    <row r="414" ht="15.75" customHeight="1">
      <c r="A414" s="78"/>
      <c r="J414" s="196"/>
      <c r="T414" s="5"/>
      <c r="U414" s="5"/>
      <c r="V414" s="5"/>
      <c r="W414" s="5"/>
    </row>
    <row r="415" ht="15.75" customHeight="1">
      <c r="A415" s="78"/>
      <c r="J415" s="196"/>
      <c r="T415" s="5"/>
      <c r="U415" s="5"/>
      <c r="V415" s="5"/>
      <c r="W415" s="5"/>
    </row>
    <row r="416" ht="15.75" customHeight="1">
      <c r="A416" s="78"/>
      <c r="J416" s="196"/>
      <c r="T416" s="5"/>
      <c r="U416" s="5"/>
      <c r="V416" s="5"/>
      <c r="W416" s="5"/>
    </row>
    <row r="417" ht="15.75" customHeight="1">
      <c r="A417" s="78"/>
      <c r="J417" s="196"/>
      <c r="T417" s="5"/>
      <c r="U417" s="5"/>
      <c r="V417" s="5"/>
      <c r="W417" s="5"/>
    </row>
    <row r="418" ht="15.75" customHeight="1">
      <c r="A418" s="78"/>
      <c r="J418" s="196"/>
      <c r="T418" s="5"/>
      <c r="U418" s="5"/>
      <c r="V418" s="5"/>
      <c r="W418" s="5"/>
    </row>
    <row r="419" ht="15.75" customHeight="1">
      <c r="A419" s="78"/>
      <c r="J419" s="196"/>
      <c r="T419" s="5"/>
      <c r="U419" s="5"/>
      <c r="V419" s="5"/>
      <c r="W419" s="5"/>
    </row>
    <row r="420" ht="15.75" customHeight="1">
      <c r="A420" s="78"/>
      <c r="J420" s="196"/>
      <c r="T420" s="5"/>
      <c r="U420" s="5"/>
      <c r="V420" s="5"/>
      <c r="W420" s="5"/>
    </row>
    <row r="421" ht="15.75" customHeight="1">
      <c r="A421" s="78"/>
      <c r="J421" s="196"/>
      <c r="T421" s="5"/>
      <c r="U421" s="5"/>
      <c r="V421" s="5"/>
      <c r="W421" s="5"/>
    </row>
    <row r="422" ht="15.75" customHeight="1">
      <c r="A422" s="78"/>
      <c r="J422" s="196"/>
      <c r="T422" s="5"/>
      <c r="U422" s="5"/>
      <c r="V422" s="5"/>
      <c r="W422" s="5"/>
    </row>
    <row r="423" ht="15.75" customHeight="1">
      <c r="A423" s="78"/>
      <c r="J423" s="196"/>
      <c r="T423" s="5"/>
      <c r="U423" s="5"/>
      <c r="V423" s="5"/>
      <c r="W423" s="5"/>
    </row>
    <row r="424" ht="15.75" customHeight="1">
      <c r="A424" s="78"/>
      <c r="J424" s="196"/>
      <c r="T424" s="5"/>
      <c r="U424" s="5"/>
      <c r="V424" s="5"/>
      <c r="W424" s="5"/>
    </row>
    <row r="425" ht="15.75" customHeight="1">
      <c r="A425" s="78"/>
      <c r="J425" s="196"/>
      <c r="T425" s="5"/>
      <c r="U425" s="5"/>
      <c r="V425" s="5"/>
      <c r="W425" s="5"/>
    </row>
    <row r="426" ht="15.75" customHeight="1">
      <c r="A426" s="78"/>
      <c r="J426" s="196"/>
      <c r="T426" s="5"/>
      <c r="U426" s="5"/>
      <c r="V426" s="5"/>
      <c r="W426" s="5"/>
    </row>
    <row r="427" ht="15.75" customHeight="1">
      <c r="A427" s="78"/>
      <c r="J427" s="196"/>
      <c r="T427" s="5"/>
      <c r="U427" s="5"/>
      <c r="V427" s="5"/>
      <c r="W427" s="5"/>
    </row>
    <row r="428" ht="15.75" customHeight="1">
      <c r="A428" s="78"/>
      <c r="J428" s="196"/>
      <c r="T428" s="5"/>
      <c r="U428" s="5"/>
      <c r="V428" s="5"/>
      <c r="W428" s="5"/>
    </row>
    <row r="429" ht="15.75" customHeight="1">
      <c r="A429" s="78"/>
      <c r="J429" s="196"/>
      <c r="T429" s="5"/>
      <c r="U429" s="5"/>
      <c r="V429" s="5"/>
      <c r="W429" s="5"/>
    </row>
    <row r="430" ht="15.75" customHeight="1">
      <c r="A430" s="78"/>
      <c r="J430" s="196"/>
      <c r="T430" s="5"/>
      <c r="U430" s="5"/>
      <c r="V430" s="5"/>
      <c r="W430" s="5"/>
    </row>
    <row r="431" ht="15.75" customHeight="1">
      <c r="A431" s="78"/>
      <c r="J431" s="196"/>
      <c r="T431" s="5"/>
      <c r="U431" s="5"/>
      <c r="V431" s="5"/>
      <c r="W431" s="5"/>
    </row>
    <row r="432" ht="15.75" customHeight="1">
      <c r="A432" s="78"/>
      <c r="J432" s="196"/>
      <c r="T432" s="5"/>
      <c r="U432" s="5"/>
      <c r="V432" s="5"/>
      <c r="W432" s="5"/>
    </row>
    <row r="433" ht="15.75" customHeight="1">
      <c r="A433" s="78"/>
      <c r="J433" s="196"/>
      <c r="T433" s="5"/>
      <c r="U433" s="5"/>
      <c r="V433" s="5"/>
      <c r="W433" s="5"/>
    </row>
    <row r="434" ht="15.75" customHeight="1">
      <c r="A434" s="78"/>
      <c r="J434" s="196"/>
      <c r="T434" s="5"/>
      <c r="U434" s="5"/>
      <c r="V434" s="5"/>
      <c r="W434" s="5"/>
    </row>
    <row r="435" ht="15.75" customHeight="1">
      <c r="A435" s="78"/>
      <c r="J435" s="196"/>
      <c r="T435" s="5"/>
      <c r="U435" s="5"/>
      <c r="V435" s="5"/>
      <c r="W435" s="5"/>
    </row>
    <row r="436" ht="15.75" customHeight="1">
      <c r="A436" s="78"/>
      <c r="J436" s="196"/>
      <c r="T436" s="5"/>
      <c r="U436" s="5"/>
      <c r="V436" s="5"/>
      <c r="W436" s="5"/>
    </row>
    <row r="437" ht="15.75" customHeight="1">
      <c r="A437" s="78"/>
      <c r="J437" s="196"/>
      <c r="T437" s="5"/>
      <c r="U437" s="5"/>
      <c r="V437" s="5"/>
      <c r="W437" s="5"/>
    </row>
    <row r="438" ht="15.75" customHeight="1">
      <c r="A438" s="78"/>
      <c r="J438" s="196"/>
      <c r="T438" s="5"/>
      <c r="U438" s="5"/>
      <c r="V438" s="5"/>
      <c r="W438" s="5"/>
    </row>
    <row r="439" ht="15.75" customHeight="1">
      <c r="A439" s="78"/>
      <c r="J439" s="196"/>
      <c r="T439" s="5"/>
      <c r="U439" s="5"/>
      <c r="V439" s="5"/>
      <c r="W439" s="5"/>
    </row>
    <row r="440" ht="15.75" customHeight="1">
      <c r="A440" s="78"/>
      <c r="J440" s="196"/>
      <c r="T440" s="5"/>
      <c r="U440" s="5"/>
      <c r="V440" s="5"/>
      <c r="W440" s="5"/>
    </row>
    <row r="441" ht="15.75" customHeight="1">
      <c r="A441" s="78"/>
      <c r="J441" s="196"/>
      <c r="T441" s="5"/>
      <c r="U441" s="5"/>
      <c r="V441" s="5"/>
      <c r="W441" s="5"/>
    </row>
    <row r="442" ht="15.75" customHeight="1">
      <c r="A442" s="78"/>
      <c r="J442" s="196"/>
      <c r="T442" s="5"/>
      <c r="U442" s="5"/>
      <c r="V442" s="5"/>
      <c r="W442" s="5"/>
    </row>
    <row r="443" ht="15.75" customHeight="1">
      <c r="A443" s="78"/>
      <c r="J443" s="196"/>
      <c r="T443" s="5"/>
      <c r="U443" s="5"/>
      <c r="V443" s="5"/>
      <c r="W443" s="5"/>
    </row>
    <row r="444" ht="15.75" customHeight="1">
      <c r="A444" s="78"/>
      <c r="J444" s="196"/>
      <c r="T444" s="5"/>
      <c r="U444" s="5"/>
      <c r="V444" s="5"/>
      <c r="W444" s="5"/>
    </row>
    <row r="445" ht="15.75" customHeight="1">
      <c r="A445" s="78"/>
      <c r="J445" s="196"/>
      <c r="T445" s="5"/>
      <c r="U445" s="5"/>
      <c r="V445" s="5"/>
      <c r="W445" s="5"/>
    </row>
    <row r="446" ht="15.75" customHeight="1">
      <c r="A446" s="78"/>
      <c r="J446" s="196"/>
      <c r="T446" s="5"/>
      <c r="U446" s="5"/>
      <c r="V446" s="5"/>
      <c r="W446" s="5"/>
    </row>
    <row r="447" ht="15.75" customHeight="1">
      <c r="A447" s="78"/>
      <c r="J447" s="196"/>
      <c r="T447" s="5"/>
      <c r="U447" s="5"/>
      <c r="V447" s="5"/>
      <c r="W447" s="5"/>
    </row>
    <row r="448" ht="15.75" customHeight="1">
      <c r="A448" s="78"/>
      <c r="J448" s="196"/>
      <c r="T448" s="5"/>
      <c r="U448" s="5"/>
      <c r="V448" s="5"/>
      <c r="W448" s="5"/>
    </row>
    <row r="449" ht="15.75" customHeight="1">
      <c r="A449" s="78"/>
      <c r="J449" s="196"/>
      <c r="T449" s="5"/>
      <c r="U449" s="5"/>
      <c r="V449" s="5"/>
      <c r="W449" s="5"/>
    </row>
    <row r="450" ht="15.75" customHeight="1">
      <c r="A450" s="78"/>
      <c r="J450" s="196"/>
      <c r="T450" s="5"/>
      <c r="U450" s="5"/>
      <c r="V450" s="5"/>
      <c r="W450" s="5"/>
    </row>
    <row r="451" ht="15.75" customHeight="1">
      <c r="A451" s="78"/>
      <c r="J451" s="196"/>
      <c r="T451" s="5"/>
      <c r="U451" s="5"/>
      <c r="V451" s="5"/>
      <c r="W451" s="5"/>
    </row>
    <row r="452" ht="15.75" customHeight="1">
      <c r="A452" s="78"/>
      <c r="J452" s="196"/>
      <c r="T452" s="5"/>
      <c r="U452" s="5"/>
      <c r="V452" s="5"/>
      <c r="W452" s="5"/>
    </row>
    <row r="453" ht="15.75" customHeight="1">
      <c r="A453" s="78"/>
      <c r="J453" s="196"/>
      <c r="T453" s="5"/>
      <c r="U453" s="5"/>
      <c r="V453" s="5"/>
      <c r="W453" s="5"/>
    </row>
    <row r="454" ht="15.75" customHeight="1">
      <c r="A454" s="78"/>
      <c r="J454" s="196"/>
      <c r="T454" s="5"/>
      <c r="U454" s="5"/>
      <c r="V454" s="5"/>
      <c r="W454" s="5"/>
    </row>
    <row r="455" ht="15.75" customHeight="1">
      <c r="A455" s="78"/>
      <c r="J455" s="196"/>
      <c r="T455" s="5"/>
      <c r="U455" s="5"/>
      <c r="V455" s="5"/>
      <c r="W455" s="5"/>
    </row>
    <row r="456" ht="15.75" customHeight="1">
      <c r="A456" s="78"/>
      <c r="J456" s="196"/>
      <c r="T456" s="5"/>
      <c r="U456" s="5"/>
      <c r="V456" s="5"/>
      <c r="W456" s="5"/>
    </row>
    <row r="457" ht="15.75" customHeight="1">
      <c r="A457" s="78"/>
      <c r="J457" s="196"/>
      <c r="T457" s="5"/>
      <c r="U457" s="5"/>
      <c r="V457" s="5"/>
      <c r="W457" s="5"/>
    </row>
    <row r="458" ht="15.75" customHeight="1">
      <c r="A458" s="78"/>
      <c r="J458" s="196"/>
      <c r="T458" s="5"/>
      <c r="U458" s="5"/>
      <c r="V458" s="5"/>
      <c r="W458" s="5"/>
    </row>
    <row r="459" ht="15.75" customHeight="1">
      <c r="A459" s="78"/>
      <c r="J459" s="196"/>
      <c r="T459" s="5"/>
      <c r="U459" s="5"/>
      <c r="V459" s="5"/>
      <c r="W459" s="5"/>
    </row>
    <row r="460" ht="15.75" customHeight="1">
      <c r="A460" s="78"/>
      <c r="J460" s="196"/>
      <c r="T460" s="5"/>
      <c r="U460" s="5"/>
      <c r="V460" s="5"/>
      <c r="W460" s="5"/>
    </row>
    <row r="461" ht="15.75" customHeight="1">
      <c r="A461" s="78"/>
      <c r="J461" s="196"/>
      <c r="T461" s="5"/>
      <c r="U461" s="5"/>
      <c r="V461" s="5"/>
      <c r="W461" s="5"/>
    </row>
    <row r="462" ht="15.75" customHeight="1">
      <c r="A462" s="78"/>
      <c r="J462" s="196"/>
      <c r="T462" s="5"/>
      <c r="U462" s="5"/>
      <c r="V462" s="5"/>
      <c r="W462" s="5"/>
    </row>
    <row r="463" ht="15.75" customHeight="1">
      <c r="A463" s="78"/>
      <c r="J463" s="196"/>
      <c r="T463" s="5"/>
      <c r="U463" s="5"/>
      <c r="V463" s="5"/>
      <c r="W463" s="5"/>
    </row>
    <row r="464" ht="15.75" customHeight="1">
      <c r="A464" s="78"/>
      <c r="J464" s="196"/>
      <c r="T464" s="5"/>
      <c r="U464" s="5"/>
      <c r="V464" s="5"/>
      <c r="W464" s="5"/>
    </row>
    <row r="465" ht="15.75" customHeight="1">
      <c r="A465" s="78"/>
      <c r="J465" s="196"/>
      <c r="T465" s="5"/>
      <c r="U465" s="5"/>
      <c r="V465" s="5"/>
      <c r="W465" s="5"/>
    </row>
    <row r="466" ht="15.75" customHeight="1">
      <c r="A466" s="78"/>
      <c r="J466" s="196"/>
      <c r="T466" s="5"/>
      <c r="U466" s="5"/>
      <c r="V466" s="5"/>
      <c r="W466" s="5"/>
    </row>
    <row r="467" ht="15.75" customHeight="1">
      <c r="A467" s="78"/>
      <c r="J467" s="196"/>
      <c r="T467" s="5"/>
      <c r="U467" s="5"/>
      <c r="V467" s="5"/>
      <c r="W467" s="5"/>
    </row>
    <row r="468" ht="15.75" customHeight="1">
      <c r="A468" s="78"/>
      <c r="J468" s="196"/>
      <c r="T468" s="5"/>
      <c r="U468" s="5"/>
      <c r="V468" s="5"/>
      <c r="W468" s="5"/>
    </row>
    <row r="469" ht="15.75" customHeight="1">
      <c r="A469" s="78"/>
      <c r="J469" s="196"/>
      <c r="T469" s="5"/>
      <c r="U469" s="5"/>
      <c r="V469" s="5"/>
      <c r="W469" s="5"/>
    </row>
    <row r="470" ht="15.75" customHeight="1">
      <c r="A470" s="78"/>
      <c r="J470" s="196"/>
      <c r="T470" s="5"/>
      <c r="U470" s="5"/>
      <c r="V470" s="5"/>
      <c r="W470" s="5"/>
    </row>
    <row r="471" ht="15.75" customHeight="1">
      <c r="A471" s="78"/>
      <c r="J471" s="196"/>
      <c r="T471" s="5"/>
      <c r="U471" s="5"/>
      <c r="V471" s="5"/>
      <c r="W471" s="5"/>
    </row>
    <row r="472" ht="15.75" customHeight="1">
      <c r="A472" s="78"/>
      <c r="J472" s="196"/>
      <c r="T472" s="5"/>
      <c r="U472" s="5"/>
      <c r="V472" s="5"/>
      <c r="W472" s="5"/>
    </row>
    <row r="473" ht="15.75" customHeight="1">
      <c r="A473" s="78"/>
      <c r="J473" s="196"/>
      <c r="T473" s="5"/>
      <c r="U473" s="5"/>
      <c r="V473" s="5"/>
      <c r="W473" s="5"/>
    </row>
    <row r="474" ht="15.75" customHeight="1">
      <c r="A474" s="78"/>
      <c r="J474" s="196"/>
      <c r="T474" s="5"/>
      <c r="U474" s="5"/>
      <c r="V474" s="5"/>
      <c r="W474" s="5"/>
    </row>
    <row r="475" ht="15.75" customHeight="1">
      <c r="A475" s="78"/>
      <c r="J475" s="196"/>
      <c r="T475" s="5"/>
      <c r="U475" s="5"/>
      <c r="V475" s="5"/>
      <c r="W475" s="5"/>
    </row>
    <row r="476" ht="15.75" customHeight="1">
      <c r="A476" s="78"/>
      <c r="J476" s="196"/>
      <c r="T476" s="5"/>
      <c r="U476" s="5"/>
      <c r="V476" s="5"/>
      <c r="W476" s="5"/>
    </row>
    <row r="477" ht="15.75" customHeight="1">
      <c r="A477" s="78"/>
      <c r="J477" s="196"/>
      <c r="T477" s="5"/>
      <c r="U477" s="5"/>
      <c r="V477" s="5"/>
      <c r="W477" s="5"/>
    </row>
    <row r="478" ht="15.75" customHeight="1">
      <c r="A478" s="78"/>
      <c r="J478" s="196"/>
      <c r="T478" s="5"/>
      <c r="U478" s="5"/>
      <c r="V478" s="5"/>
      <c r="W478" s="5"/>
    </row>
    <row r="479" ht="15.75" customHeight="1">
      <c r="A479" s="78"/>
      <c r="J479" s="196"/>
      <c r="T479" s="5"/>
      <c r="U479" s="5"/>
      <c r="V479" s="5"/>
      <c r="W479" s="5"/>
    </row>
    <row r="480" ht="15.75" customHeight="1">
      <c r="A480" s="78"/>
      <c r="J480" s="196"/>
      <c r="T480" s="5"/>
      <c r="U480" s="5"/>
      <c r="V480" s="5"/>
      <c r="W480" s="5"/>
    </row>
    <row r="481" ht="15.75" customHeight="1">
      <c r="A481" s="78"/>
      <c r="J481" s="196"/>
      <c r="T481" s="5"/>
      <c r="U481" s="5"/>
      <c r="V481" s="5"/>
      <c r="W481" s="5"/>
    </row>
    <row r="482" ht="15.75" customHeight="1">
      <c r="A482" s="78"/>
      <c r="J482" s="196"/>
      <c r="T482" s="5"/>
      <c r="U482" s="5"/>
      <c r="V482" s="5"/>
      <c r="W482" s="5"/>
    </row>
    <row r="483" ht="15.75" customHeight="1">
      <c r="A483" s="78"/>
      <c r="J483" s="196"/>
      <c r="T483" s="5"/>
      <c r="U483" s="5"/>
      <c r="V483" s="5"/>
      <c r="W483" s="5"/>
    </row>
    <row r="484" ht="15.75" customHeight="1">
      <c r="A484" s="78"/>
      <c r="J484" s="196"/>
      <c r="T484" s="5"/>
      <c r="U484" s="5"/>
      <c r="V484" s="5"/>
      <c r="W484" s="5"/>
    </row>
    <row r="485" ht="15.75" customHeight="1">
      <c r="A485" s="78"/>
      <c r="J485" s="196"/>
      <c r="T485" s="5"/>
      <c r="U485" s="5"/>
      <c r="V485" s="5"/>
      <c r="W485" s="5"/>
    </row>
    <row r="486" ht="15.75" customHeight="1">
      <c r="A486" s="78"/>
      <c r="J486" s="196"/>
      <c r="T486" s="5"/>
      <c r="U486" s="5"/>
      <c r="V486" s="5"/>
      <c r="W486" s="5"/>
    </row>
    <row r="487" ht="15.75" customHeight="1">
      <c r="A487" s="78"/>
      <c r="J487" s="196"/>
      <c r="T487" s="5"/>
      <c r="U487" s="5"/>
      <c r="V487" s="5"/>
      <c r="W487" s="5"/>
    </row>
    <row r="488" ht="15.75" customHeight="1">
      <c r="A488" s="78"/>
      <c r="J488" s="196"/>
      <c r="T488" s="5"/>
      <c r="U488" s="5"/>
      <c r="V488" s="5"/>
      <c r="W488" s="5"/>
    </row>
    <row r="489" ht="15.75" customHeight="1">
      <c r="A489" s="78"/>
      <c r="J489" s="196"/>
      <c r="T489" s="5"/>
      <c r="U489" s="5"/>
      <c r="V489" s="5"/>
      <c r="W489" s="5"/>
    </row>
    <row r="490" ht="15.75" customHeight="1">
      <c r="A490" s="78"/>
      <c r="J490" s="196"/>
      <c r="T490" s="5"/>
      <c r="U490" s="5"/>
      <c r="V490" s="5"/>
      <c r="W490" s="5"/>
    </row>
    <row r="491" ht="15.75" customHeight="1">
      <c r="A491" s="78"/>
      <c r="J491" s="196"/>
      <c r="T491" s="5"/>
      <c r="U491" s="5"/>
      <c r="V491" s="5"/>
      <c r="W491" s="5"/>
    </row>
    <row r="492" ht="15.75" customHeight="1">
      <c r="A492" s="78"/>
      <c r="J492" s="196"/>
      <c r="T492" s="5"/>
      <c r="U492" s="5"/>
      <c r="V492" s="5"/>
      <c r="W492" s="5"/>
    </row>
    <row r="493" ht="15.75" customHeight="1">
      <c r="A493" s="78"/>
      <c r="J493" s="196"/>
      <c r="T493" s="5"/>
      <c r="U493" s="5"/>
      <c r="V493" s="5"/>
      <c r="W493" s="5"/>
    </row>
    <row r="494" ht="15.75" customHeight="1">
      <c r="A494" s="78"/>
      <c r="J494" s="196"/>
      <c r="T494" s="5"/>
      <c r="U494" s="5"/>
      <c r="V494" s="5"/>
      <c r="W494" s="5"/>
    </row>
    <row r="495" ht="15.75" customHeight="1">
      <c r="A495" s="78"/>
      <c r="J495" s="196"/>
      <c r="T495" s="5"/>
      <c r="U495" s="5"/>
      <c r="V495" s="5"/>
      <c r="W495" s="5"/>
    </row>
    <row r="496" ht="15.75" customHeight="1">
      <c r="A496" s="78"/>
      <c r="J496" s="196"/>
      <c r="T496" s="5"/>
      <c r="U496" s="5"/>
      <c r="V496" s="5"/>
      <c r="W496" s="5"/>
    </row>
    <row r="497" ht="15.75" customHeight="1">
      <c r="A497" s="78"/>
      <c r="J497" s="196"/>
      <c r="T497" s="5"/>
      <c r="U497" s="5"/>
      <c r="V497" s="5"/>
      <c r="W497" s="5"/>
    </row>
    <row r="498" ht="15.75" customHeight="1">
      <c r="A498" s="78"/>
      <c r="J498" s="196"/>
      <c r="T498" s="5"/>
      <c r="U498" s="5"/>
      <c r="V498" s="5"/>
      <c r="W498" s="5"/>
    </row>
    <row r="499" ht="15.75" customHeight="1">
      <c r="A499" s="78"/>
      <c r="J499" s="196"/>
      <c r="T499" s="5"/>
      <c r="U499" s="5"/>
      <c r="V499" s="5"/>
      <c r="W499" s="5"/>
    </row>
    <row r="500" ht="15.75" customHeight="1">
      <c r="A500" s="78"/>
      <c r="J500" s="196"/>
      <c r="T500" s="5"/>
      <c r="U500" s="5"/>
      <c r="V500" s="5"/>
      <c r="W500" s="5"/>
    </row>
    <row r="501" ht="15.75" customHeight="1">
      <c r="A501" s="78"/>
      <c r="J501" s="196"/>
      <c r="T501" s="5"/>
      <c r="U501" s="5"/>
      <c r="V501" s="5"/>
      <c r="W501" s="5"/>
    </row>
    <row r="502" ht="15.75" customHeight="1">
      <c r="A502" s="78"/>
      <c r="J502" s="196"/>
      <c r="T502" s="5"/>
      <c r="U502" s="5"/>
      <c r="V502" s="5"/>
      <c r="W502" s="5"/>
    </row>
    <row r="503" ht="15.75" customHeight="1">
      <c r="A503" s="78"/>
      <c r="J503" s="196"/>
      <c r="T503" s="5"/>
      <c r="U503" s="5"/>
      <c r="V503" s="5"/>
      <c r="W503" s="5"/>
    </row>
    <row r="504" ht="15.75" customHeight="1">
      <c r="A504" s="78"/>
      <c r="J504" s="196"/>
      <c r="T504" s="5"/>
      <c r="U504" s="5"/>
      <c r="V504" s="5"/>
      <c r="W504" s="5"/>
    </row>
    <row r="505" ht="15.75" customHeight="1">
      <c r="A505" s="78"/>
      <c r="J505" s="196"/>
      <c r="T505" s="5"/>
      <c r="U505" s="5"/>
      <c r="V505" s="5"/>
      <c r="W505" s="5"/>
    </row>
    <row r="506" ht="15.75" customHeight="1">
      <c r="A506" s="78"/>
      <c r="J506" s="196"/>
      <c r="T506" s="5"/>
      <c r="U506" s="5"/>
      <c r="V506" s="5"/>
      <c r="W506" s="5"/>
    </row>
    <row r="507" ht="15.75" customHeight="1">
      <c r="A507" s="78"/>
      <c r="J507" s="196"/>
      <c r="T507" s="5"/>
      <c r="U507" s="5"/>
      <c r="V507" s="5"/>
      <c r="W507" s="5"/>
    </row>
    <row r="508" ht="15.75" customHeight="1">
      <c r="A508" s="78"/>
      <c r="J508" s="196"/>
      <c r="T508" s="5"/>
      <c r="U508" s="5"/>
      <c r="V508" s="5"/>
      <c r="W508" s="5"/>
    </row>
    <row r="509" ht="15.75" customHeight="1">
      <c r="A509" s="78"/>
      <c r="J509" s="196"/>
      <c r="T509" s="5"/>
      <c r="U509" s="5"/>
      <c r="V509" s="5"/>
      <c r="W509" s="5"/>
    </row>
    <row r="510" ht="15.75" customHeight="1">
      <c r="A510" s="78"/>
      <c r="J510" s="196"/>
      <c r="T510" s="5"/>
      <c r="U510" s="5"/>
      <c r="V510" s="5"/>
      <c r="W510" s="5"/>
    </row>
    <row r="511" ht="15.75" customHeight="1">
      <c r="A511" s="78"/>
      <c r="J511" s="196"/>
      <c r="T511" s="5"/>
      <c r="U511" s="5"/>
      <c r="V511" s="5"/>
      <c r="W511" s="5"/>
    </row>
    <row r="512" ht="15.75" customHeight="1">
      <c r="A512" s="78"/>
      <c r="J512" s="196"/>
      <c r="T512" s="5"/>
      <c r="U512" s="5"/>
      <c r="V512" s="5"/>
      <c r="W512" s="5"/>
    </row>
    <row r="513" ht="15.75" customHeight="1">
      <c r="A513" s="78"/>
      <c r="J513" s="196"/>
      <c r="T513" s="5"/>
      <c r="U513" s="5"/>
      <c r="V513" s="5"/>
      <c r="W513" s="5"/>
    </row>
    <row r="514" ht="15.75" customHeight="1">
      <c r="A514" s="78"/>
      <c r="J514" s="196"/>
      <c r="T514" s="5"/>
      <c r="U514" s="5"/>
      <c r="V514" s="5"/>
      <c r="W514" s="5"/>
    </row>
    <row r="515" ht="15.75" customHeight="1">
      <c r="A515" s="78"/>
      <c r="J515" s="196"/>
      <c r="T515" s="5"/>
      <c r="U515" s="5"/>
      <c r="V515" s="5"/>
      <c r="W515" s="5"/>
    </row>
    <row r="516" ht="15.75" customHeight="1">
      <c r="A516" s="78"/>
      <c r="J516" s="196"/>
      <c r="T516" s="5"/>
      <c r="U516" s="5"/>
      <c r="V516" s="5"/>
      <c r="W516" s="5"/>
    </row>
    <row r="517" ht="15.75" customHeight="1">
      <c r="A517" s="78"/>
      <c r="J517" s="196"/>
      <c r="T517" s="5"/>
      <c r="U517" s="5"/>
      <c r="V517" s="5"/>
      <c r="W517" s="5"/>
    </row>
    <row r="518" ht="15.75" customHeight="1">
      <c r="A518" s="78"/>
      <c r="J518" s="196"/>
      <c r="T518" s="5"/>
      <c r="U518" s="5"/>
      <c r="V518" s="5"/>
      <c r="W518" s="5"/>
    </row>
    <row r="519" ht="15.75" customHeight="1">
      <c r="A519" s="78"/>
      <c r="J519" s="196"/>
      <c r="T519" s="5"/>
      <c r="U519" s="5"/>
      <c r="V519" s="5"/>
      <c r="W519" s="5"/>
    </row>
    <row r="520" ht="15.75" customHeight="1">
      <c r="A520" s="78"/>
      <c r="J520" s="196"/>
      <c r="T520" s="5"/>
      <c r="U520" s="5"/>
      <c r="V520" s="5"/>
      <c r="W520" s="5"/>
    </row>
    <row r="521" ht="15.75" customHeight="1">
      <c r="A521" s="78"/>
      <c r="J521" s="196"/>
      <c r="T521" s="5"/>
      <c r="U521" s="5"/>
      <c r="V521" s="5"/>
      <c r="W521" s="5"/>
    </row>
    <row r="522" ht="15.75" customHeight="1">
      <c r="A522" s="78"/>
      <c r="J522" s="196"/>
      <c r="T522" s="5"/>
      <c r="U522" s="5"/>
      <c r="V522" s="5"/>
      <c r="W522" s="5"/>
    </row>
    <row r="523" ht="15.75" customHeight="1">
      <c r="A523" s="78"/>
      <c r="J523" s="196"/>
      <c r="T523" s="5"/>
      <c r="U523" s="5"/>
      <c r="V523" s="5"/>
      <c r="W523" s="5"/>
    </row>
    <row r="524" ht="15.75" customHeight="1">
      <c r="A524" s="78"/>
      <c r="J524" s="196"/>
      <c r="T524" s="5"/>
      <c r="U524" s="5"/>
      <c r="V524" s="5"/>
      <c r="W524" s="5"/>
    </row>
    <row r="525" ht="15.75" customHeight="1">
      <c r="A525" s="78"/>
      <c r="J525" s="196"/>
      <c r="T525" s="5"/>
      <c r="U525" s="5"/>
      <c r="V525" s="5"/>
      <c r="W525" s="5"/>
    </row>
    <row r="526" ht="15.75" customHeight="1">
      <c r="A526" s="78"/>
      <c r="J526" s="196"/>
      <c r="T526" s="5"/>
      <c r="U526" s="5"/>
      <c r="V526" s="5"/>
      <c r="W526" s="5"/>
    </row>
    <row r="527" ht="15.75" customHeight="1">
      <c r="A527" s="78"/>
      <c r="J527" s="196"/>
      <c r="T527" s="5"/>
      <c r="U527" s="5"/>
      <c r="V527" s="5"/>
      <c r="W527" s="5"/>
    </row>
    <row r="528" ht="15.75" customHeight="1">
      <c r="A528" s="78"/>
      <c r="J528" s="196"/>
      <c r="T528" s="5"/>
      <c r="U528" s="5"/>
      <c r="V528" s="5"/>
      <c r="W528" s="5"/>
    </row>
    <row r="529" ht="15.75" customHeight="1">
      <c r="A529" s="78"/>
      <c r="J529" s="196"/>
      <c r="T529" s="5"/>
      <c r="U529" s="5"/>
      <c r="V529" s="5"/>
      <c r="W529" s="5"/>
    </row>
    <row r="530" ht="15.75" customHeight="1">
      <c r="A530" s="78"/>
      <c r="J530" s="196"/>
      <c r="T530" s="5"/>
      <c r="U530" s="5"/>
      <c r="V530" s="5"/>
      <c r="W530" s="5"/>
    </row>
    <row r="531" ht="15.75" customHeight="1">
      <c r="A531" s="78"/>
      <c r="J531" s="196"/>
      <c r="T531" s="5"/>
      <c r="U531" s="5"/>
      <c r="V531" s="5"/>
      <c r="W531" s="5"/>
    </row>
    <row r="532" ht="15.75" customHeight="1">
      <c r="A532" s="78"/>
      <c r="J532" s="196"/>
      <c r="T532" s="5"/>
      <c r="U532" s="5"/>
      <c r="V532" s="5"/>
      <c r="W532" s="5"/>
    </row>
    <row r="533" ht="15.75" customHeight="1">
      <c r="A533" s="78"/>
      <c r="J533" s="196"/>
      <c r="T533" s="5"/>
      <c r="U533" s="5"/>
      <c r="V533" s="5"/>
      <c r="W533" s="5"/>
    </row>
    <row r="534" ht="15.75" customHeight="1">
      <c r="A534" s="78"/>
      <c r="J534" s="196"/>
      <c r="T534" s="5"/>
      <c r="U534" s="5"/>
      <c r="V534" s="5"/>
      <c r="W534" s="5"/>
    </row>
    <row r="535" ht="15.75" customHeight="1">
      <c r="A535" s="78"/>
      <c r="J535" s="196"/>
      <c r="T535" s="5"/>
      <c r="U535" s="5"/>
      <c r="V535" s="5"/>
      <c r="W535" s="5"/>
    </row>
    <row r="536" ht="15.75" customHeight="1">
      <c r="A536" s="78"/>
      <c r="J536" s="196"/>
      <c r="T536" s="5"/>
      <c r="U536" s="5"/>
      <c r="V536" s="5"/>
      <c r="W536" s="5"/>
    </row>
    <row r="537" ht="15.75" customHeight="1">
      <c r="A537" s="78"/>
      <c r="J537" s="196"/>
      <c r="T537" s="5"/>
      <c r="U537" s="5"/>
      <c r="V537" s="5"/>
      <c r="W537" s="5"/>
    </row>
    <row r="538" ht="15.75" customHeight="1">
      <c r="A538" s="78"/>
      <c r="J538" s="196"/>
      <c r="T538" s="5"/>
      <c r="U538" s="5"/>
      <c r="V538" s="5"/>
      <c r="W538" s="5"/>
    </row>
    <row r="539" ht="15.75" customHeight="1">
      <c r="A539" s="78"/>
      <c r="J539" s="196"/>
      <c r="T539" s="5"/>
      <c r="U539" s="5"/>
      <c r="V539" s="5"/>
      <c r="W539" s="5"/>
    </row>
    <row r="540" ht="15.75" customHeight="1">
      <c r="A540" s="78"/>
      <c r="J540" s="196"/>
      <c r="T540" s="5"/>
      <c r="U540" s="5"/>
      <c r="V540" s="5"/>
      <c r="W540" s="5"/>
    </row>
    <row r="541" ht="15.75" customHeight="1">
      <c r="A541" s="78"/>
      <c r="J541" s="196"/>
      <c r="T541" s="5"/>
      <c r="U541" s="5"/>
      <c r="V541" s="5"/>
      <c r="W541" s="5"/>
    </row>
    <row r="542" ht="15.75" customHeight="1">
      <c r="A542" s="78"/>
      <c r="J542" s="196"/>
      <c r="T542" s="5"/>
      <c r="U542" s="5"/>
      <c r="V542" s="5"/>
      <c r="W542" s="5"/>
    </row>
    <row r="543" ht="15.75" customHeight="1">
      <c r="A543" s="78"/>
      <c r="J543" s="196"/>
      <c r="T543" s="5"/>
      <c r="U543" s="5"/>
      <c r="V543" s="5"/>
      <c r="W543" s="5"/>
    </row>
    <row r="544" ht="15.75" customHeight="1">
      <c r="A544" s="78"/>
      <c r="J544" s="196"/>
      <c r="T544" s="5"/>
      <c r="U544" s="5"/>
      <c r="V544" s="5"/>
      <c r="W544" s="5"/>
    </row>
    <row r="545" ht="15.75" customHeight="1">
      <c r="A545" s="78"/>
      <c r="J545" s="196"/>
      <c r="T545" s="5"/>
      <c r="U545" s="5"/>
      <c r="V545" s="5"/>
      <c r="W545" s="5"/>
    </row>
    <row r="546" ht="15.75" customHeight="1">
      <c r="A546" s="78"/>
      <c r="J546" s="196"/>
      <c r="T546" s="5"/>
      <c r="U546" s="5"/>
      <c r="V546" s="5"/>
      <c r="W546" s="5"/>
    </row>
    <row r="547" ht="15.75" customHeight="1">
      <c r="A547" s="78"/>
      <c r="J547" s="196"/>
      <c r="T547" s="5"/>
      <c r="U547" s="5"/>
      <c r="V547" s="5"/>
      <c r="W547" s="5"/>
    </row>
    <row r="548" ht="15.75" customHeight="1">
      <c r="A548" s="78"/>
      <c r="J548" s="196"/>
      <c r="T548" s="5"/>
      <c r="U548" s="5"/>
      <c r="V548" s="5"/>
      <c r="W548" s="5"/>
    </row>
    <row r="549" ht="15.75" customHeight="1">
      <c r="A549" s="78"/>
      <c r="J549" s="196"/>
      <c r="T549" s="5"/>
      <c r="U549" s="5"/>
      <c r="V549" s="5"/>
      <c r="W549" s="5"/>
    </row>
    <row r="550" ht="15.75" customHeight="1">
      <c r="A550" s="78"/>
      <c r="J550" s="196"/>
      <c r="T550" s="5"/>
      <c r="U550" s="5"/>
      <c r="V550" s="5"/>
      <c r="W550" s="5"/>
    </row>
    <row r="551" ht="15.75" customHeight="1">
      <c r="A551" s="78"/>
      <c r="J551" s="196"/>
      <c r="T551" s="5"/>
      <c r="U551" s="5"/>
      <c r="V551" s="5"/>
      <c r="W551" s="5"/>
    </row>
    <row r="552" ht="15.75" customHeight="1">
      <c r="A552" s="78"/>
      <c r="J552" s="196"/>
      <c r="T552" s="5"/>
      <c r="U552" s="5"/>
      <c r="V552" s="5"/>
      <c r="W552" s="5"/>
    </row>
    <row r="553" ht="15.75" customHeight="1">
      <c r="A553" s="78"/>
      <c r="J553" s="196"/>
      <c r="T553" s="5"/>
      <c r="U553" s="5"/>
      <c r="V553" s="5"/>
      <c r="W553" s="5"/>
    </row>
    <row r="554" ht="15.75" customHeight="1">
      <c r="A554" s="78"/>
      <c r="J554" s="196"/>
      <c r="T554" s="5"/>
      <c r="U554" s="5"/>
      <c r="V554" s="5"/>
      <c r="W554" s="5"/>
    </row>
    <row r="555" ht="15.75" customHeight="1">
      <c r="A555" s="78"/>
      <c r="J555" s="196"/>
      <c r="T555" s="5"/>
      <c r="U555" s="5"/>
      <c r="V555" s="5"/>
      <c r="W555" s="5"/>
    </row>
    <row r="556" ht="15.75" customHeight="1">
      <c r="A556" s="78"/>
      <c r="J556" s="196"/>
      <c r="T556" s="5"/>
      <c r="U556" s="5"/>
      <c r="V556" s="5"/>
      <c r="W556" s="5"/>
    </row>
    <row r="557" ht="15.75" customHeight="1">
      <c r="A557" s="78"/>
      <c r="J557" s="196"/>
      <c r="T557" s="5"/>
      <c r="U557" s="5"/>
      <c r="V557" s="5"/>
      <c r="W557" s="5"/>
    </row>
    <row r="558" ht="15.75" customHeight="1">
      <c r="A558" s="78"/>
      <c r="J558" s="196"/>
      <c r="T558" s="5"/>
      <c r="U558" s="5"/>
      <c r="V558" s="5"/>
      <c r="W558" s="5"/>
    </row>
    <row r="559" ht="15.75" customHeight="1">
      <c r="A559" s="78"/>
      <c r="J559" s="196"/>
      <c r="T559" s="5"/>
      <c r="U559" s="5"/>
      <c r="V559" s="5"/>
      <c r="W559" s="5"/>
    </row>
    <row r="560" ht="15.75" customHeight="1">
      <c r="A560" s="78"/>
      <c r="J560" s="196"/>
      <c r="T560" s="5"/>
      <c r="U560" s="5"/>
      <c r="V560" s="5"/>
      <c r="W560" s="5"/>
    </row>
    <row r="561" ht="15.75" customHeight="1">
      <c r="A561" s="78"/>
      <c r="J561" s="196"/>
      <c r="T561" s="5"/>
      <c r="U561" s="5"/>
      <c r="V561" s="5"/>
      <c r="W561" s="5"/>
    </row>
    <row r="562" ht="15.75" customHeight="1">
      <c r="A562" s="78"/>
      <c r="J562" s="196"/>
      <c r="T562" s="5"/>
      <c r="U562" s="5"/>
      <c r="V562" s="5"/>
      <c r="W562" s="5"/>
    </row>
    <row r="563" ht="15.75" customHeight="1">
      <c r="A563" s="78"/>
      <c r="J563" s="196"/>
      <c r="T563" s="5"/>
      <c r="U563" s="5"/>
      <c r="V563" s="5"/>
      <c r="W563" s="5"/>
    </row>
    <row r="564" ht="15.75" customHeight="1">
      <c r="A564" s="78"/>
      <c r="J564" s="196"/>
      <c r="T564" s="5"/>
      <c r="U564" s="5"/>
      <c r="V564" s="5"/>
      <c r="W564" s="5"/>
    </row>
    <row r="565" ht="15.75" customHeight="1">
      <c r="A565" s="78"/>
      <c r="J565" s="196"/>
      <c r="T565" s="5"/>
      <c r="U565" s="5"/>
      <c r="V565" s="5"/>
      <c r="W565" s="5"/>
    </row>
    <row r="566" ht="15.75" customHeight="1">
      <c r="A566" s="78"/>
      <c r="J566" s="196"/>
      <c r="T566" s="5"/>
      <c r="U566" s="5"/>
      <c r="V566" s="5"/>
      <c r="W566" s="5"/>
    </row>
    <row r="567" ht="15.75" customHeight="1">
      <c r="A567" s="78"/>
      <c r="J567" s="196"/>
      <c r="T567" s="5"/>
      <c r="U567" s="5"/>
      <c r="V567" s="5"/>
      <c r="W567" s="5"/>
    </row>
    <row r="568" ht="15.75" customHeight="1">
      <c r="A568" s="78"/>
      <c r="J568" s="196"/>
      <c r="T568" s="5"/>
      <c r="U568" s="5"/>
      <c r="V568" s="5"/>
      <c r="W568" s="5"/>
    </row>
    <row r="569" ht="15.75" customHeight="1">
      <c r="A569" s="78"/>
      <c r="J569" s="196"/>
      <c r="T569" s="5"/>
      <c r="U569" s="5"/>
      <c r="V569" s="5"/>
      <c r="W569" s="5"/>
    </row>
    <row r="570" ht="15.75" customHeight="1">
      <c r="A570" s="78"/>
      <c r="J570" s="196"/>
      <c r="T570" s="5"/>
      <c r="U570" s="5"/>
      <c r="V570" s="5"/>
      <c r="W570" s="5"/>
    </row>
    <row r="571" ht="15.75" customHeight="1">
      <c r="A571" s="78"/>
      <c r="J571" s="196"/>
      <c r="T571" s="5"/>
      <c r="U571" s="5"/>
      <c r="V571" s="5"/>
      <c r="W571" s="5"/>
    </row>
    <row r="572" ht="15.75" customHeight="1">
      <c r="A572" s="78"/>
      <c r="J572" s="196"/>
      <c r="T572" s="5"/>
      <c r="U572" s="5"/>
      <c r="V572" s="5"/>
      <c r="W572" s="5"/>
    </row>
    <row r="573" ht="15.75" customHeight="1">
      <c r="A573" s="78"/>
      <c r="J573" s="196"/>
      <c r="T573" s="5"/>
      <c r="U573" s="5"/>
      <c r="V573" s="5"/>
      <c r="W573" s="5"/>
    </row>
    <row r="574" ht="15.75" customHeight="1">
      <c r="A574" s="78"/>
      <c r="J574" s="196"/>
      <c r="T574" s="5"/>
      <c r="U574" s="5"/>
      <c r="V574" s="5"/>
      <c r="W574" s="5"/>
    </row>
    <row r="575" ht="15.75" customHeight="1">
      <c r="A575" s="78"/>
      <c r="J575" s="196"/>
      <c r="T575" s="5"/>
      <c r="U575" s="5"/>
      <c r="V575" s="5"/>
      <c r="W575" s="5"/>
    </row>
    <row r="576" ht="15.75" customHeight="1">
      <c r="A576" s="78"/>
      <c r="J576" s="196"/>
      <c r="T576" s="5"/>
      <c r="U576" s="5"/>
      <c r="V576" s="5"/>
      <c r="W576" s="5"/>
    </row>
    <row r="577" ht="15.75" customHeight="1">
      <c r="A577" s="78"/>
      <c r="J577" s="196"/>
      <c r="T577" s="5"/>
      <c r="U577" s="5"/>
      <c r="V577" s="5"/>
      <c r="W577" s="5"/>
    </row>
    <row r="578" ht="15.75" customHeight="1">
      <c r="A578" s="78"/>
      <c r="J578" s="196"/>
      <c r="T578" s="5"/>
      <c r="U578" s="5"/>
      <c r="V578" s="5"/>
      <c r="W578" s="5"/>
    </row>
    <row r="579" ht="15.75" customHeight="1">
      <c r="A579" s="78"/>
      <c r="J579" s="196"/>
      <c r="T579" s="5"/>
      <c r="U579" s="5"/>
      <c r="V579" s="5"/>
      <c r="W579" s="5"/>
    </row>
    <row r="580" ht="15.75" customHeight="1">
      <c r="A580" s="78"/>
      <c r="J580" s="196"/>
      <c r="T580" s="5"/>
      <c r="U580" s="5"/>
      <c r="V580" s="5"/>
      <c r="W580" s="5"/>
    </row>
    <row r="581" ht="15.75" customHeight="1">
      <c r="A581" s="78"/>
      <c r="J581" s="196"/>
      <c r="T581" s="5"/>
      <c r="U581" s="5"/>
      <c r="V581" s="5"/>
      <c r="W581" s="5"/>
    </row>
    <row r="582" ht="15.75" customHeight="1">
      <c r="A582" s="78"/>
      <c r="J582" s="196"/>
      <c r="T582" s="5"/>
      <c r="U582" s="5"/>
      <c r="V582" s="5"/>
      <c r="W582" s="5"/>
    </row>
    <row r="583" ht="15.75" customHeight="1">
      <c r="A583" s="78"/>
      <c r="J583" s="196"/>
      <c r="T583" s="5"/>
      <c r="U583" s="5"/>
      <c r="V583" s="5"/>
      <c r="W583" s="5"/>
    </row>
    <row r="584" ht="15.75" customHeight="1">
      <c r="A584" s="78"/>
      <c r="J584" s="196"/>
      <c r="T584" s="5"/>
      <c r="U584" s="5"/>
      <c r="V584" s="5"/>
      <c r="W584" s="5"/>
    </row>
    <row r="585" ht="15.75" customHeight="1">
      <c r="A585" s="78"/>
      <c r="J585" s="196"/>
      <c r="T585" s="5"/>
      <c r="U585" s="5"/>
      <c r="V585" s="5"/>
      <c r="W585" s="5"/>
    </row>
    <row r="586" ht="15.75" customHeight="1">
      <c r="A586" s="78"/>
      <c r="J586" s="196"/>
      <c r="T586" s="5"/>
      <c r="U586" s="5"/>
      <c r="V586" s="5"/>
      <c r="W586" s="5"/>
    </row>
    <row r="587" ht="15.75" customHeight="1">
      <c r="A587" s="78"/>
      <c r="J587" s="196"/>
      <c r="T587" s="5"/>
      <c r="U587" s="5"/>
      <c r="V587" s="5"/>
      <c r="W587" s="5"/>
    </row>
    <row r="588" ht="15.75" customHeight="1">
      <c r="A588" s="78"/>
      <c r="J588" s="196"/>
      <c r="T588" s="5"/>
      <c r="U588" s="5"/>
      <c r="V588" s="5"/>
      <c r="W588" s="5"/>
    </row>
    <row r="589" ht="15.75" customHeight="1">
      <c r="A589" s="78"/>
      <c r="J589" s="196"/>
      <c r="T589" s="5"/>
      <c r="U589" s="5"/>
      <c r="V589" s="5"/>
      <c r="W589" s="5"/>
    </row>
    <row r="590" ht="15.75" customHeight="1">
      <c r="A590" s="78"/>
      <c r="J590" s="196"/>
      <c r="T590" s="5"/>
      <c r="U590" s="5"/>
      <c r="V590" s="5"/>
      <c r="W590" s="5"/>
    </row>
    <row r="591" ht="15.75" customHeight="1">
      <c r="A591" s="78"/>
      <c r="J591" s="196"/>
      <c r="T591" s="5"/>
      <c r="U591" s="5"/>
      <c r="V591" s="5"/>
      <c r="W591" s="5"/>
    </row>
    <row r="592" ht="15.75" customHeight="1">
      <c r="A592" s="78"/>
      <c r="J592" s="196"/>
      <c r="T592" s="5"/>
      <c r="U592" s="5"/>
      <c r="V592" s="5"/>
      <c r="W592" s="5"/>
    </row>
    <row r="593" ht="15.75" customHeight="1">
      <c r="A593" s="78"/>
      <c r="J593" s="196"/>
      <c r="T593" s="5"/>
      <c r="U593" s="5"/>
      <c r="V593" s="5"/>
      <c r="W593" s="5"/>
    </row>
    <row r="594" ht="15.75" customHeight="1">
      <c r="A594" s="78"/>
      <c r="J594" s="196"/>
      <c r="T594" s="5"/>
      <c r="U594" s="5"/>
      <c r="V594" s="5"/>
      <c r="W594" s="5"/>
    </row>
    <row r="595" ht="15.75" customHeight="1">
      <c r="A595" s="78"/>
      <c r="J595" s="196"/>
      <c r="T595" s="5"/>
      <c r="U595" s="5"/>
      <c r="V595" s="5"/>
      <c r="W595" s="5"/>
    </row>
    <row r="596" ht="15.75" customHeight="1">
      <c r="A596" s="78"/>
      <c r="J596" s="196"/>
      <c r="T596" s="5"/>
      <c r="U596" s="5"/>
      <c r="V596" s="5"/>
      <c r="W596" s="5"/>
    </row>
    <row r="597" ht="15.75" customHeight="1">
      <c r="A597" s="78"/>
      <c r="J597" s="196"/>
      <c r="T597" s="5"/>
      <c r="U597" s="5"/>
      <c r="V597" s="5"/>
      <c r="W597" s="5"/>
    </row>
    <row r="598" ht="15.75" customHeight="1">
      <c r="A598" s="78"/>
      <c r="J598" s="196"/>
      <c r="T598" s="5"/>
      <c r="U598" s="5"/>
      <c r="V598" s="5"/>
      <c r="W598" s="5"/>
    </row>
    <row r="599" ht="15.75" customHeight="1">
      <c r="A599" s="78"/>
      <c r="J599" s="196"/>
      <c r="T599" s="5"/>
      <c r="U599" s="5"/>
      <c r="V599" s="5"/>
      <c r="W599" s="5"/>
    </row>
    <row r="600" ht="15.75" customHeight="1">
      <c r="A600" s="78"/>
      <c r="J600" s="196"/>
      <c r="T600" s="5"/>
      <c r="U600" s="5"/>
      <c r="V600" s="5"/>
      <c r="W600" s="5"/>
    </row>
    <row r="601" ht="15.75" customHeight="1">
      <c r="A601" s="78"/>
      <c r="J601" s="196"/>
      <c r="T601" s="5"/>
      <c r="U601" s="5"/>
      <c r="V601" s="5"/>
      <c r="W601" s="5"/>
    </row>
    <row r="602" ht="15.75" customHeight="1">
      <c r="A602" s="78"/>
      <c r="J602" s="196"/>
      <c r="T602" s="5"/>
      <c r="U602" s="5"/>
      <c r="V602" s="5"/>
      <c r="W602" s="5"/>
    </row>
    <row r="603" ht="15.75" customHeight="1">
      <c r="A603" s="78"/>
      <c r="J603" s="196"/>
      <c r="T603" s="5"/>
      <c r="U603" s="5"/>
      <c r="V603" s="5"/>
      <c r="W603" s="5"/>
    </row>
    <row r="604" ht="15.75" customHeight="1">
      <c r="A604" s="78"/>
      <c r="J604" s="196"/>
      <c r="T604" s="5"/>
      <c r="U604" s="5"/>
      <c r="V604" s="5"/>
      <c r="W604" s="5"/>
    </row>
    <row r="605" ht="15.75" customHeight="1">
      <c r="A605" s="78"/>
      <c r="J605" s="196"/>
      <c r="T605" s="5"/>
      <c r="U605" s="5"/>
      <c r="V605" s="5"/>
      <c r="W605" s="5"/>
    </row>
    <row r="606" ht="15.75" customHeight="1">
      <c r="A606" s="78"/>
      <c r="J606" s="196"/>
      <c r="T606" s="5"/>
      <c r="U606" s="5"/>
      <c r="V606" s="5"/>
      <c r="W606" s="5"/>
    </row>
    <row r="607" ht="15.75" customHeight="1">
      <c r="A607" s="78"/>
      <c r="J607" s="196"/>
      <c r="T607" s="5"/>
      <c r="U607" s="5"/>
      <c r="V607" s="5"/>
      <c r="W607" s="5"/>
    </row>
    <row r="608" ht="15.75" customHeight="1">
      <c r="A608" s="78"/>
      <c r="J608" s="196"/>
      <c r="T608" s="5"/>
      <c r="U608" s="5"/>
      <c r="V608" s="5"/>
      <c r="W608" s="5"/>
    </row>
    <row r="609" ht="15.75" customHeight="1">
      <c r="A609" s="78"/>
      <c r="J609" s="196"/>
      <c r="T609" s="5"/>
      <c r="U609" s="5"/>
      <c r="V609" s="5"/>
      <c r="W609" s="5"/>
    </row>
    <row r="610" ht="15.75" customHeight="1">
      <c r="A610" s="78"/>
      <c r="J610" s="196"/>
      <c r="T610" s="5"/>
      <c r="U610" s="5"/>
      <c r="V610" s="5"/>
      <c r="W610" s="5"/>
    </row>
    <row r="611" ht="15.75" customHeight="1">
      <c r="A611" s="78"/>
      <c r="J611" s="196"/>
      <c r="T611" s="5"/>
      <c r="U611" s="5"/>
      <c r="V611" s="5"/>
      <c r="W611" s="5"/>
    </row>
    <row r="612" ht="15.75" customHeight="1">
      <c r="A612" s="78"/>
      <c r="J612" s="196"/>
      <c r="T612" s="5"/>
      <c r="U612" s="5"/>
      <c r="V612" s="5"/>
      <c r="W612" s="5"/>
    </row>
    <row r="613" ht="15.75" customHeight="1">
      <c r="A613" s="78"/>
      <c r="J613" s="196"/>
      <c r="T613" s="5"/>
      <c r="U613" s="5"/>
      <c r="V613" s="5"/>
      <c r="W613" s="5"/>
    </row>
    <row r="614" ht="15.75" customHeight="1">
      <c r="A614" s="78"/>
      <c r="J614" s="196"/>
      <c r="T614" s="5"/>
      <c r="U614" s="5"/>
      <c r="V614" s="5"/>
      <c r="W614" s="5"/>
    </row>
    <row r="615" ht="15.75" customHeight="1">
      <c r="A615" s="78"/>
      <c r="J615" s="196"/>
      <c r="T615" s="5"/>
      <c r="U615" s="5"/>
      <c r="V615" s="5"/>
      <c r="W615" s="5"/>
    </row>
    <row r="616" ht="15.75" customHeight="1">
      <c r="A616" s="78"/>
      <c r="J616" s="196"/>
      <c r="T616" s="5"/>
      <c r="U616" s="5"/>
      <c r="V616" s="5"/>
      <c r="W616" s="5"/>
    </row>
    <row r="617" ht="15.75" customHeight="1">
      <c r="A617" s="78"/>
      <c r="J617" s="196"/>
      <c r="T617" s="5"/>
      <c r="U617" s="5"/>
      <c r="V617" s="5"/>
      <c r="W617" s="5"/>
    </row>
    <row r="618" ht="15.75" customHeight="1">
      <c r="A618" s="78"/>
      <c r="J618" s="196"/>
      <c r="T618" s="5"/>
      <c r="U618" s="5"/>
      <c r="V618" s="5"/>
      <c r="W618" s="5"/>
    </row>
    <row r="619" ht="15.75" customHeight="1">
      <c r="A619" s="78"/>
      <c r="J619" s="196"/>
      <c r="T619" s="5"/>
      <c r="U619" s="5"/>
      <c r="V619" s="5"/>
      <c r="W619" s="5"/>
    </row>
    <row r="620" ht="15.75" customHeight="1">
      <c r="A620" s="78"/>
      <c r="J620" s="196"/>
      <c r="T620" s="5"/>
      <c r="U620" s="5"/>
      <c r="V620" s="5"/>
      <c r="W620" s="5"/>
    </row>
    <row r="621" ht="15.75" customHeight="1">
      <c r="A621" s="78"/>
      <c r="J621" s="196"/>
      <c r="T621" s="5"/>
      <c r="U621" s="5"/>
      <c r="V621" s="5"/>
      <c r="W621" s="5"/>
    </row>
    <row r="622" ht="15.75" customHeight="1">
      <c r="A622" s="78"/>
      <c r="J622" s="196"/>
      <c r="T622" s="5"/>
      <c r="U622" s="5"/>
      <c r="V622" s="5"/>
      <c r="W622" s="5"/>
    </row>
    <row r="623" ht="15.75" customHeight="1">
      <c r="A623" s="78"/>
      <c r="J623" s="196"/>
      <c r="T623" s="5"/>
      <c r="U623" s="5"/>
      <c r="V623" s="5"/>
      <c r="W623" s="5"/>
    </row>
    <row r="624" ht="15.75" customHeight="1">
      <c r="A624" s="78"/>
      <c r="J624" s="196"/>
      <c r="T624" s="5"/>
      <c r="U624" s="5"/>
      <c r="V624" s="5"/>
      <c r="W624" s="5"/>
    </row>
    <row r="625" ht="15.75" customHeight="1">
      <c r="A625" s="78"/>
      <c r="J625" s="196"/>
      <c r="T625" s="5"/>
      <c r="U625" s="5"/>
      <c r="V625" s="5"/>
      <c r="W625" s="5"/>
    </row>
    <row r="626" ht="15.75" customHeight="1">
      <c r="A626" s="78"/>
      <c r="J626" s="196"/>
      <c r="T626" s="5"/>
      <c r="U626" s="5"/>
      <c r="V626" s="5"/>
      <c r="W626" s="5"/>
    </row>
    <row r="627" ht="15.75" customHeight="1">
      <c r="A627" s="78"/>
      <c r="J627" s="196"/>
      <c r="T627" s="5"/>
      <c r="U627" s="5"/>
      <c r="V627" s="5"/>
      <c r="W627" s="5"/>
    </row>
    <row r="628" ht="15.75" customHeight="1">
      <c r="A628" s="78"/>
      <c r="J628" s="196"/>
      <c r="T628" s="5"/>
      <c r="U628" s="5"/>
      <c r="V628" s="5"/>
      <c r="W628" s="5"/>
    </row>
    <row r="629" ht="15.75" customHeight="1">
      <c r="A629" s="78"/>
      <c r="J629" s="196"/>
      <c r="T629" s="5"/>
      <c r="U629" s="5"/>
      <c r="V629" s="5"/>
      <c r="W629" s="5"/>
    </row>
    <row r="630" ht="15.75" customHeight="1">
      <c r="A630" s="78"/>
      <c r="J630" s="196"/>
      <c r="T630" s="5"/>
      <c r="U630" s="5"/>
      <c r="V630" s="5"/>
      <c r="W630" s="5"/>
    </row>
    <row r="631" ht="15.75" customHeight="1">
      <c r="A631" s="78"/>
      <c r="J631" s="196"/>
      <c r="T631" s="5"/>
      <c r="U631" s="5"/>
      <c r="V631" s="5"/>
      <c r="W631" s="5"/>
    </row>
    <row r="632" ht="15.75" customHeight="1">
      <c r="A632" s="78"/>
      <c r="J632" s="196"/>
      <c r="T632" s="5"/>
      <c r="U632" s="5"/>
      <c r="V632" s="5"/>
      <c r="W632" s="5"/>
    </row>
    <row r="633" ht="15.75" customHeight="1">
      <c r="A633" s="78"/>
      <c r="J633" s="196"/>
      <c r="T633" s="5"/>
      <c r="U633" s="5"/>
      <c r="V633" s="5"/>
      <c r="W633" s="5"/>
    </row>
    <row r="634" ht="15.75" customHeight="1">
      <c r="A634" s="78"/>
      <c r="J634" s="196"/>
      <c r="T634" s="5"/>
      <c r="U634" s="5"/>
      <c r="V634" s="5"/>
      <c r="W634" s="5"/>
    </row>
    <row r="635" ht="15.75" customHeight="1">
      <c r="A635" s="78"/>
      <c r="J635" s="196"/>
      <c r="T635" s="5"/>
      <c r="U635" s="5"/>
      <c r="V635" s="5"/>
      <c r="W635" s="5"/>
    </row>
    <row r="636" ht="15.75" customHeight="1">
      <c r="A636" s="78"/>
      <c r="J636" s="196"/>
      <c r="T636" s="5"/>
      <c r="U636" s="5"/>
      <c r="V636" s="5"/>
      <c r="W636" s="5"/>
    </row>
    <row r="637" ht="15.75" customHeight="1">
      <c r="A637" s="78"/>
      <c r="J637" s="196"/>
      <c r="T637" s="5"/>
      <c r="U637" s="5"/>
      <c r="V637" s="5"/>
      <c r="W637" s="5"/>
    </row>
    <row r="638" ht="15.75" customHeight="1">
      <c r="A638" s="78"/>
      <c r="J638" s="196"/>
      <c r="T638" s="5"/>
      <c r="U638" s="5"/>
      <c r="V638" s="5"/>
      <c r="W638" s="5"/>
    </row>
    <row r="639" ht="15.75" customHeight="1">
      <c r="A639" s="78"/>
      <c r="J639" s="196"/>
      <c r="T639" s="5"/>
      <c r="U639" s="5"/>
      <c r="V639" s="5"/>
      <c r="W639" s="5"/>
    </row>
    <row r="640" ht="15.75" customHeight="1">
      <c r="A640" s="78"/>
      <c r="J640" s="196"/>
      <c r="T640" s="5"/>
      <c r="U640" s="5"/>
      <c r="V640" s="5"/>
      <c r="W640" s="5"/>
    </row>
    <row r="641" ht="15.75" customHeight="1">
      <c r="A641" s="78"/>
      <c r="J641" s="196"/>
      <c r="T641" s="5"/>
      <c r="U641" s="5"/>
      <c r="V641" s="5"/>
      <c r="W641" s="5"/>
    </row>
    <row r="642" ht="15.75" customHeight="1">
      <c r="A642" s="78"/>
      <c r="J642" s="196"/>
      <c r="T642" s="5"/>
      <c r="U642" s="5"/>
      <c r="V642" s="5"/>
      <c r="W642" s="5"/>
    </row>
    <row r="643" ht="15.75" customHeight="1">
      <c r="A643" s="78"/>
      <c r="J643" s="196"/>
      <c r="T643" s="5"/>
      <c r="U643" s="5"/>
      <c r="V643" s="5"/>
      <c r="W643" s="5"/>
    </row>
    <row r="644" ht="15.75" customHeight="1">
      <c r="A644" s="78"/>
      <c r="J644" s="196"/>
      <c r="T644" s="5"/>
      <c r="U644" s="5"/>
      <c r="V644" s="5"/>
      <c r="W644" s="5"/>
    </row>
    <row r="645" ht="15.75" customHeight="1">
      <c r="A645" s="78"/>
      <c r="J645" s="196"/>
      <c r="T645" s="5"/>
      <c r="U645" s="5"/>
      <c r="V645" s="5"/>
      <c r="W645" s="5"/>
    </row>
    <row r="646" ht="15.75" customHeight="1">
      <c r="A646" s="78"/>
      <c r="J646" s="196"/>
      <c r="T646" s="5"/>
      <c r="U646" s="5"/>
      <c r="V646" s="5"/>
      <c r="W646" s="5"/>
    </row>
    <row r="647" ht="15.75" customHeight="1">
      <c r="A647" s="78"/>
      <c r="J647" s="196"/>
      <c r="T647" s="5"/>
      <c r="U647" s="5"/>
      <c r="V647" s="5"/>
      <c r="W647" s="5"/>
    </row>
    <row r="648" ht="15.75" customHeight="1">
      <c r="A648" s="78"/>
      <c r="J648" s="196"/>
      <c r="T648" s="5"/>
      <c r="U648" s="5"/>
      <c r="V648" s="5"/>
      <c r="W648" s="5"/>
    </row>
    <row r="649" ht="15.75" customHeight="1">
      <c r="A649" s="78"/>
      <c r="J649" s="196"/>
      <c r="T649" s="5"/>
      <c r="U649" s="5"/>
      <c r="V649" s="5"/>
      <c r="W649" s="5"/>
    </row>
    <row r="650" ht="15.75" customHeight="1">
      <c r="A650" s="78"/>
      <c r="J650" s="196"/>
      <c r="T650" s="5"/>
      <c r="U650" s="5"/>
      <c r="V650" s="5"/>
      <c r="W650" s="5"/>
    </row>
    <row r="651" ht="15.75" customHeight="1">
      <c r="A651" s="78"/>
      <c r="J651" s="196"/>
      <c r="T651" s="5"/>
      <c r="U651" s="5"/>
      <c r="V651" s="5"/>
      <c r="W651" s="5"/>
    </row>
    <row r="652" ht="15.75" customHeight="1">
      <c r="A652" s="78"/>
      <c r="J652" s="196"/>
      <c r="T652" s="5"/>
      <c r="U652" s="5"/>
      <c r="V652" s="5"/>
      <c r="W652" s="5"/>
    </row>
    <row r="653" ht="15.75" customHeight="1">
      <c r="A653" s="78"/>
      <c r="J653" s="196"/>
      <c r="T653" s="5"/>
      <c r="U653" s="5"/>
      <c r="V653" s="5"/>
      <c r="W653" s="5"/>
    </row>
    <row r="654" ht="15.75" customHeight="1">
      <c r="A654" s="78"/>
      <c r="J654" s="196"/>
      <c r="T654" s="5"/>
      <c r="U654" s="5"/>
      <c r="V654" s="5"/>
      <c r="W654" s="5"/>
    </row>
    <row r="655" ht="15.75" customHeight="1">
      <c r="A655" s="78"/>
      <c r="J655" s="196"/>
      <c r="T655" s="5"/>
      <c r="U655" s="5"/>
      <c r="V655" s="5"/>
      <c r="W655" s="5"/>
    </row>
    <row r="656" ht="15.75" customHeight="1">
      <c r="A656" s="78"/>
      <c r="J656" s="196"/>
      <c r="T656" s="5"/>
      <c r="U656" s="5"/>
      <c r="V656" s="5"/>
      <c r="W656" s="5"/>
    </row>
    <row r="657" ht="15.75" customHeight="1">
      <c r="A657" s="78"/>
      <c r="J657" s="196"/>
      <c r="T657" s="5"/>
      <c r="U657" s="5"/>
      <c r="V657" s="5"/>
      <c r="W657" s="5"/>
    </row>
    <row r="658" ht="15.75" customHeight="1">
      <c r="A658" s="78"/>
      <c r="J658" s="196"/>
      <c r="T658" s="5"/>
      <c r="U658" s="5"/>
      <c r="V658" s="5"/>
      <c r="W658" s="5"/>
    </row>
    <row r="659" ht="15.75" customHeight="1">
      <c r="A659" s="78"/>
      <c r="J659" s="196"/>
      <c r="T659" s="5"/>
      <c r="U659" s="5"/>
      <c r="V659" s="5"/>
      <c r="W659" s="5"/>
    </row>
    <row r="660" ht="15.75" customHeight="1">
      <c r="A660" s="78"/>
      <c r="J660" s="196"/>
      <c r="T660" s="5"/>
      <c r="U660" s="5"/>
      <c r="V660" s="5"/>
      <c r="W660" s="5"/>
    </row>
    <row r="661" ht="15.75" customHeight="1">
      <c r="A661" s="78"/>
      <c r="J661" s="196"/>
      <c r="T661" s="5"/>
      <c r="U661" s="5"/>
      <c r="V661" s="5"/>
      <c r="W661" s="5"/>
    </row>
    <row r="662" ht="15.75" customHeight="1">
      <c r="A662" s="78"/>
      <c r="J662" s="196"/>
      <c r="T662" s="5"/>
      <c r="U662" s="5"/>
      <c r="V662" s="5"/>
      <c r="W662" s="5"/>
    </row>
    <row r="663" ht="15.75" customHeight="1">
      <c r="A663" s="78"/>
      <c r="J663" s="196"/>
      <c r="T663" s="5"/>
      <c r="U663" s="5"/>
      <c r="V663" s="5"/>
      <c r="W663" s="5"/>
    </row>
    <row r="664" ht="15.75" customHeight="1">
      <c r="A664" s="78"/>
      <c r="J664" s="196"/>
      <c r="T664" s="5"/>
      <c r="U664" s="5"/>
      <c r="V664" s="5"/>
      <c r="W664" s="5"/>
    </row>
    <row r="665" ht="15.75" customHeight="1">
      <c r="A665" s="78"/>
      <c r="J665" s="196"/>
      <c r="T665" s="5"/>
      <c r="U665" s="5"/>
      <c r="V665" s="5"/>
      <c r="W665" s="5"/>
    </row>
    <row r="666" ht="15.75" customHeight="1">
      <c r="A666" s="78"/>
      <c r="J666" s="196"/>
      <c r="T666" s="5"/>
      <c r="U666" s="5"/>
      <c r="V666" s="5"/>
      <c r="W666" s="5"/>
    </row>
    <row r="667" ht="15.75" customHeight="1">
      <c r="A667" s="78"/>
      <c r="J667" s="196"/>
      <c r="T667" s="5"/>
      <c r="U667" s="5"/>
      <c r="V667" s="5"/>
      <c r="W667" s="5"/>
    </row>
    <row r="668" ht="15.75" customHeight="1">
      <c r="A668" s="78"/>
      <c r="J668" s="196"/>
      <c r="T668" s="5"/>
      <c r="U668" s="5"/>
      <c r="V668" s="5"/>
      <c r="W668" s="5"/>
    </row>
    <row r="669" ht="15.75" customHeight="1">
      <c r="A669" s="78"/>
      <c r="J669" s="196"/>
      <c r="T669" s="5"/>
      <c r="U669" s="5"/>
      <c r="V669" s="5"/>
      <c r="W669" s="5"/>
    </row>
    <row r="670" ht="15.75" customHeight="1">
      <c r="A670" s="78"/>
      <c r="J670" s="196"/>
      <c r="T670" s="5"/>
      <c r="U670" s="5"/>
      <c r="V670" s="5"/>
      <c r="W670" s="5"/>
    </row>
    <row r="671" ht="15.75" customHeight="1">
      <c r="A671" s="78"/>
      <c r="J671" s="196"/>
      <c r="T671" s="5"/>
      <c r="U671" s="5"/>
      <c r="V671" s="5"/>
      <c r="W671" s="5"/>
    </row>
    <row r="672" ht="15.75" customHeight="1">
      <c r="A672" s="78"/>
      <c r="J672" s="196"/>
      <c r="T672" s="5"/>
      <c r="U672" s="5"/>
      <c r="V672" s="5"/>
      <c r="W672" s="5"/>
    </row>
    <row r="673" ht="15.75" customHeight="1">
      <c r="A673" s="78"/>
      <c r="J673" s="196"/>
      <c r="T673" s="5"/>
      <c r="U673" s="5"/>
      <c r="V673" s="5"/>
      <c r="W673" s="5"/>
    </row>
    <row r="674" ht="15.75" customHeight="1">
      <c r="A674" s="78"/>
      <c r="J674" s="196"/>
      <c r="T674" s="5"/>
      <c r="U674" s="5"/>
      <c r="V674" s="5"/>
      <c r="W674" s="5"/>
    </row>
    <row r="675" ht="15.75" customHeight="1">
      <c r="A675" s="78"/>
      <c r="J675" s="196"/>
      <c r="T675" s="5"/>
      <c r="U675" s="5"/>
      <c r="V675" s="5"/>
      <c r="W675" s="5"/>
    </row>
    <row r="676" ht="15.75" customHeight="1">
      <c r="A676" s="78"/>
      <c r="J676" s="196"/>
      <c r="T676" s="5"/>
      <c r="U676" s="5"/>
      <c r="V676" s="5"/>
      <c r="W676" s="5"/>
    </row>
    <row r="677" ht="15.75" customHeight="1">
      <c r="A677" s="78"/>
      <c r="J677" s="196"/>
      <c r="T677" s="5"/>
      <c r="U677" s="5"/>
      <c r="V677" s="5"/>
      <c r="W677" s="5"/>
    </row>
    <row r="678" ht="15.75" customHeight="1">
      <c r="A678" s="78"/>
      <c r="J678" s="196"/>
      <c r="T678" s="5"/>
      <c r="U678" s="5"/>
      <c r="V678" s="5"/>
      <c r="W678" s="5"/>
    </row>
    <row r="679" ht="15.75" customHeight="1">
      <c r="A679" s="78"/>
      <c r="J679" s="196"/>
      <c r="T679" s="5"/>
      <c r="U679" s="5"/>
      <c r="V679" s="5"/>
      <c r="W679" s="5"/>
    </row>
    <row r="680" ht="15.75" customHeight="1">
      <c r="A680" s="78"/>
      <c r="J680" s="196"/>
      <c r="T680" s="5"/>
      <c r="U680" s="5"/>
      <c r="V680" s="5"/>
      <c r="W680" s="5"/>
    </row>
    <row r="681" ht="15.75" customHeight="1">
      <c r="A681" s="78"/>
      <c r="J681" s="196"/>
      <c r="T681" s="5"/>
      <c r="U681" s="5"/>
      <c r="V681" s="5"/>
      <c r="W681" s="5"/>
    </row>
    <row r="682" ht="15.75" customHeight="1">
      <c r="A682" s="78"/>
      <c r="J682" s="196"/>
      <c r="T682" s="5"/>
      <c r="U682" s="5"/>
      <c r="V682" s="5"/>
      <c r="W682" s="5"/>
    </row>
    <row r="683" ht="15.75" customHeight="1">
      <c r="A683" s="78"/>
      <c r="J683" s="196"/>
      <c r="T683" s="5"/>
      <c r="U683" s="5"/>
      <c r="V683" s="5"/>
      <c r="W683" s="5"/>
    </row>
    <row r="684" ht="15.75" customHeight="1">
      <c r="A684" s="78"/>
      <c r="J684" s="196"/>
      <c r="T684" s="5"/>
      <c r="U684" s="5"/>
      <c r="V684" s="5"/>
      <c r="W684" s="5"/>
    </row>
    <row r="685" ht="15.75" customHeight="1">
      <c r="A685" s="78"/>
      <c r="J685" s="196"/>
      <c r="T685" s="5"/>
      <c r="U685" s="5"/>
      <c r="V685" s="5"/>
      <c r="W685" s="5"/>
    </row>
    <row r="686" ht="15.75" customHeight="1">
      <c r="A686" s="78"/>
      <c r="J686" s="196"/>
      <c r="T686" s="5"/>
      <c r="U686" s="5"/>
      <c r="V686" s="5"/>
      <c r="W686" s="5"/>
    </row>
    <row r="687" ht="15.75" customHeight="1">
      <c r="A687" s="78"/>
      <c r="J687" s="196"/>
      <c r="T687" s="5"/>
      <c r="U687" s="5"/>
      <c r="V687" s="5"/>
      <c r="W687" s="5"/>
    </row>
    <row r="688" ht="15.75" customHeight="1">
      <c r="A688" s="78"/>
      <c r="J688" s="196"/>
      <c r="T688" s="5"/>
      <c r="U688" s="5"/>
      <c r="V688" s="5"/>
      <c r="W688" s="5"/>
    </row>
    <row r="689" ht="15.75" customHeight="1">
      <c r="A689" s="78"/>
      <c r="J689" s="196"/>
      <c r="T689" s="5"/>
      <c r="U689" s="5"/>
      <c r="V689" s="5"/>
      <c r="W689" s="5"/>
    </row>
    <row r="690" ht="15.75" customHeight="1">
      <c r="A690" s="78"/>
      <c r="J690" s="196"/>
      <c r="T690" s="5"/>
      <c r="U690" s="5"/>
      <c r="V690" s="5"/>
      <c r="W690" s="5"/>
    </row>
    <row r="691" ht="15.75" customHeight="1">
      <c r="A691" s="78"/>
      <c r="J691" s="196"/>
      <c r="T691" s="5"/>
      <c r="U691" s="5"/>
      <c r="V691" s="5"/>
      <c r="W691" s="5"/>
    </row>
    <row r="692" ht="15.75" customHeight="1">
      <c r="A692" s="78"/>
      <c r="J692" s="196"/>
      <c r="T692" s="5"/>
      <c r="U692" s="5"/>
      <c r="V692" s="5"/>
      <c r="W692" s="5"/>
    </row>
    <row r="693" ht="15.75" customHeight="1">
      <c r="A693" s="78"/>
      <c r="J693" s="196"/>
      <c r="T693" s="5"/>
      <c r="U693" s="5"/>
      <c r="V693" s="5"/>
      <c r="W693" s="5"/>
    </row>
    <row r="694" ht="15.75" customHeight="1">
      <c r="A694" s="78"/>
      <c r="J694" s="196"/>
      <c r="T694" s="5"/>
      <c r="U694" s="5"/>
      <c r="V694" s="5"/>
      <c r="W694" s="5"/>
    </row>
    <row r="695" ht="15.75" customHeight="1">
      <c r="A695" s="78"/>
      <c r="J695" s="196"/>
      <c r="T695" s="5"/>
      <c r="U695" s="5"/>
      <c r="V695" s="5"/>
      <c r="W695" s="5"/>
    </row>
    <row r="696" ht="15.75" customHeight="1">
      <c r="A696" s="78"/>
      <c r="J696" s="196"/>
      <c r="T696" s="5"/>
      <c r="U696" s="5"/>
      <c r="V696" s="5"/>
      <c r="W696" s="5"/>
    </row>
    <row r="697" ht="15.75" customHeight="1">
      <c r="A697" s="78"/>
      <c r="J697" s="196"/>
      <c r="T697" s="5"/>
      <c r="U697" s="5"/>
      <c r="V697" s="5"/>
      <c r="W697" s="5"/>
    </row>
    <row r="698" ht="15.75" customHeight="1">
      <c r="A698" s="78"/>
      <c r="J698" s="196"/>
      <c r="T698" s="5"/>
      <c r="U698" s="5"/>
      <c r="V698" s="5"/>
      <c r="W698" s="5"/>
    </row>
    <row r="699" ht="15.75" customHeight="1">
      <c r="A699" s="78"/>
      <c r="J699" s="196"/>
      <c r="T699" s="5"/>
      <c r="U699" s="5"/>
      <c r="V699" s="5"/>
      <c r="W699" s="5"/>
    </row>
    <row r="700" ht="15.75" customHeight="1">
      <c r="A700" s="78"/>
      <c r="J700" s="196"/>
      <c r="T700" s="5"/>
      <c r="U700" s="5"/>
      <c r="V700" s="5"/>
      <c r="W700" s="5"/>
    </row>
    <row r="701" ht="15.75" customHeight="1">
      <c r="A701" s="78"/>
      <c r="J701" s="196"/>
      <c r="T701" s="5"/>
      <c r="U701" s="5"/>
      <c r="V701" s="5"/>
      <c r="W701" s="5"/>
    </row>
    <row r="702" ht="15.75" customHeight="1">
      <c r="A702" s="78"/>
      <c r="J702" s="196"/>
      <c r="T702" s="5"/>
      <c r="U702" s="5"/>
      <c r="V702" s="5"/>
      <c r="W702" s="5"/>
    </row>
    <row r="703" ht="15.75" customHeight="1">
      <c r="A703" s="78"/>
      <c r="J703" s="196"/>
      <c r="T703" s="5"/>
      <c r="U703" s="5"/>
      <c r="V703" s="5"/>
      <c r="W703" s="5"/>
    </row>
    <row r="704" ht="15.75" customHeight="1">
      <c r="A704" s="78"/>
      <c r="J704" s="196"/>
      <c r="T704" s="5"/>
      <c r="U704" s="5"/>
      <c r="V704" s="5"/>
      <c r="W704" s="5"/>
    </row>
    <row r="705" ht="15.75" customHeight="1">
      <c r="A705" s="78"/>
      <c r="J705" s="196"/>
      <c r="T705" s="5"/>
      <c r="U705" s="5"/>
      <c r="V705" s="5"/>
      <c r="W705" s="5"/>
    </row>
    <row r="706" ht="15.75" customHeight="1">
      <c r="A706" s="78"/>
      <c r="J706" s="196"/>
      <c r="T706" s="5"/>
      <c r="U706" s="5"/>
      <c r="V706" s="5"/>
      <c r="W706" s="5"/>
    </row>
    <row r="707" ht="15.75" customHeight="1">
      <c r="A707" s="78"/>
      <c r="J707" s="196"/>
      <c r="T707" s="5"/>
      <c r="U707" s="5"/>
      <c r="V707" s="5"/>
      <c r="W707" s="5"/>
    </row>
    <row r="708" ht="15.75" customHeight="1">
      <c r="A708" s="78"/>
      <c r="J708" s="196"/>
      <c r="T708" s="5"/>
      <c r="U708" s="5"/>
      <c r="V708" s="5"/>
      <c r="W708" s="5"/>
    </row>
    <row r="709" ht="15.75" customHeight="1">
      <c r="A709" s="78"/>
      <c r="J709" s="196"/>
      <c r="T709" s="5"/>
      <c r="U709" s="5"/>
      <c r="V709" s="5"/>
      <c r="W709" s="5"/>
    </row>
    <row r="710" ht="15.75" customHeight="1">
      <c r="A710" s="78"/>
      <c r="J710" s="196"/>
      <c r="T710" s="5"/>
      <c r="U710" s="5"/>
      <c r="V710" s="5"/>
      <c r="W710" s="5"/>
    </row>
    <row r="711" ht="15.75" customHeight="1">
      <c r="A711" s="78"/>
      <c r="J711" s="196"/>
      <c r="T711" s="5"/>
      <c r="U711" s="5"/>
      <c r="V711" s="5"/>
      <c r="W711" s="5"/>
    </row>
    <row r="712" ht="15.75" customHeight="1">
      <c r="A712" s="78"/>
      <c r="J712" s="196"/>
      <c r="T712" s="5"/>
      <c r="U712" s="5"/>
      <c r="V712" s="5"/>
      <c r="W712" s="5"/>
    </row>
    <row r="713" ht="15.75" customHeight="1">
      <c r="A713" s="78"/>
      <c r="J713" s="196"/>
      <c r="T713" s="5"/>
      <c r="U713" s="5"/>
      <c r="V713" s="5"/>
      <c r="W713" s="5"/>
    </row>
    <row r="714" ht="15.75" customHeight="1">
      <c r="A714" s="78"/>
      <c r="J714" s="196"/>
      <c r="T714" s="5"/>
      <c r="U714" s="5"/>
      <c r="V714" s="5"/>
      <c r="W714" s="5"/>
    </row>
    <row r="715" ht="15.75" customHeight="1">
      <c r="A715" s="78"/>
      <c r="J715" s="196"/>
      <c r="T715" s="5"/>
      <c r="U715" s="5"/>
      <c r="V715" s="5"/>
      <c r="W715" s="5"/>
    </row>
    <row r="716" ht="15.75" customHeight="1">
      <c r="A716" s="78"/>
      <c r="J716" s="196"/>
      <c r="T716" s="5"/>
      <c r="U716" s="5"/>
      <c r="V716" s="5"/>
      <c r="W716" s="5"/>
    </row>
    <row r="717" ht="15.75" customHeight="1">
      <c r="A717" s="78"/>
      <c r="J717" s="196"/>
      <c r="T717" s="5"/>
      <c r="U717" s="5"/>
      <c r="V717" s="5"/>
      <c r="W717" s="5"/>
    </row>
    <row r="718" ht="15.75" customHeight="1">
      <c r="A718" s="78"/>
      <c r="J718" s="196"/>
      <c r="T718" s="5"/>
      <c r="U718" s="5"/>
      <c r="V718" s="5"/>
      <c r="W718" s="5"/>
    </row>
    <row r="719" ht="15.75" customHeight="1">
      <c r="A719" s="78"/>
      <c r="J719" s="196"/>
      <c r="T719" s="5"/>
      <c r="U719" s="5"/>
      <c r="V719" s="5"/>
      <c r="W719" s="5"/>
    </row>
    <row r="720" ht="15.75" customHeight="1">
      <c r="A720" s="78"/>
      <c r="J720" s="196"/>
      <c r="T720" s="5"/>
      <c r="U720" s="5"/>
      <c r="V720" s="5"/>
      <c r="W720" s="5"/>
    </row>
    <row r="721" ht="15.75" customHeight="1">
      <c r="A721" s="78"/>
      <c r="J721" s="196"/>
      <c r="T721" s="5"/>
      <c r="U721" s="5"/>
      <c r="V721" s="5"/>
      <c r="W721" s="5"/>
    </row>
    <row r="722" ht="15.75" customHeight="1">
      <c r="A722" s="78"/>
      <c r="J722" s="196"/>
      <c r="T722" s="5"/>
      <c r="U722" s="5"/>
      <c r="V722" s="5"/>
      <c r="W722" s="5"/>
    </row>
    <row r="723" ht="15.75" customHeight="1">
      <c r="A723" s="78"/>
      <c r="J723" s="196"/>
      <c r="T723" s="5"/>
      <c r="U723" s="5"/>
      <c r="V723" s="5"/>
      <c r="W723" s="5"/>
    </row>
    <row r="724" ht="15.75" customHeight="1">
      <c r="A724" s="78"/>
      <c r="J724" s="196"/>
      <c r="T724" s="5"/>
      <c r="U724" s="5"/>
      <c r="V724" s="5"/>
      <c r="W724" s="5"/>
    </row>
    <row r="725" ht="15.75" customHeight="1">
      <c r="A725" s="78"/>
      <c r="J725" s="196"/>
      <c r="T725" s="5"/>
      <c r="U725" s="5"/>
      <c r="V725" s="5"/>
      <c r="W725" s="5"/>
    </row>
    <row r="726" ht="15.75" customHeight="1">
      <c r="A726" s="78"/>
      <c r="J726" s="196"/>
      <c r="T726" s="5"/>
      <c r="U726" s="5"/>
      <c r="V726" s="5"/>
      <c r="W726" s="5"/>
    </row>
    <row r="727" ht="15.75" customHeight="1">
      <c r="A727" s="78"/>
      <c r="J727" s="196"/>
      <c r="T727" s="5"/>
      <c r="U727" s="5"/>
      <c r="V727" s="5"/>
      <c r="W727" s="5"/>
    </row>
    <row r="728" ht="15.75" customHeight="1">
      <c r="A728" s="78"/>
      <c r="J728" s="196"/>
      <c r="T728" s="5"/>
      <c r="U728" s="5"/>
      <c r="V728" s="5"/>
      <c r="W728" s="5"/>
    </row>
    <row r="729" ht="15.75" customHeight="1">
      <c r="A729" s="78"/>
      <c r="J729" s="196"/>
      <c r="T729" s="5"/>
      <c r="U729" s="5"/>
      <c r="V729" s="5"/>
      <c r="W729" s="5"/>
    </row>
    <row r="730" ht="15.75" customHeight="1">
      <c r="A730" s="78"/>
      <c r="J730" s="196"/>
      <c r="T730" s="5"/>
      <c r="U730" s="5"/>
      <c r="V730" s="5"/>
      <c r="W730" s="5"/>
    </row>
    <row r="731" ht="15.75" customHeight="1">
      <c r="A731" s="78"/>
      <c r="J731" s="196"/>
      <c r="T731" s="5"/>
      <c r="U731" s="5"/>
      <c r="V731" s="5"/>
      <c r="W731" s="5"/>
    </row>
    <row r="732" ht="15.75" customHeight="1">
      <c r="A732" s="78"/>
      <c r="J732" s="196"/>
      <c r="T732" s="5"/>
      <c r="U732" s="5"/>
      <c r="V732" s="5"/>
      <c r="W732" s="5"/>
    </row>
    <row r="733" ht="15.75" customHeight="1">
      <c r="A733" s="78"/>
      <c r="J733" s="196"/>
      <c r="T733" s="5"/>
      <c r="U733" s="5"/>
      <c r="V733" s="5"/>
      <c r="W733" s="5"/>
    </row>
    <row r="734" ht="15.75" customHeight="1">
      <c r="A734" s="78"/>
      <c r="J734" s="196"/>
      <c r="T734" s="5"/>
      <c r="U734" s="5"/>
      <c r="V734" s="5"/>
      <c r="W734" s="5"/>
    </row>
    <row r="735" ht="15.75" customHeight="1">
      <c r="A735" s="78"/>
      <c r="J735" s="196"/>
      <c r="T735" s="5"/>
      <c r="U735" s="5"/>
      <c r="V735" s="5"/>
      <c r="W735" s="5"/>
    </row>
    <row r="736" ht="15.75" customHeight="1">
      <c r="A736" s="78"/>
      <c r="J736" s="196"/>
      <c r="T736" s="5"/>
      <c r="U736" s="5"/>
      <c r="V736" s="5"/>
      <c r="W736" s="5"/>
    </row>
    <row r="737" ht="15.75" customHeight="1">
      <c r="A737" s="78"/>
      <c r="J737" s="196"/>
      <c r="T737" s="5"/>
      <c r="U737" s="5"/>
      <c r="V737" s="5"/>
      <c r="W737" s="5"/>
    </row>
    <row r="738" ht="15.75" customHeight="1">
      <c r="A738" s="78"/>
      <c r="J738" s="196"/>
      <c r="T738" s="5"/>
      <c r="U738" s="5"/>
      <c r="V738" s="5"/>
      <c r="W738" s="5"/>
    </row>
    <row r="739" ht="15.75" customHeight="1">
      <c r="A739" s="78"/>
      <c r="J739" s="196"/>
      <c r="T739" s="5"/>
      <c r="U739" s="5"/>
      <c r="V739" s="5"/>
      <c r="W739" s="5"/>
    </row>
    <row r="740" ht="15.75" customHeight="1">
      <c r="A740" s="78"/>
      <c r="J740" s="196"/>
      <c r="T740" s="5"/>
      <c r="U740" s="5"/>
      <c r="V740" s="5"/>
      <c r="W740" s="5"/>
    </row>
    <row r="741" ht="15.75" customHeight="1">
      <c r="A741" s="78"/>
      <c r="J741" s="196"/>
      <c r="T741" s="5"/>
      <c r="U741" s="5"/>
      <c r="V741" s="5"/>
      <c r="W741" s="5"/>
    </row>
    <row r="742" ht="15.75" customHeight="1">
      <c r="A742" s="78"/>
      <c r="J742" s="196"/>
      <c r="T742" s="5"/>
      <c r="U742" s="5"/>
      <c r="V742" s="5"/>
      <c r="W742" s="5"/>
    </row>
    <row r="743" ht="15.75" customHeight="1">
      <c r="A743" s="78"/>
      <c r="J743" s="196"/>
      <c r="T743" s="5"/>
      <c r="U743" s="5"/>
      <c r="V743" s="5"/>
      <c r="W743" s="5"/>
    </row>
    <row r="744" ht="15.75" customHeight="1">
      <c r="A744" s="78"/>
      <c r="J744" s="196"/>
      <c r="T744" s="5"/>
      <c r="U744" s="5"/>
      <c r="V744" s="5"/>
      <c r="W744" s="5"/>
    </row>
    <row r="745" ht="15.75" customHeight="1">
      <c r="A745" s="78"/>
      <c r="J745" s="196"/>
      <c r="T745" s="5"/>
      <c r="U745" s="5"/>
      <c r="V745" s="5"/>
      <c r="W745" s="5"/>
    </row>
    <row r="746" ht="15.75" customHeight="1">
      <c r="A746" s="78"/>
      <c r="J746" s="196"/>
      <c r="T746" s="5"/>
      <c r="U746" s="5"/>
      <c r="V746" s="5"/>
      <c r="W746" s="5"/>
    </row>
    <row r="747" ht="15.75" customHeight="1">
      <c r="A747" s="78"/>
      <c r="J747" s="196"/>
      <c r="T747" s="5"/>
      <c r="U747" s="5"/>
      <c r="V747" s="5"/>
      <c r="W747" s="5"/>
    </row>
    <row r="748" ht="15.75" customHeight="1">
      <c r="A748" s="78"/>
      <c r="J748" s="196"/>
      <c r="T748" s="5"/>
      <c r="U748" s="5"/>
      <c r="V748" s="5"/>
      <c r="W748" s="5"/>
    </row>
    <row r="749" ht="15.75" customHeight="1">
      <c r="A749" s="78"/>
      <c r="J749" s="196"/>
      <c r="T749" s="5"/>
      <c r="U749" s="5"/>
      <c r="V749" s="5"/>
      <c r="W749" s="5"/>
    </row>
    <row r="750" ht="15.75" customHeight="1">
      <c r="A750" s="78"/>
      <c r="J750" s="196"/>
      <c r="T750" s="5"/>
      <c r="U750" s="5"/>
      <c r="V750" s="5"/>
      <c r="W750" s="5"/>
    </row>
    <row r="751" ht="15.75" customHeight="1">
      <c r="A751" s="78"/>
      <c r="J751" s="196"/>
      <c r="T751" s="5"/>
      <c r="U751" s="5"/>
      <c r="V751" s="5"/>
      <c r="W751" s="5"/>
    </row>
    <row r="752" ht="15.75" customHeight="1">
      <c r="A752" s="78"/>
      <c r="J752" s="196"/>
      <c r="T752" s="5"/>
      <c r="U752" s="5"/>
      <c r="V752" s="5"/>
      <c r="W752" s="5"/>
    </row>
    <row r="753" ht="15.75" customHeight="1">
      <c r="A753" s="78"/>
      <c r="J753" s="196"/>
      <c r="T753" s="5"/>
      <c r="U753" s="5"/>
      <c r="V753" s="5"/>
      <c r="W753" s="5"/>
    </row>
    <row r="754" ht="15.75" customHeight="1">
      <c r="A754" s="78"/>
      <c r="J754" s="196"/>
      <c r="T754" s="5"/>
      <c r="U754" s="5"/>
      <c r="V754" s="5"/>
      <c r="W754" s="5"/>
    </row>
    <row r="755" ht="15.75" customHeight="1">
      <c r="A755" s="78"/>
      <c r="J755" s="196"/>
      <c r="T755" s="5"/>
      <c r="U755" s="5"/>
      <c r="V755" s="5"/>
      <c r="W755" s="5"/>
    </row>
    <row r="756" ht="15.75" customHeight="1">
      <c r="A756" s="78"/>
      <c r="J756" s="196"/>
      <c r="T756" s="5"/>
      <c r="U756" s="5"/>
      <c r="V756" s="5"/>
      <c r="W756" s="5"/>
    </row>
    <row r="757" ht="15.75" customHeight="1">
      <c r="A757" s="78"/>
      <c r="J757" s="196"/>
      <c r="T757" s="5"/>
      <c r="U757" s="5"/>
      <c r="V757" s="5"/>
      <c r="W757" s="5"/>
    </row>
    <row r="758" ht="15.75" customHeight="1">
      <c r="A758" s="78"/>
      <c r="J758" s="196"/>
      <c r="T758" s="5"/>
      <c r="U758" s="5"/>
      <c r="V758" s="5"/>
      <c r="W758" s="5"/>
    </row>
    <row r="759" ht="15.75" customHeight="1">
      <c r="A759" s="78"/>
      <c r="J759" s="196"/>
      <c r="T759" s="5"/>
      <c r="U759" s="5"/>
      <c r="V759" s="5"/>
      <c r="W759" s="5"/>
    </row>
    <row r="760" ht="15.75" customHeight="1">
      <c r="A760" s="78"/>
      <c r="J760" s="196"/>
      <c r="T760" s="5"/>
      <c r="U760" s="5"/>
      <c r="V760" s="5"/>
      <c r="W760" s="5"/>
    </row>
    <row r="761" ht="15.75" customHeight="1">
      <c r="A761" s="78"/>
      <c r="J761" s="196"/>
      <c r="T761" s="5"/>
      <c r="U761" s="5"/>
      <c r="V761" s="5"/>
      <c r="W761" s="5"/>
    </row>
    <row r="762" ht="15.75" customHeight="1">
      <c r="A762" s="78"/>
      <c r="J762" s="196"/>
      <c r="T762" s="5"/>
      <c r="U762" s="5"/>
      <c r="V762" s="5"/>
      <c r="W762" s="5"/>
    </row>
    <row r="763" ht="15.75" customHeight="1">
      <c r="A763" s="78"/>
      <c r="J763" s="196"/>
      <c r="T763" s="5"/>
      <c r="U763" s="5"/>
      <c r="V763" s="5"/>
      <c r="W763" s="5"/>
    </row>
    <row r="764" ht="15.75" customHeight="1">
      <c r="A764" s="78"/>
      <c r="J764" s="196"/>
      <c r="T764" s="5"/>
      <c r="U764" s="5"/>
      <c r="V764" s="5"/>
      <c r="W764" s="5"/>
    </row>
    <row r="765" ht="15.75" customHeight="1">
      <c r="A765" s="78"/>
      <c r="J765" s="196"/>
      <c r="T765" s="5"/>
      <c r="U765" s="5"/>
      <c r="V765" s="5"/>
      <c r="W765" s="5"/>
    </row>
    <row r="766" ht="15.75" customHeight="1">
      <c r="A766" s="78"/>
      <c r="J766" s="196"/>
      <c r="T766" s="5"/>
      <c r="U766" s="5"/>
      <c r="V766" s="5"/>
      <c r="W766" s="5"/>
    </row>
    <row r="767" ht="15.75" customHeight="1">
      <c r="A767" s="78"/>
      <c r="J767" s="196"/>
      <c r="T767" s="5"/>
      <c r="U767" s="5"/>
      <c r="V767" s="5"/>
      <c r="W767" s="5"/>
    </row>
    <row r="768" ht="15.75" customHeight="1">
      <c r="A768" s="78"/>
      <c r="J768" s="196"/>
      <c r="T768" s="5"/>
      <c r="U768" s="5"/>
      <c r="V768" s="5"/>
      <c r="W768" s="5"/>
    </row>
    <row r="769" ht="15.75" customHeight="1">
      <c r="A769" s="78"/>
      <c r="J769" s="196"/>
      <c r="T769" s="5"/>
      <c r="U769" s="5"/>
      <c r="V769" s="5"/>
      <c r="W769" s="5"/>
    </row>
    <row r="770" ht="15.75" customHeight="1">
      <c r="A770" s="78"/>
      <c r="J770" s="196"/>
      <c r="T770" s="5"/>
      <c r="U770" s="5"/>
      <c r="V770" s="5"/>
      <c r="W770" s="5"/>
    </row>
    <row r="771" ht="15.75" customHeight="1">
      <c r="A771" s="78"/>
      <c r="J771" s="196"/>
      <c r="T771" s="5"/>
      <c r="U771" s="5"/>
      <c r="V771" s="5"/>
      <c r="W771" s="5"/>
    </row>
    <row r="772" ht="15.75" customHeight="1">
      <c r="A772" s="78"/>
      <c r="J772" s="196"/>
      <c r="T772" s="5"/>
      <c r="U772" s="5"/>
      <c r="V772" s="5"/>
      <c r="W772" s="5"/>
    </row>
    <row r="773" ht="15.75" customHeight="1">
      <c r="A773" s="78"/>
      <c r="J773" s="196"/>
      <c r="T773" s="5"/>
      <c r="U773" s="5"/>
      <c r="V773" s="5"/>
      <c r="W773" s="5"/>
    </row>
    <row r="774" ht="15.75" customHeight="1">
      <c r="A774" s="78"/>
      <c r="J774" s="196"/>
      <c r="T774" s="5"/>
      <c r="U774" s="5"/>
      <c r="V774" s="5"/>
      <c r="W774" s="5"/>
    </row>
    <row r="775" ht="15.75" customHeight="1">
      <c r="A775" s="78"/>
      <c r="J775" s="196"/>
      <c r="T775" s="5"/>
      <c r="U775" s="5"/>
      <c r="V775" s="5"/>
      <c r="W775" s="5"/>
    </row>
    <row r="776" ht="15.75" customHeight="1">
      <c r="A776" s="78"/>
      <c r="J776" s="196"/>
      <c r="T776" s="5"/>
      <c r="U776" s="5"/>
      <c r="V776" s="5"/>
      <c r="W776" s="5"/>
    </row>
    <row r="777" ht="15.75" customHeight="1">
      <c r="A777" s="78"/>
      <c r="J777" s="196"/>
      <c r="T777" s="5"/>
      <c r="U777" s="5"/>
      <c r="V777" s="5"/>
      <c r="W777" s="5"/>
    </row>
    <row r="778" ht="15.75" customHeight="1">
      <c r="A778" s="78"/>
      <c r="J778" s="196"/>
      <c r="T778" s="5"/>
      <c r="U778" s="5"/>
      <c r="V778" s="5"/>
      <c r="W778" s="5"/>
    </row>
    <row r="779" ht="15.75" customHeight="1">
      <c r="A779" s="78"/>
      <c r="J779" s="196"/>
      <c r="T779" s="5"/>
      <c r="U779" s="5"/>
      <c r="V779" s="5"/>
      <c r="W779" s="5"/>
    </row>
    <row r="780" ht="15.75" customHeight="1">
      <c r="A780" s="78"/>
      <c r="J780" s="196"/>
      <c r="T780" s="5"/>
      <c r="U780" s="5"/>
      <c r="V780" s="5"/>
      <c r="W780" s="5"/>
    </row>
    <row r="781" ht="15.75" customHeight="1">
      <c r="A781" s="78"/>
      <c r="J781" s="196"/>
      <c r="T781" s="5"/>
      <c r="U781" s="5"/>
      <c r="V781" s="5"/>
      <c r="W781" s="5"/>
    </row>
    <row r="782" ht="15.75" customHeight="1">
      <c r="A782" s="78"/>
      <c r="J782" s="196"/>
      <c r="T782" s="5"/>
      <c r="U782" s="5"/>
      <c r="V782" s="5"/>
      <c r="W782" s="5"/>
    </row>
    <row r="783" ht="15.75" customHeight="1">
      <c r="A783" s="78"/>
      <c r="J783" s="196"/>
      <c r="T783" s="5"/>
      <c r="U783" s="5"/>
      <c r="V783" s="5"/>
      <c r="W783" s="5"/>
    </row>
    <row r="784" ht="15.75" customHeight="1">
      <c r="A784" s="78"/>
      <c r="J784" s="196"/>
      <c r="T784" s="5"/>
      <c r="U784" s="5"/>
      <c r="V784" s="5"/>
      <c r="W784" s="5"/>
    </row>
    <row r="785" ht="15.75" customHeight="1">
      <c r="A785" s="78"/>
      <c r="J785" s="196"/>
      <c r="T785" s="5"/>
      <c r="U785" s="5"/>
      <c r="V785" s="5"/>
      <c r="W785" s="5"/>
    </row>
    <row r="786" ht="15.75" customHeight="1">
      <c r="A786" s="78"/>
      <c r="J786" s="196"/>
      <c r="T786" s="5"/>
      <c r="U786" s="5"/>
      <c r="V786" s="5"/>
      <c r="W786" s="5"/>
    </row>
    <row r="787" ht="15.75" customHeight="1">
      <c r="A787" s="78"/>
      <c r="J787" s="196"/>
      <c r="T787" s="5"/>
      <c r="U787" s="5"/>
      <c r="V787" s="5"/>
      <c r="W787" s="5"/>
    </row>
    <row r="788" ht="15.75" customHeight="1">
      <c r="A788" s="78"/>
      <c r="J788" s="196"/>
      <c r="T788" s="5"/>
      <c r="U788" s="5"/>
      <c r="V788" s="5"/>
      <c r="W788" s="5"/>
    </row>
    <row r="789" ht="15.75" customHeight="1">
      <c r="A789" s="78"/>
      <c r="J789" s="196"/>
      <c r="T789" s="5"/>
      <c r="U789" s="5"/>
      <c r="V789" s="5"/>
      <c r="W789" s="5"/>
    </row>
    <row r="790" ht="15.75" customHeight="1">
      <c r="A790" s="78"/>
      <c r="J790" s="196"/>
      <c r="T790" s="5"/>
      <c r="U790" s="5"/>
      <c r="V790" s="5"/>
      <c r="W790" s="5"/>
    </row>
    <row r="791" ht="15.75" customHeight="1">
      <c r="A791" s="78"/>
      <c r="J791" s="196"/>
      <c r="T791" s="5"/>
      <c r="U791" s="5"/>
      <c r="V791" s="5"/>
      <c r="W791" s="5"/>
    </row>
    <row r="792" ht="15.75" customHeight="1">
      <c r="A792" s="78"/>
      <c r="J792" s="196"/>
      <c r="T792" s="5"/>
      <c r="U792" s="5"/>
      <c r="V792" s="5"/>
      <c r="W792" s="5"/>
    </row>
    <row r="793" ht="15.75" customHeight="1">
      <c r="A793" s="78"/>
      <c r="J793" s="196"/>
      <c r="T793" s="5"/>
      <c r="U793" s="5"/>
      <c r="V793" s="5"/>
      <c r="W793" s="5"/>
    </row>
    <row r="794" ht="15.75" customHeight="1">
      <c r="A794" s="78"/>
      <c r="J794" s="196"/>
      <c r="T794" s="5"/>
      <c r="U794" s="5"/>
      <c r="V794" s="5"/>
      <c r="W794" s="5"/>
    </row>
    <row r="795" ht="15.75" customHeight="1">
      <c r="A795" s="78"/>
      <c r="J795" s="196"/>
      <c r="T795" s="5"/>
      <c r="U795" s="5"/>
      <c r="V795" s="5"/>
      <c r="W795" s="5"/>
    </row>
    <row r="796" ht="15.75" customHeight="1">
      <c r="A796" s="78"/>
      <c r="J796" s="196"/>
      <c r="T796" s="5"/>
      <c r="U796" s="5"/>
      <c r="V796" s="5"/>
      <c r="W796" s="5"/>
    </row>
    <row r="797" ht="15.75" customHeight="1">
      <c r="A797" s="78"/>
      <c r="J797" s="196"/>
      <c r="T797" s="5"/>
      <c r="U797" s="5"/>
      <c r="V797" s="5"/>
      <c r="W797" s="5"/>
    </row>
    <row r="798" ht="15.75" customHeight="1">
      <c r="A798" s="78"/>
      <c r="J798" s="196"/>
      <c r="T798" s="5"/>
      <c r="U798" s="5"/>
      <c r="V798" s="5"/>
      <c r="W798" s="5"/>
    </row>
    <row r="799" ht="15.75" customHeight="1">
      <c r="A799" s="78"/>
      <c r="J799" s="196"/>
      <c r="T799" s="5"/>
      <c r="U799" s="5"/>
      <c r="V799" s="5"/>
      <c r="W799" s="5"/>
    </row>
    <row r="800" ht="15.75" customHeight="1">
      <c r="A800" s="78"/>
      <c r="J800" s="196"/>
      <c r="T800" s="5"/>
      <c r="U800" s="5"/>
      <c r="V800" s="5"/>
      <c r="W800" s="5"/>
    </row>
    <row r="801" ht="15.75" customHeight="1">
      <c r="A801" s="78"/>
      <c r="J801" s="196"/>
      <c r="T801" s="5"/>
      <c r="U801" s="5"/>
      <c r="V801" s="5"/>
      <c r="W801" s="5"/>
    </row>
    <row r="802" ht="15.75" customHeight="1">
      <c r="A802" s="78"/>
      <c r="J802" s="196"/>
      <c r="T802" s="5"/>
      <c r="U802" s="5"/>
      <c r="V802" s="5"/>
      <c r="W802" s="5"/>
    </row>
    <row r="803" ht="15.75" customHeight="1">
      <c r="A803" s="78"/>
      <c r="J803" s="196"/>
      <c r="T803" s="5"/>
      <c r="U803" s="5"/>
      <c r="V803" s="5"/>
      <c r="W803" s="5"/>
    </row>
    <row r="804" ht="15.75" customHeight="1">
      <c r="A804" s="78"/>
      <c r="J804" s="196"/>
      <c r="T804" s="5"/>
      <c r="U804" s="5"/>
      <c r="V804" s="5"/>
      <c r="W804" s="5"/>
    </row>
    <row r="805" ht="15.75" customHeight="1">
      <c r="A805" s="78"/>
      <c r="J805" s="196"/>
      <c r="T805" s="5"/>
      <c r="U805" s="5"/>
      <c r="V805" s="5"/>
      <c r="W805" s="5"/>
    </row>
    <row r="806" ht="15.75" customHeight="1">
      <c r="A806" s="78"/>
      <c r="J806" s="196"/>
      <c r="T806" s="5"/>
      <c r="U806" s="5"/>
      <c r="V806" s="5"/>
      <c r="W806" s="5"/>
    </row>
    <row r="807" ht="15.75" customHeight="1">
      <c r="A807" s="78"/>
      <c r="J807" s="196"/>
      <c r="T807" s="5"/>
      <c r="U807" s="5"/>
      <c r="V807" s="5"/>
      <c r="W807" s="5"/>
    </row>
    <row r="808" ht="15.75" customHeight="1">
      <c r="A808" s="78"/>
      <c r="J808" s="196"/>
      <c r="T808" s="5"/>
      <c r="U808" s="5"/>
      <c r="V808" s="5"/>
      <c r="W808" s="5"/>
    </row>
    <row r="809" ht="15.75" customHeight="1">
      <c r="A809" s="78"/>
      <c r="J809" s="196"/>
      <c r="T809" s="5"/>
      <c r="U809" s="5"/>
      <c r="V809" s="5"/>
      <c r="W809" s="5"/>
    </row>
    <row r="810" ht="15.75" customHeight="1">
      <c r="A810" s="78"/>
      <c r="J810" s="196"/>
      <c r="T810" s="5"/>
      <c r="U810" s="5"/>
      <c r="V810" s="5"/>
      <c r="W810" s="5"/>
    </row>
    <row r="811" ht="15.75" customHeight="1">
      <c r="A811" s="78"/>
      <c r="J811" s="196"/>
      <c r="T811" s="5"/>
      <c r="U811" s="5"/>
      <c r="V811" s="5"/>
      <c r="W811" s="5"/>
    </row>
    <row r="812" ht="15.75" customHeight="1">
      <c r="A812" s="78"/>
      <c r="J812" s="196"/>
      <c r="T812" s="5"/>
      <c r="U812" s="5"/>
      <c r="V812" s="5"/>
      <c r="W812" s="5"/>
    </row>
    <row r="813" ht="15.75" customHeight="1">
      <c r="A813" s="78"/>
      <c r="J813" s="196"/>
      <c r="T813" s="5"/>
      <c r="U813" s="5"/>
      <c r="V813" s="5"/>
      <c r="W813" s="5"/>
    </row>
    <row r="814" ht="15.75" customHeight="1">
      <c r="A814" s="78"/>
      <c r="J814" s="196"/>
      <c r="T814" s="5"/>
      <c r="U814" s="5"/>
      <c r="V814" s="5"/>
      <c r="W814" s="5"/>
    </row>
    <row r="815" ht="15.75" customHeight="1">
      <c r="A815" s="78"/>
      <c r="J815" s="196"/>
      <c r="T815" s="5"/>
      <c r="U815" s="5"/>
      <c r="V815" s="5"/>
      <c r="W815" s="5"/>
    </row>
    <row r="816" ht="15.75" customHeight="1">
      <c r="A816" s="78"/>
      <c r="J816" s="196"/>
      <c r="T816" s="5"/>
      <c r="U816" s="5"/>
      <c r="V816" s="5"/>
      <c r="W816" s="5"/>
    </row>
    <row r="817" ht="15.75" customHeight="1">
      <c r="A817" s="78"/>
      <c r="J817" s="196"/>
      <c r="T817" s="5"/>
      <c r="U817" s="5"/>
      <c r="V817" s="5"/>
      <c r="W817" s="5"/>
    </row>
    <row r="818" ht="15.75" customHeight="1">
      <c r="A818" s="78"/>
      <c r="J818" s="196"/>
      <c r="T818" s="5"/>
      <c r="U818" s="5"/>
      <c r="V818" s="5"/>
      <c r="W818" s="5"/>
    </row>
    <row r="819" ht="15.75" customHeight="1">
      <c r="A819" s="78"/>
      <c r="J819" s="196"/>
      <c r="T819" s="5"/>
      <c r="U819" s="5"/>
      <c r="V819" s="5"/>
      <c r="W819" s="5"/>
    </row>
    <row r="820" ht="15.75" customHeight="1">
      <c r="A820" s="78"/>
      <c r="J820" s="196"/>
      <c r="T820" s="5"/>
      <c r="U820" s="5"/>
      <c r="V820" s="5"/>
      <c r="W820" s="5"/>
    </row>
    <row r="821" ht="15.75" customHeight="1">
      <c r="A821" s="78"/>
      <c r="J821" s="196"/>
      <c r="T821" s="5"/>
      <c r="U821" s="5"/>
      <c r="V821" s="5"/>
      <c r="W821" s="5"/>
    </row>
    <row r="822" ht="15.75" customHeight="1">
      <c r="A822" s="78"/>
      <c r="J822" s="196"/>
      <c r="T822" s="5"/>
      <c r="U822" s="5"/>
      <c r="V822" s="5"/>
      <c r="W822" s="5"/>
    </row>
    <row r="823" ht="15.75" customHeight="1">
      <c r="A823" s="78"/>
      <c r="J823" s="196"/>
      <c r="T823" s="5"/>
      <c r="U823" s="5"/>
      <c r="V823" s="5"/>
      <c r="W823" s="5"/>
    </row>
    <row r="824" ht="15.75" customHeight="1">
      <c r="A824" s="78"/>
      <c r="J824" s="196"/>
      <c r="T824" s="5"/>
      <c r="U824" s="5"/>
      <c r="V824" s="5"/>
      <c r="W824" s="5"/>
    </row>
    <row r="825" ht="15.75" customHeight="1">
      <c r="A825" s="78"/>
      <c r="J825" s="196"/>
      <c r="T825" s="5"/>
      <c r="U825" s="5"/>
      <c r="V825" s="5"/>
      <c r="W825" s="5"/>
    </row>
    <row r="826" ht="15.75" customHeight="1">
      <c r="A826" s="78"/>
      <c r="J826" s="196"/>
      <c r="T826" s="5"/>
      <c r="U826" s="5"/>
      <c r="V826" s="5"/>
      <c r="W826" s="5"/>
    </row>
    <row r="827" ht="15.75" customHeight="1">
      <c r="A827" s="78"/>
      <c r="J827" s="196"/>
      <c r="T827" s="5"/>
      <c r="U827" s="5"/>
      <c r="V827" s="5"/>
      <c r="W827" s="5"/>
    </row>
    <row r="828" ht="15.75" customHeight="1">
      <c r="A828" s="78"/>
      <c r="J828" s="196"/>
      <c r="T828" s="5"/>
      <c r="U828" s="5"/>
      <c r="V828" s="5"/>
      <c r="W828" s="5"/>
    </row>
    <row r="829" ht="15.75" customHeight="1">
      <c r="A829" s="78"/>
      <c r="J829" s="196"/>
      <c r="T829" s="5"/>
      <c r="U829" s="5"/>
      <c r="V829" s="5"/>
      <c r="W829" s="5"/>
    </row>
    <row r="830" ht="15.75" customHeight="1">
      <c r="A830" s="78"/>
      <c r="J830" s="196"/>
      <c r="T830" s="5"/>
      <c r="U830" s="5"/>
      <c r="V830" s="5"/>
      <c r="W830" s="5"/>
    </row>
    <row r="831" ht="15.75" customHeight="1">
      <c r="A831" s="78"/>
      <c r="J831" s="196"/>
      <c r="T831" s="5"/>
      <c r="U831" s="5"/>
      <c r="V831" s="5"/>
      <c r="W831" s="5"/>
    </row>
    <row r="832" ht="15.75" customHeight="1">
      <c r="A832" s="78"/>
      <c r="J832" s="196"/>
      <c r="T832" s="5"/>
      <c r="U832" s="5"/>
      <c r="V832" s="5"/>
      <c r="W832" s="5"/>
    </row>
    <row r="833" ht="15.75" customHeight="1">
      <c r="A833" s="78"/>
      <c r="J833" s="196"/>
      <c r="T833" s="5"/>
      <c r="U833" s="5"/>
      <c r="V833" s="5"/>
      <c r="W833" s="5"/>
    </row>
    <row r="834" ht="15.75" customHeight="1">
      <c r="A834" s="78"/>
      <c r="J834" s="196"/>
      <c r="T834" s="5"/>
      <c r="U834" s="5"/>
      <c r="V834" s="5"/>
      <c r="W834" s="5"/>
    </row>
    <row r="835" ht="15.75" customHeight="1">
      <c r="A835" s="78"/>
      <c r="J835" s="196"/>
      <c r="T835" s="5"/>
      <c r="U835" s="5"/>
      <c r="V835" s="5"/>
      <c r="W835" s="5"/>
    </row>
    <row r="836" ht="15.75" customHeight="1">
      <c r="A836" s="78"/>
      <c r="J836" s="196"/>
      <c r="T836" s="5"/>
      <c r="U836" s="5"/>
      <c r="V836" s="5"/>
      <c r="W836" s="5"/>
    </row>
    <row r="837" ht="15.75" customHeight="1">
      <c r="A837" s="78"/>
      <c r="J837" s="196"/>
      <c r="T837" s="5"/>
      <c r="U837" s="5"/>
      <c r="V837" s="5"/>
      <c r="W837" s="5"/>
    </row>
    <row r="838" ht="15.75" customHeight="1">
      <c r="A838" s="78"/>
      <c r="J838" s="196"/>
      <c r="T838" s="5"/>
      <c r="U838" s="5"/>
      <c r="V838" s="5"/>
      <c r="W838" s="5"/>
    </row>
    <row r="839" ht="15.75" customHeight="1">
      <c r="A839" s="78"/>
      <c r="J839" s="196"/>
      <c r="T839" s="5"/>
      <c r="U839" s="5"/>
      <c r="V839" s="5"/>
      <c r="W839" s="5"/>
    </row>
    <row r="840" ht="15.75" customHeight="1">
      <c r="A840" s="78"/>
      <c r="J840" s="196"/>
      <c r="T840" s="5"/>
      <c r="U840" s="5"/>
      <c r="V840" s="5"/>
      <c r="W840" s="5"/>
    </row>
    <row r="841" ht="15.75" customHeight="1">
      <c r="A841" s="78"/>
      <c r="J841" s="196"/>
      <c r="T841" s="5"/>
      <c r="U841" s="5"/>
      <c r="V841" s="5"/>
      <c r="W841" s="5"/>
    </row>
    <row r="842" ht="15.75" customHeight="1">
      <c r="A842" s="78"/>
      <c r="J842" s="196"/>
      <c r="T842" s="5"/>
      <c r="U842" s="5"/>
      <c r="V842" s="5"/>
      <c r="W842" s="5"/>
    </row>
    <row r="843" ht="15.75" customHeight="1">
      <c r="A843" s="78"/>
      <c r="J843" s="196"/>
      <c r="T843" s="5"/>
      <c r="U843" s="5"/>
      <c r="V843" s="5"/>
      <c r="W843" s="5"/>
    </row>
    <row r="844" ht="15.75" customHeight="1">
      <c r="A844" s="78"/>
      <c r="J844" s="196"/>
      <c r="T844" s="5"/>
      <c r="U844" s="5"/>
      <c r="V844" s="5"/>
      <c r="W844" s="5"/>
    </row>
    <row r="845" ht="15.75" customHeight="1">
      <c r="A845" s="78"/>
      <c r="J845" s="196"/>
      <c r="T845" s="5"/>
      <c r="U845" s="5"/>
      <c r="V845" s="5"/>
      <c r="W845" s="5"/>
    </row>
    <row r="846" ht="15.75" customHeight="1">
      <c r="A846" s="78"/>
      <c r="J846" s="196"/>
      <c r="T846" s="5"/>
      <c r="U846" s="5"/>
      <c r="V846" s="5"/>
      <c r="W846" s="5"/>
    </row>
    <row r="847" ht="15.75" customHeight="1">
      <c r="A847" s="78"/>
      <c r="J847" s="196"/>
      <c r="T847" s="5"/>
      <c r="U847" s="5"/>
      <c r="V847" s="5"/>
      <c r="W847" s="5"/>
    </row>
    <row r="848" ht="15.75" customHeight="1">
      <c r="A848" s="78"/>
      <c r="J848" s="196"/>
      <c r="T848" s="5"/>
      <c r="U848" s="5"/>
      <c r="V848" s="5"/>
      <c r="W848" s="5"/>
    </row>
    <row r="849" ht="15.75" customHeight="1">
      <c r="A849" s="78"/>
      <c r="J849" s="196"/>
      <c r="T849" s="5"/>
      <c r="U849" s="5"/>
      <c r="V849" s="5"/>
      <c r="W849" s="5"/>
    </row>
    <row r="850" ht="15.75" customHeight="1">
      <c r="A850" s="78"/>
      <c r="J850" s="196"/>
      <c r="T850" s="5"/>
      <c r="U850" s="5"/>
      <c r="V850" s="5"/>
      <c r="W850" s="5"/>
    </row>
    <row r="851" ht="15.75" customHeight="1">
      <c r="A851" s="78"/>
      <c r="J851" s="196"/>
      <c r="T851" s="5"/>
      <c r="U851" s="5"/>
      <c r="V851" s="5"/>
      <c r="W851" s="5"/>
    </row>
    <row r="852" ht="15.75" customHeight="1">
      <c r="A852" s="78"/>
      <c r="J852" s="196"/>
      <c r="T852" s="5"/>
      <c r="U852" s="5"/>
      <c r="V852" s="5"/>
      <c r="W852" s="5"/>
    </row>
    <row r="853" ht="15.75" customHeight="1">
      <c r="A853" s="78"/>
      <c r="J853" s="196"/>
      <c r="T853" s="5"/>
      <c r="U853" s="5"/>
      <c r="V853" s="5"/>
      <c r="W853" s="5"/>
    </row>
    <row r="854" ht="15.75" customHeight="1">
      <c r="A854" s="78"/>
      <c r="J854" s="196"/>
      <c r="T854" s="5"/>
      <c r="U854" s="5"/>
      <c r="V854" s="5"/>
      <c r="W854" s="5"/>
    </row>
    <row r="855" ht="15.75" customHeight="1">
      <c r="A855" s="78"/>
      <c r="J855" s="196"/>
      <c r="T855" s="5"/>
      <c r="U855" s="5"/>
      <c r="V855" s="5"/>
      <c r="W855" s="5"/>
    </row>
    <row r="856" ht="15.75" customHeight="1">
      <c r="A856" s="78"/>
      <c r="J856" s="196"/>
      <c r="T856" s="5"/>
      <c r="U856" s="5"/>
      <c r="V856" s="5"/>
      <c r="W856" s="5"/>
    </row>
    <row r="857" ht="15.75" customHeight="1">
      <c r="A857" s="78"/>
      <c r="J857" s="196"/>
      <c r="T857" s="5"/>
      <c r="U857" s="5"/>
      <c r="V857" s="5"/>
      <c r="W857" s="5"/>
    </row>
    <row r="858" ht="15.75" customHeight="1">
      <c r="A858" s="78"/>
      <c r="J858" s="196"/>
      <c r="T858" s="5"/>
      <c r="U858" s="5"/>
      <c r="V858" s="5"/>
      <c r="W858" s="5"/>
    </row>
    <row r="859" ht="15.75" customHeight="1">
      <c r="A859" s="78"/>
      <c r="J859" s="196"/>
      <c r="T859" s="5"/>
      <c r="U859" s="5"/>
      <c r="V859" s="5"/>
      <c r="W859" s="5"/>
    </row>
    <row r="860" ht="15.75" customHeight="1">
      <c r="A860" s="78"/>
      <c r="J860" s="196"/>
      <c r="T860" s="5"/>
      <c r="U860" s="5"/>
      <c r="V860" s="5"/>
      <c r="W860" s="5"/>
    </row>
    <row r="861" ht="15.75" customHeight="1">
      <c r="A861" s="78"/>
      <c r="J861" s="196"/>
      <c r="T861" s="5"/>
      <c r="U861" s="5"/>
      <c r="V861" s="5"/>
      <c r="W861" s="5"/>
    </row>
    <row r="862" ht="15.75" customHeight="1">
      <c r="A862" s="78"/>
      <c r="J862" s="196"/>
      <c r="T862" s="5"/>
      <c r="U862" s="5"/>
      <c r="V862" s="5"/>
      <c r="W862" s="5"/>
    </row>
    <row r="863" ht="15.75" customHeight="1">
      <c r="A863" s="78"/>
      <c r="J863" s="196"/>
      <c r="T863" s="5"/>
      <c r="U863" s="5"/>
      <c r="V863" s="5"/>
      <c r="W863" s="5"/>
    </row>
    <row r="864" ht="15.75" customHeight="1">
      <c r="A864" s="78"/>
      <c r="J864" s="196"/>
      <c r="T864" s="5"/>
      <c r="U864" s="5"/>
      <c r="V864" s="5"/>
      <c r="W864" s="5"/>
    </row>
    <row r="865" ht="15.75" customHeight="1">
      <c r="A865" s="78"/>
      <c r="J865" s="196"/>
      <c r="T865" s="5"/>
      <c r="U865" s="5"/>
      <c r="V865" s="5"/>
      <c r="W865" s="5"/>
    </row>
    <row r="866" ht="15.75" customHeight="1">
      <c r="A866" s="78"/>
      <c r="J866" s="196"/>
      <c r="T866" s="5"/>
      <c r="U866" s="5"/>
      <c r="V866" s="5"/>
      <c r="W866" s="5"/>
    </row>
    <row r="867" ht="15.75" customHeight="1">
      <c r="A867" s="78"/>
      <c r="J867" s="196"/>
      <c r="T867" s="5"/>
      <c r="U867" s="5"/>
      <c r="V867" s="5"/>
      <c r="W867" s="5"/>
    </row>
    <row r="868" ht="15.75" customHeight="1">
      <c r="A868" s="78"/>
      <c r="J868" s="196"/>
      <c r="T868" s="5"/>
      <c r="U868" s="5"/>
      <c r="V868" s="5"/>
      <c r="W868" s="5"/>
    </row>
    <row r="869" ht="15.75" customHeight="1">
      <c r="A869" s="78"/>
      <c r="J869" s="196"/>
      <c r="T869" s="5"/>
      <c r="U869" s="5"/>
      <c r="V869" s="5"/>
      <c r="W869" s="5"/>
    </row>
    <row r="870" ht="15.75" customHeight="1">
      <c r="A870" s="78"/>
      <c r="J870" s="196"/>
      <c r="T870" s="5"/>
      <c r="U870" s="5"/>
      <c r="V870" s="5"/>
      <c r="W870" s="5"/>
    </row>
    <row r="871" ht="15.75" customHeight="1">
      <c r="A871" s="78"/>
      <c r="J871" s="196"/>
      <c r="T871" s="5"/>
      <c r="U871" s="5"/>
      <c r="V871" s="5"/>
      <c r="W871" s="5"/>
    </row>
    <row r="872" ht="15.75" customHeight="1">
      <c r="A872" s="78"/>
      <c r="J872" s="196"/>
      <c r="T872" s="5"/>
      <c r="U872" s="5"/>
      <c r="V872" s="5"/>
      <c r="W872" s="5"/>
    </row>
    <row r="873" ht="15.75" customHeight="1">
      <c r="A873" s="78"/>
      <c r="J873" s="196"/>
      <c r="T873" s="5"/>
      <c r="U873" s="5"/>
      <c r="V873" s="5"/>
      <c r="W873" s="5"/>
    </row>
    <row r="874" ht="15.75" customHeight="1">
      <c r="A874" s="78"/>
      <c r="J874" s="196"/>
      <c r="T874" s="5"/>
      <c r="U874" s="5"/>
      <c r="V874" s="5"/>
      <c r="W874" s="5"/>
    </row>
    <row r="875" ht="15.75" customHeight="1">
      <c r="A875" s="78"/>
      <c r="J875" s="196"/>
      <c r="T875" s="5"/>
      <c r="U875" s="5"/>
      <c r="V875" s="5"/>
      <c r="W875" s="5"/>
    </row>
    <row r="876" ht="15.75" customHeight="1">
      <c r="A876" s="78"/>
      <c r="J876" s="196"/>
      <c r="T876" s="5"/>
      <c r="U876" s="5"/>
      <c r="V876" s="5"/>
      <c r="W876" s="5"/>
    </row>
    <row r="877" ht="15.75" customHeight="1">
      <c r="A877" s="78"/>
      <c r="J877" s="196"/>
      <c r="T877" s="5"/>
      <c r="U877" s="5"/>
      <c r="V877" s="5"/>
      <c r="W877" s="5"/>
    </row>
    <row r="878" ht="15.75" customHeight="1">
      <c r="A878" s="78"/>
      <c r="J878" s="196"/>
      <c r="T878" s="5"/>
      <c r="U878" s="5"/>
      <c r="V878" s="5"/>
      <c r="W878" s="5"/>
    </row>
    <row r="879" ht="15.75" customHeight="1">
      <c r="A879" s="78"/>
      <c r="J879" s="196"/>
      <c r="T879" s="5"/>
      <c r="U879" s="5"/>
      <c r="V879" s="5"/>
      <c r="W879" s="5"/>
    </row>
    <row r="880" ht="15.75" customHeight="1">
      <c r="A880" s="78"/>
      <c r="J880" s="196"/>
      <c r="T880" s="5"/>
      <c r="U880" s="5"/>
      <c r="V880" s="5"/>
      <c r="W880" s="5"/>
    </row>
    <row r="881" ht="15.75" customHeight="1">
      <c r="A881" s="78"/>
      <c r="J881" s="196"/>
      <c r="T881" s="5"/>
      <c r="U881" s="5"/>
      <c r="V881" s="5"/>
      <c r="W881" s="5"/>
    </row>
    <row r="882" ht="15.75" customHeight="1">
      <c r="A882" s="78"/>
      <c r="J882" s="196"/>
      <c r="T882" s="5"/>
      <c r="U882" s="5"/>
      <c r="V882" s="5"/>
      <c r="W882" s="5"/>
    </row>
    <row r="883" ht="15.75" customHeight="1">
      <c r="A883" s="78"/>
      <c r="J883" s="196"/>
      <c r="T883" s="5"/>
      <c r="U883" s="5"/>
      <c r="V883" s="5"/>
      <c r="W883" s="5"/>
    </row>
    <row r="884" ht="15.75" customHeight="1">
      <c r="A884" s="78"/>
      <c r="J884" s="196"/>
      <c r="T884" s="5"/>
      <c r="U884" s="5"/>
      <c r="V884" s="5"/>
      <c r="W884" s="5"/>
    </row>
    <row r="885" ht="15.75" customHeight="1">
      <c r="A885" s="78"/>
      <c r="J885" s="196"/>
      <c r="T885" s="5"/>
      <c r="U885" s="5"/>
      <c r="V885" s="5"/>
      <c r="W885" s="5"/>
    </row>
    <row r="886" ht="15.75" customHeight="1">
      <c r="A886" s="78"/>
      <c r="J886" s="196"/>
      <c r="T886" s="5"/>
      <c r="U886" s="5"/>
      <c r="V886" s="5"/>
      <c r="W886" s="5"/>
    </row>
    <row r="887" ht="15.75" customHeight="1">
      <c r="A887" s="78"/>
      <c r="J887" s="196"/>
      <c r="T887" s="5"/>
      <c r="U887" s="5"/>
      <c r="V887" s="5"/>
      <c r="W887" s="5"/>
    </row>
    <row r="888" ht="15.75" customHeight="1">
      <c r="A888" s="78"/>
      <c r="J888" s="196"/>
      <c r="T888" s="5"/>
      <c r="U888" s="5"/>
      <c r="V888" s="5"/>
      <c r="W888" s="5"/>
    </row>
    <row r="889" ht="15.75" customHeight="1">
      <c r="A889" s="78"/>
      <c r="J889" s="196"/>
      <c r="T889" s="5"/>
      <c r="U889" s="5"/>
      <c r="V889" s="5"/>
      <c r="W889" s="5"/>
    </row>
    <row r="890" ht="15.75" customHeight="1">
      <c r="A890" s="78"/>
      <c r="J890" s="196"/>
      <c r="T890" s="5"/>
      <c r="U890" s="5"/>
      <c r="V890" s="5"/>
      <c r="W890" s="5"/>
    </row>
    <row r="891" ht="15.75" customHeight="1">
      <c r="A891" s="78"/>
      <c r="J891" s="196"/>
      <c r="T891" s="5"/>
      <c r="U891" s="5"/>
      <c r="V891" s="5"/>
      <c r="W891" s="5"/>
    </row>
    <row r="892" ht="15.75" customHeight="1">
      <c r="A892" s="78"/>
      <c r="J892" s="196"/>
      <c r="T892" s="5"/>
      <c r="U892" s="5"/>
      <c r="V892" s="5"/>
      <c r="W892" s="5"/>
    </row>
    <row r="893" ht="15.75" customHeight="1">
      <c r="A893" s="78"/>
      <c r="J893" s="196"/>
      <c r="T893" s="5"/>
      <c r="U893" s="5"/>
      <c r="V893" s="5"/>
      <c r="W893" s="5"/>
    </row>
    <row r="894" ht="15.75" customHeight="1">
      <c r="A894" s="78"/>
      <c r="J894" s="196"/>
      <c r="T894" s="5"/>
      <c r="U894" s="5"/>
      <c r="V894" s="5"/>
      <c r="W894" s="5"/>
    </row>
    <row r="895" ht="15.75" customHeight="1">
      <c r="A895" s="78"/>
      <c r="J895" s="196"/>
      <c r="T895" s="5"/>
      <c r="U895" s="5"/>
      <c r="V895" s="5"/>
      <c r="W895" s="5"/>
    </row>
    <row r="896" ht="15.75" customHeight="1">
      <c r="A896" s="78"/>
      <c r="J896" s="196"/>
      <c r="T896" s="5"/>
      <c r="U896" s="5"/>
      <c r="V896" s="5"/>
      <c r="W896" s="5"/>
    </row>
    <row r="897" ht="15.75" customHeight="1">
      <c r="A897" s="78"/>
      <c r="J897" s="196"/>
      <c r="T897" s="5"/>
      <c r="U897" s="5"/>
      <c r="V897" s="5"/>
      <c r="W897" s="5"/>
    </row>
    <row r="898" ht="15.75" customHeight="1">
      <c r="A898" s="78"/>
      <c r="J898" s="196"/>
      <c r="T898" s="5"/>
      <c r="U898" s="5"/>
      <c r="V898" s="5"/>
      <c r="W898" s="5"/>
    </row>
    <row r="899" ht="15.75" customHeight="1">
      <c r="A899" s="78"/>
      <c r="J899" s="196"/>
      <c r="T899" s="5"/>
      <c r="U899" s="5"/>
      <c r="V899" s="5"/>
      <c r="W899" s="5"/>
    </row>
    <row r="900" ht="15.75" customHeight="1">
      <c r="A900" s="78"/>
      <c r="J900" s="196"/>
      <c r="T900" s="5"/>
      <c r="U900" s="5"/>
      <c r="V900" s="5"/>
      <c r="W900" s="5"/>
    </row>
    <row r="901" ht="15.75" customHeight="1">
      <c r="A901" s="78"/>
      <c r="J901" s="196"/>
      <c r="T901" s="5"/>
      <c r="U901" s="5"/>
      <c r="V901" s="5"/>
      <c r="W901" s="5"/>
    </row>
    <row r="902" ht="15.75" customHeight="1">
      <c r="A902" s="78"/>
      <c r="J902" s="196"/>
      <c r="T902" s="5"/>
      <c r="U902" s="5"/>
      <c r="V902" s="5"/>
      <c r="W902" s="5"/>
    </row>
    <row r="903" ht="15.75" customHeight="1">
      <c r="A903" s="78"/>
      <c r="J903" s="196"/>
      <c r="T903" s="5"/>
      <c r="U903" s="5"/>
      <c r="V903" s="5"/>
      <c r="W903" s="5"/>
    </row>
    <row r="904" ht="15.75" customHeight="1">
      <c r="A904" s="78"/>
      <c r="J904" s="196"/>
      <c r="T904" s="5"/>
      <c r="U904" s="5"/>
      <c r="V904" s="5"/>
      <c r="W904" s="5"/>
    </row>
    <row r="905" ht="15.75" customHeight="1">
      <c r="A905" s="78"/>
      <c r="J905" s="196"/>
      <c r="T905" s="5"/>
      <c r="U905" s="5"/>
      <c r="V905" s="5"/>
      <c r="W905" s="5"/>
    </row>
    <row r="906" ht="15.75" customHeight="1">
      <c r="A906" s="78"/>
      <c r="J906" s="196"/>
      <c r="T906" s="5"/>
      <c r="U906" s="5"/>
      <c r="V906" s="5"/>
      <c r="W906" s="5"/>
    </row>
    <row r="907" ht="15.75" customHeight="1">
      <c r="A907" s="78"/>
      <c r="J907" s="196"/>
      <c r="T907" s="5"/>
      <c r="U907" s="5"/>
      <c r="V907" s="5"/>
      <c r="W907" s="5"/>
    </row>
    <row r="908" ht="15.75" customHeight="1">
      <c r="A908" s="78"/>
      <c r="J908" s="196"/>
      <c r="T908" s="5"/>
      <c r="U908" s="5"/>
      <c r="V908" s="5"/>
      <c r="W908" s="5"/>
    </row>
    <row r="909" ht="15.75" customHeight="1">
      <c r="A909" s="78"/>
      <c r="J909" s="196"/>
      <c r="T909" s="5"/>
      <c r="U909" s="5"/>
      <c r="V909" s="5"/>
      <c r="W909" s="5"/>
    </row>
    <row r="910" ht="15.75" customHeight="1">
      <c r="A910" s="78"/>
      <c r="J910" s="196"/>
      <c r="T910" s="5"/>
      <c r="U910" s="5"/>
      <c r="V910" s="5"/>
      <c r="W910" s="5"/>
    </row>
    <row r="911" ht="15.75" customHeight="1">
      <c r="A911" s="78"/>
      <c r="J911" s="196"/>
      <c r="T911" s="5"/>
      <c r="U911" s="5"/>
      <c r="V911" s="5"/>
      <c r="W911" s="5"/>
    </row>
    <row r="912" ht="15.75" customHeight="1">
      <c r="A912" s="78"/>
      <c r="J912" s="196"/>
      <c r="T912" s="5"/>
      <c r="U912" s="5"/>
      <c r="V912" s="5"/>
      <c r="W912" s="5"/>
    </row>
    <row r="913" ht="15.75" customHeight="1">
      <c r="A913" s="78"/>
      <c r="J913" s="196"/>
      <c r="T913" s="5"/>
      <c r="U913" s="5"/>
      <c r="V913" s="5"/>
      <c r="W913" s="5"/>
    </row>
    <row r="914" ht="15.75" customHeight="1">
      <c r="A914" s="78"/>
      <c r="J914" s="196"/>
      <c r="T914" s="5"/>
      <c r="U914" s="5"/>
      <c r="V914" s="5"/>
      <c r="W914" s="5"/>
    </row>
    <row r="915" ht="15.75" customHeight="1">
      <c r="A915" s="78"/>
      <c r="J915" s="196"/>
      <c r="T915" s="5"/>
      <c r="U915" s="5"/>
      <c r="V915" s="5"/>
      <c r="W915" s="5"/>
    </row>
    <row r="916" ht="15.75" customHeight="1">
      <c r="A916" s="78"/>
      <c r="J916" s="196"/>
      <c r="T916" s="5"/>
      <c r="U916" s="5"/>
      <c r="V916" s="5"/>
      <c r="W916" s="5"/>
    </row>
    <row r="917" ht="15.75" customHeight="1">
      <c r="A917" s="78"/>
      <c r="J917" s="196"/>
      <c r="T917" s="5"/>
      <c r="U917" s="5"/>
      <c r="V917" s="5"/>
      <c r="W917" s="5"/>
    </row>
    <row r="918" ht="15.75" customHeight="1">
      <c r="A918" s="78"/>
      <c r="J918" s="196"/>
      <c r="T918" s="5"/>
      <c r="U918" s="5"/>
      <c r="V918" s="5"/>
      <c r="W918" s="5"/>
    </row>
    <row r="919" ht="15.75" customHeight="1">
      <c r="A919" s="78"/>
      <c r="J919" s="196"/>
      <c r="T919" s="5"/>
      <c r="U919" s="5"/>
      <c r="V919" s="5"/>
      <c r="W919" s="5"/>
    </row>
    <row r="920" ht="15.75" customHeight="1">
      <c r="A920" s="78"/>
      <c r="J920" s="196"/>
      <c r="T920" s="5"/>
      <c r="U920" s="5"/>
      <c r="V920" s="5"/>
      <c r="W920" s="5"/>
    </row>
    <row r="921" ht="15.75" customHeight="1">
      <c r="A921" s="78"/>
      <c r="J921" s="196"/>
      <c r="T921" s="5"/>
      <c r="U921" s="5"/>
      <c r="V921" s="5"/>
      <c r="W921" s="5"/>
    </row>
    <row r="922" ht="15.75" customHeight="1">
      <c r="A922" s="78"/>
      <c r="J922" s="196"/>
      <c r="T922" s="5"/>
      <c r="U922" s="5"/>
      <c r="V922" s="5"/>
      <c r="W922" s="5"/>
    </row>
    <row r="923" ht="15.75" customHeight="1">
      <c r="A923" s="78"/>
      <c r="J923" s="196"/>
      <c r="T923" s="5"/>
      <c r="U923" s="5"/>
      <c r="V923" s="5"/>
      <c r="W923" s="5"/>
    </row>
    <row r="924" ht="15.75" customHeight="1">
      <c r="A924" s="78"/>
      <c r="J924" s="196"/>
      <c r="T924" s="5"/>
      <c r="U924" s="5"/>
      <c r="V924" s="5"/>
      <c r="W924" s="5"/>
    </row>
    <row r="925" ht="15.75" customHeight="1">
      <c r="A925" s="78"/>
      <c r="J925" s="196"/>
      <c r="T925" s="5"/>
      <c r="U925" s="5"/>
      <c r="V925" s="5"/>
      <c r="W925" s="5"/>
    </row>
    <row r="926" ht="15.75" customHeight="1">
      <c r="A926" s="78"/>
      <c r="J926" s="196"/>
      <c r="T926" s="5"/>
      <c r="U926" s="5"/>
      <c r="V926" s="5"/>
      <c r="W926" s="5"/>
    </row>
    <row r="927" ht="15.75" customHeight="1">
      <c r="A927" s="78"/>
      <c r="J927" s="196"/>
      <c r="T927" s="5"/>
      <c r="U927" s="5"/>
      <c r="V927" s="5"/>
      <c r="W927" s="5"/>
    </row>
    <row r="928" ht="15.75" customHeight="1">
      <c r="A928" s="78"/>
      <c r="J928" s="196"/>
      <c r="T928" s="5"/>
      <c r="U928" s="5"/>
      <c r="V928" s="5"/>
      <c r="W928" s="5"/>
    </row>
    <row r="929" ht="15.75" customHeight="1">
      <c r="A929" s="78"/>
      <c r="J929" s="196"/>
      <c r="T929" s="5"/>
      <c r="U929" s="5"/>
      <c r="V929" s="5"/>
      <c r="W929" s="5"/>
    </row>
    <row r="930" ht="15.75" customHeight="1">
      <c r="A930" s="78"/>
      <c r="J930" s="196"/>
      <c r="T930" s="5"/>
      <c r="U930" s="5"/>
      <c r="V930" s="5"/>
      <c r="W930" s="5"/>
    </row>
    <row r="931" ht="15.75" customHeight="1">
      <c r="A931" s="78"/>
      <c r="J931" s="196"/>
      <c r="T931" s="5"/>
      <c r="U931" s="5"/>
      <c r="V931" s="5"/>
      <c r="W931" s="5"/>
    </row>
    <row r="932" ht="15.75" customHeight="1">
      <c r="A932" s="78"/>
      <c r="J932" s="196"/>
      <c r="T932" s="5"/>
      <c r="U932" s="5"/>
      <c r="V932" s="5"/>
      <c r="W932" s="5"/>
    </row>
    <row r="933" ht="15.75" customHeight="1">
      <c r="A933" s="78"/>
      <c r="J933" s="196"/>
      <c r="T933" s="5"/>
      <c r="U933" s="5"/>
      <c r="V933" s="5"/>
      <c r="W933" s="5"/>
    </row>
    <row r="934" ht="15.75" customHeight="1">
      <c r="A934" s="78"/>
      <c r="J934" s="196"/>
      <c r="T934" s="5"/>
      <c r="U934" s="5"/>
      <c r="V934" s="5"/>
      <c r="W934" s="5"/>
    </row>
    <row r="935" ht="15.75" customHeight="1">
      <c r="A935" s="78"/>
      <c r="J935" s="196"/>
      <c r="T935" s="5"/>
      <c r="U935" s="5"/>
      <c r="V935" s="5"/>
      <c r="W935" s="5"/>
    </row>
    <row r="936" ht="15.75" customHeight="1">
      <c r="A936" s="78"/>
      <c r="J936" s="196"/>
      <c r="T936" s="5"/>
      <c r="U936" s="5"/>
      <c r="V936" s="5"/>
      <c r="W936" s="5"/>
    </row>
    <row r="937" ht="15.75" customHeight="1">
      <c r="A937" s="78"/>
      <c r="J937" s="196"/>
      <c r="T937" s="5"/>
      <c r="U937" s="5"/>
      <c r="V937" s="5"/>
      <c r="W937" s="5"/>
    </row>
    <row r="938" ht="15.75" customHeight="1">
      <c r="A938" s="78"/>
      <c r="J938" s="196"/>
      <c r="T938" s="5"/>
      <c r="U938" s="5"/>
      <c r="V938" s="5"/>
      <c r="W938" s="5"/>
    </row>
    <row r="939" ht="15.75" customHeight="1">
      <c r="A939" s="78"/>
      <c r="J939" s="196"/>
      <c r="T939" s="5"/>
      <c r="U939" s="5"/>
      <c r="V939" s="5"/>
      <c r="W939" s="5"/>
    </row>
    <row r="940" ht="15.75" customHeight="1">
      <c r="A940" s="78"/>
      <c r="J940" s="196"/>
      <c r="T940" s="5"/>
      <c r="U940" s="5"/>
      <c r="V940" s="5"/>
      <c r="W940" s="5"/>
    </row>
    <row r="941" ht="15.75" customHeight="1">
      <c r="A941" s="78"/>
      <c r="J941" s="196"/>
      <c r="T941" s="5"/>
      <c r="U941" s="5"/>
      <c r="V941" s="5"/>
      <c r="W941" s="5"/>
    </row>
    <row r="942" ht="15.75" customHeight="1">
      <c r="A942" s="78"/>
      <c r="J942" s="196"/>
      <c r="T942" s="5"/>
      <c r="U942" s="5"/>
      <c r="V942" s="5"/>
      <c r="W942" s="5"/>
    </row>
    <row r="943" ht="15.75" customHeight="1">
      <c r="A943" s="78"/>
      <c r="J943" s="196"/>
      <c r="T943" s="5"/>
      <c r="U943" s="5"/>
      <c r="V943" s="5"/>
      <c r="W943" s="5"/>
    </row>
    <row r="944" ht="15.75" customHeight="1">
      <c r="A944" s="78"/>
      <c r="J944" s="196"/>
      <c r="T944" s="5"/>
      <c r="U944" s="5"/>
      <c r="V944" s="5"/>
      <c r="W944" s="5"/>
    </row>
    <row r="945" ht="15.75" customHeight="1">
      <c r="A945" s="78"/>
      <c r="J945" s="196"/>
      <c r="T945" s="5"/>
      <c r="U945" s="5"/>
      <c r="V945" s="5"/>
      <c r="W945" s="5"/>
    </row>
    <row r="946" ht="15.75" customHeight="1">
      <c r="A946" s="78"/>
      <c r="J946" s="196"/>
      <c r="T946" s="5"/>
      <c r="U946" s="5"/>
      <c r="V946" s="5"/>
      <c r="W946" s="5"/>
    </row>
    <row r="947" ht="15.75" customHeight="1">
      <c r="A947" s="78"/>
      <c r="J947" s="196"/>
      <c r="T947" s="5"/>
      <c r="U947" s="5"/>
      <c r="V947" s="5"/>
      <c r="W947" s="5"/>
    </row>
    <row r="948" ht="15.75" customHeight="1">
      <c r="A948" s="78"/>
      <c r="J948" s="196"/>
      <c r="T948" s="5"/>
      <c r="U948" s="5"/>
      <c r="V948" s="5"/>
      <c r="W948" s="5"/>
    </row>
    <row r="949" ht="15.75" customHeight="1">
      <c r="A949" s="78"/>
      <c r="J949" s="196"/>
      <c r="T949" s="5"/>
      <c r="U949" s="5"/>
      <c r="V949" s="5"/>
      <c r="W949" s="5"/>
    </row>
    <row r="950" ht="15.75" customHeight="1">
      <c r="A950" s="78"/>
      <c r="J950" s="196"/>
      <c r="T950" s="5"/>
      <c r="U950" s="5"/>
      <c r="V950" s="5"/>
      <c r="W950" s="5"/>
    </row>
    <row r="951" ht="15.75" customHeight="1">
      <c r="A951" s="78"/>
      <c r="J951" s="196"/>
      <c r="T951" s="5"/>
      <c r="U951" s="5"/>
      <c r="V951" s="5"/>
      <c r="W951" s="5"/>
    </row>
    <row r="952" ht="15.75" customHeight="1">
      <c r="A952" s="78"/>
      <c r="J952" s="196"/>
      <c r="T952" s="5"/>
      <c r="U952" s="5"/>
      <c r="V952" s="5"/>
      <c r="W952" s="5"/>
    </row>
    <row r="953" ht="15.75" customHeight="1">
      <c r="A953" s="78"/>
      <c r="J953" s="196"/>
      <c r="T953" s="5"/>
      <c r="U953" s="5"/>
      <c r="V953" s="5"/>
      <c r="W953" s="5"/>
    </row>
    <row r="954" ht="15.75" customHeight="1">
      <c r="A954" s="78"/>
      <c r="J954" s="196"/>
      <c r="T954" s="5"/>
      <c r="U954" s="5"/>
      <c r="V954" s="5"/>
      <c r="W954" s="5"/>
    </row>
    <row r="955" ht="15.75" customHeight="1">
      <c r="A955" s="78"/>
      <c r="J955" s="196"/>
      <c r="T955" s="5"/>
      <c r="U955" s="5"/>
      <c r="V955" s="5"/>
      <c r="W955" s="5"/>
    </row>
    <row r="956" ht="15.75" customHeight="1">
      <c r="A956" s="78"/>
      <c r="J956" s="196"/>
      <c r="T956" s="5"/>
      <c r="U956" s="5"/>
      <c r="V956" s="5"/>
      <c r="W956" s="5"/>
    </row>
    <row r="957" ht="15.75" customHeight="1">
      <c r="A957" s="78"/>
      <c r="J957" s="196"/>
      <c r="T957" s="5"/>
      <c r="U957" s="5"/>
      <c r="V957" s="5"/>
      <c r="W957" s="5"/>
    </row>
    <row r="958" ht="15.75" customHeight="1">
      <c r="A958" s="78"/>
      <c r="J958" s="196"/>
      <c r="T958" s="5"/>
      <c r="U958" s="5"/>
      <c r="V958" s="5"/>
      <c r="W958" s="5"/>
    </row>
    <row r="959" ht="15.75" customHeight="1">
      <c r="A959" s="78"/>
      <c r="J959" s="196"/>
      <c r="T959" s="5"/>
      <c r="U959" s="5"/>
      <c r="V959" s="5"/>
      <c r="W959" s="5"/>
    </row>
    <row r="960" ht="15.75" customHeight="1">
      <c r="A960" s="78"/>
      <c r="J960" s="196"/>
      <c r="T960" s="5"/>
      <c r="U960" s="5"/>
      <c r="V960" s="5"/>
      <c r="W960" s="5"/>
    </row>
    <row r="961" ht="15.75" customHeight="1">
      <c r="A961" s="78"/>
      <c r="J961" s="196"/>
      <c r="T961" s="5"/>
      <c r="U961" s="5"/>
      <c r="V961" s="5"/>
      <c r="W961" s="5"/>
    </row>
    <row r="962" ht="15.75" customHeight="1">
      <c r="A962" s="78"/>
      <c r="J962" s="196"/>
      <c r="T962" s="5"/>
      <c r="U962" s="5"/>
      <c r="V962" s="5"/>
      <c r="W962" s="5"/>
    </row>
    <row r="963" ht="15.75" customHeight="1">
      <c r="A963" s="78"/>
      <c r="J963" s="196"/>
      <c r="T963" s="5"/>
      <c r="U963" s="5"/>
      <c r="V963" s="5"/>
      <c r="W963" s="5"/>
    </row>
    <row r="964" ht="15.75" customHeight="1">
      <c r="A964" s="78"/>
      <c r="J964" s="196"/>
      <c r="T964" s="5"/>
      <c r="U964" s="5"/>
      <c r="V964" s="5"/>
      <c r="W964" s="5"/>
    </row>
    <row r="965" ht="15.75" customHeight="1">
      <c r="A965" s="78"/>
      <c r="J965" s="196"/>
      <c r="T965" s="5"/>
      <c r="U965" s="5"/>
      <c r="V965" s="5"/>
      <c r="W965" s="5"/>
    </row>
    <row r="966" ht="15.75" customHeight="1">
      <c r="A966" s="78"/>
      <c r="J966" s="196"/>
      <c r="T966" s="5"/>
      <c r="U966" s="5"/>
      <c r="V966" s="5"/>
      <c r="W966" s="5"/>
    </row>
    <row r="967" ht="15.75" customHeight="1">
      <c r="A967" s="78"/>
      <c r="J967" s="196"/>
      <c r="T967" s="5"/>
      <c r="U967" s="5"/>
      <c r="V967" s="5"/>
      <c r="W967" s="5"/>
    </row>
    <row r="968" ht="15.75" customHeight="1">
      <c r="A968" s="78"/>
      <c r="J968" s="196"/>
      <c r="T968" s="5"/>
      <c r="U968" s="5"/>
      <c r="V968" s="5"/>
      <c r="W968" s="5"/>
    </row>
    <row r="969" ht="15.75" customHeight="1">
      <c r="A969" s="78"/>
      <c r="J969" s="196"/>
      <c r="T969" s="5"/>
      <c r="U969" s="5"/>
      <c r="V969" s="5"/>
      <c r="W969" s="5"/>
    </row>
    <row r="970" ht="15.75" customHeight="1">
      <c r="A970" s="78"/>
      <c r="J970" s="196"/>
      <c r="T970" s="5"/>
      <c r="U970" s="5"/>
      <c r="V970" s="5"/>
      <c r="W970" s="5"/>
    </row>
    <row r="971" ht="15.75" customHeight="1">
      <c r="A971" s="78"/>
      <c r="J971" s="196"/>
      <c r="T971" s="5"/>
      <c r="U971" s="5"/>
      <c r="V971" s="5"/>
      <c r="W971" s="5"/>
    </row>
    <row r="972" ht="15.75" customHeight="1">
      <c r="A972" s="78"/>
      <c r="J972" s="196"/>
      <c r="T972" s="5"/>
      <c r="U972" s="5"/>
      <c r="V972" s="5"/>
      <c r="W972" s="5"/>
    </row>
    <row r="973" ht="15.75" customHeight="1">
      <c r="A973" s="78"/>
      <c r="J973" s="196"/>
      <c r="T973" s="5"/>
      <c r="U973" s="5"/>
      <c r="V973" s="5"/>
      <c r="W973" s="5"/>
    </row>
    <row r="974" ht="15.75" customHeight="1">
      <c r="A974" s="78"/>
      <c r="J974" s="196"/>
      <c r="T974" s="5"/>
      <c r="U974" s="5"/>
      <c r="V974" s="5"/>
      <c r="W974" s="5"/>
    </row>
    <row r="975" ht="15.75" customHeight="1">
      <c r="A975" s="78"/>
      <c r="J975" s="196"/>
      <c r="T975" s="5"/>
      <c r="U975" s="5"/>
      <c r="V975" s="5"/>
      <c r="W975" s="5"/>
    </row>
    <row r="976" ht="15.75" customHeight="1">
      <c r="A976" s="78"/>
      <c r="J976" s="196"/>
      <c r="T976" s="5"/>
      <c r="U976" s="5"/>
      <c r="V976" s="5"/>
      <c r="W976" s="5"/>
    </row>
    <row r="977" ht="15.75" customHeight="1">
      <c r="A977" s="78"/>
      <c r="J977" s="196"/>
      <c r="T977" s="5"/>
      <c r="U977" s="5"/>
      <c r="V977" s="5"/>
      <c r="W977" s="5"/>
    </row>
    <row r="978" ht="15.75" customHeight="1">
      <c r="A978" s="78"/>
      <c r="J978" s="196"/>
      <c r="T978" s="5"/>
      <c r="U978" s="5"/>
      <c r="V978" s="5"/>
      <c r="W978" s="5"/>
    </row>
    <row r="979" ht="15.75" customHeight="1">
      <c r="A979" s="78"/>
      <c r="J979" s="196"/>
      <c r="T979" s="5"/>
      <c r="U979" s="5"/>
      <c r="V979" s="5"/>
      <c r="W979" s="5"/>
    </row>
    <row r="980" ht="15.75" customHeight="1">
      <c r="A980" s="78"/>
      <c r="J980" s="196"/>
      <c r="T980" s="5"/>
      <c r="U980" s="5"/>
      <c r="V980" s="5"/>
      <c r="W980" s="5"/>
    </row>
    <row r="981" ht="15.75" customHeight="1">
      <c r="A981" s="78"/>
      <c r="J981" s="196"/>
      <c r="T981" s="5"/>
      <c r="U981" s="5"/>
      <c r="V981" s="5"/>
      <c r="W981" s="5"/>
    </row>
    <row r="982" ht="15.75" customHeight="1">
      <c r="A982" s="78"/>
      <c r="J982" s="196"/>
      <c r="T982" s="5"/>
      <c r="U982" s="5"/>
      <c r="V982" s="5"/>
      <c r="W982" s="5"/>
    </row>
    <row r="983" ht="15.75" customHeight="1">
      <c r="A983" s="78"/>
      <c r="J983" s="196"/>
      <c r="T983" s="5"/>
      <c r="U983" s="5"/>
      <c r="V983" s="5"/>
      <c r="W983" s="5"/>
    </row>
    <row r="984" ht="15.75" customHeight="1">
      <c r="A984" s="78"/>
      <c r="J984" s="196"/>
      <c r="T984" s="5"/>
      <c r="U984" s="5"/>
      <c r="V984" s="5"/>
      <c r="W984" s="5"/>
    </row>
    <row r="985" ht="15.75" customHeight="1">
      <c r="A985" s="78"/>
      <c r="J985" s="196"/>
      <c r="T985" s="5"/>
      <c r="U985" s="5"/>
      <c r="V985" s="5"/>
      <c r="W985" s="5"/>
    </row>
    <row r="986" ht="15.75" customHeight="1">
      <c r="A986" s="78"/>
      <c r="J986" s="196"/>
      <c r="T986" s="5"/>
      <c r="U986" s="5"/>
      <c r="V986" s="5"/>
      <c r="W986" s="5"/>
    </row>
    <row r="987" ht="15.75" customHeight="1">
      <c r="A987" s="78"/>
      <c r="J987" s="196"/>
      <c r="T987" s="5"/>
      <c r="U987" s="5"/>
      <c r="V987" s="5"/>
      <c r="W987" s="5"/>
    </row>
    <row r="988" ht="15.75" customHeight="1">
      <c r="A988" s="78"/>
      <c r="J988" s="196"/>
      <c r="T988" s="5"/>
      <c r="U988" s="5"/>
      <c r="V988" s="5"/>
      <c r="W988" s="5"/>
    </row>
    <row r="989" ht="15.75" customHeight="1">
      <c r="A989" s="78"/>
      <c r="J989" s="196"/>
      <c r="T989" s="5"/>
      <c r="U989" s="5"/>
      <c r="V989" s="5"/>
      <c r="W989" s="5"/>
    </row>
    <row r="990" ht="15.75" customHeight="1">
      <c r="A990" s="78"/>
      <c r="J990" s="196"/>
      <c r="T990" s="5"/>
      <c r="U990" s="5"/>
      <c r="V990" s="5"/>
      <c r="W990" s="5"/>
    </row>
    <row r="991" ht="15.75" customHeight="1">
      <c r="A991" s="78"/>
      <c r="J991" s="196"/>
      <c r="T991" s="5"/>
      <c r="U991" s="5"/>
      <c r="V991" s="5"/>
      <c r="W991" s="5"/>
    </row>
    <row r="992" ht="15.75" customHeight="1">
      <c r="A992" s="78"/>
      <c r="J992" s="196"/>
      <c r="T992" s="5"/>
      <c r="U992" s="5"/>
      <c r="V992" s="5"/>
      <c r="W992" s="5"/>
    </row>
    <row r="993" ht="15.75" customHeight="1">
      <c r="A993" s="78"/>
      <c r="J993" s="196"/>
      <c r="T993" s="5"/>
      <c r="U993" s="5"/>
      <c r="V993" s="5"/>
      <c r="W993" s="5"/>
    </row>
    <row r="994" ht="15.75" customHeight="1">
      <c r="A994" s="78"/>
      <c r="J994" s="196"/>
      <c r="T994" s="5"/>
      <c r="U994" s="5"/>
      <c r="V994" s="5"/>
      <c r="W994" s="5"/>
    </row>
    <row r="995" ht="15.75" customHeight="1">
      <c r="A995" s="78"/>
      <c r="J995" s="196"/>
      <c r="T995" s="5"/>
      <c r="U995" s="5"/>
      <c r="V995" s="5"/>
      <c r="W995" s="5"/>
    </row>
    <row r="996" ht="15.75" customHeight="1">
      <c r="A996" s="78"/>
      <c r="J996" s="196"/>
      <c r="T996" s="5"/>
      <c r="U996" s="5"/>
      <c r="V996" s="5"/>
      <c r="W996" s="5"/>
    </row>
    <row r="997" ht="15.75" customHeight="1">
      <c r="A997" s="78"/>
      <c r="J997" s="196"/>
      <c r="T997" s="5"/>
      <c r="U997" s="5"/>
      <c r="V997" s="5"/>
      <c r="W997" s="5"/>
    </row>
    <row r="998" ht="15.75" customHeight="1">
      <c r="A998" s="78"/>
      <c r="J998" s="196"/>
      <c r="T998" s="5"/>
      <c r="U998" s="5"/>
      <c r="V998" s="5"/>
      <c r="W998" s="5"/>
    </row>
    <row r="999" ht="15.75" customHeight="1">
      <c r="A999" s="78"/>
      <c r="J999" s="196"/>
      <c r="T999" s="5"/>
      <c r="U999" s="5"/>
      <c r="V999" s="5"/>
      <c r="W999" s="5"/>
    </row>
    <row r="1000" ht="15.75" customHeight="1">
      <c r="A1000" s="78"/>
      <c r="J1000" s="196"/>
      <c r="T1000" s="5"/>
      <c r="U1000" s="5"/>
      <c r="V1000" s="5"/>
      <c r="W1000" s="5"/>
    </row>
  </sheetData>
  <mergeCells count="30">
    <mergeCell ref="P3:Q3"/>
    <mergeCell ref="A33:F33"/>
    <mergeCell ref="G33:L33"/>
    <mergeCell ref="A34:F34"/>
    <mergeCell ref="G34:L34"/>
    <mergeCell ref="B36:C36"/>
    <mergeCell ref="B37:C37"/>
    <mergeCell ref="B40:C40"/>
    <mergeCell ref="B41:C41"/>
    <mergeCell ref="B42:C42"/>
    <mergeCell ref="B43:C43"/>
    <mergeCell ref="B44:C44"/>
    <mergeCell ref="B45:C45"/>
    <mergeCell ref="B46:C46"/>
    <mergeCell ref="B47:C47"/>
    <mergeCell ref="B48:C48"/>
    <mergeCell ref="B49:C49"/>
    <mergeCell ref="B50:C50"/>
    <mergeCell ref="C57:C58"/>
    <mergeCell ref="D57:D58"/>
    <mergeCell ref="E57:E58"/>
    <mergeCell ref="D61:D64"/>
    <mergeCell ref="E61:E64"/>
    <mergeCell ref="B57:B58"/>
    <mergeCell ref="B59:B60"/>
    <mergeCell ref="C59:C60"/>
    <mergeCell ref="D59:D60"/>
    <mergeCell ref="E59:E60"/>
    <mergeCell ref="B61:B64"/>
    <mergeCell ref="C61:C64"/>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6.43"/>
    <col customWidth="1" min="3" max="3" width="22.43"/>
    <col customWidth="1" min="4" max="7" width="9.14"/>
    <col customWidth="1" min="8" max="8" width="16.86"/>
    <col customWidth="1" min="9" max="9" width="63.43"/>
    <col customWidth="1" min="10" max="10" width="22.86"/>
    <col customWidth="1" min="11" max="12" width="9.14"/>
    <col customWidth="1" min="13" max="13" width="55.43"/>
    <col customWidth="1" min="14" max="30" width="12.14"/>
  </cols>
  <sheetData>
    <row r="1" ht="15.0" customHeight="1">
      <c r="A1" s="165" t="s">
        <v>374</v>
      </c>
      <c r="B1" s="239" t="s">
        <v>503</v>
      </c>
      <c r="C1" s="71"/>
      <c r="D1" s="71"/>
      <c r="E1" s="71"/>
      <c r="F1" s="71"/>
      <c r="G1" s="71"/>
      <c r="H1" s="71"/>
      <c r="I1" s="71"/>
      <c r="J1" s="166"/>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71"/>
      <c r="J2" s="166"/>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71"/>
      <c r="J3" s="166"/>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200.0</v>
      </c>
      <c r="D4" s="102" t="s">
        <v>378</v>
      </c>
      <c r="E4" s="102" t="s">
        <v>378</v>
      </c>
      <c r="F4" s="102" t="s">
        <v>378</v>
      </c>
      <c r="G4" s="102" t="s">
        <v>378</v>
      </c>
      <c r="H4" s="102" t="s">
        <v>378</v>
      </c>
      <c r="I4" s="102" t="s">
        <v>378</v>
      </c>
      <c r="J4" s="196"/>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109" t="s">
        <v>387</v>
      </c>
      <c r="J5" s="166" t="s">
        <v>388</v>
      </c>
      <c r="K5" s="111"/>
      <c r="L5" s="111"/>
      <c r="M5" s="112"/>
      <c r="N5" s="5"/>
      <c r="O5" s="5"/>
      <c r="P5" s="5"/>
      <c r="Q5" s="5"/>
      <c r="R5" s="5"/>
      <c r="S5" s="5"/>
      <c r="T5" s="5"/>
      <c r="U5" s="5"/>
      <c r="V5" s="5"/>
      <c r="W5" s="5"/>
      <c r="X5" s="5"/>
      <c r="Y5" s="5"/>
      <c r="Z5" s="5"/>
      <c r="AA5" s="5"/>
      <c r="AB5" s="5"/>
      <c r="AC5" s="5"/>
      <c r="AD5" s="5"/>
    </row>
    <row r="6" ht="15.0" customHeight="1">
      <c r="A6" s="170">
        <v>46294.0</v>
      </c>
      <c r="B6" s="171">
        <v>444.0</v>
      </c>
      <c r="C6" s="108">
        <f t="shared" ref="C6:C8" si="1">HOUR(J6)*60+MINUTE(J6)</f>
        <v>202</v>
      </c>
      <c r="D6" s="108"/>
      <c r="E6" s="113"/>
      <c r="F6" s="113">
        <v>1.0</v>
      </c>
      <c r="G6" s="108">
        <f t="shared" ref="G6:G7" si="2">F6/B6</f>
        <v>0.002252252252</v>
      </c>
      <c r="H6" s="108">
        <f t="shared" ref="H6:H7" si="3">IF(G6&lt;=0.1%,0,-1)</f>
        <v>-1</v>
      </c>
      <c r="I6" s="113" t="s">
        <v>506</v>
      </c>
      <c r="J6" s="176">
        <v>0.14089120370408637</v>
      </c>
      <c r="K6" s="240"/>
      <c r="L6" s="240"/>
      <c r="M6" s="112"/>
      <c r="N6" s="5"/>
      <c r="O6" s="5"/>
      <c r="P6" s="5"/>
      <c r="Q6" s="5"/>
      <c r="R6" s="5"/>
      <c r="S6" s="5"/>
      <c r="T6" s="5"/>
      <c r="U6" s="5"/>
      <c r="V6" s="5"/>
      <c r="W6" s="5"/>
      <c r="X6" s="5"/>
      <c r="Y6" s="5"/>
      <c r="Z6" s="5"/>
      <c r="AA6" s="5"/>
      <c r="AB6" s="5"/>
      <c r="AC6" s="5"/>
      <c r="AD6" s="5"/>
    </row>
    <row r="7" ht="15.0" customHeight="1">
      <c r="A7" s="170">
        <v>46295.0</v>
      </c>
      <c r="B7" s="171">
        <v>648.0</v>
      </c>
      <c r="C7" s="108">
        <f t="shared" si="1"/>
        <v>259</v>
      </c>
      <c r="D7" s="108">
        <f>MIN(((B7/(C7/60))/$C$4)*50, 100)</f>
        <v>37.52895753</v>
      </c>
      <c r="E7" s="113" t="s">
        <v>378</v>
      </c>
      <c r="F7" s="113"/>
      <c r="G7" s="108">
        <f t="shared" si="2"/>
        <v>0</v>
      </c>
      <c r="H7" s="108">
        <f t="shared" si="3"/>
        <v>0</v>
      </c>
      <c r="I7" s="113"/>
      <c r="J7" s="176">
        <v>0.18046296296233777</v>
      </c>
      <c r="K7" s="115"/>
      <c r="L7" s="116"/>
      <c r="M7" s="117"/>
      <c r="N7" s="5"/>
      <c r="O7" s="5"/>
      <c r="P7" s="5"/>
      <c r="Q7" s="5"/>
      <c r="R7" s="5"/>
      <c r="S7" s="5"/>
      <c r="T7" s="5"/>
      <c r="U7" s="5"/>
      <c r="V7" s="5"/>
      <c r="W7" s="5"/>
      <c r="X7" s="5"/>
      <c r="Y7" s="5"/>
      <c r="Z7" s="5"/>
      <c r="AA7" s="5"/>
      <c r="AB7" s="5"/>
      <c r="AC7" s="5"/>
      <c r="AD7" s="5"/>
    </row>
    <row r="8" ht="15.0" customHeight="1">
      <c r="A8" s="169"/>
      <c r="B8" s="241"/>
      <c r="C8" s="108">
        <f t="shared" si="1"/>
        <v>0</v>
      </c>
      <c r="D8" s="108"/>
      <c r="E8" s="113" t="s">
        <v>378</v>
      </c>
      <c r="F8" s="119">
        <v>6.0</v>
      </c>
      <c r="G8" s="108"/>
      <c r="H8" s="108"/>
      <c r="I8" s="119" t="s">
        <v>509</v>
      </c>
      <c r="J8" s="114"/>
      <c r="K8" s="115"/>
      <c r="L8" s="116"/>
      <c r="M8" s="121"/>
      <c r="N8" s="5"/>
      <c r="O8" s="5"/>
      <c r="P8" s="5"/>
      <c r="Q8" s="5"/>
      <c r="R8" s="5"/>
      <c r="S8" s="5"/>
      <c r="T8" s="5"/>
      <c r="U8" s="5"/>
      <c r="V8" s="5"/>
      <c r="W8" s="5"/>
      <c r="X8" s="5"/>
      <c r="Y8" s="5"/>
      <c r="Z8" s="5"/>
      <c r="AA8" s="5"/>
      <c r="AB8" s="5"/>
      <c r="AC8" s="5"/>
      <c r="AD8" s="5"/>
    </row>
    <row r="9" ht="15.0" customHeight="1">
      <c r="A9" s="169"/>
      <c r="B9" s="241"/>
      <c r="C9" s="108"/>
      <c r="D9" s="108"/>
      <c r="E9" s="113" t="s">
        <v>378</v>
      </c>
      <c r="F9" s="119"/>
      <c r="G9" s="108"/>
      <c r="H9" s="108"/>
      <c r="J9" s="114"/>
      <c r="K9" s="115"/>
      <c r="L9" s="116"/>
      <c r="M9" s="117"/>
      <c r="N9" s="5"/>
      <c r="O9" s="5"/>
      <c r="P9" s="5"/>
      <c r="Q9" s="5"/>
      <c r="R9" s="5"/>
      <c r="S9" s="5"/>
      <c r="T9" s="5"/>
      <c r="U9" s="5"/>
      <c r="V9" s="5"/>
      <c r="W9" s="5"/>
      <c r="X9" s="5"/>
      <c r="Y9" s="5"/>
      <c r="Z9" s="5"/>
      <c r="AA9" s="5"/>
      <c r="AB9" s="5"/>
      <c r="AC9" s="5"/>
      <c r="AD9" s="5"/>
    </row>
    <row r="10" ht="15.0" customHeight="1">
      <c r="A10" s="169"/>
      <c r="B10" s="113"/>
      <c r="C10" s="108"/>
      <c r="D10" s="108"/>
      <c r="E10" s="113" t="s">
        <v>378</v>
      </c>
      <c r="F10" s="113" t="s">
        <v>378</v>
      </c>
      <c r="G10" s="108"/>
      <c r="H10" s="108"/>
      <c r="I10" s="113" t="s">
        <v>378</v>
      </c>
      <c r="J10" s="166"/>
      <c r="K10" s="115"/>
      <c r="L10" s="116"/>
      <c r="M10" s="151"/>
      <c r="N10" s="152"/>
      <c r="O10" s="152"/>
      <c r="P10" s="153"/>
      <c r="Q10" s="5"/>
      <c r="R10" s="5"/>
      <c r="S10" s="5"/>
      <c r="T10" s="5"/>
      <c r="U10" s="5"/>
      <c r="V10" s="5"/>
      <c r="W10" s="5"/>
      <c r="X10" s="5"/>
      <c r="Y10" s="5"/>
      <c r="Z10" s="5"/>
      <c r="AA10" s="5"/>
      <c r="AB10" s="5"/>
      <c r="AC10" s="5"/>
      <c r="AD10" s="5"/>
    </row>
    <row r="11" ht="15.0" customHeight="1">
      <c r="A11" s="169"/>
      <c r="B11" s="108"/>
      <c r="C11" s="108"/>
      <c r="D11" s="108"/>
      <c r="E11" s="113" t="s">
        <v>378</v>
      </c>
      <c r="F11" s="113" t="s">
        <v>378</v>
      </c>
      <c r="G11" s="108"/>
      <c r="H11" s="108"/>
      <c r="I11" s="113" t="s">
        <v>378</v>
      </c>
      <c r="J11" s="166"/>
      <c r="K11" s="115"/>
      <c r="L11" s="116"/>
      <c r="M11" s="151"/>
      <c r="N11" s="152"/>
      <c r="O11" s="152"/>
      <c r="P11" s="153"/>
      <c r="Q11" s="5"/>
      <c r="R11" s="5"/>
      <c r="S11" s="5"/>
      <c r="T11" s="5"/>
      <c r="U11" s="5"/>
      <c r="V11" s="5"/>
      <c r="W11" s="5"/>
      <c r="X11" s="5"/>
      <c r="Y11" s="5"/>
      <c r="Z11" s="5"/>
      <c r="AA11" s="5"/>
      <c r="AB11" s="5"/>
      <c r="AC11" s="5"/>
      <c r="AD11" s="5"/>
    </row>
    <row r="12" ht="15.0" customHeight="1">
      <c r="A12" s="169"/>
      <c r="B12" s="108"/>
      <c r="C12" s="108"/>
      <c r="D12" s="108"/>
      <c r="E12" s="113" t="s">
        <v>378</v>
      </c>
      <c r="F12" s="113" t="s">
        <v>378</v>
      </c>
      <c r="G12" s="108"/>
      <c r="H12" s="108"/>
      <c r="I12" s="113" t="s">
        <v>378</v>
      </c>
      <c r="J12" s="166"/>
      <c r="K12" s="115"/>
      <c r="L12" s="116"/>
      <c r="M12" s="151"/>
      <c r="N12" s="152"/>
      <c r="O12" s="152"/>
      <c r="P12" s="153"/>
      <c r="Q12" s="5"/>
      <c r="R12" s="5"/>
      <c r="S12" s="5"/>
      <c r="T12" s="5"/>
      <c r="U12" s="5"/>
      <c r="V12" s="5"/>
      <c r="W12" s="5"/>
      <c r="X12" s="5"/>
      <c r="Y12" s="5"/>
      <c r="Z12" s="5"/>
      <c r="AA12" s="5"/>
      <c r="AB12" s="5"/>
      <c r="AC12" s="5"/>
      <c r="AD12" s="5"/>
    </row>
    <row r="13" ht="15.0" customHeight="1">
      <c r="A13" s="169"/>
      <c r="B13" s="108"/>
      <c r="C13" s="108"/>
      <c r="D13" s="108"/>
      <c r="E13" s="113" t="s">
        <v>378</v>
      </c>
      <c r="F13" s="108" t="s">
        <v>378</v>
      </c>
      <c r="G13" s="108"/>
      <c r="H13" s="108"/>
      <c r="I13" s="108" t="s">
        <v>378</v>
      </c>
      <c r="J13" s="166"/>
      <c r="K13" s="115"/>
      <c r="L13" s="116"/>
      <c r="M13" s="151"/>
      <c r="N13" s="152"/>
      <c r="O13" s="152"/>
      <c r="P13" s="153"/>
      <c r="Q13" s="5"/>
      <c r="R13" s="5"/>
      <c r="S13" s="5"/>
      <c r="T13" s="5"/>
      <c r="U13" s="5"/>
      <c r="V13" s="5"/>
      <c r="W13" s="5"/>
      <c r="X13" s="5"/>
      <c r="Y13" s="5"/>
      <c r="Z13" s="5"/>
      <c r="AA13" s="5"/>
      <c r="AB13" s="5"/>
      <c r="AC13" s="5"/>
      <c r="AD13" s="5"/>
    </row>
    <row r="14" ht="15.0" customHeight="1">
      <c r="A14" s="169"/>
      <c r="B14" s="108"/>
      <c r="C14" s="108"/>
      <c r="D14" s="108"/>
      <c r="E14" s="113" t="s">
        <v>378</v>
      </c>
      <c r="F14" s="108" t="s">
        <v>378</v>
      </c>
      <c r="G14" s="108"/>
      <c r="H14" s="108"/>
      <c r="I14" s="108" t="s">
        <v>378</v>
      </c>
      <c r="J14" s="166"/>
      <c r="K14" s="115"/>
      <c r="L14" s="116"/>
      <c r="M14" s="151"/>
      <c r="N14" s="152"/>
      <c r="O14" s="152"/>
      <c r="P14" s="153"/>
      <c r="Q14" s="5"/>
      <c r="R14" s="5"/>
      <c r="S14" s="5"/>
      <c r="T14" s="5"/>
      <c r="U14" s="5"/>
      <c r="V14" s="5"/>
      <c r="W14" s="5"/>
      <c r="X14" s="5"/>
      <c r="Y14" s="5"/>
      <c r="Z14" s="5"/>
      <c r="AA14" s="5"/>
      <c r="AB14" s="5"/>
      <c r="AC14" s="5"/>
      <c r="AD14" s="5"/>
    </row>
    <row r="15" ht="15.0" customHeight="1">
      <c r="A15" s="169"/>
      <c r="B15" s="108"/>
      <c r="C15" s="108"/>
      <c r="D15" s="108"/>
      <c r="E15" s="113" t="s">
        <v>378</v>
      </c>
      <c r="F15" s="113" t="s">
        <v>378</v>
      </c>
      <c r="G15" s="108"/>
      <c r="H15" s="108"/>
      <c r="I15" s="113" t="s">
        <v>378</v>
      </c>
      <c r="J15" s="166"/>
      <c r="K15" s="115"/>
      <c r="L15" s="116"/>
      <c r="M15" s="151"/>
      <c r="N15" s="152"/>
      <c r="O15" s="152"/>
      <c r="P15" s="153"/>
      <c r="Q15" s="5"/>
      <c r="R15" s="5"/>
      <c r="S15" s="5"/>
      <c r="T15" s="5"/>
      <c r="U15" s="5"/>
      <c r="V15" s="5"/>
      <c r="W15" s="5"/>
      <c r="X15" s="5"/>
      <c r="Y15" s="5"/>
      <c r="Z15" s="5"/>
      <c r="AA15" s="5"/>
      <c r="AB15" s="5"/>
      <c r="AC15" s="5"/>
      <c r="AD15" s="5"/>
    </row>
    <row r="16" ht="15.0" customHeight="1">
      <c r="A16" s="169"/>
      <c r="B16" s="108"/>
      <c r="C16" s="108"/>
      <c r="D16" s="108"/>
      <c r="E16" s="113" t="s">
        <v>378</v>
      </c>
      <c r="F16" s="113" t="s">
        <v>378</v>
      </c>
      <c r="G16" s="108"/>
      <c r="H16" s="108"/>
      <c r="I16" s="113" t="s">
        <v>378</v>
      </c>
      <c r="J16" s="166"/>
      <c r="K16" s="154"/>
      <c r="L16" s="154"/>
      <c r="M16" s="5"/>
      <c r="N16" s="152"/>
      <c r="O16" s="152"/>
      <c r="P16" s="153"/>
      <c r="Q16" s="5"/>
      <c r="R16" s="5"/>
      <c r="S16" s="5"/>
      <c r="T16" s="5"/>
      <c r="U16" s="5"/>
      <c r="V16" s="5"/>
      <c r="W16" s="5"/>
      <c r="X16" s="5"/>
      <c r="Y16" s="5"/>
      <c r="Z16" s="5"/>
      <c r="AA16" s="5"/>
      <c r="AB16" s="5"/>
      <c r="AC16" s="5"/>
      <c r="AD16" s="5"/>
    </row>
    <row r="17" ht="15.0" customHeight="1">
      <c r="A17" s="191" t="s">
        <v>378</v>
      </c>
      <c r="B17" s="113" t="s">
        <v>378</v>
      </c>
      <c r="C17" s="108"/>
      <c r="D17" s="108"/>
      <c r="E17" s="113" t="s">
        <v>378</v>
      </c>
      <c r="F17" s="113" t="s">
        <v>378</v>
      </c>
      <c r="G17" s="108"/>
      <c r="H17" s="108"/>
      <c r="I17" s="113" t="s">
        <v>378</v>
      </c>
      <c r="J17" s="166"/>
      <c r="K17" s="156"/>
      <c r="L17" s="32"/>
      <c r="M17" s="96"/>
      <c r="N17" s="152"/>
      <c r="O17" s="152"/>
      <c r="P17" s="153"/>
      <c r="Q17" s="5"/>
      <c r="R17" s="5"/>
      <c r="S17" s="5"/>
      <c r="T17" s="5"/>
      <c r="U17" s="5"/>
      <c r="V17" s="5"/>
      <c r="W17" s="5"/>
      <c r="X17" s="5"/>
      <c r="Y17" s="96"/>
      <c r="Z17" s="96"/>
      <c r="AA17" s="96"/>
      <c r="AB17" s="96"/>
      <c r="AC17" s="96"/>
      <c r="AD17" s="96"/>
    </row>
    <row r="18" ht="15.0" customHeight="1">
      <c r="A18" s="191" t="s">
        <v>378</v>
      </c>
      <c r="B18" s="157">
        <f>SUM(B7:B17)</f>
        <v>648</v>
      </c>
      <c r="C18" s="113" t="s">
        <v>378</v>
      </c>
      <c r="D18" s="108"/>
      <c r="E18" s="113" t="s">
        <v>378</v>
      </c>
      <c r="F18" s="108">
        <f>SUM(F4:F17)</f>
        <v>7</v>
      </c>
      <c r="G18" s="108" t="s">
        <v>378</v>
      </c>
      <c r="H18" s="108"/>
      <c r="I18" s="113" t="s">
        <v>378</v>
      </c>
      <c r="J18" s="166"/>
      <c r="K18" s="32"/>
      <c r="L18" s="32"/>
      <c r="M18" s="96"/>
      <c r="N18" s="152"/>
      <c r="O18" s="152"/>
      <c r="P18" s="153"/>
      <c r="Q18" s="5"/>
      <c r="R18" s="5"/>
      <c r="S18" s="5"/>
      <c r="T18" s="5"/>
      <c r="U18" s="5"/>
      <c r="V18" s="5"/>
      <c r="W18" s="5"/>
      <c r="X18" s="104"/>
      <c r="Y18" s="32"/>
      <c r="Z18" s="32"/>
      <c r="AA18" s="32"/>
      <c r="AB18" s="32"/>
      <c r="AC18" s="32"/>
      <c r="AD18" s="32"/>
    </row>
    <row r="19" ht="15.0" customHeight="1">
      <c r="A19" s="193"/>
      <c r="B19" s="71"/>
      <c r="C19" s="71"/>
      <c r="D19" s="71"/>
      <c r="E19" s="71"/>
      <c r="F19" s="71"/>
      <c r="G19" s="71"/>
      <c r="H19" s="71"/>
      <c r="I19" s="71"/>
      <c r="J19" s="166"/>
      <c r="K19" s="32"/>
      <c r="L19" s="32"/>
      <c r="M19" s="158"/>
      <c r="N19" s="152"/>
      <c r="O19" s="152"/>
      <c r="P19" s="153"/>
      <c r="Q19" s="159"/>
      <c r="R19" s="159"/>
      <c r="S19" s="5"/>
      <c r="T19" s="5"/>
      <c r="U19" s="5"/>
      <c r="V19" s="5"/>
      <c r="W19" s="5"/>
      <c r="X19" s="104"/>
      <c r="Y19" s="160"/>
      <c r="Z19" s="160"/>
      <c r="AA19" s="160"/>
      <c r="AB19" s="160"/>
      <c r="AC19" s="160"/>
      <c r="AD19" s="160"/>
    </row>
    <row r="20" ht="15.0" customHeight="1">
      <c r="A20" s="193"/>
      <c r="B20" s="71"/>
      <c r="C20" s="71"/>
      <c r="D20" s="71"/>
      <c r="E20" s="71"/>
      <c r="F20" s="71"/>
      <c r="G20" s="71"/>
      <c r="H20" s="71"/>
      <c r="I20" s="71"/>
      <c r="J20" s="166"/>
      <c r="K20" s="32"/>
      <c r="L20" s="32"/>
      <c r="M20" s="158"/>
      <c r="N20" s="152"/>
      <c r="O20" s="152"/>
      <c r="P20" s="153"/>
      <c r="Q20" s="159"/>
      <c r="R20" s="159"/>
      <c r="S20" s="5"/>
      <c r="T20" s="5"/>
      <c r="U20" s="5"/>
      <c r="V20" s="5"/>
      <c r="W20" s="5"/>
      <c r="X20" s="104"/>
      <c r="Y20" s="160"/>
      <c r="Z20" s="160"/>
      <c r="AA20" s="160"/>
      <c r="AB20" s="160"/>
      <c r="AC20" s="160"/>
      <c r="AD20" s="160"/>
    </row>
    <row r="21" ht="15.0" customHeight="1">
      <c r="A21" s="193"/>
      <c r="B21" s="71"/>
      <c r="C21" s="71"/>
      <c r="D21" s="71"/>
      <c r="E21" s="71"/>
      <c r="F21" s="71"/>
      <c r="G21" s="71"/>
      <c r="H21" s="71"/>
      <c r="I21" s="71"/>
      <c r="J21" s="166"/>
      <c r="K21" s="5"/>
      <c r="L21" s="5"/>
      <c r="M21" s="5"/>
      <c r="N21" s="5"/>
      <c r="O21" s="5"/>
      <c r="P21" s="5"/>
      <c r="Q21" s="5"/>
      <c r="R21" s="5"/>
      <c r="S21" s="5"/>
      <c r="T21" s="5"/>
      <c r="U21" s="5"/>
      <c r="V21" s="5"/>
      <c r="W21" s="5"/>
      <c r="X21" s="5"/>
      <c r="Y21" s="5"/>
      <c r="Z21" s="5"/>
      <c r="AA21" s="5"/>
      <c r="AB21" s="5"/>
      <c r="AC21" s="5"/>
      <c r="AD21" s="5"/>
    </row>
    <row r="22" ht="15.0" customHeight="1">
      <c r="A22" s="193"/>
      <c r="B22" s="71"/>
      <c r="C22" s="71"/>
      <c r="D22" s="71"/>
      <c r="E22" s="71"/>
      <c r="F22" s="71"/>
      <c r="G22" s="71"/>
      <c r="H22" s="71"/>
      <c r="I22" s="71"/>
      <c r="J22" s="166"/>
      <c r="K22" s="96"/>
      <c r="L22" s="5"/>
      <c r="M22" s="5"/>
      <c r="N22" s="5"/>
      <c r="O22" s="5"/>
      <c r="P22" s="5"/>
      <c r="Q22" s="5"/>
      <c r="R22" s="5"/>
      <c r="S22" s="5"/>
      <c r="T22" s="5"/>
      <c r="U22" s="5"/>
      <c r="V22" s="5"/>
      <c r="W22" s="5"/>
      <c r="X22" s="5"/>
      <c r="Y22" s="5"/>
      <c r="Z22" s="5"/>
      <c r="AA22" s="5"/>
      <c r="AB22" s="5"/>
      <c r="AC22" s="5"/>
      <c r="AD22" s="5"/>
    </row>
    <row r="23" ht="15.0" customHeight="1">
      <c r="A23" s="161" t="s">
        <v>389</v>
      </c>
      <c r="B23" s="162"/>
      <c r="C23" s="162"/>
      <c r="D23" s="162"/>
      <c r="E23" s="162"/>
      <c r="F23" s="163"/>
      <c r="G23" s="161" t="s">
        <v>389</v>
      </c>
      <c r="H23" s="162"/>
      <c r="I23" s="162"/>
      <c r="J23" s="162"/>
      <c r="K23" s="162"/>
      <c r="L23" s="163"/>
      <c r="M23" s="5"/>
      <c r="N23" s="5"/>
      <c r="O23" s="5"/>
      <c r="P23" s="5"/>
      <c r="Q23" s="5"/>
      <c r="R23" s="5"/>
      <c r="S23" s="5"/>
      <c r="T23" s="5"/>
      <c r="U23" s="5"/>
      <c r="V23" s="5"/>
      <c r="W23" s="5"/>
      <c r="X23" s="5"/>
      <c r="Y23" s="5"/>
      <c r="Z23" s="5"/>
      <c r="AA23" s="5"/>
      <c r="AB23" s="5"/>
      <c r="AC23" s="5"/>
      <c r="AD23" s="5"/>
    </row>
    <row r="24" ht="15.0" customHeight="1">
      <c r="A24" s="161" t="s">
        <v>390</v>
      </c>
      <c r="B24" s="162"/>
      <c r="C24" s="162"/>
      <c r="D24" s="162"/>
      <c r="E24" s="162"/>
      <c r="F24" s="163"/>
      <c r="G24" s="161" t="s">
        <v>390</v>
      </c>
      <c r="H24" s="162"/>
      <c r="I24" s="162"/>
      <c r="J24" s="162"/>
      <c r="K24" s="162"/>
      <c r="L24" s="163"/>
      <c r="M24" s="5"/>
      <c r="N24" s="5"/>
      <c r="O24" s="5"/>
      <c r="P24" s="5"/>
      <c r="Q24" s="5"/>
      <c r="R24" s="5"/>
      <c r="S24" s="5"/>
      <c r="T24" s="5"/>
      <c r="U24" s="5"/>
      <c r="V24" s="5"/>
      <c r="W24" s="5"/>
      <c r="X24" s="5"/>
      <c r="Y24" s="5"/>
      <c r="Z24" s="5"/>
      <c r="AA24" s="5"/>
      <c r="AB24" s="5"/>
      <c r="AC24" s="5"/>
      <c r="AD24" s="5"/>
    </row>
    <row r="25" ht="15.0" customHeight="1">
      <c r="A25" s="193"/>
      <c r="B25" s="93" t="s">
        <v>391</v>
      </c>
      <c r="C25" s="71"/>
      <c r="D25" s="71"/>
      <c r="E25" s="71"/>
      <c r="F25" s="71"/>
      <c r="G25" s="71"/>
      <c r="H25" s="71"/>
      <c r="I25" s="71"/>
      <c r="J25" s="166"/>
      <c r="K25" s="5"/>
      <c r="L25" s="5"/>
      <c r="M25" s="5"/>
      <c r="N25" s="5"/>
      <c r="O25" s="5"/>
      <c r="P25" s="5"/>
      <c r="Q25" s="5"/>
      <c r="R25" s="5"/>
      <c r="S25" s="5"/>
      <c r="T25" s="5"/>
      <c r="U25" s="5"/>
      <c r="V25" s="5"/>
      <c r="W25" s="5"/>
      <c r="X25" s="5"/>
      <c r="Y25" s="5"/>
      <c r="Z25" s="5"/>
      <c r="AA25" s="5"/>
      <c r="AB25" s="5"/>
      <c r="AC25" s="5"/>
      <c r="AD25" s="5"/>
    </row>
    <row r="26" ht="15.0" customHeight="1">
      <c r="A26" s="193"/>
      <c r="B26" s="164" t="s">
        <v>392</v>
      </c>
      <c r="D26" s="71"/>
      <c r="E26" s="71"/>
      <c r="F26" s="71"/>
      <c r="G26" s="71"/>
      <c r="H26" s="71"/>
      <c r="I26" s="71"/>
      <c r="J26" s="166"/>
      <c r="K26" s="5"/>
      <c r="L26" s="5"/>
      <c r="M26" s="5"/>
      <c r="N26" s="5"/>
      <c r="O26" s="5"/>
      <c r="P26" s="5"/>
      <c r="Q26" s="5"/>
      <c r="R26" s="5"/>
      <c r="S26" s="5"/>
      <c r="T26" s="5"/>
      <c r="U26" s="5"/>
      <c r="V26" s="5"/>
      <c r="W26" s="5"/>
      <c r="X26" s="5"/>
      <c r="Y26" s="5"/>
      <c r="Z26" s="5"/>
      <c r="AA26" s="5"/>
      <c r="AB26" s="5"/>
      <c r="AC26" s="5"/>
      <c r="AD26" s="5"/>
    </row>
    <row r="27" ht="15.0" customHeight="1">
      <c r="A27" s="193"/>
      <c r="B27" s="93" t="s">
        <v>393</v>
      </c>
      <c r="D27" s="71"/>
      <c r="E27" s="71"/>
      <c r="F27" s="71"/>
      <c r="G27" s="71"/>
      <c r="H27" s="71"/>
      <c r="I27" s="71"/>
      <c r="J27" s="166"/>
      <c r="K27" s="5"/>
      <c r="L27" s="5"/>
      <c r="M27" s="5"/>
      <c r="N27" s="5"/>
      <c r="O27" s="5"/>
      <c r="P27" s="5"/>
      <c r="Q27" s="5"/>
      <c r="R27" s="5"/>
      <c r="S27" s="5"/>
      <c r="T27" s="5"/>
      <c r="U27" s="5"/>
      <c r="V27" s="5"/>
      <c r="W27" s="5"/>
      <c r="X27" s="5"/>
      <c r="Y27" s="5"/>
      <c r="Z27" s="5"/>
      <c r="AA27" s="5"/>
      <c r="AB27" s="5"/>
      <c r="AC27" s="5"/>
      <c r="AD27" s="5"/>
    </row>
    <row r="28" ht="15.0" customHeight="1">
      <c r="A28" s="193"/>
      <c r="B28" s="71"/>
      <c r="C28" s="71"/>
      <c r="D28" s="71"/>
      <c r="E28" s="71"/>
      <c r="F28" s="71"/>
      <c r="G28" s="71"/>
      <c r="H28" s="71"/>
      <c r="I28" s="71"/>
      <c r="J28" s="166"/>
      <c r="K28" s="5"/>
      <c r="L28" s="5"/>
      <c r="M28" s="5"/>
      <c r="N28" s="5"/>
      <c r="O28" s="5"/>
      <c r="P28" s="5"/>
      <c r="Q28" s="5"/>
      <c r="R28" s="5"/>
      <c r="S28" s="5"/>
      <c r="T28" s="5"/>
      <c r="U28" s="5"/>
      <c r="V28" s="5"/>
      <c r="W28" s="5"/>
      <c r="X28" s="5"/>
      <c r="Y28" s="5"/>
      <c r="Z28" s="5"/>
      <c r="AA28" s="5"/>
      <c r="AB28" s="5"/>
      <c r="AC28" s="5"/>
      <c r="AD28" s="5"/>
    </row>
    <row r="29" ht="15.0" customHeight="1">
      <c r="A29" s="193"/>
      <c r="B29" s="40" t="s">
        <v>394</v>
      </c>
      <c r="C29" s="71"/>
      <c r="D29" s="71"/>
      <c r="E29" s="71"/>
      <c r="F29" s="71"/>
      <c r="G29" s="71"/>
      <c r="H29" s="71"/>
      <c r="I29" s="71"/>
      <c r="J29" s="166"/>
      <c r="K29" s="5"/>
      <c r="L29" s="5"/>
      <c r="M29" s="5"/>
      <c r="N29" s="5"/>
      <c r="O29" s="5"/>
      <c r="P29" s="5"/>
      <c r="Q29" s="5"/>
      <c r="R29" s="5"/>
      <c r="S29" s="5"/>
      <c r="T29" s="5"/>
      <c r="U29" s="5"/>
      <c r="V29" s="5"/>
      <c r="W29" s="5"/>
      <c r="X29" s="5"/>
      <c r="Y29" s="5"/>
      <c r="Z29" s="5"/>
      <c r="AA29" s="5"/>
      <c r="AB29" s="5"/>
      <c r="AC29" s="5"/>
      <c r="AD29" s="5"/>
    </row>
    <row r="30" ht="15.0" customHeight="1">
      <c r="A30" s="193"/>
      <c r="B30" s="40" t="s">
        <v>396</v>
      </c>
      <c r="D30" s="71"/>
      <c r="E30" s="71"/>
      <c r="F30" s="71"/>
      <c r="G30" s="71"/>
      <c r="H30" s="71"/>
      <c r="I30" s="71"/>
      <c r="J30" s="166"/>
      <c r="K30" s="96"/>
      <c r="L30" s="5"/>
      <c r="M30" s="5"/>
      <c r="N30" s="5"/>
      <c r="O30" s="5"/>
      <c r="P30" s="5"/>
      <c r="Q30" s="5"/>
      <c r="R30" s="5"/>
      <c r="S30" s="5"/>
      <c r="T30" s="5"/>
      <c r="U30" s="5"/>
      <c r="V30" s="5"/>
      <c r="W30" s="5"/>
      <c r="X30" s="5"/>
      <c r="Y30" s="5"/>
      <c r="Z30" s="5"/>
      <c r="AA30" s="5"/>
      <c r="AB30" s="5"/>
      <c r="AC30" s="5"/>
      <c r="AD30" s="5"/>
    </row>
    <row r="31" ht="15.0" customHeight="1">
      <c r="A31" s="193"/>
      <c r="B31" s="40" t="s">
        <v>397</v>
      </c>
      <c r="D31" s="71"/>
      <c r="E31" s="71"/>
      <c r="F31" s="71"/>
      <c r="G31" s="71"/>
      <c r="H31" s="71"/>
      <c r="I31" s="71"/>
      <c r="J31" s="166"/>
      <c r="K31" s="96"/>
      <c r="L31" s="5"/>
      <c r="M31" s="5"/>
      <c r="N31" s="5"/>
      <c r="O31" s="5"/>
      <c r="P31" s="5"/>
      <c r="Q31" s="5"/>
      <c r="R31" s="5"/>
      <c r="S31" s="5"/>
      <c r="T31" s="5"/>
      <c r="U31" s="5"/>
      <c r="V31" s="5"/>
      <c r="W31" s="5"/>
      <c r="X31" s="5"/>
      <c r="Y31" s="5"/>
      <c r="Z31" s="5"/>
      <c r="AA31" s="5"/>
      <c r="AB31" s="5"/>
      <c r="AC31" s="5"/>
      <c r="AD31" s="5"/>
    </row>
    <row r="32" ht="15.0" customHeight="1">
      <c r="A32" s="193"/>
      <c r="B32" s="40" t="s">
        <v>398</v>
      </c>
      <c r="D32" s="71"/>
      <c r="E32" s="71"/>
      <c r="F32" s="71"/>
      <c r="G32" s="71"/>
      <c r="H32" s="71"/>
      <c r="I32" s="71"/>
      <c r="J32" s="166"/>
      <c r="K32" s="5"/>
      <c r="L32" s="5"/>
      <c r="M32" s="5"/>
      <c r="N32" s="5"/>
      <c r="O32" s="5"/>
      <c r="P32" s="5"/>
      <c r="Q32" s="5"/>
      <c r="R32" s="5"/>
      <c r="S32" s="5"/>
      <c r="T32" s="5"/>
      <c r="U32" s="5"/>
      <c r="V32" s="5"/>
      <c r="W32" s="5"/>
      <c r="X32" s="5"/>
      <c r="Y32" s="5"/>
      <c r="Z32" s="5"/>
      <c r="AA32" s="5"/>
      <c r="AB32" s="5"/>
      <c r="AC32" s="5"/>
      <c r="AD32" s="5"/>
    </row>
    <row r="33" ht="15.0" customHeight="1">
      <c r="A33" s="193"/>
      <c r="B33" s="40" t="s">
        <v>399</v>
      </c>
      <c r="D33" s="71"/>
      <c r="E33" s="71"/>
      <c r="F33" s="71"/>
      <c r="G33" s="71"/>
      <c r="H33" s="71"/>
      <c r="I33" s="71"/>
      <c r="J33" s="166"/>
      <c r="K33" s="5"/>
      <c r="L33" s="5"/>
      <c r="M33" s="5"/>
      <c r="N33" s="5"/>
      <c r="O33" s="5"/>
      <c r="P33" s="5"/>
      <c r="Q33" s="5"/>
      <c r="R33" s="5"/>
      <c r="S33" s="5"/>
      <c r="T33" s="5"/>
      <c r="U33" s="5"/>
      <c r="V33" s="5"/>
      <c r="W33" s="5"/>
      <c r="X33" s="5"/>
      <c r="Y33" s="5"/>
      <c r="Z33" s="5"/>
      <c r="AA33" s="5"/>
      <c r="AB33" s="5"/>
      <c r="AC33" s="5"/>
      <c r="AD33" s="5"/>
    </row>
    <row r="34" ht="15.0" customHeight="1">
      <c r="A34" s="193"/>
      <c r="B34" s="40" t="s">
        <v>400</v>
      </c>
      <c r="D34" s="71"/>
      <c r="E34" s="71"/>
      <c r="F34" s="71"/>
      <c r="G34" s="71"/>
      <c r="H34" s="71"/>
      <c r="I34" s="71"/>
      <c r="J34" s="166"/>
      <c r="K34" s="5"/>
      <c r="L34" s="5"/>
      <c r="M34" s="5"/>
      <c r="N34" s="5"/>
      <c r="O34" s="5"/>
      <c r="P34" s="5"/>
      <c r="Q34" s="5"/>
      <c r="R34" s="5"/>
      <c r="S34" s="5"/>
      <c r="T34" s="5"/>
      <c r="U34" s="5"/>
      <c r="V34" s="5"/>
      <c r="W34" s="5"/>
      <c r="X34" s="5"/>
      <c r="Y34" s="5"/>
      <c r="Z34" s="5"/>
      <c r="AA34" s="5"/>
      <c r="AB34" s="5"/>
      <c r="AC34" s="5"/>
      <c r="AD34" s="5"/>
    </row>
    <row r="35" ht="15.0" customHeight="1">
      <c r="A35" s="193"/>
      <c r="B35" s="40" t="s">
        <v>401</v>
      </c>
      <c r="D35" s="71"/>
      <c r="E35" s="71"/>
      <c r="F35" s="71"/>
      <c r="G35" s="71"/>
      <c r="H35" s="71"/>
      <c r="I35" s="71"/>
      <c r="J35" s="166"/>
      <c r="K35" s="5"/>
      <c r="L35" s="5"/>
      <c r="M35" s="5"/>
      <c r="N35" s="5"/>
      <c r="O35" s="5"/>
      <c r="P35" s="5"/>
      <c r="Q35" s="5"/>
      <c r="R35" s="5"/>
      <c r="S35" s="5"/>
      <c r="T35" s="5"/>
      <c r="U35" s="5"/>
      <c r="V35" s="5"/>
      <c r="W35" s="5"/>
      <c r="X35" s="5"/>
      <c r="Y35" s="5"/>
      <c r="Z35" s="5"/>
      <c r="AA35" s="5"/>
      <c r="AB35" s="5"/>
      <c r="AC35" s="5"/>
      <c r="AD35" s="5"/>
    </row>
    <row r="36" ht="15.0" customHeight="1">
      <c r="A36" s="193"/>
      <c r="B36" s="40" t="s">
        <v>402</v>
      </c>
      <c r="D36" s="71"/>
      <c r="E36" s="71"/>
      <c r="F36" s="71"/>
      <c r="G36" s="71"/>
      <c r="H36" s="71"/>
      <c r="I36" s="71"/>
      <c r="J36" s="166"/>
      <c r="K36" s="5"/>
      <c r="L36" s="5"/>
      <c r="M36" s="5"/>
      <c r="N36" s="5"/>
      <c r="O36" s="5"/>
      <c r="P36" s="5"/>
      <c r="Q36" s="5"/>
      <c r="R36" s="5"/>
      <c r="S36" s="5"/>
      <c r="T36" s="5"/>
      <c r="U36" s="5"/>
      <c r="V36" s="5"/>
      <c r="W36" s="5"/>
      <c r="X36" s="5"/>
      <c r="Y36" s="5"/>
      <c r="Z36" s="5"/>
      <c r="AA36" s="5"/>
      <c r="AB36" s="5"/>
      <c r="AC36" s="5"/>
      <c r="AD36" s="5"/>
    </row>
    <row r="37" ht="15.0" customHeight="1">
      <c r="A37" s="193"/>
      <c r="B37" s="40" t="s">
        <v>403</v>
      </c>
      <c r="D37" s="71"/>
      <c r="E37" s="71"/>
      <c r="F37" s="71"/>
      <c r="G37" s="71"/>
      <c r="H37" s="71"/>
      <c r="I37" s="71"/>
      <c r="J37" s="166"/>
      <c r="K37" s="5"/>
      <c r="L37" s="5"/>
      <c r="M37" s="5"/>
      <c r="N37" s="5"/>
      <c r="O37" s="5"/>
      <c r="P37" s="5"/>
      <c r="Q37" s="5"/>
      <c r="R37" s="5"/>
      <c r="S37" s="5"/>
      <c r="T37" s="5"/>
      <c r="U37" s="5"/>
      <c r="V37" s="5"/>
      <c r="W37" s="5"/>
      <c r="X37" s="5"/>
      <c r="Y37" s="5"/>
      <c r="Z37" s="5"/>
      <c r="AA37" s="5"/>
      <c r="AB37" s="5"/>
      <c r="AC37" s="5"/>
      <c r="AD37" s="5"/>
    </row>
    <row r="38" ht="15.0" customHeight="1">
      <c r="A38" s="193"/>
      <c r="B38" s="40" t="s">
        <v>404</v>
      </c>
      <c r="D38" s="71"/>
      <c r="E38" s="71"/>
      <c r="F38" s="71"/>
      <c r="G38" s="71"/>
      <c r="H38" s="71"/>
      <c r="I38" s="71"/>
      <c r="J38" s="166"/>
      <c r="K38" s="5"/>
      <c r="L38" s="5"/>
      <c r="M38" s="5"/>
      <c r="N38" s="5"/>
      <c r="O38" s="5"/>
      <c r="P38" s="5"/>
      <c r="Q38" s="5"/>
      <c r="R38" s="5"/>
      <c r="S38" s="5"/>
      <c r="T38" s="5"/>
      <c r="U38" s="5"/>
      <c r="V38" s="5"/>
      <c r="W38" s="5"/>
      <c r="X38" s="5"/>
      <c r="Y38" s="5"/>
      <c r="Z38" s="5"/>
      <c r="AA38" s="5"/>
      <c r="AB38" s="5"/>
      <c r="AC38" s="5"/>
      <c r="AD38" s="5"/>
    </row>
    <row r="39" ht="15.0" customHeight="1">
      <c r="A39" s="193"/>
      <c r="B39" s="40" t="s">
        <v>405</v>
      </c>
      <c r="D39" s="71"/>
      <c r="E39" s="71"/>
      <c r="F39" s="71"/>
      <c r="G39" s="71"/>
      <c r="H39" s="71"/>
      <c r="I39" s="71"/>
      <c r="J39" s="166"/>
      <c r="K39" s="5"/>
      <c r="L39" s="5"/>
      <c r="M39" s="5"/>
      <c r="N39" s="5"/>
      <c r="O39" s="5"/>
      <c r="P39" s="5"/>
      <c r="Q39" s="5"/>
      <c r="R39" s="5"/>
      <c r="S39" s="5"/>
      <c r="T39" s="5"/>
      <c r="U39" s="5"/>
      <c r="V39" s="5"/>
      <c r="W39" s="5"/>
      <c r="X39" s="5"/>
      <c r="Y39" s="5"/>
      <c r="Z39" s="5"/>
      <c r="AA39" s="5"/>
      <c r="AB39" s="5"/>
      <c r="AC39" s="5"/>
      <c r="AD39" s="5"/>
    </row>
    <row r="40" ht="15.0" customHeight="1">
      <c r="A40" s="193"/>
      <c r="B40" s="40" t="s">
        <v>406</v>
      </c>
      <c r="D40" s="71"/>
      <c r="E40" s="71"/>
      <c r="F40" s="71"/>
      <c r="G40" s="71"/>
      <c r="H40" s="71"/>
      <c r="I40" s="71"/>
      <c r="J40" s="166"/>
      <c r="K40" s="5"/>
      <c r="L40" s="5"/>
      <c r="M40" s="5"/>
      <c r="N40" s="5"/>
      <c r="O40" s="5"/>
      <c r="P40" s="5"/>
      <c r="Q40" s="5"/>
      <c r="R40" s="5"/>
      <c r="S40" s="5"/>
      <c r="T40" s="5"/>
      <c r="U40" s="5"/>
      <c r="V40" s="5"/>
      <c r="W40" s="5"/>
      <c r="X40" s="5"/>
      <c r="Y40" s="5"/>
      <c r="Z40" s="5"/>
      <c r="AA40" s="5"/>
      <c r="AB40" s="5"/>
      <c r="AC40" s="5"/>
      <c r="AD40" s="5"/>
    </row>
    <row r="41" ht="15.0" customHeight="1">
      <c r="A41" s="193"/>
      <c r="B41" s="71"/>
      <c r="C41" s="71"/>
      <c r="D41" s="71"/>
      <c r="E41" s="71"/>
      <c r="F41" s="71"/>
      <c r="G41" s="71"/>
      <c r="H41" s="71"/>
      <c r="I41" s="71"/>
      <c r="J41" s="166"/>
      <c r="K41" s="5"/>
      <c r="L41" s="5"/>
      <c r="M41" s="5"/>
      <c r="N41" s="5"/>
      <c r="O41" s="5"/>
      <c r="P41" s="5"/>
      <c r="Q41" s="5"/>
      <c r="R41" s="5"/>
      <c r="S41" s="5"/>
      <c r="T41" s="5"/>
      <c r="U41" s="5"/>
      <c r="V41" s="5"/>
      <c r="W41" s="5"/>
      <c r="X41" s="5"/>
      <c r="Y41" s="5"/>
      <c r="Z41" s="5"/>
      <c r="AA41" s="5"/>
      <c r="AB41" s="5"/>
      <c r="AC41" s="5"/>
      <c r="AD41" s="5"/>
    </row>
    <row r="42" ht="15.0" customHeight="1">
      <c r="A42" s="193"/>
      <c r="B42" s="71"/>
      <c r="C42" s="71"/>
      <c r="D42" s="71"/>
      <c r="E42" s="71"/>
      <c r="F42" s="71"/>
      <c r="G42" s="71"/>
      <c r="H42" s="71"/>
      <c r="I42" s="71"/>
      <c r="J42" s="166"/>
      <c r="K42" s="5"/>
      <c r="L42" s="5"/>
      <c r="M42" s="5"/>
      <c r="N42" s="5"/>
      <c r="O42" s="5"/>
      <c r="P42" s="5"/>
      <c r="Q42" s="5"/>
      <c r="R42" s="5"/>
      <c r="S42" s="5"/>
      <c r="T42" s="5"/>
      <c r="U42" s="5"/>
      <c r="V42" s="5"/>
      <c r="W42" s="5"/>
      <c r="X42" s="5"/>
      <c r="Y42" s="5"/>
      <c r="Z42" s="5"/>
      <c r="AA42" s="5"/>
      <c r="AB42" s="5"/>
      <c r="AC42" s="5"/>
      <c r="AD42" s="5"/>
    </row>
    <row r="43" ht="15.0" customHeight="1">
      <c r="A43" s="55"/>
      <c r="B43" s="5"/>
      <c r="C43" s="5"/>
      <c r="D43" s="5"/>
      <c r="E43" s="5"/>
      <c r="F43" s="5"/>
      <c r="G43" s="5"/>
      <c r="H43" s="134"/>
      <c r="I43" s="134"/>
      <c r="J43" s="195"/>
      <c r="K43" s="5"/>
      <c r="L43" s="5"/>
      <c r="M43" s="5"/>
      <c r="N43" s="5"/>
      <c r="O43" s="5"/>
      <c r="P43" s="5"/>
      <c r="Q43" s="5"/>
      <c r="R43" s="5"/>
      <c r="S43" s="5"/>
      <c r="T43" s="5"/>
      <c r="U43" s="5"/>
      <c r="V43" s="5"/>
      <c r="W43" s="5"/>
      <c r="X43" s="5"/>
      <c r="Y43" s="5"/>
      <c r="Z43" s="5"/>
      <c r="AA43" s="5"/>
      <c r="AB43" s="5"/>
      <c r="AC43" s="5"/>
      <c r="AD43" s="5"/>
    </row>
    <row r="44" ht="15.0" customHeight="1">
      <c r="A44" s="55"/>
      <c r="B44" s="5"/>
      <c r="C44" s="5"/>
      <c r="D44" s="5"/>
      <c r="E44" s="5"/>
      <c r="F44" s="5"/>
      <c r="G44" s="5"/>
      <c r="H44" s="134"/>
      <c r="I44" s="134"/>
      <c r="J44" s="195"/>
      <c r="K44" s="5"/>
      <c r="L44" s="5"/>
      <c r="M44" s="5"/>
      <c r="N44" s="5"/>
      <c r="O44" s="5"/>
      <c r="P44" s="5"/>
      <c r="Q44" s="5"/>
      <c r="R44" s="5"/>
      <c r="S44" s="5"/>
      <c r="T44" s="5"/>
      <c r="U44" s="5"/>
      <c r="V44" s="5"/>
      <c r="W44" s="5"/>
      <c r="X44" s="5"/>
      <c r="Y44" s="5"/>
      <c r="Z44" s="5"/>
      <c r="AA44" s="5"/>
      <c r="AB44" s="5"/>
      <c r="AC44" s="5"/>
      <c r="AD44" s="5"/>
    </row>
    <row r="45" ht="15.0" customHeight="1">
      <c r="A45" s="55"/>
      <c r="B45" s="5"/>
      <c r="C45" s="5"/>
      <c r="D45" s="5"/>
      <c r="E45" s="5"/>
      <c r="F45" s="5"/>
      <c r="G45" s="5"/>
      <c r="H45" s="134"/>
      <c r="I45" s="134"/>
      <c r="J45" s="195"/>
      <c r="K45" s="5"/>
      <c r="L45" s="5"/>
      <c r="M45" s="5"/>
      <c r="N45" s="5"/>
      <c r="O45" s="5"/>
      <c r="P45" s="5"/>
      <c r="Q45" s="5"/>
      <c r="R45" s="5"/>
      <c r="S45" s="5"/>
      <c r="T45" s="5"/>
      <c r="U45" s="5"/>
      <c r="V45" s="5"/>
      <c r="W45" s="5"/>
      <c r="X45" s="5"/>
      <c r="Y45" s="5"/>
      <c r="Z45" s="5"/>
      <c r="AA45" s="5"/>
      <c r="AB45" s="5"/>
      <c r="AC45" s="5"/>
      <c r="AD45" s="5"/>
    </row>
    <row r="46" ht="15.0" customHeight="1">
      <c r="A46" s="55"/>
      <c r="B46" s="172" t="s">
        <v>407</v>
      </c>
      <c r="C46" s="173" t="s">
        <v>408</v>
      </c>
      <c r="D46" s="173" t="s">
        <v>409</v>
      </c>
      <c r="E46" s="173" t="s">
        <v>410</v>
      </c>
      <c r="F46" s="5"/>
      <c r="G46" s="5"/>
      <c r="H46" s="134"/>
      <c r="I46" s="134"/>
      <c r="J46" s="195"/>
      <c r="K46" s="5"/>
      <c r="L46" s="5"/>
      <c r="M46" s="5"/>
      <c r="N46" s="5"/>
      <c r="O46" s="5"/>
      <c r="P46" s="5"/>
      <c r="Q46" s="5"/>
      <c r="R46" s="5"/>
      <c r="S46" s="5"/>
      <c r="T46" s="5"/>
      <c r="U46" s="5"/>
      <c r="V46" s="5"/>
      <c r="W46" s="5"/>
      <c r="X46" s="5"/>
      <c r="Y46" s="5"/>
      <c r="Z46" s="5"/>
      <c r="AA46" s="5"/>
      <c r="AB46" s="5"/>
      <c r="AC46" s="5"/>
      <c r="AD46" s="5"/>
    </row>
    <row r="47" ht="15.75" customHeight="1">
      <c r="A47" s="55"/>
      <c r="B47" s="174">
        <v>1.0</v>
      </c>
      <c r="C47" s="175" t="s">
        <v>411</v>
      </c>
      <c r="D47" s="177" t="s">
        <v>518</v>
      </c>
      <c r="E47" s="174">
        <v>50.0</v>
      </c>
      <c r="F47" s="5"/>
      <c r="G47" s="5"/>
      <c r="H47" s="134"/>
      <c r="I47" s="134"/>
      <c r="J47" s="195"/>
      <c r="K47" s="5"/>
      <c r="L47" s="5"/>
      <c r="M47" s="5"/>
      <c r="N47" s="5"/>
      <c r="O47" s="5"/>
      <c r="P47" s="5"/>
      <c r="Q47" s="5"/>
      <c r="R47" s="5"/>
      <c r="S47" s="5"/>
      <c r="T47" s="5"/>
      <c r="U47" s="5"/>
      <c r="V47" s="5"/>
      <c r="W47" s="5"/>
      <c r="X47" s="5"/>
      <c r="Y47" s="5"/>
      <c r="Z47" s="5"/>
      <c r="AA47" s="5"/>
      <c r="AB47" s="5"/>
      <c r="AC47" s="5"/>
      <c r="AD47" s="5"/>
    </row>
    <row r="48" ht="15.75" customHeight="1">
      <c r="A48" s="55"/>
      <c r="B48" s="44"/>
      <c r="C48" s="178"/>
      <c r="D48" s="44"/>
      <c r="E48" s="44"/>
      <c r="F48" s="5"/>
      <c r="G48" s="5"/>
      <c r="H48" s="134"/>
      <c r="I48" s="134"/>
      <c r="J48" s="195"/>
      <c r="K48" s="5"/>
      <c r="L48" s="5"/>
      <c r="M48" s="5"/>
      <c r="N48" s="5"/>
      <c r="O48" s="5"/>
      <c r="P48" s="5"/>
      <c r="Q48" s="5"/>
      <c r="R48" s="5"/>
      <c r="S48" s="5"/>
      <c r="T48" s="5"/>
      <c r="U48" s="5"/>
      <c r="V48" s="5"/>
      <c r="W48" s="5"/>
      <c r="X48" s="5"/>
      <c r="Y48" s="5"/>
      <c r="Z48" s="5"/>
      <c r="AA48" s="5"/>
      <c r="AB48" s="5"/>
      <c r="AC48" s="5"/>
      <c r="AD48" s="5"/>
    </row>
    <row r="49" ht="15.75" customHeight="1">
      <c r="A49" s="55"/>
      <c r="B49" s="174">
        <v>2.0</v>
      </c>
      <c r="C49" s="175" t="s">
        <v>414</v>
      </c>
      <c r="D49" s="180" t="s">
        <v>519</v>
      </c>
      <c r="E49" s="174">
        <v>20.0</v>
      </c>
      <c r="F49" s="5"/>
      <c r="G49" s="5"/>
      <c r="H49" s="134"/>
      <c r="I49" s="134"/>
      <c r="J49" s="195"/>
      <c r="K49" s="5"/>
      <c r="L49" s="5"/>
      <c r="M49" s="5"/>
      <c r="N49" s="5"/>
      <c r="O49" s="5"/>
      <c r="P49" s="5"/>
      <c r="Q49" s="5"/>
      <c r="R49" s="5"/>
      <c r="S49" s="5"/>
      <c r="T49" s="5"/>
      <c r="U49" s="5"/>
      <c r="V49" s="5"/>
      <c r="W49" s="5"/>
      <c r="X49" s="5"/>
      <c r="Y49" s="5"/>
      <c r="Z49" s="5"/>
      <c r="AA49" s="5"/>
      <c r="AB49" s="5"/>
      <c r="AC49" s="5"/>
      <c r="AD49" s="5"/>
    </row>
    <row r="50" ht="15.75" customHeight="1">
      <c r="A50" s="55"/>
      <c r="B50" s="44"/>
      <c r="C50" s="178"/>
      <c r="D50" s="44"/>
      <c r="E50" s="44"/>
      <c r="F50" s="5"/>
      <c r="G50" s="5"/>
      <c r="H50" s="134"/>
      <c r="I50" s="134"/>
      <c r="J50" s="195"/>
      <c r="K50" s="5"/>
      <c r="L50" s="5"/>
      <c r="M50" s="5"/>
      <c r="N50" s="5"/>
      <c r="O50" s="5"/>
      <c r="P50" s="5"/>
      <c r="Q50" s="5"/>
      <c r="R50" s="5"/>
      <c r="S50" s="5"/>
      <c r="T50" s="5"/>
      <c r="U50" s="5"/>
      <c r="V50" s="5"/>
      <c r="W50" s="5"/>
      <c r="X50" s="5"/>
      <c r="Y50" s="5"/>
      <c r="Z50" s="5"/>
      <c r="AA50" s="5"/>
      <c r="AB50" s="5"/>
      <c r="AC50" s="5"/>
      <c r="AD50" s="5"/>
    </row>
    <row r="51" ht="15.75" customHeight="1">
      <c r="A51" s="55"/>
      <c r="B51" s="174">
        <v>3.0</v>
      </c>
      <c r="C51" s="175" t="s">
        <v>416</v>
      </c>
      <c r="D51" s="177" t="s">
        <v>417</v>
      </c>
      <c r="E51" s="174">
        <v>10.0</v>
      </c>
      <c r="F51" s="5"/>
      <c r="G51" s="5"/>
      <c r="H51" s="134"/>
      <c r="I51" s="134"/>
      <c r="J51" s="195"/>
      <c r="K51" s="5"/>
      <c r="L51" s="5"/>
      <c r="M51" s="5"/>
      <c r="N51" s="5"/>
      <c r="O51" s="5"/>
      <c r="P51" s="5"/>
      <c r="Q51" s="5"/>
      <c r="R51" s="5"/>
      <c r="S51" s="5"/>
      <c r="T51" s="5"/>
      <c r="U51" s="5"/>
      <c r="V51" s="5"/>
      <c r="W51" s="5"/>
      <c r="X51" s="5"/>
      <c r="Y51" s="5"/>
      <c r="Z51" s="5"/>
      <c r="AA51" s="5"/>
      <c r="AB51" s="5"/>
      <c r="AC51" s="5"/>
      <c r="AD51" s="5"/>
    </row>
    <row r="52" ht="15.75" customHeight="1">
      <c r="A52" s="55"/>
      <c r="B52" s="37"/>
      <c r="C52" s="183"/>
      <c r="D52" s="37"/>
      <c r="E52" s="37"/>
      <c r="F52" s="5"/>
      <c r="G52" s="5"/>
      <c r="H52" s="134"/>
      <c r="I52" s="134"/>
      <c r="J52" s="195"/>
      <c r="K52" s="5"/>
      <c r="L52" s="5"/>
      <c r="M52" s="5"/>
      <c r="N52" s="5"/>
      <c r="O52" s="5"/>
      <c r="P52" s="5"/>
      <c r="Q52" s="5"/>
      <c r="R52" s="5"/>
      <c r="S52" s="5"/>
      <c r="T52" s="5"/>
      <c r="U52" s="5"/>
      <c r="V52" s="5"/>
      <c r="W52" s="5"/>
      <c r="X52" s="5"/>
      <c r="Y52" s="5"/>
      <c r="Z52" s="5"/>
      <c r="AA52" s="5"/>
      <c r="AB52" s="5"/>
      <c r="AC52" s="5"/>
      <c r="AD52" s="5"/>
    </row>
    <row r="53" ht="15.75" customHeight="1">
      <c r="A53" s="55"/>
      <c r="B53" s="37"/>
      <c r="C53" s="183"/>
      <c r="D53" s="37"/>
      <c r="E53" s="37"/>
      <c r="F53" s="5"/>
      <c r="G53" s="5"/>
      <c r="H53" s="134"/>
      <c r="I53" s="134"/>
      <c r="J53" s="195"/>
      <c r="K53" s="5"/>
      <c r="L53" s="5"/>
      <c r="M53" s="5"/>
      <c r="N53" s="5"/>
      <c r="O53" s="5"/>
      <c r="P53" s="5"/>
      <c r="Q53" s="5"/>
      <c r="R53" s="5"/>
      <c r="S53" s="5"/>
      <c r="T53" s="5"/>
      <c r="U53" s="5"/>
      <c r="V53" s="5"/>
      <c r="W53" s="5"/>
      <c r="X53" s="5"/>
      <c r="Y53" s="5"/>
      <c r="Z53" s="5"/>
      <c r="AA53" s="5"/>
      <c r="AB53" s="5"/>
      <c r="AC53" s="5"/>
      <c r="AD53" s="5"/>
    </row>
    <row r="54" ht="15.75" customHeight="1">
      <c r="A54" s="55"/>
      <c r="B54" s="44"/>
      <c r="C54" s="178"/>
      <c r="D54" s="44"/>
      <c r="E54" s="44"/>
      <c r="F54" s="5"/>
      <c r="G54" s="5"/>
      <c r="H54" s="134"/>
      <c r="I54" s="134"/>
      <c r="J54" s="195"/>
      <c r="K54" s="5"/>
      <c r="L54" s="5"/>
      <c r="M54" s="5"/>
      <c r="N54" s="5"/>
      <c r="O54" s="5"/>
      <c r="P54" s="5"/>
      <c r="Q54" s="5"/>
      <c r="R54" s="5"/>
      <c r="S54" s="5"/>
      <c r="T54" s="5"/>
      <c r="U54" s="5"/>
      <c r="V54" s="5"/>
      <c r="W54" s="5"/>
      <c r="X54" s="5"/>
      <c r="Y54" s="5"/>
      <c r="Z54" s="5"/>
      <c r="AA54" s="5"/>
      <c r="AB54" s="5"/>
      <c r="AC54" s="5"/>
      <c r="AD54" s="5"/>
    </row>
    <row r="55" ht="15.75" customHeight="1">
      <c r="A55" s="55"/>
      <c r="B55" s="184">
        <v>4.0</v>
      </c>
      <c r="C55" s="185" t="s">
        <v>418</v>
      </c>
      <c r="D55" s="185" t="s">
        <v>419</v>
      </c>
      <c r="E55" s="186">
        <v>0.0</v>
      </c>
      <c r="F55" s="5"/>
      <c r="G55" s="5"/>
      <c r="H55" s="134"/>
      <c r="I55" s="134"/>
      <c r="J55" s="195"/>
      <c r="K55" s="5"/>
      <c r="L55" s="5"/>
      <c r="M55" s="5"/>
      <c r="N55" s="5"/>
      <c r="O55" s="5"/>
      <c r="P55" s="5"/>
      <c r="Q55" s="5"/>
      <c r="R55" s="5"/>
      <c r="S55" s="5"/>
      <c r="T55" s="5"/>
      <c r="U55" s="5"/>
      <c r="V55" s="5"/>
      <c r="W55" s="5"/>
      <c r="X55" s="5"/>
      <c r="Y55" s="5"/>
      <c r="Z55" s="5"/>
      <c r="AA55" s="5"/>
      <c r="AB55" s="5"/>
      <c r="AC55" s="5"/>
      <c r="AD55" s="5"/>
    </row>
    <row r="56" ht="15.75" customHeight="1">
      <c r="A56" s="55"/>
      <c r="B56" s="5"/>
      <c r="C56" s="5"/>
      <c r="D56" s="5"/>
      <c r="E56" s="5"/>
      <c r="F56" s="5"/>
      <c r="G56" s="5"/>
      <c r="H56" s="134"/>
      <c r="I56" s="134"/>
      <c r="J56" s="195"/>
      <c r="K56" s="5"/>
      <c r="L56" s="5"/>
      <c r="M56" s="5"/>
      <c r="N56" s="5"/>
      <c r="O56" s="5"/>
      <c r="P56" s="5"/>
      <c r="Q56" s="5"/>
      <c r="R56" s="5"/>
      <c r="S56" s="5"/>
      <c r="T56" s="5"/>
      <c r="U56" s="5"/>
      <c r="V56" s="5"/>
      <c r="W56" s="5"/>
      <c r="X56" s="5"/>
      <c r="Y56" s="5"/>
      <c r="Z56" s="5"/>
      <c r="AA56" s="5"/>
      <c r="AB56" s="5"/>
      <c r="AC56" s="5"/>
      <c r="AD56" s="5"/>
    </row>
    <row r="57" ht="15.75" customHeight="1">
      <c r="A57" s="55"/>
      <c r="B57" s="5"/>
      <c r="C57" s="5"/>
      <c r="D57" s="5"/>
      <c r="E57" s="5"/>
      <c r="F57" s="5"/>
      <c r="G57" s="5"/>
      <c r="H57" s="134"/>
      <c r="I57" s="134"/>
      <c r="J57" s="195"/>
      <c r="K57" s="5"/>
      <c r="L57" s="5"/>
      <c r="M57" s="5"/>
      <c r="N57" s="5"/>
      <c r="O57" s="5"/>
      <c r="P57" s="5"/>
      <c r="Q57" s="5"/>
      <c r="R57" s="5"/>
      <c r="S57" s="5"/>
      <c r="T57" s="5"/>
      <c r="U57" s="5"/>
      <c r="V57" s="5"/>
      <c r="W57" s="5"/>
      <c r="X57" s="5"/>
      <c r="Y57" s="5"/>
      <c r="Z57" s="5"/>
      <c r="AA57" s="5"/>
      <c r="AB57" s="5"/>
      <c r="AC57" s="5"/>
      <c r="AD57" s="5"/>
    </row>
    <row r="58" ht="15.75" customHeight="1">
      <c r="A58" s="55"/>
      <c r="B58" s="5"/>
      <c r="C58" s="5"/>
      <c r="D58" s="5"/>
      <c r="E58" s="5"/>
      <c r="F58" s="5"/>
      <c r="G58" s="5"/>
      <c r="H58" s="134"/>
      <c r="I58" s="134"/>
      <c r="J58" s="195"/>
      <c r="K58" s="5"/>
      <c r="L58" s="5"/>
      <c r="M58" s="5"/>
      <c r="N58" s="5"/>
      <c r="O58" s="5"/>
      <c r="P58" s="5"/>
      <c r="Q58" s="5"/>
      <c r="R58" s="5"/>
      <c r="S58" s="5"/>
      <c r="T58" s="5"/>
      <c r="U58" s="5"/>
      <c r="V58" s="5"/>
      <c r="W58" s="5"/>
      <c r="X58" s="5"/>
      <c r="Y58" s="5"/>
      <c r="Z58" s="5"/>
      <c r="AA58" s="5"/>
      <c r="AB58" s="5"/>
      <c r="AC58" s="5"/>
      <c r="AD58" s="5"/>
    </row>
    <row r="59" ht="15.75" customHeight="1">
      <c r="A59" s="55"/>
      <c r="B59" s="5"/>
      <c r="C59" s="5"/>
      <c r="D59" s="5"/>
      <c r="E59" s="5"/>
      <c r="F59" s="5"/>
      <c r="G59" s="5"/>
      <c r="H59" s="134"/>
      <c r="I59" s="134"/>
      <c r="J59" s="195"/>
      <c r="K59" s="5"/>
      <c r="L59" s="5"/>
      <c r="M59" s="5"/>
      <c r="N59" s="5"/>
      <c r="O59" s="5"/>
      <c r="P59" s="5"/>
      <c r="Q59" s="5"/>
      <c r="R59" s="5"/>
      <c r="S59" s="5"/>
      <c r="T59" s="5"/>
      <c r="U59" s="5"/>
      <c r="V59" s="5"/>
      <c r="W59" s="5"/>
      <c r="X59" s="5"/>
      <c r="Y59" s="5"/>
      <c r="Z59" s="5"/>
      <c r="AA59" s="5"/>
      <c r="AB59" s="5"/>
      <c r="AC59" s="5"/>
      <c r="AD59" s="5"/>
    </row>
    <row r="60" ht="15.75" customHeight="1">
      <c r="A60" s="55"/>
      <c r="B60" s="5"/>
      <c r="C60" s="5"/>
      <c r="D60" s="5"/>
      <c r="E60" s="5"/>
      <c r="F60" s="5"/>
      <c r="G60" s="5"/>
      <c r="H60" s="134"/>
      <c r="I60" s="134"/>
      <c r="J60" s="195"/>
      <c r="K60" s="5"/>
      <c r="L60" s="5"/>
      <c r="M60" s="5"/>
      <c r="N60" s="5"/>
      <c r="O60" s="5"/>
      <c r="P60" s="5"/>
      <c r="Q60" s="5"/>
      <c r="R60" s="5"/>
      <c r="S60" s="5"/>
      <c r="T60" s="5"/>
      <c r="U60" s="5"/>
      <c r="V60" s="5"/>
      <c r="W60" s="5"/>
      <c r="X60" s="5"/>
      <c r="Y60" s="5"/>
      <c r="Z60" s="5"/>
      <c r="AA60" s="5"/>
      <c r="AB60" s="5"/>
      <c r="AC60" s="5"/>
      <c r="AD60" s="5"/>
    </row>
    <row r="61" ht="15.75" customHeight="1">
      <c r="A61" s="55"/>
      <c r="B61" s="5"/>
      <c r="C61" s="5"/>
      <c r="D61" s="5"/>
      <c r="E61" s="5"/>
      <c r="F61" s="5"/>
      <c r="G61" s="5"/>
      <c r="H61" s="134"/>
      <c r="I61" s="134"/>
      <c r="J61" s="195"/>
      <c r="K61" s="5"/>
      <c r="L61" s="5"/>
      <c r="M61" s="5"/>
      <c r="N61" s="5"/>
      <c r="O61" s="5"/>
      <c r="P61" s="5"/>
      <c r="Q61" s="5"/>
      <c r="R61" s="5"/>
      <c r="S61" s="5"/>
      <c r="T61" s="5"/>
      <c r="U61" s="5"/>
      <c r="V61" s="5"/>
      <c r="W61" s="5"/>
      <c r="X61" s="5"/>
      <c r="Y61" s="5"/>
      <c r="Z61" s="5"/>
      <c r="AA61" s="5"/>
      <c r="AB61" s="5"/>
      <c r="AC61" s="5"/>
      <c r="AD61" s="5"/>
    </row>
    <row r="62" ht="15.75" customHeight="1">
      <c r="A62" s="55"/>
      <c r="B62" s="5"/>
      <c r="C62" s="5"/>
      <c r="D62" s="5"/>
      <c r="E62" s="5"/>
      <c r="F62" s="5"/>
      <c r="G62" s="5"/>
      <c r="H62" s="134"/>
      <c r="I62" s="134"/>
      <c r="J62" s="195"/>
      <c r="K62" s="5"/>
      <c r="L62" s="5"/>
      <c r="M62" s="5"/>
      <c r="N62" s="5"/>
      <c r="O62" s="5"/>
      <c r="P62" s="5"/>
      <c r="Q62" s="5"/>
      <c r="R62" s="5"/>
      <c r="S62" s="5"/>
      <c r="T62" s="5"/>
      <c r="U62" s="5"/>
      <c r="V62" s="5"/>
      <c r="W62" s="5"/>
      <c r="X62" s="5"/>
      <c r="Y62" s="5"/>
      <c r="Z62" s="5"/>
      <c r="AA62" s="5"/>
      <c r="AB62" s="5"/>
      <c r="AC62" s="5"/>
      <c r="AD62" s="5"/>
    </row>
    <row r="63" ht="15.75" customHeight="1">
      <c r="A63" s="55"/>
      <c r="B63" s="5"/>
      <c r="C63" s="5"/>
      <c r="D63" s="5"/>
      <c r="E63" s="5"/>
      <c r="F63" s="5"/>
      <c r="G63" s="5"/>
      <c r="H63" s="134"/>
      <c r="I63" s="134"/>
      <c r="J63" s="195"/>
      <c r="K63" s="5"/>
      <c r="L63" s="5"/>
      <c r="M63" s="5"/>
      <c r="N63" s="5"/>
      <c r="O63" s="5"/>
      <c r="P63" s="5"/>
      <c r="Q63" s="5"/>
      <c r="R63" s="5"/>
      <c r="S63" s="5"/>
      <c r="T63" s="5"/>
      <c r="U63" s="5"/>
      <c r="V63" s="5"/>
      <c r="W63" s="5"/>
      <c r="X63" s="5"/>
      <c r="Y63" s="5"/>
      <c r="Z63" s="5"/>
      <c r="AA63" s="5"/>
      <c r="AB63" s="5"/>
      <c r="AC63" s="5"/>
      <c r="AD63" s="5"/>
    </row>
    <row r="64" ht="15.75" customHeight="1">
      <c r="A64" s="55"/>
      <c r="B64" s="5"/>
      <c r="C64" s="5"/>
      <c r="D64" s="5"/>
      <c r="E64" s="5"/>
      <c r="F64" s="5"/>
      <c r="G64" s="5"/>
      <c r="H64" s="134"/>
      <c r="I64" s="134"/>
      <c r="J64" s="195"/>
      <c r="K64" s="5"/>
      <c r="L64" s="5"/>
      <c r="M64" s="5"/>
      <c r="N64" s="5"/>
      <c r="O64" s="5"/>
      <c r="P64" s="5"/>
      <c r="Q64" s="5"/>
      <c r="R64" s="5"/>
      <c r="S64" s="5"/>
      <c r="T64" s="5"/>
      <c r="U64" s="5"/>
      <c r="V64" s="5"/>
      <c r="W64" s="5"/>
      <c r="X64" s="5"/>
      <c r="Y64" s="5"/>
      <c r="Z64" s="5"/>
      <c r="AA64" s="5"/>
      <c r="AB64" s="5"/>
      <c r="AC64" s="5"/>
      <c r="AD64" s="5"/>
    </row>
    <row r="65" ht="15.75" customHeight="1">
      <c r="A65" s="55"/>
      <c r="B65" s="5"/>
      <c r="C65" s="5"/>
      <c r="D65" s="5"/>
      <c r="E65" s="5"/>
      <c r="F65" s="5"/>
      <c r="G65" s="5"/>
      <c r="H65" s="134"/>
      <c r="I65" s="134"/>
      <c r="J65" s="195"/>
      <c r="K65" s="5"/>
      <c r="L65" s="5"/>
      <c r="M65" s="5"/>
      <c r="N65" s="5"/>
      <c r="O65" s="5"/>
      <c r="P65" s="5"/>
      <c r="Q65" s="5"/>
      <c r="R65" s="5"/>
      <c r="S65" s="5"/>
      <c r="T65" s="5"/>
      <c r="U65" s="5"/>
      <c r="V65" s="5"/>
      <c r="W65" s="5"/>
      <c r="X65" s="5"/>
      <c r="Y65" s="5"/>
      <c r="Z65" s="5"/>
      <c r="AA65" s="5"/>
      <c r="AB65" s="5"/>
      <c r="AC65" s="5"/>
      <c r="AD65" s="5"/>
    </row>
    <row r="66" ht="15.75" customHeight="1">
      <c r="A66" s="55"/>
      <c r="B66" s="5"/>
      <c r="C66" s="5"/>
      <c r="D66" s="5"/>
      <c r="E66" s="5"/>
      <c r="F66" s="5"/>
      <c r="G66" s="5"/>
      <c r="H66" s="134"/>
      <c r="I66" s="134"/>
      <c r="J66" s="195"/>
      <c r="K66" s="5"/>
      <c r="L66" s="5"/>
      <c r="M66" s="5"/>
      <c r="N66" s="5"/>
      <c r="O66" s="5"/>
      <c r="P66" s="5"/>
      <c r="Q66" s="5"/>
      <c r="R66" s="5"/>
      <c r="S66" s="5"/>
      <c r="T66" s="5"/>
      <c r="U66" s="5"/>
      <c r="V66" s="5"/>
      <c r="W66" s="5"/>
      <c r="X66" s="5"/>
      <c r="Y66" s="5"/>
      <c r="Z66" s="5"/>
      <c r="AA66" s="5"/>
      <c r="AB66" s="5"/>
      <c r="AC66" s="5"/>
      <c r="AD66" s="5"/>
    </row>
    <row r="67" ht="15.75" customHeight="1">
      <c r="A67" s="55"/>
      <c r="B67" s="5"/>
      <c r="C67" s="5"/>
      <c r="D67" s="5"/>
      <c r="E67" s="5"/>
      <c r="F67" s="5"/>
      <c r="G67" s="5"/>
      <c r="H67" s="134"/>
      <c r="I67" s="134"/>
      <c r="J67" s="195"/>
      <c r="K67" s="5"/>
      <c r="L67" s="5"/>
      <c r="M67" s="5"/>
      <c r="N67" s="5"/>
      <c r="O67" s="5"/>
      <c r="P67" s="5"/>
      <c r="Q67" s="5"/>
      <c r="R67" s="5"/>
      <c r="S67" s="5"/>
      <c r="T67" s="5"/>
      <c r="U67" s="5"/>
      <c r="V67" s="5"/>
      <c r="W67" s="5"/>
      <c r="X67" s="5"/>
      <c r="Y67" s="5"/>
      <c r="Z67" s="5"/>
      <c r="AA67" s="5"/>
      <c r="AB67" s="5"/>
      <c r="AC67" s="5"/>
      <c r="AD67" s="5"/>
    </row>
    <row r="68" ht="15.75" customHeight="1">
      <c r="A68" s="55"/>
      <c r="B68" s="5"/>
      <c r="C68" s="5"/>
      <c r="D68" s="5"/>
      <c r="E68" s="5"/>
      <c r="F68" s="5"/>
      <c r="G68" s="5"/>
      <c r="H68" s="134"/>
      <c r="I68" s="134"/>
      <c r="J68" s="195"/>
      <c r="K68" s="5"/>
      <c r="L68" s="5"/>
      <c r="M68" s="5"/>
      <c r="N68" s="5"/>
      <c r="O68" s="5"/>
      <c r="P68" s="5"/>
      <c r="Q68" s="5"/>
      <c r="R68" s="5"/>
      <c r="S68" s="5"/>
      <c r="T68" s="5"/>
      <c r="U68" s="5"/>
      <c r="V68" s="5"/>
      <c r="W68" s="5"/>
      <c r="X68" s="5"/>
      <c r="Y68" s="5"/>
      <c r="Z68" s="5"/>
      <c r="AA68" s="5"/>
      <c r="AB68" s="5"/>
      <c r="AC68" s="5"/>
      <c r="AD68" s="5"/>
    </row>
    <row r="69" ht="15.75" customHeight="1">
      <c r="A69" s="55"/>
      <c r="B69" s="5"/>
      <c r="C69" s="5"/>
      <c r="D69" s="5"/>
      <c r="E69" s="5"/>
      <c r="F69" s="5"/>
      <c r="G69" s="5"/>
      <c r="H69" s="134"/>
      <c r="I69" s="134"/>
      <c r="J69" s="195"/>
      <c r="K69" s="5"/>
      <c r="L69" s="5"/>
      <c r="M69" s="5"/>
      <c r="N69" s="5"/>
      <c r="O69" s="5"/>
      <c r="P69" s="5"/>
      <c r="Q69" s="5"/>
      <c r="R69" s="5"/>
      <c r="S69" s="5"/>
      <c r="T69" s="5"/>
      <c r="U69" s="5"/>
      <c r="V69" s="5"/>
      <c r="W69" s="5"/>
      <c r="X69" s="5"/>
      <c r="Y69" s="5"/>
      <c r="Z69" s="5"/>
      <c r="AA69" s="5"/>
      <c r="AB69" s="5"/>
      <c r="AC69" s="5"/>
      <c r="AD69" s="5"/>
    </row>
    <row r="70" ht="15.75" customHeight="1">
      <c r="A70" s="55"/>
      <c r="B70" s="5"/>
      <c r="C70" s="5"/>
      <c r="D70" s="5"/>
      <c r="E70" s="5"/>
      <c r="F70" s="5"/>
      <c r="G70" s="5"/>
      <c r="H70" s="134"/>
      <c r="I70" s="134"/>
      <c r="J70" s="195"/>
      <c r="K70" s="5"/>
      <c r="L70" s="5"/>
      <c r="M70" s="5"/>
      <c r="N70" s="5"/>
      <c r="O70" s="5"/>
      <c r="P70" s="5"/>
      <c r="Q70" s="5"/>
      <c r="R70" s="5"/>
      <c r="S70" s="5"/>
      <c r="T70" s="5"/>
      <c r="U70" s="5"/>
      <c r="V70" s="5"/>
      <c r="W70" s="5"/>
      <c r="X70" s="5"/>
      <c r="Y70" s="5"/>
      <c r="Z70" s="5"/>
      <c r="AA70" s="5"/>
      <c r="AB70" s="5"/>
      <c r="AC70" s="5"/>
      <c r="AD70" s="5"/>
    </row>
    <row r="71" ht="15.75" customHeight="1">
      <c r="A71" s="55"/>
      <c r="B71" s="5"/>
      <c r="C71" s="5"/>
      <c r="D71" s="5"/>
      <c r="E71" s="5"/>
      <c r="F71" s="5"/>
      <c r="G71" s="5"/>
      <c r="H71" s="134"/>
      <c r="I71" s="134"/>
      <c r="J71" s="195"/>
      <c r="K71" s="5"/>
      <c r="L71" s="5"/>
      <c r="M71" s="5"/>
      <c r="N71" s="5"/>
      <c r="O71" s="5"/>
      <c r="P71" s="5"/>
      <c r="Q71" s="5"/>
      <c r="R71" s="5"/>
      <c r="S71" s="5"/>
      <c r="T71" s="5"/>
      <c r="U71" s="5"/>
      <c r="V71" s="5"/>
      <c r="W71" s="5"/>
      <c r="X71" s="5"/>
      <c r="Y71" s="5"/>
      <c r="Z71" s="5"/>
      <c r="AA71" s="5"/>
      <c r="AB71" s="5"/>
      <c r="AC71" s="5"/>
      <c r="AD71" s="5"/>
    </row>
    <row r="72" ht="15.75" customHeight="1">
      <c r="A72" s="55"/>
      <c r="B72" s="5"/>
      <c r="C72" s="5"/>
      <c r="D72" s="5"/>
      <c r="E72" s="5"/>
      <c r="F72" s="5"/>
      <c r="G72" s="5"/>
      <c r="H72" s="134"/>
      <c r="I72" s="134"/>
      <c r="J72" s="195"/>
      <c r="K72" s="5"/>
      <c r="L72" s="5"/>
      <c r="M72" s="5"/>
      <c r="N72" s="5"/>
      <c r="O72" s="5"/>
      <c r="P72" s="5"/>
      <c r="Q72" s="5"/>
      <c r="R72" s="5"/>
      <c r="S72" s="5"/>
      <c r="T72" s="5"/>
      <c r="U72" s="5"/>
      <c r="V72" s="5"/>
      <c r="W72" s="5"/>
      <c r="X72" s="5"/>
      <c r="Y72" s="5"/>
      <c r="Z72" s="5"/>
      <c r="AA72" s="5"/>
      <c r="AB72" s="5"/>
      <c r="AC72" s="5"/>
      <c r="AD72" s="5"/>
    </row>
    <row r="73" ht="15.75" customHeight="1">
      <c r="A73" s="55"/>
      <c r="B73" s="5"/>
      <c r="C73" s="5"/>
      <c r="D73" s="5"/>
      <c r="E73" s="5"/>
      <c r="F73" s="5"/>
      <c r="G73" s="5"/>
      <c r="H73" s="134"/>
      <c r="I73" s="134"/>
      <c r="J73" s="195"/>
      <c r="K73" s="5"/>
      <c r="L73" s="5"/>
      <c r="M73" s="5"/>
      <c r="N73" s="5"/>
      <c r="O73" s="5"/>
      <c r="P73" s="5"/>
      <c r="Q73" s="5"/>
      <c r="R73" s="5"/>
      <c r="S73" s="5"/>
      <c r="T73" s="5"/>
      <c r="U73" s="5"/>
      <c r="V73" s="5"/>
      <c r="W73" s="5"/>
      <c r="X73" s="5"/>
      <c r="Y73" s="5"/>
      <c r="Z73" s="5"/>
      <c r="AA73" s="5"/>
      <c r="AB73" s="5"/>
      <c r="AC73" s="5"/>
      <c r="AD73" s="5"/>
    </row>
    <row r="74" ht="15.75" customHeight="1">
      <c r="A74" s="55"/>
      <c r="B74" s="5"/>
      <c r="C74" s="5"/>
      <c r="D74" s="5"/>
      <c r="E74" s="5"/>
      <c r="F74" s="5"/>
      <c r="G74" s="5"/>
      <c r="H74" s="134"/>
      <c r="I74" s="134"/>
      <c r="J74" s="195"/>
      <c r="K74" s="5"/>
      <c r="L74" s="5"/>
      <c r="M74" s="5"/>
      <c r="N74" s="5"/>
      <c r="O74" s="5"/>
      <c r="P74" s="5"/>
      <c r="Q74" s="5"/>
      <c r="R74" s="5"/>
      <c r="S74" s="5"/>
      <c r="T74" s="5"/>
      <c r="U74" s="5"/>
      <c r="V74" s="5"/>
      <c r="W74" s="5"/>
      <c r="X74" s="5"/>
      <c r="Y74" s="5"/>
      <c r="Z74" s="5"/>
      <c r="AA74" s="5"/>
      <c r="AB74" s="5"/>
      <c r="AC74" s="5"/>
      <c r="AD74" s="5"/>
    </row>
    <row r="75" ht="15.75" customHeight="1">
      <c r="A75" s="55"/>
      <c r="B75" s="5"/>
      <c r="C75" s="5"/>
      <c r="D75" s="5"/>
      <c r="E75" s="5"/>
      <c r="F75" s="5"/>
      <c r="G75" s="5"/>
      <c r="H75" s="134"/>
      <c r="I75" s="134"/>
      <c r="J75" s="19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19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19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19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19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19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19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19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19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19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19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19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19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19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19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19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19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19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19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19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19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19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19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19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19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19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19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19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19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19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19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19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19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19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19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19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19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19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19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19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19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19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19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19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19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19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19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19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19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19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19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19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19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19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19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19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19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19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19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19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19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19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19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19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19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19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19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19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19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19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19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19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19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19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19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19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19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19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19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19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19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19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19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19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19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19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19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19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19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19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19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19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19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19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19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19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19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19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19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19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19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19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19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19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19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19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19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19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19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19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19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19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19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19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19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19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19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19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19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19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19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19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19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19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19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19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19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19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19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19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19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19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19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19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19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19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19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19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19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19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19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19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19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19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19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19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19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19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19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19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19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19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19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19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19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19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19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19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19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19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19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19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19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134"/>
      <c r="I238" s="134"/>
      <c r="J238" s="19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134"/>
      <c r="I239" s="134"/>
      <c r="J239" s="19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5"/>
      <c r="I240" s="5"/>
      <c r="J240" s="19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5"/>
      <c r="I241" s="5"/>
      <c r="J241" s="19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5"/>
      <c r="I242" s="5"/>
      <c r="J242" s="19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5"/>
      <c r="I243" s="5"/>
      <c r="J243" s="19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5"/>
      <c r="I244" s="5"/>
      <c r="J244" s="19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5"/>
      <c r="I245" s="5"/>
      <c r="J245" s="19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5"/>
      <c r="I246" s="5"/>
      <c r="J246" s="19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5"/>
      <c r="I247" s="5"/>
      <c r="J247" s="19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5"/>
      <c r="I248" s="5"/>
      <c r="J248" s="19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5"/>
      <c r="I249" s="5"/>
      <c r="J249" s="19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5"/>
      <c r="I250" s="5"/>
      <c r="J250" s="19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5"/>
      <c r="I251" s="5"/>
      <c r="J251" s="19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5"/>
      <c r="I252" s="5"/>
      <c r="J252" s="19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5"/>
      <c r="I253" s="5"/>
      <c r="J253" s="195"/>
      <c r="K253" s="5"/>
      <c r="L253" s="5"/>
      <c r="M253" s="5"/>
      <c r="N253" s="5"/>
      <c r="O253" s="5"/>
      <c r="P253" s="5"/>
      <c r="Q253" s="5"/>
      <c r="R253" s="5"/>
      <c r="S253" s="5"/>
      <c r="T253" s="5"/>
      <c r="U253" s="5"/>
      <c r="V253" s="5"/>
      <c r="W253" s="5"/>
      <c r="X253" s="5"/>
      <c r="Y253" s="5"/>
      <c r="Z253" s="5"/>
      <c r="AA253" s="5"/>
      <c r="AB253" s="5"/>
      <c r="AC253" s="5"/>
      <c r="AD253" s="5"/>
    </row>
    <row r="254" ht="15.75" customHeight="1">
      <c r="A254" s="55"/>
      <c r="B254" s="5"/>
      <c r="C254" s="5"/>
      <c r="D254" s="5"/>
      <c r="E254" s="5"/>
      <c r="F254" s="5"/>
      <c r="G254" s="5"/>
      <c r="H254" s="5"/>
      <c r="I254" s="5"/>
      <c r="J254" s="195"/>
      <c r="K254" s="5"/>
      <c r="L254" s="5"/>
      <c r="M254" s="5"/>
      <c r="N254" s="5"/>
      <c r="O254" s="5"/>
      <c r="P254" s="5"/>
      <c r="Q254" s="5"/>
      <c r="R254" s="5"/>
      <c r="S254" s="5"/>
      <c r="T254" s="5"/>
      <c r="U254" s="5"/>
      <c r="V254" s="5"/>
      <c r="W254" s="5"/>
      <c r="X254" s="5"/>
      <c r="Y254" s="5"/>
      <c r="Z254" s="5"/>
      <c r="AA254" s="5"/>
      <c r="AB254" s="5"/>
      <c r="AC254" s="5"/>
      <c r="AD254" s="5"/>
    </row>
    <row r="255" ht="15.75" customHeight="1">
      <c r="A255" s="55"/>
      <c r="B255" s="5"/>
      <c r="C255" s="5"/>
      <c r="D255" s="5"/>
      <c r="E255" s="5"/>
      <c r="F255" s="5"/>
      <c r="G255" s="5"/>
      <c r="H255" s="5"/>
      <c r="I255" s="5"/>
      <c r="J255" s="195"/>
      <c r="K255" s="5"/>
      <c r="L255" s="5"/>
      <c r="M255" s="5"/>
      <c r="N255" s="5"/>
      <c r="O255" s="5"/>
      <c r="P255" s="5"/>
      <c r="Q255" s="5"/>
      <c r="R255" s="5"/>
      <c r="S255" s="5"/>
      <c r="T255" s="5"/>
      <c r="U255" s="5"/>
      <c r="V255" s="5"/>
      <c r="W255" s="5"/>
      <c r="X255" s="5"/>
      <c r="Y255" s="5"/>
      <c r="Z255" s="5"/>
      <c r="AA255" s="5"/>
      <c r="AB255" s="5"/>
      <c r="AC255" s="5"/>
      <c r="AD255" s="5"/>
    </row>
    <row r="256" ht="15.75" customHeight="1">
      <c r="A256" s="78"/>
      <c r="J256" s="196"/>
      <c r="T256" s="5"/>
      <c r="U256" s="5"/>
      <c r="V256" s="5"/>
      <c r="W256" s="5"/>
    </row>
    <row r="257" ht="15.75" customHeight="1">
      <c r="A257" s="78"/>
      <c r="J257" s="196"/>
      <c r="T257" s="5"/>
      <c r="U257" s="5"/>
      <c r="V257" s="5"/>
      <c r="W257" s="5"/>
    </row>
    <row r="258" ht="15.75" customHeight="1">
      <c r="A258" s="78"/>
      <c r="J258" s="196"/>
      <c r="T258" s="5"/>
      <c r="U258" s="5"/>
      <c r="V258" s="5"/>
      <c r="W258" s="5"/>
    </row>
    <row r="259" ht="15.75" customHeight="1">
      <c r="A259" s="78"/>
      <c r="J259" s="196"/>
      <c r="T259" s="5"/>
      <c r="U259" s="5"/>
      <c r="V259" s="5"/>
      <c r="W259" s="5"/>
    </row>
    <row r="260" ht="15.75" customHeight="1">
      <c r="A260" s="78"/>
      <c r="J260" s="196"/>
      <c r="T260" s="5"/>
      <c r="U260" s="5"/>
      <c r="V260" s="5"/>
      <c r="W260" s="5"/>
    </row>
    <row r="261" ht="15.75" customHeight="1">
      <c r="A261" s="78"/>
      <c r="J261" s="196"/>
      <c r="T261" s="5"/>
      <c r="U261" s="5"/>
      <c r="V261" s="5"/>
      <c r="W261" s="5"/>
    </row>
    <row r="262" ht="15.75" customHeight="1">
      <c r="A262" s="78"/>
      <c r="J262" s="196"/>
      <c r="T262" s="5"/>
      <c r="U262" s="5"/>
      <c r="V262" s="5"/>
      <c r="W262" s="5"/>
    </row>
    <row r="263" ht="15.75" customHeight="1">
      <c r="A263" s="78"/>
      <c r="J263" s="196"/>
      <c r="T263" s="5"/>
      <c r="U263" s="5"/>
      <c r="V263" s="5"/>
      <c r="W263" s="5"/>
    </row>
    <row r="264" ht="15.75" customHeight="1">
      <c r="A264" s="78"/>
      <c r="J264" s="196"/>
      <c r="T264" s="5"/>
      <c r="U264" s="5"/>
      <c r="V264" s="5"/>
      <c r="W264" s="5"/>
    </row>
    <row r="265" ht="15.75" customHeight="1">
      <c r="A265" s="78"/>
      <c r="J265" s="196"/>
      <c r="T265" s="5"/>
      <c r="U265" s="5"/>
      <c r="V265" s="5"/>
      <c r="W265" s="5"/>
    </row>
    <row r="266" ht="15.75" customHeight="1">
      <c r="A266" s="78"/>
      <c r="J266" s="196"/>
      <c r="T266" s="5"/>
      <c r="U266" s="5"/>
      <c r="V266" s="5"/>
      <c r="W266" s="5"/>
    </row>
    <row r="267" ht="15.75" customHeight="1">
      <c r="A267" s="78"/>
      <c r="J267" s="196"/>
      <c r="T267" s="5"/>
      <c r="U267" s="5"/>
      <c r="V267" s="5"/>
      <c r="W267" s="5"/>
    </row>
    <row r="268" ht="15.75" customHeight="1">
      <c r="A268" s="78"/>
      <c r="J268" s="196"/>
      <c r="T268" s="5"/>
      <c r="U268" s="5"/>
      <c r="V268" s="5"/>
      <c r="W268" s="5"/>
    </row>
    <row r="269" ht="15.75" customHeight="1">
      <c r="A269" s="78"/>
      <c r="J269" s="196"/>
      <c r="T269" s="5"/>
      <c r="U269" s="5"/>
      <c r="V269" s="5"/>
      <c r="W269" s="5"/>
    </row>
    <row r="270" ht="15.75" customHeight="1">
      <c r="A270" s="78"/>
      <c r="J270" s="196"/>
      <c r="T270" s="5"/>
      <c r="U270" s="5"/>
      <c r="V270" s="5"/>
      <c r="W270" s="5"/>
    </row>
    <row r="271" ht="15.75" customHeight="1">
      <c r="A271" s="78"/>
      <c r="J271" s="196"/>
      <c r="T271" s="5"/>
      <c r="U271" s="5"/>
      <c r="V271" s="5"/>
      <c r="W271" s="5"/>
    </row>
    <row r="272" ht="15.75" customHeight="1">
      <c r="A272" s="78"/>
      <c r="J272" s="196"/>
      <c r="T272" s="5"/>
      <c r="U272" s="5"/>
      <c r="V272" s="5"/>
      <c r="W272" s="5"/>
    </row>
    <row r="273" ht="15.75" customHeight="1">
      <c r="A273" s="78"/>
      <c r="J273" s="196"/>
      <c r="T273" s="5"/>
      <c r="U273" s="5"/>
      <c r="V273" s="5"/>
      <c r="W273" s="5"/>
    </row>
    <row r="274" ht="15.75" customHeight="1">
      <c r="A274" s="78"/>
      <c r="J274" s="196"/>
      <c r="T274" s="5"/>
      <c r="U274" s="5"/>
      <c r="V274" s="5"/>
      <c r="W274" s="5"/>
    </row>
    <row r="275" ht="15.75" customHeight="1">
      <c r="A275" s="78"/>
      <c r="J275" s="196"/>
      <c r="T275" s="5"/>
      <c r="U275" s="5"/>
      <c r="V275" s="5"/>
      <c r="W275" s="5"/>
    </row>
    <row r="276" ht="15.75" customHeight="1">
      <c r="A276" s="78"/>
      <c r="J276" s="196"/>
      <c r="T276" s="5"/>
      <c r="U276" s="5"/>
      <c r="V276" s="5"/>
      <c r="W276" s="5"/>
    </row>
    <row r="277" ht="15.75" customHeight="1">
      <c r="A277" s="78"/>
      <c r="J277" s="196"/>
      <c r="T277" s="5"/>
      <c r="U277" s="5"/>
      <c r="V277" s="5"/>
      <c r="W277" s="5"/>
    </row>
    <row r="278" ht="15.75" customHeight="1">
      <c r="A278" s="78"/>
      <c r="J278" s="196"/>
      <c r="T278" s="5"/>
      <c r="U278" s="5"/>
      <c r="V278" s="5"/>
      <c r="W278" s="5"/>
    </row>
    <row r="279" ht="15.75" customHeight="1">
      <c r="A279" s="78"/>
      <c r="J279" s="196"/>
      <c r="T279" s="5"/>
      <c r="U279" s="5"/>
      <c r="V279" s="5"/>
      <c r="W279" s="5"/>
    </row>
    <row r="280" ht="15.75" customHeight="1">
      <c r="A280" s="78"/>
      <c r="J280" s="196"/>
      <c r="T280" s="5"/>
      <c r="U280" s="5"/>
      <c r="V280" s="5"/>
      <c r="W280" s="5"/>
    </row>
    <row r="281" ht="15.75" customHeight="1">
      <c r="A281" s="78"/>
      <c r="J281" s="196"/>
      <c r="T281" s="5"/>
      <c r="U281" s="5"/>
      <c r="V281" s="5"/>
      <c r="W281" s="5"/>
    </row>
    <row r="282" ht="15.75" customHeight="1">
      <c r="A282" s="78"/>
      <c r="J282" s="196"/>
      <c r="T282" s="5"/>
      <c r="U282" s="5"/>
      <c r="V282" s="5"/>
      <c r="W282" s="5"/>
    </row>
    <row r="283" ht="15.75" customHeight="1">
      <c r="A283" s="78"/>
      <c r="J283" s="196"/>
      <c r="T283" s="5"/>
      <c r="U283" s="5"/>
      <c r="V283" s="5"/>
      <c r="W283" s="5"/>
    </row>
    <row r="284" ht="15.75" customHeight="1">
      <c r="A284" s="78"/>
      <c r="J284" s="196"/>
      <c r="T284" s="5"/>
      <c r="U284" s="5"/>
      <c r="V284" s="5"/>
      <c r="W284" s="5"/>
    </row>
    <row r="285" ht="15.75" customHeight="1">
      <c r="A285" s="78"/>
      <c r="J285" s="196"/>
      <c r="T285" s="5"/>
      <c r="U285" s="5"/>
      <c r="V285" s="5"/>
      <c r="W285" s="5"/>
    </row>
    <row r="286" ht="15.75" customHeight="1">
      <c r="A286" s="78"/>
      <c r="J286" s="196"/>
      <c r="T286" s="5"/>
      <c r="U286" s="5"/>
      <c r="V286" s="5"/>
      <c r="W286" s="5"/>
    </row>
    <row r="287" ht="15.75" customHeight="1">
      <c r="A287" s="78"/>
      <c r="J287" s="196"/>
      <c r="T287" s="5"/>
      <c r="U287" s="5"/>
      <c r="V287" s="5"/>
      <c r="W287" s="5"/>
    </row>
    <row r="288" ht="15.75" customHeight="1">
      <c r="A288" s="78"/>
      <c r="J288" s="196"/>
      <c r="T288" s="5"/>
      <c r="U288" s="5"/>
      <c r="V288" s="5"/>
      <c r="W288" s="5"/>
    </row>
    <row r="289" ht="15.75" customHeight="1">
      <c r="A289" s="78"/>
      <c r="J289" s="196"/>
      <c r="T289" s="5"/>
      <c r="U289" s="5"/>
      <c r="V289" s="5"/>
      <c r="W289" s="5"/>
    </row>
    <row r="290" ht="15.75" customHeight="1">
      <c r="A290" s="78"/>
      <c r="J290" s="196"/>
      <c r="T290" s="5"/>
      <c r="U290" s="5"/>
      <c r="V290" s="5"/>
      <c r="W290" s="5"/>
    </row>
    <row r="291" ht="15.75" customHeight="1">
      <c r="A291" s="78"/>
      <c r="J291" s="196"/>
      <c r="T291" s="5"/>
      <c r="U291" s="5"/>
      <c r="V291" s="5"/>
      <c r="W291" s="5"/>
    </row>
    <row r="292" ht="15.75" customHeight="1">
      <c r="A292" s="78"/>
      <c r="J292" s="196"/>
      <c r="T292" s="5"/>
      <c r="U292" s="5"/>
      <c r="V292" s="5"/>
      <c r="W292" s="5"/>
    </row>
    <row r="293" ht="15.75" customHeight="1">
      <c r="A293" s="78"/>
      <c r="J293" s="196"/>
      <c r="T293" s="5"/>
      <c r="U293" s="5"/>
      <c r="V293" s="5"/>
      <c r="W293" s="5"/>
    </row>
    <row r="294" ht="15.75" customHeight="1">
      <c r="A294" s="78"/>
      <c r="J294" s="196"/>
      <c r="T294" s="5"/>
      <c r="U294" s="5"/>
      <c r="V294" s="5"/>
      <c r="W294" s="5"/>
    </row>
    <row r="295" ht="15.75" customHeight="1">
      <c r="A295" s="78"/>
      <c r="J295" s="196"/>
      <c r="T295" s="5"/>
      <c r="U295" s="5"/>
      <c r="V295" s="5"/>
      <c r="W295" s="5"/>
    </row>
    <row r="296" ht="15.75" customHeight="1">
      <c r="A296" s="78"/>
      <c r="J296" s="196"/>
      <c r="T296" s="5"/>
      <c r="U296" s="5"/>
      <c r="V296" s="5"/>
      <c r="W296" s="5"/>
    </row>
    <row r="297" ht="15.75" customHeight="1">
      <c r="A297" s="78"/>
      <c r="J297" s="196"/>
      <c r="T297" s="5"/>
      <c r="U297" s="5"/>
      <c r="V297" s="5"/>
      <c r="W297" s="5"/>
    </row>
    <row r="298" ht="15.75" customHeight="1">
      <c r="A298" s="78"/>
      <c r="J298" s="196"/>
      <c r="T298" s="5"/>
      <c r="U298" s="5"/>
      <c r="V298" s="5"/>
      <c r="W298" s="5"/>
    </row>
    <row r="299" ht="15.75" customHeight="1">
      <c r="A299" s="78"/>
      <c r="J299" s="196"/>
      <c r="T299" s="5"/>
      <c r="U299" s="5"/>
      <c r="V299" s="5"/>
      <c r="W299" s="5"/>
    </row>
    <row r="300" ht="15.75" customHeight="1">
      <c r="A300" s="78"/>
      <c r="J300" s="196"/>
      <c r="T300" s="5"/>
      <c r="U300" s="5"/>
      <c r="V300" s="5"/>
      <c r="W300" s="5"/>
    </row>
    <row r="301" ht="15.75" customHeight="1">
      <c r="A301" s="78"/>
      <c r="J301" s="196"/>
      <c r="T301" s="5"/>
      <c r="U301" s="5"/>
      <c r="V301" s="5"/>
      <c r="W301" s="5"/>
    </row>
    <row r="302" ht="15.75" customHeight="1">
      <c r="A302" s="78"/>
      <c r="J302" s="196"/>
      <c r="T302" s="5"/>
      <c r="U302" s="5"/>
      <c r="V302" s="5"/>
      <c r="W302" s="5"/>
    </row>
    <row r="303" ht="15.75" customHeight="1">
      <c r="A303" s="78"/>
      <c r="J303" s="196"/>
      <c r="T303" s="5"/>
      <c r="U303" s="5"/>
      <c r="V303" s="5"/>
      <c r="W303" s="5"/>
    </row>
    <row r="304" ht="15.75" customHeight="1">
      <c r="A304" s="78"/>
      <c r="J304" s="196"/>
      <c r="T304" s="5"/>
      <c r="U304" s="5"/>
      <c r="V304" s="5"/>
      <c r="W304" s="5"/>
    </row>
    <row r="305" ht="15.75" customHeight="1">
      <c r="A305" s="78"/>
      <c r="J305" s="196"/>
      <c r="T305" s="5"/>
      <c r="U305" s="5"/>
      <c r="V305" s="5"/>
      <c r="W305" s="5"/>
    </row>
    <row r="306" ht="15.75" customHeight="1">
      <c r="A306" s="78"/>
      <c r="J306" s="196"/>
      <c r="T306" s="5"/>
      <c r="U306" s="5"/>
      <c r="V306" s="5"/>
      <c r="W306" s="5"/>
    </row>
    <row r="307" ht="15.75" customHeight="1">
      <c r="A307" s="78"/>
      <c r="J307" s="196"/>
      <c r="T307" s="5"/>
      <c r="U307" s="5"/>
      <c r="V307" s="5"/>
      <c r="W307" s="5"/>
    </row>
    <row r="308" ht="15.75" customHeight="1">
      <c r="A308" s="78"/>
      <c r="J308" s="196"/>
      <c r="T308" s="5"/>
      <c r="U308" s="5"/>
      <c r="V308" s="5"/>
      <c r="W308" s="5"/>
    </row>
    <row r="309" ht="15.75" customHeight="1">
      <c r="A309" s="78"/>
      <c r="J309" s="196"/>
      <c r="T309" s="5"/>
      <c r="U309" s="5"/>
      <c r="V309" s="5"/>
      <c r="W309" s="5"/>
    </row>
    <row r="310" ht="15.75" customHeight="1">
      <c r="A310" s="78"/>
      <c r="J310" s="196"/>
      <c r="T310" s="5"/>
      <c r="U310" s="5"/>
      <c r="V310" s="5"/>
      <c r="W310" s="5"/>
    </row>
    <row r="311" ht="15.75" customHeight="1">
      <c r="A311" s="78"/>
      <c r="J311" s="196"/>
      <c r="T311" s="5"/>
      <c r="U311" s="5"/>
      <c r="V311" s="5"/>
      <c r="W311" s="5"/>
    </row>
    <row r="312" ht="15.75" customHeight="1">
      <c r="A312" s="78"/>
      <c r="J312" s="196"/>
      <c r="T312" s="5"/>
      <c r="U312" s="5"/>
      <c r="V312" s="5"/>
      <c r="W312" s="5"/>
    </row>
    <row r="313" ht="15.75" customHeight="1">
      <c r="A313" s="78"/>
      <c r="J313" s="196"/>
      <c r="T313" s="5"/>
      <c r="U313" s="5"/>
      <c r="V313" s="5"/>
      <c r="W313" s="5"/>
    </row>
    <row r="314" ht="15.75" customHeight="1">
      <c r="A314" s="78"/>
      <c r="J314" s="196"/>
      <c r="T314" s="5"/>
      <c r="U314" s="5"/>
      <c r="V314" s="5"/>
      <c r="W314" s="5"/>
    </row>
    <row r="315" ht="15.75" customHeight="1">
      <c r="A315" s="78"/>
      <c r="J315" s="196"/>
      <c r="T315" s="5"/>
      <c r="U315" s="5"/>
      <c r="V315" s="5"/>
      <c r="W315" s="5"/>
    </row>
    <row r="316" ht="15.75" customHeight="1">
      <c r="A316" s="78"/>
      <c r="J316" s="196"/>
      <c r="T316" s="5"/>
      <c r="U316" s="5"/>
      <c r="V316" s="5"/>
      <c r="W316" s="5"/>
    </row>
    <row r="317" ht="15.75" customHeight="1">
      <c r="A317" s="78"/>
      <c r="J317" s="196"/>
      <c r="T317" s="5"/>
      <c r="U317" s="5"/>
      <c r="V317" s="5"/>
      <c r="W317" s="5"/>
    </row>
    <row r="318" ht="15.75" customHeight="1">
      <c r="A318" s="78"/>
      <c r="J318" s="196"/>
      <c r="T318" s="5"/>
      <c r="U318" s="5"/>
      <c r="V318" s="5"/>
      <c r="W318" s="5"/>
    </row>
    <row r="319" ht="15.75" customHeight="1">
      <c r="A319" s="78"/>
      <c r="J319" s="196"/>
      <c r="T319" s="5"/>
      <c r="U319" s="5"/>
      <c r="V319" s="5"/>
      <c r="W319" s="5"/>
    </row>
    <row r="320" ht="15.75" customHeight="1">
      <c r="A320" s="78"/>
      <c r="J320" s="196"/>
      <c r="T320" s="5"/>
      <c r="U320" s="5"/>
      <c r="V320" s="5"/>
      <c r="W320" s="5"/>
    </row>
    <row r="321" ht="15.75" customHeight="1">
      <c r="A321" s="78"/>
      <c r="J321" s="196"/>
      <c r="T321" s="5"/>
      <c r="U321" s="5"/>
      <c r="V321" s="5"/>
      <c r="W321" s="5"/>
    </row>
    <row r="322" ht="15.75" customHeight="1">
      <c r="A322" s="78"/>
      <c r="J322" s="196"/>
      <c r="T322" s="5"/>
      <c r="U322" s="5"/>
      <c r="V322" s="5"/>
      <c r="W322" s="5"/>
    </row>
    <row r="323" ht="15.75" customHeight="1">
      <c r="A323" s="78"/>
      <c r="J323" s="196"/>
      <c r="T323" s="5"/>
      <c r="U323" s="5"/>
      <c r="V323" s="5"/>
      <c r="W323" s="5"/>
    </row>
    <row r="324" ht="15.75" customHeight="1">
      <c r="A324" s="78"/>
      <c r="J324" s="196"/>
      <c r="T324" s="5"/>
      <c r="U324" s="5"/>
      <c r="V324" s="5"/>
      <c r="W324" s="5"/>
    </row>
    <row r="325" ht="15.75" customHeight="1">
      <c r="A325" s="78"/>
      <c r="J325" s="196"/>
      <c r="T325" s="5"/>
      <c r="U325" s="5"/>
      <c r="V325" s="5"/>
      <c r="W325" s="5"/>
    </row>
    <row r="326" ht="15.75" customHeight="1">
      <c r="A326" s="78"/>
      <c r="J326" s="196"/>
      <c r="T326" s="5"/>
      <c r="U326" s="5"/>
      <c r="V326" s="5"/>
      <c r="W326" s="5"/>
    </row>
    <row r="327" ht="15.75" customHeight="1">
      <c r="A327" s="78"/>
      <c r="J327" s="196"/>
      <c r="T327" s="5"/>
      <c r="U327" s="5"/>
      <c r="V327" s="5"/>
      <c r="W327" s="5"/>
    </row>
    <row r="328" ht="15.75" customHeight="1">
      <c r="A328" s="78"/>
      <c r="J328" s="196"/>
      <c r="T328" s="5"/>
      <c r="U328" s="5"/>
      <c r="V328" s="5"/>
      <c r="W328" s="5"/>
    </row>
    <row r="329" ht="15.75" customHeight="1">
      <c r="A329" s="78"/>
      <c r="J329" s="196"/>
      <c r="T329" s="5"/>
      <c r="U329" s="5"/>
      <c r="V329" s="5"/>
      <c r="W329" s="5"/>
    </row>
    <row r="330" ht="15.75" customHeight="1">
      <c r="A330" s="78"/>
      <c r="J330" s="196"/>
      <c r="T330" s="5"/>
      <c r="U330" s="5"/>
      <c r="V330" s="5"/>
      <c r="W330" s="5"/>
    </row>
    <row r="331" ht="15.75" customHeight="1">
      <c r="A331" s="78"/>
      <c r="J331" s="196"/>
      <c r="T331" s="5"/>
      <c r="U331" s="5"/>
      <c r="V331" s="5"/>
      <c r="W331" s="5"/>
    </row>
    <row r="332" ht="15.75" customHeight="1">
      <c r="A332" s="78"/>
      <c r="J332" s="196"/>
      <c r="T332" s="5"/>
      <c r="U332" s="5"/>
      <c r="V332" s="5"/>
      <c r="W332" s="5"/>
    </row>
    <row r="333" ht="15.75" customHeight="1">
      <c r="A333" s="78"/>
      <c r="J333" s="196"/>
      <c r="T333" s="5"/>
      <c r="U333" s="5"/>
      <c r="V333" s="5"/>
      <c r="W333" s="5"/>
    </row>
    <row r="334" ht="15.75" customHeight="1">
      <c r="A334" s="78"/>
      <c r="J334" s="196"/>
      <c r="T334" s="5"/>
      <c r="U334" s="5"/>
      <c r="V334" s="5"/>
      <c r="W334" s="5"/>
    </row>
    <row r="335" ht="15.75" customHeight="1">
      <c r="A335" s="78"/>
      <c r="J335" s="196"/>
      <c r="T335" s="5"/>
      <c r="U335" s="5"/>
      <c r="V335" s="5"/>
      <c r="W335" s="5"/>
    </row>
    <row r="336" ht="15.75" customHeight="1">
      <c r="A336" s="78"/>
      <c r="J336" s="196"/>
      <c r="T336" s="5"/>
      <c r="U336" s="5"/>
      <c r="V336" s="5"/>
      <c r="W336" s="5"/>
    </row>
    <row r="337" ht="15.75" customHeight="1">
      <c r="A337" s="78"/>
      <c r="J337" s="196"/>
      <c r="T337" s="5"/>
      <c r="U337" s="5"/>
      <c r="V337" s="5"/>
      <c r="W337" s="5"/>
    </row>
    <row r="338" ht="15.75" customHeight="1">
      <c r="A338" s="78"/>
      <c r="J338" s="196"/>
      <c r="T338" s="5"/>
      <c r="U338" s="5"/>
      <c r="V338" s="5"/>
      <c r="W338" s="5"/>
    </row>
    <row r="339" ht="15.75" customHeight="1">
      <c r="A339" s="78"/>
      <c r="J339" s="196"/>
      <c r="T339" s="5"/>
      <c r="U339" s="5"/>
      <c r="V339" s="5"/>
      <c r="W339" s="5"/>
    </row>
    <row r="340" ht="15.75" customHeight="1">
      <c r="A340" s="78"/>
      <c r="J340" s="196"/>
      <c r="T340" s="5"/>
      <c r="U340" s="5"/>
      <c r="V340" s="5"/>
      <c r="W340" s="5"/>
    </row>
    <row r="341" ht="15.75" customHeight="1">
      <c r="A341" s="78"/>
      <c r="J341" s="196"/>
      <c r="T341" s="5"/>
      <c r="U341" s="5"/>
      <c r="V341" s="5"/>
      <c r="W341" s="5"/>
    </row>
    <row r="342" ht="15.75" customHeight="1">
      <c r="A342" s="78"/>
      <c r="J342" s="196"/>
      <c r="T342" s="5"/>
      <c r="U342" s="5"/>
      <c r="V342" s="5"/>
      <c r="W342" s="5"/>
    </row>
    <row r="343" ht="15.75" customHeight="1">
      <c r="A343" s="78"/>
      <c r="J343" s="196"/>
      <c r="T343" s="5"/>
      <c r="U343" s="5"/>
      <c r="V343" s="5"/>
      <c r="W343" s="5"/>
    </row>
    <row r="344" ht="15.75" customHeight="1">
      <c r="A344" s="78"/>
      <c r="J344" s="196"/>
      <c r="T344" s="5"/>
      <c r="U344" s="5"/>
      <c r="V344" s="5"/>
      <c r="W344" s="5"/>
    </row>
    <row r="345" ht="15.75" customHeight="1">
      <c r="A345" s="78"/>
      <c r="J345" s="196"/>
      <c r="T345" s="5"/>
      <c r="U345" s="5"/>
      <c r="V345" s="5"/>
      <c r="W345" s="5"/>
    </row>
    <row r="346" ht="15.75" customHeight="1">
      <c r="A346" s="78"/>
      <c r="J346" s="196"/>
      <c r="T346" s="5"/>
      <c r="U346" s="5"/>
      <c r="V346" s="5"/>
      <c r="W346" s="5"/>
    </row>
    <row r="347" ht="15.75" customHeight="1">
      <c r="A347" s="78"/>
      <c r="J347" s="196"/>
      <c r="T347" s="5"/>
      <c r="U347" s="5"/>
      <c r="V347" s="5"/>
      <c r="W347" s="5"/>
    </row>
    <row r="348" ht="15.75" customHeight="1">
      <c r="A348" s="78"/>
      <c r="J348" s="196"/>
      <c r="T348" s="5"/>
      <c r="U348" s="5"/>
      <c r="V348" s="5"/>
      <c r="W348" s="5"/>
    </row>
    <row r="349" ht="15.75" customHeight="1">
      <c r="A349" s="78"/>
      <c r="J349" s="196"/>
      <c r="T349" s="5"/>
      <c r="U349" s="5"/>
      <c r="V349" s="5"/>
      <c r="W349" s="5"/>
    </row>
    <row r="350" ht="15.75" customHeight="1">
      <c r="A350" s="78"/>
      <c r="J350" s="196"/>
      <c r="T350" s="5"/>
      <c r="U350" s="5"/>
      <c r="V350" s="5"/>
      <c r="W350" s="5"/>
    </row>
    <row r="351" ht="15.75" customHeight="1">
      <c r="A351" s="78"/>
      <c r="J351" s="196"/>
      <c r="T351" s="5"/>
      <c r="U351" s="5"/>
      <c r="V351" s="5"/>
      <c r="W351" s="5"/>
    </row>
    <row r="352" ht="15.75" customHeight="1">
      <c r="A352" s="78"/>
      <c r="J352" s="196"/>
      <c r="T352" s="5"/>
      <c r="U352" s="5"/>
      <c r="V352" s="5"/>
      <c r="W352" s="5"/>
    </row>
    <row r="353" ht="15.75" customHeight="1">
      <c r="A353" s="78"/>
      <c r="J353" s="196"/>
      <c r="T353" s="5"/>
      <c r="U353" s="5"/>
      <c r="V353" s="5"/>
      <c r="W353" s="5"/>
    </row>
    <row r="354" ht="15.75" customHeight="1">
      <c r="A354" s="78"/>
      <c r="J354" s="196"/>
      <c r="T354" s="5"/>
      <c r="U354" s="5"/>
      <c r="V354" s="5"/>
      <c r="W354" s="5"/>
    </row>
    <row r="355" ht="15.75" customHeight="1">
      <c r="A355" s="78"/>
      <c r="J355" s="196"/>
      <c r="T355" s="5"/>
      <c r="U355" s="5"/>
      <c r="V355" s="5"/>
      <c r="W355" s="5"/>
    </row>
    <row r="356" ht="15.75" customHeight="1">
      <c r="A356" s="78"/>
      <c r="J356" s="196"/>
      <c r="T356" s="5"/>
      <c r="U356" s="5"/>
      <c r="V356" s="5"/>
      <c r="W356" s="5"/>
    </row>
    <row r="357" ht="15.75" customHeight="1">
      <c r="A357" s="78"/>
      <c r="J357" s="196"/>
      <c r="T357" s="5"/>
      <c r="U357" s="5"/>
      <c r="V357" s="5"/>
      <c r="W357" s="5"/>
    </row>
    <row r="358" ht="15.75" customHeight="1">
      <c r="A358" s="78"/>
      <c r="J358" s="196"/>
      <c r="T358" s="5"/>
      <c r="U358" s="5"/>
      <c r="V358" s="5"/>
      <c r="W358" s="5"/>
    </row>
    <row r="359" ht="15.75" customHeight="1">
      <c r="A359" s="78"/>
      <c r="J359" s="196"/>
      <c r="T359" s="5"/>
      <c r="U359" s="5"/>
      <c r="V359" s="5"/>
      <c r="W359" s="5"/>
    </row>
    <row r="360" ht="15.75" customHeight="1">
      <c r="A360" s="78"/>
      <c r="J360" s="196"/>
      <c r="T360" s="5"/>
      <c r="U360" s="5"/>
      <c r="V360" s="5"/>
      <c r="W360" s="5"/>
    </row>
    <row r="361" ht="15.75" customHeight="1">
      <c r="A361" s="78"/>
      <c r="J361" s="196"/>
      <c r="T361" s="5"/>
      <c r="U361" s="5"/>
      <c r="V361" s="5"/>
      <c r="W361" s="5"/>
    </row>
    <row r="362" ht="15.75" customHeight="1">
      <c r="A362" s="78"/>
      <c r="J362" s="196"/>
      <c r="T362" s="5"/>
      <c r="U362" s="5"/>
      <c r="V362" s="5"/>
      <c r="W362" s="5"/>
    </row>
    <row r="363" ht="15.75" customHeight="1">
      <c r="A363" s="78"/>
      <c r="J363" s="196"/>
      <c r="T363" s="5"/>
      <c r="U363" s="5"/>
      <c r="V363" s="5"/>
      <c r="W363" s="5"/>
    </row>
    <row r="364" ht="15.75" customHeight="1">
      <c r="A364" s="78"/>
      <c r="J364" s="196"/>
      <c r="T364" s="5"/>
      <c r="U364" s="5"/>
      <c r="V364" s="5"/>
      <c r="W364" s="5"/>
    </row>
    <row r="365" ht="15.75" customHeight="1">
      <c r="A365" s="78"/>
      <c r="J365" s="196"/>
      <c r="T365" s="5"/>
      <c r="U365" s="5"/>
      <c r="V365" s="5"/>
      <c r="W365" s="5"/>
    </row>
    <row r="366" ht="15.75" customHeight="1">
      <c r="A366" s="78"/>
      <c r="J366" s="196"/>
      <c r="T366" s="5"/>
      <c r="U366" s="5"/>
      <c r="V366" s="5"/>
      <c r="W366" s="5"/>
    </row>
    <row r="367" ht="15.75" customHeight="1">
      <c r="A367" s="78"/>
      <c r="J367" s="196"/>
      <c r="T367" s="5"/>
      <c r="U367" s="5"/>
      <c r="V367" s="5"/>
      <c r="W367" s="5"/>
    </row>
    <row r="368" ht="15.75" customHeight="1">
      <c r="A368" s="78"/>
      <c r="J368" s="196"/>
      <c r="T368" s="5"/>
      <c r="U368" s="5"/>
      <c r="V368" s="5"/>
      <c r="W368" s="5"/>
    </row>
    <row r="369" ht="15.75" customHeight="1">
      <c r="A369" s="78"/>
      <c r="J369" s="196"/>
      <c r="T369" s="5"/>
      <c r="U369" s="5"/>
      <c r="V369" s="5"/>
      <c r="W369" s="5"/>
    </row>
    <row r="370" ht="15.75" customHeight="1">
      <c r="A370" s="78"/>
      <c r="J370" s="196"/>
      <c r="T370" s="5"/>
      <c r="U370" s="5"/>
      <c r="V370" s="5"/>
      <c r="W370" s="5"/>
    </row>
    <row r="371" ht="15.75" customHeight="1">
      <c r="A371" s="78"/>
      <c r="J371" s="196"/>
      <c r="T371" s="5"/>
      <c r="U371" s="5"/>
      <c r="V371" s="5"/>
      <c r="W371" s="5"/>
    </row>
    <row r="372" ht="15.75" customHeight="1">
      <c r="A372" s="78"/>
      <c r="J372" s="196"/>
      <c r="T372" s="5"/>
      <c r="U372" s="5"/>
      <c r="V372" s="5"/>
      <c r="W372" s="5"/>
    </row>
    <row r="373" ht="15.75" customHeight="1">
      <c r="A373" s="78"/>
      <c r="J373" s="196"/>
      <c r="T373" s="5"/>
      <c r="U373" s="5"/>
      <c r="V373" s="5"/>
      <c r="W373" s="5"/>
    </row>
    <row r="374" ht="15.75" customHeight="1">
      <c r="A374" s="78"/>
      <c r="J374" s="196"/>
      <c r="T374" s="5"/>
      <c r="U374" s="5"/>
      <c r="V374" s="5"/>
      <c r="W374" s="5"/>
    </row>
    <row r="375" ht="15.75" customHeight="1">
      <c r="A375" s="78"/>
      <c r="J375" s="196"/>
      <c r="T375" s="5"/>
      <c r="U375" s="5"/>
      <c r="V375" s="5"/>
      <c r="W375" s="5"/>
    </row>
    <row r="376" ht="15.75" customHeight="1">
      <c r="A376" s="78"/>
      <c r="J376" s="196"/>
      <c r="T376" s="5"/>
      <c r="U376" s="5"/>
      <c r="V376" s="5"/>
      <c r="W376" s="5"/>
    </row>
    <row r="377" ht="15.75" customHeight="1">
      <c r="A377" s="78"/>
      <c r="J377" s="196"/>
      <c r="T377" s="5"/>
      <c r="U377" s="5"/>
      <c r="V377" s="5"/>
      <c r="W377" s="5"/>
    </row>
    <row r="378" ht="15.75" customHeight="1">
      <c r="A378" s="78"/>
      <c r="J378" s="196"/>
      <c r="T378" s="5"/>
      <c r="U378" s="5"/>
      <c r="V378" s="5"/>
      <c r="W378" s="5"/>
    </row>
    <row r="379" ht="15.75" customHeight="1">
      <c r="A379" s="78"/>
      <c r="J379" s="196"/>
      <c r="T379" s="5"/>
      <c r="U379" s="5"/>
      <c r="V379" s="5"/>
      <c r="W379" s="5"/>
    </row>
    <row r="380" ht="15.75" customHeight="1">
      <c r="A380" s="78"/>
      <c r="J380" s="196"/>
      <c r="T380" s="5"/>
      <c r="U380" s="5"/>
      <c r="V380" s="5"/>
      <c r="W380" s="5"/>
    </row>
    <row r="381" ht="15.75" customHeight="1">
      <c r="A381" s="78"/>
      <c r="J381" s="196"/>
      <c r="T381" s="5"/>
      <c r="U381" s="5"/>
      <c r="V381" s="5"/>
      <c r="W381" s="5"/>
    </row>
    <row r="382" ht="15.75" customHeight="1">
      <c r="A382" s="78"/>
      <c r="J382" s="196"/>
      <c r="T382" s="5"/>
      <c r="U382" s="5"/>
      <c r="V382" s="5"/>
      <c r="W382" s="5"/>
    </row>
    <row r="383" ht="15.75" customHeight="1">
      <c r="A383" s="78"/>
      <c r="J383" s="196"/>
      <c r="T383" s="5"/>
      <c r="U383" s="5"/>
      <c r="V383" s="5"/>
      <c r="W383" s="5"/>
    </row>
    <row r="384" ht="15.75" customHeight="1">
      <c r="A384" s="78"/>
      <c r="J384" s="196"/>
      <c r="T384" s="5"/>
      <c r="U384" s="5"/>
      <c r="V384" s="5"/>
      <c r="W384" s="5"/>
    </row>
    <row r="385" ht="15.75" customHeight="1">
      <c r="A385" s="78"/>
      <c r="J385" s="196"/>
      <c r="T385" s="5"/>
      <c r="U385" s="5"/>
      <c r="V385" s="5"/>
      <c r="W385" s="5"/>
    </row>
    <row r="386" ht="15.75" customHeight="1">
      <c r="A386" s="78"/>
      <c r="J386" s="196"/>
      <c r="T386" s="5"/>
      <c r="U386" s="5"/>
      <c r="V386" s="5"/>
      <c r="W386" s="5"/>
    </row>
    <row r="387" ht="15.75" customHeight="1">
      <c r="A387" s="78"/>
      <c r="J387" s="196"/>
      <c r="T387" s="5"/>
      <c r="U387" s="5"/>
      <c r="V387" s="5"/>
      <c r="W387" s="5"/>
    </row>
    <row r="388" ht="15.75" customHeight="1">
      <c r="A388" s="78"/>
      <c r="J388" s="196"/>
      <c r="T388" s="5"/>
      <c r="U388" s="5"/>
      <c r="V388" s="5"/>
      <c r="W388" s="5"/>
    </row>
    <row r="389" ht="15.75" customHeight="1">
      <c r="A389" s="78"/>
      <c r="J389" s="196"/>
      <c r="T389" s="5"/>
      <c r="U389" s="5"/>
      <c r="V389" s="5"/>
      <c r="W389" s="5"/>
    </row>
    <row r="390" ht="15.75" customHeight="1">
      <c r="A390" s="78"/>
      <c r="J390" s="196"/>
      <c r="T390" s="5"/>
      <c r="U390" s="5"/>
      <c r="V390" s="5"/>
      <c r="W390" s="5"/>
    </row>
    <row r="391" ht="15.75" customHeight="1">
      <c r="A391" s="78"/>
      <c r="J391" s="196"/>
      <c r="T391" s="5"/>
      <c r="U391" s="5"/>
      <c r="V391" s="5"/>
      <c r="W391" s="5"/>
    </row>
    <row r="392" ht="15.75" customHeight="1">
      <c r="A392" s="78"/>
      <c r="J392" s="196"/>
      <c r="T392" s="5"/>
      <c r="U392" s="5"/>
      <c r="V392" s="5"/>
      <c r="W392" s="5"/>
    </row>
    <row r="393" ht="15.75" customHeight="1">
      <c r="A393" s="78"/>
      <c r="J393" s="196"/>
      <c r="T393" s="5"/>
      <c r="U393" s="5"/>
      <c r="V393" s="5"/>
      <c r="W393" s="5"/>
    </row>
    <row r="394" ht="15.75" customHeight="1">
      <c r="A394" s="78"/>
      <c r="J394" s="196"/>
      <c r="T394" s="5"/>
      <c r="U394" s="5"/>
      <c r="V394" s="5"/>
      <c r="W394" s="5"/>
    </row>
    <row r="395" ht="15.75" customHeight="1">
      <c r="A395" s="78"/>
      <c r="J395" s="196"/>
      <c r="T395" s="5"/>
      <c r="U395" s="5"/>
      <c r="V395" s="5"/>
      <c r="W395" s="5"/>
    </row>
    <row r="396" ht="15.75" customHeight="1">
      <c r="A396" s="78"/>
      <c r="J396" s="196"/>
      <c r="T396" s="5"/>
      <c r="U396" s="5"/>
      <c r="V396" s="5"/>
      <c r="W396" s="5"/>
    </row>
    <row r="397" ht="15.75" customHeight="1">
      <c r="A397" s="78"/>
      <c r="J397" s="196"/>
      <c r="T397" s="5"/>
      <c r="U397" s="5"/>
      <c r="V397" s="5"/>
      <c r="W397" s="5"/>
    </row>
    <row r="398" ht="15.75" customHeight="1">
      <c r="A398" s="78"/>
      <c r="J398" s="196"/>
      <c r="T398" s="5"/>
      <c r="U398" s="5"/>
      <c r="V398" s="5"/>
      <c r="W398" s="5"/>
    </row>
    <row r="399" ht="15.75" customHeight="1">
      <c r="A399" s="78"/>
      <c r="J399" s="196"/>
      <c r="T399" s="5"/>
      <c r="U399" s="5"/>
      <c r="V399" s="5"/>
      <c r="W399" s="5"/>
    </row>
    <row r="400" ht="15.75" customHeight="1">
      <c r="A400" s="78"/>
      <c r="J400" s="196"/>
      <c r="T400" s="5"/>
      <c r="U400" s="5"/>
      <c r="V400" s="5"/>
      <c r="W400" s="5"/>
    </row>
    <row r="401" ht="15.75" customHeight="1">
      <c r="A401" s="78"/>
      <c r="J401" s="196"/>
      <c r="T401" s="5"/>
      <c r="U401" s="5"/>
      <c r="V401" s="5"/>
      <c r="W401" s="5"/>
    </row>
    <row r="402" ht="15.75" customHeight="1">
      <c r="A402" s="78"/>
      <c r="J402" s="196"/>
      <c r="T402" s="5"/>
      <c r="U402" s="5"/>
      <c r="V402" s="5"/>
      <c r="W402" s="5"/>
    </row>
    <row r="403" ht="15.75" customHeight="1">
      <c r="A403" s="78"/>
      <c r="J403" s="196"/>
      <c r="T403" s="5"/>
      <c r="U403" s="5"/>
      <c r="V403" s="5"/>
      <c r="W403" s="5"/>
    </row>
    <row r="404" ht="15.75" customHeight="1">
      <c r="A404" s="78"/>
      <c r="J404" s="196"/>
      <c r="T404" s="5"/>
      <c r="U404" s="5"/>
      <c r="V404" s="5"/>
      <c r="W404" s="5"/>
    </row>
    <row r="405" ht="15.75" customHeight="1">
      <c r="A405" s="78"/>
      <c r="J405" s="196"/>
      <c r="T405" s="5"/>
      <c r="U405" s="5"/>
      <c r="V405" s="5"/>
      <c r="W405" s="5"/>
    </row>
    <row r="406" ht="15.75" customHeight="1">
      <c r="A406" s="78"/>
      <c r="J406" s="196"/>
      <c r="T406" s="5"/>
      <c r="U406" s="5"/>
      <c r="V406" s="5"/>
      <c r="W406" s="5"/>
    </row>
    <row r="407" ht="15.75" customHeight="1">
      <c r="A407" s="78"/>
      <c r="J407" s="196"/>
      <c r="T407" s="5"/>
      <c r="U407" s="5"/>
      <c r="V407" s="5"/>
      <c r="W407" s="5"/>
    </row>
    <row r="408" ht="15.75" customHeight="1">
      <c r="A408" s="78"/>
      <c r="J408" s="196"/>
      <c r="T408" s="5"/>
      <c r="U408" s="5"/>
      <c r="V408" s="5"/>
      <c r="W408" s="5"/>
    </row>
    <row r="409" ht="15.75" customHeight="1">
      <c r="A409" s="78"/>
      <c r="J409" s="196"/>
      <c r="T409" s="5"/>
      <c r="U409" s="5"/>
      <c r="V409" s="5"/>
      <c r="W409" s="5"/>
    </row>
    <row r="410" ht="15.75" customHeight="1">
      <c r="A410" s="78"/>
      <c r="J410" s="196"/>
      <c r="T410" s="5"/>
      <c r="U410" s="5"/>
      <c r="V410" s="5"/>
      <c r="W410" s="5"/>
    </row>
    <row r="411" ht="15.75" customHeight="1">
      <c r="A411" s="78"/>
      <c r="J411" s="196"/>
      <c r="T411" s="5"/>
      <c r="U411" s="5"/>
      <c r="V411" s="5"/>
      <c r="W411" s="5"/>
    </row>
    <row r="412" ht="15.75" customHeight="1">
      <c r="A412" s="78"/>
      <c r="J412" s="196"/>
      <c r="T412" s="5"/>
      <c r="U412" s="5"/>
      <c r="V412" s="5"/>
      <c r="W412" s="5"/>
    </row>
    <row r="413" ht="15.75" customHeight="1">
      <c r="A413" s="78"/>
      <c r="J413" s="196"/>
      <c r="T413" s="5"/>
      <c r="U413" s="5"/>
      <c r="V413" s="5"/>
      <c r="W413" s="5"/>
    </row>
    <row r="414" ht="15.75" customHeight="1">
      <c r="A414" s="78"/>
      <c r="J414" s="196"/>
      <c r="T414" s="5"/>
      <c r="U414" s="5"/>
      <c r="V414" s="5"/>
      <c r="W414" s="5"/>
    </row>
    <row r="415" ht="15.75" customHeight="1">
      <c r="A415" s="78"/>
      <c r="J415" s="196"/>
      <c r="T415" s="5"/>
      <c r="U415" s="5"/>
      <c r="V415" s="5"/>
      <c r="W415" s="5"/>
    </row>
    <row r="416" ht="15.75" customHeight="1">
      <c r="A416" s="78"/>
      <c r="J416" s="196"/>
      <c r="T416" s="5"/>
      <c r="U416" s="5"/>
      <c r="V416" s="5"/>
      <c r="W416" s="5"/>
    </row>
    <row r="417" ht="15.75" customHeight="1">
      <c r="A417" s="78"/>
      <c r="J417" s="196"/>
      <c r="T417" s="5"/>
      <c r="U417" s="5"/>
      <c r="V417" s="5"/>
      <c r="W417" s="5"/>
    </row>
    <row r="418" ht="15.75" customHeight="1">
      <c r="A418" s="78"/>
      <c r="J418" s="196"/>
      <c r="T418" s="5"/>
      <c r="U418" s="5"/>
      <c r="V418" s="5"/>
      <c r="W418" s="5"/>
    </row>
    <row r="419" ht="15.75" customHeight="1">
      <c r="A419" s="78"/>
      <c r="J419" s="196"/>
      <c r="T419" s="5"/>
      <c r="U419" s="5"/>
      <c r="V419" s="5"/>
      <c r="W419" s="5"/>
    </row>
    <row r="420" ht="15.75" customHeight="1">
      <c r="A420" s="78"/>
      <c r="J420" s="196"/>
      <c r="T420" s="5"/>
      <c r="U420" s="5"/>
      <c r="V420" s="5"/>
      <c r="W420" s="5"/>
    </row>
    <row r="421" ht="15.75" customHeight="1">
      <c r="A421" s="78"/>
      <c r="J421" s="196"/>
      <c r="T421" s="5"/>
      <c r="U421" s="5"/>
      <c r="V421" s="5"/>
      <c r="W421" s="5"/>
    </row>
    <row r="422" ht="15.75" customHeight="1">
      <c r="A422" s="78"/>
      <c r="J422" s="196"/>
      <c r="T422" s="5"/>
      <c r="U422" s="5"/>
      <c r="V422" s="5"/>
      <c r="W422" s="5"/>
    </row>
    <row r="423" ht="15.75" customHeight="1">
      <c r="A423" s="78"/>
      <c r="J423" s="196"/>
      <c r="T423" s="5"/>
      <c r="U423" s="5"/>
      <c r="V423" s="5"/>
      <c r="W423" s="5"/>
    </row>
    <row r="424" ht="15.75" customHeight="1">
      <c r="A424" s="78"/>
      <c r="J424" s="196"/>
      <c r="T424" s="5"/>
      <c r="U424" s="5"/>
      <c r="V424" s="5"/>
      <c r="W424" s="5"/>
    </row>
    <row r="425" ht="15.75" customHeight="1">
      <c r="A425" s="78"/>
      <c r="J425" s="196"/>
      <c r="T425" s="5"/>
      <c r="U425" s="5"/>
      <c r="V425" s="5"/>
      <c r="W425" s="5"/>
    </row>
    <row r="426" ht="15.75" customHeight="1">
      <c r="A426" s="78"/>
      <c r="J426" s="196"/>
      <c r="T426" s="5"/>
      <c r="U426" s="5"/>
      <c r="V426" s="5"/>
      <c r="W426" s="5"/>
    </row>
    <row r="427" ht="15.75" customHeight="1">
      <c r="A427" s="78"/>
      <c r="J427" s="196"/>
      <c r="T427" s="5"/>
      <c r="U427" s="5"/>
      <c r="V427" s="5"/>
      <c r="W427" s="5"/>
    </row>
    <row r="428" ht="15.75" customHeight="1">
      <c r="A428" s="78"/>
      <c r="J428" s="196"/>
      <c r="T428" s="5"/>
      <c r="U428" s="5"/>
      <c r="V428" s="5"/>
      <c r="W428" s="5"/>
    </row>
    <row r="429" ht="15.75" customHeight="1">
      <c r="A429" s="78"/>
      <c r="J429" s="196"/>
      <c r="T429" s="5"/>
      <c r="U429" s="5"/>
      <c r="V429" s="5"/>
      <c r="W429" s="5"/>
    </row>
    <row r="430" ht="15.75" customHeight="1">
      <c r="A430" s="78"/>
      <c r="J430" s="196"/>
      <c r="T430" s="5"/>
      <c r="U430" s="5"/>
      <c r="V430" s="5"/>
      <c r="W430" s="5"/>
    </row>
    <row r="431" ht="15.75" customHeight="1">
      <c r="A431" s="78"/>
      <c r="J431" s="196"/>
      <c r="T431" s="5"/>
      <c r="U431" s="5"/>
      <c r="V431" s="5"/>
      <c r="W431" s="5"/>
    </row>
    <row r="432" ht="15.75" customHeight="1">
      <c r="A432" s="78"/>
      <c r="J432" s="196"/>
      <c r="T432" s="5"/>
      <c r="U432" s="5"/>
      <c r="V432" s="5"/>
      <c r="W432" s="5"/>
    </row>
    <row r="433" ht="15.75" customHeight="1">
      <c r="A433" s="78"/>
      <c r="J433" s="196"/>
      <c r="T433" s="5"/>
      <c r="U433" s="5"/>
      <c r="V433" s="5"/>
      <c r="W433" s="5"/>
    </row>
    <row r="434" ht="15.75" customHeight="1">
      <c r="A434" s="78"/>
      <c r="J434" s="196"/>
      <c r="T434" s="5"/>
      <c r="U434" s="5"/>
      <c r="V434" s="5"/>
      <c r="W434" s="5"/>
    </row>
    <row r="435" ht="15.75" customHeight="1">
      <c r="A435" s="78"/>
      <c r="J435" s="196"/>
      <c r="T435" s="5"/>
      <c r="U435" s="5"/>
      <c r="V435" s="5"/>
      <c r="W435" s="5"/>
    </row>
    <row r="436" ht="15.75" customHeight="1">
      <c r="A436" s="78"/>
      <c r="J436" s="196"/>
      <c r="T436" s="5"/>
      <c r="U436" s="5"/>
      <c r="V436" s="5"/>
      <c r="W436" s="5"/>
    </row>
    <row r="437" ht="15.75" customHeight="1">
      <c r="A437" s="78"/>
      <c r="J437" s="196"/>
      <c r="T437" s="5"/>
      <c r="U437" s="5"/>
      <c r="V437" s="5"/>
      <c r="W437" s="5"/>
    </row>
    <row r="438" ht="15.75" customHeight="1">
      <c r="A438" s="78"/>
      <c r="J438" s="196"/>
      <c r="T438" s="5"/>
      <c r="U438" s="5"/>
      <c r="V438" s="5"/>
      <c r="W438" s="5"/>
    </row>
    <row r="439" ht="15.75" customHeight="1">
      <c r="A439" s="78"/>
      <c r="J439" s="196"/>
      <c r="T439" s="5"/>
      <c r="U439" s="5"/>
      <c r="V439" s="5"/>
      <c r="W439" s="5"/>
    </row>
    <row r="440" ht="15.75" customHeight="1">
      <c r="A440" s="78"/>
      <c r="J440" s="196"/>
      <c r="T440" s="5"/>
      <c r="U440" s="5"/>
      <c r="V440" s="5"/>
      <c r="W440" s="5"/>
    </row>
    <row r="441" ht="15.75" customHeight="1">
      <c r="A441" s="78"/>
      <c r="J441" s="196"/>
      <c r="T441" s="5"/>
      <c r="U441" s="5"/>
      <c r="V441" s="5"/>
      <c r="W441" s="5"/>
    </row>
    <row r="442" ht="15.75" customHeight="1">
      <c r="A442" s="78"/>
      <c r="J442" s="196"/>
      <c r="T442" s="5"/>
      <c r="U442" s="5"/>
      <c r="V442" s="5"/>
      <c r="W442" s="5"/>
    </row>
    <row r="443" ht="15.75" customHeight="1">
      <c r="A443" s="78"/>
      <c r="J443" s="196"/>
      <c r="T443" s="5"/>
      <c r="U443" s="5"/>
      <c r="V443" s="5"/>
      <c r="W443" s="5"/>
    </row>
    <row r="444" ht="15.75" customHeight="1">
      <c r="A444" s="78"/>
      <c r="J444" s="196"/>
      <c r="T444" s="5"/>
      <c r="U444" s="5"/>
      <c r="V444" s="5"/>
      <c r="W444" s="5"/>
    </row>
    <row r="445" ht="15.75" customHeight="1">
      <c r="A445" s="78"/>
      <c r="J445" s="196"/>
      <c r="T445" s="5"/>
      <c r="U445" s="5"/>
      <c r="V445" s="5"/>
      <c r="W445" s="5"/>
    </row>
    <row r="446" ht="15.75" customHeight="1">
      <c r="A446" s="78"/>
      <c r="J446" s="196"/>
      <c r="T446" s="5"/>
      <c r="U446" s="5"/>
      <c r="V446" s="5"/>
      <c r="W446" s="5"/>
    </row>
    <row r="447" ht="15.75" customHeight="1">
      <c r="A447" s="78"/>
      <c r="J447" s="196"/>
      <c r="T447" s="5"/>
      <c r="U447" s="5"/>
      <c r="V447" s="5"/>
      <c r="W447" s="5"/>
    </row>
    <row r="448" ht="15.75" customHeight="1">
      <c r="A448" s="78"/>
      <c r="J448" s="196"/>
      <c r="T448" s="5"/>
      <c r="U448" s="5"/>
      <c r="V448" s="5"/>
      <c r="W448" s="5"/>
    </row>
    <row r="449" ht="15.75" customHeight="1">
      <c r="A449" s="78"/>
      <c r="J449" s="196"/>
      <c r="T449" s="5"/>
      <c r="U449" s="5"/>
      <c r="V449" s="5"/>
      <c r="W449" s="5"/>
    </row>
    <row r="450" ht="15.75" customHeight="1">
      <c r="A450" s="78"/>
      <c r="J450" s="196"/>
      <c r="T450" s="5"/>
      <c r="U450" s="5"/>
      <c r="V450" s="5"/>
      <c r="W450" s="5"/>
    </row>
    <row r="451" ht="15.75" customHeight="1">
      <c r="A451" s="78"/>
      <c r="J451" s="196"/>
      <c r="T451" s="5"/>
      <c r="U451" s="5"/>
      <c r="V451" s="5"/>
      <c r="W451" s="5"/>
    </row>
    <row r="452" ht="15.75" customHeight="1">
      <c r="A452" s="78"/>
      <c r="J452" s="196"/>
      <c r="T452" s="5"/>
      <c r="U452" s="5"/>
      <c r="V452" s="5"/>
      <c r="W452" s="5"/>
    </row>
    <row r="453" ht="15.75" customHeight="1">
      <c r="A453" s="78"/>
      <c r="J453" s="196"/>
      <c r="T453" s="5"/>
      <c r="U453" s="5"/>
      <c r="V453" s="5"/>
      <c r="W453" s="5"/>
    </row>
    <row r="454" ht="15.75" customHeight="1">
      <c r="A454" s="78"/>
      <c r="J454" s="196"/>
      <c r="T454" s="5"/>
      <c r="U454" s="5"/>
      <c r="V454" s="5"/>
      <c r="W454" s="5"/>
    </row>
    <row r="455" ht="15.75" customHeight="1">
      <c r="A455" s="78"/>
      <c r="J455" s="196"/>
      <c r="T455" s="5"/>
      <c r="U455" s="5"/>
      <c r="V455" s="5"/>
      <c r="W455" s="5"/>
    </row>
    <row r="456" ht="15.75" customHeight="1">
      <c r="A456" s="78"/>
      <c r="J456" s="196"/>
      <c r="T456" s="5"/>
      <c r="U456" s="5"/>
      <c r="V456" s="5"/>
      <c r="W456" s="5"/>
    </row>
    <row r="457" ht="15.75" customHeight="1">
      <c r="A457" s="78"/>
      <c r="J457" s="196"/>
      <c r="T457" s="5"/>
      <c r="U457" s="5"/>
      <c r="V457" s="5"/>
      <c r="W457" s="5"/>
    </row>
    <row r="458" ht="15.75" customHeight="1">
      <c r="A458" s="78"/>
      <c r="J458" s="196"/>
      <c r="T458" s="5"/>
      <c r="U458" s="5"/>
      <c r="V458" s="5"/>
      <c r="W458" s="5"/>
    </row>
    <row r="459" ht="15.75" customHeight="1">
      <c r="A459" s="78"/>
      <c r="J459" s="196"/>
      <c r="T459" s="5"/>
      <c r="U459" s="5"/>
      <c r="V459" s="5"/>
      <c r="W459" s="5"/>
    </row>
    <row r="460" ht="15.75" customHeight="1">
      <c r="A460" s="78"/>
      <c r="J460" s="196"/>
      <c r="T460" s="5"/>
      <c r="U460" s="5"/>
      <c r="V460" s="5"/>
      <c r="W460" s="5"/>
    </row>
    <row r="461" ht="15.75" customHeight="1">
      <c r="A461" s="78"/>
      <c r="J461" s="196"/>
      <c r="T461" s="5"/>
      <c r="U461" s="5"/>
      <c r="V461" s="5"/>
      <c r="W461" s="5"/>
    </row>
    <row r="462" ht="15.75" customHeight="1">
      <c r="A462" s="78"/>
      <c r="J462" s="196"/>
      <c r="T462" s="5"/>
      <c r="U462" s="5"/>
      <c r="V462" s="5"/>
      <c r="W462" s="5"/>
    </row>
    <row r="463" ht="15.75" customHeight="1">
      <c r="A463" s="78"/>
      <c r="J463" s="196"/>
      <c r="T463" s="5"/>
      <c r="U463" s="5"/>
      <c r="V463" s="5"/>
      <c r="W463" s="5"/>
    </row>
    <row r="464" ht="15.75" customHeight="1">
      <c r="A464" s="78"/>
      <c r="J464" s="196"/>
      <c r="T464" s="5"/>
      <c r="U464" s="5"/>
      <c r="V464" s="5"/>
      <c r="W464" s="5"/>
    </row>
    <row r="465" ht="15.75" customHeight="1">
      <c r="A465" s="78"/>
      <c r="J465" s="196"/>
      <c r="T465" s="5"/>
      <c r="U465" s="5"/>
      <c r="V465" s="5"/>
      <c r="W465" s="5"/>
    </row>
    <row r="466" ht="15.75" customHeight="1">
      <c r="A466" s="78"/>
      <c r="J466" s="196"/>
      <c r="T466" s="5"/>
      <c r="U466" s="5"/>
      <c r="V466" s="5"/>
      <c r="W466" s="5"/>
    </row>
    <row r="467" ht="15.75" customHeight="1">
      <c r="A467" s="78"/>
      <c r="J467" s="196"/>
      <c r="T467" s="5"/>
      <c r="U467" s="5"/>
      <c r="V467" s="5"/>
      <c r="W467" s="5"/>
    </row>
    <row r="468" ht="15.75" customHeight="1">
      <c r="A468" s="78"/>
      <c r="J468" s="196"/>
      <c r="T468" s="5"/>
      <c r="U468" s="5"/>
      <c r="V468" s="5"/>
      <c r="W468" s="5"/>
    </row>
    <row r="469" ht="15.75" customHeight="1">
      <c r="A469" s="78"/>
      <c r="J469" s="196"/>
      <c r="T469" s="5"/>
      <c r="U469" s="5"/>
      <c r="V469" s="5"/>
      <c r="W469" s="5"/>
    </row>
    <row r="470" ht="15.75" customHeight="1">
      <c r="A470" s="78"/>
      <c r="J470" s="196"/>
      <c r="T470" s="5"/>
      <c r="U470" s="5"/>
      <c r="V470" s="5"/>
      <c r="W470" s="5"/>
    </row>
    <row r="471" ht="15.75" customHeight="1">
      <c r="A471" s="78"/>
      <c r="J471" s="196"/>
      <c r="T471" s="5"/>
      <c r="U471" s="5"/>
      <c r="V471" s="5"/>
      <c r="W471" s="5"/>
    </row>
    <row r="472" ht="15.75" customHeight="1">
      <c r="A472" s="78"/>
      <c r="J472" s="196"/>
      <c r="T472" s="5"/>
      <c r="U472" s="5"/>
      <c r="V472" s="5"/>
      <c r="W472" s="5"/>
    </row>
    <row r="473" ht="15.75" customHeight="1">
      <c r="A473" s="78"/>
      <c r="J473" s="196"/>
      <c r="T473" s="5"/>
      <c r="U473" s="5"/>
      <c r="V473" s="5"/>
      <c r="W473" s="5"/>
    </row>
    <row r="474" ht="15.75" customHeight="1">
      <c r="A474" s="78"/>
      <c r="J474" s="196"/>
      <c r="T474" s="5"/>
      <c r="U474" s="5"/>
      <c r="V474" s="5"/>
      <c r="W474" s="5"/>
    </row>
    <row r="475" ht="15.75" customHeight="1">
      <c r="A475" s="78"/>
      <c r="J475" s="196"/>
      <c r="T475" s="5"/>
      <c r="U475" s="5"/>
      <c r="V475" s="5"/>
      <c r="W475" s="5"/>
    </row>
    <row r="476" ht="15.75" customHeight="1">
      <c r="A476" s="78"/>
      <c r="J476" s="196"/>
      <c r="T476" s="5"/>
      <c r="U476" s="5"/>
      <c r="V476" s="5"/>
      <c r="W476" s="5"/>
    </row>
    <row r="477" ht="15.75" customHeight="1">
      <c r="A477" s="78"/>
      <c r="J477" s="196"/>
      <c r="T477" s="5"/>
      <c r="U477" s="5"/>
      <c r="V477" s="5"/>
      <c r="W477" s="5"/>
    </row>
    <row r="478" ht="15.75" customHeight="1">
      <c r="A478" s="78"/>
      <c r="J478" s="196"/>
      <c r="T478" s="5"/>
      <c r="U478" s="5"/>
      <c r="V478" s="5"/>
      <c r="W478" s="5"/>
    </row>
    <row r="479" ht="15.75" customHeight="1">
      <c r="A479" s="78"/>
      <c r="J479" s="196"/>
      <c r="T479" s="5"/>
      <c r="U479" s="5"/>
      <c r="V479" s="5"/>
      <c r="W479" s="5"/>
    </row>
    <row r="480" ht="15.75" customHeight="1">
      <c r="A480" s="78"/>
      <c r="J480" s="196"/>
      <c r="T480" s="5"/>
      <c r="U480" s="5"/>
      <c r="V480" s="5"/>
      <c r="W480" s="5"/>
    </row>
    <row r="481" ht="15.75" customHeight="1">
      <c r="A481" s="78"/>
      <c r="J481" s="196"/>
      <c r="T481" s="5"/>
      <c r="U481" s="5"/>
      <c r="V481" s="5"/>
      <c r="W481" s="5"/>
    </row>
    <row r="482" ht="15.75" customHeight="1">
      <c r="A482" s="78"/>
      <c r="J482" s="196"/>
      <c r="T482" s="5"/>
      <c r="U482" s="5"/>
      <c r="V482" s="5"/>
      <c r="W482" s="5"/>
    </row>
    <row r="483" ht="15.75" customHeight="1">
      <c r="A483" s="78"/>
      <c r="J483" s="196"/>
      <c r="T483" s="5"/>
      <c r="U483" s="5"/>
      <c r="V483" s="5"/>
      <c r="W483" s="5"/>
    </row>
    <row r="484" ht="15.75" customHeight="1">
      <c r="A484" s="78"/>
      <c r="J484" s="196"/>
      <c r="T484" s="5"/>
      <c r="U484" s="5"/>
      <c r="V484" s="5"/>
      <c r="W484" s="5"/>
    </row>
    <row r="485" ht="15.75" customHeight="1">
      <c r="A485" s="78"/>
      <c r="J485" s="196"/>
      <c r="T485" s="5"/>
      <c r="U485" s="5"/>
      <c r="V485" s="5"/>
      <c r="W485" s="5"/>
    </row>
    <row r="486" ht="15.75" customHeight="1">
      <c r="A486" s="78"/>
      <c r="J486" s="196"/>
      <c r="T486" s="5"/>
      <c r="U486" s="5"/>
      <c r="V486" s="5"/>
      <c r="W486" s="5"/>
    </row>
    <row r="487" ht="15.75" customHeight="1">
      <c r="A487" s="78"/>
      <c r="J487" s="196"/>
      <c r="T487" s="5"/>
      <c r="U487" s="5"/>
      <c r="V487" s="5"/>
      <c r="W487" s="5"/>
    </row>
    <row r="488" ht="15.75" customHeight="1">
      <c r="A488" s="78"/>
      <c r="J488" s="196"/>
      <c r="T488" s="5"/>
      <c r="U488" s="5"/>
      <c r="V488" s="5"/>
      <c r="W488" s="5"/>
    </row>
    <row r="489" ht="15.75" customHeight="1">
      <c r="A489" s="78"/>
      <c r="J489" s="196"/>
      <c r="T489" s="5"/>
      <c r="U489" s="5"/>
      <c r="V489" s="5"/>
      <c r="W489" s="5"/>
    </row>
    <row r="490" ht="15.75" customHeight="1">
      <c r="A490" s="78"/>
      <c r="J490" s="196"/>
      <c r="T490" s="5"/>
      <c r="U490" s="5"/>
      <c r="V490" s="5"/>
      <c r="W490" s="5"/>
    </row>
    <row r="491" ht="15.75" customHeight="1">
      <c r="A491" s="78"/>
      <c r="J491" s="196"/>
      <c r="T491" s="5"/>
      <c r="U491" s="5"/>
      <c r="V491" s="5"/>
      <c r="W491" s="5"/>
    </row>
    <row r="492" ht="15.75" customHeight="1">
      <c r="A492" s="78"/>
      <c r="J492" s="196"/>
      <c r="T492" s="5"/>
      <c r="U492" s="5"/>
      <c r="V492" s="5"/>
      <c r="W492" s="5"/>
    </row>
    <row r="493" ht="15.75" customHeight="1">
      <c r="A493" s="78"/>
      <c r="J493" s="196"/>
      <c r="T493" s="5"/>
      <c r="U493" s="5"/>
      <c r="V493" s="5"/>
      <c r="W493" s="5"/>
    </row>
    <row r="494" ht="15.75" customHeight="1">
      <c r="A494" s="78"/>
      <c r="J494" s="196"/>
      <c r="T494" s="5"/>
      <c r="U494" s="5"/>
      <c r="V494" s="5"/>
      <c r="W494" s="5"/>
    </row>
    <row r="495" ht="15.75" customHeight="1">
      <c r="A495" s="78"/>
      <c r="J495" s="196"/>
      <c r="T495" s="5"/>
      <c r="U495" s="5"/>
      <c r="V495" s="5"/>
      <c r="W495" s="5"/>
    </row>
    <row r="496" ht="15.75" customHeight="1">
      <c r="A496" s="78"/>
      <c r="J496" s="196"/>
      <c r="T496" s="5"/>
      <c r="U496" s="5"/>
      <c r="V496" s="5"/>
      <c r="W496" s="5"/>
    </row>
    <row r="497" ht="15.75" customHeight="1">
      <c r="A497" s="78"/>
      <c r="J497" s="196"/>
      <c r="T497" s="5"/>
      <c r="U497" s="5"/>
      <c r="V497" s="5"/>
      <c r="W497" s="5"/>
    </row>
    <row r="498" ht="15.75" customHeight="1">
      <c r="A498" s="78"/>
      <c r="J498" s="196"/>
      <c r="T498" s="5"/>
      <c r="U498" s="5"/>
      <c r="V498" s="5"/>
      <c r="W498" s="5"/>
    </row>
    <row r="499" ht="15.75" customHeight="1">
      <c r="A499" s="78"/>
      <c r="J499" s="196"/>
      <c r="T499" s="5"/>
      <c r="U499" s="5"/>
      <c r="V499" s="5"/>
      <c r="W499" s="5"/>
    </row>
    <row r="500" ht="15.75" customHeight="1">
      <c r="A500" s="78"/>
      <c r="J500" s="196"/>
      <c r="T500" s="5"/>
      <c r="U500" s="5"/>
      <c r="V500" s="5"/>
      <c r="W500" s="5"/>
    </row>
    <row r="501" ht="15.75" customHeight="1">
      <c r="A501" s="78"/>
      <c r="J501" s="196"/>
      <c r="T501" s="5"/>
      <c r="U501" s="5"/>
      <c r="V501" s="5"/>
      <c r="W501" s="5"/>
    </row>
    <row r="502" ht="15.75" customHeight="1">
      <c r="A502" s="78"/>
      <c r="J502" s="196"/>
      <c r="T502" s="5"/>
      <c r="U502" s="5"/>
      <c r="V502" s="5"/>
      <c r="W502" s="5"/>
    </row>
    <row r="503" ht="15.75" customHeight="1">
      <c r="A503" s="78"/>
      <c r="J503" s="196"/>
      <c r="T503" s="5"/>
      <c r="U503" s="5"/>
      <c r="V503" s="5"/>
      <c r="W503" s="5"/>
    </row>
    <row r="504" ht="15.75" customHeight="1">
      <c r="A504" s="78"/>
      <c r="J504" s="196"/>
      <c r="T504" s="5"/>
      <c r="U504" s="5"/>
      <c r="V504" s="5"/>
      <c r="W504" s="5"/>
    </row>
    <row r="505" ht="15.75" customHeight="1">
      <c r="A505" s="78"/>
      <c r="J505" s="196"/>
      <c r="T505" s="5"/>
      <c r="U505" s="5"/>
      <c r="V505" s="5"/>
      <c r="W505" s="5"/>
    </row>
    <row r="506" ht="15.75" customHeight="1">
      <c r="A506" s="78"/>
      <c r="J506" s="196"/>
      <c r="T506" s="5"/>
      <c r="U506" s="5"/>
      <c r="V506" s="5"/>
      <c r="W506" s="5"/>
    </row>
    <row r="507" ht="15.75" customHeight="1">
      <c r="A507" s="78"/>
      <c r="J507" s="196"/>
      <c r="T507" s="5"/>
      <c r="U507" s="5"/>
      <c r="V507" s="5"/>
      <c r="W507" s="5"/>
    </row>
    <row r="508" ht="15.75" customHeight="1">
      <c r="A508" s="78"/>
      <c r="J508" s="196"/>
      <c r="T508" s="5"/>
      <c r="U508" s="5"/>
      <c r="V508" s="5"/>
      <c r="W508" s="5"/>
    </row>
    <row r="509" ht="15.75" customHeight="1">
      <c r="A509" s="78"/>
      <c r="J509" s="196"/>
      <c r="T509" s="5"/>
      <c r="U509" s="5"/>
      <c r="V509" s="5"/>
      <c r="W509" s="5"/>
    </row>
    <row r="510" ht="15.75" customHeight="1">
      <c r="A510" s="78"/>
      <c r="J510" s="196"/>
      <c r="T510" s="5"/>
      <c r="U510" s="5"/>
      <c r="V510" s="5"/>
      <c r="W510" s="5"/>
    </row>
    <row r="511" ht="15.75" customHeight="1">
      <c r="A511" s="78"/>
      <c r="J511" s="196"/>
      <c r="T511" s="5"/>
      <c r="U511" s="5"/>
      <c r="V511" s="5"/>
      <c r="W511" s="5"/>
    </row>
    <row r="512" ht="15.75" customHeight="1">
      <c r="A512" s="78"/>
      <c r="J512" s="196"/>
      <c r="T512" s="5"/>
      <c r="U512" s="5"/>
      <c r="V512" s="5"/>
      <c r="W512" s="5"/>
    </row>
    <row r="513" ht="15.75" customHeight="1">
      <c r="A513" s="78"/>
      <c r="J513" s="196"/>
      <c r="T513" s="5"/>
      <c r="U513" s="5"/>
      <c r="V513" s="5"/>
      <c r="W513" s="5"/>
    </row>
    <row r="514" ht="15.75" customHeight="1">
      <c r="A514" s="78"/>
      <c r="J514" s="196"/>
      <c r="T514" s="5"/>
      <c r="U514" s="5"/>
      <c r="V514" s="5"/>
      <c r="W514" s="5"/>
    </row>
    <row r="515" ht="15.75" customHeight="1">
      <c r="A515" s="78"/>
      <c r="J515" s="196"/>
      <c r="T515" s="5"/>
      <c r="U515" s="5"/>
      <c r="V515" s="5"/>
      <c r="W515" s="5"/>
    </row>
    <row r="516" ht="15.75" customHeight="1">
      <c r="A516" s="78"/>
      <c r="J516" s="196"/>
      <c r="T516" s="5"/>
      <c r="U516" s="5"/>
      <c r="V516" s="5"/>
      <c r="W516" s="5"/>
    </row>
    <row r="517" ht="15.75" customHeight="1">
      <c r="A517" s="78"/>
      <c r="J517" s="196"/>
      <c r="T517" s="5"/>
      <c r="U517" s="5"/>
      <c r="V517" s="5"/>
      <c r="W517" s="5"/>
    </row>
    <row r="518" ht="15.75" customHeight="1">
      <c r="A518" s="78"/>
      <c r="J518" s="196"/>
      <c r="T518" s="5"/>
      <c r="U518" s="5"/>
      <c r="V518" s="5"/>
      <c r="W518" s="5"/>
    </row>
    <row r="519" ht="15.75" customHeight="1">
      <c r="A519" s="78"/>
      <c r="J519" s="196"/>
      <c r="T519" s="5"/>
      <c r="U519" s="5"/>
      <c r="V519" s="5"/>
      <c r="W519" s="5"/>
    </row>
    <row r="520" ht="15.75" customHeight="1">
      <c r="A520" s="78"/>
      <c r="J520" s="196"/>
      <c r="T520" s="5"/>
      <c r="U520" s="5"/>
      <c r="V520" s="5"/>
      <c r="W520" s="5"/>
    </row>
    <row r="521" ht="15.75" customHeight="1">
      <c r="A521" s="78"/>
      <c r="J521" s="196"/>
      <c r="T521" s="5"/>
      <c r="U521" s="5"/>
      <c r="V521" s="5"/>
      <c r="W521" s="5"/>
    </row>
    <row r="522" ht="15.75" customHeight="1">
      <c r="A522" s="78"/>
      <c r="J522" s="196"/>
      <c r="T522" s="5"/>
      <c r="U522" s="5"/>
      <c r="V522" s="5"/>
      <c r="W522" s="5"/>
    </row>
    <row r="523" ht="15.75" customHeight="1">
      <c r="A523" s="78"/>
      <c r="J523" s="196"/>
      <c r="T523" s="5"/>
      <c r="U523" s="5"/>
      <c r="V523" s="5"/>
      <c r="W523" s="5"/>
    </row>
    <row r="524" ht="15.75" customHeight="1">
      <c r="A524" s="78"/>
      <c r="J524" s="196"/>
      <c r="T524" s="5"/>
      <c r="U524" s="5"/>
      <c r="V524" s="5"/>
      <c r="W524" s="5"/>
    </row>
    <row r="525" ht="15.75" customHeight="1">
      <c r="A525" s="78"/>
      <c r="J525" s="196"/>
      <c r="T525" s="5"/>
      <c r="U525" s="5"/>
      <c r="V525" s="5"/>
      <c r="W525" s="5"/>
    </row>
    <row r="526" ht="15.75" customHeight="1">
      <c r="A526" s="78"/>
      <c r="J526" s="196"/>
      <c r="T526" s="5"/>
      <c r="U526" s="5"/>
      <c r="V526" s="5"/>
      <c r="W526" s="5"/>
    </row>
    <row r="527" ht="15.75" customHeight="1">
      <c r="A527" s="78"/>
      <c r="J527" s="196"/>
      <c r="T527" s="5"/>
      <c r="U527" s="5"/>
      <c r="V527" s="5"/>
      <c r="W527" s="5"/>
    </row>
    <row r="528" ht="15.75" customHeight="1">
      <c r="A528" s="78"/>
      <c r="J528" s="196"/>
      <c r="T528" s="5"/>
      <c r="U528" s="5"/>
      <c r="V528" s="5"/>
      <c r="W528" s="5"/>
    </row>
    <row r="529" ht="15.75" customHeight="1">
      <c r="A529" s="78"/>
      <c r="J529" s="196"/>
      <c r="T529" s="5"/>
      <c r="U529" s="5"/>
      <c r="V529" s="5"/>
      <c r="W529" s="5"/>
    </row>
    <row r="530" ht="15.75" customHeight="1">
      <c r="A530" s="78"/>
      <c r="J530" s="196"/>
      <c r="T530" s="5"/>
      <c r="U530" s="5"/>
      <c r="V530" s="5"/>
      <c r="W530" s="5"/>
    </row>
    <row r="531" ht="15.75" customHeight="1">
      <c r="A531" s="78"/>
      <c r="J531" s="196"/>
      <c r="T531" s="5"/>
      <c r="U531" s="5"/>
      <c r="V531" s="5"/>
      <c r="W531" s="5"/>
    </row>
    <row r="532" ht="15.75" customHeight="1">
      <c r="A532" s="78"/>
      <c r="J532" s="196"/>
      <c r="T532" s="5"/>
      <c r="U532" s="5"/>
      <c r="V532" s="5"/>
      <c r="W532" s="5"/>
    </row>
    <row r="533" ht="15.75" customHeight="1">
      <c r="A533" s="78"/>
      <c r="J533" s="196"/>
      <c r="T533" s="5"/>
      <c r="U533" s="5"/>
      <c r="V533" s="5"/>
      <c r="W533" s="5"/>
    </row>
    <row r="534" ht="15.75" customHeight="1">
      <c r="A534" s="78"/>
      <c r="J534" s="196"/>
      <c r="T534" s="5"/>
      <c r="U534" s="5"/>
      <c r="V534" s="5"/>
      <c r="W534" s="5"/>
    </row>
    <row r="535" ht="15.75" customHeight="1">
      <c r="A535" s="78"/>
      <c r="J535" s="196"/>
      <c r="T535" s="5"/>
      <c r="U535" s="5"/>
      <c r="V535" s="5"/>
      <c r="W535" s="5"/>
    </row>
    <row r="536" ht="15.75" customHeight="1">
      <c r="A536" s="78"/>
      <c r="J536" s="196"/>
      <c r="T536" s="5"/>
      <c r="U536" s="5"/>
      <c r="V536" s="5"/>
      <c r="W536" s="5"/>
    </row>
    <row r="537" ht="15.75" customHeight="1">
      <c r="A537" s="78"/>
      <c r="J537" s="196"/>
      <c r="T537" s="5"/>
      <c r="U537" s="5"/>
      <c r="V537" s="5"/>
      <c r="W537" s="5"/>
    </row>
    <row r="538" ht="15.75" customHeight="1">
      <c r="A538" s="78"/>
      <c r="J538" s="196"/>
      <c r="T538" s="5"/>
      <c r="U538" s="5"/>
      <c r="V538" s="5"/>
      <c r="W538" s="5"/>
    </row>
    <row r="539" ht="15.75" customHeight="1">
      <c r="A539" s="78"/>
      <c r="J539" s="196"/>
      <c r="T539" s="5"/>
      <c r="U539" s="5"/>
      <c r="V539" s="5"/>
      <c r="W539" s="5"/>
    </row>
    <row r="540" ht="15.75" customHeight="1">
      <c r="A540" s="78"/>
      <c r="J540" s="196"/>
      <c r="T540" s="5"/>
      <c r="U540" s="5"/>
      <c r="V540" s="5"/>
      <c r="W540" s="5"/>
    </row>
    <row r="541" ht="15.75" customHeight="1">
      <c r="A541" s="78"/>
      <c r="J541" s="196"/>
      <c r="T541" s="5"/>
      <c r="U541" s="5"/>
      <c r="V541" s="5"/>
      <c r="W541" s="5"/>
    </row>
    <row r="542" ht="15.75" customHeight="1">
      <c r="A542" s="78"/>
      <c r="J542" s="196"/>
      <c r="T542" s="5"/>
      <c r="U542" s="5"/>
      <c r="V542" s="5"/>
      <c r="W542" s="5"/>
    </row>
    <row r="543" ht="15.75" customHeight="1">
      <c r="A543" s="78"/>
      <c r="J543" s="196"/>
      <c r="T543" s="5"/>
      <c r="U543" s="5"/>
      <c r="V543" s="5"/>
      <c r="W543" s="5"/>
    </row>
    <row r="544" ht="15.75" customHeight="1">
      <c r="A544" s="78"/>
      <c r="J544" s="196"/>
      <c r="T544" s="5"/>
      <c r="U544" s="5"/>
      <c r="V544" s="5"/>
      <c r="W544" s="5"/>
    </row>
    <row r="545" ht="15.75" customHeight="1">
      <c r="A545" s="78"/>
      <c r="J545" s="196"/>
      <c r="T545" s="5"/>
      <c r="U545" s="5"/>
      <c r="V545" s="5"/>
      <c r="W545" s="5"/>
    </row>
    <row r="546" ht="15.75" customHeight="1">
      <c r="A546" s="78"/>
      <c r="J546" s="196"/>
      <c r="T546" s="5"/>
      <c r="U546" s="5"/>
      <c r="V546" s="5"/>
      <c r="W546" s="5"/>
    </row>
    <row r="547" ht="15.75" customHeight="1">
      <c r="A547" s="78"/>
      <c r="J547" s="196"/>
      <c r="T547" s="5"/>
      <c r="U547" s="5"/>
      <c r="V547" s="5"/>
      <c r="W547" s="5"/>
    </row>
    <row r="548" ht="15.75" customHeight="1">
      <c r="A548" s="78"/>
      <c r="J548" s="196"/>
      <c r="T548" s="5"/>
      <c r="U548" s="5"/>
      <c r="V548" s="5"/>
      <c r="W548" s="5"/>
    </row>
    <row r="549" ht="15.75" customHeight="1">
      <c r="A549" s="78"/>
      <c r="J549" s="196"/>
      <c r="T549" s="5"/>
      <c r="U549" s="5"/>
      <c r="V549" s="5"/>
      <c r="W549" s="5"/>
    </row>
    <row r="550" ht="15.75" customHeight="1">
      <c r="A550" s="78"/>
      <c r="J550" s="196"/>
      <c r="T550" s="5"/>
      <c r="U550" s="5"/>
      <c r="V550" s="5"/>
      <c r="W550" s="5"/>
    </row>
    <row r="551" ht="15.75" customHeight="1">
      <c r="A551" s="78"/>
      <c r="J551" s="196"/>
      <c r="T551" s="5"/>
      <c r="U551" s="5"/>
      <c r="V551" s="5"/>
      <c r="W551" s="5"/>
    </row>
    <row r="552" ht="15.75" customHeight="1">
      <c r="A552" s="78"/>
      <c r="J552" s="196"/>
      <c r="T552" s="5"/>
      <c r="U552" s="5"/>
      <c r="V552" s="5"/>
      <c r="W552" s="5"/>
    </row>
    <row r="553" ht="15.75" customHeight="1">
      <c r="A553" s="78"/>
      <c r="J553" s="196"/>
      <c r="T553" s="5"/>
      <c r="U553" s="5"/>
      <c r="V553" s="5"/>
      <c r="W553" s="5"/>
    </row>
    <row r="554" ht="15.75" customHeight="1">
      <c r="A554" s="78"/>
      <c r="J554" s="196"/>
      <c r="T554" s="5"/>
      <c r="U554" s="5"/>
      <c r="V554" s="5"/>
      <c r="W554" s="5"/>
    </row>
    <row r="555" ht="15.75" customHeight="1">
      <c r="A555" s="78"/>
      <c r="J555" s="196"/>
      <c r="T555" s="5"/>
      <c r="U555" s="5"/>
      <c r="V555" s="5"/>
      <c r="W555" s="5"/>
    </row>
    <row r="556" ht="15.75" customHeight="1">
      <c r="A556" s="78"/>
      <c r="J556" s="196"/>
      <c r="T556" s="5"/>
      <c r="U556" s="5"/>
      <c r="V556" s="5"/>
      <c r="W556" s="5"/>
    </row>
    <row r="557" ht="15.75" customHeight="1">
      <c r="A557" s="78"/>
      <c r="J557" s="196"/>
      <c r="T557" s="5"/>
      <c r="U557" s="5"/>
      <c r="V557" s="5"/>
      <c r="W557" s="5"/>
    </row>
    <row r="558" ht="15.75" customHeight="1">
      <c r="A558" s="78"/>
      <c r="J558" s="196"/>
      <c r="T558" s="5"/>
      <c r="U558" s="5"/>
      <c r="V558" s="5"/>
      <c r="W558" s="5"/>
    </row>
    <row r="559" ht="15.75" customHeight="1">
      <c r="A559" s="78"/>
      <c r="J559" s="196"/>
      <c r="T559" s="5"/>
      <c r="U559" s="5"/>
      <c r="V559" s="5"/>
      <c r="W559" s="5"/>
    </row>
    <row r="560" ht="15.75" customHeight="1">
      <c r="A560" s="78"/>
      <c r="J560" s="196"/>
      <c r="T560" s="5"/>
      <c r="U560" s="5"/>
      <c r="V560" s="5"/>
      <c r="W560" s="5"/>
    </row>
    <row r="561" ht="15.75" customHeight="1">
      <c r="A561" s="78"/>
      <c r="J561" s="196"/>
      <c r="T561" s="5"/>
      <c r="U561" s="5"/>
      <c r="V561" s="5"/>
      <c r="W561" s="5"/>
    </row>
    <row r="562" ht="15.75" customHeight="1">
      <c r="A562" s="78"/>
      <c r="J562" s="196"/>
      <c r="T562" s="5"/>
      <c r="U562" s="5"/>
      <c r="V562" s="5"/>
      <c r="W562" s="5"/>
    </row>
    <row r="563" ht="15.75" customHeight="1">
      <c r="A563" s="78"/>
      <c r="J563" s="196"/>
      <c r="T563" s="5"/>
      <c r="U563" s="5"/>
      <c r="V563" s="5"/>
      <c r="W563" s="5"/>
    </row>
    <row r="564" ht="15.75" customHeight="1">
      <c r="A564" s="78"/>
      <c r="J564" s="196"/>
      <c r="T564" s="5"/>
      <c r="U564" s="5"/>
      <c r="V564" s="5"/>
      <c r="W564" s="5"/>
    </row>
    <row r="565" ht="15.75" customHeight="1">
      <c r="A565" s="78"/>
      <c r="J565" s="196"/>
      <c r="T565" s="5"/>
      <c r="U565" s="5"/>
      <c r="V565" s="5"/>
      <c r="W565" s="5"/>
    </row>
    <row r="566" ht="15.75" customHeight="1">
      <c r="A566" s="78"/>
      <c r="J566" s="196"/>
      <c r="T566" s="5"/>
      <c r="U566" s="5"/>
      <c r="V566" s="5"/>
      <c r="W566" s="5"/>
    </row>
    <row r="567" ht="15.75" customHeight="1">
      <c r="A567" s="78"/>
      <c r="J567" s="196"/>
      <c r="T567" s="5"/>
      <c r="U567" s="5"/>
      <c r="V567" s="5"/>
      <c r="W567" s="5"/>
    </row>
    <row r="568" ht="15.75" customHeight="1">
      <c r="A568" s="78"/>
      <c r="J568" s="196"/>
      <c r="T568" s="5"/>
      <c r="U568" s="5"/>
      <c r="V568" s="5"/>
      <c r="W568" s="5"/>
    </row>
    <row r="569" ht="15.75" customHeight="1">
      <c r="A569" s="78"/>
      <c r="J569" s="196"/>
      <c r="T569" s="5"/>
      <c r="U569" s="5"/>
      <c r="V569" s="5"/>
      <c r="W569" s="5"/>
    </row>
    <row r="570" ht="15.75" customHeight="1">
      <c r="A570" s="78"/>
      <c r="J570" s="196"/>
      <c r="T570" s="5"/>
      <c r="U570" s="5"/>
      <c r="V570" s="5"/>
      <c r="W570" s="5"/>
    </row>
    <row r="571" ht="15.75" customHeight="1">
      <c r="A571" s="78"/>
      <c r="J571" s="196"/>
      <c r="T571" s="5"/>
      <c r="U571" s="5"/>
      <c r="V571" s="5"/>
      <c r="W571" s="5"/>
    </row>
    <row r="572" ht="15.75" customHeight="1">
      <c r="A572" s="78"/>
      <c r="J572" s="196"/>
      <c r="T572" s="5"/>
      <c r="U572" s="5"/>
      <c r="V572" s="5"/>
      <c r="W572" s="5"/>
    </row>
    <row r="573" ht="15.75" customHeight="1">
      <c r="A573" s="78"/>
      <c r="J573" s="196"/>
      <c r="T573" s="5"/>
      <c r="U573" s="5"/>
      <c r="V573" s="5"/>
      <c r="W573" s="5"/>
    </row>
    <row r="574" ht="15.75" customHeight="1">
      <c r="A574" s="78"/>
      <c r="J574" s="196"/>
      <c r="T574" s="5"/>
      <c r="U574" s="5"/>
      <c r="V574" s="5"/>
      <c r="W574" s="5"/>
    </row>
    <row r="575" ht="15.75" customHeight="1">
      <c r="A575" s="78"/>
      <c r="J575" s="196"/>
      <c r="T575" s="5"/>
      <c r="U575" s="5"/>
      <c r="V575" s="5"/>
      <c r="W575" s="5"/>
    </row>
    <row r="576" ht="15.75" customHeight="1">
      <c r="A576" s="78"/>
      <c r="J576" s="196"/>
      <c r="T576" s="5"/>
      <c r="U576" s="5"/>
      <c r="V576" s="5"/>
      <c r="W576" s="5"/>
    </row>
    <row r="577" ht="15.75" customHeight="1">
      <c r="A577" s="78"/>
      <c r="J577" s="196"/>
      <c r="T577" s="5"/>
      <c r="U577" s="5"/>
      <c r="V577" s="5"/>
      <c r="W577" s="5"/>
    </row>
    <row r="578" ht="15.75" customHeight="1">
      <c r="A578" s="78"/>
      <c r="J578" s="196"/>
      <c r="T578" s="5"/>
      <c r="U578" s="5"/>
      <c r="V578" s="5"/>
      <c r="W578" s="5"/>
    </row>
    <row r="579" ht="15.75" customHeight="1">
      <c r="A579" s="78"/>
      <c r="J579" s="196"/>
      <c r="T579" s="5"/>
      <c r="U579" s="5"/>
      <c r="V579" s="5"/>
      <c r="W579" s="5"/>
    </row>
    <row r="580" ht="15.75" customHeight="1">
      <c r="A580" s="78"/>
      <c r="J580" s="196"/>
      <c r="T580" s="5"/>
      <c r="U580" s="5"/>
      <c r="V580" s="5"/>
      <c r="W580" s="5"/>
    </row>
    <row r="581" ht="15.75" customHeight="1">
      <c r="A581" s="78"/>
      <c r="J581" s="196"/>
      <c r="T581" s="5"/>
      <c r="U581" s="5"/>
      <c r="V581" s="5"/>
      <c r="W581" s="5"/>
    </row>
    <row r="582" ht="15.75" customHeight="1">
      <c r="A582" s="78"/>
      <c r="J582" s="196"/>
      <c r="T582" s="5"/>
      <c r="U582" s="5"/>
      <c r="V582" s="5"/>
      <c r="W582" s="5"/>
    </row>
    <row r="583" ht="15.75" customHeight="1">
      <c r="A583" s="78"/>
      <c r="J583" s="196"/>
      <c r="T583" s="5"/>
      <c r="U583" s="5"/>
      <c r="V583" s="5"/>
      <c r="W583" s="5"/>
    </row>
    <row r="584" ht="15.75" customHeight="1">
      <c r="A584" s="78"/>
      <c r="J584" s="196"/>
      <c r="T584" s="5"/>
      <c r="U584" s="5"/>
      <c r="V584" s="5"/>
      <c r="W584" s="5"/>
    </row>
    <row r="585" ht="15.75" customHeight="1">
      <c r="A585" s="78"/>
      <c r="J585" s="196"/>
      <c r="T585" s="5"/>
      <c r="U585" s="5"/>
      <c r="V585" s="5"/>
      <c r="W585" s="5"/>
    </row>
    <row r="586" ht="15.75" customHeight="1">
      <c r="A586" s="78"/>
      <c r="J586" s="196"/>
      <c r="T586" s="5"/>
      <c r="U586" s="5"/>
      <c r="V586" s="5"/>
      <c r="W586" s="5"/>
    </row>
    <row r="587" ht="15.75" customHeight="1">
      <c r="A587" s="78"/>
      <c r="J587" s="196"/>
      <c r="T587" s="5"/>
      <c r="U587" s="5"/>
      <c r="V587" s="5"/>
      <c r="W587" s="5"/>
    </row>
    <row r="588" ht="15.75" customHeight="1">
      <c r="A588" s="78"/>
      <c r="J588" s="196"/>
      <c r="T588" s="5"/>
      <c r="U588" s="5"/>
      <c r="V588" s="5"/>
      <c r="W588" s="5"/>
    </row>
    <row r="589" ht="15.75" customHeight="1">
      <c r="A589" s="78"/>
      <c r="J589" s="196"/>
      <c r="T589" s="5"/>
      <c r="U589" s="5"/>
      <c r="V589" s="5"/>
      <c r="W589" s="5"/>
    </row>
    <row r="590" ht="15.75" customHeight="1">
      <c r="A590" s="78"/>
      <c r="J590" s="196"/>
      <c r="T590" s="5"/>
      <c r="U590" s="5"/>
      <c r="V590" s="5"/>
      <c r="W590" s="5"/>
    </row>
    <row r="591" ht="15.75" customHeight="1">
      <c r="A591" s="78"/>
      <c r="J591" s="196"/>
      <c r="T591" s="5"/>
      <c r="U591" s="5"/>
      <c r="V591" s="5"/>
      <c r="W591" s="5"/>
    </row>
    <row r="592" ht="15.75" customHeight="1">
      <c r="A592" s="78"/>
      <c r="J592" s="196"/>
      <c r="T592" s="5"/>
      <c r="U592" s="5"/>
      <c r="V592" s="5"/>
      <c r="W592" s="5"/>
    </row>
    <row r="593" ht="15.75" customHeight="1">
      <c r="A593" s="78"/>
      <c r="J593" s="196"/>
      <c r="T593" s="5"/>
      <c r="U593" s="5"/>
      <c r="V593" s="5"/>
      <c r="W593" s="5"/>
    </row>
    <row r="594" ht="15.75" customHeight="1">
      <c r="A594" s="78"/>
      <c r="J594" s="196"/>
      <c r="T594" s="5"/>
      <c r="U594" s="5"/>
      <c r="V594" s="5"/>
      <c r="W594" s="5"/>
    </row>
    <row r="595" ht="15.75" customHeight="1">
      <c r="A595" s="78"/>
      <c r="J595" s="196"/>
      <c r="T595" s="5"/>
      <c r="U595" s="5"/>
      <c r="V595" s="5"/>
      <c r="W595" s="5"/>
    </row>
    <row r="596" ht="15.75" customHeight="1">
      <c r="A596" s="78"/>
      <c r="J596" s="196"/>
      <c r="T596" s="5"/>
      <c r="U596" s="5"/>
      <c r="V596" s="5"/>
      <c r="W596" s="5"/>
    </row>
    <row r="597" ht="15.75" customHeight="1">
      <c r="A597" s="78"/>
      <c r="J597" s="196"/>
      <c r="T597" s="5"/>
      <c r="U597" s="5"/>
      <c r="V597" s="5"/>
      <c r="W597" s="5"/>
    </row>
    <row r="598" ht="15.75" customHeight="1">
      <c r="A598" s="78"/>
      <c r="J598" s="196"/>
      <c r="T598" s="5"/>
      <c r="U598" s="5"/>
      <c r="V598" s="5"/>
      <c r="W598" s="5"/>
    </row>
    <row r="599" ht="15.75" customHeight="1">
      <c r="A599" s="78"/>
      <c r="J599" s="196"/>
      <c r="T599" s="5"/>
      <c r="U599" s="5"/>
      <c r="V599" s="5"/>
      <c r="W599" s="5"/>
    </row>
    <row r="600" ht="15.75" customHeight="1">
      <c r="A600" s="78"/>
      <c r="J600" s="196"/>
      <c r="T600" s="5"/>
      <c r="U600" s="5"/>
      <c r="V600" s="5"/>
      <c r="W600" s="5"/>
    </row>
    <row r="601" ht="15.75" customHeight="1">
      <c r="A601" s="78"/>
      <c r="J601" s="196"/>
      <c r="T601" s="5"/>
      <c r="U601" s="5"/>
      <c r="V601" s="5"/>
      <c r="W601" s="5"/>
    </row>
    <row r="602" ht="15.75" customHeight="1">
      <c r="A602" s="78"/>
      <c r="J602" s="196"/>
      <c r="T602" s="5"/>
      <c r="U602" s="5"/>
      <c r="V602" s="5"/>
      <c r="W602" s="5"/>
    </row>
    <row r="603" ht="15.75" customHeight="1">
      <c r="A603" s="78"/>
      <c r="J603" s="196"/>
      <c r="T603" s="5"/>
      <c r="U603" s="5"/>
      <c r="V603" s="5"/>
      <c r="W603" s="5"/>
    </row>
    <row r="604" ht="15.75" customHeight="1">
      <c r="A604" s="78"/>
      <c r="J604" s="196"/>
      <c r="T604" s="5"/>
      <c r="U604" s="5"/>
      <c r="V604" s="5"/>
      <c r="W604" s="5"/>
    </row>
    <row r="605" ht="15.75" customHeight="1">
      <c r="A605" s="78"/>
      <c r="J605" s="196"/>
      <c r="T605" s="5"/>
      <c r="U605" s="5"/>
      <c r="V605" s="5"/>
      <c r="W605" s="5"/>
    </row>
    <row r="606" ht="15.75" customHeight="1">
      <c r="A606" s="78"/>
      <c r="J606" s="196"/>
      <c r="T606" s="5"/>
      <c r="U606" s="5"/>
      <c r="V606" s="5"/>
      <c r="W606" s="5"/>
    </row>
    <row r="607" ht="15.75" customHeight="1">
      <c r="A607" s="78"/>
      <c r="J607" s="196"/>
      <c r="T607" s="5"/>
      <c r="U607" s="5"/>
      <c r="V607" s="5"/>
      <c r="W607" s="5"/>
    </row>
    <row r="608" ht="15.75" customHeight="1">
      <c r="A608" s="78"/>
      <c r="J608" s="196"/>
      <c r="T608" s="5"/>
      <c r="U608" s="5"/>
      <c r="V608" s="5"/>
      <c r="W608" s="5"/>
    </row>
    <row r="609" ht="15.75" customHeight="1">
      <c r="A609" s="78"/>
      <c r="J609" s="196"/>
      <c r="T609" s="5"/>
      <c r="U609" s="5"/>
      <c r="V609" s="5"/>
      <c r="W609" s="5"/>
    </row>
    <row r="610" ht="15.75" customHeight="1">
      <c r="A610" s="78"/>
      <c r="J610" s="196"/>
      <c r="T610" s="5"/>
      <c r="U610" s="5"/>
      <c r="V610" s="5"/>
      <c r="W610" s="5"/>
    </row>
    <row r="611" ht="15.75" customHeight="1">
      <c r="A611" s="78"/>
      <c r="J611" s="196"/>
      <c r="T611" s="5"/>
      <c r="U611" s="5"/>
      <c r="V611" s="5"/>
      <c r="W611" s="5"/>
    </row>
    <row r="612" ht="15.75" customHeight="1">
      <c r="A612" s="78"/>
      <c r="J612" s="196"/>
      <c r="T612" s="5"/>
      <c r="U612" s="5"/>
      <c r="V612" s="5"/>
      <c r="W612" s="5"/>
    </row>
    <row r="613" ht="15.75" customHeight="1">
      <c r="A613" s="78"/>
      <c r="J613" s="196"/>
      <c r="T613" s="5"/>
      <c r="U613" s="5"/>
      <c r="V613" s="5"/>
      <c r="W613" s="5"/>
    </row>
    <row r="614" ht="15.75" customHeight="1">
      <c r="A614" s="78"/>
      <c r="J614" s="196"/>
      <c r="T614" s="5"/>
      <c r="U614" s="5"/>
      <c r="V614" s="5"/>
      <c r="W614" s="5"/>
    </row>
    <row r="615" ht="15.75" customHeight="1">
      <c r="A615" s="78"/>
      <c r="J615" s="196"/>
      <c r="T615" s="5"/>
      <c r="U615" s="5"/>
      <c r="V615" s="5"/>
      <c r="W615" s="5"/>
    </row>
    <row r="616" ht="15.75" customHeight="1">
      <c r="A616" s="78"/>
      <c r="J616" s="196"/>
      <c r="T616" s="5"/>
      <c r="U616" s="5"/>
      <c r="V616" s="5"/>
      <c r="W616" s="5"/>
    </row>
    <row r="617" ht="15.75" customHeight="1">
      <c r="A617" s="78"/>
      <c r="J617" s="196"/>
      <c r="T617" s="5"/>
      <c r="U617" s="5"/>
      <c r="V617" s="5"/>
      <c r="W617" s="5"/>
    </row>
    <row r="618" ht="15.75" customHeight="1">
      <c r="A618" s="78"/>
      <c r="J618" s="196"/>
      <c r="T618" s="5"/>
      <c r="U618" s="5"/>
      <c r="V618" s="5"/>
      <c r="W618" s="5"/>
    </row>
    <row r="619" ht="15.75" customHeight="1">
      <c r="A619" s="78"/>
      <c r="J619" s="196"/>
      <c r="T619" s="5"/>
      <c r="U619" s="5"/>
      <c r="V619" s="5"/>
      <c r="W619" s="5"/>
    </row>
    <row r="620" ht="15.75" customHeight="1">
      <c r="A620" s="78"/>
      <c r="J620" s="196"/>
      <c r="T620" s="5"/>
      <c r="U620" s="5"/>
      <c r="V620" s="5"/>
      <c r="W620" s="5"/>
    </row>
    <row r="621" ht="15.75" customHeight="1">
      <c r="A621" s="78"/>
      <c r="J621" s="196"/>
      <c r="T621" s="5"/>
      <c r="U621" s="5"/>
      <c r="V621" s="5"/>
      <c r="W621" s="5"/>
    </row>
    <row r="622" ht="15.75" customHeight="1">
      <c r="A622" s="78"/>
      <c r="J622" s="196"/>
      <c r="T622" s="5"/>
      <c r="U622" s="5"/>
      <c r="V622" s="5"/>
      <c r="W622" s="5"/>
    </row>
    <row r="623" ht="15.75" customHeight="1">
      <c r="A623" s="78"/>
      <c r="J623" s="196"/>
      <c r="T623" s="5"/>
      <c r="U623" s="5"/>
      <c r="V623" s="5"/>
      <c r="W623" s="5"/>
    </row>
    <row r="624" ht="15.75" customHeight="1">
      <c r="A624" s="78"/>
      <c r="J624" s="196"/>
      <c r="T624" s="5"/>
      <c r="U624" s="5"/>
      <c r="V624" s="5"/>
      <c r="W624" s="5"/>
    </row>
    <row r="625" ht="15.75" customHeight="1">
      <c r="A625" s="78"/>
      <c r="J625" s="196"/>
      <c r="T625" s="5"/>
      <c r="U625" s="5"/>
      <c r="V625" s="5"/>
      <c r="W625" s="5"/>
    </row>
    <row r="626" ht="15.75" customHeight="1">
      <c r="A626" s="78"/>
      <c r="J626" s="196"/>
      <c r="T626" s="5"/>
      <c r="U626" s="5"/>
      <c r="V626" s="5"/>
      <c r="W626" s="5"/>
    </row>
    <row r="627" ht="15.75" customHeight="1">
      <c r="A627" s="78"/>
      <c r="J627" s="196"/>
      <c r="T627" s="5"/>
      <c r="U627" s="5"/>
      <c r="V627" s="5"/>
      <c r="W627" s="5"/>
    </row>
    <row r="628" ht="15.75" customHeight="1">
      <c r="A628" s="78"/>
      <c r="J628" s="196"/>
      <c r="T628" s="5"/>
      <c r="U628" s="5"/>
      <c r="V628" s="5"/>
      <c r="W628" s="5"/>
    </row>
    <row r="629" ht="15.75" customHeight="1">
      <c r="A629" s="78"/>
      <c r="J629" s="196"/>
      <c r="T629" s="5"/>
      <c r="U629" s="5"/>
      <c r="V629" s="5"/>
      <c r="W629" s="5"/>
    </row>
    <row r="630" ht="15.75" customHeight="1">
      <c r="A630" s="78"/>
      <c r="J630" s="196"/>
      <c r="T630" s="5"/>
      <c r="U630" s="5"/>
      <c r="V630" s="5"/>
      <c r="W630" s="5"/>
    </row>
    <row r="631" ht="15.75" customHeight="1">
      <c r="A631" s="78"/>
      <c r="J631" s="196"/>
      <c r="T631" s="5"/>
      <c r="U631" s="5"/>
      <c r="V631" s="5"/>
      <c r="W631" s="5"/>
    </row>
    <row r="632" ht="15.75" customHeight="1">
      <c r="A632" s="78"/>
      <c r="J632" s="196"/>
      <c r="T632" s="5"/>
      <c r="U632" s="5"/>
      <c r="V632" s="5"/>
      <c r="W632" s="5"/>
    </row>
    <row r="633" ht="15.75" customHeight="1">
      <c r="A633" s="78"/>
      <c r="J633" s="196"/>
      <c r="T633" s="5"/>
      <c r="U633" s="5"/>
      <c r="V633" s="5"/>
      <c r="W633" s="5"/>
    </row>
    <row r="634" ht="15.75" customHeight="1">
      <c r="A634" s="78"/>
      <c r="J634" s="196"/>
      <c r="T634" s="5"/>
      <c r="U634" s="5"/>
      <c r="V634" s="5"/>
      <c r="W634" s="5"/>
    </row>
    <row r="635" ht="15.75" customHeight="1">
      <c r="A635" s="78"/>
      <c r="J635" s="196"/>
      <c r="T635" s="5"/>
      <c r="U635" s="5"/>
      <c r="V635" s="5"/>
      <c r="W635" s="5"/>
    </row>
    <row r="636" ht="15.75" customHeight="1">
      <c r="A636" s="78"/>
      <c r="J636" s="196"/>
      <c r="T636" s="5"/>
      <c r="U636" s="5"/>
      <c r="V636" s="5"/>
      <c r="W636" s="5"/>
    </row>
    <row r="637" ht="15.75" customHeight="1">
      <c r="A637" s="78"/>
      <c r="J637" s="196"/>
      <c r="T637" s="5"/>
      <c r="U637" s="5"/>
      <c r="V637" s="5"/>
      <c r="W637" s="5"/>
    </row>
    <row r="638" ht="15.75" customHeight="1">
      <c r="A638" s="78"/>
      <c r="J638" s="196"/>
      <c r="T638" s="5"/>
      <c r="U638" s="5"/>
      <c r="V638" s="5"/>
      <c r="W638" s="5"/>
    </row>
    <row r="639" ht="15.75" customHeight="1">
      <c r="A639" s="78"/>
      <c r="J639" s="196"/>
      <c r="T639" s="5"/>
      <c r="U639" s="5"/>
      <c r="V639" s="5"/>
      <c r="W639" s="5"/>
    </row>
    <row r="640" ht="15.75" customHeight="1">
      <c r="A640" s="78"/>
      <c r="J640" s="196"/>
      <c r="T640" s="5"/>
      <c r="U640" s="5"/>
      <c r="V640" s="5"/>
      <c r="W640" s="5"/>
    </row>
    <row r="641" ht="15.75" customHeight="1">
      <c r="A641" s="78"/>
      <c r="J641" s="196"/>
      <c r="T641" s="5"/>
      <c r="U641" s="5"/>
      <c r="V641" s="5"/>
      <c r="W641" s="5"/>
    </row>
    <row r="642" ht="15.75" customHeight="1">
      <c r="A642" s="78"/>
      <c r="J642" s="196"/>
      <c r="T642" s="5"/>
      <c r="U642" s="5"/>
      <c r="V642" s="5"/>
      <c r="W642" s="5"/>
    </row>
    <row r="643" ht="15.75" customHeight="1">
      <c r="A643" s="78"/>
      <c r="J643" s="196"/>
      <c r="T643" s="5"/>
      <c r="U643" s="5"/>
      <c r="V643" s="5"/>
      <c r="W643" s="5"/>
    </row>
    <row r="644" ht="15.75" customHeight="1">
      <c r="A644" s="78"/>
      <c r="J644" s="196"/>
      <c r="T644" s="5"/>
      <c r="U644" s="5"/>
      <c r="V644" s="5"/>
      <c r="W644" s="5"/>
    </row>
    <row r="645" ht="15.75" customHeight="1">
      <c r="A645" s="78"/>
      <c r="J645" s="196"/>
      <c r="T645" s="5"/>
      <c r="U645" s="5"/>
      <c r="V645" s="5"/>
      <c r="W645" s="5"/>
    </row>
    <row r="646" ht="15.75" customHeight="1">
      <c r="A646" s="78"/>
      <c r="J646" s="196"/>
      <c r="T646" s="5"/>
      <c r="U646" s="5"/>
      <c r="V646" s="5"/>
      <c r="W646" s="5"/>
    </row>
    <row r="647" ht="15.75" customHeight="1">
      <c r="A647" s="78"/>
      <c r="J647" s="196"/>
      <c r="T647" s="5"/>
      <c r="U647" s="5"/>
      <c r="V647" s="5"/>
      <c r="W647" s="5"/>
    </row>
    <row r="648" ht="15.75" customHeight="1">
      <c r="A648" s="78"/>
      <c r="J648" s="196"/>
      <c r="T648" s="5"/>
      <c r="U648" s="5"/>
      <c r="V648" s="5"/>
      <c r="W648" s="5"/>
    </row>
    <row r="649" ht="15.75" customHeight="1">
      <c r="A649" s="78"/>
      <c r="J649" s="196"/>
      <c r="T649" s="5"/>
      <c r="U649" s="5"/>
      <c r="V649" s="5"/>
      <c r="W649" s="5"/>
    </row>
    <row r="650" ht="15.75" customHeight="1">
      <c r="A650" s="78"/>
      <c r="J650" s="196"/>
      <c r="T650" s="5"/>
      <c r="U650" s="5"/>
      <c r="V650" s="5"/>
      <c r="W650" s="5"/>
    </row>
    <row r="651" ht="15.75" customHeight="1">
      <c r="A651" s="78"/>
      <c r="J651" s="196"/>
      <c r="T651" s="5"/>
      <c r="U651" s="5"/>
      <c r="V651" s="5"/>
      <c r="W651" s="5"/>
    </row>
    <row r="652" ht="15.75" customHeight="1">
      <c r="A652" s="78"/>
      <c r="J652" s="196"/>
      <c r="T652" s="5"/>
      <c r="U652" s="5"/>
      <c r="V652" s="5"/>
      <c r="W652" s="5"/>
    </row>
    <row r="653" ht="15.75" customHeight="1">
      <c r="A653" s="78"/>
      <c r="J653" s="196"/>
      <c r="T653" s="5"/>
      <c r="U653" s="5"/>
      <c r="V653" s="5"/>
      <c r="W653" s="5"/>
    </row>
    <row r="654" ht="15.75" customHeight="1">
      <c r="A654" s="78"/>
      <c r="J654" s="196"/>
      <c r="T654" s="5"/>
      <c r="U654" s="5"/>
      <c r="V654" s="5"/>
      <c r="W654" s="5"/>
    </row>
    <row r="655" ht="15.75" customHeight="1">
      <c r="A655" s="78"/>
      <c r="J655" s="196"/>
      <c r="T655" s="5"/>
      <c r="U655" s="5"/>
      <c r="V655" s="5"/>
      <c r="W655" s="5"/>
    </row>
    <row r="656" ht="15.75" customHeight="1">
      <c r="A656" s="78"/>
      <c r="J656" s="196"/>
      <c r="T656" s="5"/>
      <c r="U656" s="5"/>
      <c r="V656" s="5"/>
      <c r="W656" s="5"/>
    </row>
    <row r="657" ht="15.75" customHeight="1">
      <c r="A657" s="78"/>
      <c r="J657" s="196"/>
      <c r="T657" s="5"/>
      <c r="U657" s="5"/>
      <c r="V657" s="5"/>
      <c r="W657" s="5"/>
    </row>
    <row r="658" ht="15.75" customHeight="1">
      <c r="A658" s="78"/>
      <c r="J658" s="196"/>
      <c r="T658" s="5"/>
      <c r="U658" s="5"/>
      <c r="V658" s="5"/>
      <c r="W658" s="5"/>
    </row>
    <row r="659" ht="15.75" customHeight="1">
      <c r="A659" s="78"/>
      <c r="J659" s="196"/>
      <c r="T659" s="5"/>
      <c r="U659" s="5"/>
      <c r="V659" s="5"/>
      <c r="W659" s="5"/>
    </row>
    <row r="660" ht="15.75" customHeight="1">
      <c r="A660" s="78"/>
      <c r="J660" s="196"/>
      <c r="T660" s="5"/>
      <c r="U660" s="5"/>
      <c r="V660" s="5"/>
      <c r="W660" s="5"/>
    </row>
    <row r="661" ht="15.75" customHeight="1">
      <c r="A661" s="78"/>
      <c r="J661" s="196"/>
      <c r="T661" s="5"/>
      <c r="U661" s="5"/>
      <c r="V661" s="5"/>
      <c r="W661" s="5"/>
    </row>
    <row r="662" ht="15.75" customHeight="1">
      <c r="A662" s="78"/>
      <c r="J662" s="196"/>
      <c r="T662" s="5"/>
      <c r="U662" s="5"/>
      <c r="V662" s="5"/>
      <c r="W662" s="5"/>
    </row>
    <row r="663" ht="15.75" customHeight="1">
      <c r="A663" s="78"/>
      <c r="J663" s="196"/>
      <c r="T663" s="5"/>
      <c r="U663" s="5"/>
      <c r="V663" s="5"/>
      <c r="W663" s="5"/>
    </row>
    <row r="664" ht="15.75" customHeight="1">
      <c r="A664" s="78"/>
      <c r="J664" s="196"/>
      <c r="T664" s="5"/>
      <c r="U664" s="5"/>
      <c r="V664" s="5"/>
      <c r="W664" s="5"/>
    </row>
    <row r="665" ht="15.75" customHeight="1">
      <c r="A665" s="78"/>
      <c r="J665" s="196"/>
      <c r="T665" s="5"/>
      <c r="U665" s="5"/>
      <c r="V665" s="5"/>
      <c r="W665" s="5"/>
    </row>
    <row r="666" ht="15.75" customHeight="1">
      <c r="A666" s="78"/>
      <c r="J666" s="196"/>
      <c r="T666" s="5"/>
      <c r="U666" s="5"/>
      <c r="V666" s="5"/>
      <c r="W666" s="5"/>
    </row>
    <row r="667" ht="15.75" customHeight="1">
      <c r="A667" s="78"/>
      <c r="J667" s="196"/>
      <c r="T667" s="5"/>
      <c r="U667" s="5"/>
      <c r="V667" s="5"/>
      <c r="W667" s="5"/>
    </row>
    <row r="668" ht="15.75" customHeight="1">
      <c r="A668" s="78"/>
      <c r="J668" s="196"/>
      <c r="T668" s="5"/>
      <c r="U668" s="5"/>
      <c r="V668" s="5"/>
      <c r="W668" s="5"/>
    </row>
    <row r="669" ht="15.75" customHeight="1">
      <c r="A669" s="78"/>
      <c r="J669" s="196"/>
      <c r="T669" s="5"/>
      <c r="U669" s="5"/>
      <c r="V669" s="5"/>
      <c r="W669" s="5"/>
    </row>
    <row r="670" ht="15.75" customHeight="1">
      <c r="A670" s="78"/>
      <c r="J670" s="196"/>
      <c r="T670" s="5"/>
      <c r="U670" s="5"/>
      <c r="V670" s="5"/>
      <c r="W670" s="5"/>
    </row>
    <row r="671" ht="15.75" customHeight="1">
      <c r="A671" s="78"/>
      <c r="J671" s="196"/>
      <c r="T671" s="5"/>
      <c r="U671" s="5"/>
      <c r="V671" s="5"/>
      <c r="W671" s="5"/>
    </row>
    <row r="672" ht="15.75" customHeight="1">
      <c r="A672" s="78"/>
      <c r="J672" s="196"/>
      <c r="T672" s="5"/>
      <c r="U672" s="5"/>
      <c r="V672" s="5"/>
      <c r="W672" s="5"/>
    </row>
    <row r="673" ht="15.75" customHeight="1">
      <c r="A673" s="78"/>
      <c r="J673" s="196"/>
      <c r="T673" s="5"/>
      <c r="U673" s="5"/>
      <c r="V673" s="5"/>
      <c r="W673" s="5"/>
    </row>
    <row r="674" ht="15.75" customHeight="1">
      <c r="A674" s="78"/>
      <c r="J674" s="196"/>
      <c r="T674" s="5"/>
      <c r="U674" s="5"/>
      <c r="V674" s="5"/>
      <c r="W674" s="5"/>
    </row>
    <row r="675" ht="15.75" customHeight="1">
      <c r="A675" s="78"/>
      <c r="J675" s="196"/>
      <c r="T675" s="5"/>
      <c r="U675" s="5"/>
      <c r="V675" s="5"/>
      <c r="W675" s="5"/>
    </row>
    <row r="676" ht="15.75" customHeight="1">
      <c r="A676" s="78"/>
      <c r="J676" s="196"/>
      <c r="T676" s="5"/>
      <c r="U676" s="5"/>
      <c r="V676" s="5"/>
      <c r="W676" s="5"/>
    </row>
    <row r="677" ht="15.75" customHeight="1">
      <c r="A677" s="78"/>
      <c r="J677" s="196"/>
      <c r="T677" s="5"/>
      <c r="U677" s="5"/>
      <c r="V677" s="5"/>
      <c r="W677" s="5"/>
    </row>
    <row r="678" ht="15.75" customHeight="1">
      <c r="A678" s="78"/>
      <c r="J678" s="196"/>
      <c r="T678" s="5"/>
      <c r="U678" s="5"/>
      <c r="V678" s="5"/>
      <c r="W678" s="5"/>
    </row>
    <row r="679" ht="15.75" customHeight="1">
      <c r="A679" s="78"/>
      <c r="J679" s="196"/>
      <c r="T679" s="5"/>
      <c r="U679" s="5"/>
      <c r="V679" s="5"/>
      <c r="W679" s="5"/>
    </row>
    <row r="680" ht="15.75" customHeight="1">
      <c r="A680" s="78"/>
      <c r="J680" s="196"/>
      <c r="T680" s="5"/>
      <c r="U680" s="5"/>
      <c r="V680" s="5"/>
      <c r="W680" s="5"/>
    </row>
    <row r="681" ht="15.75" customHeight="1">
      <c r="A681" s="78"/>
      <c r="J681" s="196"/>
      <c r="T681" s="5"/>
      <c r="U681" s="5"/>
      <c r="V681" s="5"/>
      <c r="W681" s="5"/>
    </row>
    <row r="682" ht="15.75" customHeight="1">
      <c r="A682" s="78"/>
      <c r="J682" s="196"/>
      <c r="T682" s="5"/>
      <c r="U682" s="5"/>
      <c r="V682" s="5"/>
      <c r="W682" s="5"/>
    </row>
    <row r="683" ht="15.75" customHeight="1">
      <c r="A683" s="78"/>
      <c r="J683" s="196"/>
      <c r="T683" s="5"/>
      <c r="U683" s="5"/>
      <c r="V683" s="5"/>
      <c r="W683" s="5"/>
    </row>
    <row r="684" ht="15.75" customHeight="1">
      <c r="A684" s="78"/>
      <c r="J684" s="196"/>
      <c r="T684" s="5"/>
      <c r="U684" s="5"/>
      <c r="V684" s="5"/>
      <c r="W684" s="5"/>
    </row>
    <row r="685" ht="15.75" customHeight="1">
      <c r="A685" s="78"/>
      <c r="J685" s="196"/>
      <c r="T685" s="5"/>
      <c r="U685" s="5"/>
      <c r="V685" s="5"/>
      <c r="W685" s="5"/>
    </row>
    <row r="686" ht="15.75" customHeight="1">
      <c r="A686" s="78"/>
      <c r="J686" s="196"/>
      <c r="T686" s="5"/>
      <c r="U686" s="5"/>
      <c r="V686" s="5"/>
      <c r="W686" s="5"/>
    </row>
    <row r="687" ht="15.75" customHeight="1">
      <c r="A687" s="78"/>
      <c r="J687" s="196"/>
      <c r="T687" s="5"/>
      <c r="U687" s="5"/>
      <c r="V687" s="5"/>
      <c r="W687" s="5"/>
    </row>
    <row r="688" ht="15.75" customHeight="1">
      <c r="A688" s="78"/>
      <c r="J688" s="196"/>
      <c r="T688" s="5"/>
      <c r="U688" s="5"/>
      <c r="V688" s="5"/>
      <c r="W688" s="5"/>
    </row>
    <row r="689" ht="15.75" customHeight="1">
      <c r="A689" s="78"/>
      <c r="J689" s="196"/>
      <c r="T689" s="5"/>
      <c r="U689" s="5"/>
      <c r="V689" s="5"/>
      <c r="W689" s="5"/>
    </row>
    <row r="690" ht="15.75" customHeight="1">
      <c r="A690" s="78"/>
      <c r="J690" s="196"/>
      <c r="T690" s="5"/>
      <c r="U690" s="5"/>
      <c r="V690" s="5"/>
      <c r="W690" s="5"/>
    </row>
    <row r="691" ht="15.75" customHeight="1">
      <c r="A691" s="78"/>
      <c r="J691" s="196"/>
      <c r="T691" s="5"/>
      <c r="U691" s="5"/>
      <c r="V691" s="5"/>
      <c r="W691" s="5"/>
    </row>
    <row r="692" ht="15.75" customHeight="1">
      <c r="A692" s="78"/>
      <c r="J692" s="196"/>
      <c r="T692" s="5"/>
      <c r="U692" s="5"/>
      <c r="V692" s="5"/>
      <c r="W692" s="5"/>
    </row>
    <row r="693" ht="15.75" customHeight="1">
      <c r="A693" s="78"/>
      <c r="J693" s="196"/>
      <c r="T693" s="5"/>
      <c r="U693" s="5"/>
      <c r="V693" s="5"/>
      <c r="W693" s="5"/>
    </row>
    <row r="694" ht="15.75" customHeight="1">
      <c r="A694" s="78"/>
      <c r="J694" s="196"/>
      <c r="T694" s="5"/>
      <c r="U694" s="5"/>
      <c r="V694" s="5"/>
      <c r="W694" s="5"/>
    </row>
    <row r="695" ht="15.75" customHeight="1">
      <c r="A695" s="78"/>
      <c r="J695" s="196"/>
      <c r="T695" s="5"/>
      <c r="U695" s="5"/>
      <c r="V695" s="5"/>
      <c r="W695" s="5"/>
    </row>
    <row r="696" ht="15.75" customHeight="1">
      <c r="A696" s="78"/>
      <c r="J696" s="196"/>
      <c r="T696" s="5"/>
      <c r="U696" s="5"/>
      <c r="V696" s="5"/>
      <c r="W696" s="5"/>
    </row>
    <row r="697" ht="15.75" customHeight="1">
      <c r="A697" s="78"/>
      <c r="J697" s="196"/>
      <c r="T697" s="5"/>
      <c r="U697" s="5"/>
      <c r="V697" s="5"/>
      <c r="W697" s="5"/>
    </row>
    <row r="698" ht="15.75" customHeight="1">
      <c r="A698" s="78"/>
      <c r="J698" s="196"/>
      <c r="T698" s="5"/>
      <c r="U698" s="5"/>
      <c r="V698" s="5"/>
      <c r="W698" s="5"/>
    </row>
    <row r="699" ht="15.75" customHeight="1">
      <c r="A699" s="78"/>
      <c r="J699" s="196"/>
      <c r="T699" s="5"/>
      <c r="U699" s="5"/>
      <c r="V699" s="5"/>
      <c r="W699" s="5"/>
    </row>
    <row r="700" ht="15.75" customHeight="1">
      <c r="A700" s="78"/>
      <c r="J700" s="196"/>
      <c r="T700" s="5"/>
      <c r="U700" s="5"/>
      <c r="V700" s="5"/>
      <c r="W700" s="5"/>
    </row>
    <row r="701" ht="15.75" customHeight="1">
      <c r="A701" s="78"/>
      <c r="J701" s="196"/>
      <c r="T701" s="5"/>
      <c r="U701" s="5"/>
      <c r="V701" s="5"/>
      <c r="W701" s="5"/>
    </row>
    <row r="702" ht="15.75" customHeight="1">
      <c r="A702" s="78"/>
      <c r="J702" s="196"/>
      <c r="T702" s="5"/>
      <c r="U702" s="5"/>
      <c r="V702" s="5"/>
      <c r="W702" s="5"/>
    </row>
    <row r="703" ht="15.75" customHeight="1">
      <c r="A703" s="78"/>
      <c r="J703" s="196"/>
      <c r="T703" s="5"/>
      <c r="U703" s="5"/>
      <c r="V703" s="5"/>
      <c r="W703" s="5"/>
    </row>
    <row r="704" ht="15.75" customHeight="1">
      <c r="A704" s="78"/>
      <c r="J704" s="196"/>
      <c r="T704" s="5"/>
      <c r="U704" s="5"/>
      <c r="V704" s="5"/>
      <c r="W704" s="5"/>
    </row>
    <row r="705" ht="15.75" customHeight="1">
      <c r="A705" s="78"/>
      <c r="J705" s="196"/>
      <c r="T705" s="5"/>
      <c r="U705" s="5"/>
      <c r="V705" s="5"/>
      <c r="W705" s="5"/>
    </row>
    <row r="706" ht="15.75" customHeight="1">
      <c r="A706" s="78"/>
      <c r="J706" s="196"/>
      <c r="T706" s="5"/>
      <c r="U706" s="5"/>
      <c r="V706" s="5"/>
      <c r="W706" s="5"/>
    </row>
    <row r="707" ht="15.75" customHeight="1">
      <c r="A707" s="78"/>
      <c r="J707" s="196"/>
      <c r="T707" s="5"/>
      <c r="U707" s="5"/>
      <c r="V707" s="5"/>
      <c r="W707" s="5"/>
    </row>
    <row r="708" ht="15.75" customHeight="1">
      <c r="A708" s="78"/>
      <c r="J708" s="196"/>
      <c r="T708" s="5"/>
      <c r="U708" s="5"/>
      <c r="V708" s="5"/>
      <c r="W708" s="5"/>
    </row>
    <row r="709" ht="15.75" customHeight="1">
      <c r="A709" s="78"/>
      <c r="J709" s="196"/>
      <c r="T709" s="5"/>
      <c r="U709" s="5"/>
      <c r="V709" s="5"/>
      <c r="W709" s="5"/>
    </row>
    <row r="710" ht="15.75" customHeight="1">
      <c r="A710" s="78"/>
      <c r="J710" s="196"/>
      <c r="T710" s="5"/>
      <c r="U710" s="5"/>
      <c r="V710" s="5"/>
      <c r="W710" s="5"/>
    </row>
    <row r="711" ht="15.75" customHeight="1">
      <c r="A711" s="78"/>
      <c r="J711" s="196"/>
      <c r="T711" s="5"/>
      <c r="U711" s="5"/>
      <c r="V711" s="5"/>
      <c r="W711" s="5"/>
    </row>
    <row r="712" ht="15.75" customHeight="1">
      <c r="A712" s="78"/>
      <c r="J712" s="196"/>
      <c r="T712" s="5"/>
      <c r="U712" s="5"/>
      <c r="V712" s="5"/>
      <c r="W712" s="5"/>
    </row>
    <row r="713" ht="15.75" customHeight="1">
      <c r="A713" s="78"/>
      <c r="J713" s="196"/>
      <c r="T713" s="5"/>
      <c r="U713" s="5"/>
      <c r="V713" s="5"/>
      <c r="W713" s="5"/>
    </row>
    <row r="714" ht="15.75" customHeight="1">
      <c r="A714" s="78"/>
      <c r="J714" s="196"/>
      <c r="T714" s="5"/>
      <c r="U714" s="5"/>
      <c r="V714" s="5"/>
      <c r="W714" s="5"/>
    </row>
    <row r="715" ht="15.75" customHeight="1">
      <c r="A715" s="78"/>
      <c r="J715" s="196"/>
      <c r="T715" s="5"/>
      <c r="U715" s="5"/>
      <c r="V715" s="5"/>
      <c r="W715" s="5"/>
    </row>
    <row r="716" ht="15.75" customHeight="1">
      <c r="A716" s="78"/>
      <c r="J716" s="196"/>
      <c r="T716" s="5"/>
      <c r="U716" s="5"/>
      <c r="V716" s="5"/>
      <c r="W716" s="5"/>
    </row>
    <row r="717" ht="15.75" customHeight="1">
      <c r="A717" s="78"/>
      <c r="J717" s="196"/>
      <c r="T717" s="5"/>
      <c r="U717" s="5"/>
      <c r="V717" s="5"/>
      <c r="W717" s="5"/>
    </row>
    <row r="718" ht="15.75" customHeight="1">
      <c r="A718" s="78"/>
      <c r="J718" s="196"/>
      <c r="T718" s="5"/>
      <c r="U718" s="5"/>
      <c r="V718" s="5"/>
      <c r="W718" s="5"/>
    </row>
    <row r="719" ht="15.75" customHeight="1">
      <c r="A719" s="78"/>
      <c r="J719" s="196"/>
      <c r="T719" s="5"/>
      <c r="U719" s="5"/>
      <c r="V719" s="5"/>
      <c r="W719" s="5"/>
    </row>
    <row r="720" ht="15.75" customHeight="1">
      <c r="A720" s="78"/>
      <c r="J720" s="196"/>
      <c r="T720" s="5"/>
      <c r="U720" s="5"/>
      <c r="V720" s="5"/>
      <c r="W720" s="5"/>
    </row>
    <row r="721" ht="15.75" customHeight="1">
      <c r="A721" s="78"/>
      <c r="J721" s="196"/>
      <c r="T721" s="5"/>
      <c r="U721" s="5"/>
      <c r="V721" s="5"/>
      <c r="W721" s="5"/>
    </row>
    <row r="722" ht="15.75" customHeight="1">
      <c r="A722" s="78"/>
      <c r="J722" s="196"/>
      <c r="T722" s="5"/>
      <c r="U722" s="5"/>
      <c r="V722" s="5"/>
      <c r="W722" s="5"/>
    </row>
    <row r="723" ht="15.75" customHeight="1">
      <c r="A723" s="78"/>
      <c r="J723" s="196"/>
      <c r="T723" s="5"/>
      <c r="U723" s="5"/>
      <c r="V723" s="5"/>
      <c r="W723" s="5"/>
    </row>
    <row r="724" ht="15.75" customHeight="1">
      <c r="A724" s="78"/>
      <c r="J724" s="196"/>
      <c r="T724" s="5"/>
      <c r="U724" s="5"/>
      <c r="V724" s="5"/>
      <c r="W724" s="5"/>
    </row>
    <row r="725" ht="15.75" customHeight="1">
      <c r="A725" s="78"/>
      <c r="J725" s="196"/>
      <c r="T725" s="5"/>
      <c r="U725" s="5"/>
      <c r="V725" s="5"/>
      <c r="W725" s="5"/>
    </row>
    <row r="726" ht="15.75" customHeight="1">
      <c r="A726" s="78"/>
      <c r="J726" s="196"/>
      <c r="T726" s="5"/>
      <c r="U726" s="5"/>
      <c r="V726" s="5"/>
      <c r="W726" s="5"/>
    </row>
    <row r="727" ht="15.75" customHeight="1">
      <c r="A727" s="78"/>
      <c r="J727" s="196"/>
      <c r="T727" s="5"/>
      <c r="U727" s="5"/>
      <c r="V727" s="5"/>
      <c r="W727" s="5"/>
    </row>
    <row r="728" ht="15.75" customHeight="1">
      <c r="A728" s="78"/>
      <c r="J728" s="196"/>
      <c r="T728" s="5"/>
      <c r="U728" s="5"/>
      <c r="V728" s="5"/>
      <c r="W728" s="5"/>
    </row>
    <row r="729" ht="15.75" customHeight="1">
      <c r="A729" s="78"/>
      <c r="J729" s="196"/>
      <c r="T729" s="5"/>
      <c r="U729" s="5"/>
      <c r="V729" s="5"/>
      <c r="W729" s="5"/>
    </row>
    <row r="730" ht="15.75" customHeight="1">
      <c r="A730" s="78"/>
      <c r="J730" s="196"/>
      <c r="T730" s="5"/>
      <c r="U730" s="5"/>
      <c r="V730" s="5"/>
      <c r="W730" s="5"/>
    </row>
    <row r="731" ht="15.75" customHeight="1">
      <c r="A731" s="78"/>
      <c r="J731" s="196"/>
      <c r="T731" s="5"/>
      <c r="U731" s="5"/>
      <c r="V731" s="5"/>
      <c r="W731" s="5"/>
    </row>
    <row r="732" ht="15.75" customHeight="1">
      <c r="A732" s="78"/>
      <c r="J732" s="196"/>
      <c r="T732" s="5"/>
      <c r="U732" s="5"/>
      <c r="V732" s="5"/>
      <c r="W732" s="5"/>
    </row>
    <row r="733" ht="15.75" customHeight="1">
      <c r="A733" s="78"/>
      <c r="J733" s="196"/>
      <c r="T733" s="5"/>
      <c r="U733" s="5"/>
      <c r="V733" s="5"/>
      <c r="W733" s="5"/>
    </row>
    <row r="734" ht="15.75" customHeight="1">
      <c r="A734" s="78"/>
      <c r="J734" s="196"/>
      <c r="T734" s="5"/>
      <c r="U734" s="5"/>
      <c r="V734" s="5"/>
      <c r="W734" s="5"/>
    </row>
    <row r="735" ht="15.75" customHeight="1">
      <c r="A735" s="78"/>
      <c r="J735" s="196"/>
      <c r="T735" s="5"/>
      <c r="U735" s="5"/>
      <c r="V735" s="5"/>
      <c r="W735" s="5"/>
    </row>
    <row r="736" ht="15.75" customHeight="1">
      <c r="A736" s="78"/>
      <c r="J736" s="196"/>
      <c r="T736" s="5"/>
      <c r="U736" s="5"/>
      <c r="V736" s="5"/>
      <c r="W736" s="5"/>
    </row>
    <row r="737" ht="15.75" customHeight="1">
      <c r="A737" s="78"/>
      <c r="J737" s="196"/>
      <c r="T737" s="5"/>
      <c r="U737" s="5"/>
      <c r="V737" s="5"/>
      <c r="W737" s="5"/>
    </row>
    <row r="738" ht="15.75" customHeight="1">
      <c r="A738" s="78"/>
      <c r="J738" s="196"/>
      <c r="T738" s="5"/>
      <c r="U738" s="5"/>
      <c r="V738" s="5"/>
      <c r="W738" s="5"/>
    </row>
    <row r="739" ht="15.75" customHeight="1">
      <c r="A739" s="78"/>
      <c r="J739" s="196"/>
      <c r="T739" s="5"/>
      <c r="U739" s="5"/>
      <c r="V739" s="5"/>
      <c r="W739" s="5"/>
    </row>
    <row r="740" ht="15.75" customHeight="1">
      <c r="A740" s="78"/>
      <c r="J740" s="196"/>
      <c r="T740" s="5"/>
      <c r="U740" s="5"/>
      <c r="V740" s="5"/>
      <c r="W740" s="5"/>
    </row>
    <row r="741" ht="15.75" customHeight="1">
      <c r="A741" s="78"/>
      <c r="J741" s="196"/>
      <c r="T741" s="5"/>
      <c r="U741" s="5"/>
      <c r="V741" s="5"/>
      <c r="W741" s="5"/>
    </row>
    <row r="742" ht="15.75" customHeight="1">
      <c r="A742" s="78"/>
      <c r="J742" s="196"/>
      <c r="T742" s="5"/>
      <c r="U742" s="5"/>
      <c r="V742" s="5"/>
      <c r="W742" s="5"/>
    </row>
    <row r="743" ht="15.75" customHeight="1">
      <c r="A743" s="78"/>
      <c r="J743" s="196"/>
      <c r="T743" s="5"/>
      <c r="U743" s="5"/>
      <c r="V743" s="5"/>
      <c r="W743" s="5"/>
    </row>
    <row r="744" ht="15.75" customHeight="1">
      <c r="A744" s="78"/>
      <c r="J744" s="196"/>
      <c r="T744" s="5"/>
      <c r="U744" s="5"/>
      <c r="V744" s="5"/>
      <c r="W744" s="5"/>
    </row>
    <row r="745" ht="15.75" customHeight="1">
      <c r="A745" s="78"/>
      <c r="J745" s="196"/>
      <c r="T745" s="5"/>
      <c r="U745" s="5"/>
      <c r="V745" s="5"/>
      <c r="W745" s="5"/>
    </row>
    <row r="746" ht="15.75" customHeight="1">
      <c r="A746" s="78"/>
      <c r="J746" s="196"/>
      <c r="T746" s="5"/>
      <c r="U746" s="5"/>
      <c r="V746" s="5"/>
      <c r="W746" s="5"/>
    </row>
    <row r="747" ht="15.75" customHeight="1">
      <c r="A747" s="78"/>
      <c r="J747" s="196"/>
      <c r="T747" s="5"/>
      <c r="U747" s="5"/>
      <c r="V747" s="5"/>
      <c r="W747" s="5"/>
    </row>
    <row r="748" ht="15.75" customHeight="1">
      <c r="A748" s="78"/>
      <c r="J748" s="196"/>
      <c r="T748" s="5"/>
      <c r="U748" s="5"/>
      <c r="V748" s="5"/>
      <c r="W748" s="5"/>
    </row>
    <row r="749" ht="15.75" customHeight="1">
      <c r="A749" s="78"/>
      <c r="J749" s="196"/>
      <c r="T749" s="5"/>
      <c r="U749" s="5"/>
      <c r="V749" s="5"/>
      <c r="W749" s="5"/>
    </row>
    <row r="750" ht="15.75" customHeight="1">
      <c r="A750" s="78"/>
      <c r="J750" s="196"/>
      <c r="T750" s="5"/>
      <c r="U750" s="5"/>
      <c r="V750" s="5"/>
      <c r="W750" s="5"/>
    </row>
    <row r="751" ht="15.75" customHeight="1">
      <c r="A751" s="78"/>
      <c r="J751" s="196"/>
      <c r="T751" s="5"/>
      <c r="U751" s="5"/>
      <c r="V751" s="5"/>
      <c r="W751" s="5"/>
    </row>
    <row r="752" ht="15.75" customHeight="1">
      <c r="A752" s="78"/>
      <c r="J752" s="196"/>
      <c r="T752" s="5"/>
      <c r="U752" s="5"/>
      <c r="V752" s="5"/>
      <c r="W752" s="5"/>
    </row>
    <row r="753" ht="15.75" customHeight="1">
      <c r="A753" s="78"/>
      <c r="J753" s="196"/>
      <c r="T753" s="5"/>
      <c r="U753" s="5"/>
      <c r="V753" s="5"/>
      <c r="W753" s="5"/>
    </row>
    <row r="754" ht="15.75" customHeight="1">
      <c r="A754" s="78"/>
      <c r="J754" s="196"/>
      <c r="T754" s="5"/>
      <c r="U754" s="5"/>
      <c r="V754" s="5"/>
      <c r="W754" s="5"/>
    </row>
    <row r="755" ht="15.75" customHeight="1">
      <c r="A755" s="78"/>
      <c r="J755" s="196"/>
      <c r="T755" s="5"/>
      <c r="U755" s="5"/>
      <c r="V755" s="5"/>
      <c r="W755" s="5"/>
    </row>
    <row r="756" ht="15.75" customHeight="1">
      <c r="A756" s="78"/>
      <c r="J756" s="196"/>
      <c r="T756" s="5"/>
      <c r="U756" s="5"/>
      <c r="V756" s="5"/>
      <c r="W756" s="5"/>
    </row>
    <row r="757" ht="15.75" customHeight="1">
      <c r="A757" s="78"/>
      <c r="J757" s="196"/>
      <c r="T757" s="5"/>
      <c r="U757" s="5"/>
      <c r="V757" s="5"/>
      <c r="W757" s="5"/>
    </row>
    <row r="758" ht="15.75" customHeight="1">
      <c r="A758" s="78"/>
      <c r="J758" s="196"/>
      <c r="T758" s="5"/>
      <c r="U758" s="5"/>
      <c r="V758" s="5"/>
      <c r="W758" s="5"/>
    </row>
    <row r="759" ht="15.75" customHeight="1">
      <c r="A759" s="78"/>
      <c r="J759" s="196"/>
      <c r="T759" s="5"/>
      <c r="U759" s="5"/>
      <c r="V759" s="5"/>
      <c r="W759" s="5"/>
    </row>
    <row r="760" ht="15.75" customHeight="1">
      <c r="A760" s="78"/>
      <c r="J760" s="196"/>
      <c r="T760" s="5"/>
      <c r="U760" s="5"/>
      <c r="V760" s="5"/>
      <c r="W760" s="5"/>
    </row>
    <row r="761" ht="15.75" customHeight="1">
      <c r="A761" s="78"/>
      <c r="J761" s="196"/>
      <c r="T761" s="5"/>
      <c r="U761" s="5"/>
      <c r="V761" s="5"/>
      <c r="W761" s="5"/>
    </row>
    <row r="762" ht="15.75" customHeight="1">
      <c r="A762" s="78"/>
      <c r="J762" s="196"/>
      <c r="T762" s="5"/>
      <c r="U762" s="5"/>
      <c r="V762" s="5"/>
      <c r="W762" s="5"/>
    </row>
    <row r="763" ht="15.75" customHeight="1">
      <c r="A763" s="78"/>
      <c r="J763" s="196"/>
      <c r="T763" s="5"/>
      <c r="U763" s="5"/>
      <c r="V763" s="5"/>
      <c r="W763" s="5"/>
    </row>
    <row r="764" ht="15.75" customHeight="1">
      <c r="A764" s="78"/>
      <c r="J764" s="196"/>
      <c r="T764" s="5"/>
      <c r="U764" s="5"/>
      <c r="V764" s="5"/>
      <c r="W764" s="5"/>
    </row>
    <row r="765" ht="15.75" customHeight="1">
      <c r="A765" s="78"/>
      <c r="J765" s="196"/>
      <c r="T765" s="5"/>
      <c r="U765" s="5"/>
      <c r="V765" s="5"/>
      <c r="W765" s="5"/>
    </row>
    <row r="766" ht="15.75" customHeight="1">
      <c r="A766" s="78"/>
      <c r="J766" s="196"/>
      <c r="T766" s="5"/>
      <c r="U766" s="5"/>
      <c r="V766" s="5"/>
      <c r="W766" s="5"/>
    </row>
    <row r="767" ht="15.75" customHeight="1">
      <c r="A767" s="78"/>
      <c r="J767" s="196"/>
      <c r="T767" s="5"/>
      <c r="U767" s="5"/>
      <c r="V767" s="5"/>
      <c r="W767" s="5"/>
    </row>
    <row r="768" ht="15.75" customHeight="1">
      <c r="A768" s="78"/>
      <c r="J768" s="196"/>
      <c r="T768" s="5"/>
      <c r="U768" s="5"/>
      <c r="V768" s="5"/>
      <c r="W768" s="5"/>
    </row>
    <row r="769" ht="15.75" customHeight="1">
      <c r="A769" s="78"/>
      <c r="J769" s="196"/>
      <c r="T769" s="5"/>
      <c r="U769" s="5"/>
      <c r="V769" s="5"/>
      <c r="W769" s="5"/>
    </row>
    <row r="770" ht="15.75" customHeight="1">
      <c r="A770" s="78"/>
      <c r="J770" s="196"/>
      <c r="T770" s="5"/>
      <c r="U770" s="5"/>
      <c r="V770" s="5"/>
      <c r="W770" s="5"/>
    </row>
    <row r="771" ht="15.75" customHeight="1">
      <c r="A771" s="78"/>
      <c r="J771" s="196"/>
      <c r="T771" s="5"/>
      <c r="U771" s="5"/>
      <c r="V771" s="5"/>
      <c r="W771" s="5"/>
    </row>
    <row r="772" ht="15.75" customHeight="1">
      <c r="A772" s="78"/>
      <c r="J772" s="196"/>
      <c r="T772" s="5"/>
      <c r="U772" s="5"/>
      <c r="V772" s="5"/>
      <c r="W772" s="5"/>
    </row>
    <row r="773" ht="15.75" customHeight="1">
      <c r="A773" s="78"/>
      <c r="J773" s="196"/>
      <c r="T773" s="5"/>
      <c r="U773" s="5"/>
      <c r="V773" s="5"/>
      <c r="W773" s="5"/>
    </row>
    <row r="774" ht="15.75" customHeight="1">
      <c r="A774" s="78"/>
      <c r="J774" s="196"/>
      <c r="T774" s="5"/>
      <c r="U774" s="5"/>
      <c r="V774" s="5"/>
      <c r="W774" s="5"/>
    </row>
    <row r="775" ht="15.75" customHeight="1">
      <c r="A775" s="78"/>
      <c r="J775" s="196"/>
      <c r="T775" s="5"/>
      <c r="U775" s="5"/>
      <c r="V775" s="5"/>
      <c r="W775" s="5"/>
    </row>
    <row r="776" ht="15.75" customHeight="1">
      <c r="A776" s="78"/>
      <c r="J776" s="196"/>
      <c r="T776" s="5"/>
      <c r="U776" s="5"/>
      <c r="V776" s="5"/>
      <c r="W776" s="5"/>
    </row>
    <row r="777" ht="15.75" customHeight="1">
      <c r="A777" s="78"/>
      <c r="J777" s="196"/>
      <c r="T777" s="5"/>
      <c r="U777" s="5"/>
      <c r="V777" s="5"/>
      <c r="W777" s="5"/>
    </row>
    <row r="778" ht="15.75" customHeight="1">
      <c r="A778" s="78"/>
      <c r="J778" s="196"/>
      <c r="T778" s="5"/>
      <c r="U778" s="5"/>
      <c r="V778" s="5"/>
      <c r="W778" s="5"/>
    </row>
    <row r="779" ht="15.75" customHeight="1">
      <c r="A779" s="78"/>
      <c r="J779" s="196"/>
      <c r="T779" s="5"/>
      <c r="U779" s="5"/>
      <c r="V779" s="5"/>
      <c r="W779" s="5"/>
    </row>
    <row r="780" ht="15.75" customHeight="1">
      <c r="A780" s="78"/>
      <c r="J780" s="196"/>
      <c r="T780" s="5"/>
      <c r="U780" s="5"/>
      <c r="V780" s="5"/>
      <c r="W780" s="5"/>
    </row>
    <row r="781" ht="15.75" customHeight="1">
      <c r="A781" s="78"/>
      <c r="J781" s="196"/>
      <c r="T781" s="5"/>
      <c r="U781" s="5"/>
      <c r="V781" s="5"/>
      <c r="W781" s="5"/>
    </row>
    <row r="782" ht="15.75" customHeight="1">
      <c r="A782" s="78"/>
      <c r="J782" s="196"/>
      <c r="T782" s="5"/>
      <c r="U782" s="5"/>
      <c r="V782" s="5"/>
      <c r="W782" s="5"/>
    </row>
    <row r="783" ht="15.75" customHeight="1">
      <c r="A783" s="78"/>
      <c r="J783" s="196"/>
      <c r="T783" s="5"/>
      <c r="U783" s="5"/>
      <c r="V783" s="5"/>
      <c r="W783" s="5"/>
    </row>
    <row r="784" ht="15.75" customHeight="1">
      <c r="A784" s="78"/>
      <c r="J784" s="196"/>
      <c r="T784" s="5"/>
      <c r="U784" s="5"/>
      <c r="V784" s="5"/>
      <c r="W784" s="5"/>
    </row>
    <row r="785" ht="15.75" customHeight="1">
      <c r="A785" s="78"/>
      <c r="J785" s="196"/>
      <c r="T785" s="5"/>
      <c r="U785" s="5"/>
      <c r="V785" s="5"/>
      <c r="W785" s="5"/>
    </row>
    <row r="786" ht="15.75" customHeight="1">
      <c r="A786" s="78"/>
      <c r="J786" s="196"/>
      <c r="T786" s="5"/>
      <c r="U786" s="5"/>
      <c r="V786" s="5"/>
      <c r="W786" s="5"/>
    </row>
    <row r="787" ht="15.75" customHeight="1">
      <c r="A787" s="78"/>
      <c r="J787" s="196"/>
      <c r="T787" s="5"/>
      <c r="U787" s="5"/>
      <c r="V787" s="5"/>
      <c r="W787" s="5"/>
    </row>
    <row r="788" ht="15.75" customHeight="1">
      <c r="A788" s="78"/>
      <c r="J788" s="196"/>
      <c r="T788" s="5"/>
      <c r="U788" s="5"/>
      <c r="V788" s="5"/>
      <c r="W788" s="5"/>
    </row>
    <row r="789" ht="15.75" customHeight="1">
      <c r="A789" s="78"/>
      <c r="J789" s="196"/>
      <c r="T789" s="5"/>
      <c r="U789" s="5"/>
      <c r="V789" s="5"/>
      <c r="W789" s="5"/>
    </row>
    <row r="790" ht="15.75" customHeight="1">
      <c r="A790" s="78"/>
      <c r="J790" s="196"/>
      <c r="T790" s="5"/>
      <c r="U790" s="5"/>
      <c r="V790" s="5"/>
      <c r="W790" s="5"/>
    </row>
    <row r="791" ht="15.75" customHeight="1">
      <c r="A791" s="78"/>
      <c r="J791" s="196"/>
      <c r="T791" s="5"/>
      <c r="U791" s="5"/>
      <c r="V791" s="5"/>
      <c r="W791" s="5"/>
    </row>
    <row r="792" ht="15.75" customHeight="1">
      <c r="A792" s="78"/>
      <c r="J792" s="196"/>
      <c r="T792" s="5"/>
      <c r="U792" s="5"/>
      <c r="V792" s="5"/>
      <c r="W792" s="5"/>
    </row>
    <row r="793" ht="15.75" customHeight="1">
      <c r="A793" s="78"/>
      <c r="J793" s="196"/>
      <c r="T793" s="5"/>
      <c r="U793" s="5"/>
      <c r="V793" s="5"/>
      <c r="W793" s="5"/>
    </row>
    <row r="794" ht="15.75" customHeight="1">
      <c r="A794" s="78"/>
      <c r="J794" s="196"/>
      <c r="T794" s="5"/>
      <c r="U794" s="5"/>
      <c r="V794" s="5"/>
      <c r="W794" s="5"/>
    </row>
    <row r="795" ht="15.75" customHeight="1">
      <c r="A795" s="78"/>
      <c r="J795" s="196"/>
      <c r="T795" s="5"/>
      <c r="U795" s="5"/>
      <c r="V795" s="5"/>
      <c r="W795" s="5"/>
    </row>
    <row r="796" ht="15.75" customHeight="1">
      <c r="A796" s="78"/>
      <c r="J796" s="196"/>
      <c r="T796" s="5"/>
      <c r="U796" s="5"/>
      <c r="V796" s="5"/>
      <c r="W796" s="5"/>
    </row>
    <row r="797" ht="15.75" customHeight="1">
      <c r="A797" s="78"/>
      <c r="J797" s="196"/>
      <c r="T797" s="5"/>
      <c r="U797" s="5"/>
      <c r="V797" s="5"/>
      <c r="W797" s="5"/>
    </row>
    <row r="798" ht="15.75" customHeight="1">
      <c r="A798" s="78"/>
      <c r="J798" s="196"/>
      <c r="T798" s="5"/>
      <c r="U798" s="5"/>
      <c r="V798" s="5"/>
      <c r="W798" s="5"/>
    </row>
    <row r="799" ht="15.75" customHeight="1">
      <c r="A799" s="78"/>
      <c r="J799" s="196"/>
      <c r="T799" s="5"/>
      <c r="U799" s="5"/>
      <c r="V799" s="5"/>
      <c r="W799" s="5"/>
    </row>
    <row r="800" ht="15.75" customHeight="1">
      <c r="A800" s="78"/>
      <c r="J800" s="196"/>
      <c r="T800" s="5"/>
      <c r="U800" s="5"/>
      <c r="V800" s="5"/>
      <c r="W800" s="5"/>
    </row>
    <row r="801" ht="15.75" customHeight="1">
      <c r="A801" s="78"/>
      <c r="J801" s="196"/>
      <c r="T801" s="5"/>
      <c r="U801" s="5"/>
      <c r="V801" s="5"/>
      <c r="W801" s="5"/>
    </row>
    <row r="802" ht="15.75" customHeight="1">
      <c r="A802" s="78"/>
      <c r="J802" s="196"/>
      <c r="T802" s="5"/>
      <c r="U802" s="5"/>
      <c r="V802" s="5"/>
      <c r="W802" s="5"/>
    </row>
    <row r="803" ht="15.75" customHeight="1">
      <c r="A803" s="78"/>
      <c r="J803" s="196"/>
      <c r="T803" s="5"/>
      <c r="U803" s="5"/>
      <c r="V803" s="5"/>
      <c r="W803" s="5"/>
    </row>
    <row r="804" ht="15.75" customHeight="1">
      <c r="A804" s="78"/>
      <c r="J804" s="196"/>
      <c r="T804" s="5"/>
      <c r="U804" s="5"/>
      <c r="V804" s="5"/>
      <c r="W804" s="5"/>
    </row>
    <row r="805" ht="15.75" customHeight="1">
      <c r="A805" s="78"/>
      <c r="J805" s="196"/>
      <c r="T805" s="5"/>
      <c r="U805" s="5"/>
      <c r="V805" s="5"/>
      <c r="W805" s="5"/>
    </row>
    <row r="806" ht="15.75" customHeight="1">
      <c r="A806" s="78"/>
      <c r="J806" s="196"/>
      <c r="T806" s="5"/>
      <c r="U806" s="5"/>
      <c r="V806" s="5"/>
      <c r="W806" s="5"/>
    </row>
    <row r="807" ht="15.75" customHeight="1">
      <c r="A807" s="78"/>
      <c r="J807" s="196"/>
      <c r="T807" s="5"/>
      <c r="U807" s="5"/>
      <c r="V807" s="5"/>
      <c r="W807" s="5"/>
    </row>
    <row r="808" ht="15.75" customHeight="1">
      <c r="A808" s="78"/>
      <c r="J808" s="196"/>
      <c r="T808" s="5"/>
      <c r="U808" s="5"/>
      <c r="V808" s="5"/>
      <c r="W808" s="5"/>
    </row>
    <row r="809" ht="15.75" customHeight="1">
      <c r="A809" s="78"/>
      <c r="J809" s="196"/>
      <c r="T809" s="5"/>
      <c r="U809" s="5"/>
      <c r="V809" s="5"/>
      <c r="W809" s="5"/>
    </row>
    <row r="810" ht="15.75" customHeight="1">
      <c r="A810" s="78"/>
      <c r="J810" s="196"/>
      <c r="T810" s="5"/>
      <c r="U810" s="5"/>
      <c r="V810" s="5"/>
      <c r="W810" s="5"/>
    </row>
    <row r="811" ht="15.75" customHeight="1">
      <c r="A811" s="78"/>
      <c r="J811" s="196"/>
      <c r="T811" s="5"/>
      <c r="U811" s="5"/>
      <c r="V811" s="5"/>
      <c r="W811" s="5"/>
    </row>
    <row r="812" ht="15.75" customHeight="1">
      <c r="A812" s="78"/>
      <c r="J812" s="196"/>
      <c r="T812" s="5"/>
      <c r="U812" s="5"/>
      <c r="V812" s="5"/>
      <c r="W812" s="5"/>
    </row>
    <row r="813" ht="15.75" customHeight="1">
      <c r="A813" s="78"/>
      <c r="J813" s="196"/>
      <c r="T813" s="5"/>
      <c r="U813" s="5"/>
      <c r="V813" s="5"/>
      <c r="W813" s="5"/>
    </row>
    <row r="814" ht="15.75" customHeight="1">
      <c r="A814" s="78"/>
      <c r="J814" s="196"/>
      <c r="T814" s="5"/>
      <c r="U814" s="5"/>
      <c r="V814" s="5"/>
      <c r="W814" s="5"/>
    </row>
    <row r="815" ht="15.75" customHeight="1">
      <c r="A815" s="78"/>
      <c r="J815" s="196"/>
      <c r="T815" s="5"/>
      <c r="U815" s="5"/>
      <c r="V815" s="5"/>
      <c r="W815" s="5"/>
    </row>
    <row r="816" ht="15.75" customHeight="1">
      <c r="A816" s="78"/>
      <c r="J816" s="196"/>
      <c r="T816" s="5"/>
      <c r="U816" s="5"/>
      <c r="V816" s="5"/>
      <c r="W816" s="5"/>
    </row>
    <row r="817" ht="15.75" customHeight="1">
      <c r="A817" s="78"/>
      <c r="J817" s="196"/>
      <c r="T817" s="5"/>
      <c r="U817" s="5"/>
      <c r="V817" s="5"/>
      <c r="W817" s="5"/>
    </row>
    <row r="818" ht="15.75" customHeight="1">
      <c r="A818" s="78"/>
      <c r="J818" s="196"/>
      <c r="T818" s="5"/>
      <c r="U818" s="5"/>
      <c r="V818" s="5"/>
      <c r="W818" s="5"/>
    </row>
    <row r="819" ht="15.75" customHeight="1">
      <c r="A819" s="78"/>
      <c r="J819" s="196"/>
      <c r="T819" s="5"/>
      <c r="U819" s="5"/>
      <c r="V819" s="5"/>
      <c r="W819" s="5"/>
    </row>
    <row r="820" ht="15.75" customHeight="1">
      <c r="A820" s="78"/>
      <c r="J820" s="196"/>
      <c r="T820" s="5"/>
      <c r="U820" s="5"/>
      <c r="V820" s="5"/>
      <c r="W820" s="5"/>
    </row>
    <row r="821" ht="15.75" customHeight="1">
      <c r="A821" s="78"/>
      <c r="J821" s="196"/>
      <c r="T821" s="5"/>
      <c r="U821" s="5"/>
      <c r="V821" s="5"/>
      <c r="W821" s="5"/>
    </row>
    <row r="822" ht="15.75" customHeight="1">
      <c r="A822" s="78"/>
      <c r="J822" s="196"/>
      <c r="T822" s="5"/>
      <c r="U822" s="5"/>
      <c r="V822" s="5"/>
      <c r="W822" s="5"/>
    </row>
    <row r="823" ht="15.75" customHeight="1">
      <c r="A823" s="78"/>
      <c r="J823" s="196"/>
      <c r="T823" s="5"/>
      <c r="U823" s="5"/>
      <c r="V823" s="5"/>
      <c r="W823" s="5"/>
    </row>
    <row r="824" ht="15.75" customHeight="1">
      <c r="A824" s="78"/>
      <c r="J824" s="196"/>
      <c r="T824" s="5"/>
      <c r="U824" s="5"/>
      <c r="V824" s="5"/>
      <c r="W824" s="5"/>
    </row>
    <row r="825" ht="15.75" customHeight="1">
      <c r="A825" s="78"/>
      <c r="J825" s="196"/>
      <c r="T825" s="5"/>
      <c r="U825" s="5"/>
      <c r="V825" s="5"/>
      <c r="W825" s="5"/>
    </row>
    <row r="826" ht="15.75" customHeight="1">
      <c r="A826" s="78"/>
      <c r="J826" s="196"/>
      <c r="T826" s="5"/>
      <c r="U826" s="5"/>
      <c r="V826" s="5"/>
      <c r="W826" s="5"/>
    </row>
    <row r="827" ht="15.75" customHeight="1">
      <c r="A827" s="78"/>
      <c r="J827" s="196"/>
      <c r="T827" s="5"/>
      <c r="U827" s="5"/>
      <c r="V827" s="5"/>
      <c r="W827" s="5"/>
    </row>
    <row r="828" ht="15.75" customHeight="1">
      <c r="A828" s="78"/>
      <c r="J828" s="196"/>
      <c r="T828" s="5"/>
      <c r="U828" s="5"/>
      <c r="V828" s="5"/>
      <c r="W828" s="5"/>
    </row>
    <row r="829" ht="15.75" customHeight="1">
      <c r="A829" s="78"/>
      <c r="J829" s="196"/>
      <c r="T829" s="5"/>
      <c r="U829" s="5"/>
      <c r="V829" s="5"/>
      <c r="W829" s="5"/>
    </row>
    <row r="830" ht="15.75" customHeight="1">
      <c r="A830" s="78"/>
      <c r="J830" s="196"/>
      <c r="T830" s="5"/>
      <c r="U830" s="5"/>
      <c r="V830" s="5"/>
      <c r="W830" s="5"/>
    </row>
    <row r="831" ht="15.75" customHeight="1">
      <c r="A831" s="78"/>
      <c r="J831" s="196"/>
      <c r="T831" s="5"/>
      <c r="U831" s="5"/>
      <c r="V831" s="5"/>
      <c r="W831" s="5"/>
    </row>
    <row r="832" ht="15.75" customHeight="1">
      <c r="A832" s="78"/>
      <c r="J832" s="196"/>
      <c r="T832" s="5"/>
      <c r="U832" s="5"/>
      <c r="V832" s="5"/>
      <c r="W832" s="5"/>
    </row>
    <row r="833" ht="15.75" customHeight="1">
      <c r="A833" s="78"/>
      <c r="J833" s="196"/>
      <c r="T833" s="5"/>
      <c r="U833" s="5"/>
      <c r="V833" s="5"/>
      <c r="W833" s="5"/>
    </row>
    <row r="834" ht="15.75" customHeight="1">
      <c r="A834" s="78"/>
      <c r="J834" s="196"/>
      <c r="T834" s="5"/>
      <c r="U834" s="5"/>
      <c r="V834" s="5"/>
      <c r="W834" s="5"/>
    </row>
    <row r="835" ht="15.75" customHeight="1">
      <c r="A835" s="78"/>
      <c r="J835" s="196"/>
      <c r="T835" s="5"/>
      <c r="U835" s="5"/>
      <c r="V835" s="5"/>
      <c r="W835" s="5"/>
    </row>
    <row r="836" ht="15.75" customHeight="1">
      <c r="A836" s="78"/>
      <c r="J836" s="196"/>
      <c r="T836" s="5"/>
      <c r="U836" s="5"/>
      <c r="V836" s="5"/>
      <c r="W836" s="5"/>
    </row>
    <row r="837" ht="15.75" customHeight="1">
      <c r="A837" s="78"/>
      <c r="J837" s="196"/>
      <c r="T837" s="5"/>
      <c r="U837" s="5"/>
      <c r="V837" s="5"/>
      <c r="W837" s="5"/>
    </row>
    <row r="838" ht="15.75" customHeight="1">
      <c r="A838" s="78"/>
      <c r="J838" s="196"/>
      <c r="T838" s="5"/>
      <c r="U838" s="5"/>
      <c r="V838" s="5"/>
      <c r="W838" s="5"/>
    </row>
    <row r="839" ht="15.75" customHeight="1">
      <c r="A839" s="78"/>
      <c r="J839" s="196"/>
      <c r="T839" s="5"/>
      <c r="U839" s="5"/>
      <c r="V839" s="5"/>
      <c r="W839" s="5"/>
    </row>
    <row r="840" ht="15.75" customHeight="1">
      <c r="A840" s="78"/>
      <c r="J840" s="196"/>
      <c r="T840" s="5"/>
      <c r="U840" s="5"/>
      <c r="V840" s="5"/>
      <c r="W840" s="5"/>
    </row>
    <row r="841" ht="15.75" customHeight="1">
      <c r="A841" s="78"/>
      <c r="J841" s="196"/>
      <c r="T841" s="5"/>
      <c r="U841" s="5"/>
      <c r="V841" s="5"/>
      <c r="W841" s="5"/>
    </row>
    <row r="842" ht="15.75" customHeight="1">
      <c r="A842" s="78"/>
      <c r="J842" s="196"/>
      <c r="T842" s="5"/>
      <c r="U842" s="5"/>
      <c r="V842" s="5"/>
      <c r="W842" s="5"/>
    </row>
    <row r="843" ht="15.75" customHeight="1">
      <c r="A843" s="78"/>
      <c r="J843" s="196"/>
      <c r="T843" s="5"/>
      <c r="U843" s="5"/>
      <c r="V843" s="5"/>
      <c r="W843" s="5"/>
    </row>
    <row r="844" ht="15.75" customHeight="1">
      <c r="A844" s="78"/>
      <c r="J844" s="196"/>
      <c r="T844" s="5"/>
      <c r="U844" s="5"/>
      <c r="V844" s="5"/>
      <c r="W844" s="5"/>
    </row>
    <row r="845" ht="15.75" customHeight="1">
      <c r="A845" s="78"/>
      <c r="J845" s="196"/>
      <c r="T845" s="5"/>
      <c r="U845" s="5"/>
      <c r="V845" s="5"/>
      <c r="W845" s="5"/>
    </row>
    <row r="846" ht="15.75" customHeight="1">
      <c r="A846" s="78"/>
      <c r="J846" s="196"/>
      <c r="T846" s="5"/>
      <c r="U846" s="5"/>
      <c r="V846" s="5"/>
      <c r="W846" s="5"/>
    </row>
    <row r="847" ht="15.75" customHeight="1">
      <c r="A847" s="78"/>
      <c r="J847" s="196"/>
      <c r="T847" s="5"/>
      <c r="U847" s="5"/>
      <c r="V847" s="5"/>
      <c r="W847" s="5"/>
    </row>
    <row r="848" ht="15.75" customHeight="1">
      <c r="A848" s="78"/>
      <c r="J848" s="196"/>
      <c r="T848" s="5"/>
      <c r="U848" s="5"/>
      <c r="V848" s="5"/>
      <c r="W848" s="5"/>
    </row>
    <row r="849" ht="15.75" customHeight="1">
      <c r="A849" s="78"/>
      <c r="J849" s="196"/>
      <c r="T849" s="5"/>
      <c r="U849" s="5"/>
      <c r="V849" s="5"/>
      <c r="W849" s="5"/>
    </row>
    <row r="850" ht="15.75" customHeight="1">
      <c r="A850" s="78"/>
      <c r="J850" s="196"/>
      <c r="T850" s="5"/>
      <c r="U850" s="5"/>
      <c r="V850" s="5"/>
      <c r="W850" s="5"/>
    </row>
    <row r="851" ht="15.75" customHeight="1">
      <c r="A851" s="78"/>
      <c r="J851" s="196"/>
      <c r="T851" s="5"/>
      <c r="U851" s="5"/>
      <c r="V851" s="5"/>
      <c r="W851" s="5"/>
    </row>
    <row r="852" ht="15.75" customHeight="1">
      <c r="A852" s="78"/>
      <c r="J852" s="196"/>
      <c r="T852" s="5"/>
      <c r="U852" s="5"/>
      <c r="V852" s="5"/>
      <c r="W852" s="5"/>
    </row>
    <row r="853" ht="15.75" customHeight="1">
      <c r="A853" s="78"/>
      <c r="J853" s="196"/>
      <c r="T853" s="5"/>
      <c r="U853" s="5"/>
      <c r="V853" s="5"/>
      <c r="W853" s="5"/>
    </row>
    <row r="854" ht="15.75" customHeight="1">
      <c r="A854" s="78"/>
      <c r="J854" s="196"/>
      <c r="T854" s="5"/>
      <c r="U854" s="5"/>
      <c r="V854" s="5"/>
      <c r="W854" s="5"/>
    </row>
    <row r="855" ht="15.75" customHeight="1">
      <c r="A855" s="78"/>
      <c r="J855" s="196"/>
      <c r="T855" s="5"/>
      <c r="U855" s="5"/>
      <c r="V855" s="5"/>
      <c r="W855" s="5"/>
    </row>
    <row r="856" ht="15.75" customHeight="1">
      <c r="A856" s="78"/>
      <c r="J856" s="196"/>
      <c r="T856" s="5"/>
      <c r="U856" s="5"/>
      <c r="V856" s="5"/>
      <c r="W856" s="5"/>
    </row>
    <row r="857" ht="15.75" customHeight="1">
      <c r="A857" s="78"/>
      <c r="J857" s="196"/>
      <c r="T857" s="5"/>
      <c r="U857" s="5"/>
      <c r="V857" s="5"/>
      <c r="W857" s="5"/>
    </row>
    <row r="858" ht="15.75" customHeight="1">
      <c r="A858" s="78"/>
      <c r="J858" s="196"/>
      <c r="T858" s="5"/>
      <c r="U858" s="5"/>
      <c r="V858" s="5"/>
      <c r="W858" s="5"/>
    </row>
    <row r="859" ht="15.75" customHeight="1">
      <c r="A859" s="78"/>
      <c r="J859" s="196"/>
      <c r="T859" s="5"/>
      <c r="U859" s="5"/>
      <c r="V859" s="5"/>
      <c r="W859" s="5"/>
    </row>
    <row r="860" ht="15.75" customHeight="1">
      <c r="A860" s="78"/>
      <c r="J860" s="196"/>
      <c r="T860" s="5"/>
      <c r="U860" s="5"/>
      <c r="V860" s="5"/>
      <c r="W860" s="5"/>
    </row>
    <row r="861" ht="15.75" customHeight="1">
      <c r="A861" s="78"/>
      <c r="J861" s="196"/>
      <c r="T861" s="5"/>
      <c r="U861" s="5"/>
      <c r="V861" s="5"/>
      <c r="W861" s="5"/>
    </row>
    <row r="862" ht="15.75" customHeight="1">
      <c r="A862" s="78"/>
      <c r="J862" s="196"/>
      <c r="T862" s="5"/>
      <c r="U862" s="5"/>
      <c r="V862" s="5"/>
      <c r="W862" s="5"/>
    </row>
    <row r="863" ht="15.75" customHeight="1">
      <c r="A863" s="78"/>
      <c r="J863" s="196"/>
      <c r="T863" s="5"/>
      <c r="U863" s="5"/>
      <c r="V863" s="5"/>
      <c r="W863" s="5"/>
    </row>
    <row r="864" ht="15.75" customHeight="1">
      <c r="A864" s="78"/>
      <c r="J864" s="196"/>
      <c r="T864" s="5"/>
      <c r="U864" s="5"/>
      <c r="V864" s="5"/>
      <c r="W864" s="5"/>
    </row>
    <row r="865" ht="15.75" customHeight="1">
      <c r="A865" s="78"/>
      <c r="J865" s="196"/>
      <c r="T865" s="5"/>
      <c r="U865" s="5"/>
      <c r="V865" s="5"/>
      <c r="W865" s="5"/>
    </row>
    <row r="866" ht="15.75" customHeight="1">
      <c r="A866" s="78"/>
      <c r="J866" s="196"/>
      <c r="T866" s="5"/>
      <c r="U866" s="5"/>
      <c r="V866" s="5"/>
      <c r="W866" s="5"/>
    </row>
    <row r="867" ht="15.75" customHeight="1">
      <c r="A867" s="78"/>
      <c r="J867" s="196"/>
      <c r="T867" s="5"/>
      <c r="U867" s="5"/>
      <c r="V867" s="5"/>
      <c r="W867" s="5"/>
    </row>
    <row r="868" ht="15.75" customHeight="1">
      <c r="A868" s="78"/>
      <c r="J868" s="196"/>
      <c r="T868" s="5"/>
      <c r="U868" s="5"/>
      <c r="V868" s="5"/>
      <c r="W868" s="5"/>
    </row>
    <row r="869" ht="15.75" customHeight="1">
      <c r="A869" s="78"/>
      <c r="J869" s="196"/>
      <c r="T869" s="5"/>
      <c r="U869" s="5"/>
      <c r="V869" s="5"/>
      <c r="W869" s="5"/>
    </row>
    <row r="870" ht="15.75" customHeight="1">
      <c r="A870" s="78"/>
      <c r="J870" s="196"/>
      <c r="T870" s="5"/>
      <c r="U870" s="5"/>
      <c r="V870" s="5"/>
      <c r="W870" s="5"/>
    </row>
    <row r="871" ht="15.75" customHeight="1">
      <c r="A871" s="78"/>
      <c r="J871" s="196"/>
      <c r="T871" s="5"/>
      <c r="U871" s="5"/>
      <c r="V871" s="5"/>
      <c r="W871" s="5"/>
    </row>
    <row r="872" ht="15.75" customHeight="1">
      <c r="A872" s="78"/>
      <c r="J872" s="196"/>
      <c r="T872" s="5"/>
      <c r="U872" s="5"/>
      <c r="V872" s="5"/>
      <c r="W872" s="5"/>
    </row>
    <row r="873" ht="15.75" customHeight="1">
      <c r="A873" s="78"/>
      <c r="J873" s="196"/>
      <c r="T873" s="5"/>
      <c r="U873" s="5"/>
      <c r="V873" s="5"/>
      <c r="W873" s="5"/>
    </row>
    <row r="874" ht="15.75" customHeight="1">
      <c r="A874" s="78"/>
      <c r="J874" s="196"/>
      <c r="T874" s="5"/>
      <c r="U874" s="5"/>
      <c r="V874" s="5"/>
      <c r="W874" s="5"/>
    </row>
    <row r="875" ht="15.75" customHeight="1">
      <c r="A875" s="78"/>
      <c r="J875" s="196"/>
      <c r="T875" s="5"/>
      <c r="U875" s="5"/>
      <c r="V875" s="5"/>
      <c r="W875" s="5"/>
    </row>
    <row r="876" ht="15.75" customHeight="1">
      <c r="A876" s="78"/>
      <c r="J876" s="196"/>
      <c r="T876" s="5"/>
      <c r="U876" s="5"/>
      <c r="V876" s="5"/>
      <c r="W876" s="5"/>
    </row>
    <row r="877" ht="15.75" customHeight="1">
      <c r="A877" s="78"/>
      <c r="J877" s="196"/>
      <c r="T877" s="5"/>
      <c r="U877" s="5"/>
      <c r="V877" s="5"/>
      <c r="W877" s="5"/>
    </row>
    <row r="878" ht="15.75" customHeight="1">
      <c r="A878" s="78"/>
      <c r="J878" s="196"/>
      <c r="T878" s="5"/>
      <c r="U878" s="5"/>
      <c r="V878" s="5"/>
      <c r="W878" s="5"/>
    </row>
    <row r="879" ht="15.75" customHeight="1">
      <c r="A879" s="78"/>
      <c r="J879" s="196"/>
      <c r="T879" s="5"/>
      <c r="U879" s="5"/>
      <c r="V879" s="5"/>
      <c r="W879" s="5"/>
    </row>
    <row r="880" ht="15.75" customHeight="1">
      <c r="A880" s="78"/>
      <c r="J880" s="196"/>
      <c r="T880" s="5"/>
      <c r="U880" s="5"/>
      <c r="V880" s="5"/>
      <c r="W880" s="5"/>
    </row>
    <row r="881" ht="15.75" customHeight="1">
      <c r="A881" s="78"/>
      <c r="J881" s="196"/>
      <c r="T881" s="5"/>
      <c r="U881" s="5"/>
      <c r="V881" s="5"/>
      <c r="W881" s="5"/>
    </row>
    <row r="882" ht="15.75" customHeight="1">
      <c r="A882" s="78"/>
      <c r="J882" s="196"/>
      <c r="T882" s="5"/>
      <c r="U882" s="5"/>
      <c r="V882" s="5"/>
      <c r="W882" s="5"/>
    </row>
    <row r="883" ht="15.75" customHeight="1">
      <c r="A883" s="78"/>
      <c r="J883" s="196"/>
      <c r="T883" s="5"/>
      <c r="U883" s="5"/>
      <c r="V883" s="5"/>
      <c r="W883" s="5"/>
    </row>
    <row r="884" ht="15.75" customHeight="1">
      <c r="A884" s="78"/>
      <c r="J884" s="196"/>
      <c r="T884" s="5"/>
      <c r="U884" s="5"/>
      <c r="V884" s="5"/>
      <c r="W884" s="5"/>
    </row>
    <row r="885" ht="15.75" customHeight="1">
      <c r="A885" s="78"/>
      <c r="J885" s="196"/>
      <c r="T885" s="5"/>
      <c r="U885" s="5"/>
      <c r="V885" s="5"/>
      <c r="W885" s="5"/>
    </row>
    <row r="886" ht="15.75" customHeight="1">
      <c r="A886" s="78"/>
      <c r="J886" s="196"/>
      <c r="T886" s="5"/>
      <c r="U886" s="5"/>
      <c r="V886" s="5"/>
      <c r="W886" s="5"/>
    </row>
    <row r="887" ht="15.75" customHeight="1">
      <c r="A887" s="78"/>
      <c r="J887" s="196"/>
      <c r="T887" s="5"/>
      <c r="U887" s="5"/>
      <c r="V887" s="5"/>
      <c r="W887" s="5"/>
    </row>
    <row r="888" ht="15.75" customHeight="1">
      <c r="A888" s="78"/>
      <c r="J888" s="196"/>
      <c r="T888" s="5"/>
      <c r="U888" s="5"/>
      <c r="V888" s="5"/>
      <c r="W888" s="5"/>
    </row>
    <row r="889" ht="15.75" customHeight="1">
      <c r="A889" s="78"/>
      <c r="J889" s="196"/>
      <c r="T889" s="5"/>
      <c r="U889" s="5"/>
      <c r="V889" s="5"/>
      <c r="W889" s="5"/>
    </row>
    <row r="890" ht="15.75" customHeight="1">
      <c r="A890" s="78"/>
      <c r="J890" s="196"/>
      <c r="T890" s="5"/>
      <c r="U890" s="5"/>
      <c r="V890" s="5"/>
      <c r="W890" s="5"/>
    </row>
    <row r="891" ht="15.75" customHeight="1">
      <c r="A891" s="78"/>
      <c r="J891" s="196"/>
      <c r="T891" s="5"/>
      <c r="U891" s="5"/>
      <c r="V891" s="5"/>
      <c r="W891" s="5"/>
    </row>
    <row r="892" ht="15.75" customHeight="1">
      <c r="A892" s="78"/>
      <c r="J892" s="196"/>
      <c r="T892" s="5"/>
      <c r="U892" s="5"/>
      <c r="V892" s="5"/>
      <c r="W892" s="5"/>
    </row>
    <row r="893" ht="15.75" customHeight="1">
      <c r="A893" s="78"/>
      <c r="J893" s="196"/>
      <c r="T893" s="5"/>
      <c r="U893" s="5"/>
      <c r="V893" s="5"/>
      <c r="W893" s="5"/>
    </row>
    <row r="894" ht="15.75" customHeight="1">
      <c r="A894" s="78"/>
      <c r="J894" s="196"/>
      <c r="T894" s="5"/>
      <c r="U894" s="5"/>
      <c r="V894" s="5"/>
      <c r="W894" s="5"/>
    </row>
    <row r="895" ht="15.75" customHeight="1">
      <c r="A895" s="78"/>
      <c r="J895" s="196"/>
      <c r="T895" s="5"/>
      <c r="U895" s="5"/>
      <c r="V895" s="5"/>
      <c r="W895" s="5"/>
    </row>
    <row r="896" ht="15.75" customHeight="1">
      <c r="A896" s="78"/>
      <c r="J896" s="196"/>
      <c r="T896" s="5"/>
      <c r="U896" s="5"/>
      <c r="V896" s="5"/>
      <c r="W896" s="5"/>
    </row>
    <row r="897" ht="15.75" customHeight="1">
      <c r="A897" s="78"/>
      <c r="J897" s="196"/>
      <c r="T897" s="5"/>
      <c r="U897" s="5"/>
      <c r="V897" s="5"/>
      <c r="W897" s="5"/>
    </row>
    <row r="898" ht="15.75" customHeight="1">
      <c r="A898" s="78"/>
      <c r="J898" s="196"/>
      <c r="T898" s="5"/>
      <c r="U898" s="5"/>
      <c r="V898" s="5"/>
      <c r="W898" s="5"/>
    </row>
    <row r="899" ht="15.75" customHeight="1">
      <c r="A899" s="78"/>
      <c r="J899" s="196"/>
      <c r="T899" s="5"/>
      <c r="U899" s="5"/>
      <c r="V899" s="5"/>
      <c r="W899" s="5"/>
    </row>
    <row r="900" ht="15.75" customHeight="1">
      <c r="A900" s="78"/>
      <c r="J900" s="196"/>
      <c r="T900" s="5"/>
      <c r="U900" s="5"/>
      <c r="V900" s="5"/>
      <c r="W900" s="5"/>
    </row>
    <row r="901" ht="15.75" customHeight="1">
      <c r="A901" s="78"/>
      <c r="J901" s="196"/>
      <c r="T901" s="5"/>
      <c r="U901" s="5"/>
      <c r="V901" s="5"/>
      <c r="W901" s="5"/>
    </row>
    <row r="902" ht="15.75" customHeight="1">
      <c r="A902" s="78"/>
      <c r="J902" s="196"/>
      <c r="T902" s="5"/>
      <c r="U902" s="5"/>
      <c r="V902" s="5"/>
      <c r="W902" s="5"/>
    </row>
    <row r="903" ht="15.75" customHeight="1">
      <c r="A903" s="78"/>
      <c r="J903" s="196"/>
      <c r="T903" s="5"/>
      <c r="U903" s="5"/>
      <c r="V903" s="5"/>
      <c r="W903" s="5"/>
    </row>
    <row r="904" ht="15.75" customHeight="1">
      <c r="A904" s="78"/>
      <c r="J904" s="196"/>
      <c r="T904" s="5"/>
      <c r="U904" s="5"/>
      <c r="V904" s="5"/>
      <c r="W904" s="5"/>
    </row>
    <row r="905" ht="15.75" customHeight="1">
      <c r="A905" s="78"/>
      <c r="J905" s="196"/>
      <c r="T905" s="5"/>
      <c r="U905" s="5"/>
      <c r="V905" s="5"/>
      <c r="W905" s="5"/>
    </row>
    <row r="906" ht="15.75" customHeight="1">
      <c r="A906" s="78"/>
      <c r="J906" s="196"/>
      <c r="T906" s="5"/>
      <c r="U906" s="5"/>
      <c r="V906" s="5"/>
      <c r="W906" s="5"/>
    </row>
    <row r="907" ht="15.75" customHeight="1">
      <c r="A907" s="78"/>
      <c r="J907" s="196"/>
      <c r="T907" s="5"/>
      <c r="U907" s="5"/>
      <c r="V907" s="5"/>
      <c r="W907" s="5"/>
    </row>
    <row r="908" ht="15.75" customHeight="1">
      <c r="A908" s="78"/>
      <c r="J908" s="196"/>
      <c r="T908" s="5"/>
      <c r="U908" s="5"/>
      <c r="V908" s="5"/>
      <c r="W908" s="5"/>
    </row>
    <row r="909" ht="15.75" customHeight="1">
      <c r="A909" s="78"/>
      <c r="J909" s="196"/>
      <c r="T909" s="5"/>
      <c r="U909" s="5"/>
      <c r="V909" s="5"/>
      <c r="W909" s="5"/>
    </row>
    <row r="910" ht="15.75" customHeight="1">
      <c r="A910" s="78"/>
      <c r="J910" s="196"/>
      <c r="T910" s="5"/>
      <c r="U910" s="5"/>
      <c r="V910" s="5"/>
      <c r="W910" s="5"/>
    </row>
    <row r="911" ht="15.75" customHeight="1">
      <c r="A911" s="78"/>
      <c r="J911" s="196"/>
      <c r="T911" s="5"/>
      <c r="U911" s="5"/>
      <c r="V911" s="5"/>
      <c r="W911" s="5"/>
    </row>
    <row r="912" ht="15.75" customHeight="1">
      <c r="A912" s="78"/>
      <c r="J912" s="196"/>
      <c r="T912" s="5"/>
      <c r="U912" s="5"/>
      <c r="V912" s="5"/>
      <c r="W912" s="5"/>
    </row>
    <row r="913" ht="15.75" customHeight="1">
      <c r="A913" s="78"/>
      <c r="J913" s="196"/>
      <c r="T913" s="5"/>
      <c r="U913" s="5"/>
      <c r="V913" s="5"/>
      <c r="W913" s="5"/>
    </row>
    <row r="914" ht="15.75" customHeight="1">
      <c r="A914" s="78"/>
      <c r="J914" s="196"/>
      <c r="T914" s="5"/>
      <c r="U914" s="5"/>
      <c r="V914" s="5"/>
      <c r="W914" s="5"/>
    </row>
    <row r="915" ht="15.75" customHeight="1">
      <c r="A915" s="78"/>
      <c r="J915" s="196"/>
      <c r="T915" s="5"/>
      <c r="U915" s="5"/>
      <c r="V915" s="5"/>
      <c r="W915" s="5"/>
    </row>
    <row r="916" ht="15.75" customHeight="1">
      <c r="A916" s="78"/>
      <c r="J916" s="196"/>
      <c r="T916" s="5"/>
      <c r="U916" s="5"/>
      <c r="V916" s="5"/>
      <c r="W916" s="5"/>
    </row>
    <row r="917" ht="15.75" customHeight="1">
      <c r="A917" s="78"/>
      <c r="J917" s="196"/>
      <c r="T917" s="5"/>
      <c r="U917" s="5"/>
      <c r="V917" s="5"/>
      <c r="W917" s="5"/>
    </row>
    <row r="918" ht="15.75" customHeight="1">
      <c r="A918" s="78"/>
      <c r="J918" s="196"/>
      <c r="T918" s="5"/>
      <c r="U918" s="5"/>
      <c r="V918" s="5"/>
      <c r="W918" s="5"/>
    </row>
    <row r="919" ht="15.75" customHeight="1">
      <c r="A919" s="78"/>
      <c r="J919" s="196"/>
      <c r="T919" s="5"/>
      <c r="U919" s="5"/>
      <c r="V919" s="5"/>
      <c r="W919" s="5"/>
    </row>
    <row r="920" ht="15.75" customHeight="1">
      <c r="A920" s="78"/>
      <c r="J920" s="196"/>
      <c r="T920" s="5"/>
      <c r="U920" s="5"/>
      <c r="V920" s="5"/>
      <c r="W920" s="5"/>
    </row>
    <row r="921" ht="15.75" customHeight="1">
      <c r="A921" s="78"/>
      <c r="J921" s="196"/>
      <c r="T921" s="5"/>
      <c r="U921" s="5"/>
      <c r="V921" s="5"/>
      <c r="W921" s="5"/>
    </row>
    <row r="922" ht="15.75" customHeight="1">
      <c r="A922" s="78"/>
      <c r="J922" s="196"/>
      <c r="T922" s="5"/>
      <c r="U922" s="5"/>
      <c r="V922" s="5"/>
      <c r="W922" s="5"/>
    </row>
    <row r="923" ht="15.75" customHeight="1">
      <c r="A923" s="78"/>
      <c r="J923" s="196"/>
      <c r="T923" s="5"/>
      <c r="U923" s="5"/>
      <c r="V923" s="5"/>
      <c r="W923" s="5"/>
    </row>
    <row r="924" ht="15.75" customHeight="1">
      <c r="A924" s="78"/>
      <c r="J924" s="196"/>
      <c r="T924" s="5"/>
      <c r="U924" s="5"/>
      <c r="V924" s="5"/>
      <c r="W924" s="5"/>
    </row>
    <row r="925" ht="15.75" customHeight="1">
      <c r="A925" s="78"/>
      <c r="J925" s="196"/>
      <c r="T925" s="5"/>
      <c r="U925" s="5"/>
      <c r="V925" s="5"/>
      <c r="W925" s="5"/>
    </row>
    <row r="926" ht="15.75" customHeight="1">
      <c r="A926" s="78"/>
      <c r="J926" s="196"/>
      <c r="T926" s="5"/>
      <c r="U926" s="5"/>
      <c r="V926" s="5"/>
      <c r="W926" s="5"/>
    </row>
    <row r="927" ht="15.75" customHeight="1">
      <c r="A927" s="78"/>
      <c r="J927" s="196"/>
      <c r="T927" s="5"/>
      <c r="U927" s="5"/>
      <c r="V927" s="5"/>
      <c r="W927" s="5"/>
    </row>
    <row r="928" ht="15.75" customHeight="1">
      <c r="A928" s="78"/>
      <c r="J928" s="196"/>
      <c r="T928" s="5"/>
      <c r="U928" s="5"/>
      <c r="V928" s="5"/>
      <c r="W928" s="5"/>
    </row>
    <row r="929" ht="15.75" customHeight="1">
      <c r="A929" s="78"/>
      <c r="J929" s="196"/>
      <c r="T929" s="5"/>
      <c r="U929" s="5"/>
      <c r="V929" s="5"/>
      <c r="W929" s="5"/>
    </row>
    <row r="930" ht="15.75" customHeight="1">
      <c r="A930" s="78"/>
      <c r="J930" s="196"/>
      <c r="T930" s="5"/>
      <c r="U930" s="5"/>
      <c r="V930" s="5"/>
      <c r="W930" s="5"/>
    </row>
    <row r="931" ht="15.75" customHeight="1">
      <c r="A931" s="78"/>
      <c r="J931" s="196"/>
      <c r="T931" s="5"/>
      <c r="U931" s="5"/>
      <c r="V931" s="5"/>
      <c r="W931" s="5"/>
    </row>
    <row r="932" ht="15.75" customHeight="1">
      <c r="A932" s="78"/>
      <c r="J932" s="196"/>
      <c r="T932" s="5"/>
      <c r="U932" s="5"/>
      <c r="V932" s="5"/>
      <c r="W932" s="5"/>
    </row>
    <row r="933" ht="15.75" customHeight="1">
      <c r="A933" s="78"/>
      <c r="J933" s="196"/>
      <c r="T933" s="5"/>
      <c r="U933" s="5"/>
      <c r="V933" s="5"/>
      <c r="W933" s="5"/>
    </row>
    <row r="934" ht="15.75" customHeight="1">
      <c r="A934" s="78"/>
      <c r="J934" s="196"/>
      <c r="T934" s="5"/>
      <c r="U934" s="5"/>
      <c r="V934" s="5"/>
      <c r="W934" s="5"/>
    </row>
    <row r="935" ht="15.75" customHeight="1">
      <c r="A935" s="78"/>
      <c r="J935" s="196"/>
      <c r="T935" s="5"/>
      <c r="U935" s="5"/>
      <c r="V935" s="5"/>
      <c r="W935" s="5"/>
    </row>
    <row r="936" ht="15.75" customHeight="1">
      <c r="A936" s="78"/>
      <c r="J936" s="196"/>
      <c r="T936" s="5"/>
      <c r="U936" s="5"/>
      <c r="V936" s="5"/>
      <c r="W936" s="5"/>
    </row>
    <row r="937" ht="15.75" customHeight="1">
      <c r="A937" s="78"/>
      <c r="J937" s="196"/>
      <c r="T937" s="5"/>
      <c r="U937" s="5"/>
      <c r="V937" s="5"/>
      <c r="W937" s="5"/>
    </row>
    <row r="938" ht="15.75" customHeight="1">
      <c r="A938" s="78"/>
      <c r="J938" s="196"/>
      <c r="T938" s="5"/>
      <c r="U938" s="5"/>
      <c r="V938" s="5"/>
      <c r="W938" s="5"/>
    </row>
    <row r="939" ht="15.75" customHeight="1">
      <c r="A939" s="78"/>
      <c r="J939" s="196"/>
      <c r="T939" s="5"/>
      <c r="U939" s="5"/>
      <c r="V939" s="5"/>
      <c r="W939" s="5"/>
    </row>
    <row r="940" ht="15.75" customHeight="1">
      <c r="A940" s="78"/>
      <c r="J940" s="196"/>
      <c r="T940" s="5"/>
      <c r="U940" s="5"/>
      <c r="V940" s="5"/>
      <c r="W940" s="5"/>
    </row>
    <row r="941" ht="15.75" customHeight="1">
      <c r="A941" s="78"/>
      <c r="J941" s="196"/>
      <c r="T941" s="5"/>
      <c r="U941" s="5"/>
      <c r="V941" s="5"/>
      <c r="W941" s="5"/>
    </row>
    <row r="942" ht="15.75" customHeight="1">
      <c r="A942" s="78"/>
      <c r="J942" s="196"/>
      <c r="T942" s="5"/>
      <c r="U942" s="5"/>
      <c r="V942" s="5"/>
      <c r="W942" s="5"/>
    </row>
    <row r="943" ht="15.75" customHeight="1">
      <c r="A943" s="78"/>
      <c r="J943" s="196"/>
      <c r="T943" s="5"/>
      <c r="U943" s="5"/>
      <c r="V943" s="5"/>
      <c r="W943" s="5"/>
    </row>
    <row r="944" ht="15.75" customHeight="1">
      <c r="A944" s="78"/>
      <c r="J944" s="196"/>
      <c r="T944" s="5"/>
      <c r="U944" s="5"/>
      <c r="V944" s="5"/>
      <c r="W944" s="5"/>
    </row>
    <row r="945" ht="15.75" customHeight="1">
      <c r="A945" s="78"/>
      <c r="J945" s="196"/>
      <c r="T945" s="5"/>
      <c r="U945" s="5"/>
      <c r="V945" s="5"/>
      <c r="W945" s="5"/>
    </row>
    <row r="946" ht="15.75" customHeight="1">
      <c r="A946" s="78"/>
      <c r="J946" s="196"/>
      <c r="T946" s="5"/>
      <c r="U946" s="5"/>
      <c r="V946" s="5"/>
      <c r="W946" s="5"/>
    </row>
    <row r="947" ht="15.75" customHeight="1">
      <c r="A947" s="78"/>
      <c r="J947" s="196"/>
      <c r="T947" s="5"/>
      <c r="U947" s="5"/>
      <c r="V947" s="5"/>
      <c r="W947" s="5"/>
    </row>
    <row r="948" ht="15.75" customHeight="1">
      <c r="A948" s="78"/>
      <c r="J948" s="196"/>
      <c r="T948" s="5"/>
      <c r="U948" s="5"/>
      <c r="V948" s="5"/>
      <c r="W948" s="5"/>
    </row>
    <row r="949" ht="15.75" customHeight="1">
      <c r="A949" s="78"/>
      <c r="J949" s="196"/>
      <c r="T949" s="5"/>
      <c r="U949" s="5"/>
      <c r="V949" s="5"/>
      <c r="W949" s="5"/>
    </row>
    <row r="950" ht="15.75" customHeight="1">
      <c r="A950" s="78"/>
      <c r="J950" s="196"/>
      <c r="T950" s="5"/>
      <c r="U950" s="5"/>
      <c r="V950" s="5"/>
      <c r="W950" s="5"/>
    </row>
    <row r="951" ht="15.75" customHeight="1">
      <c r="A951" s="78"/>
      <c r="J951" s="196"/>
      <c r="T951" s="5"/>
      <c r="U951" s="5"/>
      <c r="V951" s="5"/>
      <c r="W951" s="5"/>
    </row>
    <row r="952" ht="15.75" customHeight="1">
      <c r="A952" s="78"/>
      <c r="J952" s="196"/>
      <c r="T952" s="5"/>
      <c r="U952" s="5"/>
      <c r="V952" s="5"/>
      <c r="W952" s="5"/>
    </row>
    <row r="953" ht="15.75" customHeight="1">
      <c r="A953" s="78"/>
      <c r="J953" s="196"/>
      <c r="T953" s="5"/>
      <c r="U953" s="5"/>
      <c r="V953" s="5"/>
      <c r="W953" s="5"/>
    </row>
    <row r="954" ht="15.75" customHeight="1">
      <c r="A954" s="78"/>
      <c r="J954" s="196"/>
      <c r="T954" s="5"/>
      <c r="U954" s="5"/>
      <c r="V954" s="5"/>
      <c r="W954" s="5"/>
    </row>
    <row r="955" ht="15.75" customHeight="1">
      <c r="A955" s="78"/>
      <c r="J955" s="196"/>
      <c r="T955" s="5"/>
      <c r="U955" s="5"/>
      <c r="V955" s="5"/>
      <c r="W955" s="5"/>
    </row>
    <row r="956" ht="15.75" customHeight="1">
      <c r="A956" s="78"/>
      <c r="J956" s="196"/>
      <c r="T956" s="5"/>
      <c r="U956" s="5"/>
      <c r="V956" s="5"/>
      <c r="W956" s="5"/>
    </row>
    <row r="957" ht="15.75" customHeight="1">
      <c r="A957" s="78"/>
      <c r="J957" s="196"/>
      <c r="T957" s="5"/>
      <c r="U957" s="5"/>
      <c r="V957" s="5"/>
      <c r="W957" s="5"/>
    </row>
    <row r="958" ht="15.75" customHeight="1">
      <c r="A958" s="78"/>
      <c r="J958" s="196"/>
      <c r="T958" s="5"/>
      <c r="U958" s="5"/>
      <c r="V958" s="5"/>
      <c r="W958" s="5"/>
    </row>
    <row r="959" ht="15.75" customHeight="1">
      <c r="A959" s="78"/>
      <c r="J959" s="196"/>
      <c r="T959" s="5"/>
      <c r="U959" s="5"/>
      <c r="V959" s="5"/>
      <c r="W959" s="5"/>
    </row>
    <row r="960" ht="15.75" customHeight="1">
      <c r="A960" s="78"/>
      <c r="J960" s="196"/>
      <c r="T960" s="5"/>
      <c r="U960" s="5"/>
      <c r="V960" s="5"/>
      <c r="W960" s="5"/>
    </row>
    <row r="961" ht="15.75" customHeight="1">
      <c r="A961" s="78"/>
      <c r="J961" s="196"/>
      <c r="T961" s="5"/>
      <c r="U961" s="5"/>
      <c r="V961" s="5"/>
      <c r="W961" s="5"/>
    </row>
    <row r="962" ht="15.75" customHeight="1">
      <c r="A962" s="78"/>
      <c r="J962" s="196"/>
      <c r="T962" s="5"/>
      <c r="U962" s="5"/>
      <c r="V962" s="5"/>
      <c r="W962" s="5"/>
    </row>
    <row r="963" ht="15.75" customHeight="1">
      <c r="A963" s="78"/>
      <c r="J963" s="196"/>
      <c r="T963" s="5"/>
      <c r="U963" s="5"/>
      <c r="V963" s="5"/>
      <c r="W963" s="5"/>
    </row>
    <row r="964" ht="15.75" customHeight="1">
      <c r="A964" s="78"/>
      <c r="J964" s="196"/>
      <c r="T964" s="5"/>
      <c r="U964" s="5"/>
      <c r="V964" s="5"/>
      <c r="W964" s="5"/>
    </row>
    <row r="965" ht="15.75" customHeight="1">
      <c r="A965" s="78"/>
      <c r="J965" s="196"/>
      <c r="T965" s="5"/>
      <c r="U965" s="5"/>
      <c r="V965" s="5"/>
      <c r="W965" s="5"/>
    </row>
    <row r="966" ht="15.75" customHeight="1">
      <c r="A966" s="78"/>
      <c r="J966" s="196"/>
      <c r="T966" s="5"/>
      <c r="U966" s="5"/>
      <c r="V966" s="5"/>
      <c r="W966" s="5"/>
    </row>
    <row r="967" ht="15.75" customHeight="1">
      <c r="A967" s="78"/>
      <c r="J967" s="196"/>
      <c r="T967" s="5"/>
      <c r="U967" s="5"/>
      <c r="V967" s="5"/>
      <c r="W967" s="5"/>
    </row>
    <row r="968" ht="15.75" customHeight="1">
      <c r="A968" s="78"/>
      <c r="J968" s="196"/>
      <c r="T968" s="5"/>
      <c r="U968" s="5"/>
      <c r="V968" s="5"/>
      <c r="W968" s="5"/>
    </row>
    <row r="969" ht="15.75" customHeight="1">
      <c r="A969" s="78"/>
      <c r="J969" s="196"/>
      <c r="T969" s="5"/>
      <c r="U969" s="5"/>
      <c r="V969" s="5"/>
      <c r="W969" s="5"/>
    </row>
    <row r="970" ht="15.75" customHeight="1">
      <c r="A970" s="78"/>
      <c r="J970" s="196"/>
      <c r="T970" s="5"/>
      <c r="U970" s="5"/>
      <c r="V970" s="5"/>
      <c r="W970" s="5"/>
    </row>
    <row r="971" ht="15.75" customHeight="1">
      <c r="A971" s="78"/>
      <c r="J971" s="196"/>
      <c r="T971" s="5"/>
      <c r="U971" s="5"/>
      <c r="V971" s="5"/>
      <c r="W971" s="5"/>
    </row>
    <row r="972" ht="15.75" customHeight="1">
      <c r="A972" s="78"/>
      <c r="J972" s="196"/>
      <c r="T972" s="5"/>
      <c r="U972" s="5"/>
      <c r="V972" s="5"/>
      <c r="W972" s="5"/>
    </row>
    <row r="973" ht="15.75" customHeight="1">
      <c r="A973" s="78"/>
      <c r="J973" s="196"/>
      <c r="T973" s="5"/>
      <c r="U973" s="5"/>
      <c r="V973" s="5"/>
      <c r="W973" s="5"/>
    </row>
    <row r="974" ht="15.75" customHeight="1">
      <c r="A974" s="78"/>
      <c r="J974" s="196"/>
      <c r="T974" s="5"/>
      <c r="U974" s="5"/>
      <c r="V974" s="5"/>
      <c r="W974" s="5"/>
    </row>
    <row r="975" ht="15.75" customHeight="1">
      <c r="A975" s="78"/>
      <c r="J975" s="196"/>
      <c r="T975" s="5"/>
      <c r="U975" s="5"/>
      <c r="V975" s="5"/>
      <c r="W975" s="5"/>
    </row>
    <row r="976" ht="15.75" customHeight="1">
      <c r="A976" s="78"/>
      <c r="J976" s="196"/>
      <c r="T976" s="5"/>
      <c r="U976" s="5"/>
      <c r="V976" s="5"/>
      <c r="W976" s="5"/>
    </row>
    <row r="977" ht="15.75" customHeight="1">
      <c r="A977" s="78"/>
      <c r="J977" s="196"/>
      <c r="T977" s="5"/>
      <c r="U977" s="5"/>
      <c r="V977" s="5"/>
      <c r="W977" s="5"/>
    </row>
    <row r="978" ht="15.75" customHeight="1">
      <c r="A978" s="78"/>
      <c r="J978" s="196"/>
      <c r="T978" s="5"/>
      <c r="U978" s="5"/>
      <c r="V978" s="5"/>
      <c r="W978" s="5"/>
    </row>
    <row r="979" ht="15.75" customHeight="1">
      <c r="A979" s="78"/>
      <c r="J979" s="196"/>
      <c r="T979" s="5"/>
      <c r="U979" s="5"/>
      <c r="V979" s="5"/>
      <c r="W979" s="5"/>
    </row>
    <row r="980" ht="15.75" customHeight="1">
      <c r="A980" s="78"/>
      <c r="J980" s="196"/>
      <c r="T980" s="5"/>
      <c r="U980" s="5"/>
      <c r="V980" s="5"/>
      <c r="W980" s="5"/>
    </row>
    <row r="981" ht="15.75" customHeight="1">
      <c r="A981" s="78"/>
      <c r="J981" s="196"/>
      <c r="T981" s="5"/>
      <c r="U981" s="5"/>
      <c r="V981" s="5"/>
      <c r="W981" s="5"/>
    </row>
    <row r="982" ht="15.75" customHeight="1">
      <c r="A982" s="78"/>
      <c r="J982" s="196"/>
      <c r="T982" s="5"/>
      <c r="U982" s="5"/>
      <c r="V982" s="5"/>
      <c r="W982" s="5"/>
    </row>
    <row r="983" ht="15.75" customHeight="1">
      <c r="A983" s="78"/>
      <c r="J983" s="196"/>
      <c r="T983" s="5"/>
      <c r="U983" s="5"/>
      <c r="V983" s="5"/>
      <c r="W983" s="5"/>
    </row>
    <row r="984" ht="15.75" customHeight="1">
      <c r="A984" s="78"/>
      <c r="J984" s="196"/>
      <c r="T984" s="5"/>
      <c r="U984" s="5"/>
      <c r="V984" s="5"/>
      <c r="W984" s="5"/>
    </row>
    <row r="985" ht="15.75" customHeight="1">
      <c r="A985" s="78"/>
      <c r="J985" s="196"/>
      <c r="T985" s="5"/>
      <c r="U985" s="5"/>
      <c r="V985" s="5"/>
      <c r="W985" s="5"/>
    </row>
    <row r="986" ht="15.75" customHeight="1">
      <c r="A986" s="78"/>
      <c r="J986" s="196"/>
      <c r="T986" s="5"/>
      <c r="U986" s="5"/>
      <c r="V986" s="5"/>
      <c r="W986" s="5"/>
    </row>
    <row r="987" ht="15.75" customHeight="1">
      <c r="A987" s="78"/>
      <c r="J987" s="196"/>
      <c r="T987" s="5"/>
      <c r="U987" s="5"/>
      <c r="V987" s="5"/>
      <c r="W987" s="5"/>
    </row>
    <row r="988" ht="15.75" customHeight="1">
      <c r="A988" s="78"/>
      <c r="J988" s="196"/>
      <c r="T988" s="5"/>
      <c r="U988" s="5"/>
      <c r="V988" s="5"/>
      <c r="W988" s="5"/>
    </row>
    <row r="989" ht="15.75" customHeight="1">
      <c r="A989" s="78"/>
      <c r="J989" s="196"/>
      <c r="T989" s="5"/>
      <c r="U989" s="5"/>
      <c r="V989" s="5"/>
      <c r="W989" s="5"/>
    </row>
    <row r="990" ht="15.75" customHeight="1">
      <c r="A990" s="78"/>
      <c r="J990" s="196"/>
      <c r="T990" s="5"/>
      <c r="U990" s="5"/>
      <c r="V990" s="5"/>
      <c r="W990" s="5"/>
    </row>
    <row r="991" ht="15.75" customHeight="1">
      <c r="A991" s="78"/>
      <c r="J991" s="196"/>
      <c r="T991" s="5"/>
      <c r="U991" s="5"/>
      <c r="V991" s="5"/>
      <c r="W991" s="5"/>
    </row>
    <row r="992" ht="15.75" customHeight="1">
      <c r="A992" s="78"/>
      <c r="J992" s="196"/>
      <c r="T992" s="5"/>
      <c r="U992" s="5"/>
      <c r="V992" s="5"/>
      <c r="W992" s="5"/>
    </row>
    <row r="993" ht="15.75" customHeight="1">
      <c r="A993" s="78"/>
      <c r="J993" s="196"/>
      <c r="T993" s="5"/>
      <c r="U993" s="5"/>
      <c r="V993" s="5"/>
      <c r="W993" s="5"/>
    </row>
    <row r="994" ht="15.75" customHeight="1">
      <c r="A994" s="78"/>
      <c r="J994" s="196"/>
      <c r="T994" s="5"/>
      <c r="U994" s="5"/>
      <c r="V994" s="5"/>
      <c r="W994" s="5"/>
    </row>
    <row r="995" ht="15.75" customHeight="1">
      <c r="A995" s="78"/>
      <c r="J995" s="196"/>
      <c r="T995" s="5"/>
      <c r="U995" s="5"/>
      <c r="V995" s="5"/>
      <c r="W995" s="5"/>
    </row>
    <row r="996" ht="15.75" customHeight="1">
      <c r="A996" s="78"/>
      <c r="J996" s="196"/>
      <c r="T996" s="5"/>
      <c r="U996" s="5"/>
      <c r="V996" s="5"/>
      <c r="W996" s="5"/>
    </row>
    <row r="997" ht="15.75" customHeight="1">
      <c r="A997" s="78"/>
      <c r="J997" s="196"/>
      <c r="T997" s="5"/>
      <c r="U997" s="5"/>
      <c r="V997" s="5"/>
      <c r="W997" s="5"/>
    </row>
    <row r="998" ht="15.75" customHeight="1">
      <c r="A998" s="78"/>
      <c r="J998" s="196"/>
      <c r="T998" s="5"/>
      <c r="U998" s="5"/>
      <c r="V998" s="5"/>
      <c r="W998" s="5"/>
    </row>
    <row r="999" ht="15.75" customHeight="1">
      <c r="A999" s="78"/>
      <c r="J999" s="196"/>
      <c r="T999" s="5"/>
      <c r="U999" s="5"/>
      <c r="V999" s="5"/>
      <c r="W999" s="5"/>
    </row>
    <row r="1000" ht="15.75" customHeight="1">
      <c r="A1000" s="78"/>
      <c r="J1000" s="196"/>
      <c r="T1000" s="5"/>
      <c r="U1000" s="5"/>
      <c r="V1000" s="5"/>
      <c r="W1000" s="5"/>
    </row>
  </sheetData>
  <mergeCells count="30">
    <mergeCell ref="P3:Q3"/>
    <mergeCell ref="A23:F23"/>
    <mergeCell ref="G23:L23"/>
    <mergeCell ref="A24:F24"/>
    <mergeCell ref="G24:L24"/>
    <mergeCell ref="B26:C26"/>
    <mergeCell ref="B27:C27"/>
    <mergeCell ref="B30:C30"/>
    <mergeCell ref="B31:C31"/>
    <mergeCell ref="B32:C32"/>
    <mergeCell ref="B33:C33"/>
    <mergeCell ref="B34:C34"/>
    <mergeCell ref="B35:C35"/>
    <mergeCell ref="B36:C36"/>
    <mergeCell ref="B37:C37"/>
    <mergeCell ref="B38:C38"/>
    <mergeCell ref="B39:C39"/>
    <mergeCell ref="B40:C40"/>
    <mergeCell ref="C47:C48"/>
    <mergeCell ref="D47:D48"/>
    <mergeCell ref="E47:E48"/>
    <mergeCell ref="D51:D54"/>
    <mergeCell ref="E51:E54"/>
    <mergeCell ref="B47:B48"/>
    <mergeCell ref="B49:B50"/>
    <mergeCell ref="C49:C50"/>
    <mergeCell ref="D49:D50"/>
    <mergeCell ref="E49:E50"/>
    <mergeCell ref="B51:B54"/>
    <mergeCell ref="C51:C54"/>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12.14"/>
    <col customWidth="1" min="2" max="2" width="16.43"/>
    <col customWidth="1" min="3" max="3" width="22.43"/>
    <col customWidth="1" min="4" max="8" width="9.14"/>
    <col customWidth="1" min="9" max="9" width="32.71"/>
    <col customWidth="1" min="10" max="10" width="22.86"/>
    <col customWidth="1" min="11" max="12" width="9.14"/>
    <col customWidth="1" min="13" max="13" width="55.43"/>
    <col customWidth="1" min="14" max="30" width="12.14"/>
  </cols>
  <sheetData>
    <row r="1" ht="15.0" customHeight="1">
      <c r="A1" s="165" t="s">
        <v>374</v>
      </c>
      <c r="B1" s="242" t="s">
        <v>522</v>
      </c>
      <c r="C1" s="71"/>
      <c r="D1" s="71"/>
      <c r="E1" s="71"/>
      <c r="F1" s="71"/>
      <c r="G1" s="71"/>
      <c r="H1" s="71"/>
      <c r="I1" s="71"/>
      <c r="J1" s="166"/>
      <c r="K1" s="95"/>
      <c r="L1" s="95"/>
      <c r="M1" s="95"/>
      <c r="N1" s="95"/>
      <c r="O1" s="95"/>
      <c r="P1" s="96"/>
      <c r="Q1" s="96"/>
      <c r="R1" s="5"/>
      <c r="S1" s="5"/>
      <c r="T1" s="5"/>
      <c r="U1" s="5"/>
      <c r="V1" s="5"/>
      <c r="W1" s="5"/>
      <c r="X1" s="5"/>
      <c r="Y1" s="5"/>
      <c r="Z1" s="5"/>
      <c r="AA1" s="5"/>
      <c r="AB1" s="5"/>
      <c r="AC1" s="5"/>
      <c r="AD1" s="5"/>
    </row>
    <row r="2" ht="15.0" customHeight="1">
      <c r="A2" s="165" t="s">
        <v>0</v>
      </c>
      <c r="B2" s="1">
        <f>'Sub order-Isabella'!B$1</f>
        <v>9</v>
      </c>
      <c r="C2" s="71"/>
      <c r="D2" s="97" t="s">
        <v>376</v>
      </c>
      <c r="E2" s="71"/>
      <c r="F2" s="71"/>
      <c r="G2" s="71"/>
      <c r="H2" s="71"/>
      <c r="I2" s="71"/>
      <c r="J2" s="166"/>
      <c r="K2" s="32"/>
      <c r="L2" s="32"/>
      <c r="M2" s="32"/>
      <c r="N2" s="32"/>
      <c r="O2" s="32"/>
      <c r="P2" s="32"/>
      <c r="Q2" s="32"/>
      <c r="R2" s="5"/>
      <c r="S2" s="5"/>
      <c r="T2" s="5"/>
      <c r="U2" s="5"/>
      <c r="V2" s="5"/>
      <c r="W2" s="5"/>
      <c r="X2" s="5"/>
      <c r="Y2" s="5"/>
      <c r="Z2" s="5"/>
      <c r="AA2" s="5"/>
      <c r="AB2" s="5"/>
      <c r="AC2" s="5"/>
      <c r="AD2" s="5"/>
    </row>
    <row r="3" ht="15.0" customHeight="1">
      <c r="A3" s="167"/>
      <c r="B3" s="40"/>
      <c r="C3" s="40"/>
      <c r="D3" s="40"/>
      <c r="E3" s="40"/>
      <c r="F3" s="40"/>
      <c r="G3" s="40"/>
      <c r="H3" s="40"/>
      <c r="I3" s="71"/>
      <c r="J3" s="166"/>
      <c r="K3" s="98"/>
      <c r="L3" s="99"/>
      <c r="M3" s="96"/>
      <c r="N3" s="32"/>
      <c r="O3" s="32"/>
      <c r="P3" s="100" t="s">
        <v>377</v>
      </c>
      <c r="Q3" s="101"/>
      <c r="R3" s="96"/>
      <c r="S3" s="96"/>
      <c r="T3" s="5"/>
      <c r="U3" s="5"/>
      <c r="V3" s="5"/>
      <c r="W3" s="5"/>
      <c r="X3" s="5"/>
      <c r="Y3" s="5"/>
      <c r="Z3" s="5"/>
      <c r="AA3" s="5"/>
      <c r="AB3" s="5"/>
      <c r="AC3" s="5"/>
      <c r="AD3" s="5"/>
    </row>
    <row r="4" ht="15.0" customHeight="1">
      <c r="A4" s="168" t="s">
        <v>378</v>
      </c>
      <c r="B4" s="102" t="s">
        <v>379</v>
      </c>
      <c r="C4" s="103">
        <v>200.0</v>
      </c>
      <c r="D4" s="102" t="s">
        <v>378</v>
      </c>
      <c r="E4" s="102" t="s">
        <v>378</v>
      </c>
      <c r="F4" s="102" t="s">
        <v>378</v>
      </c>
      <c r="G4" s="102" t="s">
        <v>378</v>
      </c>
      <c r="H4" s="102" t="s">
        <v>378</v>
      </c>
      <c r="I4" s="102" t="s">
        <v>378</v>
      </c>
      <c r="J4" s="196"/>
      <c r="K4" s="104"/>
      <c r="L4" s="104"/>
      <c r="M4" s="105"/>
      <c r="N4" s="32"/>
      <c r="O4" s="32"/>
      <c r="P4" s="100" t="s">
        <v>380</v>
      </c>
      <c r="Q4" s="96"/>
      <c r="R4" s="96"/>
      <c r="S4" s="96"/>
      <c r="T4" s="5"/>
      <c r="U4" s="5"/>
      <c r="V4" s="5"/>
      <c r="W4" s="5"/>
      <c r="X4" s="5"/>
      <c r="Y4" s="5"/>
      <c r="Z4" s="5"/>
      <c r="AA4" s="5"/>
      <c r="AB4" s="5"/>
      <c r="AC4" s="5"/>
      <c r="AD4" s="5"/>
    </row>
    <row r="5" ht="15.0" customHeight="1">
      <c r="A5" s="169" t="s">
        <v>2</v>
      </c>
      <c r="B5" s="107"/>
      <c r="C5" s="107" t="s">
        <v>381</v>
      </c>
      <c r="D5" s="108" t="s">
        <v>382</v>
      </c>
      <c r="E5" s="109" t="s">
        <v>383</v>
      </c>
      <c r="F5" s="109" t="s">
        <v>384</v>
      </c>
      <c r="G5" s="109" t="s">
        <v>385</v>
      </c>
      <c r="H5" s="110" t="s">
        <v>386</v>
      </c>
      <c r="I5" s="109" t="s">
        <v>387</v>
      </c>
      <c r="J5" s="166" t="s">
        <v>388</v>
      </c>
      <c r="K5" s="111"/>
      <c r="L5" s="111"/>
      <c r="M5" s="112"/>
      <c r="N5" s="5"/>
      <c r="O5" s="5"/>
      <c r="P5" s="5"/>
      <c r="Q5" s="5"/>
      <c r="R5" s="5"/>
      <c r="S5" s="5"/>
      <c r="T5" s="5"/>
      <c r="U5" s="5"/>
      <c r="V5" s="5"/>
      <c r="W5" s="5"/>
      <c r="X5" s="5"/>
      <c r="Y5" s="5"/>
      <c r="Z5" s="5"/>
      <c r="AA5" s="5"/>
      <c r="AB5" s="5"/>
      <c r="AC5" s="5"/>
      <c r="AD5" s="5"/>
    </row>
    <row r="6" ht="15.0" customHeight="1">
      <c r="A6" s="170">
        <v>46271.0</v>
      </c>
      <c r="B6" s="171">
        <v>6.0</v>
      </c>
      <c r="C6" s="108">
        <f t="shared" ref="C6:C37" si="1">HOUR(J6)*60+MINUTE(J6)</f>
        <v>3</v>
      </c>
      <c r="D6" s="108">
        <f t="shared" ref="D6:D19" si="2">MIN(((B6/(C6/60))/$C$4)*50, 100)</f>
        <v>30</v>
      </c>
      <c r="E6" s="113" t="s">
        <v>378</v>
      </c>
      <c r="F6" s="113"/>
      <c r="G6" s="108">
        <f t="shared" ref="G6:G8" si="3">F6/B6</f>
        <v>0</v>
      </c>
      <c r="H6" s="108">
        <f t="shared" ref="H6:H8" si="4">IF(G6&lt;=0.1%,0,-1)</f>
        <v>0</v>
      </c>
      <c r="I6" s="113"/>
      <c r="J6" s="176">
        <v>0.0021759259252576157</v>
      </c>
      <c r="K6" s="115"/>
      <c r="L6" s="116"/>
      <c r="M6" s="117"/>
      <c r="N6" s="5"/>
      <c r="O6" s="5"/>
      <c r="P6" s="5"/>
      <c r="Q6" s="5"/>
      <c r="R6" s="5"/>
      <c r="S6" s="5"/>
      <c r="T6" s="5"/>
      <c r="U6" s="5"/>
      <c r="V6" s="5"/>
      <c r="W6" s="5"/>
      <c r="X6" s="5"/>
      <c r="Y6" s="5"/>
      <c r="Z6" s="5"/>
      <c r="AA6" s="5"/>
      <c r="AB6" s="5"/>
      <c r="AC6" s="5"/>
      <c r="AD6" s="5"/>
    </row>
    <row r="7" ht="15.0" customHeight="1">
      <c r="A7" s="170">
        <v>46281.0</v>
      </c>
      <c r="B7" s="179">
        <v>315.0</v>
      </c>
      <c r="C7" s="108">
        <f t="shared" si="1"/>
        <v>106</v>
      </c>
      <c r="D7" s="108">
        <f t="shared" si="2"/>
        <v>44.5754717</v>
      </c>
      <c r="E7" s="113" t="s">
        <v>378</v>
      </c>
      <c r="F7" s="119"/>
      <c r="G7" s="108">
        <f t="shared" si="3"/>
        <v>0</v>
      </c>
      <c r="H7" s="108">
        <f t="shared" si="4"/>
        <v>0</v>
      </c>
      <c r="I7" s="119"/>
      <c r="J7" s="176">
        <v>0.07393518518438214</v>
      </c>
      <c r="K7" s="115"/>
      <c r="L7" s="116"/>
      <c r="M7" s="121"/>
      <c r="N7" s="5"/>
      <c r="O7" s="5"/>
      <c r="P7" s="5"/>
      <c r="Q7" s="5"/>
      <c r="R7" s="5"/>
      <c r="S7" s="5"/>
      <c r="T7" s="5"/>
      <c r="U7" s="5"/>
      <c r="V7" s="5"/>
      <c r="W7" s="5"/>
      <c r="X7" s="5"/>
      <c r="Y7" s="5"/>
      <c r="Z7" s="5"/>
      <c r="AA7" s="5"/>
      <c r="AB7" s="5"/>
      <c r="AC7" s="5"/>
      <c r="AD7" s="5"/>
    </row>
    <row r="8" ht="15.0" customHeight="1">
      <c r="A8" s="170">
        <v>46282.0</v>
      </c>
      <c r="B8" s="197">
        <v>679.0</v>
      </c>
      <c r="C8" s="108">
        <f t="shared" si="1"/>
        <v>195</v>
      </c>
      <c r="D8" s="108">
        <f t="shared" si="2"/>
        <v>52.23076923</v>
      </c>
      <c r="E8" s="113" t="s">
        <v>378</v>
      </c>
      <c r="F8" s="119"/>
      <c r="G8" s="108">
        <f t="shared" si="3"/>
        <v>0</v>
      </c>
      <c r="H8" s="108">
        <f t="shared" si="4"/>
        <v>0</v>
      </c>
      <c r="J8" s="176">
        <v>0.13547453703722567</v>
      </c>
      <c r="K8" s="115"/>
      <c r="L8" s="116"/>
      <c r="M8" s="117"/>
      <c r="N8" s="5"/>
      <c r="O8" s="5"/>
      <c r="P8" s="5"/>
      <c r="Q8" s="5"/>
      <c r="R8" s="5"/>
      <c r="S8" s="5"/>
      <c r="T8" s="5"/>
      <c r="U8" s="5"/>
      <c r="V8" s="5"/>
      <c r="W8" s="5"/>
      <c r="X8" s="5"/>
      <c r="Y8" s="5"/>
      <c r="Z8" s="5"/>
      <c r="AA8" s="5"/>
      <c r="AB8" s="5"/>
      <c r="AC8" s="5"/>
      <c r="AD8" s="5"/>
    </row>
    <row r="9" ht="15.0" customHeight="1">
      <c r="A9" s="170">
        <v>46283.0</v>
      </c>
      <c r="B9" s="199">
        <v>717.0</v>
      </c>
      <c r="C9" s="108">
        <f t="shared" si="1"/>
        <v>167</v>
      </c>
      <c r="D9" s="108">
        <f t="shared" si="2"/>
        <v>64.4011976</v>
      </c>
      <c r="E9" s="113" t="s">
        <v>378</v>
      </c>
      <c r="F9" s="122" t="s">
        <v>378</v>
      </c>
      <c r="G9" s="108"/>
      <c r="H9" s="108"/>
      <c r="I9" s="122"/>
      <c r="J9" s="176">
        <v>0.11628472222218988</v>
      </c>
      <c r="K9" s="115"/>
      <c r="L9" s="116"/>
      <c r="M9" s="117"/>
      <c r="N9" s="123"/>
      <c r="O9" s="124">
        <f>B9/(B9+B10)</f>
        <v>0.4267857143</v>
      </c>
      <c r="P9" s="125"/>
      <c r="Q9" s="5"/>
      <c r="R9" s="5"/>
      <c r="S9" s="5"/>
      <c r="T9" s="5"/>
      <c r="U9" s="5"/>
      <c r="V9" s="5"/>
      <c r="W9" s="5"/>
      <c r="X9" s="5"/>
      <c r="Y9" s="5"/>
      <c r="Z9" s="5"/>
      <c r="AA9" s="5"/>
      <c r="AB9" s="5"/>
      <c r="AC9" s="5"/>
      <c r="AD9" s="5"/>
    </row>
    <row r="10" ht="15.0" customHeight="1">
      <c r="A10" s="170">
        <v>46285.0</v>
      </c>
      <c r="B10" s="199">
        <v>963.0</v>
      </c>
      <c r="C10" s="108">
        <f t="shared" si="1"/>
        <v>252</v>
      </c>
      <c r="D10" s="108">
        <f t="shared" si="2"/>
        <v>57.32142857</v>
      </c>
      <c r="E10" s="113" t="s">
        <v>378</v>
      </c>
      <c r="F10" s="119" t="s">
        <v>378</v>
      </c>
      <c r="G10" s="108"/>
      <c r="H10" s="108"/>
      <c r="I10" s="119"/>
      <c r="J10" s="176">
        <v>0.1752546296302171</v>
      </c>
      <c r="K10" s="115"/>
      <c r="L10" s="116"/>
      <c r="M10" s="117"/>
      <c r="N10" s="86"/>
      <c r="O10" s="126">
        <f>B10/(B9+B10)</f>
        <v>0.5732142857</v>
      </c>
      <c r="P10" s="127"/>
      <c r="Q10" s="5"/>
      <c r="R10" s="5"/>
      <c r="S10" s="5"/>
      <c r="T10" s="5"/>
      <c r="U10" s="5"/>
      <c r="V10" s="5"/>
      <c r="W10" s="5"/>
      <c r="X10" s="5"/>
      <c r="Y10" s="5"/>
      <c r="Z10" s="5"/>
      <c r="AA10" s="5"/>
      <c r="AB10" s="5"/>
      <c r="AC10" s="5"/>
      <c r="AD10" s="5"/>
    </row>
    <row r="11" ht="15.0" customHeight="1">
      <c r="A11" s="170">
        <v>46286.0</v>
      </c>
      <c r="B11" s="171">
        <v>365.0</v>
      </c>
      <c r="C11" s="108">
        <f t="shared" si="1"/>
        <v>81</v>
      </c>
      <c r="D11" s="108">
        <f t="shared" si="2"/>
        <v>67.59259259</v>
      </c>
      <c r="E11" s="113" t="s">
        <v>378</v>
      </c>
      <c r="F11" s="119" t="s">
        <v>378</v>
      </c>
      <c r="G11" s="108"/>
      <c r="H11" s="108"/>
      <c r="I11" s="119" t="s">
        <v>378</v>
      </c>
      <c r="J11" s="176">
        <v>0.05651620370190358</v>
      </c>
      <c r="K11" s="115"/>
      <c r="L11" s="116"/>
      <c r="M11" s="117"/>
      <c r="N11" s="128"/>
      <c r="O11" s="124">
        <f>B11/(B11+B12)</f>
        <v>0.3621031746</v>
      </c>
      <c r="P11" s="125"/>
      <c r="Q11" s="5"/>
      <c r="R11" s="5"/>
      <c r="S11" s="5"/>
      <c r="T11" s="5"/>
      <c r="U11" s="5"/>
      <c r="V11" s="5"/>
      <c r="W11" s="5"/>
      <c r="X11" s="5"/>
      <c r="Y11" s="5"/>
      <c r="Z11" s="5"/>
      <c r="AA11" s="5"/>
      <c r="AB11" s="5"/>
      <c r="AC11" s="5"/>
      <c r="AD11" s="5"/>
    </row>
    <row r="12" ht="15.0" customHeight="1">
      <c r="A12" s="170">
        <v>46287.0</v>
      </c>
      <c r="B12" s="179">
        <v>643.0</v>
      </c>
      <c r="C12" s="108">
        <f t="shared" si="1"/>
        <v>144</v>
      </c>
      <c r="D12" s="108">
        <f t="shared" si="2"/>
        <v>66.97916667</v>
      </c>
      <c r="E12" s="113" t="s">
        <v>378</v>
      </c>
      <c r="F12" s="119" t="s">
        <v>378</v>
      </c>
      <c r="G12" s="108"/>
      <c r="H12" s="108"/>
      <c r="I12" s="129" t="s">
        <v>378</v>
      </c>
      <c r="J12" s="176">
        <v>0.10062499999912689</v>
      </c>
      <c r="K12" s="115"/>
      <c r="L12" s="116"/>
      <c r="M12" s="117"/>
      <c r="N12" s="130"/>
      <c r="O12" s="131">
        <f>B12/(B11+B12)</f>
        <v>0.6378968254</v>
      </c>
      <c r="P12" s="132"/>
      <c r="Q12" s="5"/>
      <c r="R12" s="5"/>
      <c r="S12" s="5"/>
      <c r="T12" s="5"/>
      <c r="U12" s="5"/>
      <c r="V12" s="5"/>
      <c r="W12" s="5"/>
      <c r="X12" s="5"/>
      <c r="Y12" s="5"/>
      <c r="Z12" s="5"/>
      <c r="AA12" s="5"/>
      <c r="AB12" s="5"/>
      <c r="AC12" s="5"/>
      <c r="AD12" s="5"/>
    </row>
    <row r="13" ht="15.0" customHeight="1">
      <c r="A13" s="170">
        <v>46288.0</v>
      </c>
      <c r="B13" s="199">
        <v>76.0</v>
      </c>
      <c r="C13" s="108">
        <f t="shared" si="1"/>
        <v>14</v>
      </c>
      <c r="D13" s="108">
        <f t="shared" si="2"/>
        <v>81.42857143</v>
      </c>
      <c r="E13" s="113" t="s">
        <v>378</v>
      </c>
      <c r="F13" s="122" t="s">
        <v>378</v>
      </c>
      <c r="G13" s="108"/>
      <c r="H13" s="108"/>
      <c r="I13" s="122" t="s">
        <v>378</v>
      </c>
      <c r="J13" s="176">
        <v>0.010092592590808636</v>
      </c>
      <c r="K13" s="115"/>
      <c r="L13" s="116"/>
      <c r="M13" s="117"/>
      <c r="N13" s="5"/>
      <c r="O13" s="5"/>
      <c r="P13" s="5"/>
      <c r="Q13" s="5"/>
      <c r="R13" s="5"/>
      <c r="S13" s="5"/>
      <c r="T13" s="5"/>
      <c r="U13" s="5"/>
      <c r="V13" s="5"/>
      <c r="W13" s="5"/>
      <c r="X13" s="5"/>
      <c r="Y13" s="5"/>
      <c r="Z13" s="5"/>
      <c r="AA13" s="5"/>
      <c r="AB13" s="5"/>
      <c r="AC13" s="5"/>
      <c r="AD13" s="5"/>
    </row>
    <row r="14" ht="15.0" customHeight="1">
      <c r="A14" s="170">
        <v>46289.0</v>
      </c>
      <c r="B14" s="179">
        <v>598.0</v>
      </c>
      <c r="C14" s="108">
        <f t="shared" si="1"/>
        <v>142</v>
      </c>
      <c r="D14" s="108">
        <f t="shared" si="2"/>
        <v>63.16901408</v>
      </c>
      <c r="E14" s="113" t="s">
        <v>378</v>
      </c>
      <c r="F14" s="122" t="s">
        <v>378</v>
      </c>
      <c r="G14" s="108"/>
      <c r="H14" s="108"/>
      <c r="I14" s="122" t="s">
        <v>378</v>
      </c>
      <c r="J14" s="176">
        <v>0.09913194444379769</v>
      </c>
      <c r="K14" s="115"/>
      <c r="L14" s="116"/>
      <c r="M14" s="117"/>
      <c r="N14" s="5"/>
      <c r="O14" s="5"/>
      <c r="P14" s="5"/>
      <c r="Q14" s="5"/>
      <c r="R14" s="5"/>
      <c r="S14" s="5"/>
      <c r="T14" s="5"/>
      <c r="U14" s="5"/>
      <c r="V14" s="5"/>
      <c r="W14" s="5"/>
      <c r="X14" s="5"/>
      <c r="Y14" s="5"/>
      <c r="Z14" s="5"/>
      <c r="AA14" s="5"/>
      <c r="AB14" s="5"/>
      <c r="AC14" s="5"/>
      <c r="AD14" s="5"/>
    </row>
    <row r="15" ht="15.0" customHeight="1">
      <c r="A15" s="170">
        <v>46290.0</v>
      </c>
      <c r="B15" s="179">
        <v>718.0</v>
      </c>
      <c r="C15" s="108">
        <f t="shared" si="1"/>
        <v>189</v>
      </c>
      <c r="D15" s="108">
        <f t="shared" si="2"/>
        <v>56.98412698</v>
      </c>
      <c r="E15" s="113" t="s">
        <v>378</v>
      </c>
      <c r="F15" s="119">
        <v>3.0</v>
      </c>
      <c r="G15" s="108">
        <f>F15/B15</f>
        <v>0.004178272981</v>
      </c>
      <c r="H15" s="108">
        <f>IF(G15&lt;=0.1%,0,-1)</f>
        <v>-1</v>
      </c>
      <c r="I15" s="119" t="s">
        <v>523</v>
      </c>
      <c r="J15" s="176">
        <v>0.13173611111051287</v>
      </c>
      <c r="K15" s="115"/>
      <c r="L15" s="116"/>
      <c r="M15" s="133"/>
      <c r="N15" s="134"/>
      <c r="O15" s="135"/>
      <c r="P15" s="134"/>
      <c r="Q15" s="5"/>
      <c r="R15" s="5"/>
      <c r="S15" s="5"/>
      <c r="T15" s="5"/>
      <c r="U15" s="5"/>
      <c r="V15" s="5"/>
      <c r="W15" s="5"/>
      <c r="X15" s="5"/>
      <c r="Y15" s="5"/>
      <c r="Z15" s="5"/>
      <c r="AA15" s="5"/>
      <c r="AB15" s="5"/>
      <c r="AC15" s="5"/>
      <c r="AD15" s="5"/>
    </row>
    <row r="16" ht="15.0" customHeight="1">
      <c r="A16" s="170">
        <v>46292.0</v>
      </c>
      <c r="B16" s="199">
        <v>923.0</v>
      </c>
      <c r="C16" s="108">
        <f t="shared" si="1"/>
        <v>196</v>
      </c>
      <c r="D16" s="108">
        <f t="shared" si="2"/>
        <v>70.6377551</v>
      </c>
      <c r="E16" s="113" t="s">
        <v>378</v>
      </c>
      <c r="F16" s="122" t="s">
        <v>378</v>
      </c>
      <c r="G16" s="108"/>
      <c r="H16" s="108"/>
      <c r="I16" s="122" t="s">
        <v>378</v>
      </c>
      <c r="J16" s="176">
        <v>0.13667824074218515</v>
      </c>
      <c r="K16" s="115"/>
      <c r="L16" s="136"/>
      <c r="M16" s="137"/>
      <c r="N16" s="138"/>
      <c r="O16" s="124">
        <f>B16/(B16+B17)</f>
        <v>0.5897763578</v>
      </c>
      <c r="P16" s="125"/>
      <c r="Q16" s="5"/>
      <c r="R16" s="5"/>
      <c r="S16" s="5"/>
      <c r="T16" s="5"/>
      <c r="U16" s="5"/>
      <c r="V16" s="5"/>
      <c r="W16" s="5"/>
      <c r="X16" s="5"/>
      <c r="Y16" s="5"/>
      <c r="Z16" s="5"/>
      <c r="AA16" s="5"/>
      <c r="AB16" s="5"/>
      <c r="AC16" s="5"/>
      <c r="AD16" s="5"/>
    </row>
    <row r="17" ht="15.0" customHeight="1">
      <c r="A17" s="170">
        <v>46293.0</v>
      </c>
      <c r="B17" s="199">
        <v>642.0</v>
      </c>
      <c r="C17" s="108">
        <f t="shared" si="1"/>
        <v>178</v>
      </c>
      <c r="D17" s="108">
        <f t="shared" si="2"/>
        <v>54.1011236</v>
      </c>
      <c r="E17" s="113" t="s">
        <v>378</v>
      </c>
      <c r="F17" s="122">
        <v>5.0</v>
      </c>
      <c r="G17" s="108">
        <f>F17/B17</f>
        <v>0.007788161994</v>
      </c>
      <c r="H17" s="108">
        <f>IF(G17&lt;=0.1%,0,-1)</f>
        <v>-1</v>
      </c>
      <c r="I17" s="122" t="s">
        <v>524</v>
      </c>
      <c r="J17" s="176">
        <v>0.12383101851810352</v>
      </c>
      <c r="K17" s="115"/>
      <c r="L17" s="136"/>
      <c r="M17" s="137"/>
      <c r="N17" s="139"/>
      <c r="O17" s="131">
        <f>B17/(B16+B17)</f>
        <v>0.4102236422</v>
      </c>
      <c r="P17" s="132"/>
      <c r="Q17" s="5"/>
      <c r="R17" s="5"/>
      <c r="S17" s="5"/>
      <c r="T17" s="5"/>
      <c r="U17" s="5"/>
      <c r="V17" s="5"/>
      <c r="W17" s="5"/>
      <c r="X17" s="5"/>
      <c r="Y17" s="5"/>
      <c r="Z17" s="5"/>
      <c r="AA17" s="5"/>
      <c r="AB17" s="5"/>
      <c r="AC17" s="5"/>
      <c r="AD17" s="5"/>
    </row>
    <row r="18" ht="15.0" customHeight="1">
      <c r="A18" s="170">
        <v>46294.0</v>
      </c>
      <c r="B18" s="171">
        <v>546.0</v>
      </c>
      <c r="C18" s="108">
        <f t="shared" si="1"/>
        <v>154</v>
      </c>
      <c r="D18" s="108">
        <f t="shared" si="2"/>
        <v>53.18181818</v>
      </c>
      <c r="E18" s="113" t="s">
        <v>378</v>
      </c>
      <c r="F18" s="119" t="s">
        <v>378</v>
      </c>
      <c r="G18" s="108"/>
      <c r="H18" s="108"/>
      <c r="I18" s="119" t="s">
        <v>378</v>
      </c>
      <c r="J18" s="176">
        <v>0.10703703703620704</v>
      </c>
      <c r="K18" s="115"/>
      <c r="L18" s="116"/>
      <c r="M18" s="117"/>
      <c r="N18" s="86"/>
      <c r="O18" s="126">
        <f>B18/(B18+B19)</f>
        <v>0.8936170213</v>
      </c>
      <c r="P18" s="127"/>
      <c r="Q18" s="5"/>
      <c r="R18" s="5"/>
      <c r="S18" s="5"/>
      <c r="T18" s="5"/>
      <c r="U18" s="5"/>
      <c r="V18" s="5"/>
      <c r="W18" s="5"/>
      <c r="X18" s="5"/>
      <c r="Y18" s="5"/>
      <c r="Z18" s="5"/>
      <c r="AA18" s="5"/>
      <c r="AB18" s="5"/>
      <c r="AC18" s="5"/>
      <c r="AD18" s="5"/>
    </row>
    <row r="19" ht="15.0" customHeight="1">
      <c r="A19" s="170">
        <v>46295.0</v>
      </c>
      <c r="B19" s="171">
        <v>65.0</v>
      </c>
      <c r="C19" s="108">
        <f t="shared" si="1"/>
        <v>18</v>
      </c>
      <c r="D19" s="108">
        <f t="shared" si="2"/>
        <v>54.16666667</v>
      </c>
      <c r="E19" s="113" t="s">
        <v>378</v>
      </c>
      <c r="F19" s="119" t="s">
        <v>378</v>
      </c>
      <c r="G19" s="108"/>
      <c r="H19" s="108"/>
      <c r="I19" s="119" t="s">
        <v>378</v>
      </c>
      <c r="J19" s="176">
        <v>0.012800925924238982</v>
      </c>
      <c r="K19" s="115"/>
      <c r="L19" s="116"/>
      <c r="M19" s="117"/>
      <c r="N19" s="140"/>
      <c r="O19" s="131">
        <f>B19/(B18+B19)</f>
        <v>0.1063829787</v>
      </c>
      <c r="P19" s="132"/>
      <c r="Q19" s="5"/>
      <c r="R19" s="5"/>
      <c r="S19" s="5"/>
      <c r="T19" s="5"/>
      <c r="U19" s="5"/>
      <c r="V19" s="5"/>
      <c r="W19" s="5"/>
      <c r="X19" s="5"/>
      <c r="Y19" s="5"/>
      <c r="Z19" s="5"/>
      <c r="AA19" s="5"/>
      <c r="AB19" s="5"/>
      <c r="AC19" s="5"/>
      <c r="AD19" s="5"/>
    </row>
    <row r="20" ht="15.0" customHeight="1">
      <c r="A20" s="169"/>
      <c r="B20" s="118"/>
      <c r="C20" s="108">
        <f t="shared" si="1"/>
        <v>0</v>
      </c>
      <c r="D20" s="108"/>
      <c r="E20" s="113" t="s">
        <v>378</v>
      </c>
      <c r="F20" s="122" t="s">
        <v>378</v>
      </c>
      <c r="G20" s="108"/>
      <c r="H20" s="108"/>
      <c r="I20" s="122" t="s">
        <v>378</v>
      </c>
      <c r="J20" s="114"/>
      <c r="K20" s="115"/>
      <c r="L20" s="116"/>
      <c r="M20" s="141"/>
      <c r="N20" s="5"/>
      <c r="O20" s="5"/>
      <c r="P20" s="5"/>
      <c r="Q20" s="5"/>
      <c r="R20" s="5"/>
      <c r="S20" s="5"/>
      <c r="T20" s="5"/>
      <c r="U20" s="5"/>
      <c r="V20" s="5"/>
      <c r="W20" s="5"/>
      <c r="X20" s="5"/>
      <c r="Y20" s="5"/>
      <c r="Z20" s="5"/>
      <c r="AA20" s="5"/>
      <c r="AB20" s="5"/>
      <c r="AC20" s="5"/>
      <c r="AD20" s="5"/>
    </row>
    <row r="21" ht="15.0" customHeight="1">
      <c r="A21" s="169"/>
      <c r="B21" s="118"/>
      <c r="C21" s="108">
        <f t="shared" si="1"/>
        <v>0</v>
      </c>
      <c r="D21" s="108"/>
      <c r="E21" s="113" t="s">
        <v>378</v>
      </c>
      <c r="F21" s="119" t="s">
        <v>378</v>
      </c>
      <c r="G21" s="108"/>
      <c r="H21" s="108"/>
      <c r="I21" s="119" t="s">
        <v>378</v>
      </c>
      <c r="J21" s="166"/>
      <c r="K21" s="115"/>
      <c r="L21" s="116"/>
      <c r="M21" s="142"/>
      <c r="N21" s="143"/>
      <c r="O21" s="144"/>
      <c r="P21" s="145"/>
      <c r="Q21" s="5"/>
      <c r="R21" s="5"/>
      <c r="S21" s="5"/>
      <c r="T21" s="5"/>
      <c r="U21" s="5"/>
      <c r="V21" s="5"/>
      <c r="W21" s="5"/>
      <c r="X21" s="5"/>
      <c r="Y21" s="5"/>
      <c r="Z21" s="5"/>
      <c r="AA21" s="5"/>
      <c r="AB21" s="5"/>
      <c r="AC21" s="5"/>
      <c r="AD21" s="5"/>
    </row>
    <row r="22" ht="15.0" customHeight="1">
      <c r="A22" s="169"/>
      <c r="B22" s="118"/>
      <c r="C22" s="108">
        <f t="shared" si="1"/>
        <v>0</v>
      </c>
      <c r="D22" s="108"/>
      <c r="E22" s="113" t="s">
        <v>378</v>
      </c>
      <c r="F22" s="122" t="s">
        <v>378</v>
      </c>
      <c r="G22" s="108"/>
      <c r="H22" s="108"/>
      <c r="I22" s="122" t="s">
        <v>378</v>
      </c>
      <c r="J22" s="166"/>
      <c r="K22" s="115"/>
      <c r="L22" s="116"/>
      <c r="M22" s="142"/>
      <c r="N22" s="39"/>
      <c r="O22" s="146"/>
      <c r="P22" s="147"/>
      <c r="Q22" s="5"/>
      <c r="R22" s="5"/>
      <c r="S22" s="5"/>
      <c r="T22" s="5"/>
      <c r="U22" s="5"/>
      <c r="V22" s="5"/>
      <c r="W22" s="5"/>
      <c r="X22" s="5"/>
      <c r="Y22" s="5"/>
      <c r="Z22" s="5"/>
      <c r="AA22" s="5"/>
      <c r="AB22" s="5"/>
      <c r="AC22" s="5"/>
      <c r="AD22" s="5"/>
    </row>
    <row r="23" ht="15.0" customHeight="1">
      <c r="A23" s="169"/>
      <c r="B23" s="119"/>
      <c r="C23" s="108">
        <f t="shared" si="1"/>
        <v>0</v>
      </c>
      <c r="D23" s="108"/>
      <c r="E23" s="113" t="s">
        <v>378</v>
      </c>
      <c r="F23" s="119" t="s">
        <v>378</v>
      </c>
      <c r="G23" s="108"/>
      <c r="H23" s="108"/>
      <c r="I23" s="119" t="s">
        <v>378</v>
      </c>
      <c r="J23" s="166"/>
      <c r="K23" s="115"/>
      <c r="L23" s="116"/>
      <c r="M23" s="142"/>
      <c r="N23" s="143"/>
      <c r="O23" s="144"/>
      <c r="P23" s="145"/>
      <c r="Q23" s="5"/>
      <c r="R23" s="5"/>
      <c r="S23" s="5"/>
      <c r="T23" s="5"/>
      <c r="U23" s="5"/>
      <c r="V23" s="5"/>
      <c r="W23" s="5"/>
      <c r="X23" s="5"/>
      <c r="Y23" s="5"/>
      <c r="Z23" s="5"/>
      <c r="AA23" s="5"/>
      <c r="AB23" s="5"/>
      <c r="AC23" s="5"/>
      <c r="AD23" s="5"/>
    </row>
    <row r="24" ht="15.0" customHeight="1">
      <c r="A24" s="169"/>
      <c r="B24" s="118"/>
      <c r="C24" s="108">
        <f t="shared" si="1"/>
        <v>0</v>
      </c>
      <c r="D24" s="108"/>
      <c r="E24" s="113" t="s">
        <v>378</v>
      </c>
      <c r="F24" s="118" t="s">
        <v>378</v>
      </c>
      <c r="G24" s="108"/>
      <c r="H24" s="108"/>
      <c r="I24" s="118" t="s">
        <v>378</v>
      </c>
      <c r="J24" s="166"/>
      <c r="K24" s="115"/>
      <c r="L24" s="116"/>
      <c r="M24" s="142"/>
      <c r="N24" s="39"/>
      <c r="O24" s="146"/>
      <c r="P24" s="147"/>
      <c r="Q24" s="5"/>
      <c r="R24" s="5"/>
      <c r="S24" s="5"/>
      <c r="T24" s="5"/>
      <c r="U24" s="5"/>
      <c r="V24" s="5"/>
      <c r="W24" s="5"/>
      <c r="X24" s="5"/>
      <c r="Y24" s="5"/>
      <c r="Z24" s="5"/>
      <c r="AA24" s="5"/>
      <c r="AB24" s="5"/>
      <c r="AC24" s="5"/>
      <c r="AD24" s="5"/>
    </row>
    <row r="25" ht="15.0" customHeight="1">
      <c r="A25" s="169"/>
      <c r="B25" s="108"/>
      <c r="C25" s="108">
        <f t="shared" si="1"/>
        <v>0</v>
      </c>
      <c r="D25" s="108"/>
      <c r="E25" s="113" t="s">
        <v>378</v>
      </c>
      <c r="F25" s="108" t="s">
        <v>378</v>
      </c>
      <c r="G25" s="108"/>
      <c r="H25" s="108"/>
      <c r="I25" s="108" t="s">
        <v>378</v>
      </c>
      <c r="J25" s="166"/>
      <c r="K25" s="115"/>
      <c r="L25" s="116"/>
      <c r="M25" s="142"/>
      <c r="N25" s="143"/>
      <c r="O25" s="144"/>
      <c r="P25" s="145"/>
      <c r="Q25" s="5"/>
      <c r="R25" s="5"/>
      <c r="S25" s="5"/>
      <c r="T25" s="5"/>
      <c r="U25" s="5"/>
      <c r="V25" s="5"/>
      <c r="W25" s="5"/>
      <c r="X25" s="5"/>
      <c r="Y25" s="5"/>
      <c r="Z25" s="5"/>
      <c r="AA25" s="5"/>
      <c r="AB25" s="5"/>
      <c r="AC25" s="5"/>
      <c r="AD25" s="5"/>
    </row>
    <row r="26" ht="15.0" customHeight="1">
      <c r="A26" s="169"/>
      <c r="B26" s="108"/>
      <c r="C26" s="108">
        <f t="shared" si="1"/>
        <v>0</v>
      </c>
      <c r="D26" s="108"/>
      <c r="E26" s="113" t="s">
        <v>378</v>
      </c>
      <c r="F26" s="113" t="s">
        <v>378</v>
      </c>
      <c r="G26" s="108"/>
      <c r="H26" s="108"/>
      <c r="I26" s="113" t="s">
        <v>378</v>
      </c>
      <c r="J26" s="166"/>
      <c r="K26" s="115"/>
      <c r="L26" s="116"/>
      <c r="M26" s="142"/>
      <c r="N26" s="148"/>
      <c r="O26" s="149"/>
      <c r="P26" s="150"/>
      <c r="Q26" s="5"/>
      <c r="R26" s="5"/>
      <c r="S26" s="5"/>
      <c r="T26" s="5"/>
      <c r="U26" s="5"/>
      <c r="V26" s="5"/>
      <c r="W26" s="5"/>
      <c r="X26" s="5"/>
      <c r="Y26" s="5"/>
      <c r="Z26" s="5"/>
      <c r="AA26" s="5"/>
      <c r="AB26" s="5"/>
      <c r="AC26" s="5"/>
      <c r="AD26" s="5"/>
    </row>
    <row r="27" ht="15.0" customHeight="1">
      <c r="A27" s="169"/>
      <c r="B27" s="108"/>
      <c r="C27" s="108">
        <f t="shared" si="1"/>
        <v>0</v>
      </c>
      <c r="D27" s="108"/>
      <c r="E27" s="113" t="s">
        <v>378</v>
      </c>
      <c r="F27" s="113" t="s">
        <v>378</v>
      </c>
      <c r="G27" s="108"/>
      <c r="H27" s="108"/>
      <c r="I27" s="113" t="s">
        <v>378</v>
      </c>
      <c r="J27" s="166"/>
      <c r="K27" s="115"/>
      <c r="L27" s="116"/>
      <c r="M27" s="151"/>
      <c r="N27" s="152"/>
      <c r="O27" s="152"/>
      <c r="P27" s="153"/>
      <c r="Q27" s="5"/>
      <c r="R27" s="5"/>
      <c r="S27" s="5"/>
      <c r="T27" s="5"/>
      <c r="U27" s="5"/>
      <c r="V27" s="5"/>
      <c r="W27" s="5"/>
      <c r="X27" s="5"/>
      <c r="Y27" s="5"/>
      <c r="Z27" s="5"/>
      <c r="AA27" s="5"/>
      <c r="AB27" s="5"/>
      <c r="AC27" s="5"/>
      <c r="AD27" s="5"/>
    </row>
    <row r="28" ht="15.0" customHeight="1">
      <c r="A28" s="169"/>
      <c r="B28" s="108"/>
      <c r="C28" s="108">
        <f t="shared" si="1"/>
        <v>0</v>
      </c>
      <c r="D28" s="108"/>
      <c r="E28" s="113" t="s">
        <v>378</v>
      </c>
      <c r="F28" s="108" t="s">
        <v>378</v>
      </c>
      <c r="G28" s="108"/>
      <c r="H28" s="108"/>
      <c r="I28" s="108" t="s">
        <v>378</v>
      </c>
      <c r="J28" s="166"/>
      <c r="K28" s="115"/>
      <c r="L28" s="116"/>
      <c r="M28" s="151"/>
      <c r="N28" s="152"/>
      <c r="O28" s="152"/>
      <c r="P28" s="153"/>
      <c r="Q28" s="5"/>
      <c r="R28" s="5"/>
      <c r="S28" s="5"/>
      <c r="T28" s="5"/>
      <c r="U28" s="5"/>
      <c r="V28" s="5"/>
      <c r="W28" s="5"/>
      <c r="X28" s="5"/>
      <c r="Y28" s="5"/>
      <c r="Z28" s="5"/>
      <c r="AA28" s="5"/>
      <c r="AB28" s="5"/>
      <c r="AC28" s="5"/>
      <c r="AD28" s="5"/>
    </row>
    <row r="29" ht="15.0" customHeight="1">
      <c r="A29" s="169"/>
      <c r="B29" s="108"/>
      <c r="C29" s="108">
        <f t="shared" si="1"/>
        <v>0</v>
      </c>
      <c r="D29" s="108"/>
      <c r="E29" s="113" t="s">
        <v>378</v>
      </c>
      <c r="F29" s="108" t="s">
        <v>378</v>
      </c>
      <c r="G29" s="108"/>
      <c r="H29" s="108"/>
      <c r="I29" s="108" t="s">
        <v>378</v>
      </c>
      <c r="J29" s="166"/>
      <c r="K29" s="115"/>
      <c r="L29" s="116"/>
      <c r="M29" s="151"/>
      <c r="N29" s="152"/>
      <c r="O29" s="152"/>
      <c r="P29" s="153"/>
      <c r="Q29" s="5"/>
      <c r="R29" s="5"/>
      <c r="S29" s="5"/>
      <c r="T29" s="5"/>
      <c r="U29" s="5"/>
      <c r="V29" s="5"/>
      <c r="W29" s="5"/>
      <c r="X29" s="5"/>
      <c r="Y29" s="5"/>
      <c r="Z29" s="5"/>
      <c r="AA29" s="5"/>
      <c r="AB29" s="5"/>
      <c r="AC29" s="5"/>
      <c r="AD29" s="5"/>
    </row>
    <row r="30" ht="15.0" customHeight="1">
      <c r="A30" s="169"/>
      <c r="B30" s="113"/>
      <c r="C30" s="108">
        <f t="shared" si="1"/>
        <v>0</v>
      </c>
      <c r="D30" s="108"/>
      <c r="E30" s="113" t="s">
        <v>378</v>
      </c>
      <c r="F30" s="113" t="s">
        <v>378</v>
      </c>
      <c r="G30" s="108"/>
      <c r="H30" s="108"/>
      <c r="I30" s="113" t="s">
        <v>378</v>
      </c>
      <c r="J30" s="166"/>
      <c r="K30" s="115"/>
      <c r="L30" s="116"/>
      <c r="M30" s="151"/>
      <c r="N30" s="152"/>
      <c r="O30" s="152"/>
      <c r="P30" s="153"/>
      <c r="Q30" s="5"/>
      <c r="R30" s="5"/>
      <c r="S30" s="5"/>
      <c r="T30" s="5"/>
      <c r="U30" s="5"/>
      <c r="V30" s="5"/>
      <c r="W30" s="5"/>
      <c r="X30" s="5"/>
      <c r="Y30" s="5"/>
      <c r="Z30" s="5"/>
      <c r="AA30" s="5"/>
      <c r="AB30" s="5"/>
      <c r="AC30" s="5"/>
      <c r="AD30" s="5"/>
    </row>
    <row r="31" ht="15.0" customHeight="1">
      <c r="A31" s="169"/>
      <c r="B31" s="108"/>
      <c r="C31" s="108">
        <f t="shared" si="1"/>
        <v>0</v>
      </c>
      <c r="D31" s="108"/>
      <c r="E31" s="113" t="s">
        <v>378</v>
      </c>
      <c r="F31" s="113" t="s">
        <v>378</v>
      </c>
      <c r="G31" s="108"/>
      <c r="H31" s="108"/>
      <c r="I31" s="113" t="s">
        <v>378</v>
      </c>
      <c r="J31" s="166"/>
      <c r="K31" s="115"/>
      <c r="L31" s="116"/>
      <c r="M31" s="151"/>
      <c r="N31" s="152"/>
      <c r="O31" s="152"/>
      <c r="P31" s="153"/>
      <c r="Q31" s="5"/>
      <c r="R31" s="5"/>
      <c r="S31" s="5"/>
      <c r="T31" s="5"/>
      <c r="U31" s="5"/>
      <c r="V31" s="5"/>
      <c r="W31" s="5"/>
      <c r="X31" s="5"/>
      <c r="Y31" s="5"/>
      <c r="Z31" s="5"/>
      <c r="AA31" s="5"/>
      <c r="AB31" s="5"/>
      <c r="AC31" s="5"/>
      <c r="AD31" s="5"/>
    </row>
    <row r="32" ht="15.0" customHeight="1">
      <c r="A32" s="169"/>
      <c r="B32" s="108"/>
      <c r="C32" s="108">
        <f t="shared" si="1"/>
        <v>0</v>
      </c>
      <c r="D32" s="108"/>
      <c r="E32" s="113" t="s">
        <v>378</v>
      </c>
      <c r="F32" s="113" t="s">
        <v>378</v>
      </c>
      <c r="G32" s="108"/>
      <c r="H32" s="108"/>
      <c r="I32" s="113" t="s">
        <v>378</v>
      </c>
      <c r="J32" s="166"/>
      <c r="K32" s="115"/>
      <c r="L32" s="116"/>
      <c r="M32" s="151"/>
      <c r="N32" s="152"/>
      <c r="O32" s="152"/>
      <c r="P32" s="153"/>
      <c r="Q32" s="5"/>
      <c r="R32" s="5"/>
      <c r="S32" s="5"/>
      <c r="T32" s="5"/>
      <c r="U32" s="5"/>
      <c r="V32" s="5"/>
      <c r="W32" s="5"/>
      <c r="X32" s="5"/>
      <c r="Y32" s="5"/>
      <c r="Z32" s="5"/>
      <c r="AA32" s="5"/>
      <c r="AB32" s="5"/>
      <c r="AC32" s="5"/>
      <c r="AD32" s="5"/>
    </row>
    <row r="33" ht="15.0" customHeight="1">
      <c r="A33" s="169"/>
      <c r="B33" s="108"/>
      <c r="C33" s="108">
        <f t="shared" si="1"/>
        <v>0</v>
      </c>
      <c r="D33" s="108"/>
      <c r="E33" s="113" t="s">
        <v>378</v>
      </c>
      <c r="F33" s="108" t="s">
        <v>378</v>
      </c>
      <c r="G33" s="108"/>
      <c r="H33" s="108"/>
      <c r="I33" s="108" t="s">
        <v>378</v>
      </c>
      <c r="J33" s="166"/>
      <c r="K33" s="115"/>
      <c r="L33" s="116"/>
      <c r="M33" s="151"/>
      <c r="N33" s="152"/>
      <c r="O33" s="152"/>
      <c r="P33" s="153"/>
      <c r="Q33" s="5"/>
      <c r="R33" s="5"/>
      <c r="S33" s="5"/>
      <c r="T33" s="5"/>
      <c r="U33" s="5"/>
      <c r="V33" s="5"/>
      <c r="W33" s="5"/>
      <c r="X33" s="5"/>
      <c r="Y33" s="5"/>
      <c r="Z33" s="5"/>
      <c r="AA33" s="5"/>
      <c r="AB33" s="5"/>
      <c r="AC33" s="5"/>
      <c r="AD33" s="5"/>
    </row>
    <row r="34" ht="15.0" customHeight="1">
      <c r="A34" s="169"/>
      <c r="B34" s="108"/>
      <c r="C34" s="108">
        <f t="shared" si="1"/>
        <v>0</v>
      </c>
      <c r="D34" s="108"/>
      <c r="E34" s="113" t="s">
        <v>378</v>
      </c>
      <c r="F34" s="108" t="s">
        <v>378</v>
      </c>
      <c r="G34" s="108"/>
      <c r="H34" s="108"/>
      <c r="I34" s="108" t="s">
        <v>378</v>
      </c>
      <c r="J34" s="166"/>
      <c r="K34" s="115"/>
      <c r="L34" s="116"/>
      <c r="M34" s="151"/>
      <c r="N34" s="152"/>
      <c r="O34" s="152"/>
      <c r="P34" s="153"/>
      <c r="Q34" s="5"/>
      <c r="R34" s="5"/>
      <c r="S34" s="5"/>
      <c r="T34" s="5"/>
      <c r="U34" s="5"/>
      <c r="V34" s="5"/>
      <c r="W34" s="5"/>
      <c r="X34" s="5"/>
      <c r="Y34" s="5"/>
      <c r="Z34" s="5"/>
      <c r="AA34" s="5"/>
      <c r="AB34" s="5"/>
      <c r="AC34" s="5"/>
      <c r="AD34" s="5"/>
    </row>
    <row r="35" ht="15.0" customHeight="1">
      <c r="A35" s="169" t="s">
        <v>378</v>
      </c>
      <c r="B35" s="108" t="s">
        <v>378</v>
      </c>
      <c r="C35" s="108">
        <f t="shared" si="1"/>
        <v>0</v>
      </c>
      <c r="D35" s="108"/>
      <c r="E35" s="113" t="s">
        <v>378</v>
      </c>
      <c r="F35" s="113" t="s">
        <v>378</v>
      </c>
      <c r="G35" s="108"/>
      <c r="H35" s="108"/>
      <c r="I35" s="113" t="s">
        <v>378</v>
      </c>
      <c r="J35" s="166"/>
      <c r="K35" s="115"/>
      <c r="L35" s="116"/>
      <c r="M35" s="151"/>
      <c r="N35" s="152"/>
      <c r="O35" s="152"/>
      <c r="P35" s="153"/>
      <c r="Q35" s="5"/>
      <c r="R35" s="5"/>
      <c r="S35" s="5"/>
      <c r="T35" s="5"/>
      <c r="U35" s="5"/>
      <c r="V35" s="5"/>
      <c r="W35" s="5"/>
      <c r="X35" s="5"/>
      <c r="Y35" s="5"/>
      <c r="Z35" s="5"/>
      <c r="AA35" s="5"/>
      <c r="AB35" s="5"/>
      <c r="AC35" s="5"/>
      <c r="AD35" s="5"/>
    </row>
    <row r="36" ht="15.0" customHeight="1">
      <c r="A36" s="169" t="s">
        <v>378</v>
      </c>
      <c r="B36" s="108" t="s">
        <v>378</v>
      </c>
      <c r="C36" s="108">
        <f t="shared" si="1"/>
        <v>0</v>
      </c>
      <c r="D36" s="108"/>
      <c r="E36" s="113" t="s">
        <v>378</v>
      </c>
      <c r="F36" s="113" t="s">
        <v>378</v>
      </c>
      <c r="G36" s="108"/>
      <c r="H36" s="108"/>
      <c r="I36" s="113" t="s">
        <v>378</v>
      </c>
      <c r="J36" s="166"/>
      <c r="K36" s="154"/>
      <c r="L36" s="154"/>
      <c r="M36" s="5"/>
      <c r="N36" s="152"/>
      <c r="O36" s="152"/>
      <c r="P36" s="153"/>
      <c r="Q36" s="5"/>
      <c r="R36" s="5"/>
      <c r="S36" s="5"/>
      <c r="T36" s="5"/>
      <c r="U36" s="5"/>
      <c r="V36" s="5"/>
      <c r="W36" s="5"/>
      <c r="X36" s="5"/>
      <c r="Y36" s="5"/>
      <c r="Z36" s="5"/>
      <c r="AA36" s="5"/>
      <c r="AB36" s="5"/>
      <c r="AC36" s="5"/>
      <c r="AD36" s="5"/>
    </row>
    <row r="37" ht="15.0" customHeight="1">
      <c r="A37" s="191" t="s">
        <v>378</v>
      </c>
      <c r="B37" s="113" t="s">
        <v>378</v>
      </c>
      <c r="C37" s="108">
        <f t="shared" si="1"/>
        <v>0</v>
      </c>
      <c r="D37" s="108"/>
      <c r="E37" s="113" t="s">
        <v>378</v>
      </c>
      <c r="F37" s="113" t="s">
        <v>378</v>
      </c>
      <c r="G37" s="108"/>
      <c r="H37" s="108"/>
      <c r="I37" s="113" t="s">
        <v>378</v>
      </c>
      <c r="J37" s="166"/>
      <c r="K37" s="156"/>
      <c r="L37" s="32"/>
      <c r="M37" s="96"/>
      <c r="N37" s="152"/>
      <c r="O37" s="152"/>
      <c r="P37" s="153"/>
      <c r="Q37" s="5"/>
      <c r="R37" s="5"/>
      <c r="S37" s="5"/>
      <c r="T37" s="5"/>
      <c r="U37" s="5"/>
      <c r="V37" s="5"/>
      <c r="W37" s="5"/>
      <c r="X37" s="5"/>
      <c r="Y37" s="96"/>
      <c r="Z37" s="96"/>
      <c r="AA37" s="96"/>
      <c r="AB37" s="96"/>
      <c r="AC37" s="96"/>
      <c r="AD37" s="96"/>
    </row>
    <row r="38" ht="15.0" customHeight="1">
      <c r="A38" s="191" t="s">
        <v>378</v>
      </c>
      <c r="B38" s="157">
        <f>SUM(B6:B37)</f>
        <v>7256</v>
      </c>
      <c r="C38" s="113" t="s">
        <v>378</v>
      </c>
      <c r="D38" s="108"/>
      <c r="E38" s="113" t="s">
        <v>378</v>
      </c>
      <c r="F38" s="108">
        <f>SUM(F4:F37)</f>
        <v>8</v>
      </c>
      <c r="G38" s="108" t="s">
        <v>378</v>
      </c>
      <c r="H38" s="108"/>
      <c r="I38" s="113" t="s">
        <v>378</v>
      </c>
      <c r="J38" s="166"/>
      <c r="K38" s="32"/>
      <c r="L38" s="32"/>
      <c r="M38" s="96"/>
      <c r="N38" s="152"/>
      <c r="O38" s="152"/>
      <c r="P38" s="153"/>
      <c r="Q38" s="5"/>
      <c r="R38" s="5"/>
      <c r="S38" s="5"/>
      <c r="T38" s="5"/>
      <c r="U38" s="5"/>
      <c r="V38" s="5"/>
      <c r="W38" s="5"/>
      <c r="X38" s="104"/>
      <c r="Y38" s="32"/>
      <c r="Z38" s="32"/>
      <c r="AA38" s="32"/>
      <c r="AB38" s="32"/>
      <c r="AC38" s="32"/>
      <c r="AD38" s="32"/>
    </row>
    <row r="39" ht="15.0" customHeight="1">
      <c r="A39" s="193"/>
      <c r="B39" s="71"/>
      <c r="C39" s="71"/>
      <c r="D39" s="71"/>
      <c r="E39" s="71"/>
      <c r="F39" s="71"/>
      <c r="G39" s="71"/>
      <c r="H39" s="71"/>
      <c r="I39" s="71"/>
      <c r="J39" s="166"/>
      <c r="K39" s="32"/>
      <c r="L39" s="32"/>
      <c r="M39" s="158"/>
      <c r="N39" s="152"/>
      <c r="O39" s="152"/>
      <c r="P39" s="153"/>
      <c r="Q39" s="159"/>
      <c r="R39" s="159"/>
      <c r="S39" s="5"/>
      <c r="T39" s="5"/>
      <c r="U39" s="5"/>
      <c r="V39" s="5"/>
      <c r="W39" s="5"/>
      <c r="X39" s="104"/>
      <c r="Y39" s="160"/>
      <c r="Z39" s="160"/>
      <c r="AA39" s="160"/>
      <c r="AB39" s="160"/>
      <c r="AC39" s="160"/>
      <c r="AD39" s="160"/>
    </row>
    <row r="40" ht="15.0" customHeight="1">
      <c r="A40" s="193"/>
      <c r="B40" s="71"/>
      <c r="C40" s="71"/>
      <c r="D40" s="71"/>
      <c r="E40" s="71"/>
      <c r="F40" s="71"/>
      <c r="G40" s="71"/>
      <c r="H40" s="71"/>
      <c r="I40" s="71"/>
      <c r="J40" s="166"/>
      <c r="K40" s="32"/>
      <c r="L40" s="32"/>
      <c r="M40" s="158"/>
      <c r="N40" s="152"/>
      <c r="O40" s="152"/>
      <c r="P40" s="153"/>
      <c r="Q40" s="159"/>
      <c r="R40" s="159"/>
      <c r="S40" s="5"/>
      <c r="T40" s="5"/>
      <c r="U40" s="5"/>
      <c r="V40" s="5"/>
      <c r="W40" s="5"/>
      <c r="X40" s="104"/>
      <c r="Y40" s="160"/>
      <c r="Z40" s="160"/>
      <c r="AA40" s="160"/>
      <c r="AB40" s="160"/>
      <c r="AC40" s="160"/>
      <c r="AD40" s="160"/>
    </row>
    <row r="41" ht="15.0" customHeight="1">
      <c r="A41" s="193"/>
      <c r="B41" s="71"/>
      <c r="C41" s="71"/>
      <c r="D41" s="71"/>
      <c r="E41" s="71"/>
      <c r="F41" s="71"/>
      <c r="G41" s="71"/>
      <c r="H41" s="71"/>
      <c r="I41" s="71"/>
      <c r="J41" s="166"/>
      <c r="K41" s="5"/>
      <c r="L41" s="5"/>
      <c r="M41" s="5"/>
      <c r="N41" s="5"/>
      <c r="O41" s="5"/>
      <c r="P41" s="5"/>
      <c r="Q41" s="5"/>
      <c r="R41" s="5"/>
      <c r="S41" s="5"/>
      <c r="T41" s="5"/>
      <c r="U41" s="5"/>
      <c r="V41" s="5"/>
      <c r="W41" s="5"/>
      <c r="X41" s="5"/>
      <c r="Y41" s="5"/>
      <c r="Z41" s="5"/>
      <c r="AA41" s="5"/>
      <c r="AB41" s="5"/>
      <c r="AC41" s="5"/>
      <c r="AD41" s="5"/>
    </row>
    <row r="42" ht="15.0" customHeight="1">
      <c r="A42" s="193"/>
      <c r="B42" s="71"/>
      <c r="C42" s="71"/>
      <c r="D42" s="71"/>
      <c r="E42" s="71"/>
      <c r="F42" s="71"/>
      <c r="G42" s="71"/>
      <c r="H42" s="71"/>
      <c r="I42" s="71"/>
      <c r="J42" s="166"/>
      <c r="K42" s="96"/>
      <c r="L42" s="5"/>
      <c r="M42" s="5"/>
      <c r="N42" s="5"/>
      <c r="O42" s="5"/>
      <c r="P42" s="5"/>
      <c r="Q42" s="5"/>
      <c r="R42" s="5"/>
      <c r="S42" s="5"/>
      <c r="T42" s="5"/>
      <c r="U42" s="5"/>
      <c r="V42" s="5"/>
      <c r="W42" s="5"/>
      <c r="X42" s="5"/>
      <c r="Y42" s="5"/>
      <c r="Z42" s="5"/>
      <c r="AA42" s="5"/>
      <c r="AB42" s="5"/>
      <c r="AC42" s="5"/>
      <c r="AD42" s="5"/>
    </row>
    <row r="43" ht="15.0" customHeight="1">
      <c r="A43" s="161" t="s">
        <v>389</v>
      </c>
      <c r="B43" s="162"/>
      <c r="C43" s="162"/>
      <c r="D43" s="162"/>
      <c r="E43" s="162"/>
      <c r="F43" s="163"/>
      <c r="G43" s="161" t="s">
        <v>389</v>
      </c>
      <c r="H43" s="162"/>
      <c r="I43" s="162"/>
      <c r="J43" s="162"/>
      <c r="K43" s="162"/>
      <c r="L43" s="163"/>
      <c r="M43" s="5"/>
      <c r="N43" s="5"/>
      <c r="O43" s="5"/>
      <c r="P43" s="5"/>
      <c r="Q43" s="5"/>
      <c r="R43" s="5"/>
      <c r="S43" s="5"/>
      <c r="T43" s="5"/>
      <c r="U43" s="5"/>
      <c r="V43" s="5"/>
      <c r="W43" s="5"/>
      <c r="X43" s="5"/>
      <c r="Y43" s="5"/>
      <c r="Z43" s="5"/>
      <c r="AA43" s="5"/>
      <c r="AB43" s="5"/>
      <c r="AC43" s="5"/>
      <c r="AD43" s="5"/>
    </row>
    <row r="44" ht="15.0" customHeight="1">
      <c r="A44" s="161" t="s">
        <v>390</v>
      </c>
      <c r="B44" s="162"/>
      <c r="C44" s="162"/>
      <c r="D44" s="162"/>
      <c r="E44" s="162"/>
      <c r="F44" s="163"/>
      <c r="G44" s="161" t="s">
        <v>390</v>
      </c>
      <c r="H44" s="162"/>
      <c r="I44" s="162"/>
      <c r="J44" s="162"/>
      <c r="K44" s="162"/>
      <c r="L44" s="163"/>
      <c r="M44" s="5"/>
      <c r="N44" s="5"/>
      <c r="O44" s="5"/>
      <c r="P44" s="5"/>
      <c r="Q44" s="5"/>
      <c r="R44" s="5"/>
      <c r="S44" s="5"/>
      <c r="T44" s="5"/>
      <c r="U44" s="5"/>
      <c r="V44" s="5"/>
      <c r="W44" s="5"/>
      <c r="X44" s="5"/>
      <c r="Y44" s="5"/>
      <c r="Z44" s="5"/>
      <c r="AA44" s="5"/>
      <c r="AB44" s="5"/>
      <c r="AC44" s="5"/>
      <c r="AD44" s="5"/>
    </row>
    <row r="45" ht="15.0" customHeight="1">
      <c r="A45" s="193"/>
      <c r="B45" s="93" t="s">
        <v>391</v>
      </c>
      <c r="C45" s="71"/>
      <c r="D45" s="71"/>
      <c r="E45" s="71"/>
      <c r="F45" s="71"/>
      <c r="G45" s="71"/>
      <c r="H45" s="71"/>
      <c r="I45" s="71"/>
      <c r="J45" s="166"/>
      <c r="K45" s="5"/>
      <c r="L45" s="5"/>
      <c r="M45" s="5"/>
      <c r="N45" s="5"/>
      <c r="O45" s="5"/>
      <c r="P45" s="5"/>
      <c r="Q45" s="5"/>
      <c r="R45" s="5"/>
      <c r="S45" s="5"/>
      <c r="T45" s="5"/>
      <c r="U45" s="5"/>
      <c r="V45" s="5"/>
      <c r="W45" s="5"/>
      <c r="X45" s="5"/>
      <c r="Y45" s="5"/>
      <c r="Z45" s="5"/>
      <c r="AA45" s="5"/>
      <c r="AB45" s="5"/>
      <c r="AC45" s="5"/>
      <c r="AD45" s="5"/>
    </row>
    <row r="46" ht="15.0" customHeight="1">
      <c r="A46" s="193"/>
      <c r="B46" s="164" t="s">
        <v>392</v>
      </c>
      <c r="D46" s="71"/>
      <c r="E46" s="71"/>
      <c r="F46" s="71"/>
      <c r="G46" s="71"/>
      <c r="H46" s="71"/>
      <c r="I46" s="71"/>
      <c r="J46" s="166"/>
      <c r="K46" s="5"/>
      <c r="L46" s="5"/>
      <c r="M46" s="5"/>
      <c r="N46" s="5"/>
      <c r="O46" s="5"/>
      <c r="P46" s="5"/>
      <c r="Q46" s="5"/>
      <c r="R46" s="5"/>
      <c r="S46" s="5"/>
      <c r="T46" s="5"/>
      <c r="U46" s="5"/>
      <c r="V46" s="5"/>
      <c r="W46" s="5"/>
      <c r="X46" s="5"/>
      <c r="Y46" s="5"/>
      <c r="Z46" s="5"/>
      <c r="AA46" s="5"/>
      <c r="AB46" s="5"/>
      <c r="AC46" s="5"/>
      <c r="AD46" s="5"/>
    </row>
    <row r="47" ht="15.0" customHeight="1">
      <c r="A47" s="193"/>
      <c r="B47" s="93" t="s">
        <v>393</v>
      </c>
      <c r="D47" s="71"/>
      <c r="E47" s="71"/>
      <c r="F47" s="71"/>
      <c r="G47" s="71"/>
      <c r="H47" s="71"/>
      <c r="I47" s="71"/>
      <c r="J47" s="166"/>
      <c r="K47" s="5"/>
      <c r="L47" s="5"/>
      <c r="M47" s="5"/>
      <c r="N47" s="5"/>
      <c r="O47" s="5"/>
      <c r="P47" s="5"/>
      <c r="Q47" s="5"/>
      <c r="R47" s="5"/>
      <c r="S47" s="5"/>
      <c r="T47" s="5"/>
      <c r="U47" s="5"/>
      <c r="V47" s="5"/>
      <c r="W47" s="5"/>
      <c r="X47" s="5"/>
      <c r="Y47" s="5"/>
      <c r="Z47" s="5"/>
      <c r="AA47" s="5"/>
      <c r="AB47" s="5"/>
      <c r="AC47" s="5"/>
      <c r="AD47" s="5"/>
    </row>
    <row r="48" ht="15.0" customHeight="1">
      <c r="A48" s="193"/>
      <c r="B48" s="71"/>
      <c r="C48" s="71"/>
      <c r="D48" s="71"/>
      <c r="E48" s="71"/>
      <c r="F48" s="71"/>
      <c r="G48" s="71"/>
      <c r="H48" s="71"/>
      <c r="I48" s="71"/>
      <c r="J48" s="166"/>
      <c r="K48" s="5"/>
      <c r="L48" s="5"/>
      <c r="M48" s="5"/>
      <c r="N48" s="5"/>
      <c r="O48" s="5"/>
      <c r="P48" s="5"/>
      <c r="Q48" s="5"/>
      <c r="R48" s="5"/>
      <c r="S48" s="5"/>
      <c r="T48" s="5"/>
      <c r="U48" s="5"/>
      <c r="V48" s="5"/>
      <c r="W48" s="5"/>
      <c r="X48" s="5"/>
      <c r="Y48" s="5"/>
      <c r="Z48" s="5"/>
      <c r="AA48" s="5"/>
      <c r="AB48" s="5"/>
      <c r="AC48" s="5"/>
      <c r="AD48" s="5"/>
    </row>
    <row r="49" ht="15.0" customHeight="1">
      <c r="A49" s="193"/>
      <c r="B49" s="40" t="s">
        <v>394</v>
      </c>
      <c r="C49" s="71"/>
      <c r="D49" s="71"/>
      <c r="E49" s="71"/>
      <c r="F49" s="71"/>
      <c r="G49" s="71"/>
      <c r="H49" s="71"/>
      <c r="I49" s="71"/>
      <c r="J49" s="166"/>
      <c r="K49" s="5"/>
      <c r="L49" s="5"/>
      <c r="M49" s="5"/>
      <c r="N49" s="5"/>
      <c r="O49" s="5"/>
      <c r="P49" s="5"/>
      <c r="Q49" s="5"/>
      <c r="R49" s="5"/>
      <c r="S49" s="5"/>
      <c r="T49" s="5"/>
      <c r="U49" s="5"/>
      <c r="V49" s="5"/>
      <c r="W49" s="5"/>
      <c r="X49" s="5"/>
      <c r="Y49" s="5"/>
      <c r="Z49" s="5"/>
      <c r="AA49" s="5"/>
      <c r="AB49" s="5"/>
      <c r="AC49" s="5"/>
      <c r="AD49" s="5"/>
    </row>
    <row r="50" ht="15.0" customHeight="1">
      <c r="A50" s="193"/>
      <c r="B50" s="40" t="s">
        <v>396</v>
      </c>
      <c r="D50" s="71"/>
      <c r="E50" s="71"/>
      <c r="F50" s="71"/>
      <c r="G50" s="71"/>
      <c r="H50" s="71"/>
      <c r="I50" s="71"/>
      <c r="J50" s="166"/>
      <c r="K50" s="96"/>
      <c r="L50" s="5"/>
      <c r="M50" s="5"/>
      <c r="N50" s="5"/>
      <c r="O50" s="5"/>
      <c r="P50" s="5"/>
      <c r="Q50" s="5"/>
      <c r="R50" s="5"/>
      <c r="S50" s="5"/>
      <c r="T50" s="5"/>
      <c r="U50" s="5"/>
      <c r="V50" s="5"/>
      <c r="W50" s="5"/>
      <c r="X50" s="5"/>
      <c r="Y50" s="5"/>
      <c r="Z50" s="5"/>
      <c r="AA50" s="5"/>
      <c r="AB50" s="5"/>
      <c r="AC50" s="5"/>
      <c r="AD50" s="5"/>
    </row>
    <row r="51" ht="15.0" customHeight="1">
      <c r="A51" s="193"/>
      <c r="B51" s="40" t="s">
        <v>397</v>
      </c>
      <c r="D51" s="71"/>
      <c r="E51" s="71"/>
      <c r="F51" s="71"/>
      <c r="G51" s="71"/>
      <c r="H51" s="71"/>
      <c r="I51" s="71"/>
      <c r="J51" s="166"/>
      <c r="K51" s="96"/>
      <c r="L51" s="5"/>
      <c r="M51" s="5"/>
      <c r="N51" s="5"/>
      <c r="O51" s="5"/>
      <c r="P51" s="5"/>
      <c r="Q51" s="5"/>
      <c r="R51" s="5"/>
      <c r="S51" s="5"/>
      <c r="T51" s="5"/>
      <c r="U51" s="5"/>
      <c r="V51" s="5"/>
      <c r="W51" s="5"/>
      <c r="X51" s="5"/>
      <c r="Y51" s="5"/>
      <c r="Z51" s="5"/>
      <c r="AA51" s="5"/>
      <c r="AB51" s="5"/>
      <c r="AC51" s="5"/>
      <c r="AD51" s="5"/>
    </row>
    <row r="52" ht="15.0" customHeight="1">
      <c r="A52" s="193"/>
      <c r="B52" s="40" t="s">
        <v>398</v>
      </c>
      <c r="D52" s="71"/>
      <c r="E52" s="71"/>
      <c r="F52" s="71"/>
      <c r="G52" s="71"/>
      <c r="H52" s="71"/>
      <c r="I52" s="71"/>
      <c r="J52" s="166"/>
      <c r="K52" s="5"/>
      <c r="L52" s="5"/>
      <c r="M52" s="5"/>
      <c r="N52" s="5"/>
      <c r="O52" s="5"/>
      <c r="P52" s="5"/>
      <c r="Q52" s="5"/>
      <c r="R52" s="5"/>
      <c r="S52" s="5"/>
      <c r="T52" s="5"/>
      <c r="U52" s="5"/>
      <c r="V52" s="5"/>
      <c r="W52" s="5"/>
      <c r="X52" s="5"/>
      <c r="Y52" s="5"/>
      <c r="Z52" s="5"/>
      <c r="AA52" s="5"/>
      <c r="AB52" s="5"/>
      <c r="AC52" s="5"/>
      <c r="AD52" s="5"/>
    </row>
    <row r="53" ht="15.0" customHeight="1">
      <c r="A53" s="193"/>
      <c r="B53" s="40" t="s">
        <v>399</v>
      </c>
      <c r="D53" s="71"/>
      <c r="E53" s="71"/>
      <c r="F53" s="71"/>
      <c r="G53" s="71"/>
      <c r="H53" s="71"/>
      <c r="I53" s="71"/>
      <c r="J53" s="166"/>
      <c r="K53" s="5"/>
      <c r="L53" s="5"/>
      <c r="M53" s="5"/>
      <c r="N53" s="5"/>
      <c r="O53" s="5"/>
      <c r="P53" s="5"/>
      <c r="Q53" s="5"/>
      <c r="R53" s="5"/>
      <c r="S53" s="5"/>
      <c r="T53" s="5"/>
      <c r="U53" s="5"/>
      <c r="V53" s="5"/>
      <c r="W53" s="5"/>
      <c r="X53" s="5"/>
      <c r="Y53" s="5"/>
      <c r="Z53" s="5"/>
      <c r="AA53" s="5"/>
      <c r="AB53" s="5"/>
      <c r="AC53" s="5"/>
      <c r="AD53" s="5"/>
    </row>
    <row r="54" ht="15.0" customHeight="1">
      <c r="A54" s="193"/>
      <c r="B54" s="40" t="s">
        <v>400</v>
      </c>
      <c r="D54" s="71"/>
      <c r="E54" s="71"/>
      <c r="F54" s="71"/>
      <c r="G54" s="71"/>
      <c r="H54" s="71"/>
      <c r="I54" s="71"/>
      <c r="J54" s="166"/>
      <c r="K54" s="5"/>
      <c r="L54" s="5"/>
      <c r="M54" s="5"/>
      <c r="N54" s="5"/>
      <c r="O54" s="5"/>
      <c r="P54" s="5"/>
      <c r="Q54" s="5"/>
      <c r="R54" s="5"/>
      <c r="S54" s="5"/>
      <c r="T54" s="5"/>
      <c r="U54" s="5"/>
      <c r="V54" s="5"/>
      <c r="W54" s="5"/>
      <c r="X54" s="5"/>
      <c r="Y54" s="5"/>
      <c r="Z54" s="5"/>
      <c r="AA54" s="5"/>
      <c r="AB54" s="5"/>
      <c r="AC54" s="5"/>
      <c r="AD54" s="5"/>
    </row>
    <row r="55" ht="15.0" customHeight="1">
      <c r="A55" s="193"/>
      <c r="B55" s="40" t="s">
        <v>401</v>
      </c>
      <c r="D55" s="71"/>
      <c r="E55" s="71"/>
      <c r="F55" s="71"/>
      <c r="G55" s="71"/>
      <c r="H55" s="71"/>
      <c r="I55" s="71"/>
      <c r="J55" s="166"/>
      <c r="K55" s="5"/>
      <c r="L55" s="5"/>
      <c r="M55" s="5"/>
      <c r="N55" s="5"/>
      <c r="O55" s="5"/>
      <c r="P55" s="5"/>
      <c r="Q55" s="5"/>
      <c r="R55" s="5"/>
      <c r="S55" s="5"/>
      <c r="T55" s="5"/>
      <c r="U55" s="5"/>
      <c r="V55" s="5"/>
      <c r="W55" s="5"/>
      <c r="X55" s="5"/>
      <c r="Y55" s="5"/>
      <c r="Z55" s="5"/>
      <c r="AA55" s="5"/>
      <c r="AB55" s="5"/>
      <c r="AC55" s="5"/>
      <c r="AD55" s="5"/>
    </row>
    <row r="56" ht="15.0" customHeight="1">
      <c r="A56" s="193"/>
      <c r="B56" s="40" t="s">
        <v>402</v>
      </c>
      <c r="D56" s="71"/>
      <c r="E56" s="71"/>
      <c r="F56" s="71"/>
      <c r="G56" s="71"/>
      <c r="H56" s="71"/>
      <c r="I56" s="71"/>
      <c r="J56" s="166"/>
      <c r="K56" s="5"/>
      <c r="L56" s="5"/>
      <c r="M56" s="5"/>
      <c r="N56" s="5"/>
      <c r="O56" s="5"/>
      <c r="P56" s="5"/>
      <c r="Q56" s="5"/>
      <c r="R56" s="5"/>
      <c r="S56" s="5"/>
      <c r="T56" s="5"/>
      <c r="U56" s="5"/>
      <c r="V56" s="5"/>
      <c r="W56" s="5"/>
      <c r="X56" s="5"/>
      <c r="Y56" s="5"/>
      <c r="Z56" s="5"/>
      <c r="AA56" s="5"/>
      <c r="AB56" s="5"/>
      <c r="AC56" s="5"/>
      <c r="AD56" s="5"/>
    </row>
    <row r="57" ht="15.0" customHeight="1">
      <c r="A57" s="193"/>
      <c r="B57" s="40" t="s">
        <v>403</v>
      </c>
      <c r="D57" s="71"/>
      <c r="E57" s="71"/>
      <c r="F57" s="71"/>
      <c r="G57" s="71"/>
      <c r="H57" s="71"/>
      <c r="I57" s="71"/>
      <c r="J57" s="166"/>
      <c r="K57" s="5"/>
      <c r="L57" s="5"/>
      <c r="M57" s="5"/>
      <c r="N57" s="5"/>
      <c r="O57" s="5"/>
      <c r="P57" s="5"/>
      <c r="Q57" s="5"/>
      <c r="R57" s="5"/>
      <c r="S57" s="5"/>
      <c r="T57" s="5"/>
      <c r="U57" s="5"/>
      <c r="V57" s="5"/>
      <c r="W57" s="5"/>
      <c r="X57" s="5"/>
      <c r="Y57" s="5"/>
      <c r="Z57" s="5"/>
      <c r="AA57" s="5"/>
      <c r="AB57" s="5"/>
      <c r="AC57" s="5"/>
      <c r="AD57" s="5"/>
    </row>
    <row r="58" ht="15.0" customHeight="1">
      <c r="A58" s="193"/>
      <c r="B58" s="40" t="s">
        <v>404</v>
      </c>
      <c r="D58" s="71"/>
      <c r="E58" s="71"/>
      <c r="F58" s="71"/>
      <c r="G58" s="71"/>
      <c r="H58" s="71"/>
      <c r="I58" s="71"/>
      <c r="J58" s="166"/>
      <c r="K58" s="5"/>
      <c r="L58" s="5"/>
      <c r="M58" s="5"/>
      <c r="N58" s="5"/>
      <c r="O58" s="5"/>
      <c r="P58" s="5"/>
      <c r="Q58" s="5"/>
      <c r="R58" s="5"/>
      <c r="S58" s="5"/>
      <c r="T58" s="5"/>
      <c r="U58" s="5"/>
      <c r="V58" s="5"/>
      <c r="W58" s="5"/>
      <c r="X58" s="5"/>
      <c r="Y58" s="5"/>
      <c r="Z58" s="5"/>
      <c r="AA58" s="5"/>
      <c r="AB58" s="5"/>
      <c r="AC58" s="5"/>
      <c r="AD58" s="5"/>
    </row>
    <row r="59" ht="15.0" customHeight="1">
      <c r="A59" s="193"/>
      <c r="B59" s="40" t="s">
        <v>405</v>
      </c>
      <c r="D59" s="71"/>
      <c r="E59" s="71"/>
      <c r="F59" s="71"/>
      <c r="G59" s="71"/>
      <c r="H59" s="71"/>
      <c r="I59" s="71"/>
      <c r="J59" s="166"/>
      <c r="K59" s="5"/>
      <c r="L59" s="5"/>
      <c r="M59" s="5"/>
      <c r="N59" s="5"/>
      <c r="O59" s="5"/>
      <c r="P59" s="5"/>
      <c r="Q59" s="5"/>
      <c r="R59" s="5"/>
      <c r="S59" s="5"/>
      <c r="T59" s="5"/>
      <c r="U59" s="5"/>
      <c r="V59" s="5"/>
      <c r="W59" s="5"/>
      <c r="X59" s="5"/>
      <c r="Y59" s="5"/>
      <c r="Z59" s="5"/>
      <c r="AA59" s="5"/>
      <c r="AB59" s="5"/>
      <c r="AC59" s="5"/>
      <c r="AD59" s="5"/>
    </row>
    <row r="60" ht="15.0" customHeight="1">
      <c r="A60" s="193"/>
      <c r="B60" s="40" t="s">
        <v>406</v>
      </c>
      <c r="D60" s="71"/>
      <c r="E60" s="71"/>
      <c r="F60" s="71"/>
      <c r="G60" s="71"/>
      <c r="H60" s="71"/>
      <c r="I60" s="71"/>
      <c r="J60" s="166"/>
      <c r="K60" s="5"/>
      <c r="L60" s="5"/>
      <c r="M60" s="5"/>
      <c r="N60" s="5"/>
      <c r="O60" s="5"/>
      <c r="P60" s="5"/>
      <c r="Q60" s="5"/>
      <c r="R60" s="5"/>
      <c r="S60" s="5"/>
      <c r="T60" s="5"/>
      <c r="U60" s="5"/>
      <c r="V60" s="5"/>
      <c r="W60" s="5"/>
      <c r="X60" s="5"/>
      <c r="Y60" s="5"/>
      <c r="Z60" s="5"/>
      <c r="AA60" s="5"/>
      <c r="AB60" s="5"/>
      <c r="AC60" s="5"/>
      <c r="AD60" s="5"/>
    </row>
    <row r="61" ht="15.0" customHeight="1">
      <c r="A61" s="193"/>
      <c r="B61" s="71"/>
      <c r="C61" s="71"/>
      <c r="D61" s="71"/>
      <c r="E61" s="71"/>
      <c r="F61" s="71"/>
      <c r="G61" s="71"/>
      <c r="H61" s="71"/>
      <c r="I61" s="71"/>
      <c r="J61" s="166"/>
      <c r="K61" s="5"/>
      <c r="L61" s="5"/>
      <c r="M61" s="5"/>
      <c r="N61" s="5"/>
      <c r="O61" s="5"/>
      <c r="P61" s="5"/>
      <c r="Q61" s="5"/>
      <c r="R61" s="5"/>
      <c r="S61" s="5"/>
      <c r="T61" s="5"/>
      <c r="U61" s="5"/>
      <c r="V61" s="5"/>
      <c r="W61" s="5"/>
      <c r="X61" s="5"/>
      <c r="Y61" s="5"/>
      <c r="Z61" s="5"/>
      <c r="AA61" s="5"/>
      <c r="AB61" s="5"/>
      <c r="AC61" s="5"/>
      <c r="AD61" s="5"/>
    </row>
    <row r="62" ht="15.0" customHeight="1">
      <c r="A62" s="193"/>
      <c r="B62" s="71"/>
      <c r="C62" s="71"/>
      <c r="D62" s="71"/>
      <c r="E62" s="71"/>
      <c r="F62" s="71"/>
      <c r="G62" s="71"/>
      <c r="H62" s="71"/>
      <c r="I62" s="71"/>
      <c r="J62" s="166"/>
      <c r="K62" s="5"/>
      <c r="L62" s="5"/>
      <c r="M62" s="5"/>
      <c r="N62" s="5"/>
      <c r="O62" s="5"/>
      <c r="P62" s="5"/>
      <c r="Q62" s="5"/>
      <c r="R62" s="5"/>
      <c r="S62" s="5"/>
      <c r="T62" s="5"/>
      <c r="U62" s="5"/>
      <c r="V62" s="5"/>
      <c r="W62" s="5"/>
      <c r="X62" s="5"/>
      <c r="Y62" s="5"/>
      <c r="Z62" s="5"/>
      <c r="AA62" s="5"/>
      <c r="AB62" s="5"/>
      <c r="AC62" s="5"/>
      <c r="AD62" s="5"/>
    </row>
    <row r="63" ht="15.0" customHeight="1">
      <c r="A63" s="55"/>
      <c r="B63" s="5"/>
      <c r="C63" s="5"/>
      <c r="D63" s="5"/>
      <c r="E63" s="5"/>
      <c r="F63" s="5"/>
      <c r="G63" s="5"/>
      <c r="H63" s="134"/>
      <c r="I63" s="134"/>
      <c r="J63" s="195"/>
      <c r="K63" s="5"/>
      <c r="L63" s="5"/>
      <c r="M63" s="5"/>
      <c r="N63" s="5"/>
      <c r="O63" s="5"/>
      <c r="P63" s="5"/>
      <c r="Q63" s="5"/>
      <c r="R63" s="5"/>
      <c r="S63" s="5"/>
      <c r="T63" s="5"/>
      <c r="U63" s="5"/>
      <c r="V63" s="5"/>
      <c r="W63" s="5"/>
      <c r="X63" s="5"/>
      <c r="Y63" s="5"/>
      <c r="Z63" s="5"/>
      <c r="AA63" s="5"/>
      <c r="AB63" s="5"/>
      <c r="AC63" s="5"/>
      <c r="AD63" s="5"/>
    </row>
    <row r="64" ht="15.0" customHeight="1">
      <c r="A64" s="55"/>
      <c r="B64" s="5"/>
      <c r="C64" s="5"/>
      <c r="D64" s="5"/>
      <c r="E64" s="5"/>
      <c r="F64" s="5"/>
      <c r="G64" s="5"/>
      <c r="H64" s="134"/>
      <c r="I64" s="134"/>
      <c r="J64" s="195"/>
      <c r="K64" s="5"/>
      <c r="L64" s="5"/>
      <c r="M64" s="5"/>
      <c r="N64" s="5"/>
      <c r="O64" s="5"/>
      <c r="P64" s="5"/>
      <c r="Q64" s="5"/>
      <c r="R64" s="5"/>
      <c r="S64" s="5"/>
      <c r="T64" s="5"/>
      <c r="U64" s="5"/>
      <c r="V64" s="5"/>
      <c r="W64" s="5"/>
      <c r="X64" s="5"/>
      <c r="Y64" s="5"/>
      <c r="Z64" s="5"/>
      <c r="AA64" s="5"/>
      <c r="AB64" s="5"/>
      <c r="AC64" s="5"/>
      <c r="AD64" s="5"/>
    </row>
    <row r="65" ht="15.0" customHeight="1">
      <c r="A65" s="55"/>
      <c r="B65" s="5"/>
      <c r="C65" s="5"/>
      <c r="D65" s="5"/>
      <c r="E65" s="5"/>
      <c r="F65" s="5"/>
      <c r="G65" s="5"/>
      <c r="H65" s="134"/>
      <c r="I65" s="134"/>
      <c r="J65" s="195"/>
      <c r="K65" s="5"/>
      <c r="L65" s="5"/>
      <c r="M65" s="5"/>
      <c r="N65" s="5"/>
      <c r="O65" s="5"/>
      <c r="P65" s="5"/>
      <c r="Q65" s="5"/>
      <c r="R65" s="5"/>
      <c r="S65" s="5"/>
      <c r="T65" s="5"/>
      <c r="U65" s="5"/>
      <c r="V65" s="5"/>
      <c r="W65" s="5"/>
      <c r="X65" s="5"/>
      <c r="Y65" s="5"/>
      <c r="Z65" s="5"/>
      <c r="AA65" s="5"/>
      <c r="AB65" s="5"/>
      <c r="AC65" s="5"/>
      <c r="AD65" s="5"/>
    </row>
    <row r="66" ht="15.0" customHeight="1">
      <c r="A66" s="55"/>
      <c r="B66" s="172" t="s">
        <v>407</v>
      </c>
      <c r="C66" s="173" t="s">
        <v>408</v>
      </c>
      <c r="D66" s="173" t="s">
        <v>409</v>
      </c>
      <c r="E66" s="173" t="s">
        <v>410</v>
      </c>
      <c r="F66" s="5"/>
      <c r="G66" s="5"/>
      <c r="H66" s="134"/>
      <c r="I66" s="134"/>
      <c r="J66" s="195"/>
      <c r="K66" s="5"/>
      <c r="L66" s="5"/>
      <c r="M66" s="5"/>
      <c r="N66" s="5"/>
      <c r="O66" s="5"/>
      <c r="P66" s="5"/>
      <c r="Q66" s="5"/>
      <c r="R66" s="5"/>
      <c r="S66" s="5"/>
      <c r="T66" s="5"/>
      <c r="U66" s="5"/>
      <c r="V66" s="5"/>
      <c r="W66" s="5"/>
      <c r="X66" s="5"/>
      <c r="Y66" s="5"/>
      <c r="Z66" s="5"/>
      <c r="AA66" s="5"/>
      <c r="AB66" s="5"/>
      <c r="AC66" s="5"/>
      <c r="AD66" s="5"/>
    </row>
    <row r="67" ht="15.75" customHeight="1">
      <c r="A67" s="55"/>
      <c r="B67" s="174">
        <v>1.0</v>
      </c>
      <c r="C67" s="175" t="s">
        <v>411</v>
      </c>
      <c r="D67" s="177" t="s">
        <v>525</v>
      </c>
      <c r="E67" s="174">
        <v>50.0</v>
      </c>
      <c r="F67" s="5"/>
      <c r="G67" s="5"/>
      <c r="H67" s="134"/>
      <c r="I67" s="134"/>
      <c r="J67" s="195"/>
      <c r="K67" s="5"/>
      <c r="L67" s="5"/>
      <c r="M67" s="5"/>
      <c r="N67" s="5"/>
      <c r="O67" s="5"/>
      <c r="P67" s="5"/>
      <c r="Q67" s="5"/>
      <c r="R67" s="5"/>
      <c r="S67" s="5"/>
      <c r="T67" s="5"/>
      <c r="U67" s="5"/>
      <c r="V67" s="5"/>
      <c r="W67" s="5"/>
      <c r="X67" s="5"/>
      <c r="Y67" s="5"/>
      <c r="Z67" s="5"/>
      <c r="AA67" s="5"/>
      <c r="AB67" s="5"/>
      <c r="AC67" s="5"/>
      <c r="AD67" s="5"/>
    </row>
    <row r="68" ht="15.75" customHeight="1">
      <c r="A68" s="55"/>
      <c r="B68" s="44"/>
      <c r="C68" s="178"/>
      <c r="D68" s="44"/>
      <c r="E68" s="44"/>
      <c r="F68" s="5"/>
      <c r="G68" s="5"/>
      <c r="H68" s="134"/>
      <c r="I68" s="134"/>
      <c r="J68" s="195"/>
      <c r="K68" s="5"/>
      <c r="L68" s="5"/>
      <c r="M68" s="5"/>
      <c r="N68" s="5"/>
      <c r="O68" s="5"/>
      <c r="P68" s="5"/>
      <c r="Q68" s="5"/>
      <c r="R68" s="5"/>
      <c r="S68" s="5"/>
      <c r="T68" s="5"/>
      <c r="U68" s="5"/>
      <c r="V68" s="5"/>
      <c r="W68" s="5"/>
      <c r="X68" s="5"/>
      <c r="Y68" s="5"/>
      <c r="Z68" s="5"/>
      <c r="AA68" s="5"/>
      <c r="AB68" s="5"/>
      <c r="AC68" s="5"/>
      <c r="AD68" s="5"/>
    </row>
    <row r="69" ht="15.75" customHeight="1">
      <c r="A69" s="55"/>
      <c r="B69" s="174">
        <v>2.0</v>
      </c>
      <c r="C69" s="175" t="s">
        <v>414</v>
      </c>
      <c r="D69" s="180" t="s">
        <v>526</v>
      </c>
      <c r="E69" s="174">
        <v>20.0</v>
      </c>
      <c r="F69" s="5"/>
      <c r="G69" s="5"/>
      <c r="H69" s="134"/>
      <c r="I69" s="134"/>
      <c r="J69" s="195"/>
      <c r="K69" s="5"/>
      <c r="L69" s="5"/>
      <c r="M69" s="5"/>
      <c r="N69" s="5"/>
      <c r="O69" s="5"/>
      <c r="P69" s="5"/>
      <c r="Q69" s="5"/>
      <c r="R69" s="5"/>
      <c r="S69" s="5"/>
      <c r="T69" s="5"/>
      <c r="U69" s="5"/>
      <c r="V69" s="5"/>
      <c r="W69" s="5"/>
      <c r="X69" s="5"/>
      <c r="Y69" s="5"/>
      <c r="Z69" s="5"/>
      <c r="AA69" s="5"/>
      <c r="AB69" s="5"/>
      <c r="AC69" s="5"/>
      <c r="AD69" s="5"/>
    </row>
    <row r="70" ht="15.75" customHeight="1">
      <c r="A70" s="55"/>
      <c r="B70" s="44"/>
      <c r="C70" s="178"/>
      <c r="D70" s="44"/>
      <c r="E70" s="44"/>
      <c r="F70" s="5"/>
      <c r="G70" s="5"/>
      <c r="H70" s="134"/>
      <c r="I70" s="134"/>
      <c r="J70" s="195"/>
      <c r="K70" s="5"/>
      <c r="L70" s="5"/>
      <c r="M70" s="5"/>
      <c r="N70" s="5"/>
      <c r="O70" s="5"/>
      <c r="P70" s="5"/>
      <c r="Q70" s="5"/>
      <c r="R70" s="5"/>
      <c r="S70" s="5"/>
      <c r="T70" s="5"/>
      <c r="U70" s="5"/>
      <c r="V70" s="5"/>
      <c r="W70" s="5"/>
      <c r="X70" s="5"/>
      <c r="Y70" s="5"/>
      <c r="Z70" s="5"/>
      <c r="AA70" s="5"/>
      <c r="AB70" s="5"/>
      <c r="AC70" s="5"/>
      <c r="AD70" s="5"/>
    </row>
    <row r="71" ht="15.75" customHeight="1">
      <c r="A71" s="55"/>
      <c r="B71" s="174">
        <v>3.0</v>
      </c>
      <c r="C71" s="175" t="s">
        <v>416</v>
      </c>
      <c r="D71" s="177" t="s">
        <v>417</v>
      </c>
      <c r="E71" s="174">
        <v>10.0</v>
      </c>
      <c r="F71" s="5"/>
      <c r="G71" s="5"/>
      <c r="H71" s="134"/>
      <c r="I71" s="134"/>
      <c r="J71" s="195"/>
      <c r="K71" s="5"/>
      <c r="L71" s="5"/>
      <c r="M71" s="5"/>
      <c r="N71" s="5"/>
      <c r="O71" s="5"/>
      <c r="P71" s="5"/>
      <c r="Q71" s="5"/>
      <c r="R71" s="5"/>
      <c r="S71" s="5"/>
      <c r="T71" s="5"/>
      <c r="U71" s="5"/>
      <c r="V71" s="5"/>
      <c r="W71" s="5"/>
      <c r="X71" s="5"/>
      <c r="Y71" s="5"/>
      <c r="Z71" s="5"/>
      <c r="AA71" s="5"/>
      <c r="AB71" s="5"/>
      <c r="AC71" s="5"/>
      <c r="AD71" s="5"/>
    </row>
    <row r="72" ht="15.75" customHeight="1">
      <c r="A72" s="55"/>
      <c r="B72" s="37"/>
      <c r="C72" s="183"/>
      <c r="D72" s="37"/>
      <c r="E72" s="37"/>
      <c r="F72" s="5"/>
      <c r="G72" s="5"/>
      <c r="H72" s="134"/>
      <c r="I72" s="134"/>
      <c r="J72" s="195"/>
      <c r="K72" s="5"/>
      <c r="L72" s="5"/>
      <c r="M72" s="5"/>
      <c r="N72" s="5"/>
      <c r="O72" s="5"/>
      <c r="P72" s="5"/>
      <c r="Q72" s="5"/>
      <c r="R72" s="5"/>
      <c r="S72" s="5"/>
      <c r="T72" s="5"/>
      <c r="U72" s="5"/>
      <c r="V72" s="5"/>
      <c r="W72" s="5"/>
      <c r="X72" s="5"/>
      <c r="Y72" s="5"/>
      <c r="Z72" s="5"/>
      <c r="AA72" s="5"/>
      <c r="AB72" s="5"/>
      <c r="AC72" s="5"/>
      <c r="AD72" s="5"/>
    </row>
    <row r="73" ht="15.75" customHeight="1">
      <c r="A73" s="55"/>
      <c r="B73" s="37"/>
      <c r="C73" s="183"/>
      <c r="D73" s="37"/>
      <c r="E73" s="37"/>
      <c r="F73" s="5"/>
      <c r="G73" s="5"/>
      <c r="H73" s="134"/>
      <c r="I73" s="134"/>
      <c r="J73" s="195"/>
      <c r="K73" s="5"/>
      <c r="L73" s="5"/>
      <c r="M73" s="5"/>
      <c r="N73" s="5"/>
      <c r="O73" s="5"/>
      <c r="P73" s="5"/>
      <c r="Q73" s="5"/>
      <c r="R73" s="5"/>
      <c r="S73" s="5"/>
      <c r="T73" s="5"/>
      <c r="U73" s="5"/>
      <c r="V73" s="5"/>
      <c r="W73" s="5"/>
      <c r="X73" s="5"/>
      <c r="Y73" s="5"/>
      <c r="Z73" s="5"/>
      <c r="AA73" s="5"/>
      <c r="AB73" s="5"/>
      <c r="AC73" s="5"/>
      <c r="AD73" s="5"/>
    </row>
    <row r="74" ht="15.75" customHeight="1">
      <c r="A74" s="55"/>
      <c r="B74" s="44"/>
      <c r="C74" s="178"/>
      <c r="D74" s="44"/>
      <c r="E74" s="44"/>
      <c r="F74" s="5"/>
      <c r="G74" s="5"/>
      <c r="H74" s="134"/>
      <c r="I74" s="134"/>
      <c r="J74" s="195"/>
      <c r="K74" s="5"/>
      <c r="L74" s="5"/>
      <c r="M74" s="5"/>
      <c r="N74" s="5"/>
      <c r="O74" s="5"/>
      <c r="P74" s="5"/>
      <c r="Q74" s="5"/>
      <c r="R74" s="5"/>
      <c r="S74" s="5"/>
      <c r="T74" s="5"/>
      <c r="U74" s="5"/>
      <c r="V74" s="5"/>
      <c r="W74" s="5"/>
      <c r="X74" s="5"/>
      <c r="Y74" s="5"/>
      <c r="Z74" s="5"/>
      <c r="AA74" s="5"/>
      <c r="AB74" s="5"/>
      <c r="AC74" s="5"/>
      <c r="AD74" s="5"/>
    </row>
    <row r="75" ht="15.75" customHeight="1">
      <c r="A75" s="55"/>
      <c r="B75" s="184">
        <v>4.0</v>
      </c>
      <c r="C75" s="185" t="s">
        <v>418</v>
      </c>
      <c r="D75" s="185" t="s">
        <v>419</v>
      </c>
      <c r="E75" s="186">
        <v>0.0</v>
      </c>
      <c r="F75" s="5"/>
      <c r="G75" s="5"/>
      <c r="H75" s="134"/>
      <c r="I75" s="134"/>
      <c r="J75" s="195"/>
      <c r="K75" s="5"/>
      <c r="L75" s="5"/>
      <c r="M75" s="5"/>
      <c r="N75" s="5"/>
      <c r="O75" s="5"/>
      <c r="P75" s="5"/>
      <c r="Q75" s="5"/>
      <c r="R75" s="5"/>
      <c r="S75" s="5"/>
      <c r="T75" s="5"/>
      <c r="U75" s="5"/>
      <c r="V75" s="5"/>
      <c r="W75" s="5"/>
      <c r="X75" s="5"/>
      <c r="Y75" s="5"/>
      <c r="Z75" s="5"/>
      <c r="AA75" s="5"/>
      <c r="AB75" s="5"/>
      <c r="AC75" s="5"/>
      <c r="AD75" s="5"/>
    </row>
    <row r="76" ht="15.75" customHeight="1">
      <c r="A76" s="55"/>
      <c r="B76" s="5"/>
      <c r="C76" s="5"/>
      <c r="D76" s="5"/>
      <c r="E76" s="5"/>
      <c r="F76" s="5"/>
      <c r="G76" s="5"/>
      <c r="H76" s="134"/>
      <c r="I76" s="134"/>
      <c r="J76" s="195"/>
      <c r="K76" s="5"/>
      <c r="L76" s="5"/>
      <c r="M76" s="5"/>
      <c r="N76" s="5"/>
      <c r="O76" s="5"/>
      <c r="P76" s="5"/>
      <c r="Q76" s="5"/>
      <c r="R76" s="5"/>
      <c r="S76" s="5"/>
      <c r="T76" s="5"/>
      <c r="U76" s="5"/>
      <c r="V76" s="5"/>
      <c r="W76" s="5"/>
      <c r="X76" s="5"/>
      <c r="Y76" s="5"/>
      <c r="Z76" s="5"/>
      <c r="AA76" s="5"/>
      <c r="AB76" s="5"/>
      <c r="AC76" s="5"/>
      <c r="AD76" s="5"/>
    </row>
    <row r="77" ht="15.75" customHeight="1">
      <c r="A77" s="55"/>
      <c r="B77" s="5"/>
      <c r="C77" s="5"/>
      <c r="D77" s="5"/>
      <c r="E77" s="5"/>
      <c r="F77" s="5"/>
      <c r="G77" s="5"/>
      <c r="H77" s="134"/>
      <c r="I77" s="134"/>
      <c r="J77" s="195"/>
      <c r="K77" s="5"/>
      <c r="L77" s="5"/>
      <c r="M77" s="5"/>
      <c r="N77" s="5"/>
      <c r="O77" s="5"/>
      <c r="P77" s="5"/>
      <c r="Q77" s="5"/>
      <c r="R77" s="5"/>
      <c r="S77" s="5"/>
      <c r="T77" s="5"/>
      <c r="U77" s="5"/>
      <c r="V77" s="5"/>
      <c r="W77" s="5"/>
      <c r="X77" s="5"/>
      <c r="Y77" s="5"/>
      <c r="Z77" s="5"/>
      <c r="AA77" s="5"/>
      <c r="AB77" s="5"/>
      <c r="AC77" s="5"/>
      <c r="AD77" s="5"/>
    </row>
    <row r="78" ht="15.75" customHeight="1">
      <c r="A78" s="55"/>
      <c r="B78" s="5"/>
      <c r="C78" s="5"/>
      <c r="D78" s="5"/>
      <c r="E78" s="5"/>
      <c r="F78" s="5"/>
      <c r="G78" s="5"/>
      <c r="H78" s="134"/>
      <c r="I78" s="134"/>
      <c r="J78" s="195"/>
      <c r="K78" s="5"/>
      <c r="L78" s="5"/>
      <c r="M78" s="5"/>
      <c r="N78" s="5"/>
      <c r="O78" s="5"/>
      <c r="P78" s="5"/>
      <c r="Q78" s="5"/>
      <c r="R78" s="5"/>
      <c r="S78" s="5"/>
      <c r="T78" s="5"/>
      <c r="U78" s="5"/>
      <c r="V78" s="5"/>
      <c r="W78" s="5"/>
      <c r="X78" s="5"/>
      <c r="Y78" s="5"/>
      <c r="Z78" s="5"/>
      <c r="AA78" s="5"/>
      <c r="AB78" s="5"/>
      <c r="AC78" s="5"/>
      <c r="AD78" s="5"/>
    </row>
    <row r="79" ht="15.75" customHeight="1">
      <c r="A79" s="55"/>
      <c r="B79" s="5"/>
      <c r="C79" s="5"/>
      <c r="D79" s="5"/>
      <c r="E79" s="5"/>
      <c r="F79" s="5"/>
      <c r="G79" s="5"/>
      <c r="H79" s="134"/>
      <c r="I79" s="134"/>
      <c r="J79" s="195"/>
      <c r="K79" s="5"/>
      <c r="L79" s="5"/>
      <c r="M79" s="5"/>
      <c r="N79" s="5"/>
      <c r="O79" s="5"/>
      <c r="P79" s="5"/>
      <c r="Q79" s="5"/>
      <c r="R79" s="5"/>
      <c r="S79" s="5"/>
      <c r="T79" s="5"/>
      <c r="U79" s="5"/>
      <c r="V79" s="5"/>
      <c r="W79" s="5"/>
      <c r="X79" s="5"/>
      <c r="Y79" s="5"/>
      <c r="Z79" s="5"/>
      <c r="AA79" s="5"/>
      <c r="AB79" s="5"/>
      <c r="AC79" s="5"/>
      <c r="AD79" s="5"/>
    </row>
    <row r="80" ht="15.75" customHeight="1">
      <c r="A80" s="55"/>
      <c r="B80" s="5"/>
      <c r="C80" s="5"/>
      <c r="D80" s="5"/>
      <c r="E80" s="5"/>
      <c r="F80" s="5"/>
      <c r="G80" s="5"/>
      <c r="H80" s="134"/>
      <c r="I80" s="134"/>
      <c r="J80" s="195"/>
      <c r="K80" s="5"/>
      <c r="L80" s="5"/>
      <c r="M80" s="5"/>
      <c r="N80" s="5"/>
      <c r="O80" s="5"/>
      <c r="P80" s="5"/>
      <c r="Q80" s="5"/>
      <c r="R80" s="5"/>
      <c r="S80" s="5"/>
      <c r="T80" s="5"/>
      <c r="U80" s="5"/>
      <c r="V80" s="5"/>
      <c r="W80" s="5"/>
      <c r="X80" s="5"/>
      <c r="Y80" s="5"/>
      <c r="Z80" s="5"/>
      <c r="AA80" s="5"/>
      <c r="AB80" s="5"/>
      <c r="AC80" s="5"/>
      <c r="AD80" s="5"/>
    </row>
    <row r="81" ht="15.75" customHeight="1">
      <c r="A81" s="55"/>
      <c r="B81" s="5"/>
      <c r="C81" s="5"/>
      <c r="D81" s="5"/>
      <c r="E81" s="5"/>
      <c r="F81" s="5"/>
      <c r="G81" s="5"/>
      <c r="H81" s="134"/>
      <c r="I81" s="134"/>
      <c r="J81" s="195"/>
      <c r="K81" s="5"/>
      <c r="L81" s="5"/>
      <c r="M81" s="5"/>
      <c r="N81" s="5"/>
      <c r="O81" s="5"/>
      <c r="P81" s="5"/>
      <c r="Q81" s="5"/>
      <c r="R81" s="5"/>
      <c r="S81" s="5"/>
      <c r="T81" s="5"/>
      <c r="U81" s="5"/>
      <c r="V81" s="5"/>
      <c r="W81" s="5"/>
      <c r="X81" s="5"/>
      <c r="Y81" s="5"/>
      <c r="Z81" s="5"/>
      <c r="AA81" s="5"/>
      <c r="AB81" s="5"/>
      <c r="AC81" s="5"/>
      <c r="AD81" s="5"/>
    </row>
    <row r="82" ht="15.75" customHeight="1">
      <c r="A82" s="55"/>
      <c r="B82" s="5"/>
      <c r="C82" s="5"/>
      <c r="D82" s="5"/>
      <c r="E82" s="5"/>
      <c r="F82" s="5"/>
      <c r="G82" s="5"/>
      <c r="H82" s="134"/>
      <c r="I82" s="134"/>
      <c r="J82" s="195"/>
      <c r="K82" s="5"/>
      <c r="L82" s="5"/>
      <c r="M82" s="5"/>
      <c r="N82" s="5"/>
      <c r="O82" s="5"/>
      <c r="P82" s="5"/>
      <c r="Q82" s="5"/>
      <c r="R82" s="5"/>
      <c r="S82" s="5"/>
      <c r="T82" s="5"/>
      <c r="U82" s="5"/>
      <c r="V82" s="5"/>
      <c r="W82" s="5"/>
      <c r="X82" s="5"/>
      <c r="Y82" s="5"/>
      <c r="Z82" s="5"/>
      <c r="AA82" s="5"/>
      <c r="AB82" s="5"/>
      <c r="AC82" s="5"/>
      <c r="AD82" s="5"/>
    </row>
    <row r="83" ht="15.75" customHeight="1">
      <c r="A83" s="55"/>
      <c r="B83" s="5"/>
      <c r="C83" s="5"/>
      <c r="D83" s="5"/>
      <c r="E83" s="5"/>
      <c r="F83" s="5"/>
      <c r="G83" s="5"/>
      <c r="H83" s="134"/>
      <c r="I83" s="134"/>
      <c r="J83" s="195"/>
      <c r="K83" s="5"/>
      <c r="L83" s="5"/>
      <c r="M83" s="5"/>
      <c r="N83" s="5"/>
      <c r="O83" s="5"/>
      <c r="P83" s="5"/>
      <c r="Q83" s="5"/>
      <c r="R83" s="5"/>
      <c r="S83" s="5"/>
      <c r="T83" s="5"/>
      <c r="U83" s="5"/>
      <c r="V83" s="5"/>
      <c r="W83" s="5"/>
      <c r="X83" s="5"/>
      <c r="Y83" s="5"/>
      <c r="Z83" s="5"/>
      <c r="AA83" s="5"/>
      <c r="AB83" s="5"/>
      <c r="AC83" s="5"/>
      <c r="AD83" s="5"/>
    </row>
    <row r="84" ht="15.75" customHeight="1">
      <c r="A84" s="55"/>
      <c r="B84" s="5"/>
      <c r="C84" s="5"/>
      <c r="D84" s="5"/>
      <c r="E84" s="5"/>
      <c r="F84" s="5"/>
      <c r="G84" s="5"/>
      <c r="H84" s="134"/>
      <c r="I84" s="134"/>
      <c r="J84" s="195"/>
      <c r="K84" s="5"/>
      <c r="L84" s="5"/>
      <c r="M84" s="5"/>
      <c r="N84" s="5"/>
      <c r="O84" s="5"/>
      <c r="P84" s="5"/>
      <c r="Q84" s="5"/>
      <c r="R84" s="5"/>
      <c r="S84" s="5"/>
      <c r="T84" s="5"/>
      <c r="U84" s="5"/>
      <c r="V84" s="5"/>
      <c r="W84" s="5"/>
      <c r="X84" s="5"/>
      <c r="Y84" s="5"/>
      <c r="Z84" s="5"/>
      <c r="AA84" s="5"/>
      <c r="AB84" s="5"/>
      <c r="AC84" s="5"/>
      <c r="AD84" s="5"/>
    </row>
    <row r="85" ht="15.75" customHeight="1">
      <c r="A85" s="55"/>
      <c r="B85" s="5"/>
      <c r="C85" s="5"/>
      <c r="D85" s="5"/>
      <c r="E85" s="5"/>
      <c r="F85" s="5"/>
      <c r="G85" s="5"/>
      <c r="H85" s="134"/>
      <c r="I85" s="134"/>
      <c r="J85" s="195"/>
      <c r="K85" s="5"/>
      <c r="L85" s="5"/>
      <c r="M85" s="5"/>
      <c r="N85" s="5"/>
      <c r="O85" s="5"/>
      <c r="P85" s="5"/>
      <c r="Q85" s="5"/>
      <c r="R85" s="5"/>
      <c r="S85" s="5"/>
      <c r="T85" s="5"/>
      <c r="U85" s="5"/>
      <c r="V85" s="5"/>
      <c r="W85" s="5"/>
      <c r="X85" s="5"/>
      <c r="Y85" s="5"/>
      <c r="Z85" s="5"/>
      <c r="AA85" s="5"/>
      <c r="AB85" s="5"/>
      <c r="AC85" s="5"/>
      <c r="AD85" s="5"/>
    </row>
    <row r="86" ht="15.75" customHeight="1">
      <c r="A86" s="55"/>
      <c r="B86" s="5"/>
      <c r="C86" s="5"/>
      <c r="D86" s="5"/>
      <c r="E86" s="5"/>
      <c r="F86" s="5"/>
      <c r="G86" s="5"/>
      <c r="H86" s="134"/>
      <c r="I86" s="134"/>
      <c r="J86" s="195"/>
      <c r="K86" s="5"/>
      <c r="L86" s="5"/>
      <c r="M86" s="5"/>
      <c r="N86" s="5"/>
      <c r="O86" s="5"/>
      <c r="P86" s="5"/>
      <c r="Q86" s="5"/>
      <c r="R86" s="5"/>
      <c r="S86" s="5"/>
      <c r="T86" s="5"/>
      <c r="U86" s="5"/>
      <c r="V86" s="5"/>
      <c r="W86" s="5"/>
      <c r="X86" s="5"/>
      <c r="Y86" s="5"/>
      <c r="Z86" s="5"/>
      <c r="AA86" s="5"/>
      <c r="AB86" s="5"/>
      <c r="AC86" s="5"/>
      <c r="AD86" s="5"/>
    </row>
    <row r="87" ht="15.75" customHeight="1">
      <c r="A87" s="55"/>
      <c r="B87" s="5"/>
      <c r="C87" s="5"/>
      <c r="D87" s="5"/>
      <c r="E87" s="5"/>
      <c r="F87" s="5"/>
      <c r="G87" s="5"/>
      <c r="H87" s="134"/>
      <c r="I87" s="134"/>
      <c r="J87" s="195"/>
      <c r="K87" s="5"/>
      <c r="L87" s="5"/>
      <c r="M87" s="5"/>
      <c r="N87" s="5"/>
      <c r="O87" s="5"/>
      <c r="P87" s="5"/>
      <c r="Q87" s="5"/>
      <c r="R87" s="5"/>
      <c r="S87" s="5"/>
      <c r="T87" s="5"/>
      <c r="U87" s="5"/>
      <c r="V87" s="5"/>
      <c r="W87" s="5"/>
      <c r="X87" s="5"/>
      <c r="Y87" s="5"/>
      <c r="Z87" s="5"/>
      <c r="AA87" s="5"/>
      <c r="AB87" s="5"/>
      <c r="AC87" s="5"/>
      <c r="AD87" s="5"/>
    </row>
    <row r="88" ht="15.75" customHeight="1">
      <c r="A88" s="55"/>
      <c r="B88" s="5"/>
      <c r="C88" s="5"/>
      <c r="D88" s="5"/>
      <c r="E88" s="5"/>
      <c r="F88" s="5"/>
      <c r="G88" s="5"/>
      <c r="H88" s="134"/>
      <c r="I88" s="134"/>
      <c r="J88" s="195"/>
      <c r="K88" s="5"/>
      <c r="L88" s="5"/>
      <c r="M88" s="5"/>
      <c r="N88" s="5"/>
      <c r="O88" s="5"/>
      <c r="P88" s="5"/>
      <c r="Q88" s="5"/>
      <c r="R88" s="5"/>
      <c r="S88" s="5"/>
      <c r="T88" s="5"/>
      <c r="U88" s="5"/>
      <c r="V88" s="5"/>
      <c r="W88" s="5"/>
      <c r="X88" s="5"/>
      <c r="Y88" s="5"/>
      <c r="Z88" s="5"/>
      <c r="AA88" s="5"/>
      <c r="AB88" s="5"/>
      <c r="AC88" s="5"/>
      <c r="AD88" s="5"/>
    </row>
    <row r="89" ht="15.75" customHeight="1">
      <c r="A89" s="55"/>
      <c r="B89" s="5"/>
      <c r="C89" s="5"/>
      <c r="D89" s="5"/>
      <c r="E89" s="5"/>
      <c r="F89" s="5"/>
      <c r="G89" s="5"/>
      <c r="H89" s="134"/>
      <c r="I89" s="134"/>
      <c r="J89" s="195"/>
      <c r="K89" s="5"/>
      <c r="L89" s="5"/>
      <c r="M89" s="5"/>
      <c r="N89" s="5"/>
      <c r="O89" s="5"/>
      <c r="P89" s="5"/>
      <c r="Q89" s="5"/>
      <c r="R89" s="5"/>
      <c r="S89" s="5"/>
      <c r="T89" s="5"/>
      <c r="U89" s="5"/>
      <c r="V89" s="5"/>
      <c r="W89" s="5"/>
      <c r="X89" s="5"/>
      <c r="Y89" s="5"/>
      <c r="Z89" s="5"/>
      <c r="AA89" s="5"/>
      <c r="AB89" s="5"/>
      <c r="AC89" s="5"/>
      <c r="AD89" s="5"/>
    </row>
    <row r="90" ht="15.75" customHeight="1">
      <c r="A90" s="55"/>
      <c r="B90" s="5"/>
      <c r="C90" s="5"/>
      <c r="D90" s="5"/>
      <c r="E90" s="5"/>
      <c r="F90" s="5"/>
      <c r="G90" s="5"/>
      <c r="H90" s="134"/>
      <c r="I90" s="134"/>
      <c r="J90" s="195"/>
      <c r="K90" s="5"/>
      <c r="L90" s="5"/>
      <c r="M90" s="5"/>
      <c r="N90" s="5"/>
      <c r="O90" s="5"/>
      <c r="P90" s="5"/>
      <c r="Q90" s="5"/>
      <c r="R90" s="5"/>
      <c r="S90" s="5"/>
      <c r="T90" s="5"/>
      <c r="U90" s="5"/>
      <c r="V90" s="5"/>
      <c r="W90" s="5"/>
      <c r="X90" s="5"/>
      <c r="Y90" s="5"/>
      <c r="Z90" s="5"/>
      <c r="AA90" s="5"/>
      <c r="AB90" s="5"/>
      <c r="AC90" s="5"/>
      <c r="AD90" s="5"/>
    </row>
    <row r="91" ht="15.75" customHeight="1">
      <c r="A91" s="55"/>
      <c r="B91" s="5"/>
      <c r="C91" s="5"/>
      <c r="D91" s="5"/>
      <c r="E91" s="5"/>
      <c r="F91" s="5"/>
      <c r="G91" s="5"/>
      <c r="H91" s="134"/>
      <c r="I91" s="134"/>
      <c r="J91" s="195"/>
      <c r="K91" s="5"/>
      <c r="L91" s="5"/>
      <c r="M91" s="5"/>
      <c r="N91" s="5"/>
      <c r="O91" s="5"/>
      <c r="P91" s="5"/>
      <c r="Q91" s="5"/>
      <c r="R91" s="5"/>
      <c r="S91" s="5"/>
      <c r="T91" s="5"/>
      <c r="U91" s="5"/>
      <c r="V91" s="5"/>
      <c r="W91" s="5"/>
      <c r="X91" s="5"/>
      <c r="Y91" s="5"/>
      <c r="Z91" s="5"/>
      <c r="AA91" s="5"/>
      <c r="AB91" s="5"/>
      <c r="AC91" s="5"/>
      <c r="AD91" s="5"/>
    </row>
    <row r="92" ht="15.75" customHeight="1">
      <c r="A92" s="55"/>
      <c r="B92" s="5"/>
      <c r="C92" s="5"/>
      <c r="D92" s="5"/>
      <c r="E92" s="5"/>
      <c r="F92" s="5"/>
      <c r="G92" s="5"/>
      <c r="H92" s="134"/>
      <c r="I92" s="134"/>
      <c r="J92" s="195"/>
      <c r="K92" s="5"/>
      <c r="L92" s="5"/>
      <c r="M92" s="5"/>
      <c r="N92" s="5"/>
      <c r="O92" s="5"/>
      <c r="P92" s="5"/>
      <c r="Q92" s="5"/>
      <c r="R92" s="5"/>
      <c r="S92" s="5"/>
      <c r="T92" s="5"/>
      <c r="U92" s="5"/>
      <c r="V92" s="5"/>
      <c r="W92" s="5"/>
      <c r="X92" s="5"/>
      <c r="Y92" s="5"/>
      <c r="Z92" s="5"/>
      <c r="AA92" s="5"/>
      <c r="AB92" s="5"/>
      <c r="AC92" s="5"/>
      <c r="AD92" s="5"/>
    </row>
    <row r="93" ht="15.75" customHeight="1">
      <c r="A93" s="55"/>
      <c r="B93" s="5"/>
      <c r="C93" s="5"/>
      <c r="D93" s="5"/>
      <c r="E93" s="5"/>
      <c r="F93" s="5"/>
      <c r="G93" s="5"/>
      <c r="H93" s="134"/>
      <c r="I93" s="134"/>
      <c r="J93" s="195"/>
      <c r="K93" s="5"/>
      <c r="L93" s="5"/>
      <c r="M93" s="5"/>
      <c r="N93" s="5"/>
      <c r="O93" s="5"/>
      <c r="P93" s="5"/>
      <c r="Q93" s="5"/>
      <c r="R93" s="5"/>
      <c r="S93" s="5"/>
      <c r="T93" s="5"/>
      <c r="U93" s="5"/>
      <c r="V93" s="5"/>
      <c r="W93" s="5"/>
      <c r="X93" s="5"/>
      <c r="Y93" s="5"/>
      <c r="Z93" s="5"/>
      <c r="AA93" s="5"/>
      <c r="AB93" s="5"/>
      <c r="AC93" s="5"/>
      <c r="AD93" s="5"/>
    </row>
    <row r="94" ht="15.75" customHeight="1">
      <c r="A94" s="55"/>
      <c r="B94" s="5"/>
      <c r="C94" s="5"/>
      <c r="D94" s="5"/>
      <c r="E94" s="5"/>
      <c r="F94" s="5"/>
      <c r="G94" s="5"/>
      <c r="H94" s="134"/>
      <c r="I94" s="134"/>
      <c r="J94" s="195"/>
      <c r="K94" s="5"/>
      <c r="L94" s="5"/>
      <c r="M94" s="5"/>
      <c r="N94" s="5"/>
      <c r="O94" s="5"/>
      <c r="P94" s="5"/>
      <c r="Q94" s="5"/>
      <c r="R94" s="5"/>
      <c r="S94" s="5"/>
      <c r="T94" s="5"/>
      <c r="U94" s="5"/>
      <c r="V94" s="5"/>
      <c r="W94" s="5"/>
      <c r="X94" s="5"/>
      <c r="Y94" s="5"/>
      <c r="Z94" s="5"/>
      <c r="AA94" s="5"/>
      <c r="AB94" s="5"/>
      <c r="AC94" s="5"/>
      <c r="AD94" s="5"/>
    </row>
    <row r="95" ht="15.75" customHeight="1">
      <c r="A95" s="55"/>
      <c r="B95" s="5"/>
      <c r="C95" s="5"/>
      <c r="D95" s="5"/>
      <c r="E95" s="5"/>
      <c r="F95" s="5"/>
      <c r="G95" s="5"/>
      <c r="H95" s="134"/>
      <c r="I95" s="134"/>
      <c r="J95" s="195"/>
      <c r="K95" s="5"/>
      <c r="L95" s="5"/>
      <c r="M95" s="5"/>
      <c r="N95" s="5"/>
      <c r="O95" s="5"/>
      <c r="P95" s="5"/>
      <c r="Q95" s="5"/>
      <c r="R95" s="5"/>
      <c r="S95" s="5"/>
      <c r="T95" s="5"/>
      <c r="U95" s="5"/>
      <c r="V95" s="5"/>
      <c r="W95" s="5"/>
      <c r="X95" s="5"/>
      <c r="Y95" s="5"/>
      <c r="Z95" s="5"/>
      <c r="AA95" s="5"/>
      <c r="AB95" s="5"/>
      <c r="AC95" s="5"/>
      <c r="AD95" s="5"/>
    </row>
    <row r="96" ht="15.75" customHeight="1">
      <c r="A96" s="55"/>
      <c r="B96" s="5"/>
      <c r="C96" s="5"/>
      <c r="D96" s="5"/>
      <c r="E96" s="5"/>
      <c r="F96" s="5"/>
      <c r="G96" s="5"/>
      <c r="H96" s="134"/>
      <c r="I96" s="134"/>
      <c r="J96" s="195"/>
      <c r="K96" s="5"/>
      <c r="L96" s="5"/>
      <c r="M96" s="5"/>
      <c r="N96" s="5"/>
      <c r="O96" s="5"/>
      <c r="P96" s="5"/>
      <c r="Q96" s="5"/>
      <c r="R96" s="5"/>
      <c r="S96" s="5"/>
      <c r="T96" s="5"/>
      <c r="U96" s="5"/>
      <c r="V96" s="5"/>
      <c r="W96" s="5"/>
      <c r="X96" s="5"/>
      <c r="Y96" s="5"/>
      <c r="Z96" s="5"/>
      <c r="AA96" s="5"/>
      <c r="AB96" s="5"/>
      <c r="AC96" s="5"/>
      <c r="AD96" s="5"/>
    </row>
    <row r="97" ht="15.75" customHeight="1">
      <c r="A97" s="55"/>
      <c r="B97" s="5"/>
      <c r="C97" s="5"/>
      <c r="D97" s="5"/>
      <c r="E97" s="5"/>
      <c r="F97" s="5"/>
      <c r="G97" s="5"/>
      <c r="H97" s="134"/>
      <c r="I97" s="134"/>
      <c r="J97" s="195"/>
      <c r="K97" s="5"/>
      <c r="L97" s="5"/>
      <c r="M97" s="5"/>
      <c r="N97" s="5"/>
      <c r="O97" s="5"/>
      <c r="P97" s="5"/>
      <c r="Q97" s="5"/>
      <c r="R97" s="5"/>
      <c r="S97" s="5"/>
      <c r="T97" s="5"/>
      <c r="U97" s="5"/>
      <c r="V97" s="5"/>
      <c r="W97" s="5"/>
      <c r="X97" s="5"/>
      <c r="Y97" s="5"/>
      <c r="Z97" s="5"/>
      <c r="AA97" s="5"/>
      <c r="AB97" s="5"/>
      <c r="AC97" s="5"/>
      <c r="AD97" s="5"/>
    </row>
    <row r="98" ht="15.75" customHeight="1">
      <c r="A98" s="55"/>
      <c r="B98" s="5"/>
      <c r="C98" s="5"/>
      <c r="D98" s="5"/>
      <c r="E98" s="5"/>
      <c r="F98" s="5"/>
      <c r="G98" s="5"/>
      <c r="H98" s="134"/>
      <c r="I98" s="134"/>
      <c r="J98" s="195"/>
      <c r="K98" s="5"/>
      <c r="L98" s="5"/>
      <c r="M98" s="5"/>
      <c r="N98" s="5"/>
      <c r="O98" s="5"/>
      <c r="P98" s="5"/>
      <c r="Q98" s="5"/>
      <c r="R98" s="5"/>
      <c r="S98" s="5"/>
      <c r="T98" s="5"/>
      <c r="U98" s="5"/>
      <c r="V98" s="5"/>
      <c r="W98" s="5"/>
      <c r="X98" s="5"/>
      <c r="Y98" s="5"/>
      <c r="Z98" s="5"/>
      <c r="AA98" s="5"/>
      <c r="AB98" s="5"/>
      <c r="AC98" s="5"/>
      <c r="AD98" s="5"/>
    </row>
    <row r="99" ht="15.75" customHeight="1">
      <c r="A99" s="55"/>
      <c r="B99" s="5"/>
      <c r="C99" s="5"/>
      <c r="D99" s="5"/>
      <c r="E99" s="5"/>
      <c r="F99" s="5"/>
      <c r="G99" s="5"/>
      <c r="H99" s="134"/>
      <c r="I99" s="134"/>
      <c r="J99" s="195"/>
      <c r="K99" s="5"/>
      <c r="L99" s="5"/>
      <c r="M99" s="5"/>
      <c r="N99" s="5"/>
      <c r="O99" s="5"/>
      <c r="P99" s="5"/>
      <c r="Q99" s="5"/>
      <c r="R99" s="5"/>
      <c r="S99" s="5"/>
      <c r="T99" s="5"/>
      <c r="U99" s="5"/>
      <c r="V99" s="5"/>
      <c r="W99" s="5"/>
      <c r="X99" s="5"/>
      <c r="Y99" s="5"/>
      <c r="Z99" s="5"/>
      <c r="AA99" s="5"/>
      <c r="AB99" s="5"/>
      <c r="AC99" s="5"/>
      <c r="AD99" s="5"/>
    </row>
    <row r="100" ht="15.75" customHeight="1">
      <c r="A100" s="55"/>
      <c r="B100" s="5"/>
      <c r="C100" s="5"/>
      <c r="D100" s="5"/>
      <c r="E100" s="5"/>
      <c r="F100" s="5"/>
      <c r="G100" s="5"/>
      <c r="H100" s="134"/>
      <c r="I100" s="134"/>
      <c r="J100" s="195"/>
      <c r="K100" s="5"/>
      <c r="L100" s="5"/>
      <c r="M100" s="5"/>
      <c r="N100" s="5"/>
      <c r="O100" s="5"/>
      <c r="P100" s="5"/>
      <c r="Q100" s="5"/>
      <c r="R100" s="5"/>
      <c r="S100" s="5"/>
      <c r="T100" s="5"/>
      <c r="U100" s="5"/>
      <c r="V100" s="5"/>
      <c r="W100" s="5"/>
      <c r="X100" s="5"/>
      <c r="Y100" s="5"/>
      <c r="Z100" s="5"/>
      <c r="AA100" s="5"/>
      <c r="AB100" s="5"/>
      <c r="AC100" s="5"/>
      <c r="AD100" s="5"/>
    </row>
    <row r="101" ht="15.75" customHeight="1">
      <c r="A101" s="55"/>
      <c r="B101" s="5"/>
      <c r="C101" s="5"/>
      <c r="D101" s="5"/>
      <c r="E101" s="5"/>
      <c r="F101" s="5"/>
      <c r="G101" s="5"/>
      <c r="H101" s="134"/>
      <c r="I101" s="134"/>
      <c r="J101" s="195"/>
      <c r="K101" s="5"/>
      <c r="L101" s="5"/>
      <c r="M101" s="5"/>
      <c r="N101" s="5"/>
      <c r="O101" s="5"/>
      <c r="P101" s="5"/>
      <c r="Q101" s="5"/>
      <c r="R101" s="5"/>
      <c r="S101" s="5"/>
      <c r="T101" s="5"/>
      <c r="U101" s="5"/>
      <c r="V101" s="5"/>
      <c r="W101" s="5"/>
      <c r="X101" s="5"/>
      <c r="Y101" s="5"/>
      <c r="Z101" s="5"/>
      <c r="AA101" s="5"/>
      <c r="AB101" s="5"/>
      <c r="AC101" s="5"/>
      <c r="AD101" s="5"/>
    </row>
    <row r="102" ht="15.75" customHeight="1">
      <c r="A102" s="55"/>
      <c r="B102" s="5"/>
      <c r="C102" s="5"/>
      <c r="D102" s="5"/>
      <c r="E102" s="5"/>
      <c r="F102" s="5"/>
      <c r="G102" s="5"/>
      <c r="H102" s="134"/>
      <c r="I102" s="134"/>
      <c r="J102" s="195"/>
      <c r="K102" s="5"/>
      <c r="L102" s="5"/>
      <c r="M102" s="5"/>
      <c r="N102" s="5"/>
      <c r="O102" s="5"/>
      <c r="P102" s="5"/>
      <c r="Q102" s="5"/>
      <c r="R102" s="5"/>
      <c r="S102" s="5"/>
      <c r="T102" s="5"/>
      <c r="U102" s="5"/>
      <c r="V102" s="5"/>
      <c r="W102" s="5"/>
      <c r="X102" s="5"/>
      <c r="Y102" s="5"/>
      <c r="Z102" s="5"/>
      <c r="AA102" s="5"/>
      <c r="AB102" s="5"/>
      <c r="AC102" s="5"/>
      <c r="AD102" s="5"/>
    </row>
    <row r="103" ht="15.75" customHeight="1">
      <c r="A103" s="55"/>
      <c r="B103" s="5"/>
      <c r="C103" s="5"/>
      <c r="D103" s="5"/>
      <c r="E103" s="5"/>
      <c r="F103" s="5"/>
      <c r="G103" s="5"/>
      <c r="H103" s="134"/>
      <c r="I103" s="134"/>
      <c r="J103" s="195"/>
      <c r="K103" s="5"/>
      <c r="L103" s="5"/>
      <c r="M103" s="5"/>
      <c r="N103" s="5"/>
      <c r="O103" s="5"/>
      <c r="P103" s="5"/>
      <c r="Q103" s="5"/>
      <c r="R103" s="5"/>
      <c r="S103" s="5"/>
      <c r="T103" s="5"/>
      <c r="U103" s="5"/>
      <c r="V103" s="5"/>
      <c r="W103" s="5"/>
      <c r="X103" s="5"/>
      <c r="Y103" s="5"/>
      <c r="Z103" s="5"/>
      <c r="AA103" s="5"/>
      <c r="AB103" s="5"/>
      <c r="AC103" s="5"/>
      <c r="AD103" s="5"/>
    </row>
    <row r="104" ht="15.75" customHeight="1">
      <c r="A104" s="55"/>
      <c r="B104" s="5"/>
      <c r="C104" s="5"/>
      <c r="D104" s="5"/>
      <c r="E104" s="5"/>
      <c r="F104" s="5"/>
      <c r="G104" s="5"/>
      <c r="H104" s="134"/>
      <c r="I104" s="134"/>
      <c r="J104" s="195"/>
      <c r="K104" s="5"/>
      <c r="L104" s="5"/>
      <c r="M104" s="5"/>
      <c r="N104" s="5"/>
      <c r="O104" s="5"/>
      <c r="P104" s="5"/>
      <c r="Q104" s="5"/>
      <c r="R104" s="5"/>
      <c r="S104" s="5"/>
      <c r="T104" s="5"/>
      <c r="U104" s="5"/>
      <c r="V104" s="5"/>
      <c r="W104" s="5"/>
      <c r="X104" s="5"/>
      <c r="Y104" s="5"/>
      <c r="Z104" s="5"/>
      <c r="AA104" s="5"/>
      <c r="AB104" s="5"/>
      <c r="AC104" s="5"/>
      <c r="AD104" s="5"/>
    </row>
    <row r="105" ht="15.75" customHeight="1">
      <c r="A105" s="55"/>
      <c r="B105" s="5"/>
      <c r="C105" s="5"/>
      <c r="D105" s="5"/>
      <c r="E105" s="5"/>
      <c r="F105" s="5"/>
      <c r="G105" s="5"/>
      <c r="H105" s="134"/>
      <c r="I105" s="134"/>
      <c r="J105" s="195"/>
      <c r="K105" s="5"/>
      <c r="L105" s="5"/>
      <c r="M105" s="5"/>
      <c r="N105" s="5"/>
      <c r="O105" s="5"/>
      <c r="P105" s="5"/>
      <c r="Q105" s="5"/>
      <c r="R105" s="5"/>
      <c r="S105" s="5"/>
      <c r="T105" s="5"/>
      <c r="U105" s="5"/>
      <c r="V105" s="5"/>
      <c r="W105" s="5"/>
      <c r="X105" s="5"/>
      <c r="Y105" s="5"/>
      <c r="Z105" s="5"/>
      <c r="AA105" s="5"/>
      <c r="AB105" s="5"/>
      <c r="AC105" s="5"/>
      <c r="AD105" s="5"/>
    </row>
    <row r="106" ht="15.75" customHeight="1">
      <c r="A106" s="55"/>
      <c r="B106" s="5"/>
      <c r="C106" s="5"/>
      <c r="D106" s="5"/>
      <c r="E106" s="5"/>
      <c r="F106" s="5"/>
      <c r="G106" s="5"/>
      <c r="H106" s="134"/>
      <c r="I106" s="134"/>
      <c r="J106" s="195"/>
      <c r="K106" s="5"/>
      <c r="L106" s="5"/>
      <c r="M106" s="5"/>
      <c r="N106" s="5"/>
      <c r="O106" s="5"/>
      <c r="P106" s="5"/>
      <c r="Q106" s="5"/>
      <c r="R106" s="5"/>
      <c r="S106" s="5"/>
      <c r="T106" s="5"/>
      <c r="U106" s="5"/>
      <c r="V106" s="5"/>
      <c r="W106" s="5"/>
      <c r="X106" s="5"/>
      <c r="Y106" s="5"/>
      <c r="Z106" s="5"/>
      <c r="AA106" s="5"/>
      <c r="AB106" s="5"/>
      <c r="AC106" s="5"/>
      <c r="AD106" s="5"/>
    </row>
    <row r="107" ht="15.75" customHeight="1">
      <c r="A107" s="55"/>
      <c r="B107" s="5"/>
      <c r="C107" s="5"/>
      <c r="D107" s="5"/>
      <c r="E107" s="5"/>
      <c r="F107" s="5"/>
      <c r="G107" s="5"/>
      <c r="H107" s="134"/>
      <c r="I107" s="134"/>
      <c r="J107" s="195"/>
      <c r="K107" s="5"/>
      <c r="L107" s="5"/>
      <c r="M107" s="5"/>
      <c r="N107" s="5"/>
      <c r="O107" s="5"/>
      <c r="P107" s="5"/>
      <c r="Q107" s="5"/>
      <c r="R107" s="5"/>
      <c r="S107" s="5"/>
      <c r="T107" s="5"/>
      <c r="U107" s="5"/>
      <c r="V107" s="5"/>
      <c r="W107" s="5"/>
      <c r="X107" s="5"/>
      <c r="Y107" s="5"/>
      <c r="Z107" s="5"/>
      <c r="AA107" s="5"/>
      <c r="AB107" s="5"/>
      <c r="AC107" s="5"/>
      <c r="AD107" s="5"/>
    </row>
    <row r="108" ht="15.75" customHeight="1">
      <c r="A108" s="55"/>
      <c r="B108" s="5"/>
      <c r="C108" s="5"/>
      <c r="D108" s="5"/>
      <c r="E108" s="5"/>
      <c r="F108" s="5"/>
      <c r="G108" s="5"/>
      <c r="H108" s="134"/>
      <c r="I108" s="134"/>
      <c r="J108" s="195"/>
      <c r="K108" s="5"/>
      <c r="L108" s="5"/>
      <c r="M108" s="5"/>
      <c r="N108" s="5"/>
      <c r="O108" s="5"/>
      <c r="P108" s="5"/>
      <c r="Q108" s="5"/>
      <c r="R108" s="5"/>
      <c r="S108" s="5"/>
      <c r="T108" s="5"/>
      <c r="U108" s="5"/>
      <c r="V108" s="5"/>
      <c r="W108" s="5"/>
      <c r="X108" s="5"/>
      <c r="Y108" s="5"/>
      <c r="Z108" s="5"/>
      <c r="AA108" s="5"/>
      <c r="AB108" s="5"/>
      <c r="AC108" s="5"/>
      <c r="AD108" s="5"/>
    </row>
    <row r="109" ht="15.75" customHeight="1">
      <c r="A109" s="55"/>
      <c r="B109" s="5"/>
      <c r="C109" s="5"/>
      <c r="D109" s="5"/>
      <c r="E109" s="5"/>
      <c r="F109" s="5"/>
      <c r="G109" s="5"/>
      <c r="H109" s="134"/>
      <c r="I109" s="134"/>
      <c r="J109" s="195"/>
      <c r="K109" s="5"/>
      <c r="L109" s="5"/>
      <c r="M109" s="5"/>
      <c r="N109" s="5"/>
      <c r="O109" s="5"/>
      <c r="P109" s="5"/>
      <c r="Q109" s="5"/>
      <c r="R109" s="5"/>
      <c r="S109" s="5"/>
      <c r="T109" s="5"/>
      <c r="U109" s="5"/>
      <c r="V109" s="5"/>
      <c r="W109" s="5"/>
      <c r="X109" s="5"/>
      <c r="Y109" s="5"/>
      <c r="Z109" s="5"/>
      <c r="AA109" s="5"/>
      <c r="AB109" s="5"/>
      <c r="AC109" s="5"/>
      <c r="AD109" s="5"/>
    </row>
    <row r="110" ht="15.75" customHeight="1">
      <c r="A110" s="55"/>
      <c r="B110" s="5"/>
      <c r="C110" s="5"/>
      <c r="D110" s="5"/>
      <c r="E110" s="5"/>
      <c r="F110" s="5"/>
      <c r="G110" s="5"/>
      <c r="H110" s="134"/>
      <c r="I110" s="134"/>
      <c r="J110" s="195"/>
      <c r="K110" s="5"/>
      <c r="L110" s="5"/>
      <c r="M110" s="5"/>
      <c r="N110" s="5"/>
      <c r="O110" s="5"/>
      <c r="P110" s="5"/>
      <c r="Q110" s="5"/>
      <c r="R110" s="5"/>
      <c r="S110" s="5"/>
      <c r="T110" s="5"/>
      <c r="U110" s="5"/>
      <c r="V110" s="5"/>
      <c r="W110" s="5"/>
      <c r="X110" s="5"/>
      <c r="Y110" s="5"/>
      <c r="Z110" s="5"/>
      <c r="AA110" s="5"/>
      <c r="AB110" s="5"/>
      <c r="AC110" s="5"/>
      <c r="AD110" s="5"/>
    </row>
    <row r="111" ht="15.75" customHeight="1">
      <c r="A111" s="55"/>
      <c r="B111" s="5"/>
      <c r="C111" s="5"/>
      <c r="D111" s="5"/>
      <c r="E111" s="5"/>
      <c r="F111" s="5"/>
      <c r="G111" s="5"/>
      <c r="H111" s="134"/>
      <c r="I111" s="134"/>
      <c r="J111" s="195"/>
      <c r="K111" s="5"/>
      <c r="L111" s="5"/>
      <c r="M111" s="5"/>
      <c r="N111" s="5"/>
      <c r="O111" s="5"/>
      <c r="P111" s="5"/>
      <c r="Q111" s="5"/>
      <c r="R111" s="5"/>
      <c r="S111" s="5"/>
      <c r="T111" s="5"/>
      <c r="U111" s="5"/>
      <c r="V111" s="5"/>
      <c r="W111" s="5"/>
      <c r="X111" s="5"/>
      <c r="Y111" s="5"/>
      <c r="Z111" s="5"/>
      <c r="AA111" s="5"/>
      <c r="AB111" s="5"/>
      <c r="AC111" s="5"/>
      <c r="AD111" s="5"/>
    </row>
    <row r="112" ht="15.75" customHeight="1">
      <c r="A112" s="55"/>
      <c r="B112" s="5"/>
      <c r="C112" s="5"/>
      <c r="D112" s="5"/>
      <c r="E112" s="5"/>
      <c r="F112" s="5"/>
      <c r="G112" s="5"/>
      <c r="H112" s="134"/>
      <c r="I112" s="134"/>
      <c r="J112" s="195"/>
      <c r="K112" s="5"/>
      <c r="L112" s="5"/>
      <c r="M112" s="5"/>
      <c r="N112" s="5"/>
      <c r="O112" s="5"/>
      <c r="P112" s="5"/>
      <c r="Q112" s="5"/>
      <c r="R112" s="5"/>
      <c r="S112" s="5"/>
      <c r="T112" s="5"/>
      <c r="U112" s="5"/>
      <c r="V112" s="5"/>
      <c r="W112" s="5"/>
      <c r="X112" s="5"/>
      <c r="Y112" s="5"/>
      <c r="Z112" s="5"/>
      <c r="AA112" s="5"/>
      <c r="AB112" s="5"/>
      <c r="AC112" s="5"/>
      <c r="AD112" s="5"/>
    </row>
    <row r="113" ht="15.75" customHeight="1">
      <c r="A113" s="55"/>
      <c r="B113" s="5"/>
      <c r="C113" s="5"/>
      <c r="D113" s="5"/>
      <c r="E113" s="5"/>
      <c r="F113" s="5"/>
      <c r="G113" s="5"/>
      <c r="H113" s="134"/>
      <c r="I113" s="134"/>
      <c r="J113" s="195"/>
      <c r="K113" s="5"/>
      <c r="L113" s="5"/>
      <c r="M113" s="5"/>
      <c r="N113" s="5"/>
      <c r="O113" s="5"/>
      <c r="P113" s="5"/>
      <c r="Q113" s="5"/>
      <c r="R113" s="5"/>
      <c r="S113" s="5"/>
      <c r="T113" s="5"/>
      <c r="U113" s="5"/>
      <c r="V113" s="5"/>
      <c r="W113" s="5"/>
      <c r="X113" s="5"/>
      <c r="Y113" s="5"/>
      <c r="Z113" s="5"/>
      <c r="AA113" s="5"/>
      <c r="AB113" s="5"/>
      <c r="AC113" s="5"/>
      <c r="AD113" s="5"/>
    </row>
    <row r="114" ht="15.75" customHeight="1">
      <c r="A114" s="55"/>
      <c r="B114" s="5"/>
      <c r="C114" s="5"/>
      <c r="D114" s="5"/>
      <c r="E114" s="5"/>
      <c r="F114" s="5"/>
      <c r="G114" s="5"/>
      <c r="H114" s="134"/>
      <c r="I114" s="134"/>
      <c r="J114" s="195"/>
      <c r="K114" s="5"/>
      <c r="L114" s="5"/>
      <c r="M114" s="5"/>
      <c r="N114" s="5"/>
      <c r="O114" s="5"/>
      <c r="P114" s="5"/>
      <c r="Q114" s="5"/>
      <c r="R114" s="5"/>
      <c r="S114" s="5"/>
      <c r="T114" s="5"/>
      <c r="U114" s="5"/>
      <c r="V114" s="5"/>
      <c r="W114" s="5"/>
      <c r="X114" s="5"/>
      <c r="Y114" s="5"/>
      <c r="Z114" s="5"/>
      <c r="AA114" s="5"/>
      <c r="AB114" s="5"/>
      <c r="AC114" s="5"/>
      <c r="AD114" s="5"/>
    </row>
    <row r="115" ht="15.75" customHeight="1">
      <c r="A115" s="55"/>
      <c r="B115" s="5"/>
      <c r="C115" s="5"/>
      <c r="D115" s="5"/>
      <c r="E115" s="5"/>
      <c r="F115" s="5"/>
      <c r="G115" s="5"/>
      <c r="H115" s="134"/>
      <c r="I115" s="134"/>
      <c r="J115" s="195"/>
      <c r="K115" s="5"/>
      <c r="L115" s="5"/>
      <c r="M115" s="5"/>
      <c r="N115" s="5"/>
      <c r="O115" s="5"/>
      <c r="P115" s="5"/>
      <c r="Q115" s="5"/>
      <c r="R115" s="5"/>
      <c r="S115" s="5"/>
      <c r="T115" s="5"/>
      <c r="U115" s="5"/>
      <c r="V115" s="5"/>
      <c r="W115" s="5"/>
      <c r="X115" s="5"/>
      <c r="Y115" s="5"/>
      <c r="Z115" s="5"/>
      <c r="AA115" s="5"/>
      <c r="AB115" s="5"/>
      <c r="AC115" s="5"/>
      <c r="AD115" s="5"/>
    </row>
    <row r="116" ht="15.75" customHeight="1">
      <c r="A116" s="55"/>
      <c r="B116" s="5"/>
      <c r="C116" s="5"/>
      <c r="D116" s="5"/>
      <c r="E116" s="5"/>
      <c r="F116" s="5"/>
      <c r="G116" s="5"/>
      <c r="H116" s="134"/>
      <c r="I116" s="134"/>
      <c r="J116" s="195"/>
      <c r="K116" s="5"/>
      <c r="L116" s="5"/>
      <c r="M116" s="5"/>
      <c r="N116" s="5"/>
      <c r="O116" s="5"/>
      <c r="P116" s="5"/>
      <c r="Q116" s="5"/>
      <c r="R116" s="5"/>
      <c r="S116" s="5"/>
      <c r="T116" s="5"/>
      <c r="U116" s="5"/>
      <c r="V116" s="5"/>
      <c r="W116" s="5"/>
      <c r="X116" s="5"/>
      <c r="Y116" s="5"/>
      <c r="Z116" s="5"/>
      <c r="AA116" s="5"/>
      <c r="AB116" s="5"/>
      <c r="AC116" s="5"/>
      <c r="AD116" s="5"/>
    </row>
    <row r="117" ht="15.75" customHeight="1">
      <c r="A117" s="55"/>
      <c r="B117" s="5"/>
      <c r="C117" s="5"/>
      <c r="D117" s="5"/>
      <c r="E117" s="5"/>
      <c r="F117" s="5"/>
      <c r="G117" s="5"/>
      <c r="H117" s="134"/>
      <c r="I117" s="134"/>
      <c r="J117" s="195"/>
      <c r="K117" s="5"/>
      <c r="L117" s="5"/>
      <c r="M117" s="5"/>
      <c r="N117" s="5"/>
      <c r="O117" s="5"/>
      <c r="P117" s="5"/>
      <c r="Q117" s="5"/>
      <c r="R117" s="5"/>
      <c r="S117" s="5"/>
      <c r="T117" s="5"/>
      <c r="U117" s="5"/>
      <c r="V117" s="5"/>
      <c r="W117" s="5"/>
      <c r="X117" s="5"/>
      <c r="Y117" s="5"/>
      <c r="Z117" s="5"/>
      <c r="AA117" s="5"/>
      <c r="AB117" s="5"/>
      <c r="AC117" s="5"/>
      <c r="AD117" s="5"/>
    </row>
    <row r="118" ht="15.75" customHeight="1">
      <c r="A118" s="55"/>
      <c r="B118" s="5"/>
      <c r="C118" s="5"/>
      <c r="D118" s="5"/>
      <c r="E118" s="5"/>
      <c r="F118" s="5"/>
      <c r="G118" s="5"/>
      <c r="H118" s="134"/>
      <c r="I118" s="134"/>
      <c r="J118" s="195"/>
      <c r="K118" s="5"/>
      <c r="L118" s="5"/>
      <c r="M118" s="5"/>
      <c r="N118" s="5"/>
      <c r="O118" s="5"/>
      <c r="P118" s="5"/>
      <c r="Q118" s="5"/>
      <c r="R118" s="5"/>
      <c r="S118" s="5"/>
      <c r="T118" s="5"/>
      <c r="U118" s="5"/>
      <c r="V118" s="5"/>
      <c r="W118" s="5"/>
      <c r="X118" s="5"/>
      <c r="Y118" s="5"/>
      <c r="Z118" s="5"/>
      <c r="AA118" s="5"/>
      <c r="AB118" s="5"/>
      <c r="AC118" s="5"/>
      <c r="AD118" s="5"/>
    </row>
    <row r="119" ht="15.75" customHeight="1">
      <c r="A119" s="55"/>
      <c r="B119" s="5"/>
      <c r="C119" s="5"/>
      <c r="D119" s="5"/>
      <c r="E119" s="5"/>
      <c r="F119" s="5"/>
      <c r="G119" s="5"/>
      <c r="H119" s="134"/>
      <c r="I119" s="134"/>
      <c r="J119" s="195"/>
      <c r="K119" s="5"/>
      <c r="L119" s="5"/>
      <c r="M119" s="5"/>
      <c r="N119" s="5"/>
      <c r="O119" s="5"/>
      <c r="P119" s="5"/>
      <c r="Q119" s="5"/>
      <c r="R119" s="5"/>
      <c r="S119" s="5"/>
      <c r="T119" s="5"/>
      <c r="U119" s="5"/>
      <c r="V119" s="5"/>
      <c r="W119" s="5"/>
      <c r="X119" s="5"/>
      <c r="Y119" s="5"/>
      <c r="Z119" s="5"/>
      <c r="AA119" s="5"/>
      <c r="AB119" s="5"/>
      <c r="AC119" s="5"/>
      <c r="AD119" s="5"/>
    </row>
    <row r="120" ht="15.75" customHeight="1">
      <c r="A120" s="55"/>
      <c r="B120" s="5"/>
      <c r="C120" s="5"/>
      <c r="D120" s="5"/>
      <c r="E120" s="5"/>
      <c r="F120" s="5"/>
      <c r="G120" s="5"/>
      <c r="H120" s="134"/>
      <c r="I120" s="134"/>
      <c r="J120" s="195"/>
      <c r="K120" s="5"/>
      <c r="L120" s="5"/>
      <c r="M120" s="5"/>
      <c r="N120" s="5"/>
      <c r="O120" s="5"/>
      <c r="P120" s="5"/>
      <c r="Q120" s="5"/>
      <c r="R120" s="5"/>
      <c r="S120" s="5"/>
      <c r="T120" s="5"/>
      <c r="U120" s="5"/>
      <c r="V120" s="5"/>
      <c r="W120" s="5"/>
      <c r="X120" s="5"/>
      <c r="Y120" s="5"/>
      <c r="Z120" s="5"/>
      <c r="AA120" s="5"/>
      <c r="AB120" s="5"/>
      <c r="AC120" s="5"/>
      <c r="AD120" s="5"/>
    </row>
    <row r="121" ht="15.75" customHeight="1">
      <c r="A121" s="55"/>
      <c r="B121" s="5"/>
      <c r="C121" s="5"/>
      <c r="D121" s="5"/>
      <c r="E121" s="5"/>
      <c r="F121" s="5"/>
      <c r="G121" s="5"/>
      <c r="H121" s="134"/>
      <c r="I121" s="134"/>
      <c r="J121" s="195"/>
      <c r="K121" s="5"/>
      <c r="L121" s="5"/>
      <c r="M121" s="5"/>
      <c r="N121" s="5"/>
      <c r="O121" s="5"/>
      <c r="P121" s="5"/>
      <c r="Q121" s="5"/>
      <c r="R121" s="5"/>
      <c r="S121" s="5"/>
      <c r="T121" s="5"/>
      <c r="U121" s="5"/>
      <c r="V121" s="5"/>
      <c r="W121" s="5"/>
      <c r="X121" s="5"/>
      <c r="Y121" s="5"/>
      <c r="Z121" s="5"/>
      <c r="AA121" s="5"/>
      <c r="AB121" s="5"/>
      <c r="AC121" s="5"/>
      <c r="AD121" s="5"/>
    </row>
    <row r="122" ht="15.75" customHeight="1">
      <c r="A122" s="55"/>
      <c r="B122" s="5"/>
      <c r="C122" s="5"/>
      <c r="D122" s="5"/>
      <c r="E122" s="5"/>
      <c r="F122" s="5"/>
      <c r="G122" s="5"/>
      <c r="H122" s="134"/>
      <c r="I122" s="134"/>
      <c r="J122" s="195"/>
      <c r="K122" s="5"/>
      <c r="L122" s="5"/>
      <c r="M122" s="5"/>
      <c r="N122" s="5"/>
      <c r="O122" s="5"/>
      <c r="P122" s="5"/>
      <c r="Q122" s="5"/>
      <c r="R122" s="5"/>
      <c r="S122" s="5"/>
      <c r="T122" s="5"/>
      <c r="U122" s="5"/>
      <c r="V122" s="5"/>
      <c r="W122" s="5"/>
      <c r="X122" s="5"/>
      <c r="Y122" s="5"/>
      <c r="Z122" s="5"/>
      <c r="AA122" s="5"/>
      <c r="AB122" s="5"/>
      <c r="AC122" s="5"/>
      <c r="AD122" s="5"/>
    </row>
    <row r="123" ht="15.75" customHeight="1">
      <c r="A123" s="55"/>
      <c r="B123" s="5"/>
      <c r="C123" s="5"/>
      <c r="D123" s="5"/>
      <c r="E123" s="5"/>
      <c r="F123" s="5"/>
      <c r="G123" s="5"/>
      <c r="H123" s="134"/>
      <c r="I123" s="134"/>
      <c r="J123" s="195"/>
      <c r="K123" s="5"/>
      <c r="L123" s="5"/>
      <c r="M123" s="5"/>
      <c r="N123" s="5"/>
      <c r="O123" s="5"/>
      <c r="P123" s="5"/>
      <c r="Q123" s="5"/>
      <c r="R123" s="5"/>
      <c r="S123" s="5"/>
      <c r="T123" s="5"/>
      <c r="U123" s="5"/>
      <c r="V123" s="5"/>
      <c r="W123" s="5"/>
      <c r="X123" s="5"/>
      <c r="Y123" s="5"/>
      <c r="Z123" s="5"/>
      <c r="AA123" s="5"/>
      <c r="AB123" s="5"/>
      <c r="AC123" s="5"/>
      <c r="AD123" s="5"/>
    </row>
    <row r="124" ht="15.75" customHeight="1">
      <c r="A124" s="55"/>
      <c r="B124" s="5"/>
      <c r="C124" s="5"/>
      <c r="D124" s="5"/>
      <c r="E124" s="5"/>
      <c r="F124" s="5"/>
      <c r="G124" s="5"/>
      <c r="H124" s="134"/>
      <c r="I124" s="134"/>
      <c r="J124" s="195"/>
      <c r="K124" s="5"/>
      <c r="L124" s="5"/>
      <c r="M124" s="5"/>
      <c r="N124" s="5"/>
      <c r="O124" s="5"/>
      <c r="P124" s="5"/>
      <c r="Q124" s="5"/>
      <c r="R124" s="5"/>
      <c r="S124" s="5"/>
      <c r="T124" s="5"/>
      <c r="U124" s="5"/>
      <c r="V124" s="5"/>
      <c r="W124" s="5"/>
      <c r="X124" s="5"/>
      <c r="Y124" s="5"/>
      <c r="Z124" s="5"/>
      <c r="AA124" s="5"/>
      <c r="AB124" s="5"/>
      <c r="AC124" s="5"/>
      <c r="AD124" s="5"/>
    </row>
    <row r="125" ht="15.75" customHeight="1">
      <c r="A125" s="55"/>
      <c r="B125" s="5"/>
      <c r="C125" s="5"/>
      <c r="D125" s="5"/>
      <c r="E125" s="5"/>
      <c r="F125" s="5"/>
      <c r="G125" s="5"/>
      <c r="H125" s="134"/>
      <c r="I125" s="134"/>
      <c r="J125" s="195"/>
      <c r="K125" s="5"/>
      <c r="L125" s="5"/>
      <c r="M125" s="5"/>
      <c r="N125" s="5"/>
      <c r="O125" s="5"/>
      <c r="P125" s="5"/>
      <c r="Q125" s="5"/>
      <c r="R125" s="5"/>
      <c r="S125" s="5"/>
      <c r="T125" s="5"/>
      <c r="U125" s="5"/>
      <c r="V125" s="5"/>
      <c r="W125" s="5"/>
      <c r="X125" s="5"/>
      <c r="Y125" s="5"/>
      <c r="Z125" s="5"/>
      <c r="AA125" s="5"/>
      <c r="AB125" s="5"/>
      <c r="AC125" s="5"/>
      <c r="AD125" s="5"/>
    </row>
    <row r="126" ht="15.75" customHeight="1">
      <c r="A126" s="55"/>
      <c r="B126" s="5"/>
      <c r="C126" s="5"/>
      <c r="D126" s="5"/>
      <c r="E126" s="5"/>
      <c r="F126" s="5"/>
      <c r="G126" s="5"/>
      <c r="H126" s="134"/>
      <c r="I126" s="134"/>
      <c r="J126" s="195"/>
      <c r="K126" s="5"/>
      <c r="L126" s="5"/>
      <c r="M126" s="5"/>
      <c r="N126" s="5"/>
      <c r="O126" s="5"/>
      <c r="P126" s="5"/>
      <c r="Q126" s="5"/>
      <c r="R126" s="5"/>
      <c r="S126" s="5"/>
      <c r="T126" s="5"/>
      <c r="U126" s="5"/>
      <c r="V126" s="5"/>
      <c r="W126" s="5"/>
      <c r="X126" s="5"/>
      <c r="Y126" s="5"/>
      <c r="Z126" s="5"/>
      <c r="AA126" s="5"/>
      <c r="AB126" s="5"/>
      <c r="AC126" s="5"/>
      <c r="AD126" s="5"/>
    </row>
    <row r="127" ht="15.75" customHeight="1">
      <c r="A127" s="55"/>
      <c r="B127" s="5"/>
      <c r="C127" s="5"/>
      <c r="D127" s="5"/>
      <c r="E127" s="5"/>
      <c r="F127" s="5"/>
      <c r="G127" s="5"/>
      <c r="H127" s="134"/>
      <c r="I127" s="134"/>
      <c r="J127" s="195"/>
      <c r="K127" s="5"/>
      <c r="L127" s="5"/>
      <c r="M127" s="5"/>
      <c r="N127" s="5"/>
      <c r="O127" s="5"/>
      <c r="P127" s="5"/>
      <c r="Q127" s="5"/>
      <c r="R127" s="5"/>
      <c r="S127" s="5"/>
      <c r="T127" s="5"/>
      <c r="U127" s="5"/>
      <c r="V127" s="5"/>
      <c r="W127" s="5"/>
      <c r="X127" s="5"/>
      <c r="Y127" s="5"/>
      <c r="Z127" s="5"/>
      <c r="AA127" s="5"/>
      <c r="AB127" s="5"/>
      <c r="AC127" s="5"/>
      <c r="AD127" s="5"/>
    </row>
    <row r="128" ht="15.75" customHeight="1">
      <c r="A128" s="55"/>
      <c r="B128" s="5"/>
      <c r="C128" s="5"/>
      <c r="D128" s="5"/>
      <c r="E128" s="5"/>
      <c r="F128" s="5"/>
      <c r="G128" s="5"/>
      <c r="H128" s="134"/>
      <c r="I128" s="134"/>
      <c r="J128" s="195"/>
      <c r="K128" s="5"/>
      <c r="L128" s="5"/>
      <c r="M128" s="5"/>
      <c r="N128" s="5"/>
      <c r="O128" s="5"/>
      <c r="P128" s="5"/>
      <c r="Q128" s="5"/>
      <c r="R128" s="5"/>
      <c r="S128" s="5"/>
      <c r="T128" s="5"/>
      <c r="U128" s="5"/>
      <c r="V128" s="5"/>
      <c r="W128" s="5"/>
      <c r="X128" s="5"/>
      <c r="Y128" s="5"/>
      <c r="Z128" s="5"/>
      <c r="AA128" s="5"/>
      <c r="AB128" s="5"/>
      <c r="AC128" s="5"/>
      <c r="AD128" s="5"/>
    </row>
    <row r="129" ht="15.75" customHeight="1">
      <c r="A129" s="55"/>
      <c r="B129" s="5"/>
      <c r="C129" s="5"/>
      <c r="D129" s="5"/>
      <c r="E129" s="5"/>
      <c r="F129" s="5"/>
      <c r="G129" s="5"/>
      <c r="H129" s="134"/>
      <c r="I129" s="134"/>
      <c r="J129" s="195"/>
      <c r="K129" s="5"/>
      <c r="L129" s="5"/>
      <c r="M129" s="5"/>
      <c r="N129" s="5"/>
      <c r="O129" s="5"/>
      <c r="P129" s="5"/>
      <c r="Q129" s="5"/>
      <c r="R129" s="5"/>
      <c r="S129" s="5"/>
      <c r="T129" s="5"/>
      <c r="U129" s="5"/>
      <c r="V129" s="5"/>
      <c r="W129" s="5"/>
      <c r="X129" s="5"/>
      <c r="Y129" s="5"/>
      <c r="Z129" s="5"/>
      <c r="AA129" s="5"/>
      <c r="AB129" s="5"/>
      <c r="AC129" s="5"/>
      <c r="AD129" s="5"/>
    </row>
    <row r="130" ht="15.75" customHeight="1">
      <c r="A130" s="55"/>
      <c r="B130" s="5"/>
      <c r="C130" s="5"/>
      <c r="D130" s="5"/>
      <c r="E130" s="5"/>
      <c r="F130" s="5"/>
      <c r="G130" s="5"/>
      <c r="H130" s="134"/>
      <c r="I130" s="134"/>
      <c r="J130" s="195"/>
      <c r="K130" s="5"/>
      <c r="L130" s="5"/>
      <c r="M130" s="5"/>
      <c r="N130" s="5"/>
      <c r="O130" s="5"/>
      <c r="P130" s="5"/>
      <c r="Q130" s="5"/>
      <c r="R130" s="5"/>
      <c r="S130" s="5"/>
      <c r="T130" s="5"/>
      <c r="U130" s="5"/>
      <c r="V130" s="5"/>
      <c r="W130" s="5"/>
      <c r="X130" s="5"/>
      <c r="Y130" s="5"/>
      <c r="Z130" s="5"/>
      <c r="AA130" s="5"/>
      <c r="AB130" s="5"/>
      <c r="AC130" s="5"/>
      <c r="AD130" s="5"/>
    </row>
    <row r="131" ht="15.75" customHeight="1">
      <c r="A131" s="55"/>
      <c r="B131" s="5"/>
      <c r="C131" s="5"/>
      <c r="D131" s="5"/>
      <c r="E131" s="5"/>
      <c r="F131" s="5"/>
      <c r="G131" s="5"/>
      <c r="H131" s="134"/>
      <c r="I131" s="134"/>
      <c r="J131" s="195"/>
      <c r="K131" s="5"/>
      <c r="L131" s="5"/>
      <c r="M131" s="5"/>
      <c r="N131" s="5"/>
      <c r="O131" s="5"/>
      <c r="P131" s="5"/>
      <c r="Q131" s="5"/>
      <c r="R131" s="5"/>
      <c r="S131" s="5"/>
      <c r="T131" s="5"/>
      <c r="U131" s="5"/>
      <c r="V131" s="5"/>
      <c r="W131" s="5"/>
      <c r="X131" s="5"/>
      <c r="Y131" s="5"/>
      <c r="Z131" s="5"/>
      <c r="AA131" s="5"/>
      <c r="AB131" s="5"/>
      <c r="AC131" s="5"/>
      <c r="AD131" s="5"/>
    </row>
    <row r="132" ht="15.75" customHeight="1">
      <c r="A132" s="55"/>
      <c r="B132" s="5"/>
      <c r="C132" s="5"/>
      <c r="D132" s="5"/>
      <c r="E132" s="5"/>
      <c r="F132" s="5"/>
      <c r="G132" s="5"/>
      <c r="H132" s="134"/>
      <c r="I132" s="134"/>
      <c r="J132" s="195"/>
      <c r="K132" s="5"/>
      <c r="L132" s="5"/>
      <c r="M132" s="5"/>
      <c r="N132" s="5"/>
      <c r="O132" s="5"/>
      <c r="P132" s="5"/>
      <c r="Q132" s="5"/>
      <c r="R132" s="5"/>
      <c r="S132" s="5"/>
      <c r="T132" s="5"/>
      <c r="U132" s="5"/>
      <c r="V132" s="5"/>
      <c r="W132" s="5"/>
      <c r="X132" s="5"/>
      <c r="Y132" s="5"/>
      <c r="Z132" s="5"/>
      <c r="AA132" s="5"/>
      <c r="AB132" s="5"/>
      <c r="AC132" s="5"/>
      <c r="AD132" s="5"/>
    </row>
    <row r="133" ht="15.75" customHeight="1">
      <c r="A133" s="55"/>
      <c r="B133" s="5"/>
      <c r="C133" s="5"/>
      <c r="D133" s="5"/>
      <c r="E133" s="5"/>
      <c r="F133" s="5"/>
      <c r="G133" s="5"/>
      <c r="H133" s="134"/>
      <c r="I133" s="134"/>
      <c r="J133" s="195"/>
      <c r="K133" s="5"/>
      <c r="L133" s="5"/>
      <c r="M133" s="5"/>
      <c r="N133" s="5"/>
      <c r="O133" s="5"/>
      <c r="P133" s="5"/>
      <c r="Q133" s="5"/>
      <c r="R133" s="5"/>
      <c r="S133" s="5"/>
      <c r="T133" s="5"/>
      <c r="U133" s="5"/>
      <c r="V133" s="5"/>
      <c r="W133" s="5"/>
      <c r="X133" s="5"/>
      <c r="Y133" s="5"/>
      <c r="Z133" s="5"/>
      <c r="AA133" s="5"/>
      <c r="AB133" s="5"/>
      <c r="AC133" s="5"/>
      <c r="AD133" s="5"/>
    </row>
    <row r="134" ht="15.75" customHeight="1">
      <c r="A134" s="55"/>
      <c r="B134" s="5"/>
      <c r="C134" s="5"/>
      <c r="D134" s="5"/>
      <c r="E134" s="5"/>
      <c r="F134" s="5"/>
      <c r="G134" s="5"/>
      <c r="H134" s="134"/>
      <c r="I134" s="134"/>
      <c r="J134" s="195"/>
      <c r="K134" s="5"/>
      <c r="L134" s="5"/>
      <c r="M134" s="5"/>
      <c r="N134" s="5"/>
      <c r="O134" s="5"/>
      <c r="P134" s="5"/>
      <c r="Q134" s="5"/>
      <c r="R134" s="5"/>
      <c r="S134" s="5"/>
      <c r="T134" s="5"/>
      <c r="U134" s="5"/>
      <c r="V134" s="5"/>
      <c r="W134" s="5"/>
      <c r="X134" s="5"/>
      <c r="Y134" s="5"/>
      <c r="Z134" s="5"/>
      <c r="AA134" s="5"/>
      <c r="AB134" s="5"/>
      <c r="AC134" s="5"/>
      <c r="AD134" s="5"/>
    </row>
    <row r="135" ht="15.75" customHeight="1">
      <c r="A135" s="55"/>
      <c r="B135" s="5"/>
      <c r="C135" s="5"/>
      <c r="D135" s="5"/>
      <c r="E135" s="5"/>
      <c r="F135" s="5"/>
      <c r="G135" s="5"/>
      <c r="H135" s="134"/>
      <c r="I135" s="134"/>
      <c r="J135" s="195"/>
      <c r="K135" s="5"/>
      <c r="L135" s="5"/>
      <c r="M135" s="5"/>
      <c r="N135" s="5"/>
      <c r="O135" s="5"/>
      <c r="P135" s="5"/>
      <c r="Q135" s="5"/>
      <c r="R135" s="5"/>
      <c r="S135" s="5"/>
      <c r="T135" s="5"/>
      <c r="U135" s="5"/>
      <c r="V135" s="5"/>
      <c r="W135" s="5"/>
      <c r="X135" s="5"/>
      <c r="Y135" s="5"/>
      <c r="Z135" s="5"/>
      <c r="AA135" s="5"/>
      <c r="AB135" s="5"/>
      <c r="AC135" s="5"/>
      <c r="AD135" s="5"/>
    </row>
    <row r="136" ht="15.75" customHeight="1">
      <c r="A136" s="55"/>
      <c r="B136" s="5"/>
      <c r="C136" s="5"/>
      <c r="D136" s="5"/>
      <c r="E136" s="5"/>
      <c r="F136" s="5"/>
      <c r="G136" s="5"/>
      <c r="H136" s="134"/>
      <c r="I136" s="134"/>
      <c r="J136" s="195"/>
      <c r="K136" s="5"/>
      <c r="L136" s="5"/>
      <c r="M136" s="5"/>
      <c r="N136" s="5"/>
      <c r="O136" s="5"/>
      <c r="P136" s="5"/>
      <c r="Q136" s="5"/>
      <c r="R136" s="5"/>
      <c r="S136" s="5"/>
      <c r="T136" s="5"/>
      <c r="U136" s="5"/>
      <c r="V136" s="5"/>
      <c r="W136" s="5"/>
      <c r="X136" s="5"/>
      <c r="Y136" s="5"/>
      <c r="Z136" s="5"/>
      <c r="AA136" s="5"/>
      <c r="AB136" s="5"/>
      <c r="AC136" s="5"/>
      <c r="AD136" s="5"/>
    </row>
    <row r="137" ht="15.75" customHeight="1">
      <c r="A137" s="55"/>
      <c r="B137" s="5"/>
      <c r="C137" s="5"/>
      <c r="D137" s="5"/>
      <c r="E137" s="5"/>
      <c r="F137" s="5"/>
      <c r="G137" s="5"/>
      <c r="H137" s="134"/>
      <c r="I137" s="134"/>
      <c r="J137" s="195"/>
      <c r="K137" s="5"/>
      <c r="L137" s="5"/>
      <c r="M137" s="5"/>
      <c r="N137" s="5"/>
      <c r="O137" s="5"/>
      <c r="P137" s="5"/>
      <c r="Q137" s="5"/>
      <c r="R137" s="5"/>
      <c r="S137" s="5"/>
      <c r="T137" s="5"/>
      <c r="U137" s="5"/>
      <c r="V137" s="5"/>
      <c r="W137" s="5"/>
      <c r="X137" s="5"/>
      <c r="Y137" s="5"/>
      <c r="Z137" s="5"/>
      <c r="AA137" s="5"/>
      <c r="AB137" s="5"/>
      <c r="AC137" s="5"/>
      <c r="AD137" s="5"/>
    </row>
    <row r="138" ht="15.75" customHeight="1">
      <c r="A138" s="55"/>
      <c r="B138" s="5"/>
      <c r="C138" s="5"/>
      <c r="D138" s="5"/>
      <c r="E138" s="5"/>
      <c r="F138" s="5"/>
      <c r="G138" s="5"/>
      <c r="H138" s="134"/>
      <c r="I138" s="134"/>
      <c r="J138" s="195"/>
      <c r="K138" s="5"/>
      <c r="L138" s="5"/>
      <c r="M138" s="5"/>
      <c r="N138" s="5"/>
      <c r="O138" s="5"/>
      <c r="P138" s="5"/>
      <c r="Q138" s="5"/>
      <c r="R138" s="5"/>
      <c r="S138" s="5"/>
      <c r="T138" s="5"/>
      <c r="U138" s="5"/>
      <c r="V138" s="5"/>
      <c r="W138" s="5"/>
      <c r="X138" s="5"/>
      <c r="Y138" s="5"/>
      <c r="Z138" s="5"/>
      <c r="AA138" s="5"/>
      <c r="AB138" s="5"/>
      <c r="AC138" s="5"/>
      <c r="AD138" s="5"/>
    </row>
    <row r="139" ht="15.75" customHeight="1">
      <c r="A139" s="55"/>
      <c r="B139" s="5"/>
      <c r="C139" s="5"/>
      <c r="D139" s="5"/>
      <c r="E139" s="5"/>
      <c r="F139" s="5"/>
      <c r="G139" s="5"/>
      <c r="H139" s="134"/>
      <c r="I139" s="134"/>
      <c r="J139" s="195"/>
      <c r="K139" s="5"/>
      <c r="L139" s="5"/>
      <c r="M139" s="5"/>
      <c r="N139" s="5"/>
      <c r="O139" s="5"/>
      <c r="P139" s="5"/>
      <c r="Q139" s="5"/>
      <c r="R139" s="5"/>
      <c r="S139" s="5"/>
      <c r="T139" s="5"/>
      <c r="U139" s="5"/>
      <c r="V139" s="5"/>
      <c r="W139" s="5"/>
      <c r="X139" s="5"/>
      <c r="Y139" s="5"/>
      <c r="Z139" s="5"/>
      <c r="AA139" s="5"/>
      <c r="AB139" s="5"/>
      <c r="AC139" s="5"/>
      <c r="AD139" s="5"/>
    </row>
    <row r="140" ht="15.75" customHeight="1">
      <c r="A140" s="55"/>
      <c r="B140" s="5"/>
      <c r="C140" s="5"/>
      <c r="D140" s="5"/>
      <c r="E140" s="5"/>
      <c r="F140" s="5"/>
      <c r="G140" s="5"/>
      <c r="H140" s="134"/>
      <c r="I140" s="134"/>
      <c r="J140" s="195"/>
      <c r="K140" s="5"/>
      <c r="L140" s="5"/>
      <c r="M140" s="5"/>
      <c r="N140" s="5"/>
      <c r="O140" s="5"/>
      <c r="P140" s="5"/>
      <c r="Q140" s="5"/>
      <c r="R140" s="5"/>
      <c r="S140" s="5"/>
      <c r="T140" s="5"/>
      <c r="U140" s="5"/>
      <c r="V140" s="5"/>
      <c r="W140" s="5"/>
      <c r="X140" s="5"/>
      <c r="Y140" s="5"/>
      <c r="Z140" s="5"/>
      <c r="AA140" s="5"/>
      <c r="AB140" s="5"/>
      <c r="AC140" s="5"/>
      <c r="AD140" s="5"/>
    </row>
    <row r="141" ht="15.75" customHeight="1">
      <c r="A141" s="55"/>
      <c r="B141" s="5"/>
      <c r="C141" s="5"/>
      <c r="D141" s="5"/>
      <c r="E141" s="5"/>
      <c r="F141" s="5"/>
      <c r="G141" s="5"/>
      <c r="H141" s="134"/>
      <c r="I141" s="134"/>
      <c r="J141" s="195"/>
      <c r="K141" s="5"/>
      <c r="L141" s="5"/>
      <c r="M141" s="5"/>
      <c r="N141" s="5"/>
      <c r="O141" s="5"/>
      <c r="P141" s="5"/>
      <c r="Q141" s="5"/>
      <c r="R141" s="5"/>
      <c r="S141" s="5"/>
      <c r="T141" s="5"/>
      <c r="U141" s="5"/>
      <c r="V141" s="5"/>
      <c r="W141" s="5"/>
      <c r="X141" s="5"/>
      <c r="Y141" s="5"/>
      <c r="Z141" s="5"/>
      <c r="AA141" s="5"/>
      <c r="AB141" s="5"/>
      <c r="AC141" s="5"/>
      <c r="AD141" s="5"/>
    </row>
    <row r="142" ht="15.75" customHeight="1">
      <c r="A142" s="55"/>
      <c r="B142" s="5"/>
      <c r="C142" s="5"/>
      <c r="D142" s="5"/>
      <c r="E142" s="5"/>
      <c r="F142" s="5"/>
      <c r="G142" s="5"/>
      <c r="H142" s="134"/>
      <c r="I142" s="134"/>
      <c r="J142" s="195"/>
      <c r="K142" s="5"/>
      <c r="L142" s="5"/>
      <c r="M142" s="5"/>
      <c r="N142" s="5"/>
      <c r="O142" s="5"/>
      <c r="P142" s="5"/>
      <c r="Q142" s="5"/>
      <c r="R142" s="5"/>
      <c r="S142" s="5"/>
      <c r="T142" s="5"/>
      <c r="U142" s="5"/>
      <c r="V142" s="5"/>
      <c r="W142" s="5"/>
      <c r="X142" s="5"/>
      <c r="Y142" s="5"/>
      <c r="Z142" s="5"/>
      <c r="AA142" s="5"/>
      <c r="AB142" s="5"/>
      <c r="AC142" s="5"/>
      <c r="AD142" s="5"/>
    </row>
    <row r="143" ht="15.75" customHeight="1">
      <c r="A143" s="55"/>
      <c r="B143" s="5"/>
      <c r="C143" s="5"/>
      <c r="D143" s="5"/>
      <c r="E143" s="5"/>
      <c r="F143" s="5"/>
      <c r="G143" s="5"/>
      <c r="H143" s="134"/>
      <c r="I143" s="134"/>
      <c r="J143" s="195"/>
      <c r="K143" s="5"/>
      <c r="L143" s="5"/>
      <c r="M143" s="5"/>
      <c r="N143" s="5"/>
      <c r="O143" s="5"/>
      <c r="P143" s="5"/>
      <c r="Q143" s="5"/>
      <c r="R143" s="5"/>
      <c r="S143" s="5"/>
      <c r="T143" s="5"/>
      <c r="U143" s="5"/>
      <c r="V143" s="5"/>
      <c r="W143" s="5"/>
      <c r="X143" s="5"/>
      <c r="Y143" s="5"/>
      <c r="Z143" s="5"/>
      <c r="AA143" s="5"/>
      <c r="AB143" s="5"/>
      <c r="AC143" s="5"/>
      <c r="AD143" s="5"/>
    </row>
    <row r="144" ht="15.75" customHeight="1">
      <c r="A144" s="55"/>
      <c r="B144" s="5"/>
      <c r="C144" s="5"/>
      <c r="D144" s="5"/>
      <c r="E144" s="5"/>
      <c r="F144" s="5"/>
      <c r="G144" s="5"/>
      <c r="H144" s="134"/>
      <c r="I144" s="134"/>
      <c r="J144" s="195"/>
      <c r="K144" s="5"/>
      <c r="L144" s="5"/>
      <c r="M144" s="5"/>
      <c r="N144" s="5"/>
      <c r="O144" s="5"/>
      <c r="P144" s="5"/>
      <c r="Q144" s="5"/>
      <c r="R144" s="5"/>
      <c r="S144" s="5"/>
      <c r="T144" s="5"/>
      <c r="U144" s="5"/>
      <c r="V144" s="5"/>
      <c r="W144" s="5"/>
      <c r="X144" s="5"/>
      <c r="Y144" s="5"/>
      <c r="Z144" s="5"/>
      <c r="AA144" s="5"/>
      <c r="AB144" s="5"/>
      <c r="AC144" s="5"/>
      <c r="AD144" s="5"/>
    </row>
    <row r="145" ht="15.75" customHeight="1">
      <c r="A145" s="55"/>
      <c r="B145" s="5"/>
      <c r="C145" s="5"/>
      <c r="D145" s="5"/>
      <c r="E145" s="5"/>
      <c r="F145" s="5"/>
      <c r="G145" s="5"/>
      <c r="H145" s="134"/>
      <c r="I145" s="134"/>
      <c r="J145" s="195"/>
      <c r="K145" s="5"/>
      <c r="L145" s="5"/>
      <c r="M145" s="5"/>
      <c r="N145" s="5"/>
      <c r="O145" s="5"/>
      <c r="P145" s="5"/>
      <c r="Q145" s="5"/>
      <c r="R145" s="5"/>
      <c r="S145" s="5"/>
      <c r="T145" s="5"/>
      <c r="U145" s="5"/>
      <c r="V145" s="5"/>
      <c r="W145" s="5"/>
      <c r="X145" s="5"/>
      <c r="Y145" s="5"/>
      <c r="Z145" s="5"/>
      <c r="AA145" s="5"/>
      <c r="AB145" s="5"/>
      <c r="AC145" s="5"/>
      <c r="AD145" s="5"/>
    </row>
    <row r="146" ht="15.75" customHeight="1">
      <c r="A146" s="55"/>
      <c r="B146" s="5"/>
      <c r="C146" s="5"/>
      <c r="D146" s="5"/>
      <c r="E146" s="5"/>
      <c r="F146" s="5"/>
      <c r="G146" s="5"/>
      <c r="H146" s="134"/>
      <c r="I146" s="134"/>
      <c r="J146" s="195"/>
      <c r="K146" s="5"/>
      <c r="L146" s="5"/>
      <c r="M146" s="5"/>
      <c r="N146" s="5"/>
      <c r="O146" s="5"/>
      <c r="P146" s="5"/>
      <c r="Q146" s="5"/>
      <c r="R146" s="5"/>
      <c r="S146" s="5"/>
      <c r="T146" s="5"/>
      <c r="U146" s="5"/>
      <c r="V146" s="5"/>
      <c r="W146" s="5"/>
      <c r="X146" s="5"/>
      <c r="Y146" s="5"/>
      <c r="Z146" s="5"/>
      <c r="AA146" s="5"/>
      <c r="AB146" s="5"/>
      <c r="AC146" s="5"/>
      <c r="AD146" s="5"/>
    </row>
    <row r="147" ht="15.75" customHeight="1">
      <c r="A147" s="55"/>
      <c r="B147" s="5"/>
      <c r="C147" s="5"/>
      <c r="D147" s="5"/>
      <c r="E147" s="5"/>
      <c r="F147" s="5"/>
      <c r="G147" s="5"/>
      <c r="H147" s="134"/>
      <c r="I147" s="134"/>
      <c r="J147" s="195"/>
      <c r="K147" s="5"/>
      <c r="L147" s="5"/>
      <c r="M147" s="5"/>
      <c r="N147" s="5"/>
      <c r="O147" s="5"/>
      <c r="P147" s="5"/>
      <c r="Q147" s="5"/>
      <c r="R147" s="5"/>
      <c r="S147" s="5"/>
      <c r="T147" s="5"/>
      <c r="U147" s="5"/>
      <c r="V147" s="5"/>
      <c r="W147" s="5"/>
      <c r="X147" s="5"/>
      <c r="Y147" s="5"/>
      <c r="Z147" s="5"/>
      <c r="AA147" s="5"/>
      <c r="AB147" s="5"/>
      <c r="AC147" s="5"/>
      <c r="AD147" s="5"/>
    </row>
    <row r="148" ht="15.75" customHeight="1">
      <c r="A148" s="55"/>
      <c r="B148" s="5"/>
      <c r="C148" s="5"/>
      <c r="D148" s="5"/>
      <c r="E148" s="5"/>
      <c r="F148" s="5"/>
      <c r="G148" s="5"/>
      <c r="H148" s="134"/>
      <c r="I148" s="134"/>
      <c r="J148" s="195"/>
      <c r="K148" s="5"/>
      <c r="L148" s="5"/>
      <c r="M148" s="5"/>
      <c r="N148" s="5"/>
      <c r="O148" s="5"/>
      <c r="P148" s="5"/>
      <c r="Q148" s="5"/>
      <c r="R148" s="5"/>
      <c r="S148" s="5"/>
      <c r="T148" s="5"/>
      <c r="U148" s="5"/>
      <c r="V148" s="5"/>
      <c r="W148" s="5"/>
      <c r="X148" s="5"/>
      <c r="Y148" s="5"/>
      <c r="Z148" s="5"/>
      <c r="AA148" s="5"/>
      <c r="AB148" s="5"/>
      <c r="AC148" s="5"/>
      <c r="AD148" s="5"/>
    </row>
    <row r="149" ht="15.75" customHeight="1">
      <c r="A149" s="55"/>
      <c r="B149" s="5"/>
      <c r="C149" s="5"/>
      <c r="D149" s="5"/>
      <c r="E149" s="5"/>
      <c r="F149" s="5"/>
      <c r="G149" s="5"/>
      <c r="H149" s="134"/>
      <c r="I149" s="134"/>
      <c r="J149" s="195"/>
      <c r="K149" s="5"/>
      <c r="L149" s="5"/>
      <c r="M149" s="5"/>
      <c r="N149" s="5"/>
      <c r="O149" s="5"/>
      <c r="P149" s="5"/>
      <c r="Q149" s="5"/>
      <c r="R149" s="5"/>
      <c r="S149" s="5"/>
      <c r="T149" s="5"/>
      <c r="U149" s="5"/>
      <c r="V149" s="5"/>
      <c r="W149" s="5"/>
      <c r="X149" s="5"/>
      <c r="Y149" s="5"/>
      <c r="Z149" s="5"/>
      <c r="AA149" s="5"/>
      <c r="AB149" s="5"/>
      <c r="AC149" s="5"/>
      <c r="AD149" s="5"/>
    </row>
    <row r="150" ht="15.75" customHeight="1">
      <c r="A150" s="55"/>
      <c r="B150" s="5"/>
      <c r="C150" s="5"/>
      <c r="D150" s="5"/>
      <c r="E150" s="5"/>
      <c r="F150" s="5"/>
      <c r="G150" s="5"/>
      <c r="H150" s="134"/>
      <c r="I150" s="134"/>
      <c r="J150" s="195"/>
      <c r="K150" s="5"/>
      <c r="L150" s="5"/>
      <c r="M150" s="5"/>
      <c r="N150" s="5"/>
      <c r="O150" s="5"/>
      <c r="P150" s="5"/>
      <c r="Q150" s="5"/>
      <c r="R150" s="5"/>
      <c r="S150" s="5"/>
      <c r="T150" s="5"/>
      <c r="U150" s="5"/>
      <c r="V150" s="5"/>
      <c r="W150" s="5"/>
      <c r="X150" s="5"/>
      <c r="Y150" s="5"/>
      <c r="Z150" s="5"/>
      <c r="AA150" s="5"/>
      <c r="AB150" s="5"/>
      <c r="AC150" s="5"/>
      <c r="AD150" s="5"/>
    </row>
    <row r="151" ht="15.75" customHeight="1">
      <c r="A151" s="55"/>
      <c r="B151" s="5"/>
      <c r="C151" s="5"/>
      <c r="D151" s="5"/>
      <c r="E151" s="5"/>
      <c r="F151" s="5"/>
      <c r="G151" s="5"/>
      <c r="H151" s="134"/>
      <c r="I151" s="134"/>
      <c r="J151" s="195"/>
      <c r="K151" s="5"/>
      <c r="L151" s="5"/>
      <c r="M151" s="5"/>
      <c r="N151" s="5"/>
      <c r="O151" s="5"/>
      <c r="P151" s="5"/>
      <c r="Q151" s="5"/>
      <c r="R151" s="5"/>
      <c r="S151" s="5"/>
      <c r="T151" s="5"/>
      <c r="U151" s="5"/>
      <c r="V151" s="5"/>
      <c r="W151" s="5"/>
      <c r="X151" s="5"/>
      <c r="Y151" s="5"/>
      <c r="Z151" s="5"/>
      <c r="AA151" s="5"/>
      <c r="AB151" s="5"/>
      <c r="AC151" s="5"/>
      <c r="AD151" s="5"/>
    </row>
    <row r="152" ht="15.75" customHeight="1">
      <c r="A152" s="55"/>
      <c r="B152" s="5"/>
      <c r="C152" s="5"/>
      <c r="D152" s="5"/>
      <c r="E152" s="5"/>
      <c r="F152" s="5"/>
      <c r="G152" s="5"/>
      <c r="H152" s="134"/>
      <c r="I152" s="134"/>
      <c r="J152" s="195"/>
      <c r="K152" s="5"/>
      <c r="L152" s="5"/>
      <c r="M152" s="5"/>
      <c r="N152" s="5"/>
      <c r="O152" s="5"/>
      <c r="P152" s="5"/>
      <c r="Q152" s="5"/>
      <c r="R152" s="5"/>
      <c r="S152" s="5"/>
      <c r="T152" s="5"/>
      <c r="U152" s="5"/>
      <c r="V152" s="5"/>
      <c r="W152" s="5"/>
      <c r="X152" s="5"/>
      <c r="Y152" s="5"/>
      <c r="Z152" s="5"/>
      <c r="AA152" s="5"/>
      <c r="AB152" s="5"/>
      <c r="AC152" s="5"/>
      <c r="AD152" s="5"/>
    </row>
    <row r="153" ht="15.75" customHeight="1">
      <c r="A153" s="55"/>
      <c r="B153" s="5"/>
      <c r="C153" s="5"/>
      <c r="D153" s="5"/>
      <c r="E153" s="5"/>
      <c r="F153" s="5"/>
      <c r="G153" s="5"/>
      <c r="H153" s="134"/>
      <c r="I153" s="134"/>
      <c r="J153" s="195"/>
      <c r="K153" s="5"/>
      <c r="L153" s="5"/>
      <c r="M153" s="5"/>
      <c r="N153" s="5"/>
      <c r="O153" s="5"/>
      <c r="P153" s="5"/>
      <c r="Q153" s="5"/>
      <c r="R153" s="5"/>
      <c r="S153" s="5"/>
      <c r="T153" s="5"/>
      <c r="U153" s="5"/>
      <c r="V153" s="5"/>
      <c r="W153" s="5"/>
      <c r="X153" s="5"/>
      <c r="Y153" s="5"/>
      <c r="Z153" s="5"/>
      <c r="AA153" s="5"/>
      <c r="AB153" s="5"/>
      <c r="AC153" s="5"/>
      <c r="AD153" s="5"/>
    </row>
    <row r="154" ht="15.75" customHeight="1">
      <c r="A154" s="55"/>
      <c r="B154" s="5"/>
      <c r="C154" s="5"/>
      <c r="D154" s="5"/>
      <c r="E154" s="5"/>
      <c r="F154" s="5"/>
      <c r="G154" s="5"/>
      <c r="H154" s="134"/>
      <c r="I154" s="134"/>
      <c r="J154" s="195"/>
      <c r="K154" s="5"/>
      <c r="L154" s="5"/>
      <c r="M154" s="5"/>
      <c r="N154" s="5"/>
      <c r="O154" s="5"/>
      <c r="P154" s="5"/>
      <c r="Q154" s="5"/>
      <c r="R154" s="5"/>
      <c r="S154" s="5"/>
      <c r="T154" s="5"/>
      <c r="U154" s="5"/>
      <c r="V154" s="5"/>
      <c r="W154" s="5"/>
      <c r="X154" s="5"/>
      <c r="Y154" s="5"/>
      <c r="Z154" s="5"/>
      <c r="AA154" s="5"/>
      <c r="AB154" s="5"/>
      <c r="AC154" s="5"/>
      <c r="AD154" s="5"/>
    </row>
    <row r="155" ht="15.75" customHeight="1">
      <c r="A155" s="55"/>
      <c r="B155" s="5"/>
      <c r="C155" s="5"/>
      <c r="D155" s="5"/>
      <c r="E155" s="5"/>
      <c r="F155" s="5"/>
      <c r="G155" s="5"/>
      <c r="H155" s="134"/>
      <c r="I155" s="134"/>
      <c r="J155" s="195"/>
      <c r="K155" s="5"/>
      <c r="L155" s="5"/>
      <c r="M155" s="5"/>
      <c r="N155" s="5"/>
      <c r="O155" s="5"/>
      <c r="P155" s="5"/>
      <c r="Q155" s="5"/>
      <c r="R155" s="5"/>
      <c r="S155" s="5"/>
      <c r="T155" s="5"/>
      <c r="U155" s="5"/>
      <c r="V155" s="5"/>
      <c r="W155" s="5"/>
      <c r="X155" s="5"/>
      <c r="Y155" s="5"/>
      <c r="Z155" s="5"/>
      <c r="AA155" s="5"/>
      <c r="AB155" s="5"/>
      <c r="AC155" s="5"/>
      <c r="AD155" s="5"/>
    </row>
    <row r="156" ht="15.75" customHeight="1">
      <c r="A156" s="55"/>
      <c r="B156" s="5"/>
      <c r="C156" s="5"/>
      <c r="D156" s="5"/>
      <c r="E156" s="5"/>
      <c r="F156" s="5"/>
      <c r="G156" s="5"/>
      <c r="H156" s="134"/>
      <c r="I156" s="134"/>
      <c r="J156" s="195"/>
      <c r="K156" s="5"/>
      <c r="L156" s="5"/>
      <c r="M156" s="5"/>
      <c r="N156" s="5"/>
      <c r="O156" s="5"/>
      <c r="P156" s="5"/>
      <c r="Q156" s="5"/>
      <c r="R156" s="5"/>
      <c r="S156" s="5"/>
      <c r="T156" s="5"/>
      <c r="U156" s="5"/>
      <c r="V156" s="5"/>
      <c r="W156" s="5"/>
      <c r="X156" s="5"/>
      <c r="Y156" s="5"/>
      <c r="Z156" s="5"/>
      <c r="AA156" s="5"/>
      <c r="AB156" s="5"/>
      <c r="AC156" s="5"/>
      <c r="AD156" s="5"/>
    </row>
    <row r="157" ht="15.75" customHeight="1">
      <c r="A157" s="55"/>
      <c r="B157" s="5"/>
      <c r="C157" s="5"/>
      <c r="D157" s="5"/>
      <c r="E157" s="5"/>
      <c r="F157" s="5"/>
      <c r="G157" s="5"/>
      <c r="H157" s="134"/>
      <c r="I157" s="134"/>
      <c r="J157" s="195"/>
      <c r="K157" s="5"/>
      <c r="L157" s="5"/>
      <c r="M157" s="5"/>
      <c r="N157" s="5"/>
      <c r="O157" s="5"/>
      <c r="P157" s="5"/>
      <c r="Q157" s="5"/>
      <c r="R157" s="5"/>
      <c r="S157" s="5"/>
      <c r="T157" s="5"/>
      <c r="U157" s="5"/>
      <c r="V157" s="5"/>
      <c r="W157" s="5"/>
      <c r="X157" s="5"/>
      <c r="Y157" s="5"/>
      <c r="Z157" s="5"/>
      <c r="AA157" s="5"/>
      <c r="AB157" s="5"/>
      <c r="AC157" s="5"/>
      <c r="AD157" s="5"/>
    </row>
    <row r="158" ht="15.75" customHeight="1">
      <c r="A158" s="55"/>
      <c r="B158" s="5"/>
      <c r="C158" s="5"/>
      <c r="D158" s="5"/>
      <c r="E158" s="5"/>
      <c r="F158" s="5"/>
      <c r="G158" s="5"/>
      <c r="H158" s="134"/>
      <c r="I158" s="134"/>
      <c r="J158" s="195"/>
      <c r="K158" s="5"/>
      <c r="L158" s="5"/>
      <c r="M158" s="5"/>
      <c r="N158" s="5"/>
      <c r="O158" s="5"/>
      <c r="P158" s="5"/>
      <c r="Q158" s="5"/>
      <c r="R158" s="5"/>
      <c r="S158" s="5"/>
      <c r="T158" s="5"/>
      <c r="U158" s="5"/>
      <c r="V158" s="5"/>
      <c r="W158" s="5"/>
      <c r="X158" s="5"/>
      <c r="Y158" s="5"/>
      <c r="Z158" s="5"/>
      <c r="AA158" s="5"/>
      <c r="AB158" s="5"/>
      <c r="AC158" s="5"/>
      <c r="AD158" s="5"/>
    </row>
    <row r="159" ht="15.75" customHeight="1">
      <c r="A159" s="55"/>
      <c r="B159" s="5"/>
      <c r="C159" s="5"/>
      <c r="D159" s="5"/>
      <c r="E159" s="5"/>
      <c r="F159" s="5"/>
      <c r="G159" s="5"/>
      <c r="H159" s="134"/>
      <c r="I159" s="134"/>
      <c r="J159" s="195"/>
      <c r="K159" s="5"/>
      <c r="L159" s="5"/>
      <c r="M159" s="5"/>
      <c r="N159" s="5"/>
      <c r="O159" s="5"/>
      <c r="P159" s="5"/>
      <c r="Q159" s="5"/>
      <c r="R159" s="5"/>
      <c r="S159" s="5"/>
      <c r="T159" s="5"/>
      <c r="U159" s="5"/>
      <c r="V159" s="5"/>
      <c r="W159" s="5"/>
      <c r="X159" s="5"/>
      <c r="Y159" s="5"/>
      <c r="Z159" s="5"/>
      <c r="AA159" s="5"/>
      <c r="AB159" s="5"/>
      <c r="AC159" s="5"/>
      <c r="AD159" s="5"/>
    </row>
    <row r="160" ht="15.75" customHeight="1">
      <c r="A160" s="55"/>
      <c r="B160" s="5"/>
      <c r="C160" s="5"/>
      <c r="D160" s="5"/>
      <c r="E160" s="5"/>
      <c r="F160" s="5"/>
      <c r="G160" s="5"/>
      <c r="H160" s="134"/>
      <c r="I160" s="134"/>
      <c r="J160" s="195"/>
      <c r="K160" s="5"/>
      <c r="L160" s="5"/>
      <c r="M160" s="5"/>
      <c r="N160" s="5"/>
      <c r="O160" s="5"/>
      <c r="P160" s="5"/>
      <c r="Q160" s="5"/>
      <c r="R160" s="5"/>
      <c r="S160" s="5"/>
      <c r="T160" s="5"/>
      <c r="U160" s="5"/>
      <c r="V160" s="5"/>
      <c r="W160" s="5"/>
      <c r="X160" s="5"/>
      <c r="Y160" s="5"/>
      <c r="Z160" s="5"/>
      <c r="AA160" s="5"/>
      <c r="AB160" s="5"/>
      <c r="AC160" s="5"/>
      <c r="AD160" s="5"/>
    </row>
    <row r="161" ht="15.75" customHeight="1">
      <c r="A161" s="55"/>
      <c r="B161" s="5"/>
      <c r="C161" s="5"/>
      <c r="D161" s="5"/>
      <c r="E161" s="5"/>
      <c r="F161" s="5"/>
      <c r="G161" s="5"/>
      <c r="H161" s="134"/>
      <c r="I161" s="134"/>
      <c r="J161" s="195"/>
      <c r="K161" s="5"/>
      <c r="L161" s="5"/>
      <c r="M161" s="5"/>
      <c r="N161" s="5"/>
      <c r="O161" s="5"/>
      <c r="P161" s="5"/>
      <c r="Q161" s="5"/>
      <c r="R161" s="5"/>
      <c r="S161" s="5"/>
      <c r="T161" s="5"/>
      <c r="U161" s="5"/>
      <c r="V161" s="5"/>
      <c r="W161" s="5"/>
      <c r="X161" s="5"/>
      <c r="Y161" s="5"/>
      <c r="Z161" s="5"/>
      <c r="AA161" s="5"/>
      <c r="AB161" s="5"/>
      <c r="AC161" s="5"/>
      <c r="AD161" s="5"/>
    </row>
    <row r="162" ht="15.75" customHeight="1">
      <c r="A162" s="55"/>
      <c r="B162" s="5"/>
      <c r="C162" s="5"/>
      <c r="D162" s="5"/>
      <c r="E162" s="5"/>
      <c r="F162" s="5"/>
      <c r="G162" s="5"/>
      <c r="H162" s="134"/>
      <c r="I162" s="134"/>
      <c r="J162" s="195"/>
      <c r="K162" s="5"/>
      <c r="L162" s="5"/>
      <c r="M162" s="5"/>
      <c r="N162" s="5"/>
      <c r="O162" s="5"/>
      <c r="P162" s="5"/>
      <c r="Q162" s="5"/>
      <c r="R162" s="5"/>
      <c r="S162" s="5"/>
      <c r="T162" s="5"/>
      <c r="U162" s="5"/>
      <c r="V162" s="5"/>
      <c r="W162" s="5"/>
      <c r="X162" s="5"/>
      <c r="Y162" s="5"/>
      <c r="Z162" s="5"/>
      <c r="AA162" s="5"/>
      <c r="AB162" s="5"/>
      <c r="AC162" s="5"/>
      <c r="AD162" s="5"/>
    </row>
    <row r="163" ht="15.75" customHeight="1">
      <c r="A163" s="55"/>
      <c r="B163" s="5"/>
      <c r="C163" s="5"/>
      <c r="D163" s="5"/>
      <c r="E163" s="5"/>
      <c r="F163" s="5"/>
      <c r="G163" s="5"/>
      <c r="H163" s="134"/>
      <c r="I163" s="134"/>
      <c r="J163" s="195"/>
      <c r="K163" s="5"/>
      <c r="L163" s="5"/>
      <c r="M163" s="5"/>
      <c r="N163" s="5"/>
      <c r="O163" s="5"/>
      <c r="P163" s="5"/>
      <c r="Q163" s="5"/>
      <c r="R163" s="5"/>
      <c r="S163" s="5"/>
      <c r="T163" s="5"/>
      <c r="U163" s="5"/>
      <c r="V163" s="5"/>
      <c r="W163" s="5"/>
      <c r="X163" s="5"/>
      <c r="Y163" s="5"/>
      <c r="Z163" s="5"/>
      <c r="AA163" s="5"/>
      <c r="AB163" s="5"/>
      <c r="AC163" s="5"/>
      <c r="AD163" s="5"/>
    </row>
    <row r="164" ht="15.75" customHeight="1">
      <c r="A164" s="55"/>
      <c r="B164" s="5"/>
      <c r="C164" s="5"/>
      <c r="D164" s="5"/>
      <c r="E164" s="5"/>
      <c r="F164" s="5"/>
      <c r="G164" s="5"/>
      <c r="H164" s="134"/>
      <c r="I164" s="134"/>
      <c r="J164" s="195"/>
      <c r="K164" s="5"/>
      <c r="L164" s="5"/>
      <c r="M164" s="5"/>
      <c r="N164" s="5"/>
      <c r="O164" s="5"/>
      <c r="P164" s="5"/>
      <c r="Q164" s="5"/>
      <c r="R164" s="5"/>
      <c r="S164" s="5"/>
      <c r="T164" s="5"/>
      <c r="U164" s="5"/>
      <c r="V164" s="5"/>
      <c r="W164" s="5"/>
      <c r="X164" s="5"/>
      <c r="Y164" s="5"/>
      <c r="Z164" s="5"/>
      <c r="AA164" s="5"/>
      <c r="AB164" s="5"/>
      <c r="AC164" s="5"/>
      <c r="AD164" s="5"/>
    </row>
    <row r="165" ht="15.75" customHeight="1">
      <c r="A165" s="55"/>
      <c r="B165" s="5"/>
      <c r="C165" s="5"/>
      <c r="D165" s="5"/>
      <c r="E165" s="5"/>
      <c r="F165" s="5"/>
      <c r="G165" s="5"/>
      <c r="H165" s="134"/>
      <c r="I165" s="134"/>
      <c r="J165" s="195"/>
      <c r="K165" s="5"/>
      <c r="L165" s="5"/>
      <c r="M165" s="5"/>
      <c r="N165" s="5"/>
      <c r="O165" s="5"/>
      <c r="P165" s="5"/>
      <c r="Q165" s="5"/>
      <c r="R165" s="5"/>
      <c r="S165" s="5"/>
      <c r="T165" s="5"/>
      <c r="U165" s="5"/>
      <c r="V165" s="5"/>
      <c r="W165" s="5"/>
      <c r="X165" s="5"/>
      <c r="Y165" s="5"/>
      <c r="Z165" s="5"/>
      <c r="AA165" s="5"/>
      <c r="AB165" s="5"/>
      <c r="AC165" s="5"/>
      <c r="AD165" s="5"/>
    </row>
    <row r="166" ht="15.75" customHeight="1">
      <c r="A166" s="55"/>
      <c r="B166" s="5"/>
      <c r="C166" s="5"/>
      <c r="D166" s="5"/>
      <c r="E166" s="5"/>
      <c r="F166" s="5"/>
      <c r="G166" s="5"/>
      <c r="H166" s="134"/>
      <c r="I166" s="134"/>
      <c r="J166" s="195"/>
      <c r="K166" s="5"/>
      <c r="L166" s="5"/>
      <c r="M166" s="5"/>
      <c r="N166" s="5"/>
      <c r="O166" s="5"/>
      <c r="P166" s="5"/>
      <c r="Q166" s="5"/>
      <c r="R166" s="5"/>
      <c r="S166" s="5"/>
      <c r="T166" s="5"/>
      <c r="U166" s="5"/>
      <c r="V166" s="5"/>
      <c r="W166" s="5"/>
      <c r="X166" s="5"/>
      <c r="Y166" s="5"/>
      <c r="Z166" s="5"/>
      <c r="AA166" s="5"/>
      <c r="AB166" s="5"/>
      <c r="AC166" s="5"/>
      <c r="AD166" s="5"/>
    </row>
    <row r="167" ht="15.75" customHeight="1">
      <c r="A167" s="55"/>
      <c r="B167" s="5"/>
      <c r="C167" s="5"/>
      <c r="D167" s="5"/>
      <c r="E167" s="5"/>
      <c r="F167" s="5"/>
      <c r="G167" s="5"/>
      <c r="H167" s="134"/>
      <c r="I167" s="134"/>
      <c r="J167" s="195"/>
      <c r="K167" s="5"/>
      <c r="L167" s="5"/>
      <c r="M167" s="5"/>
      <c r="N167" s="5"/>
      <c r="O167" s="5"/>
      <c r="P167" s="5"/>
      <c r="Q167" s="5"/>
      <c r="R167" s="5"/>
      <c r="S167" s="5"/>
      <c r="T167" s="5"/>
      <c r="U167" s="5"/>
      <c r="V167" s="5"/>
      <c r="W167" s="5"/>
      <c r="X167" s="5"/>
      <c r="Y167" s="5"/>
      <c r="Z167" s="5"/>
      <c r="AA167" s="5"/>
      <c r="AB167" s="5"/>
      <c r="AC167" s="5"/>
      <c r="AD167" s="5"/>
    </row>
    <row r="168" ht="15.75" customHeight="1">
      <c r="A168" s="55"/>
      <c r="B168" s="5"/>
      <c r="C168" s="5"/>
      <c r="D168" s="5"/>
      <c r="E168" s="5"/>
      <c r="F168" s="5"/>
      <c r="G168" s="5"/>
      <c r="H168" s="134"/>
      <c r="I168" s="134"/>
      <c r="J168" s="195"/>
      <c r="K168" s="5"/>
      <c r="L168" s="5"/>
      <c r="M168" s="5"/>
      <c r="N168" s="5"/>
      <c r="O168" s="5"/>
      <c r="P168" s="5"/>
      <c r="Q168" s="5"/>
      <c r="R168" s="5"/>
      <c r="S168" s="5"/>
      <c r="T168" s="5"/>
      <c r="U168" s="5"/>
      <c r="V168" s="5"/>
      <c r="W168" s="5"/>
      <c r="X168" s="5"/>
      <c r="Y168" s="5"/>
      <c r="Z168" s="5"/>
      <c r="AA168" s="5"/>
      <c r="AB168" s="5"/>
      <c r="AC168" s="5"/>
      <c r="AD168" s="5"/>
    </row>
    <row r="169" ht="15.75" customHeight="1">
      <c r="A169" s="55"/>
      <c r="B169" s="5"/>
      <c r="C169" s="5"/>
      <c r="D169" s="5"/>
      <c r="E169" s="5"/>
      <c r="F169" s="5"/>
      <c r="G169" s="5"/>
      <c r="H169" s="134"/>
      <c r="I169" s="134"/>
      <c r="J169" s="195"/>
      <c r="K169" s="5"/>
      <c r="L169" s="5"/>
      <c r="M169" s="5"/>
      <c r="N169" s="5"/>
      <c r="O169" s="5"/>
      <c r="P169" s="5"/>
      <c r="Q169" s="5"/>
      <c r="R169" s="5"/>
      <c r="S169" s="5"/>
      <c r="T169" s="5"/>
      <c r="U169" s="5"/>
      <c r="V169" s="5"/>
      <c r="W169" s="5"/>
      <c r="X169" s="5"/>
      <c r="Y169" s="5"/>
      <c r="Z169" s="5"/>
      <c r="AA169" s="5"/>
      <c r="AB169" s="5"/>
      <c r="AC169" s="5"/>
      <c r="AD169" s="5"/>
    </row>
    <row r="170" ht="15.75" customHeight="1">
      <c r="A170" s="55"/>
      <c r="B170" s="5"/>
      <c r="C170" s="5"/>
      <c r="D170" s="5"/>
      <c r="E170" s="5"/>
      <c r="F170" s="5"/>
      <c r="G170" s="5"/>
      <c r="H170" s="134"/>
      <c r="I170" s="134"/>
      <c r="J170" s="195"/>
      <c r="K170" s="5"/>
      <c r="L170" s="5"/>
      <c r="M170" s="5"/>
      <c r="N170" s="5"/>
      <c r="O170" s="5"/>
      <c r="P170" s="5"/>
      <c r="Q170" s="5"/>
      <c r="R170" s="5"/>
      <c r="S170" s="5"/>
      <c r="T170" s="5"/>
      <c r="U170" s="5"/>
      <c r="V170" s="5"/>
      <c r="W170" s="5"/>
      <c r="X170" s="5"/>
      <c r="Y170" s="5"/>
      <c r="Z170" s="5"/>
      <c r="AA170" s="5"/>
      <c r="AB170" s="5"/>
      <c r="AC170" s="5"/>
      <c r="AD170" s="5"/>
    </row>
    <row r="171" ht="15.75" customHeight="1">
      <c r="A171" s="55"/>
      <c r="B171" s="5"/>
      <c r="C171" s="5"/>
      <c r="D171" s="5"/>
      <c r="E171" s="5"/>
      <c r="F171" s="5"/>
      <c r="G171" s="5"/>
      <c r="H171" s="134"/>
      <c r="I171" s="134"/>
      <c r="J171" s="195"/>
      <c r="K171" s="5"/>
      <c r="L171" s="5"/>
      <c r="M171" s="5"/>
      <c r="N171" s="5"/>
      <c r="O171" s="5"/>
      <c r="P171" s="5"/>
      <c r="Q171" s="5"/>
      <c r="R171" s="5"/>
      <c r="S171" s="5"/>
      <c r="T171" s="5"/>
      <c r="U171" s="5"/>
      <c r="V171" s="5"/>
      <c r="W171" s="5"/>
      <c r="X171" s="5"/>
      <c r="Y171" s="5"/>
      <c r="Z171" s="5"/>
      <c r="AA171" s="5"/>
      <c r="AB171" s="5"/>
      <c r="AC171" s="5"/>
      <c r="AD171" s="5"/>
    </row>
    <row r="172" ht="15.75" customHeight="1">
      <c r="A172" s="55"/>
      <c r="B172" s="5"/>
      <c r="C172" s="5"/>
      <c r="D172" s="5"/>
      <c r="E172" s="5"/>
      <c r="F172" s="5"/>
      <c r="G172" s="5"/>
      <c r="H172" s="134"/>
      <c r="I172" s="134"/>
      <c r="J172" s="195"/>
      <c r="K172" s="5"/>
      <c r="L172" s="5"/>
      <c r="M172" s="5"/>
      <c r="N172" s="5"/>
      <c r="O172" s="5"/>
      <c r="P172" s="5"/>
      <c r="Q172" s="5"/>
      <c r="R172" s="5"/>
      <c r="S172" s="5"/>
      <c r="T172" s="5"/>
      <c r="U172" s="5"/>
      <c r="V172" s="5"/>
      <c r="W172" s="5"/>
      <c r="X172" s="5"/>
      <c r="Y172" s="5"/>
      <c r="Z172" s="5"/>
      <c r="AA172" s="5"/>
      <c r="AB172" s="5"/>
      <c r="AC172" s="5"/>
      <c r="AD172" s="5"/>
    </row>
    <row r="173" ht="15.75" customHeight="1">
      <c r="A173" s="55"/>
      <c r="B173" s="5"/>
      <c r="C173" s="5"/>
      <c r="D173" s="5"/>
      <c r="E173" s="5"/>
      <c r="F173" s="5"/>
      <c r="G173" s="5"/>
      <c r="H173" s="134"/>
      <c r="I173" s="134"/>
      <c r="J173" s="195"/>
      <c r="K173" s="5"/>
      <c r="L173" s="5"/>
      <c r="M173" s="5"/>
      <c r="N173" s="5"/>
      <c r="O173" s="5"/>
      <c r="P173" s="5"/>
      <c r="Q173" s="5"/>
      <c r="R173" s="5"/>
      <c r="S173" s="5"/>
      <c r="T173" s="5"/>
      <c r="U173" s="5"/>
      <c r="V173" s="5"/>
      <c r="W173" s="5"/>
      <c r="X173" s="5"/>
      <c r="Y173" s="5"/>
      <c r="Z173" s="5"/>
      <c r="AA173" s="5"/>
      <c r="AB173" s="5"/>
      <c r="AC173" s="5"/>
      <c r="AD173" s="5"/>
    </row>
    <row r="174" ht="15.75" customHeight="1">
      <c r="A174" s="55"/>
      <c r="B174" s="5"/>
      <c r="C174" s="5"/>
      <c r="D174" s="5"/>
      <c r="E174" s="5"/>
      <c r="F174" s="5"/>
      <c r="G174" s="5"/>
      <c r="H174" s="134"/>
      <c r="I174" s="134"/>
      <c r="J174" s="195"/>
      <c r="K174" s="5"/>
      <c r="L174" s="5"/>
      <c r="M174" s="5"/>
      <c r="N174" s="5"/>
      <c r="O174" s="5"/>
      <c r="P174" s="5"/>
      <c r="Q174" s="5"/>
      <c r="R174" s="5"/>
      <c r="S174" s="5"/>
      <c r="T174" s="5"/>
      <c r="U174" s="5"/>
      <c r="V174" s="5"/>
      <c r="W174" s="5"/>
      <c r="X174" s="5"/>
      <c r="Y174" s="5"/>
      <c r="Z174" s="5"/>
      <c r="AA174" s="5"/>
      <c r="AB174" s="5"/>
      <c r="AC174" s="5"/>
      <c r="AD174" s="5"/>
    </row>
    <row r="175" ht="15.75" customHeight="1">
      <c r="A175" s="55"/>
      <c r="B175" s="5"/>
      <c r="C175" s="5"/>
      <c r="D175" s="5"/>
      <c r="E175" s="5"/>
      <c r="F175" s="5"/>
      <c r="G175" s="5"/>
      <c r="H175" s="134"/>
      <c r="I175" s="134"/>
      <c r="J175" s="195"/>
      <c r="K175" s="5"/>
      <c r="L175" s="5"/>
      <c r="M175" s="5"/>
      <c r="N175" s="5"/>
      <c r="O175" s="5"/>
      <c r="P175" s="5"/>
      <c r="Q175" s="5"/>
      <c r="R175" s="5"/>
      <c r="S175" s="5"/>
      <c r="T175" s="5"/>
      <c r="U175" s="5"/>
      <c r="V175" s="5"/>
      <c r="W175" s="5"/>
      <c r="X175" s="5"/>
      <c r="Y175" s="5"/>
      <c r="Z175" s="5"/>
      <c r="AA175" s="5"/>
      <c r="AB175" s="5"/>
      <c r="AC175" s="5"/>
      <c r="AD175" s="5"/>
    </row>
    <row r="176" ht="15.75" customHeight="1">
      <c r="A176" s="55"/>
      <c r="B176" s="5"/>
      <c r="C176" s="5"/>
      <c r="D176" s="5"/>
      <c r="E176" s="5"/>
      <c r="F176" s="5"/>
      <c r="G176" s="5"/>
      <c r="H176" s="134"/>
      <c r="I176" s="134"/>
      <c r="J176" s="195"/>
      <c r="K176" s="5"/>
      <c r="L176" s="5"/>
      <c r="M176" s="5"/>
      <c r="N176" s="5"/>
      <c r="O176" s="5"/>
      <c r="P176" s="5"/>
      <c r="Q176" s="5"/>
      <c r="R176" s="5"/>
      <c r="S176" s="5"/>
      <c r="T176" s="5"/>
      <c r="U176" s="5"/>
      <c r="V176" s="5"/>
      <c r="W176" s="5"/>
      <c r="X176" s="5"/>
      <c r="Y176" s="5"/>
      <c r="Z176" s="5"/>
      <c r="AA176" s="5"/>
      <c r="AB176" s="5"/>
      <c r="AC176" s="5"/>
      <c r="AD176" s="5"/>
    </row>
    <row r="177" ht="15.75" customHeight="1">
      <c r="A177" s="55"/>
      <c r="B177" s="5"/>
      <c r="C177" s="5"/>
      <c r="D177" s="5"/>
      <c r="E177" s="5"/>
      <c r="F177" s="5"/>
      <c r="G177" s="5"/>
      <c r="H177" s="134"/>
      <c r="I177" s="134"/>
      <c r="J177" s="195"/>
      <c r="K177" s="5"/>
      <c r="L177" s="5"/>
      <c r="M177" s="5"/>
      <c r="N177" s="5"/>
      <c r="O177" s="5"/>
      <c r="P177" s="5"/>
      <c r="Q177" s="5"/>
      <c r="R177" s="5"/>
      <c r="S177" s="5"/>
      <c r="T177" s="5"/>
      <c r="U177" s="5"/>
      <c r="V177" s="5"/>
      <c r="W177" s="5"/>
      <c r="X177" s="5"/>
      <c r="Y177" s="5"/>
      <c r="Z177" s="5"/>
      <c r="AA177" s="5"/>
      <c r="AB177" s="5"/>
      <c r="AC177" s="5"/>
      <c r="AD177" s="5"/>
    </row>
    <row r="178" ht="15.75" customHeight="1">
      <c r="A178" s="55"/>
      <c r="B178" s="5"/>
      <c r="C178" s="5"/>
      <c r="D178" s="5"/>
      <c r="E178" s="5"/>
      <c r="F178" s="5"/>
      <c r="G178" s="5"/>
      <c r="H178" s="134"/>
      <c r="I178" s="134"/>
      <c r="J178" s="195"/>
      <c r="K178" s="5"/>
      <c r="L178" s="5"/>
      <c r="M178" s="5"/>
      <c r="N178" s="5"/>
      <c r="O178" s="5"/>
      <c r="P178" s="5"/>
      <c r="Q178" s="5"/>
      <c r="R178" s="5"/>
      <c r="S178" s="5"/>
      <c r="T178" s="5"/>
      <c r="U178" s="5"/>
      <c r="V178" s="5"/>
      <c r="W178" s="5"/>
      <c r="X178" s="5"/>
      <c r="Y178" s="5"/>
      <c r="Z178" s="5"/>
      <c r="AA178" s="5"/>
      <c r="AB178" s="5"/>
      <c r="AC178" s="5"/>
      <c r="AD178" s="5"/>
    </row>
    <row r="179" ht="15.75" customHeight="1">
      <c r="A179" s="55"/>
      <c r="B179" s="5"/>
      <c r="C179" s="5"/>
      <c r="D179" s="5"/>
      <c r="E179" s="5"/>
      <c r="F179" s="5"/>
      <c r="G179" s="5"/>
      <c r="H179" s="134"/>
      <c r="I179" s="134"/>
      <c r="J179" s="195"/>
      <c r="K179" s="5"/>
      <c r="L179" s="5"/>
      <c r="M179" s="5"/>
      <c r="N179" s="5"/>
      <c r="O179" s="5"/>
      <c r="P179" s="5"/>
      <c r="Q179" s="5"/>
      <c r="R179" s="5"/>
      <c r="S179" s="5"/>
      <c r="T179" s="5"/>
      <c r="U179" s="5"/>
      <c r="V179" s="5"/>
      <c r="W179" s="5"/>
      <c r="X179" s="5"/>
      <c r="Y179" s="5"/>
      <c r="Z179" s="5"/>
      <c r="AA179" s="5"/>
      <c r="AB179" s="5"/>
      <c r="AC179" s="5"/>
      <c r="AD179" s="5"/>
    </row>
    <row r="180" ht="15.75" customHeight="1">
      <c r="A180" s="55"/>
      <c r="B180" s="5"/>
      <c r="C180" s="5"/>
      <c r="D180" s="5"/>
      <c r="E180" s="5"/>
      <c r="F180" s="5"/>
      <c r="G180" s="5"/>
      <c r="H180" s="134"/>
      <c r="I180" s="134"/>
      <c r="J180" s="195"/>
      <c r="K180" s="5"/>
      <c r="L180" s="5"/>
      <c r="M180" s="5"/>
      <c r="N180" s="5"/>
      <c r="O180" s="5"/>
      <c r="P180" s="5"/>
      <c r="Q180" s="5"/>
      <c r="R180" s="5"/>
      <c r="S180" s="5"/>
      <c r="T180" s="5"/>
      <c r="U180" s="5"/>
      <c r="V180" s="5"/>
      <c r="W180" s="5"/>
      <c r="X180" s="5"/>
      <c r="Y180" s="5"/>
      <c r="Z180" s="5"/>
      <c r="AA180" s="5"/>
      <c r="AB180" s="5"/>
      <c r="AC180" s="5"/>
      <c r="AD180" s="5"/>
    </row>
    <row r="181" ht="15.75" customHeight="1">
      <c r="A181" s="55"/>
      <c r="B181" s="5"/>
      <c r="C181" s="5"/>
      <c r="D181" s="5"/>
      <c r="E181" s="5"/>
      <c r="F181" s="5"/>
      <c r="G181" s="5"/>
      <c r="H181" s="134"/>
      <c r="I181" s="134"/>
      <c r="J181" s="195"/>
      <c r="K181" s="5"/>
      <c r="L181" s="5"/>
      <c r="M181" s="5"/>
      <c r="N181" s="5"/>
      <c r="O181" s="5"/>
      <c r="P181" s="5"/>
      <c r="Q181" s="5"/>
      <c r="R181" s="5"/>
      <c r="S181" s="5"/>
      <c r="T181" s="5"/>
      <c r="U181" s="5"/>
      <c r="V181" s="5"/>
      <c r="W181" s="5"/>
      <c r="X181" s="5"/>
      <c r="Y181" s="5"/>
      <c r="Z181" s="5"/>
      <c r="AA181" s="5"/>
      <c r="AB181" s="5"/>
      <c r="AC181" s="5"/>
      <c r="AD181" s="5"/>
    </row>
    <row r="182" ht="15.75" customHeight="1">
      <c r="A182" s="55"/>
      <c r="B182" s="5"/>
      <c r="C182" s="5"/>
      <c r="D182" s="5"/>
      <c r="E182" s="5"/>
      <c r="F182" s="5"/>
      <c r="G182" s="5"/>
      <c r="H182" s="134"/>
      <c r="I182" s="134"/>
      <c r="J182" s="195"/>
      <c r="K182" s="5"/>
      <c r="L182" s="5"/>
      <c r="M182" s="5"/>
      <c r="N182" s="5"/>
      <c r="O182" s="5"/>
      <c r="P182" s="5"/>
      <c r="Q182" s="5"/>
      <c r="R182" s="5"/>
      <c r="S182" s="5"/>
      <c r="T182" s="5"/>
      <c r="U182" s="5"/>
      <c r="V182" s="5"/>
      <c r="W182" s="5"/>
      <c r="X182" s="5"/>
      <c r="Y182" s="5"/>
      <c r="Z182" s="5"/>
      <c r="AA182" s="5"/>
      <c r="AB182" s="5"/>
      <c r="AC182" s="5"/>
      <c r="AD182" s="5"/>
    </row>
    <row r="183" ht="15.75" customHeight="1">
      <c r="A183" s="55"/>
      <c r="B183" s="5"/>
      <c r="C183" s="5"/>
      <c r="D183" s="5"/>
      <c r="E183" s="5"/>
      <c r="F183" s="5"/>
      <c r="G183" s="5"/>
      <c r="H183" s="134"/>
      <c r="I183" s="134"/>
      <c r="J183" s="195"/>
      <c r="K183" s="5"/>
      <c r="L183" s="5"/>
      <c r="M183" s="5"/>
      <c r="N183" s="5"/>
      <c r="O183" s="5"/>
      <c r="P183" s="5"/>
      <c r="Q183" s="5"/>
      <c r="R183" s="5"/>
      <c r="S183" s="5"/>
      <c r="T183" s="5"/>
      <c r="U183" s="5"/>
      <c r="V183" s="5"/>
      <c r="W183" s="5"/>
      <c r="X183" s="5"/>
      <c r="Y183" s="5"/>
      <c r="Z183" s="5"/>
      <c r="AA183" s="5"/>
      <c r="AB183" s="5"/>
      <c r="AC183" s="5"/>
      <c r="AD183" s="5"/>
    </row>
    <row r="184" ht="15.75" customHeight="1">
      <c r="A184" s="55"/>
      <c r="B184" s="5"/>
      <c r="C184" s="5"/>
      <c r="D184" s="5"/>
      <c r="E184" s="5"/>
      <c r="F184" s="5"/>
      <c r="G184" s="5"/>
      <c r="H184" s="134"/>
      <c r="I184" s="134"/>
      <c r="J184" s="195"/>
      <c r="K184" s="5"/>
      <c r="L184" s="5"/>
      <c r="M184" s="5"/>
      <c r="N184" s="5"/>
      <c r="O184" s="5"/>
      <c r="P184" s="5"/>
      <c r="Q184" s="5"/>
      <c r="R184" s="5"/>
      <c r="S184" s="5"/>
      <c r="T184" s="5"/>
      <c r="U184" s="5"/>
      <c r="V184" s="5"/>
      <c r="W184" s="5"/>
      <c r="X184" s="5"/>
      <c r="Y184" s="5"/>
      <c r="Z184" s="5"/>
      <c r="AA184" s="5"/>
      <c r="AB184" s="5"/>
      <c r="AC184" s="5"/>
      <c r="AD184" s="5"/>
    </row>
    <row r="185" ht="15.75" customHeight="1">
      <c r="A185" s="55"/>
      <c r="B185" s="5"/>
      <c r="C185" s="5"/>
      <c r="D185" s="5"/>
      <c r="E185" s="5"/>
      <c r="F185" s="5"/>
      <c r="G185" s="5"/>
      <c r="H185" s="134"/>
      <c r="I185" s="134"/>
      <c r="J185" s="195"/>
      <c r="K185" s="5"/>
      <c r="L185" s="5"/>
      <c r="M185" s="5"/>
      <c r="N185" s="5"/>
      <c r="O185" s="5"/>
      <c r="P185" s="5"/>
      <c r="Q185" s="5"/>
      <c r="R185" s="5"/>
      <c r="S185" s="5"/>
      <c r="T185" s="5"/>
      <c r="U185" s="5"/>
      <c r="V185" s="5"/>
      <c r="W185" s="5"/>
      <c r="X185" s="5"/>
      <c r="Y185" s="5"/>
      <c r="Z185" s="5"/>
      <c r="AA185" s="5"/>
      <c r="AB185" s="5"/>
      <c r="AC185" s="5"/>
      <c r="AD185" s="5"/>
    </row>
    <row r="186" ht="15.75" customHeight="1">
      <c r="A186" s="55"/>
      <c r="B186" s="5"/>
      <c r="C186" s="5"/>
      <c r="D186" s="5"/>
      <c r="E186" s="5"/>
      <c r="F186" s="5"/>
      <c r="G186" s="5"/>
      <c r="H186" s="134"/>
      <c r="I186" s="134"/>
      <c r="J186" s="195"/>
      <c r="K186" s="5"/>
      <c r="L186" s="5"/>
      <c r="M186" s="5"/>
      <c r="N186" s="5"/>
      <c r="O186" s="5"/>
      <c r="P186" s="5"/>
      <c r="Q186" s="5"/>
      <c r="R186" s="5"/>
      <c r="S186" s="5"/>
      <c r="T186" s="5"/>
      <c r="U186" s="5"/>
      <c r="V186" s="5"/>
      <c r="W186" s="5"/>
      <c r="X186" s="5"/>
      <c r="Y186" s="5"/>
      <c r="Z186" s="5"/>
      <c r="AA186" s="5"/>
      <c r="AB186" s="5"/>
      <c r="AC186" s="5"/>
      <c r="AD186" s="5"/>
    </row>
    <row r="187" ht="15.75" customHeight="1">
      <c r="A187" s="55"/>
      <c r="B187" s="5"/>
      <c r="C187" s="5"/>
      <c r="D187" s="5"/>
      <c r="E187" s="5"/>
      <c r="F187" s="5"/>
      <c r="G187" s="5"/>
      <c r="H187" s="134"/>
      <c r="I187" s="134"/>
      <c r="J187" s="195"/>
      <c r="K187" s="5"/>
      <c r="L187" s="5"/>
      <c r="M187" s="5"/>
      <c r="N187" s="5"/>
      <c r="O187" s="5"/>
      <c r="P187" s="5"/>
      <c r="Q187" s="5"/>
      <c r="R187" s="5"/>
      <c r="S187" s="5"/>
      <c r="T187" s="5"/>
      <c r="U187" s="5"/>
      <c r="V187" s="5"/>
      <c r="W187" s="5"/>
      <c r="X187" s="5"/>
      <c r="Y187" s="5"/>
      <c r="Z187" s="5"/>
      <c r="AA187" s="5"/>
      <c r="AB187" s="5"/>
      <c r="AC187" s="5"/>
      <c r="AD187" s="5"/>
    </row>
    <row r="188" ht="15.75" customHeight="1">
      <c r="A188" s="55"/>
      <c r="B188" s="5"/>
      <c r="C188" s="5"/>
      <c r="D188" s="5"/>
      <c r="E188" s="5"/>
      <c r="F188" s="5"/>
      <c r="G188" s="5"/>
      <c r="H188" s="134"/>
      <c r="I188" s="134"/>
      <c r="J188" s="195"/>
      <c r="K188" s="5"/>
      <c r="L188" s="5"/>
      <c r="M188" s="5"/>
      <c r="N188" s="5"/>
      <c r="O188" s="5"/>
      <c r="P188" s="5"/>
      <c r="Q188" s="5"/>
      <c r="R188" s="5"/>
      <c r="S188" s="5"/>
      <c r="T188" s="5"/>
      <c r="U188" s="5"/>
      <c r="V188" s="5"/>
      <c r="W188" s="5"/>
      <c r="X188" s="5"/>
      <c r="Y188" s="5"/>
      <c r="Z188" s="5"/>
      <c r="AA188" s="5"/>
      <c r="AB188" s="5"/>
      <c r="AC188" s="5"/>
      <c r="AD188" s="5"/>
    </row>
    <row r="189" ht="15.75" customHeight="1">
      <c r="A189" s="55"/>
      <c r="B189" s="5"/>
      <c r="C189" s="5"/>
      <c r="D189" s="5"/>
      <c r="E189" s="5"/>
      <c r="F189" s="5"/>
      <c r="G189" s="5"/>
      <c r="H189" s="134"/>
      <c r="I189" s="134"/>
      <c r="J189" s="195"/>
      <c r="K189" s="5"/>
      <c r="L189" s="5"/>
      <c r="M189" s="5"/>
      <c r="N189" s="5"/>
      <c r="O189" s="5"/>
      <c r="P189" s="5"/>
      <c r="Q189" s="5"/>
      <c r="R189" s="5"/>
      <c r="S189" s="5"/>
      <c r="T189" s="5"/>
      <c r="U189" s="5"/>
      <c r="V189" s="5"/>
      <c r="W189" s="5"/>
      <c r="X189" s="5"/>
      <c r="Y189" s="5"/>
      <c r="Z189" s="5"/>
      <c r="AA189" s="5"/>
      <c r="AB189" s="5"/>
      <c r="AC189" s="5"/>
      <c r="AD189" s="5"/>
    </row>
    <row r="190" ht="15.75" customHeight="1">
      <c r="A190" s="55"/>
      <c r="B190" s="5"/>
      <c r="C190" s="5"/>
      <c r="D190" s="5"/>
      <c r="E190" s="5"/>
      <c r="F190" s="5"/>
      <c r="G190" s="5"/>
      <c r="H190" s="134"/>
      <c r="I190" s="134"/>
      <c r="J190" s="195"/>
      <c r="K190" s="5"/>
      <c r="L190" s="5"/>
      <c r="M190" s="5"/>
      <c r="N190" s="5"/>
      <c r="O190" s="5"/>
      <c r="P190" s="5"/>
      <c r="Q190" s="5"/>
      <c r="R190" s="5"/>
      <c r="S190" s="5"/>
      <c r="T190" s="5"/>
      <c r="U190" s="5"/>
      <c r="V190" s="5"/>
      <c r="W190" s="5"/>
      <c r="X190" s="5"/>
      <c r="Y190" s="5"/>
      <c r="Z190" s="5"/>
      <c r="AA190" s="5"/>
      <c r="AB190" s="5"/>
      <c r="AC190" s="5"/>
      <c r="AD190" s="5"/>
    </row>
    <row r="191" ht="15.75" customHeight="1">
      <c r="A191" s="55"/>
      <c r="B191" s="5"/>
      <c r="C191" s="5"/>
      <c r="D191" s="5"/>
      <c r="E191" s="5"/>
      <c r="F191" s="5"/>
      <c r="G191" s="5"/>
      <c r="H191" s="134"/>
      <c r="I191" s="134"/>
      <c r="J191" s="195"/>
      <c r="K191" s="5"/>
      <c r="L191" s="5"/>
      <c r="M191" s="5"/>
      <c r="N191" s="5"/>
      <c r="O191" s="5"/>
      <c r="P191" s="5"/>
      <c r="Q191" s="5"/>
      <c r="R191" s="5"/>
      <c r="S191" s="5"/>
      <c r="T191" s="5"/>
      <c r="U191" s="5"/>
      <c r="V191" s="5"/>
      <c r="W191" s="5"/>
      <c r="X191" s="5"/>
      <c r="Y191" s="5"/>
      <c r="Z191" s="5"/>
      <c r="AA191" s="5"/>
      <c r="AB191" s="5"/>
      <c r="AC191" s="5"/>
      <c r="AD191" s="5"/>
    </row>
    <row r="192" ht="15.75" customHeight="1">
      <c r="A192" s="55"/>
      <c r="B192" s="5"/>
      <c r="C192" s="5"/>
      <c r="D192" s="5"/>
      <c r="E192" s="5"/>
      <c r="F192" s="5"/>
      <c r="G192" s="5"/>
      <c r="H192" s="134"/>
      <c r="I192" s="134"/>
      <c r="J192" s="195"/>
      <c r="K192" s="5"/>
      <c r="L192" s="5"/>
      <c r="M192" s="5"/>
      <c r="N192" s="5"/>
      <c r="O192" s="5"/>
      <c r="P192" s="5"/>
      <c r="Q192" s="5"/>
      <c r="R192" s="5"/>
      <c r="S192" s="5"/>
      <c r="T192" s="5"/>
      <c r="U192" s="5"/>
      <c r="V192" s="5"/>
      <c r="W192" s="5"/>
      <c r="X192" s="5"/>
      <c r="Y192" s="5"/>
      <c r="Z192" s="5"/>
      <c r="AA192" s="5"/>
      <c r="AB192" s="5"/>
      <c r="AC192" s="5"/>
      <c r="AD192" s="5"/>
    </row>
    <row r="193" ht="15.75" customHeight="1">
      <c r="A193" s="55"/>
      <c r="B193" s="5"/>
      <c r="C193" s="5"/>
      <c r="D193" s="5"/>
      <c r="E193" s="5"/>
      <c r="F193" s="5"/>
      <c r="G193" s="5"/>
      <c r="H193" s="134"/>
      <c r="I193" s="134"/>
      <c r="J193" s="195"/>
      <c r="K193" s="5"/>
      <c r="L193" s="5"/>
      <c r="M193" s="5"/>
      <c r="N193" s="5"/>
      <c r="O193" s="5"/>
      <c r="P193" s="5"/>
      <c r="Q193" s="5"/>
      <c r="R193" s="5"/>
      <c r="S193" s="5"/>
      <c r="T193" s="5"/>
      <c r="U193" s="5"/>
      <c r="V193" s="5"/>
      <c r="W193" s="5"/>
      <c r="X193" s="5"/>
      <c r="Y193" s="5"/>
      <c r="Z193" s="5"/>
      <c r="AA193" s="5"/>
      <c r="AB193" s="5"/>
      <c r="AC193" s="5"/>
      <c r="AD193" s="5"/>
    </row>
    <row r="194" ht="15.75" customHeight="1">
      <c r="A194" s="55"/>
      <c r="B194" s="5"/>
      <c r="C194" s="5"/>
      <c r="D194" s="5"/>
      <c r="E194" s="5"/>
      <c r="F194" s="5"/>
      <c r="G194" s="5"/>
      <c r="H194" s="134"/>
      <c r="I194" s="134"/>
      <c r="J194" s="195"/>
      <c r="K194" s="5"/>
      <c r="L194" s="5"/>
      <c r="M194" s="5"/>
      <c r="N194" s="5"/>
      <c r="O194" s="5"/>
      <c r="P194" s="5"/>
      <c r="Q194" s="5"/>
      <c r="R194" s="5"/>
      <c r="S194" s="5"/>
      <c r="T194" s="5"/>
      <c r="U194" s="5"/>
      <c r="V194" s="5"/>
      <c r="W194" s="5"/>
      <c r="X194" s="5"/>
      <c r="Y194" s="5"/>
      <c r="Z194" s="5"/>
      <c r="AA194" s="5"/>
      <c r="AB194" s="5"/>
      <c r="AC194" s="5"/>
      <c r="AD194" s="5"/>
    </row>
    <row r="195" ht="15.75" customHeight="1">
      <c r="A195" s="55"/>
      <c r="B195" s="5"/>
      <c r="C195" s="5"/>
      <c r="D195" s="5"/>
      <c r="E195" s="5"/>
      <c r="F195" s="5"/>
      <c r="G195" s="5"/>
      <c r="H195" s="134"/>
      <c r="I195" s="134"/>
      <c r="J195" s="195"/>
      <c r="K195" s="5"/>
      <c r="L195" s="5"/>
      <c r="M195" s="5"/>
      <c r="N195" s="5"/>
      <c r="O195" s="5"/>
      <c r="P195" s="5"/>
      <c r="Q195" s="5"/>
      <c r="R195" s="5"/>
      <c r="S195" s="5"/>
      <c r="T195" s="5"/>
      <c r="U195" s="5"/>
      <c r="V195" s="5"/>
      <c r="W195" s="5"/>
      <c r="X195" s="5"/>
      <c r="Y195" s="5"/>
      <c r="Z195" s="5"/>
      <c r="AA195" s="5"/>
      <c r="AB195" s="5"/>
      <c r="AC195" s="5"/>
      <c r="AD195" s="5"/>
    </row>
    <row r="196" ht="15.75" customHeight="1">
      <c r="A196" s="55"/>
      <c r="B196" s="5"/>
      <c r="C196" s="5"/>
      <c r="D196" s="5"/>
      <c r="E196" s="5"/>
      <c r="F196" s="5"/>
      <c r="G196" s="5"/>
      <c r="H196" s="134"/>
      <c r="I196" s="134"/>
      <c r="J196" s="195"/>
      <c r="K196" s="5"/>
      <c r="L196" s="5"/>
      <c r="M196" s="5"/>
      <c r="N196" s="5"/>
      <c r="O196" s="5"/>
      <c r="P196" s="5"/>
      <c r="Q196" s="5"/>
      <c r="R196" s="5"/>
      <c r="S196" s="5"/>
      <c r="T196" s="5"/>
      <c r="U196" s="5"/>
      <c r="V196" s="5"/>
      <c r="W196" s="5"/>
      <c r="X196" s="5"/>
      <c r="Y196" s="5"/>
      <c r="Z196" s="5"/>
      <c r="AA196" s="5"/>
      <c r="AB196" s="5"/>
      <c r="AC196" s="5"/>
      <c r="AD196" s="5"/>
    </row>
    <row r="197" ht="15.75" customHeight="1">
      <c r="A197" s="55"/>
      <c r="B197" s="5"/>
      <c r="C197" s="5"/>
      <c r="D197" s="5"/>
      <c r="E197" s="5"/>
      <c r="F197" s="5"/>
      <c r="G197" s="5"/>
      <c r="H197" s="134"/>
      <c r="I197" s="134"/>
      <c r="J197" s="195"/>
      <c r="K197" s="5"/>
      <c r="L197" s="5"/>
      <c r="M197" s="5"/>
      <c r="N197" s="5"/>
      <c r="O197" s="5"/>
      <c r="P197" s="5"/>
      <c r="Q197" s="5"/>
      <c r="R197" s="5"/>
      <c r="S197" s="5"/>
      <c r="T197" s="5"/>
      <c r="U197" s="5"/>
      <c r="V197" s="5"/>
      <c r="W197" s="5"/>
      <c r="X197" s="5"/>
      <c r="Y197" s="5"/>
      <c r="Z197" s="5"/>
      <c r="AA197" s="5"/>
      <c r="AB197" s="5"/>
      <c r="AC197" s="5"/>
      <c r="AD197" s="5"/>
    </row>
    <row r="198" ht="15.75" customHeight="1">
      <c r="A198" s="55"/>
      <c r="B198" s="5"/>
      <c r="C198" s="5"/>
      <c r="D198" s="5"/>
      <c r="E198" s="5"/>
      <c r="F198" s="5"/>
      <c r="G198" s="5"/>
      <c r="H198" s="134"/>
      <c r="I198" s="134"/>
      <c r="J198" s="195"/>
      <c r="K198" s="5"/>
      <c r="L198" s="5"/>
      <c r="M198" s="5"/>
      <c r="N198" s="5"/>
      <c r="O198" s="5"/>
      <c r="P198" s="5"/>
      <c r="Q198" s="5"/>
      <c r="R198" s="5"/>
      <c r="S198" s="5"/>
      <c r="T198" s="5"/>
      <c r="U198" s="5"/>
      <c r="V198" s="5"/>
      <c r="W198" s="5"/>
      <c r="X198" s="5"/>
      <c r="Y198" s="5"/>
      <c r="Z198" s="5"/>
      <c r="AA198" s="5"/>
      <c r="AB198" s="5"/>
      <c r="AC198" s="5"/>
      <c r="AD198" s="5"/>
    </row>
    <row r="199" ht="15.75" customHeight="1">
      <c r="A199" s="55"/>
      <c r="B199" s="5"/>
      <c r="C199" s="5"/>
      <c r="D199" s="5"/>
      <c r="E199" s="5"/>
      <c r="F199" s="5"/>
      <c r="G199" s="5"/>
      <c r="H199" s="134"/>
      <c r="I199" s="134"/>
      <c r="J199" s="195"/>
      <c r="K199" s="5"/>
      <c r="L199" s="5"/>
      <c r="M199" s="5"/>
      <c r="N199" s="5"/>
      <c r="O199" s="5"/>
      <c r="P199" s="5"/>
      <c r="Q199" s="5"/>
      <c r="R199" s="5"/>
      <c r="S199" s="5"/>
      <c r="T199" s="5"/>
      <c r="U199" s="5"/>
      <c r="V199" s="5"/>
      <c r="W199" s="5"/>
      <c r="X199" s="5"/>
      <c r="Y199" s="5"/>
      <c r="Z199" s="5"/>
      <c r="AA199" s="5"/>
      <c r="AB199" s="5"/>
      <c r="AC199" s="5"/>
      <c r="AD199" s="5"/>
    </row>
    <row r="200" ht="15.75" customHeight="1">
      <c r="A200" s="55"/>
      <c r="B200" s="5"/>
      <c r="C200" s="5"/>
      <c r="D200" s="5"/>
      <c r="E200" s="5"/>
      <c r="F200" s="5"/>
      <c r="G200" s="5"/>
      <c r="H200" s="134"/>
      <c r="I200" s="134"/>
      <c r="J200" s="195"/>
      <c r="K200" s="5"/>
      <c r="L200" s="5"/>
      <c r="M200" s="5"/>
      <c r="N200" s="5"/>
      <c r="O200" s="5"/>
      <c r="P200" s="5"/>
      <c r="Q200" s="5"/>
      <c r="R200" s="5"/>
      <c r="S200" s="5"/>
      <c r="T200" s="5"/>
      <c r="U200" s="5"/>
      <c r="V200" s="5"/>
      <c r="W200" s="5"/>
      <c r="X200" s="5"/>
      <c r="Y200" s="5"/>
      <c r="Z200" s="5"/>
      <c r="AA200" s="5"/>
      <c r="AB200" s="5"/>
      <c r="AC200" s="5"/>
      <c r="AD200" s="5"/>
    </row>
    <row r="201" ht="15.75" customHeight="1">
      <c r="A201" s="55"/>
      <c r="B201" s="5"/>
      <c r="C201" s="5"/>
      <c r="D201" s="5"/>
      <c r="E201" s="5"/>
      <c r="F201" s="5"/>
      <c r="G201" s="5"/>
      <c r="H201" s="134"/>
      <c r="I201" s="134"/>
      <c r="J201" s="195"/>
      <c r="K201" s="5"/>
      <c r="L201" s="5"/>
      <c r="M201" s="5"/>
      <c r="N201" s="5"/>
      <c r="O201" s="5"/>
      <c r="P201" s="5"/>
      <c r="Q201" s="5"/>
      <c r="R201" s="5"/>
      <c r="S201" s="5"/>
      <c r="T201" s="5"/>
      <c r="U201" s="5"/>
      <c r="V201" s="5"/>
      <c r="W201" s="5"/>
      <c r="X201" s="5"/>
      <c r="Y201" s="5"/>
      <c r="Z201" s="5"/>
      <c r="AA201" s="5"/>
      <c r="AB201" s="5"/>
      <c r="AC201" s="5"/>
      <c r="AD201" s="5"/>
    </row>
    <row r="202" ht="15.75" customHeight="1">
      <c r="A202" s="55"/>
      <c r="B202" s="5"/>
      <c r="C202" s="5"/>
      <c r="D202" s="5"/>
      <c r="E202" s="5"/>
      <c r="F202" s="5"/>
      <c r="G202" s="5"/>
      <c r="H202" s="134"/>
      <c r="I202" s="134"/>
      <c r="J202" s="195"/>
      <c r="K202" s="5"/>
      <c r="L202" s="5"/>
      <c r="M202" s="5"/>
      <c r="N202" s="5"/>
      <c r="O202" s="5"/>
      <c r="P202" s="5"/>
      <c r="Q202" s="5"/>
      <c r="R202" s="5"/>
      <c r="S202" s="5"/>
      <c r="T202" s="5"/>
      <c r="U202" s="5"/>
      <c r="V202" s="5"/>
      <c r="W202" s="5"/>
      <c r="X202" s="5"/>
      <c r="Y202" s="5"/>
      <c r="Z202" s="5"/>
      <c r="AA202" s="5"/>
      <c r="AB202" s="5"/>
      <c r="AC202" s="5"/>
      <c r="AD202" s="5"/>
    </row>
    <row r="203" ht="15.75" customHeight="1">
      <c r="A203" s="55"/>
      <c r="B203" s="5"/>
      <c r="C203" s="5"/>
      <c r="D203" s="5"/>
      <c r="E203" s="5"/>
      <c r="F203" s="5"/>
      <c r="G203" s="5"/>
      <c r="H203" s="134"/>
      <c r="I203" s="134"/>
      <c r="J203" s="195"/>
      <c r="K203" s="5"/>
      <c r="L203" s="5"/>
      <c r="M203" s="5"/>
      <c r="N203" s="5"/>
      <c r="O203" s="5"/>
      <c r="P203" s="5"/>
      <c r="Q203" s="5"/>
      <c r="R203" s="5"/>
      <c r="S203" s="5"/>
      <c r="T203" s="5"/>
      <c r="U203" s="5"/>
      <c r="V203" s="5"/>
      <c r="W203" s="5"/>
      <c r="X203" s="5"/>
      <c r="Y203" s="5"/>
      <c r="Z203" s="5"/>
      <c r="AA203" s="5"/>
      <c r="AB203" s="5"/>
      <c r="AC203" s="5"/>
      <c r="AD203" s="5"/>
    </row>
    <row r="204" ht="15.75" customHeight="1">
      <c r="A204" s="55"/>
      <c r="B204" s="5"/>
      <c r="C204" s="5"/>
      <c r="D204" s="5"/>
      <c r="E204" s="5"/>
      <c r="F204" s="5"/>
      <c r="G204" s="5"/>
      <c r="H204" s="134"/>
      <c r="I204" s="134"/>
      <c r="J204" s="195"/>
      <c r="K204" s="5"/>
      <c r="L204" s="5"/>
      <c r="M204" s="5"/>
      <c r="N204" s="5"/>
      <c r="O204" s="5"/>
      <c r="P204" s="5"/>
      <c r="Q204" s="5"/>
      <c r="R204" s="5"/>
      <c r="S204" s="5"/>
      <c r="T204" s="5"/>
      <c r="U204" s="5"/>
      <c r="V204" s="5"/>
      <c r="W204" s="5"/>
      <c r="X204" s="5"/>
      <c r="Y204" s="5"/>
      <c r="Z204" s="5"/>
      <c r="AA204" s="5"/>
      <c r="AB204" s="5"/>
      <c r="AC204" s="5"/>
      <c r="AD204" s="5"/>
    </row>
    <row r="205" ht="15.75" customHeight="1">
      <c r="A205" s="55"/>
      <c r="B205" s="5"/>
      <c r="C205" s="5"/>
      <c r="D205" s="5"/>
      <c r="E205" s="5"/>
      <c r="F205" s="5"/>
      <c r="G205" s="5"/>
      <c r="H205" s="134"/>
      <c r="I205" s="134"/>
      <c r="J205" s="195"/>
      <c r="K205" s="5"/>
      <c r="L205" s="5"/>
      <c r="M205" s="5"/>
      <c r="N205" s="5"/>
      <c r="O205" s="5"/>
      <c r="P205" s="5"/>
      <c r="Q205" s="5"/>
      <c r="R205" s="5"/>
      <c r="S205" s="5"/>
      <c r="T205" s="5"/>
      <c r="U205" s="5"/>
      <c r="V205" s="5"/>
      <c r="W205" s="5"/>
      <c r="X205" s="5"/>
      <c r="Y205" s="5"/>
      <c r="Z205" s="5"/>
      <c r="AA205" s="5"/>
      <c r="AB205" s="5"/>
      <c r="AC205" s="5"/>
      <c r="AD205" s="5"/>
    </row>
    <row r="206" ht="15.75" customHeight="1">
      <c r="A206" s="55"/>
      <c r="B206" s="5"/>
      <c r="C206" s="5"/>
      <c r="D206" s="5"/>
      <c r="E206" s="5"/>
      <c r="F206" s="5"/>
      <c r="G206" s="5"/>
      <c r="H206" s="134"/>
      <c r="I206" s="134"/>
      <c r="J206" s="195"/>
      <c r="K206" s="5"/>
      <c r="L206" s="5"/>
      <c r="M206" s="5"/>
      <c r="N206" s="5"/>
      <c r="O206" s="5"/>
      <c r="P206" s="5"/>
      <c r="Q206" s="5"/>
      <c r="R206" s="5"/>
      <c r="S206" s="5"/>
      <c r="T206" s="5"/>
      <c r="U206" s="5"/>
      <c r="V206" s="5"/>
      <c r="W206" s="5"/>
      <c r="X206" s="5"/>
      <c r="Y206" s="5"/>
      <c r="Z206" s="5"/>
      <c r="AA206" s="5"/>
      <c r="AB206" s="5"/>
      <c r="AC206" s="5"/>
      <c r="AD206" s="5"/>
    </row>
    <row r="207" ht="15.75" customHeight="1">
      <c r="A207" s="55"/>
      <c r="B207" s="5"/>
      <c r="C207" s="5"/>
      <c r="D207" s="5"/>
      <c r="E207" s="5"/>
      <c r="F207" s="5"/>
      <c r="G207" s="5"/>
      <c r="H207" s="134"/>
      <c r="I207" s="134"/>
      <c r="J207" s="195"/>
      <c r="K207" s="5"/>
      <c r="L207" s="5"/>
      <c r="M207" s="5"/>
      <c r="N207" s="5"/>
      <c r="O207" s="5"/>
      <c r="P207" s="5"/>
      <c r="Q207" s="5"/>
      <c r="R207" s="5"/>
      <c r="S207" s="5"/>
      <c r="T207" s="5"/>
      <c r="U207" s="5"/>
      <c r="V207" s="5"/>
      <c r="W207" s="5"/>
      <c r="X207" s="5"/>
      <c r="Y207" s="5"/>
      <c r="Z207" s="5"/>
      <c r="AA207" s="5"/>
      <c r="AB207" s="5"/>
      <c r="AC207" s="5"/>
      <c r="AD207" s="5"/>
    </row>
    <row r="208" ht="15.75" customHeight="1">
      <c r="A208" s="55"/>
      <c r="B208" s="5"/>
      <c r="C208" s="5"/>
      <c r="D208" s="5"/>
      <c r="E208" s="5"/>
      <c r="F208" s="5"/>
      <c r="G208" s="5"/>
      <c r="H208" s="134"/>
      <c r="I208" s="134"/>
      <c r="J208" s="195"/>
      <c r="K208" s="5"/>
      <c r="L208" s="5"/>
      <c r="M208" s="5"/>
      <c r="N208" s="5"/>
      <c r="O208" s="5"/>
      <c r="P208" s="5"/>
      <c r="Q208" s="5"/>
      <c r="R208" s="5"/>
      <c r="S208" s="5"/>
      <c r="T208" s="5"/>
      <c r="U208" s="5"/>
      <c r="V208" s="5"/>
      <c r="W208" s="5"/>
      <c r="X208" s="5"/>
      <c r="Y208" s="5"/>
      <c r="Z208" s="5"/>
      <c r="AA208" s="5"/>
      <c r="AB208" s="5"/>
      <c r="AC208" s="5"/>
      <c r="AD208" s="5"/>
    </row>
    <row r="209" ht="15.75" customHeight="1">
      <c r="A209" s="55"/>
      <c r="B209" s="5"/>
      <c r="C209" s="5"/>
      <c r="D209" s="5"/>
      <c r="E209" s="5"/>
      <c r="F209" s="5"/>
      <c r="G209" s="5"/>
      <c r="H209" s="134"/>
      <c r="I209" s="134"/>
      <c r="J209" s="195"/>
      <c r="K209" s="5"/>
      <c r="L209" s="5"/>
      <c r="M209" s="5"/>
      <c r="N209" s="5"/>
      <c r="O209" s="5"/>
      <c r="P209" s="5"/>
      <c r="Q209" s="5"/>
      <c r="R209" s="5"/>
      <c r="S209" s="5"/>
      <c r="T209" s="5"/>
      <c r="U209" s="5"/>
      <c r="V209" s="5"/>
      <c r="W209" s="5"/>
      <c r="X209" s="5"/>
      <c r="Y209" s="5"/>
      <c r="Z209" s="5"/>
      <c r="AA209" s="5"/>
      <c r="AB209" s="5"/>
      <c r="AC209" s="5"/>
      <c r="AD209" s="5"/>
    </row>
    <row r="210" ht="15.75" customHeight="1">
      <c r="A210" s="55"/>
      <c r="B210" s="5"/>
      <c r="C210" s="5"/>
      <c r="D210" s="5"/>
      <c r="E210" s="5"/>
      <c r="F210" s="5"/>
      <c r="G210" s="5"/>
      <c r="H210" s="134"/>
      <c r="I210" s="134"/>
      <c r="J210" s="195"/>
      <c r="K210" s="5"/>
      <c r="L210" s="5"/>
      <c r="M210" s="5"/>
      <c r="N210" s="5"/>
      <c r="O210" s="5"/>
      <c r="P210" s="5"/>
      <c r="Q210" s="5"/>
      <c r="R210" s="5"/>
      <c r="S210" s="5"/>
      <c r="T210" s="5"/>
      <c r="U210" s="5"/>
      <c r="V210" s="5"/>
      <c r="W210" s="5"/>
      <c r="X210" s="5"/>
      <c r="Y210" s="5"/>
      <c r="Z210" s="5"/>
      <c r="AA210" s="5"/>
      <c r="AB210" s="5"/>
      <c r="AC210" s="5"/>
      <c r="AD210" s="5"/>
    </row>
    <row r="211" ht="15.75" customHeight="1">
      <c r="A211" s="55"/>
      <c r="B211" s="5"/>
      <c r="C211" s="5"/>
      <c r="D211" s="5"/>
      <c r="E211" s="5"/>
      <c r="F211" s="5"/>
      <c r="G211" s="5"/>
      <c r="H211" s="134"/>
      <c r="I211" s="134"/>
      <c r="J211" s="195"/>
      <c r="K211" s="5"/>
      <c r="L211" s="5"/>
      <c r="M211" s="5"/>
      <c r="N211" s="5"/>
      <c r="O211" s="5"/>
      <c r="P211" s="5"/>
      <c r="Q211" s="5"/>
      <c r="R211" s="5"/>
      <c r="S211" s="5"/>
      <c r="T211" s="5"/>
      <c r="U211" s="5"/>
      <c r="V211" s="5"/>
      <c r="W211" s="5"/>
      <c r="X211" s="5"/>
      <c r="Y211" s="5"/>
      <c r="Z211" s="5"/>
      <c r="AA211" s="5"/>
      <c r="AB211" s="5"/>
      <c r="AC211" s="5"/>
      <c r="AD211" s="5"/>
    </row>
    <row r="212" ht="15.75" customHeight="1">
      <c r="A212" s="55"/>
      <c r="B212" s="5"/>
      <c r="C212" s="5"/>
      <c r="D212" s="5"/>
      <c r="E212" s="5"/>
      <c r="F212" s="5"/>
      <c r="G212" s="5"/>
      <c r="H212" s="134"/>
      <c r="I212" s="134"/>
      <c r="J212" s="195"/>
      <c r="K212" s="5"/>
      <c r="L212" s="5"/>
      <c r="M212" s="5"/>
      <c r="N212" s="5"/>
      <c r="O212" s="5"/>
      <c r="P212" s="5"/>
      <c r="Q212" s="5"/>
      <c r="R212" s="5"/>
      <c r="S212" s="5"/>
      <c r="T212" s="5"/>
      <c r="U212" s="5"/>
      <c r="V212" s="5"/>
      <c r="W212" s="5"/>
      <c r="X212" s="5"/>
      <c r="Y212" s="5"/>
      <c r="Z212" s="5"/>
      <c r="AA212" s="5"/>
      <c r="AB212" s="5"/>
      <c r="AC212" s="5"/>
      <c r="AD212" s="5"/>
    </row>
    <row r="213" ht="15.75" customHeight="1">
      <c r="A213" s="55"/>
      <c r="B213" s="5"/>
      <c r="C213" s="5"/>
      <c r="D213" s="5"/>
      <c r="E213" s="5"/>
      <c r="F213" s="5"/>
      <c r="G213" s="5"/>
      <c r="H213" s="134"/>
      <c r="I213" s="134"/>
      <c r="J213" s="195"/>
      <c r="K213" s="5"/>
      <c r="L213" s="5"/>
      <c r="M213" s="5"/>
      <c r="N213" s="5"/>
      <c r="O213" s="5"/>
      <c r="P213" s="5"/>
      <c r="Q213" s="5"/>
      <c r="R213" s="5"/>
      <c r="S213" s="5"/>
      <c r="T213" s="5"/>
      <c r="U213" s="5"/>
      <c r="V213" s="5"/>
      <c r="W213" s="5"/>
      <c r="X213" s="5"/>
      <c r="Y213" s="5"/>
      <c r="Z213" s="5"/>
      <c r="AA213" s="5"/>
      <c r="AB213" s="5"/>
      <c r="AC213" s="5"/>
      <c r="AD213" s="5"/>
    </row>
    <row r="214" ht="15.75" customHeight="1">
      <c r="A214" s="55"/>
      <c r="B214" s="5"/>
      <c r="C214" s="5"/>
      <c r="D214" s="5"/>
      <c r="E214" s="5"/>
      <c r="F214" s="5"/>
      <c r="G214" s="5"/>
      <c r="H214" s="134"/>
      <c r="I214" s="134"/>
      <c r="J214" s="195"/>
      <c r="K214" s="5"/>
      <c r="L214" s="5"/>
      <c r="M214" s="5"/>
      <c r="N214" s="5"/>
      <c r="O214" s="5"/>
      <c r="P214" s="5"/>
      <c r="Q214" s="5"/>
      <c r="R214" s="5"/>
      <c r="S214" s="5"/>
      <c r="T214" s="5"/>
      <c r="U214" s="5"/>
      <c r="V214" s="5"/>
      <c r="W214" s="5"/>
      <c r="X214" s="5"/>
      <c r="Y214" s="5"/>
      <c r="Z214" s="5"/>
      <c r="AA214" s="5"/>
      <c r="AB214" s="5"/>
      <c r="AC214" s="5"/>
      <c r="AD214" s="5"/>
    </row>
    <row r="215" ht="15.75" customHeight="1">
      <c r="A215" s="55"/>
      <c r="B215" s="5"/>
      <c r="C215" s="5"/>
      <c r="D215" s="5"/>
      <c r="E215" s="5"/>
      <c r="F215" s="5"/>
      <c r="G215" s="5"/>
      <c r="H215" s="134"/>
      <c r="I215" s="134"/>
      <c r="J215" s="195"/>
      <c r="K215" s="5"/>
      <c r="L215" s="5"/>
      <c r="M215" s="5"/>
      <c r="N215" s="5"/>
      <c r="O215" s="5"/>
      <c r="P215" s="5"/>
      <c r="Q215" s="5"/>
      <c r="R215" s="5"/>
      <c r="S215" s="5"/>
      <c r="T215" s="5"/>
      <c r="U215" s="5"/>
      <c r="V215" s="5"/>
      <c r="W215" s="5"/>
      <c r="X215" s="5"/>
      <c r="Y215" s="5"/>
      <c r="Z215" s="5"/>
      <c r="AA215" s="5"/>
      <c r="AB215" s="5"/>
      <c r="AC215" s="5"/>
      <c r="AD215" s="5"/>
    </row>
    <row r="216" ht="15.75" customHeight="1">
      <c r="A216" s="55"/>
      <c r="B216" s="5"/>
      <c r="C216" s="5"/>
      <c r="D216" s="5"/>
      <c r="E216" s="5"/>
      <c r="F216" s="5"/>
      <c r="G216" s="5"/>
      <c r="H216" s="134"/>
      <c r="I216" s="134"/>
      <c r="J216" s="195"/>
      <c r="K216" s="5"/>
      <c r="L216" s="5"/>
      <c r="M216" s="5"/>
      <c r="N216" s="5"/>
      <c r="O216" s="5"/>
      <c r="P216" s="5"/>
      <c r="Q216" s="5"/>
      <c r="R216" s="5"/>
      <c r="S216" s="5"/>
      <c r="T216" s="5"/>
      <c r="U216" s="5"/>
      <c r="V216" s="5"/>
      <c r="W216" s="5"/>
      <c r="X216" s="5"/>
      <c r="Y216" s="5"/>
      <c r="Z216" s="5"/>
      <c r="AA216" s="5"/>
      <c r="AB216" s="5"/>
      <c r="AC216" s="5"/>
      <c r="AD216" s="5"/>
    </row>
    <row r="217" ht="15.75" customHeight="1">
      <c r="A217" s="55"/>
      <c r="B217" s="5"/>
      <c r="C217" s="5"/>
      <c r="D217" s="5"/>
      <c r="E217" s="5"/>
      <c r="F217" s="5"/>
      <c r="G217" s="5"/>
      <c r="H217" s="134"/>
      <c r="I217" s="134"/>
      <c r="J217" s="195"/>
      <c r="K217" s="5"/>
      <c r="L217" s="5"/>
      <c r="M217" s="5"/>
      <c r="N217" s="5"/>
      <c r="O217" s="5"/>
      <c r="P217" s="5"/>
      <c r="Q217" s="5"/>
      <c r="R217" s="5"/>
      <c r="S217" s="5"/>
      <c r="T217" s="5"/>
      <c r="U217" s="5"/>
      <c r="V217" s="5"/>
      <c r="W217" s="5"/>
      <c r="X217" s="5"/>
      <c r="Y217" s="5"/>
      <c r="Z217" s="5"/>
      <c r="AA217" s="5"/>
      <c r="AB217" s="5"/>
      <c r="AC217" s="5"/>
      <c r="AD217" s="5"/>
    </row>
    <row r="218" ht="15.75" customHeight="1">
      <c r="A218" s="55"/>
      <c r="B218" s="5"/>
      <c r="C218" s="5"/>
      <c r="D218" s="5"/>
      <c r="E218" s="5"/>
      <c r="F218" s="5"/>
      <c r="G218" s="5"/>
      <c r="H218" s="134"/>
      <c r="I218" s="134"/>
      <c r="J218" s="195"/>
      <c r="K218" s="5"/>
      <c r="L218" s="5"/>
      <c r="M218" s="5"/>
      <c r="N218" s="5"/>
      <c r="O218" s="5"/>
      <c r="P218" s="5"/>
      <c r="Q218" s="5"/>
      <c r="R218" s="5"/>
      <c r="S218" s="5"/>
      <c r="T218" s="5"/>
      <c r="U218" s="5"/>
      <c r="V218" s="5"/>
      <c r="W218" s="5"/>
      <c r="X218" s="5"/>
      <c r="Y218" s="5"/>
      <c r="Z218" s="5"/>
      <c r="AA218" s="5"/>
      <c r="AB218" s="5"/>
      <c r="AC218" s="5"/>
      <c r="AD218" s="5"/>
    </row>
    <row r="219" ht="15.75" customHeight="1">
      <c r="A219" s="55"/>
      <c r="B219" s="5"/>
      <c r="C219" s="5"/>
      <c r="D219" s="5"/>
      <c r="E219" s="5"/>
      <c r="F219" s="5"/>
      <c r="G219" s="5"/>
      <c r="H219" s="134"/>
      <c r="I219" s="134"/>
      <c r="J219" s="195"/>
      <c r="K219" s="5"/>
      <c r="L219" s="5"/>
      <c r="M219" s="5"/>
      <c r="N219" s="5"/>
      <c r="O219" s="5"/>
      <c r="P219" s="5"/>
      <c r="Q219" s="5"/>
      <c r="R219" s="5"/>
      <c r="S219" s="5"/>
      <c r="T219" s="5"/>
      <c r="U219" s="5"/>
      <c r="V219" s="5"/>
      <c r="W219" s="5"/>
      <c r="X219" s="5"/>
      <c r="Y219" s="5"/>
      <c r="Z219" s="5"/>
      <c r="AA219" s="5"/>
      <c r="AB219" s="5"/>
      <c r="AC219" s="5"/>
      <c r="AD219" s="5"/>
    </row>
    <row r="220" ht="15.75" customHeight="1">
      <c r="A220" s="55"/>
      <c r="B220" s="5"/>
      <c r="C220" s="5"/>
      <c r="D220" s="5"/>
      <c r="E220" s="5"/>
      <c r="F220" s="5"/>
      <c r="G220" s="5"/>
      <c r="H220" s="134"/>
      <c r="I220" s="134"/>
      <c r="J220" s="195"/>
      <c r="K220" s="5"/>
      <c r="L220" s="5"/>
      <c r="M220" s="5"/>
      <c r="N220" s="5"/>
      <c r="O220" s="5"/>
      <c r="P220" s="5"/>
      <c r="Q220" s="5"/>
      <c r="R220" s="5"/>
      <c r="S220" s="5"/>
      <c r="T220" s="5"/>
      <c r="U220" s="5"/>
      <c r="V220" s="5"/>
      <c r="W220" s="5"/>
      <c r="X220" s="5"/>
      <c r="Y220" s="5"/>
      <c r="Z220" s="5"/>
      <c r="AA220" s="5"/>
      <c r="AB220" s="5"/>
      <c r="AC220" s="5"/>
      <c r="AD220" s="5"/>
    </row>
    <row r="221" ht="15.75" customHeight="1">
      <c r="A221" s="55"/>
      <c r="B221" s="5"/>
      <c r="C221" s="5"/>
      <c r="D221" s="5"/>
      <c r="E221" s="5"/>
      <c r="F221" s="5"/>
      <c r="G221" s="5"/>
      <c r="H221" s="134"/>
      <c r="I221" s="134"/>
      <c r="J221" s="195"/>
      <c r="K221" s="5"/>
      <c r="L221" s="5"/>
      <c r="M221" s="5"/>
      <c r="N221" s="5"/>
      <c r="O221" s="5"/>
      <c r="P221" s="5"/>
      <c r="Q221" s="5"/>
      <c r="R221" s="5"/>
      <c r="S221" s="5"/>
      <c r="T221" s="5"/>
      <c r="U221" s="5"/>
      <c r="V221" s="5"/>
      <c r="W221" s="5"/>
      <c r="X221" s="5"/>
      <c r="Y221" s="5"/>
      <c r="Z221" s="5"/>
      <c r="AA221" s="5"/>
      <c r="AB221" s="5"/>
      <c r="AC221" s="5"/>
      <c r="AD221" s="5"/>
    </row>
    <row r="222" ht="15.75" customHeight="1">
      <c r="A222" s="55"/>
      <c r="B222" s="5"/>
      <c r="C222" s="5"/>
      <c r="D222" s="5"/>
      <c r="E222" s="5"/>
      <c r="F222" s="5"/>
      <c r="G222" s="5"/>
      <c r="H222" s="134"/>
      <c r="I222" s="134"/>
      <c r="J222" s="195"/>
      <c r="K222" s="5"/>
      <c r="L222" s="5"/>
      <c r="M222" s="5"/>
      <c r="N222" s="5"/>
      <c r="O222" s="5"/>
      <c r="P222" s="5"/>
      <c r="Q222" s="5"/>
      <c r="R222" s="5"/>
      <c r="S222" s="5"/>
      <c r="T222" s="5"/>
      <c r="U222" s="5"/>
      <c r="V222" s="5"/>
      <c r="W222" s="5"/>
      <c r="X222" s="5"/>
      <c r="Y222" s="5"/>
      <c r="Z222" s="5"/>
      <c r="AA222" s="5"/>
      <c r="AB222" s="5"/>
      <c r="AC222" s="5"/>
      <c r="AD222" s="5"/>
    </row>
    <row r="223" ht="15.75" customHeight="1">
      <c r="A223" s="55"/>
      <c r="B223" s="5"/>
      <c r="C223" s="5"/>
      <c r="D223" s="5"/>
      <c r="E223" s="5"/>
      <c r="F223" s="5"/>
      <c r="G223" s="5"/>
      <c r="H223" s="134"/>
      <c r="I223" s="134"/>
      <c r="J223" s="195"/>
      <c r="K223" s="5"/>
      <c r="L223" s="5"/>
      <c r="M223" s="5"/>
      <c r="N223" s="5"/>
      <c r="O223" s="5"/>
      <c r="P223" s="5"/>
      <c r="Q223" s="5"/>
      <c r="R223" s="5"/>
      <c r="S223" s="5"/>
      <c r="T223" s="5"/>
      <c r="U223" s="5"/>
      <c r="V223" s="5"/>
      <c r="W223" s="5"/>
      <c r="X223" s="5"/>
      <c r="Y223" s="5"/>
      <c r="Z223" s="5"/>
      <c r="AA223" s="5"/>
      <c r="AB223" s="5"/>
      <c r="AC223" s="5"/>
      <c r="AD223" s="5"/>
    </row>
    <row r="224" ht="15.75" customHeight="1">
      <c r="A224" s="55"/>
      <c r="B224" s="5"/>
      <c r="C224" s="5"/>
      <c r="D224" s="5"/>
      <c r="E224" s="5"/>
      <c r="F224" s="5"/>
      <c r="G224" s="5"/>
      <c r="H224" s="134"/>
      <c r="I224" s="134"/>
      <c r="J224" s="195"/>
      <c r="K224" s="5"/>
      <c r="L224" s="5"/>
      <c r="M224" s="5"/>
      <c r="N224" s="5"/>
      <c r="O224" s="5"/>
      <c r="P224" s="5"/>
      <c r="Q224" s="5"/>
      <c r="R224" s="5"/>
      <c r="S224" s="5"/>
      <c r="T224" s="5"/>
      <c r="U224" s="5"/>
      <c r="V224" s="5"/>
      <c r="W224" s="5"/>
      <c r="X224" s="5"/>
      <c r="Y224" s="5"/>
      <c r="Z224" s="5"/>
      <c r="AA224" s="5"/>
      <c r="AB224" s="5"/>
      <c r="AC224" s="5"/>
      <c r="AD224" s="5"/>
    </row>
    <row r="225" ht="15.75" customHeight="1">
      <c r="A225" s="55"/>
      <c r="B225" s="5"/>
      <c r="C225" s="5"/>
      <c r="D225" s="5"/>
      <c r="E225" s="5"/>
      <c r="F225" s="5"/>
      <c r="G225" s="5"/>
      <c r="H225" s="134"/>
      <c r="I225" s="134"/>
      <c r="J225" s="195"/>
      <c r="K225" s="5"/>
      <c r="L225" s="5"/>
      <c r="M225" s="5"/>
      <c r="N225" s="5"/>
      <c r="O225" s="5"/>
      <c r="P225" s="5"/>
      <c r="Q225" s="5"/>
      <c r="R225" s="5"/>
      <c r="S225" s="5"/>
      <c r="T225" s="5"/>
      <c r="U225" s="5"/>
      <c r="V225" s="5"/>
      <c r="W225" s="5"/>
      <c r="X225" s="5"/>
      <c r="Y225" s="5"/>
      <c r="Z225" s="5"/>
      <c r="AA225" s="5"/>
      <c r="AB225" s="5"/>
      <c r="AC225" s="5"/>
      <c r="AD225" s="5"/>
    </row>
    <row r="226" ht="15.75" customHeight="1">
      <c r="A226" s="55"/>
      <c r="B226" s="5"/>
      <c r="C226" s="5"/>
      <c r="D226" s="5"/>
      <c r="E226" s="5"/>
      <c r="F226" s="5"/>
      <c r="G226" s="5"/>
      <c r="H226" s="134"/>
      <c r="I226" s="134"/>
      <c r="J226" s="195"/>
      <c r="K226" s="5"/>
      <c r="L226" s="5"/>
      <c r="M226" s="5"/>
      <c r="N226" s="5"/>
      <c r="O226" s="5"/>
      <c r="P226" s="5"/>
      <c r="Q226" s="5"/>
      <c r="R226" s="5"/>
      <c r="S226" s="5"/>
      <c r="T226" s="5"/>
      <c r="U226" s="5"/>
      <c r="V226" s="5"/>
      <c r="W226" s="5"/>
      <c r="X226" s="5"/>
      <c r="Y226" s="5"/>
      <c r="Z226" s="5"/>
      <c r="AA226" s="5"/>
      <c r="AB226" s="5"/>
      <c r="AC226" s="5"/>
      <c r="AD226" s="5"/>
    </row>
    <row r="227" ht="15.75" customHeight="1">
      <c r="A227" s="55"/>
      <c r="B227" s="5"/>
      <c r="C227" s="5"/>
      <c r="D227" s="5"/>
      <c r="E227" s="5"/>
      <c r="F227" s="5"/>
      <c r="G227" s="5"/>
      <c r="H227" s="134"/>
      <c r="I227" s="134"/>
      <c r="J227" s="195"/>
      <c r="K227" s="5"/>
      <c r="L227" s="5"/>
      <c r="M227" s="5"/>
      <c r="N227" s="5"/>
      <c r="O227" s="5"/>
      <c r="P227" s="5"/>
      <c r="Q227" s="5"/>
      <c r="R227" s="5"/>
      <c r="S227" s="5"/>
      <c r="T227" s="5"/>
      <c r="U227" s="5"/>
      <c r="V227" s="5"/>
      <c r="W227" s="5"/>
      <c r="X227" s="5"/>
      <c r="Y227" s="5"/>
      <c r="Z227" s="5"/>
      <c r="AA227" s="5"/>
      <c r="AB227" s="5"/>
      <c r="AC227" s="5"/>
      <c r="AD227" s="5"/>
    </row>
    <row r="228" ht="15.75" customHeight="1">
      <c r="A228" s="55"/>
      <c r="B228" s="5"/>
      <c r="C228" s="5"/>
      <c r="D228" s="5"/>
      <c r="E228" s="5"/>
      <c r="F228" s="5"/>
      <c r="G228" s="5"/>
      <c r="H228" s="134"/>
      <c r="I228" s="134"/>
      <c r="J228" s="195"/>
      <c r="K228" s="5"/>
      <c r="L228" s="5"/>
      <c r="M228" s="5"/>
      <c r="N228" s="5"/>
      <c r="O228" s="5"/>
      <c r="P228" s="5"/>
      <c r="Q228" s="5"/>
      <c r="R228" s="5"/>
      <c r="S228" s="5"/>
      <c r="T228" s="5"/>
      <c r="U228" s="5"/>
      <c r="V228" s="5"/>
      <c r="W228" s="5"/>
      <c r="X228" s="5"/>
      <c r="Y228" s="5"/>
      <c r="Z228" s="5"/>
      <c r="AA228" s="5"/>
      <c r="AB228" s="5"/>
      <c r="AC228" s="5"/>
      <c r="AD228" s="5"/>
    </row>
    <row r="229" ht="15.75" customHeight="1">
      <c r="A229" s="55"/>
      <c r="B229" s="5"/>
      <c r="C229" s="5"/>
      <c r="D229" s="5"/>
      <c r="E229" s="5"/>
      <c r="F229" s="5"/>
      <c r="G229" s="5"/>
      <c r="H229" s="134"/>
      <c r="I229" s="134"/>
      <c r="J229" s="195"/>
      <c r="K229" s="5"/>
      <c r="L229" s="5"/>
      <c r="M229" s="5"/>
      <c r="N229" s="5"/>
      <c r="O229" s="5"/>
      <c r="P229" s="5"/>
      <c r="Q229" s="5"/>
      <c r="R229" s="5"/>
      <c r="S229" s="5"/>
      <c r="T229" s="5"/>
      <c r="U229" s="5"/>
      <c r="V229" s="5"/>
      <c r="W229" s="5"/>
      <c r="X229" s="5"/>
      <c r="Y229" s="5"/>
      <c r="Z229" s="5"/>
      <c r="AA229" s="5"/>
      <c r="AB229" s="5"/>
      <c r="AC229" s="5"/>
      <c r="AD229" s="5"/>
    </row>
    <row r="230" ht="15.75" customHeight="1">
      <c r="A230" s="55"/>
      <c r="B230" s="5"/>
      <c r="C230" s="5"/>
      <c r="D230" s="5"/>
      <c r="E230" s="5"/>
      <c r="F230" s="5"/>
      <c r="G230" s="5"/>
      <c r="H230" s="134"/>
      <c r="I230" s="134"/>
      <c r="J230" s="195"/>
      <c r="K230" s="5"/>
      <c r="L230" s="5"/>
      <c r="M230" s="5"/>
      <c r="N230" s="5"/>
      <c r="O230" s="5"/>
      <c r="P230" s="5"/>
      <c r="Q230" s="5"/>
      <c r="R230" s="5"/>
      <c r="S230" s="5"/>
      <c r="T230" s="5"/>
      <c r="U230" s="5"/>
      <c r="V230" s="5"/>
      <c r="W230" s="5"/>
      <c r="X230" s="5"/>
      <c r="Y230" s="5"/>
      <c r="Z230" s="5"/>
      <c r="AA230" s="5"/>
      <c r="AB230" s="5"/>
      <c r="AC230" s="5"/>
      <c r="AD230" s="5"/>
    </row>
    <row r="231" ht="15.75" customHeight="1">
      <c r="A231" s="55"/>
      <c r="B231" s="5"/>
      <c r="C231" s="5"/>
      <c r="D231" s="5"/>
      <c r="E231" s="5"/>
      <c r="F231" s="5"/>
      <c r="G231" s="5"/>
      <c r="H231" s="134"/>
      <c r="I231" s="134"/>
      <c r="J231" s="195"/>
      <c r="K231" s="5"/>
      <c r="L231" s="5"/>
      <c r="M231" s="5"/>
      <c r="N231" s="5"/>
      <c r="O231" s="5"/>
      <c r="P231" s="5"/>
      <c r="Q231" s="5"/>
      <c r="R231" s="5"/>
      <c r="S231" s="5"/>
      <c r="T231" s="5"/>
      <c r="U231" s="5"/>
      <c r="V231" s="5"/>
      <c r="W231" s="5"/>
      <c r="X231" s="5"/>
      <c r="Y231" s="5"/>
      <c r="Z231" s="5"/>
      <c r="AA231" s="5"/>
      <c r="AB231" s="5"/>
      <c r="AC231" s="5"/>
      <c r="AD231" s="5"/>
    </row>
    <row r="232" ht="15.75" customHeight="1">
      <c r="A232" s="55"/>
      <c r="B232" s="5"/>
      <c r="C232" s="5"/>
      <c r="D232" s="5"/>
      <c r="E232" s="5"/>
      <c r="F232" s="5"/>
      <c r="G232" s="5"/>
      <c r="H232" s="134"/>
      <c r="I232" s="134"/>
      <c r="J232" s="195"/>
      <c r="K232" s="5"/>
      <c r="L232" s="5"/>
      <c r="M232" s="5"/>
      <c r="N232" s="5"/>
      <c r="O232" s="5"/>
      <c r="P232" s="5"/>
      <c r="Q232" s="5"/>
      <c r="R232" s="5"/>
      <c r="S232" s="5"/>
      <c r="T232" s="5"/>
      <c r="U232" s="5"/>
      <c r="V232" s="5"/>
      <c r="W232" s="5"/>
      <c r="X232" s="5"/>
      <c r="Y232" s="5"/>
      <c r="Z232" s="5"/>
      <c r="AA232" s="5"/>
      <c r="AB232" s="5"/>
      <c r="AC232" s="5"/>
      <c r="AD232" s="5"/>
    </row>
    <row r="233" ht="15.75" customHeight="1">
      <c r="A233" s="55"/>
      <c r="B233" s="5"/>
      <c r="C233" s="5"/>
      <c r="D233" s="5"/>
      <c r="E233" s="5"/>
      <c r="F233" s="5"/>
      <c r="G233" s="5"/>
      <c r="H233" s="134"/>
      <c r="I233" s="134"/>
      <c r="J233" s="195"/>
      <c r="K233" s="5"/>
      <c r="L233" s="5"/>
      <c r="M233" s="5"/>
      <c r="N233" s="5"/>
      <c r="O233" s="5"/>
      <c r="P233" s="5"/>
      <c r="Q233" s="5"/>
      <c r="R233" s="5"/>
      <c r="S233" s="5"/>
      <c r="T233" s="5"/>
      <c r="U233" s="5"/>
      <c r="V233" s="5"/>
      <c r="W233" s="5"/>
      <c r="X233" s="5"/>
      <c r="Y233" s="5"/>
      <c r="Z233" s="5"/>
      <c r="AA233" s="5"/>
      <c r="AB233" s="5"/>
      <c r="AC233" s="5"/>
      <c r="AD233" s="5"/>
    </row>
    <row r="234" ht="15.75" customHeight="1">
      <c r="A234" s="55"/>
      <c r="B234" s="5"/>
      <c r="C234" s="5"/>
      <c r="D234" s="5"/>
      <c r="E234" s="5"/>
      <c r="F234" s="5"/>
      <c r="G234" s="5"/>
      <c r="H234" s="134"/>
      <c r="I234" s="134"/>
      <c r="J234" s="195"/>
      <c r="K234" s="5"/>
      <c r="L234" s="5"/>
      <c r="M234" s="5"/>
      <c r="N234" s="5"/>
      <c r="O234" s="5"/>
      <c r="P234" s="5"/>
      <c r="Q234" s="5"/>
      <c r="R234" s="5"/>
      <c r="S234" s="5"/>
      <c r="T234" s="5"/>
      <c r="U234" s="5"/>
      <c r="V234" s="5"/>
      <c r="W234" s="5"/>
      <c r="X234" s="5"/>
      <c r="Y234" s="5"/>
      <c r="Z234" s="5"/>
      <c r="AA234" s="5"/>
      <c r="AB234" s="5"/>
      <c r="AC234" s="5"/>
      <c r="AD234" s="5"/>
    </row>
    <row r="235" ht="15.75" customHeight="1">
      <c r="A235" s="55"/>
      <c r="B235" s="5"/>
      <c r="C235" s="5"/>
      <c r="D235" s="5"/>
      <c r="E235" s="5"/>
      <c r="F235" s="5"/>
      <c r="G235" s="5"/>
      <c r="H235" s="134"/>
      <c r="I235" s="134"/>
      <c r="J235" s="195"/>
      <c r="K235" s="5"/>
      <c r="L235" s="5"/>
      <c r="M235" s="5"/>
      <c r="N235" s="5"/>
      <c r="O235" s="5"/>
      <c r="P235" s="5"/>
      <c r="Q235" s="5"/>
      <c r="R235" s="5"/>
      <c r="S235" s="5"/>
      <c r="T235" s="5"/>
      <c r="U235" s="5"/>
      <c r="V235" s="5"/>
      <c r="W235" s="5"/>
      <c r="X235" s="5"/>
      <c r="Y235" s="5"/>
      <c r="Z235" s="5"/>
      <c r="AA235" s="5"/>
      <c r="AB235" s="5"/>
      <c r="AC235" s="5"/>
      <c r="AD235" s="5"/>
    </row>
    <row r="236" ht="15.75" customHeight="1">
      <c r="A236" s="55"/>
      <c r="B236" s="5"/>
      <c r="C236" s="5"/>
      <c r="D236" s="5"/>
      <c r="E236" s="5"/>
      <c r="F236" s="5"/>
      <c r="G236" s="5"/>
      <c r="H236" s="134"/>
      <c r="I236" s="134"/>
      <c r="J236" s="195"/>
      <c r="K236" s="5"/>
      <c r="L236" s="5"/>
      <c r="M236" s="5"/>
      <c r="N236" s="5"/>
      <c r="O236" s="5"/>
      <c r="P236" s="5"/>
      <c r="Q236" s="5"/>
      <c r="R236" s="5"/>
      <c r="S236" s="5"/>
      <c r="T236" s="5"/>
      <c r="U236" s="5"/>
      <c r="V236" s="5"/>
      <c r="W236" s="5"/>
      <c r="X236" s="5"/>
      <c r="Y236" s="5"/>
      <c r="Z236" s="5"/>
      <c r="AA236" s="5"/>
      <c r="AB236" s="5"/>
      <c r="AC236" s="5"/>
      <c r="AD236" s="5"/>
    </row>
    <row r="237" ht="15.75" customHeight="1">
      <c r="A237" s="55"/>
      <c r="B237" s="5"/>
      <c r="C237" s="5"/>
      <c r="D237" s="5"/>
      <c r="E237" s="5"/>
      <c r="F237" s="5"/>
      <c r="G237" s="5"/>
      <c r="H237" s="134"/>
      <c r="I237" s="134"/>
      <c r="J237" s="195"/>
      <c r="K237" s="5"/>
      <c r="L237" s="5"/>
      <c r="M237" s="5"/>
      <c r="N237" s="5"/>
      <c r="O237" s="5"/>
      <c r="P237" s="5"/>
      <c r="Q237" s="5"/>
      <c r="R237" s="5"/>
      <c r="S237" s="5"/>
      <c r="T237" s="5"/>
      <c r="U237" s="5"/>
      <c r="V237" s="5"/>
      <c r="W237" s="5"/>
      <c r="X237" s="5"/>
      <c r="Y237" s="5"/>
      <c r="Z237" s="5"/>
      <c r="AA237" s="5"/>
      <c r="AB237" s="5"/>
      <c r="AC237" s="5"/>
      <c r="AD237" s="5"/>
    </row>
    <row r="238" ht="15.75" customHeight="1">
      <c r="A238" s="55"/>
      <c r="B238" s="5"/>
      <c r="C238" s="5"/>
      <c r="D238" s="5"/>
      <c r="E238" s="5"/>
      <c r="F238" s="5"/>
      <c r="G238" s="5"/>
      <c r="H238" s="134"/>
      <c r="I238" s="134"/>
      <c r="J238" s="195"/>
      <c r="K238" s="5"/>
      <c r="L238" s="5"/>
      <c r="M238" s="5"/>
      <c r="N238" s="5"/>
      <c r="O238" s="5"/>
      <c r="P238" s="5"/>
      <c r="Q238" s="5"/>
      <c r="R238" s="5"/>
      <c r="S238" s="5"/>
      <c r="T238" s="5"/>
      <c r="U238" s="5"/>
      <c r="V238" s="5"/>
      <c r="W238" s="5"/>
      <c r="X238" s="5"/>
      <c r="Y238" s="5"/>
      <c r="Z238" s="5"/>
      <c r="AA238" s="5"/>
      <c r="AB238" s="5"/>
      <c r="AC238" s="5"/>
      <c r="AD238" s="5"/>
    </row>
    <row r="239" ht="15.75" customHeight="1">
      <c r="A239" s="55"/>
      <c r="B239" s="5"/>
      <c r="C239" s="5"/>
      <c r="D239" s="5"/>
      <c r="E239" s="5"/>
      <c r="F239" s="5"/>
      <c r="G239" s="5"/>
      <c r="H239" s="134"/>
      <c r="I239" s="134"/>
      <c r="J239" s="195"/>
      <c r="K239" s="5"/>
      <c r="L239" s="5"/>
      <c r="M239" s="5"/>
      <c r="N239" s="5"/>
      <c r="O239" s="5"/>
      <c r="P239" s="5"/>
      <c r="Q239" s="5"/>
      <c r="R239" s="5"/>
      <c r="S239" s="5"/>
      <c r="T239" s="5"/>
      <c r="U239" s="5"/>
      <c r="V239" s="5"/>
      <c r="W239" s="5"/>
      <c r="X239" s="5"/>
      <c r="Y239" s="5"/>
      <c r="Z239" s="5"/>
      <c r="AA239" s="5"/>
      <c r="AB239" s="5"/>
      <c r="AC239" s="5"/>
      <c r="AD239" s="5"/>
    </row>
    <row r="240" ht="15.75" customHeight="1">
      <c r="A240" s="55"/>
      <c r="B240" s="5"/>
      <c r="C240" s="5"/>
      <c r="D240" s="5"/>
      <c r="E240" s="5"/>
      <c r="F240" s="5"/>
      <c r="G240" s="5"/>
      <c r="H240" s="134"/>
      <c r="I240" s="134"/>
      <c r="J240" s="195"/>
      <c r="K240" s="5"/>
      <c r="L240" s="5"/>
      <c r="M240" s="5"/>
      <c r="N240" s="5"/>
      <c r="O240" s="5"/>
      <c r="P240" s="5"/>
      <c r="Q240" s="5"/>
      <c r="R240" s="5"/>
      <c r="S240" s="5"/>
      <c r="T240" s="5"/>
      <c r="U240" s="5"/>
      <c r="V240" s="5"/>
      <c r="W240" s="5"/>
      <c r="X240" s="5"/>
      <c r="Y240" s="5"/>
      <c r="Z240" s="5"/>
      <c r="AA240" s="5"/>
      <c r="AB240" s="5"/>
      <c r="AC240" s="5"/>
      <c r="AD240" s="5"/>
    </row>
    <row r="241" ht="15.75" customHeight="1">
      <c r="A241" s="55"/>
      <c r="B241" s="5"/>
      <c r="C241" s="5"/>
      <c r="D241" s="5"/>
      <c r="E241" s="5"/>
      <c r="F241" s="5"/>
      <c r="G241" s="5"/>
      <c r="H241" s="134"/>
      <c r="I241" s="134"/>
      <c r="J241" s="195"/>
      <c r="K241" s="5"/>
      <c r="L241" s="5"/>
      <c r="M241" s="5"/>
      <c r="N241" s="5"/>
      <c r="O241" s="5"/>
      <c r="P241" s="5"/>
      <c r="Q241" s="5"/>
      <c r="R241" s="5"/>
      <c r="S241" s="5"/>
      <c r="T241" s="5"/>
      <c r="U241" s="5"/>
      <c r="V241" s="5"/>
      <c r="W241" s="5"/>
      <c r="X241" s="5"/>
      <c r="Y241" s="5"/>
      <c r="Z241" s="5"/>
      <c r="AA241" s="5"/>
      <c r="AB241" s="5"/>
      <c r="AC241" s="5"/>
      <c r="AD241" s="5"/>
    </row>
    <row r="242" ht="15.75" customHeight="1">
      <c r="A242" s="55"/>
      <c r="B242" s="5"/>
      <c r="C242" s="5"/>
      <c r="D242" s="5"/>
      <c r="E242" s="5"/>
      <c r="F242" s="5"/>
      <c r="G242" s="5"/>
      <c r="H242" s="134"/>
      <c r="I242" s="134"/>
      <c r="J242" s="195"/>
      <c r="K242" s="5"/>
      <c r="L242" s="5"/>
      <c r="M242" s="5"/>
      <c r="N242" s="5"/>
      <c r="O242" s="5"/>
      <c r="P242" s="5"/>
      <c r="Q242" s="5"/>
      <c r="R242" s="5"/>
      <c r="S242" s="5"/>
      <c r="T242" s="5"/>
      <c r="U242" s="5"/>
      <c r="V242" s="5"/>
      <c r="W242" s="5"/>
      <c r="X242" s="5"/>
      <c r="Y242" s="5"/>
      <c r="Z242" s="5"/>
      <c r="AA242" s="5"/>
      <c r="AB242" s="5"/>
      <c r="AC242" s="5"/>
      <c r="AD242" s="5"/>
    </row>
    <row r="243" ht="15.75" customHeight="1">
      <c r="A243" s="55"/>
      <c r="B243" s="5"/>
      <c r="C243" s="5"/>
      <c r="D243" s="5"/>
      <c r="E243" s="5"/>
      <c r="F243" s="5"/>
      <c r="G243" s="5"/>
      <c r="H243" s="134"/>
      <c r="I243" s="134"/>
      <c r="J243" s="195"/>
      <c r="K243" s="5"/>
      <c r="L243" s="5"/>
      <c r="M243" s="5"/>
      <c r="N243" s="5"/>
      <c r="O243" s="5"/>
      <c r="P243" s="5"/>
      <c r="Q243" s="5"/>
      <c r="R243" s="5"/>
      <c r="S243" s="5"/>
      <c r="T243" s="5"/>
      <c r="U243" s="5"/>
      <c r="V243" s="5"/>
      <c r="W243" s="5"/>
      <c r="X243" s="5"/>
      <c r="Y243" s="5"/>
      <c r="Z243" s="5"/>
      <c r="AA243" s="5"/>
      <c r="AB243" s="5"/>
      <c r="AC243" s="5"/>
      <c r="AD243" s="5"/>
    </row>
    <row r="244" ht="15.75" customHeight="1">
      <c r="A244" s="55"/>
      <c r="B244" s="5"/>
      <c r="C244" s="5"/>
      <c r="D244" s="5"/>
      <c r="E244" s="5"/>
      <c r="F244" s="5"/>
      <c r="G244" s="5"/>
      <c r="H244" s="134"/>
      <c r="I244" s="134"/>
      <c r="J244" s="195"/>
      <c r="K244" s="5"/>
      <c r="L244" s="5"/>
      <c r="M244" s="5"/>
      <c r="N244" s="5"/>
      <c r="O244" s="5"/>
      <c r="P244" s="5"/>
      <c r="Q244" s="5"/>
      <c r="R244" s="5"/>
      <c r="S244" s="5"/>
      <c r="T244" s="5"/>
      <c r="U244" s="5"/>
      <c r="V244" s="5"/>
      <c r="W244" s="5"/>
      <c r="X244" s="5"/>
      <c r="Y244" s="5"/>
      <c r="Z244" s="5"/>
      <c r="AA244" s="5"/>
      <c r="AB244" s="5"/>
      <c r="AC244" s="5"/>
      <c r="AD244" s="5"/>
    </row>
    <row r="245" ht="15.75" customHeight="1">
      <c r="A245" s="55"/>
      <c r="B245" s="5"/>
      <c r="C245" s="5"/>
      <c r="D245" s="5"/>
      <c r="E245" s="5"/>
      <c r="F245" s="5"/>
      <c r="G245" s="5"/>
      <c r="H245" s="134"/>
      <c r="I245" s="134"/>
      <c r="J245" s="195"/>
      <c r="K245" s="5"/>
      <c r="L245" s="5"/>
      <c r="M245" s="5"/>
      <c r="N245" s="5"/>
      <c r="O245" s="5"/>
      <c r="P245" s="5"/>
      <c r="Q245" s="5"/>
      <c r="R245" s="5"/>
      <c r="S245" s="5"/>
      <c r="T245" s="5"/>
      <c r="U245" s="5"/>
      <c r="V245" s="5"/>
      <c r="W245" s="5"/>
      <c r="X245" s="5"/>
      <c r="Y245" s="5"/>
      <c r="Z245" s="5"/>
      <c r="AA245" s="5"/>
      <c r="AB245" s="5"/>
      <c r="AC245" s="5"/>
      <c r="AD245" s="5"/>
    </row>
    <row r="246" ht="15.75" customHeight="1">
      <c r="A246" s="55"/>
      <c r="B246" s="5"/>
      <c r="C246" s="5"/>
      <c r="D246" s="5"/>
      <c r="E246" s="5"/>
      <c r="F246" s="5"/>
      <c r="G246" s="5"/>
      <c r="H246" s="134"/>
      <c r="I246" s="134"/>
      <c r="J246" s="195"/>
      <c r="K246" s="5"/>
      <c r="L246" s="5"/>
      <c r="M246" s="5"/>
      <c r="N246" s="5"/>
      <c r="O246" s="5"/>
      <c r="P246" s="5"/>
      <c r="Q246" s="5"/>
      <c r="R246" s="5"/>
      <c r="S246" s="5"/>
      <c r="T246" s="5"/>
      <c r="U246" s="5"/>
      <c r="V246" s="5"/>
      <c r="W246" s="5"/>
      <c r="X246" s="5"/>
      <c r="Y246" s="5"/>
      <c r="Z246" s="5"/>
      <c r="AA246" s="5"/>
      <c r="AB246" s="5"/>
      <c r="AC246" s="5"/>
      <c r="AD246" s="5"/>
    </row>
    <row r="247" ht="15.75" customHeight="1">
      <c r="A247" s="55"/>
      <c r="B247" s="5"/>
      <c r="C247" s="5"/>
      <c r="D247" s="5"/>
      <c r="E247" s="5"/>
      <c r="F247" s="5"/>
      <c r="G247" s="5"/>
      <c r="H247" s="134"/>
      <c r="I247" s="134"/>
      <c r="J247" s="195"/>
      <c r="K247" s="5"/>
      <c r="L247" s="5"/>
      <c r="M247" s="5"/>
      <c r="N247" s="5"/>
      <c r="O247" s="5"/>
      <c r="P247" s="5"/>
      <c r="Q247" s="5"/>
      <c r="R247" s="5"/>
      <c r="S247" s="5"/>
      <c r="T247" s="5"/>
      <c r="U247" s="5"/>
      <c r="V247" s="5"/>
      <c r="W247" s="5"/>
      <c r="X247" s="5"/>
      <c r="Y247" s="5"/>
      <c r="Z247" s="5"/>
      <c r="AA247" s="5"/>
      <c r="AB247" s="5"/>
      <c r="AC247" s="5"/>
      <c r="AD247" s="5"/>
    </row>
    <row r="248" ht="15.75" customHeight="1">
      <c r="A248" s="55"/>
      <c r="B248" s="5"/>
      <c r="C248" s="5"/>
      <c r="D248" s="5"/>
      <c r="E248" s="5"/>
      <c r="F248" s="5"/>
      <c r="G248" s="5"/>
      <c r="H248" s="134"/>
      <c r="I248" s="134"/>
      <c r="J248" s="195"/>
      <c r="K248" s="5"/>
      <c r="L248" s="5"/>
      <c r="M248" s="5"/>
      <c r="N248" s="5"/>
      <c r="O248" s="5"/>
      <c r="P248" s="5"/>
      <c r="Q248" s="5"/>
      <c r="R248" s="5"/>
      <c r="S248" s="5"/>
      <c r="T248" s="5"/>
      <c r="U248" s="5"/>
      <c r="V248" s="5"/>
      <c r="W248" s="5"/>
      <c r="X248" s="5"/>
      <c r="Y248" s="5"/>
      <c r="Z248" s="5"/>
      <c r="AA248" s="5"/>
      <c r="AB248" s="5"/>
      <c r="AC248" s="5"/>
      <c r="AD248" s="5"/>
    </row>
    <row r="249" ht="15.75" customHeight="1">
      <c r="A249" s="55"/>
      <c r="B249" s="5"/>
      <c r="C249" s="5"/>
      <c r="D249" s="5"/>
      <c r="E249" s="5"/>
      <c r="F249" s="5"/>
      <c r="G249" s="5"/>
      <c r="H249" s="134"/>
      <c r="I249" s="134"/>
      <c r="J249" s="195"/>
      <c r="K249" s="5"/>
      <c r="L249" s="5"/>
      <c r="M249" s="5"/>
      <c r="N249" s="5"/>
      <c r="O249" s="5"/>
      <c r="P249" s="5"/>
      <c r="Q249" s="5"/>
      <c r="R249" s="5"/>
      <c r="S249" s="5"/>
      <c r="T249" s="5"/>
      <c r="U249" s="5"/>
      <c r="V249" s="5"/>
      <c r="W249" s="5"/>
      <c r="X249" s="5"/>
      <c r="Y249" s="5"/>
      <c r="Z249" s="5"/>
      <c r="AA249" s="5"/>
      <c r="AB249" s="5"/>
      <c r="AC249" s="5"/>
      <c r="AD249" s="5"/>
    </row>
    <row r="250" ht="15.75" customHeight="1">
      <c r="A250" s="55"/>
      <c r="B250" s="5"/>
      <c r="C250" s="5"/>
      <c r="D250" s="5"/>
      <c r="E250" s="5"/>
      <c r="F250" s="5"/>
      <c r="G250" s="5"/>
      <c r="H250" s="134"/>
      <c r="I250" s="134"/>
      <c r="J250" s="195"/>
      <c r="K250" s="5"/>
      <c r="L250" s="5"/>
      <c r="M250" s="5"/>
      <c r="N250" s="5"/>
      <c r="O250" s="5"/>
      <c r="P250" s="5"/>
      <c r="Q250" s="5"/>
      <c r="R250" s="5"/>
      <c r="S250" s="5"/>
      <c r="T250" s="5"/>
      <c r="U250" s="5"/>
      <c r="V250" s="5"/>
      <c r="W250" s="5"/>
      <c r="X250" s="5"/>
      <c r="Y250" s="5"/>
      <c r="Z250" s="5"/>
      <c r="AA250" s="5"/>
      <c r="AB250" s="5"/>
      <c r="AC250" s="5"/>
      <c r="AD250" s="5"/>
    </row>
    <row r="251" ht="15.75" customHeight="1">
      <c r="A251" s="55"/>
      <c r="B251" s="5"/>
      <c r="C251" s="5"/>
      <c r="D251" s="5"/>
      <c r="E251" s="5"/>
      <c r="F251" s="5"/>
      <c r="G251" s="5"/>
      <c r="H251" s="134"/>
      <c r="I251" s="134"/>
      <c r="J251" s="195"/>
      <c r="K251" s="5"/>
      <c r="L251" s="5"/>
      <c r="M251" s="5"/>
      <c r="N251" s="5"/>
      <c r="O251" s="5"/>
      <c r="P251" s="5"/>
      <c r="Q251" s="5"/>
      <c r="R251" s="5"/>
      <c r="S251" s="5"/>
      <c r="T251" s="5"/>
      <c r="U251" s="5"/>
      <c r="V251" s="5"/>
      <c r="W251" s="5"/>
      <c r="X251" s="5"/>
      <c r="Y251" s="5"/>
      <c r="Z251" s="5"/>
      <c r="AA251" s="5"/>
      <c r="AB251" s="5"/>
      <c r="AC251" s="5"/>
      <c r="AD251" s="5"/>
    </row>
    <row r="252" ht="15.75" customHeight="1">
      <c r="A252" s="55"/>
      <c r="B252" s="5"/>
      <c r="C252" s="5"/>
      <c r="D252" s="5"/>
      <c r="E252" s="5"/>
      <c r="F252" s="5"/>
      <c r="G252" s="5"/>
      <c r="H252" s="134"/>
      <c r="I252" s="134"/>
      <c r="J252" s="195"/>
      <c r="K252" s="5"/>
      <c r="L252" s="5"/>
      <c r="M252" s="5"/>
      <c r="N252" s="5"/>
      <c r="O252" s="5"/>
      <c r="P252" s="5"/>
      <c r="Q252" s="5"/>
      <c r="R252" s="5"/>
      <c r="S252" s="5"/>
      <c r="T252" s="5"/>
      <c r="U252" s="5"/>
      <c r="V252" s="5"/>
      <c r="W252" s="5"/>
      <c r="X252" s="5"/>
      <c r="Y252" s="5"/>
      <c r="Z252" s="5"/>
      <c r="AA252" s="5"/>
      <c r="AB252" s="5"/>
      <c r="AC252" s="5"/>
      <c r="AD252" s="5"/>
    </row>
    <row r="253" ht="15.75" customHeight="1">
      <c r="A253" s="55"/>
      <c r="B253" s="5"/>
      <c r="C253" s="5"/>
      <c r="D253" s="5"/>
      <c r="E253" s="5"/>
      <c r="F253" s="5"/>
      <c r="G253" s="5"/>
      <c r="H253" s="134"/>
      <c r="I253" s="134"/>
      <c r="J253" s="195"/>
      <c r="K253" s="5"/>
      <c r="L253" s="5"/>
      <c r="M253" s="5"/>
      <c r="N253" s="5"/>
      <c r="O253" s="5"/>
      <c r="P253" s="5"/>
      <c r="Q253" s="5"/>
      <c r="R253" s="5"/>
      <c r="S253" s="5"/>
      <c r="T253" s="5"/>
      <c r="U253" s="5"/>
      <c r="V253" s="5"/>
      <c r="W253" s="5"/>
      <c r="X253" s="5"/>
      <c r="Y253" s="5"/>
      <c r="Z253" s="5"/>
      <c r="AA253" s="5"/>
      <c r="AB253" s="5"/>
      <c r="AC253" s="5"/>
      <c r="AD253" s="5"/>
    </row>
    <row r="254" ht="15.75" customHeight="1">
      <c r="A254" s="55"/>
      <c r="B254" s="5"/>
      <c r="C254" s="5"/>
      <c r="D254" s="5"/>
      <c r="E254" s="5"/>
      <c r="F254" s="5"/>
      <c r="G254" s="5"/>
      <c r="H254" s="134"/>
      <c r="I254" s="134"/>
      <c r="J254" s="195"/>
      <c r="K254" s="5"/>
      <c r="L254" s="5"/>
      <c r="M254" s="5"/>
      <c r="N254" s="5"/>
      <c r="O254" s="5"/>
      <c r="P254" s="5"/>
      <c r="Q254" s="5"/>
      <c r="R254" s="5"/>
      <c r="S254" s="5"/>
      <c r="T254" s="5"/>
      <c r="U254" s="5"/>
      <c r="V254" s="5"/>
      <c r="W254" s="5"/>
      <c r="X254" s="5"/>
      <c r="Y254" s="5"/>
      <c r="Z254" s="5"/>
      <c r="AA254" s="5"/>
      <c r="AB254" s="5"/>
      <c r="AC254" s="5"/>
      <c r="AD254" s="5"/>
    </row>
    <row r="255" ht="15.75" customHeight="1">
      <c r="A255" s="55"/>
      <c r="B255" s="5"/>
      <c r="C255" s="5"/>
      <c r="D255" s="5"/>
      <c r="E255" s="5"/>
      <c r="F255" s="5"/>
      <c r="G255" s="5"/>
      <c r="H255" s="134"/>
      <c r="I255" s="134"/>
      <c r="J255" s="195"/>
      <c r="K255" s="5"/>
      <c r="L255" s="5"/>
      <c r="M255" s="5"/>
      <c r="N255" s="5"/>
      <c r="O255" s="5"/>
      <c r="P255" s="5"/>
      <c r="Q255" s="5"/>
      <c r="R255" s="5"/>
      <c r="S255" s="5"/>
      <c r="T255" s="5"/>
      <c r="U255" s="5"/>
      <c r="V255" s="5"/>
      <c r="W255" s="5"/>
      <c r="X255" s="5"/>
      <c r="Y255" s="5"/>
      <c r="Z255" s="5"/>
      <c r="AA255" s="5"/>
      <c r="AB255" s="5"/>
      <c r="AC255" s="5"/>
      <c r="AD255" s="5"/>
    </row>
    <row r="256" ht="15.75" customHeight="1">
      <c r="A256" s="55"/>
      <c r="B256" s="5"/>
      <c r="C256" s="5"/>
      <c r="D256" s="5"/>
      <c r="E256" s="5"/>
      <c r="F256" s="5"/>
      <c r="G256" s="5"/>
      <c r="H256" s="134"/>
      <c r="I256" s="134"/>
      <c r="J256" s="195"/>
      <c r="K256" s="5"/>
      <c r="L256" s="5"/>
      <c r="M256" s="5"/>
      <c r="N256" s="5"/>
      <c r="O256" s="5"/>
      <c r="P256" s="5"/>
      <c r="Q256" s="5"/>
      <c r="R256" s="5"/>
      <c r="S256" s="5"/>
      <c r="T256" s="5"/>
      <c r="U256" s="5"/>
      <c r="V256" s="5"/>
      <c r="W256" s="5"/>
      <c r="X256" s="5"/>
      <c r="Y256" s="5"/>
      <c r="Z256" s="5"/>
      <c r="AA256" s="5"/>
      <c r="AB256" s="5"/>
      <c r="AC256" s="5"/>
      <c r="AD256" s="5"/>
    </row>
    <row r="257" ht="15.75" customHeight="1">
      <c r="A257" s="55"/>
      <c r="B257" s="5"/>
      <c r="C257" s="5"/>
      <c r="D257" s="5"/>
      <c r="E257" s="5"/>
      <c r="F257" s="5"/>
      <c r="G257" s="5"/>
      <c r="H257" s="134"/>
      <c r="I257" s="134"/>
      <c r="J257" s="195"/>
      <c r="K257" s="5"/>
      <c r="L257" s="5"/>
      <c r="M257" s="5"/>
      <c r="N257" s="5"/>
      <c r="O257" s="5"/>
      <c r="P257" s="5"/>
      <c r="Q257" s="5"/>
      <c r="R257" s="5"/>
      <c r="S257" s="5"/>
      <c r="T257" s="5"/>
      <c r="U257" s="5"/>
      <c r="V257" s="5"/>
      <c r="W257" s="5"/>
      <c r="X257" s="5"/>
      <c r="Y257" s="5"/>
      <c r="Z257" s="5"/>
      <c r="AA257" s="5"/>
      <c r="AB257" s="5"/>
      <c r="AC257" s="5"/>
      <c r="AD257" s="5"/>
    </row>
    <row r="258" ht="15.75" customHeight="1">
      <c r="A258" s="55"/>
      <c r="B258" s="5"/>
      <c r="C258" s="5"/>
      <c r="D258" s="5"/>
      <c r="E258" s="5"/>
      <c r="F258" s="5"/>
      <c r="G258" s="5"/>
      <c r="H258" s="134"/>
      <c r="I258" s="134"/>
      <c r="J258" s="195"/>
      <c r="K258" s="5"/>
      <c r="L258" s="5"/>
      <c r="M258" s="5"/>
      <c r="N258" s="5"/>
      <c r="O258" s="5"/>
      <c r="P258" s="5"/>
      <c r="Q258" s="5"/>
      <c r="R258" s="5"/>
      <c r="S258" s="5"/>
      <c r="T258" s="5"/>
      <c r="U258" s="5"/>
      <c r="V258" s="5"/>
      <c r="W258" s="5"/>
      <c r="X258" s="5"/>
      <c r="Y258" s="5"/>
      <c r="Z258" s="5"/>
      <c r="AA258" s="5"/>
      <c r="AB258" s="5"/>
      <c r="AC258" s="5"/>
      <c r="AD258" s="5"/>
    </row>
    <row r="259" ht="15.75" customHeight="1">
      <c r="A259" s="55"/>
      <c r="B259" s="5"/>
      <c r="C259" s="5"/>
      <c r="D259" s="5"/>
      <c r="E259" s="5"/>
      <c r="F259" s="5"/>
      <c r="G259" s="5"/>
      <c r="H259" s="134"/>
      <c r="I259" s="134"/>
      <c r="J259" s="195"/>
      <c r="K259" s="5"/>
      <c r="L259" s="5"/>
      <c r="M259" s="5"/>
      <c r="N259" s="5"/>
      <c r="O259" s="5"/>
      <c r="P259" s="5"/>
      <c r="Q259" s="5"/>
      <c r="R259" s="5"/>
      <c r="S259" s="5"/>
      <c r="T259" s="5"/>
      <c r="U259" s="5"/>
      <c r="V259" s="5"/>
      <c r="W259" s="5"/>
      <c r="X259" s="5"/>
      <c r="Y259" s="5"/>
      <c r="Z259" s="5"/>
      <c r="AA259" s="5"/>
      <c r="AB259" s="5"/>
      <c r="AC259" s="5"/>
      <c r="AD259" s="5"/>
    </row>
    <row r="260" ht="15.75" customHeight="1">
      <c r="A260" s="55"/>
      <c r="B260" s="5"/>
      <c r="C260" s="5"/>
      <c r="D260" s="5"/>
      <c r="E260" s="5"/>
      <c r="F260" s="5"/>
      <c r="G260" s="5"/>
      <c r="H260" s="5"/>
      <c r="I260" s="5"/>
      <c r="J260" s="195"/>
      <c r="K260" s="5"/>
      <c r="L260" s="5"/>
      <c r="M260" s="5"/>
      <c r="N260" s="5"/>
      <c r="O260" s="5"/>
      <c r="P260" s="5"/>
      <c r="Q260" s="5"/>
      <c r="R260" s="5"/>
      <c r="S260" s="5"/>
      <c r="T260" s="5"/>
      <c r="U260" s="5"/>
      <c r="V260" s="5"/>
      <c r="W260" s="5"/>
      <c r="X260" s="5"/>
      <c r="Y260" s="5"/>
      <c r="Z260" s="5"/>
      <c r="AA260" s="5"/>
      <c r="AB260" s="5"/>
      <c r="AC260" s="5"/>
      <c r="AD260" s="5"/>
    </row>
    <row r="261" ht="15.75" customHeight="1">
      <c r="A261" s="55"/>
      <c r="B261" s="5"/>
      <c r="C261" s="5"/>
      <c r="D261" s="5"/>
      <c r="E261" s="5"/>
      <c r="F261" s="5"/>
      <c r="G261" s="5"/>
      <c r="H261" s="5"/>
      <c r="I261" s="5"/>
      <c r="J261" s="195"/>
      <c r="K261" s="5"/>
      <c r="L261" s="5"/>
      <c r="M261" s="5"/>
      <c r="N261" s="5"/>
      <c r="O261" s="5"/>
      <c r="P261" s="5"/>
      <c r="Q261" s="5"/>
      <c r="R261" s="5"/>
      <c r="S261" s="5"/>
      <c r="T261" s="5"/>
      <c r="U261" s="5"/>
      <c r="V261" s="5"/>
      <c r="W261" s="5"/>
      <c r="X261" s="5"/>
      <c r="Y261" s="5"/>
      <c r="Z261" s="5"/>
      <c r="AA261" s="5"/>
      <c r="AB261" s="5"/>
      <c r="AC261" s="5"/>
      <c r="AD261" s="5"/>
    </row>
    <row r="262" ht="15.75" customHeight="1">
      <c r="A262" s="55"/>
      <c r="B262" s="5"/>
      <c r="C262" s="5"/>
      <c r="D262" s="5"/>
      <c r="E262" s="5"/>
      <c r="F262" s="5"/>
      <c r="G262" s="5"/>
      <c r="H262" s="5"/>
      <c r="I262" s="5"/>
      <c r="J262" s="195"/>
      <c r="K262" s="5"/>
      <c r="L262" s="5"/>
      <c r="M262" s="5"/>
      <c r="N262" s="5"/>
      <c r="O262" s="5"/>
      <c r="P262" s="5"/>
      <c r="Q262" s="5"/>
      <c r="R262" s="5"/>
      <c r="S262" s="5"/>
      <c r="T262" s="5"/>
      <c r="U262" s="5"/>
      <c r="V262" s="5"/>
      <c r="W262" s="5"/>
      <c r="X262" s="5"/>
      <c r="Y262" s="5"/>
      <c r="Z262" s="5"/>
      <c r="AA262" s="5"/>
      <c r="AB262" s="5"/>
      <c r="AC262" s="5"/>
      <c r="AD262" s="5"/>
    </row>
    <row r="263" ht="15.75" customHeight="1">
      <c r="A263" s="55"/>
      <c r="B263" s="5"/>
      <c r="C263" s="5"/>
      <c r="D263" s="5"/>
      <c r="E263" s="5"/>
      <c r="F263" s="5"/>
      <c r="G263" s="5"/>
      <c r="H263" s="5"/>
      <c r="I263" s="5"/>
      <c r="J263" s="195"/>
      <c r="K263" s="5"/>
      <c r="L263" s="5"/>
      <c r="M263" s="5"/>
      <c r="N263" s="5"/>
      <c r="O263" s="5"/>
      <c r="P263" s="5"/>
      <c r="Q263" s="5"/>
      <c r="R263" s="5"/>
      <c r="S263" s="5"/>
      <c r="T263" s="5"/>
      <c r="U263" s="5"/>
      <c r="V263" s="5"/>
      <c r="W263" s="5"/>
      <c r="X263" s="5"/>
      <c r="Y263" s="5"/>
      <c r="Z263" s="5"/>
      <c r="AA263" s="5"/>
      <c r="AB263" s="5"/>
      <c r="AC263" s="5"/>
      <c r="AD263" s="5"/>
    </row>
    <row r="264" ht="15.75" customHeight="1">
      <c r="A264" s="55"/>
      <c r="B264" s="5"/>
      <c r="C264" s="5"/>
      <c r="D264" s="5"/>
      <c r="E264" s="5"/>
      <c r="F264" s="5"/>
      <c r="G264" s="5"/>
      <c r="H264" s="5"/>
      <c r="I264" s="5"/>
      <c r="J264" s="195"/>
      <c r="K264" s="5"/>
      <c r="L264" s="5"/>
      <c r="M264" s="5"/>
      <c r="N264" s="5"/>
      <c r="O264" s="5"/>
      <c r="P264" s="5"/>
      <c r="Q264" s="5"/>
      <c r="R264" s="5"/>
      <c r="S264" s="5"/>
      <c r="T264" s="5"/>
      <c r="U264" s="5"/>
      <c r="V264" s="5"/>
      <c r="W264" s="5"/>
      <c r="X264" s="5"/>
      <c r="Y264" s="5"/>
      <c r="Z264" s="5"/>
      <c r="AA264" s="5"/>
      <c r="AB264" s="5"/>
      <c r="AC264" s="5"/>
      <c r="AD264" s="5"/>
    </row>
    <row r="265" ht="15.75" customHeight="1">
      <c r="A265" s="55"/>
      <c r="B265" s="5"/>
      <c r="C265" s="5"/>
      <c r="D265" s="5"/>
      <c r="E265" s="5"/>
      <c r="F265" s="5"/>
      <c r="G265" s="5"/>
      <c r="H265" s="5"/>
      <c r="I265" s="5"/>
      <c r="J265" s="195"/>
      <c r="K265" s="5"/>
      <c r="L265" s="5"/>
      <c r="M265" s="5"/>
      <c r="N265" s="5"/>
      <c r="O265" s="5"/>
      <c r="P265" s="5"/>
      <c r="Q265" s="5"/>
      <c r="R265" s="5"/>
      <c r="S265" s="5"/>
      <c r="T265" s="5"/>
      <c r="U265" s="5"/>
      <c r="V265" s="5"/>
      <c r="W265" s="5"/>
      <c r="X265" s="5"/>
      <c r="Y265" s="5"/>
      <c r="Z265" s="5"/>
      <c r="AA265" s="5"/>
      <c r="AB265" s="5"/>
      <c r="AC265" s="5"/>
      <c r="AD265" s="5"/>
    </row>
    <row r="266" ht="15.75" customHeight="1">
      <c r="A266" s="55"/>
      <c r="B266" s="5"/>
      <c r="C266" s="5"/>
      <c r="D266" s="5"/>
      <c r="E266" s="5"/>
      <c r="F266" s="5"/>
      <c r="G266" s="5"/>
      <c r="H266" s="5"/>
      <c r="I266" s="5"/>
      <c r="J266" s="195"/>
      <c r="K266" s="5"/>
      <c r="L266" s="5"/>
      <c r="M266" s="5"/>
      <c r="N266" s="5"/>
      <c r="O266" s="5"/>
      <c r="P266" s="5"/>
      <c r="Q266" s="5"/>
      <c r="R266" s="5"/>
      <c r="S266" s="5"/>
      <c r="T266" s="5"/>
      <c r="U266" s="5"/>
      <c r="V266" s="5"/>
      <c r="W266" s="5"/>
      <c r="X266" s="5"/>
      <c r="Y266" s="5"/>
      <c r="Z266" s="5"/>
      <c r="AA266" s="5"/>
      <c r="AB266" s="5"/>
      <c r="AC266" s="5"/>
      <c r="AD266" s="5"/>
    </row>
    <row r="267" ht="15.75" customHeight="1">
      <c r="A267" s="55"/>
      <c r="B267" s="5"/>
      <c r="C267" s="5"/>
      <c r="D267" s="5"/>
      <c r="E267" s="5"/>
      <c r="F267" s="5"/>
      <c r="G267" s="5"/>
      <c r="H267" s="5"/>
      <c r="I267" s="5"/>
      <c r="J267" s="195"/>
      <c r="K267" s="5"/>
      <c r="L267" s="5"/>
      <c r="M267" s="5"/>
      <c r="N267" s="5"/>
      <c r="O267" s="5"/>
      <c r="P267" s="5"/>
      <c r="Q267" s="5"/>
      <c r="R267" s="5"/>
      <c r="S267" s="5"/>
      <c r="T267" s="5"/>
      <c r="U267" s="5"/>
      <c r="V267" s="5"/>
      <c r="W267" s="5"/>
      <c r="X267" s="5"/>
      <c r="Y267" s="5"/>
      <c r="Z267" s="5"/>
      <c r="AA267" s="5"/>
      <c r="AB267" s="5"/>
      <c r="AC267" s="5"/>
      <c r="AD267" s="5"/>
    </row>
    <row r="268" ht="15.75" customHeight="1">
      <c r="A268" s="55"/>
      <c r="B268" s="5"/>
      <c r="C268" s="5"/>
      <c r="D268" s="5"/>
      <c r="E268" s="5"/>
      <c r="F268" s="5"/>
      <c r="G268" s="5"/>
      <c r="H268" s="5"/>
      <c r="I268" s="5"/>
      <c r="J268" s="195"/>
      <c r="K268" s="5"/>
      <c r="L268" s="5"/>
      <c r="M268" s="5"/>
      <c r="N268" s="5"/>
      <c r="O268" s="5"/>
      <c r="P268" s="5"/>
      <c r="Q268" s="5"/>
      <c r="R268" s="5"/>
      <c r="S268" s="5"/>
      <c r="T268" s="5"/>
      <c r="U268" s="5"/>
      <c r="V268" s="5"/>
      <c r="W268" s="5"/>
      <c r="X268" s="5"/>
      <c r="Y268" s="5"/>
      <c r="Z268" s="5"/>
      <c r="AA268" s="5"/>
      <c r="AB268" s="5"/>
      <c r="AC268" s="5"/>
      <c r="AD268" s="5"/>
    </row>
    <row r="269" ht="15.75" customHeight="1">
      <c r="A269" s="55"/>
      <c r="B269" s="5"/>
      <c r="C269" s="5"/>
      <c r="D269" s="5"/>
      <c r="E269" s="5"/>
      <c r="F269" s="5"/>
      <c r="G269" s="5"/>
      <c r="H269" s="5"/>
      <c r="I269" s="5"/>
      <c r="J269" s="195"/>
      <c r="K269" s="5"/>
      <c r="L269" s="5"/>
      <c r="M269" s="5"/>
      <c r="N269" s="5"/>
      <c r="O269" s="5"/>
      <c r="P269" s="5"/>
      <c r="Q269" s="5"/>
      <c r="R269" s="5"/>
      <c r="S269" s="5"/>
      <c r="T269" s="5"/>
      <c r="U269" s="5"/>
      <c r="V269" s="5"/>
      <c r="W269" s="5"/>
      <c r="X269" s="5"/>
      <c r="Y269" s="5"/>
      <c r="Z269" s="5"/>
      <c r="AA269" s="5"/>
      <c r="AB269" s="5"/>
      <c r="AC269" s="5"/>
      <c r="AD269" s="5"/>
    </row>
    <row r="270" ht="15.75" customHeight="1">
      <c r="A270" s="55"/>
      <c r="B270" s="5"/>
      <c r="C270" s="5"/>
      <c r="D270" s="5"/>
      <c r="E270" s="5"/>
      <c r="F270" s="5"/>
      <c r="G270" s="5"/>
      <c r="H270" s="5"/>
      <c r="I270" s="5"/>
      <c r="J270" s="195"/>
      <c r="K270" s="5"/>
      <c r="L270" s="5"/>
      <c r="M270" s="5"/>
      <c r="N270" s="5"/>
      <c r="O270" s="5"/>
      <c r="P270" s="5"/>
      <c r="Q270" s="5"/>
      <c r="R270" s="5"/>
      <c r="S270" s="5"/>
      <c r="T270" s="5"/>
      <c r="U270" s="5"/>
      <c r="V270" s="5"/>
      <c r="W270" s="5"/>
      <c r="X270" s="5"/>
      <c r="Y270" s="5"/>
      <c r="Z270" s="5"/>
      <c r="AA270" s="5"/>
      <c r="AB270" s="5"/>
      <c r="AC270" s="5"/>
      <c r="AD270" s="5"/>
    </row>
    <row r="271" ht="15.75" customHeight="1">
      <c r="A271" s="55"/>
      <c r="B271" s="5"/>
      <c r="C271" s="5"/>
      <c r="D271" s="5"/>
      <c r="E271" s="5"/>
      <c r="F271" s="5"/>
      <c r="G271" s="5"/>
      <c r="H271" s="5"/>
      <c r="I271" s="5"/>
      <c r="J271" s="195"/>
      <c r="K271" s="5"/>
      <c r="L271" s="5"/>
      <c r="M271" s="5"/>
      <c r="N271" s="5"/>
      <c r="O271" s="5"/>
      <c r="P271" s="5"/>
      <c r="Q271" s="5"/>
      <c r="R271" s="5"/>
      <c r="S271" s="5"/>
      <c r="T271" s="5"/>
      <c r="U271" s="5"/>
      <c r="V271" s="5"/>
      <c r="W271" s="5"/>
      <c r="X271" s="5"/>
      <c r="Y271" s="5"/>
      <c r="Z271" s="5"/>
      <c r="AA271" s="5"/>
      <c r="AB271" s="5"/>
      <c r="AC271" s="5"/>
      <c r="AD271" s="5"/>
    </row>
    <row r="272" ht="15.75" customHeight="1">
      <c r="A272" s="55"/>
      <c r="B272" s="5"/>
      <c r="C272" s="5"/>
      <c r="D272" s="5"/>
      <c r="E272" s="5"/>
      <c r="F272" s="5"/>
      <c r="G272" s="5"/>
      <c r="H272" s="5"/>
      <c r="I272" s="5"/>
      <c r="J272" s="195"/>
      <c r="K272" s="5"/>
      <c r="L272" s="5"/>
      <c r="M272" s="5"/>
      <c r="N272" s="5"/>
      <c r="O272" s="5"/>
      <c r="P272" s="5"/>
      <c r="Q272" s="5"/>
      <c r="R272" s="5"/>
      <c r="S272" s="5"/>
      <c r="T272" s="5"/>
      <c r="U272" s="5"/>
      <c r="V272" s="5"/>
      <c r="W272" s="5"/>
      <c r="X272" s="5"/>
      <c r="Y272" s="5"/>
      <c r="Z272" s="5"/>
      <c r="AA272" s="5"/>
      <c r="AB272" s="5"/>
      <c r="AC272" s="5"/>
      <c r="AD272" s="5"/>
    </row>
    <row r="273" ht="15.75" customHeight="1">
      <c r="A273" s="55"/>
      <c r="B273" s="5"/>
      <c r="C273" s="5"/>
      <c r="D273" s="5"/>
      <c r="E273" s="5"/>
      <c r="F273" s="5"/>
      <c r="G273" s="5"/>
      <c r="H273" s="5"/>
      <c r="I273" s="5"/>
      <c r="J273" s="195"/>
      <c r="K273" s="5"/>
      <c r="L273" s="5"/>
      <c r="M273" s="5"/>
      <c r="N273" s="5"/>
      <c r="O273" s="5"/>
      <c r="P273" s="5"/>
      <c r="Q273" s="5"/>
      <c r="R273" s="5"/>
      <c r="S273" s="5"/>
      <c r="T273" s="5"/>
      <c r="U273" s="5"/>
      <c r="V273" s="5"/>
      <c r="W273" s="5"/>
      <c r="X273" s="5"/>
      <c r="Y273" s="5"/>
      <c r="Z273" s="5"/>
      <c r="AA273" s="5"/>
      <c r="AB273" s="5"/>
      <c r="AC273" s="5"/>
      <c r="AD273" s="5"/>
    </row>
    <row r="274" ht="15.75" customHeight="1">
      <c r="A274" s="55"/>
      <c r="B274" s="5"/>
      <c r="C274" s="5"/>
      <c r="D274" s="5"/>
      <c r="E274" s="5"/>
      <c r="F274" s="5"/>
      <c r="G274" s="5"/>
      <c r="H274" s="5"/>
      <c r="I274" s="5"/>
      <c r="J274" s="195"/>
      <c r="K274" s="5"/>
      <c r="L274" s="5"/>
      <c r="M274" s="5"/>
      <c r="N274" s="5"/>
      <c r="O274" s="5"/>
      <c r="P274" s="5"/>
      <c r="Q274" s="5"/>
      <c r="R274" s="5"/>
      <c r="S274" s="5"/>
      <c r="T274" s="5"/>
      <c r="U274" s="5"/>
      <c r="V274" s="5"/>
      <c r="W274" s="5"/>
      <c r="X274" s="5"/>
      <c r="Y274" s="5"/>
      <c r="Z274" s="5"/>
      <c r="AA274" s="5"/>
      <c r="AB274" s="5"/>
      <c r="AC274" s="5"/>
      <c r="AD274" s="5"/>
    </row>
    <row r="275" ht="15.75" customHeight="1">
      <c r="A275" s="55"/>
      <c r="B275" s="5"/>
      <c r="C275" s="5"/>
      <c r="D275" s="5"/>
      <c r="E275" s="5"/>
      <c r="F275" s="5"/>
      <c r="G275" s="5"/>
      <c r="H275" s="5"/>
      <c r="I275" s="5"/>
      <c r="J275" s="195"/>
      <c r="K275" s="5"/>
      <c r="L275" s="5"/>
      <c r="M275" s="5"/>
      <c r="N275" s="5"/>
      <c r="O275" s="5"/>
      <c r="P275" s="5"/>
      <c r="Q275" s="5"/>
      <c r="R275" s="5"/>
      <c r="S275" s="5"/>
      <c r="T275" s="5"/>
      <c r="U275" s="5"/>
      <c r="V275" s="5"/>
      <c r="W275" s="5"/>
      <c r="X275" s="5"/>
      <c r="Y275" s="5"/>
      <c r="Z275" s="5"/>
      <c r="AA275" s="5"/>
      <c r="AB275" s="5"/>
      <c r="AC275" s="5"/>
      <c r="AD275" s="5"/>
    </row>
    <row r="276" ht="15.75" customHeight="1">
      <c r="A276" s="78"/>
      <c r="J276" s="196"/>
      <c r="T276" s="5"/>
      <c r="U276" s="5"/>
      <c r="V276" s="5"/>
      <c r="W276" s="5"/>
    </row>
    <row r="277" ht="15.75" customHeight="1">
      <c r="A277" s="78"/>
      <c r="J277" s="196"/>
      <c r="T277" s="5"/>
      <c r="U277" s="5"/>
      <c r="V277" s="5"/>
      <c r="W277" s="5"/>
    </row>
    <row r="278" ht="15.75" customHeight="1">
      <c r="A278" s="78"/>
      <c r="J278" s="196"/>
      <c r="T278" s="5"/>
      <c r="U278" s="5"/>
      <c r="V278" s="5"/>
      <c r="W278" s="5"/>
    </row>
    <row r="279" ht="15.75" customHeight="1">
      <c r="A279" s="78"/>
      <c r="J279" s="196"/>
      <c r="T279" s="5"/>
      <c r="U279" s="5"/>
      <c r="V279" s="5"/>
      <c r="W279" s="5"/>
    </row>
    <row r="280" ht="15.75" customHeight="1">
      <c r="A280" s="78"/>
      <c r="J280" s="196"/>
      <c r="T280" s="5"/>
      <c r="U280" s="5"/>
      <c r="V280" s="5"/>
      <c r="W280" s="5"/>
    </row>
    <row r="281" ht="15.75" customHeight="1">
      <c r="A281" s="78"/>
      <c r="J281" s="196"/>
      <c r="T281" s="5"/>
      <c r="U281" s="5"/>
      <c r="V281" s="5"/>
      <c r="W281" s="5"/>
    </row>
    <row r="282" ht="15.75" customHeight="1">
      <c r="A282" s="78"/>
      <c r="J282" s="196"/>
      <c r="T282" s="5"/>
      <c r="U282" s="5"/>
      <c r="V282" s="5"/>
      <c r="W282" s="5"/>
    </row>
    <row r="283" ht="15.75" customHeight="1">
      <c r="A283" s="78"/>
      <c r="J283" s="196"/>
      <c r="T283" s="5"/>
      <c r="U283" s="5"/>
      <c r="V283" s="5"/>
      <c r="W283" s="5"/>
    </row>
    <row r="284" ht="15.75" customHeight="1">
      <c r="A284" s="78"/>
      <c r="J284" s="196"/>
      <c r="T284" s="5"/>
      <c r="U284" s="5"/>
      <c r="V284" s="5"/>
      <c r="W284" s="5"/>
    </row>
    <row r="285" ht="15.75" customHeight="1">
      <c r="A285" s="78"/>
      <c r="J285" s="196"/>
      <c r="T285" s="5"/>
      <c r="U285" s="5"/>
      <c r="V285" s="5"/>
      <c r="W285" s="5"/>
    </row>
    <row r="286" ht="15.75" customHeight="1">
      <c r="A286" s="78"/>
      <c r="J286" s="196"/>
      <c r="T286" s="5"/>
      <c r="U286" s="5"/>
      <c r="V286" s="5"/>
      <c r="W286" s="5"/>
    </row>
    <row r="287" ht="15.75" customHeight="1">
      <c r="A287" s="78"/>
      <c r="J287" s="196"/>
      <c r="T287" s="5"/>
      <c r="U287" s="5"/>
      <c r="V287" s="5"/>
      <c r="W287" s="5"/>
    </row>
    <row r="288" ht="15.75" customHeight="1">
      <c r="A288" s="78"/>
      <c r="J288" s="196"/>
      <c r="T288" s="5"/>
      <c r="U288" s="5"/>
      <c r="V288" s="5"/>
      <c r="W288" s="5"/>
    </row>
    <row r="289" ht="15.75" customHeight="1">
      <c r="A289" s="78"/>
      <c r="J289" s="196"/>
      <c r="T289" s="5"/>
      <c r="U289" s="5"/>
      <c r="V289" s="5"/>
      <c r="W289" s="5"/>
    </row>
    <row r="290" ht="15.75" customHeight="1">
      <c r="A290" s="78"/>
      <c r="J290" s="196"/>
      <c r="T290" s="5"/>
      <c r="U290" s="5"/>
      <c r="V290" s="5"/>
      <c r="W290" s="5"/>
    </row>
    <row r="291" ht="15.75" customHeight="1">
      <c r="A291" s="78"/>
      <c r="J291" s="196"/>
      <c r="T291" s="5"/>
      <c r="U291" s="5"/>
      <c r="V291" s="5"/>
      <c r="W291" s="5"/>
    </row>
    <row r="292" ht="15.75" customHeight="1">
      <c r="A292" s="78"/>
      <c r="J292" s="196"/>
      <c r="T292" s="5"/>
      <c r="U292" s="5"/>
      <c r="V292" s="5"/>
      <c r="W292" s="5"/>
    </row>
    <row r="293" ht="15.75" customHeight="1">
      <c r="A293" s="78"/>
      <c r="J293" s="196"/>
      <c r="T293" s="5"/>
      <c r="U293" s="5"/>
      <c r="V293" s="5"/>
      <c r="W293" s="5"/>
    </row>
    <row r="294" ht="15.75" customHeight="1">
      <c r="A294" s="78"/>
      <c r="J294" s="196"/>
      <c r="T294" s="5"/>
      <c r="U294" s="5"/>
      <c r="V294" s="5"/>
      <c r="W294" s="5"/>
    </row>
    <row r="295" ht="15.75" customHeight="1">
      <c r="A295" s="78"/>
      <c r="J295" s="196"/>
      <c r="T295" s="5"/>
      <c r="U295" s="5"/>
      <c r="V295" s="5"/>
      <c r="W295" s="5"/>
    </row>
    <row r="296" ht="15.75" customHeight="1">
      <c r="A296" s="78"/>
      <c r="J296" s="196"/>
      <c r="T296" s="5"/>
      <c r="U296" s="5"/>
      <c r="V296" s="5"/>
      <c r="W296" s="5"/>
    </row>
    <row r="297" ht="15.75" customHeight="1">
      <c r="A297" s="78"/>
      <c r="J297" s="196"/>
      <c r="T297" s="5"/>
      <c r="U297" s="5"/>
      <c r="V297" s="5"/>
      <c r="W297" s="5"/>
    </row>
    <row r="298" ht="15.75" customHeight="1">
      <c r="A298" s="78"/>
      <c r="J298" s="196"/>
      <c r="T298" s="5"/>
      <c r="U298" s="5"/>
      <c r="V298" s="5"/>
      <c r="W298" s="5"/>
    </row>
    <row r="299" ht="15.75" customHeight="1">
      <c r="A299" s="78"/>
      <c r="J299" s="196"/>
      <c r="T299" s="5"/>
      <c r="U299" s="5"/>
      <c r="V299" s="5"/>
      <c r="W299" s="5"/>
    </row>
    <row r="300" ht="15.75" customHeight="1">
      <c r="A300" s="78"/>
      <c r="J300" s="196"/>
      <c r="T300" s="5"/>
      <c r="U300" s="5"/>
      <c r="V300" s="5"/>
      <c r="W300" s="5"/>
    </row>
    <row r="301" ht="15.75" customHeight="1">
      <c r="A301" s="78"/>
      <c r="J301" s="196"/>
      <c r="T301" s="5"/>
      <c r="U301" s="5"/>
      <c r="V301" s="5"/>
      <c r="W301" s="5"/>
    </row>
    <row r="302" ht="15.75" customHeight="1">
      <c r="A302" s="78"/>
      <c r="J302" s="196"/>
      <c r="T302" s="5"/>
      <c r="U302" s="5"/>
      <c r="V302" s="5"/>
      <c r="W302" s="5"/>
    </row>
    <row r="303" ht="15.75" customHeight="1">
      <c r="A303" s="78"/>
      <c r="J303" s="196"/>
      <c r="T303" s="5"/>
      <c r="U303" s="5"/>
      <c r="V303" s="5"/>
      <c r="W303" s="5"/>
    </row>
    <row r="304" ht="15.75" customHeight="1">
      <c r="A304" s="78"/>
      <c r="J304" s="196"/>
      <c r="T304" s="5"/>
      <c r="U304" s="5"/>
      <c r="V304" s="5"/>
      <c r="W304" s="5"/>
    </row>
    <row r="305" ht="15.75" customHeight="1">
      <c r="A305" s="78"/>
      <c r="J305" s="196"/>
      <c r="T305" s="5"/>
      <c r="U305" s="5"/>
      <c r="V305" s="5"/>
      <c r="W305" s="5"/>
    </row>
    <row r="306" ht="15.75" customHeight="1">
      <c r="A306" s="78"/>
      <c r="J306" s="196"/>
      <c r="T306" s="5"/>
      <c r="U306" s="5"/>
      <c r="V306" s="5"/>
      <c r="W306" s="5"/>
    </row>
    <row r="307" ht="15.75" customHeight="1">
      <c r="A307" s="78"/>
      <c r="J307" s="196"/>
      <c r="T307" s="5"/>
      <c r="U307" s="5"/>
      <c r="V307" s="5"/>
      <c r="W307" s="5"/>
    </row>
    <row r="308" ht="15.75" customHeight="1">
      <c r="A308" s="78"/>
      <c r="J308" s="196"/>
      <c r="T308" s="5"/>
      <c r="U308" s="5"/>
      <c r="V308" s="5"/>
      <c r="W308" s="5"/>
    </row>
    <row r="309" ht="15.75" customHeight="1">
      <c r="A309" s="78"/>
      <c r="J309" s="196"/>
      <c r="T309" s="5"/>
      <c r="U309" s="5"/>
      <c r="V309" s="5"/>
      <c r="W309" s="5"/>
    </row>
    <row r="310" ht="15.75" customHeight="1">
      <c r="A310" s="78"/>
      <c r="J310" s="196"/>
      <c r="T310" s="5"/>
      <c r="U310" s="5"/>
      <c r="V310" s="5"/>
      <c r="W310" s="5"/>
    </row>
    <row r="311" ht="15.75" customHeight="1">
      <c r="A311" s="78"/>
      <c r="J311" s="196"/>
      <c r="T311" s="5"/>
      <c r="U311" s="5"/>
      <c r="V311" s="5"/>
      <c r="W311" s="5"/>
    </row>
    <row r="312" ht="15.75" customHeight="1">
      <c r="A312" s="78"/>
      <c r="J312" s="196"/>
      <c r="T312" s="5"/>
      <c r="U312" s="5"/>
      <c r="V312" s="5"/>
      <c r="W312" s="5"/>
    </row>
    <row r="313" ht="15.75" customHeight="1">
      <c r="A313" s="78"/>
      <c r="J313" s="196"/>
      <c r="T313" s="5"/>
      <c r="U313" s="5"/>
      <c r="V313" s="5"/>
      <c r="W313" s="5"/>
    </row>
    <row r="314" ht="15.75" customHeight="1">
      <c r="A314" s="78"/>
      <c r="J314" s="196"/>
      <c r="T314" s="5"/>
      <c r="U314" s="5"/>
      <c r="V314" s="5"/>
      <c r="W314" s="5"/>
    </row>
    <row r="315" ht="15.75" customHeight="1">
      <c r="A315" s="78"/>
      <c r="J315" s="196"/>
      <c r="T315" s="5"/>
      <c r="U315" s="5"/>
      <c r="V315" s="5"/>
      <c r="W315" s="5"/>
    </row>
    <row r="316" ht="15.75" customHeight="1">
      <c r="A316" s="78"/>
      <c r="J316" s="196"/>
      <c r="T316" s="5"/>
      <c r="U316" s="5"/>
      <c r="V316" s="5"/>
      <c r="W316" s="5"/>
    </row>
    <row r="317" ht="15.75" customHeight="1">
      <c r="A317" s="78"/>
      <c r="J317" s="196"/>
      <c r="T317" s="5"/>
      <c r="U317" s="5"/>
      <c r="V317" s="5"/>
      <c r="W317" s="5"/>
    </row>
    <row r="318" ht="15.75" customHeight="1">
      <c r="A318" s="78"/>
      <c r="J318" s="196"/>
      <c r="T318" s="5"/>
      <c r="U318" s="5"/>
      <c r="V318" s="5"/>
      <c r="W318" s="5"/>
    </row>
    <row r="319" ht="15.75" customHeight="1">
      <c r="A319" s="78"/>
      <c r="J319" s="196"/>
      <c r="T319" s="5"/>
      <c r="U319" s="5"/>
      <c r="V319" s="5"/>
      <c r="W319" s="5"/>
    </row>
    <row r="320" ht="15.75" customHeight="1">
      <c r="A320" s="78"/>
      <c r="J320" s="196"/>
      <c r="T320" s="5"/>
      <c r="U320" s="5"/>
      <c r="V320" s="5"/>
      <c r="W320" s="5"/>
    </row>
    <row r="321" ht="15.75" customHeight="1">
      <c r="A321" s="78"/>
      <c r="J321" s="196"/>
      <c r="T321" s="5"/>
      <c r="U321" s="5"/>
      <c r="V321" s="5"/>
      <c r="W321" s="5"/>
    </row>
    <row r="322" ht="15.75" customHeight="1">
      <c r="A322" s="78"/>
      <c r="J322" s="196"/>
      <c r="T322" s="5"/>
      <c r="U322" s="5"/>
      <c r="V322" s="5"/>
      <c r="W322" s="5"/>
    </row>
    <row r="323" ht="15.75" customHeight="1">
      <c r="A323" s="78"/>
      <c r="J323" s="196"/>
      <c r="T323" s="5"/>
      <c r="U323" s="5"/>
      <c r="V323" s="5"/>
      <c r="W323" s="5"/>
    </row>
    <row r="324" ht="15.75" customHeight="1">
      <c r="A324" s="78"/>
      <c r="J324" s="196"/>
      <c r="T324" s="5"/>
      <c r="U324" s="5"/>
      <c r="V324" s="5"/>
      <c r="W324" s="5"/>
    </row>
    <row r="325" ht="15.75" customHeight="1">
      <c r="A325" s="78"/>
      <c r="J325" s="196"/>
      <c r="T325" s="5"/>
      <c r="U325" s="5"/>
      <c r="V325" s="5"/>
      <c r="W325" s="5"/>
    </row>
    <row r="326" ht="15.75" customHeight="1">
      <c r="A326" s="78"/>
      <c r="J326" s="196"/>
      <c r="T326" s="5"/>
      <c r="U326" s="5"/>
      <c r="V326" s="5"/>
      <c r="W326" s="5"/>
    </row>
    <row r="327" ht="15.75" customHeight="1">
      <c r="A327" s="78"/>
      <c r="J327" s="196"/>
      <c r="T327" s="5"/>
      <c r="U327" s="5"/>
      <c r="V327" s="5"/>
      <c r="W327" s="5"/>
    </row>
    <row r="328" ht="15.75" customHeight="1">
      <c r="A328" s="78"/>
      <c r="J328" s="196"/>
      <c r="T328" s="5"/>
      <c r="U328" s="5"/>
      <c r="V328" s="5"/>
      <c r="W328" s="5"/>
    </row>
    <row r="329" ht="15.75" customHeight="1">
      <c r="A329" s="78"/>
      <c r="J329" s="196"/>
      <c r="T329" s="5"/>
      <c r="U329" s="5"/>
      <c r="V329" s="5"/>
      <c r="W329" s="5"/>
    </row>
    <row r="330" ht="15.75" customHeight="1">
      <c r="A330" s="78"/>
      <c r="J330" s="196"/>
      <c r="T330" s="5"/>
      <c r="U330" s="5"/>
      <c r="V330" s="5"/>
      <c r="W330" s="5"/>
    </row>
    <row r="331" ht="15.75" customHeight="1">
      <c r="A331" s="78"/>
      <c r="J331" s="196"/>
      <c r="T331" s="5"/>
      <c r="U331" s="5"/>
      <c r="V331" s="5"/>
      <c r="W331" s="5"/>
    </row>
    <row r="332" ht="15.75" customHeight="1">
      <c r="A332" s="78"/>
      <c r="J332" s="196"/>
      <c r="T332" s="5"/>
      <c r="U332" s="5"/>
      <c r="V332" s="5"/>
      <c r="W332" s="5"/>
    </row>
    <row r="333" ht="15.75" customHeight="1">
      <c r="A333" s="78"/>
      <c r="J333" s="196"/>
      <c r="T333" s="5"/>
      <c r="U333" s="5"/>
      <c r="V333" s="5"/>
      <c r="W333" s="5"/>
    </row>
    <row r="334" ht="15.75" customHeight="1">
      <c r="A334" s="78"/>
      <c r="J334" s="196"/>
      <c r="T334" s="5"/>
      <c r="U334" s="5"/>
      <c r="V334" s="5"/>
      <c r="W334" s="5"/>
    </row>
    <row r="335" ht="15.75" customHeight="1">
      <c r="A335" s="78"/>
      <c r="J335" s="196"/>
      <c r="T335" s="5"/>
      <c r="U335" s="5"/>
      <c r="V335" s="5"/>
      <c r="W335" s="5"/>
    </row>
    <row r="336" ht="15.75" customHeight="1">
      <c r="A336" s="78"/>
      <c r="J336" s="196"/>
      <c r="T336" s="5"/>
      <c r="U336" s="5"/>
      <c r="V336" s="5"/>
      <c r="W336" s="5"/>
    </row>
    <row r="337" ht="15.75" customHeight="1">
      <c r="A337" s="78"/>
      <c r="J337" s="196"/>
      <c r="T337" s="5"/>
      <c r="U337" s="5"/>
      <c r="V337" s="5"/>
      <c r="W337" s="5"/>
    </row>
    <row r="338" ht="15.75" customHeight="1">
      <c r="A338" s="78"/>
      <c r="J338" s="196"/>
      <c r="T338" s="5"/>
      <c r="U338" s="5"/>
      <c r="V338" s="5"/>
      <c r="W338" s="5"/>
    </row>
    <row r="339" ht="15.75" customHeight="1">
      <c r="A339" s="78"/>
      <c r="J339" s="196"/>
      <c r="T339" s="5"/>
      <c r="U339" s="5"/>
      <c r="V339" s="5"/>
      <c r="W339" s="5"/>
    </row>
    <row r="340" ht="15.75" customHeight="1">
      <c r="A340" s="78"/>
      <c r="J340" s="196"/>
      <c r="T340" s="5"/>
      <c r="U340" s="5"/>
      <c r="V340" s="5"/>
      <c r="W340" s="5"/>
    </row>
    <row r="341" ht="15.75" customHeight="1">
      <c r="A341" s="78"/>
      <c r="J341" s="196"/>
      <c r="T341" s="5"/>
      <c r="U341" s="5"/>
      <c r="V341" s="5"/>
      <c r="W341" s="5"/>
    </row>
    <row r="342" ht="15.75" customHeight="1">
      <c r="A342" s="78"/>
      <c r="J342" s="196"/>
      <c r="T342" s="5"/>
      <c r="U342" s="5"/>
      <c r="V342" s="5"/>
      <c r="W342" s="5"/>
    </row>
    <row r="343" ht="15.75" customHeight="1">
      <c r="A343" s="78"/>
      <c r="J343" s="196"/>
      <c r="T343" s="5"/>
      <c r="U343" s="5"/>
      <c r="V343" s="5"/>
      <c r="W343" s="5"/>
    </row>
    <row r="344" ht="15.75" customHeight="1">
      <c r="A344" s="78"/>
      <c r="J344" s="196"/>
      <c r="T344" s="5"/>
      <c r="U344" s="5"/>
      <c r="V344" s="5"/>
      <c r="W344" s="5"/>
    </row>
    <row r="345" ht="15.75" customHeight="1">
      <c r="A345" s="78"/>
      <c r="J345" s="196"/>
      <c r="T345" s="5"/>
      <c r="U345" s="5"/>
      <c r="V345" s="5"/>
      <c r="W345" s="5"/>
    </row>
    <row r="346" ht="15.75" customHeight="1">
      <c r="A346" s="78"/>
      <c r="J346" s="196"/>
      <c r="T346" s="5"/>
      <c r="U346" s="5"/>
      <c r="V346" s="5"/>
      <c r="W346" s="5"/>
    </row>
    <row r="347" ht="15.75" customHeight="1">
      <c r="A347" s="78"/>
      <c r="J347" s="196"/>
      <c r="T347" s="5"/>
      <c r="U347" s="5"/>
      <c r="V347" s="5"/>
      <c r="W347" s="5"/>
    </row>
    <row r="348" ht="15.75" customHeight="1">
      <c r="A348" s="78"/>
      <c r="J348" s="196"/>
      <c r="T348" s="5"/>
      <c r="U348" s="5"/>
      <c r="V348" s="5"/>
      <c r="W348" s="5"/>
    </row>
    <row r="349" ht="15.75" customHeight="1">
      <c r="A349" s="78"/>
      <c r="J349" s="196"/>
      <c r="T349" s="5"/>
      <c r="U349" s="5"/>
      <c r="V349" s="5"/>
      <c r="W349" s="5"/>
    </row>
    <row r="350" ht="15.75" customHeight="1">
      <c r="A350" s="78"/>
      <c r="J350" s="196"/>
      <c r="T350" s="5"/>
      <c r="U350" s="5"/>
      <c r="V350" s="5"/>
      <c r="W350" s="5"/>
    </row>
    <row r="351" ht="15.75" customHeight="1">
      <c r="A351" s="78"/>
      <c r="J351" s="196"/>
      <c r="T351" s="5"/>
      <c r="U351" s="5"/>
      <c r="V351" s="5"/>
      <c r="W351" s="5"/>
    </row>
    <row r="352" ht="15.75" customHeight="1">
      <c r="A352" s="78"/>
      <c r="J352" s="196"/>
      <c r="T352" s="5"/>
      <c r="U352" s="5"/>
      <c r="V352" s="5"/>
      <c r="W352" s="5"/>
    </row>
    <row r="353" ht="15.75" customHeight="1">
      <c r="A353" s="78"/>
      <c r="J353" s="196"/>
      <c r="T353" s="5"/>
      <c r="U353" s="5"/>
      <c r="V353" s="5"/>
      <c r="W353" s="5"/>
    </row>
    <row r="354" ht="15.75" customHeight="1">
      <c r="A354" s="78"/>
      <c r="J354" s="196"/>
      <c r="T354" s="5"/>
      <c r="U354" s="5"/>
      <c r="V354" s="5"/>
      <c r="W354" s="5"/>
    </row>
    <row r="355" ht="15.75" customHeight="1">
      <c r="A355" s="78"/>
      <c r="J355" s="196"/>
      <c r="T355" s="5"/>
      <c r="U355" s="5"/>
      <c r="V355" s="5"/>
      <c r="W355" s="5"/>
    </row>
    <row r="356" ht="15.75" customHeight="1">
      <c r="A356" s="78"/>
      <c r="J356" s="196"/>
      <c r="T356" s="5"/>
      <c r="U356" s="5"/>
      <c r="V356" s="5"/>
      <c r="W356" s="5"/>
    </row>
    <row r="357" ht="15.75" customHeight="1">
      <c r="A357" s="78"/>
      <c r="J357" s="196"/>
      <c r="T357" s="5"/>
      <c r="U357" s="5"/>
      <c r="V357" s="5"/>
      <c r="W357" s="5"/>
    </row>
    <row r="358" ht="15.75" customHeight="1">
      <c r="A358" s="78"/>
      <c r="J358" s="196"/>
      <c r="T358" s="5"/>
      <c r="U358" s="5"/>
      <c r="V358" s="5"/>
      <c r="W358" s="5"/>
    </row>
    <row r="359" ht="15.75" customHeight="1">
      <c r="A359" s="78"/>
      <c r="J359" s="196"/>
      <c r="T359" s="5"/>
      <c r="U359" s="5"/>
      <c r="V359" s="5"/>
      <c r="W359" s="5"/>
    </row>
    <row r="360" ht="15.75" customHeight="1">
      <c r="A360" s="78"/>
      <c r="J360" s="196"/>
      <c r="T360" s="5"/>
      <c r="U360" s="5"/>
      <c r="V360" s="5"/>
      <c r="W360" s="5"/>
    </row>
    <row r="361" ht="15.75" customHeight="1">
      <c r="A361" s="78"/>
      <c r="J361" s="196"/>
      <c r="T361" s="5"/>
      <c r="U361" s="5"/>
      <c r="V361" s="5"/>
      <c r="W361" s="5"/>
    </row>
    <row r="362" ht="15.75" customHeight="1">
      <c r="A362" s="78"/>
      <c r="J362" s="196"/>
      <c r="T362" s="5"/>
      <c r="U362" s="5"/>
      <c r="V362" s="5"/>
      <c r="W362" s="5"/>
    </row>
    <row r="363" ht="15.75" customHeight="1">
      <c r="A363" s="78"/>
      <c r="J363" s="196"/>
      <c r="T363" s="5"/>
      <c r="U363" s="5"/>
      <c r="V363" s="5"/>
      <c r="W363" s="5"/>
    </row>
    <row r="364" ht="15.75" customHeight="1">
      <c r="A364" s="78"/>
      <c r="J364" s="196"/>
      <c r="T364" s="5"/>
      <c r="U364" s="5"/>
      <c r="V364" s="5"/>
      <c r="W364" s="5"/>
    </row>
    <row r="365" ht="15.75" customHeight="1">
      <c r="A365" s="78"/>
      <c r="J365" s="196"/>
      <c r="T365" s="5"/>
      <c r="U365" s="5"/>
      <c r="V365" s="5"/>
      <c r="W365" s="5"/>
    </row>
    <row r="366" ht="15.75" customHeight="1">
      <c r="A366" s="78"/>
      <c r="J366" s="196"/>
      <c r="T366" s="5"/>
      <c r="U366" s="5"/>
      <c r="V366" s="5"/>
      <c r="W366" s="5"/>
    </row>
    <row r="367" ht="15.75" customHeight="1">
      <c r="A367" s="78"/>
      <c r="J367" s="196"/>
      <c r="T367" s="5"/>
      <c r="U367" s="5"/>
      <c r="V367" s="5"/>
      <c r="W367" s="5"/>
    </row>
    <row r="368" ht="15.75" customHeight="1">
      <c r="A368" s="78"/>
      <c r="J368" s="196"/>
      <c r="T368" s="5"/>
      <c r="U368" s="5"/>
      <c r="V368" s="5"/>
      <c r="W368" s="5"/>
    </row>
    <row r="369" ht="15.75" customHeight="1">
      <c r="A369" s="78"/>
      <c r="J369" s="196"/>
      <c r="T369" s="5"/>
      <c r="U369" s="5"/>
      <c r="V369" s="5"/>
      <c r="W369" s="5"/>
    </row>
    <row r="370" ht="15.75" customHeight="1">
      <c r="A370" s="78"/>
      <c r="J370" s="196"/>
      <c r="T370" s="5"/>
      <c r="U370" s="5"/>
      <c r="V370" s="5"/>
      <c r="W370" s="5"/>
    </row>
    <row r="371" ht="15.75" customHeight="1">
      <c r="A371" s="78"/>
      <c r="J371" s="196"/>
      <c r="T371" s="5"/>
      <c r="U371" s="5"/>
      <c r="V371" s="5"/>
      <c r="W371" s="5"/>
    </row>
    <row r="372" ht="15.75" customHeight="1">
      <c r="A372" s="78"/>
      <c r="J372" s="196"/>
      <c r="T372" s="5"/>
      <c r="U372" s="5"/>
      <c r="V372" s="5"/>
      <c r="W372" s="5"/>
    </row>
    <row r="373" ht="15.75" customHeight="1">
      <c r="A373" s="78"/>
      <c r="J373" s="196"/>
      <c r="T373" s="5"/>
      <c r="U373" s="5"/>
      <c r="V373" s="5"/>
      <c r="W373" s="5"/>
    </row>
    <row r="374" ht="15.75" customHeight="1">
      <c r="A374" s="78"/>
      <c r="J374" s="196"/>
      <c r="T374" s="5"/>
      <c r="U374" s="5"/>
      <c r="V374" s="5"/>
      <c r="W374" s="5"/>
    </row>
    <row r="375" ht="15.75" customHeight="1">
      <c r="A375" s="78"/>
      <c r="J375" s="196"/>
      <c r="T375" s="5"/>
      <c r="U375" s="5"/>
      <c r="V375" s="5"/>
      <c r="W375" s="5"/>
    </row>
    <row r="376" ht="15.75" customHeight="1">
      <c r="A376" s="78"/>
      <c r="J376" s="196"/>
      <c r="T376" s="5"/>
      <c r="U376" s="5"/>
      <c r="V376" s="5"/>
      <c r="W376" s="5"/>
    </row>
    <row r="377" ht="15.75" customHeight="1">
      <c r="A377" s="78"/>
      <c r="J377" s="196"/>
      <c r="T377" s="5"/>
      <c r="U377" s="5"/>
      <c r="V377" s="5"/>
      <c r="W377" s="5"/>
    </row>
    <row r="378" ht="15.75" customHeight="1">
      <c r="A378" s="78"/>
      <c r="J378" s="196"/>
      <c r="T378" s="5"/>
      <c r="U378" s="5"/>
      <c r="V378" s="5"/>
      <c r="W378" s="5"/>
    </row>
    <row r="379" ht="15.75" customHeight="1">
      <c r="A379" s="78"/>
      <c r="J379" s="196"/>
      <c r="T379" s="5"/>
      <c r="U379" s="5"/>
      <c r="V379" s="5"/>
      <c r="W379" s="5"/>
    </row>
    <row r="380" ht="15.75" customHeight="1">
      <c r="A380" s="78"/>
      <c r="J380" s="196"/>
      <c r="T380" s="5"/>
      <c r="U380" s="5"/>
      <c r="V380" s="5"/>
      <c r="W380" s="5"/>
    </row>
    <row r="381" ht="15.75" customHeight="1">
      <c r="A381" s="78"/>
      <c r="J381" s="196"/>
      <c r="T381" s="5"/>
      <c r="U381" s="5"/>
      <c r="V381" s="5"/>
      <c r="W381" s="5"/>
    </row>
    <row r="382" ht="15.75" customHeight="1">
      <c r="A382" s="78"/>
      <c r="J382" s="196"/>
      <c r="T382" s="5"/>
      <c r="U382" s="5"/>
      <c r="V382" s="5"/>
      <c r="W382" s="5"/>
    </row>
    <row r="383" ht="15.75" customHeight="1">
      <c r="A383" s="78"/>
      <c r="J383" s="196"/>
      <c r="T383" s="5"/>
      <c r="U383" s="5"/>
      <c r="V383" s="5"/>
      <c r="W383" s="5"/>
    </row>
    <row r="384" ht="15.75" customHeight="1">
      <c r="A384" s="78"/>
      <c r="J384" s="196"/>
      <c r="T384" s="5"/>
      <c r="U384" s="5"/>
      <c r="V384" s="5"/>
      <c r="W384" s="5"/>
    </row>
    <row r="385" ht="15.75" customHeight="1">
      <c r="A385" s="78"/>
      <c r="J385" s="196"/>
      <c r="T385" s="5"/>
      <c r="U385" s="5"/>
      <c r="V385" s="5"/>
      <c r="W385" s="5"/>
    </row>
    <row r="386" ht="15.75" customHeight="1">
      <c r="A386" s="78"/>
      <c r="J386" s="196"/>
      <c r="T386" s="5"/>
      <c r="U386" s="5"/>
      <c r="V386" s="5"/>
      <c r="W386" s="5"/>
    </row>
    <row r="387" ht="15.75" customHeight="1">
      <c r="A387" s="78"/>
      <c r="J387" s="196"/>
      <c r="T387" s="5"/>
      <c r="U387" s="5"/>
      <c r="V387" s="5"/>
      <c r="W387" s="5"/>
    </row>
    <row r="388" ht="15.75" customHeight="1">
      <c r="A388" s="78"/>
      <c r="J388" s="196"/>
      <c r="T388" s="5"/>
      <c r="U388" s="5"/>
      <c r="V388" s="5"/>
      <c r="W388" s="5"/>
    </row>
    <row r="389" ht="15.75" customHeight="1">
      <c r="A389" s="78"/>
      <c r="J389" s="196"/>
      <c r="T389" s="5"/>
      <c r="U389" s="5"/>
      <c r="V389" s="5"/>
      <c r="W389" s="5"/>
    </row>
    <row r="390" ht="15.75" customHeight="1">
      <c r="A390" s="78"/>
      <c r="J390" s="196"/>
      <c r="T390" s="5"/>
      <c r="U390" s="5"/>
      <c r="V390" s="5"/>
      <c r="W390" s="5"/>
    </row>
    <row r="391" ht="15.75" customHeight="1">
      <c r="A391" s="78"/>
      <c r="J391" s="196"/>
      <c r="T391" s="5"/>
      <c r="U391" s="5"/>
      <c r="V391" s="5"/>
      <c r="W391" s="5"/>
    </row>
    <row r="392" ht="15.75" customHeight="1">
      <c r="A392" s="78"/>
      <c r="J392" s="196"/>
      <c r="T392" s="5"/>
      <c r="U392" s="5"/>
      <c r="V392" s="5"/>
      <c r="W392" s="5"/>
    </row>
    <row r="393" ht="15.75" customHeight="1">
      <c r="A393" s="78"/>
      <c r="J393" s="196"/>
      <c r="T393" s="5"/>
      <c r="U393" s="5"/>
      <c r="V393" s="5"/>
      <c r="W393" s="5"/>
    </row>
    <row r="394" ht="15.75" customHeight="1">
      <c r="A394" s="78"/>
      <c r="J394" s="196"/>
      <c r="T394" s="5"/>
      <c r="U394" s="5"/>
      <c r="V394" s="5"/>
      <c r="W394" s="5"/>
    </row>
    <row r="395" ht="15.75" customHeight="1">
      <c r="A395" s="78"/>
      <c r="J395" s="196"/>
      <c r="T395" s="5"/>
      <c r="U395" s="5"/>
      <c r="V395" s="5"/>
      <c r="W395" s="5"/>
    </row>
    <row r="396" ht="15.75" customHeight="1">
      <c r="A396" s="78"/>
      <c r="J396" s="196"/>
      <c r="T396" s="5"/>
      <c r="U396" s="5"/>
      <c r="V396" s="5"/>
      <c r="W396" s="5"/>
    </row>
    <row r="397" ht="15.75" customHeight="1">
      <c r="A397" s="78"/>
      <c r="J397" s="196"/>
      <c r="T397" s="5"/>
      <c r="U397" s="5"/>
      <c r="V397" s="5"/>
      <c r="W397" s="5"/>
    </row>
    <row r="398" ht="15.75" customHeight="1">
      <c r="A398" s="78"/>
      <c r="J398" s="196"/>
      <c r="T398" s="5"/>
      <c r="U398" s="5"/>
      <c r="V398" s="5"/>
      <c r="W398" s="5"/>
    </row>
    <row r="399" ht="15.75" customHeight="1">
      <c r="A399" s="78"/>
      <c r="J399" s="196"/>
      <c r="T399" s="5"/>
      <c r="U399" s="5"/>
      <c r="V399" s="5"/>
      <c r="W399" s="5"/>
    </row>
    <row r="400" ht="15.75" customHeight="1">
      <c r="A400" s="78"/>
      <c r="J400" s="196"/>
      <c r="T400" s="5"/>
      <c r="U400" s="5"/>
      <c r="V400" s="5"/>
      <c r="W400" s="5"/>
    </row>
    <row r="401" ht="15.75" customHeight="1">
      <c r="A401" s="78"/>
      <c r="J401" s="196"/>
      <c r="T401" s="5"/>
      <c r="U401" s="5"/>
      <c r="V401" s="5"/>
      <c r="W401" s="5"/>
    </row>
    <row r="402" ht="15.75" customHeight="1">
      <c r="A402" s="78"/>
      <c r="J402" s="196"/>
      <c r="T402" s="5"/>
      <c r="U402" s="5"/>
      <c r="V402" s="5"/>
      <c r="W402" s="5"/>
    </row>
    <row r="403" ht="15.75" customHeight="1">
      <c r="A403" s="78"/>
      <c r="J403" s="196"/>
      <c r="T403" s="5"/>
      <c r="U403" s="5"/>
      <c r="V403" s="5"/>
      <c r="W403" s="5"/>
    </row>
    <row r="404" ht="15.75" customHeight="1">
      <c r="A404" s="78"/>
      <c r="J404" s="196"/>
      <c r="T404" s="5"/>
      <c r="U404" s="5"/>
      <c r="V404" s="5"/>
      <c r="W404" s="5"/>
    </row>
    <row r="405" ht="15.75" customHeight="1">
      <c r="A405" s="78"/>
      <c r="J405" s="196"/>
      <c r="T405" s="5"/>
      <c r="U405" s="5"/>
      <c r="V405" s="5"/>
      <c r="W405" s="5"/>
    </row>
    <row r="406" ht="15.75" customHeight="1">
      <c r="A406" s="78"/>
      <c r="J406" s="196"/>
      <c r="T406" s="5"/>
      <c r="U406" s="5"/>
      <c r="V406" s="5"/>
      <c r="W406" s="5"/>
    </row>
    <row r="407" ht="15.75" customHeight="1">
      <c r="A407" s="78"/>
      <c r="J407" s="196"/>
      <c r="T407" s="5"/>
      <c r="U407" s="5"/>
      <c r="V407" s="5"/>
      <c r="W407" s="5"/>
    </row>
    <row r="408" ht="15.75" customHeight="1">
      <c r="A408" s="78"/>
      <c r="J408" s="196"/>
      <c r="T408" s="5"/>
      <c r="U408" s="5"/>
      <c r="V408" s="5"/>
      <c r="W408" s="5"/>
    </row>
    <row r="409" ht="15.75" customHeight="1">
      <c r="A409" s="78"/>
      <c r="J409" s="196"/>
      <c r="T409" s="5"/>
      <c r="U409" s="5"/>
      <c r="V409" s="5"/>
      <c r="W409" s="5"/>
    </row>
    <row r="410" ht="15.75" customHeight="1">
      <c r="A410" s="78"/>
      <c r="J410" s="196"/>
      <c r="T410" s="5"/>
      <c r="U410" s="5"/>
      <c r="V410" s="5"/>
      <c r="W410" s="5"/>
    </row>
    <row r="411" ht="15.75" customHeight="1">
      <c r="A411" s="78"/>
      <c r="J411" s="196"/>
      <c r="T411" s="5"/>
      <c r="U411" s="5"/>
      <c r="V411" s="5"/>
      <c r="W411" s="5"/>
    </row>
    <row r="412" ht="15.75" customHeight="1">
      <c r="A412" s="78"/>
      <c r="J412" s="196"/>
      <c r="T412" s="5"/>
      <c r="U412" s="5"/>
      <c r="V412" s="5"/>
      <c r="W412" s="5"/>
    </row>
    <row r="413" ht="15.75" customHeight="1">
      <c r="A413" s="78"/>
      <c r="J413" s="196"/>
      <c r="T413" s="5"/>
      <c r="U413" s="5"/>
      <c r="V413" s="5"/>
      <c r="W413" s="5"/>
    </row>
    <row r="414" ht="15.75" customHeight="1">
      <c r="A414" s="78"/>
      <c r="J414" s="196"/>
      <c r="T414" s="5"/>
      <c r="U414" s="5"/>
      <c r="V414" s="5"/>
      <c r="W414" s="5"/>
    </row>
    <row r="415" ht="15.75" customHeight="1">
      <c r="A415" s="78"/>
      <c r="J415" s="196"/>
      <c r="T415" s="5"/>
      <c r="U415" s="5"/>
      <c r="V415" s="5"/>
      <c r="W415" s="5"/>
    </row>
    <row r="416" ht="15.75" customHeight="1">
      <c r="A416" s="78"/>
      <c r="J416" s="196"/>
      <c r="T416" s="5"/>
      <c r="U416" s="5"/>
      <c r="V416" s="5"/>
      <c r="W416" s="5"/>
    </row>
    <row r="417" ht="15.75" customHeight="1">
      <c r="A417" s="78"/>
      <c r="J417" s="196"/>
      <c r="T417" s="5"/>
      <c r="U417" s="5"/>
      <c r="V417" s="5"/>
      <c r="W417" s="5"/>
    </row>
    <row r="418" ht="15.75" customHeight="1">
      <c r="A418" s="78"/>
      <c r="J418" s="196"/>
      <c r="T418" s="5"/>
      <c r="U418" s="5"/>
      <c r="V418" s="5"/>
      <c r="W418" s="5"/>
    </row>
    <row r="419" ht="15.75" customHeight="1">
      <c r="A419" s="78"/>
      <c r="J419" s="196"/>
      <c r="T419" s="5"/>
      <c r="U419" s="5"/>
      <c r="V419" s="5"/>
      <c r="W419" s="5"/>
    </row>
    <row r="420" ht="15.75" customHeight="1">
      <c r="A420" s="78"/>
      <c r="J420" s="196"/>
      <c r="T420" s="5"/>
      <c r="U420" s="5"/>
      <c r="V420" s="5"/>
      <c r="W420" s="5"/>
    </row>
    <row r="421" ht="15.75" customHeight="1">
      <c r="A421" s="78"/>
      <c r="J421" s="196"/>
      <c r="T421" s="5"/>
      <c r="U421" s="5"/>
      <c r="V421" s="5"/>
      <c r="W421" s="5"/>
    </row>
    <row r="422" ht="15.75" customHeight="1">
      <c r="A422" s="78"/>
      <c r="J422" s="196"/>
      <c r="T422" s="5"/>
      <c r="U422" s="5"/>
      <c r="V422" s="5"/>
      <c r="W422" s="5"/>
    </row>
    <row r="423" ht="15.75" customHeight="1">
      <c r="A423" s="78"/>
      <c r="J423" s="196"/>
      <c r="T423" s="5"/>
      <c r="U423" s="5"/>
      <c r="V423" s="5"/>
      <c r="W423" s="5"/>
    </row>
    <row r="424" ht="15.75" customHeight="1">
      <c r="A424" s="78"/>
      <c r="J424" s="196"/>
      <c r="T424" s="5"/>
      <c r="U424" s="5"/>
      <c r="V424" s="5"/>
      <c r="W424" s="5"/>
    </row>
    <row r="425" ht="15.75" customHeight="1">
      <c r="A425" s="78"/>
      <c r="J425" s="196"/>
      <c r="T425" s="5"/>
      <c r="U425" s="5"/>
      <c r="V425" s="5"/>
      <c r="W425" s="5"/>
    </row>
    <row r="426" ht="15.75" customHeight="1">
      <c r="A426" s="78"/>
      <c r="J426" s="196"/>
      <c r="T426" s="5"/>
      <c r="U426" s="5"/>
      <c r="V426" s="5"/>
      <c r="W426" s="5"/>
    </row>
    <row r="427" ht="15.75" customHeight="1">
      <c r="A427" s="78"/>
      <c r="J427" s="196"/>
      <c r="T427" s="5"/>
      <c r="U427" s="5"/>
      <c r="V427" s="5"/>
      <c r="W427" s="5"/>
    </row>
    <row r="428" ht="15.75" customHeight="1">
      <c r="A428" s="78"/>
      <c r="J428" s="196"/>
      <c r="T428" s="5"/>
      <c r="U428" s="5"/>
      <c r="V428" s="5"/>
      <c r="W428" s="5"/>
    </row>
    <row r="429" ht="15.75" customHeight="1">
      <c r="A429" s="78"/>
      <c r="J429" s="196"/>
      <c r="T429" s="5"/>
      <c r="U429" s="5"/>
      <c r="V429" s="5"/>
      <c r="W429" s="5"/>
    </row>
    <row r="430" ht="15.75" customHeight="1">
      <c r="A430" s="78"/>
      <c r="J430" s="196"/>
      <c r="T430" s="5"/>
      <c r="U430" s="5"/>
      <c r="V430" s="5"/>
      <c r="W430" s="5"/>
    </row>
    <row r="431" ht="15.75" customHeight="1">
      <c r="A431" s="78"/>
      <c r="J431" s="196"/>
      <c r="T431" s="5"/>
      <c r="U431" s="5"/>
      <c r="V431" s="5"/>
      <c r="W431" s="5"/>
    </row>
    <row r="432" ht="15.75" customHeight="1">
      <c r="A432" s="78"/>
      <c r="J432" s="196"/>
      <c r="T432" s="5"/>
      <c r="U432" s="5"/>
      <c r="V432" s="5"/>
      <c r="W432" s="5"/>
    </row>
    <row r="433" ht="15.75" customHeight="1">
      <c r="A433" s="78"/>
      <c r="J433" s="196"/>
      <c r="T433" s="5"/>
      <c r="U433" s="5"/>
      <c r="V433" s="5"/>
      <c r="W433" s="5"/>
    </row>
    <row r="434" ht="15.75" customHeight="1">
      <c r="A434" s="78"/>
      <c r="J434" s="196"/>
      <c r="T434" s="5"/>
      <c r="U434" s="5"/>
      <c r="V434" s="5"/>
      <c r="W434" s="5"/>
    </row>
    <row r="435" ht="15.75" customHeight="1">
      <c r="A435" s="78"/>
      <c r="J435" s="196"/>
      <c r="T435" s="5"/>
      <c r="U435" s="5"/>
      <c r="V435" s="5"/>
      <c r="W435" s="5"/>
    </row>
    <row r="436" ht="15.75" customHeight="1">
      <c r="A436" s="78"/>
      <c r="J436" s="196"/>
      <c r="T436" s="5"/>
      <c r="U436" s="5"/>
      <c r="V436" s="5"/>
      <c r="W436" s="5"/>
    </row>
    <row r="437" ht="15.75" customHeight="1">
      <c r="A437" s="78"/>
      <c r="J437" s="196"/>
      <c r="T437" s="5"/>
      <c r="U437" s="5"/>
      <c r="V437" s="5"/>
      <c r="W437" s="5"/>
    </row>
    <row r="438" ht="15.75" customHeight="1">
      <c r="A438" s="78"/>
      <c r="J438" s="196"/>
      <c r="T438" s="5"/>
      <c r="U438" s="5"/>
      <c r="V438" s="5"/>
      <c r="W438" s="5"/>
    </row>
    <row r="439" ht="15.75" customHeight="1">
      <c r="A439" s="78"/>
      <c r="J439" s="196"/>
      <c r="T439" s="5"/>
      <c r="U439" s="5"/>
      <c r="V439" s="5"/>
      <c r="W439" s="5"/>
    </row>
    <row r="440" ht="15.75" customHeight="1">
      <c r="A440" s="78"/>
      <c r="J440" s="196"/>
      <c r="T440" s="5"/>
      <c r="U440" s="5"/>
      <c r="V440" s="5"/>
      <c r="W440" s="5"/>
    </row>
    <row r="441" ht="15.75" customHeight="1">
      <c r="A441" s="78"/>
      <c r="J441" s="196"/>
      <c r="T441" s="5"/>
      <c r="U441" s="5"/>
      <c r="V441" s="5"/>
      <c r="W441" s="5"/>
    </row>
    <row r="442" ht="15.75" customHeight="1">
      <c r="A442" s="78"/>
      <c r="J442" s="196"/>
      <c r="T442" s="5"/>
      <c r="U442" s="5"/>
      <c r="V442" s="5"/>
      <c r="W442" s="5"/>
    </row>
    <row r="443" ht="15.75" customHeight="1">
      <c r="A443" s="78"/>
      <c r="J443" s="196"/>
      <c r="T443" s="5"/>
      <c r="U443" s="5"/>
      <c r="V443" s="5"/>
      <c r="W443" s="5"/>
    </row>
    <row r="444" ht="15.75" customHeight="1">
      <c r="A444" s="78"/>
      <c r="J444" s="196"/>
      <c r="T444" s="5"/>
      <c r="U444" s="5"/>
      <c r="V444" s="5"/>
      <c r="W444" s="5"/>
    </row>
    <row r="445" ht="15.75" customHeight="1">
      <c r="A445" s="78"/>
      <c r="J445" s="196"/>
      <c r="T445" s="5"/>
      <c r="U445" s="5"/>
      <c r="V445" s="5"/>
      <c r="W445" s="5"/>
    </row>
    <row r="446" ht="15.75" customHeight="1">
      <c r="A446" s="78"/>
      <c r="J446" s="196"/>
      <c r="T446" s="5"/>
      <c r="U446" s="5"/>
      <c r="V446" s="5"/>
      <c r="W446" s="5"/>
    </row>
    <row r="447" ht="15.75" customHeight="1">
      <c r="A447" s="78"/>
      <c r="J447" s="196"/>
      <c r="T447" s="5"/>
      <c r="U447" s="5"/>
      <c r="V447" s="5"/>
      <c r="W447" s="5"/>
    </row>
    <row r="448" ht="15.75" customHeight="1">
      <c r="A448" s="78"/>
      <c r="J448" s="196"/>
      <c r="T448" s="5"/>
      <c r="U448" s="5"/>
      <c r="V448" s="5"/>
      <c r="W448" s="5"/>
    </row>
    <row r="449" ht="15.75" customHeight="1">
      <c r="A449" s="78"/>
      <c r="J449" s="196"/>
      <c r="T449" s="5"/>
      <c r="U449" s="5"/>
      <c r="V449" s="5"/>
      <c r="W449" s="5"/>
    </row>
    <row r="450" ht="15.75" customHeight="1">
      <c r="A450" s="78"/>
      <c r="J450" s="196"/>
      <c r="T450" s="5"/>
      <c r="U450" s="5"/>
      <c r="V450" s="5"/>
      <c r="W450" s="5"/>
    </row>
    <row r="451" ht="15.75" customHeight="1">
      <c r="A451" s="78"/>
      <c r="J451" s="196"/>
      <c r="T451" s="5"/>
      <c r="U451" s="5"/>
      <c r="V451" s="5"/>
      <c r="W451" s="5"/>
    </row>
    <row r="452" ht="15.75" customHeight="1">
      <c r="A452" s="78"/>
      <c r="J452" s="196"/>
      <c r="T452" s="5"/>
      <c r="U452" s="5"/>
      <c r="V452" s="5"/>
      <c r="W452" s="5"/>
    </row>
    <row r="453" ht="15.75" customHeight="1">
      <c r="A453" s="78"/>
      <c r="J453" s="196"/>
      <c r="T453" s="5"/>
      <c r="U453" s="5"/>
      <c r="V453" s="5"/>
      <c r="W453" s="5"/>
    </row>
    <row r="454" ht="15.75" customHeight="1">
      <c r="A454" s="78"/>
      <c r="J454" s="196"/>
      <c r="T454" s="5"/>
      <c r="U454" s="5"/>
      <c r="V454" s="5"/>
      <c r="W454" s="5"/>
    </row>
    <row r="455" ht="15.75" customHeight="1">
      <c r="A455" s="78"/>
      <c r="J455" s="196"/>
      <c r="T455" s="5"/>
      <c r="U455" s="5"/>
      <c r="V455" s="5"/>
      <c r="W455" s="5"/>
    </row>
    <row r="456" ht="15.75" customHeight="1">
      <c r="A456" s="78"/>
      <c r="J456" s="196"/>
      <c r="T456" s="5"/>
      <c r="U456" s="5"/>
      <c r="V456" s="5"/>
      <c r="W456" s="5"/>
    </row>
    <row r="457" ht="15.75" customHeight="1">
      <c r="A457" s="78"/>
      <c r="J457" s="196"/>
      <c r="T457" s="5"/>
      <c r="U457" s="5"/>
      <c r="V457" s="5"/>
      <c r="W457" s="5"/>
    </row>
    <row r="458" ht="15.75" customHeight="1">
      <c r="A458" s="78"/>
      <c r="J458" s="196"/>
      <c r="T458" s="5"/>
      <c r="U458" s="5"/>
      <c r="V458" s="5"/>
      <c r="W458" s="5"/>
    </row>
    <row r="459" ht="15.75" customHeight="1">
      <c r="A459" s="78"/>
      <c r="J459" s="196"/>
      <c r="T459" s="5"/>
      <c r="U459" s="5"/>
      <c r="V459" s="5"/>
      <c r="W459" s="5"/>
    </row>
    <row r="460" ht="15.75" customHeight="1">
      <c r="A460" s="78"/>
      <c r="J460" s="196"/>
      <c r="T460" s="5"/>
      <c r="U460" s="5"/>
      <c r="V460" s="5"/>
      <c r="W460" s="5"/>
    </row>
    <row r="461" ht="15.75" customHeight="1">
      <c r="A461" s="78"/>
      <c r="J461" s="196"/>
      <c r="T461" s="5"/>
      <c r="U461" s="5"/>
      <c r="V461" s="5"/>
      <c r="W461" s="5"/>
    </row>
    <row r="462" ht="15.75" customHeight="1">
      <c r="A462" s="78"/>
      <c r="J462" s="196"/>
      <c r="T462" s="5"/>
      <c r="U462" s="5"/>
      <c r="V462" s="5"/>
      <c r="W462" s="5"/>
    </row>
    <row r="463" ht="15.75" customHeight="1">
      <c r="A463" s="78"/>
      <c r="J463" s="196"/>
      <c r="T463" s="5"/>
      <c r="U463" s="5"/>
      <c r="V463" s="5"/>
      <c r="W463" s="5"/>
    </row>
    <row r="464" ht="15.75" customHeight="1">
      <c r="A464" s="78"/>
      <c r="J464" s="196"/>
      <c r="T464" s="5"/>
      <c r="U464" s="5"/>
      <c r="V464" s="5"/>
      <c r="W464" s="5"/>
    </row>
    <row r="465" ht="15.75" customHeight="1">
      <c r="A465" s="78"/>
      <c r="J465" s="196"/>
      <c r="T465" s="5"/>
      <c r="U465" s="5"/>
      <c r="V465" s="5"/>
      <c r="W465" s="5"/>
    </row>
    <row r="466" ht="15.75" customHeight="1">
      <c r="A466" s="78"/>
      <c r="J466" s="196"/>
      <c r="T466" s="5"/>
      <c r="U466" s="5"/>
      <c r="V466" s="5"/>
      <c r="W466" s="5"/>
    </row>
    <row r="467" ht="15.75" customHeight="1">
      <c r="A467" s="78"/>
      <c r="J467" s="196"/>
      <c r="T467" s="5"/>
      <c r="U467" s="5"/>
      <c r="V467" s="5"/>
      <c r="W467" s="5"/>
    </row>
    <row r="468" ht="15.75" customHeight="1">
      <c r="A468" s="78"/>
      <c r="J468" s="196"/>
      <c r="T468" s="5"/>
      <c r="U468" s="5"/>
      <c r="V468" s="5"/>
      <c r="W468" s="5"/>
    </row>
    <row r="469" ht="15.75" customHeight="1">
      <c r="A469" s="78"/>
      <c r="J469" s="196"/>
      <c r="T469" s="5"/>
      <c r="U469" s="5"/>
      <c r="V469" s="5"/>
      <c r="W469" s="5"/>
    </row>
    <row r="470" ht="15.75" customHeight="1">
      <c r="A470" s="78"/>
      <c r="J470" s="196"/>
      <c r="T470" s="5"/>
      <c r="U470" s="5"/>
      <c r="V470" s="5"/>
      <c r="W470" s="5"/>
    </row>
    <row r="471" ht="15.75" customHeight="1">
      <c r="A471" s="78"/>
      <c r="J471" s="196"/>
      <c r="T471" s="5"/>
      <c r="U471" s="5"/>
      <c r="V471" s="5"/>
      <c r="W471" s="5"/>
    </row>
    <row r="472" ht="15.75" customHeight="1">
      <c r="A472" s="78"/>
      <c r="J472" s="196"/>
      <c r="T472" s="5"/>
      <c r="U472" s="5"/>
      <c r="V472" s="5"/>
      <c r="W472" s="5"/>
    </row>
    <row r="473" ht="15.75" customHeight="1">
      <c r="A473" s="78"/>
      <c r="J473" s="196"/>
      <c r="T473" s="5"/>
      <c r="U473" s="5"/>
      <c r="V473" s="5"/>
      <c r="W473" s="5"/>
    </row>
    <row r="474" ht="15.75" customHeight="1">
      <c r="A474" s="78"/>
      <c r="J474" s="196"/>
      <c r="T474" s="5"/>
      <c r="U474" s="5"/>
      <c r="V474" s="5"/>
      <c r="W474" s="5"/>
    </row>
    <row r="475" ht="15.75" customHeight="1">
      <c r="A475" s="78"/>
      <c r="J475" s="196"/>
      <c r="T475" s="5"/>
      <c r="U475" s="5"/>
      <c r="V475" s="5"/>
      <c r="W475" s="5"/>
    </row>
    <row r="476" ht="15.75" customHeight="1">
      <c r="A476" s="78"/>
      <c r="J476" s="196"/>
      <c r="T476" s="5"/>
      <c r="U476" s="5"/>
      <c r="V476" s="5"/>
      <c r="W476" s="5"/>
    </row>
    <row r="477" ht="15.75" customHeight="1">
      <c r="A477" s="78"/>
      <c r="J477" s="196"/>
      <c r="T477" s="5"/>
      <c r="U477" s="5"/>
      <c r="V477" s="5"/>
      <c r="W477" s="5"/>
    </row>
    <row r="478" ht="15.75" customHeight="1">
      <c r="A478" s="78"/>
      <c r="J478" s="196"/>
      <c r="T478" s="5"/>
      <c r="U478" s="5"/>
      <c r="V478" s="5"/>
      <c r="W478" s="5"/>
    </row>
    <row r="479" ht="15.75" customHeight="1">
      <c r="A479" s="78"/>
      <c r="J479" s="196"/>
      <c r="T479" s="5"/>
      <c r="U479" s="5"/>
      <c r="V479" s="5"/>
      <c r="W479" s="5"/>
    </row>
    <row r="480" ht="15.75" customHeight="1">
      <c r="A480" s="78"/>
      <c r="J480" s="196"/>
      <c r="T480" s="5"/>
      <c r="U480" s="5"/>
      <c r="V480" s="5"/>
      <c r="W480" s="5"/>
    </row>
    <row r="481" ht="15.75" customHeight="1">
      <c r="A481" s="78"/>
      <c r="J481" s="196"/>
      <c r="T481" s="5"/>
      <c r="U481" s="5"/>
      <c r="V481" s="5"/>
      <c r="W481" s="5"/>
    </row>
    <row r="482" ht="15.75" customHeight="1">
      <c r="A482" s="78"/>
      <c r="J482" s="196"/>
      <c r="T482" s="5"/>
      <c r="U482" s="5"/>
      <c r="V482" s="5"/>
      <c r="W482" s="5"/>
    </row>
    <row r="483" ht="15.75" customHeight="1">
      <c r="A483" s="78"/>
      <c r="J483" s="196"/>
      <c r="T483" s="5"/>
      <c r="U483" s="5"/>
      <c r="V483" s="5"/>
      <c r="W483" s="5"/>
    </row>
    <row r="484" ht="15.75" customHeight="1">
      <c r="A484" s="78"/>
      <c r="J484" s="196"/>
      <c r="T484" s="5"/>
      <c r="U484" s="5"/>
      <c r="V484" s="5"/>
      <c r="W484" s="5"/>
    </row>
    <row r="485" ht="15.75" customHeight="1">
      <c r="A485" s="78"/>
      <c r="J485" s="196"/>
      <c r="T485" s="5"/>
      <c r="U485" s="5"/>
      <c r="V485" s="5"/>
      <c r="W485" s="5"/>
    </row>
    <row r="486" ht="15.75" customHeight="1">
      <c r="A486" s="78"/>
      <c r="J486" s="196"/>
      <c r="T486" s="5"/>
      <c r="U486" s="5"/>
      <c r="V486" s="5"/>
      <c r="W486" s="5"/>
    </row>
    <row r="487" ht="15.75" customHeight="1">
      <c r="A487" s="78"/>
      <c r="J487" s="196"/>
      <c r="T487" s="5"/>
      <c r="U487" s="5"/>
      <c r="V487" s="5"/>
      <c r="W487" s="5"/>
    </row>
    <row r="488" ht="15.75" customHeight="1">
      <c r="A488" s="78"/>
      <c r="J488" s="196"/>
      <c r="T488" s="5"/>
      <c r="U488" s="5"/>
      <c r="V488" s="5"/>
      <c r="W488" s="5"/>
    </row>
    <row r="489" ht="15.75" customHeight="1">
      <c r="A489" s="78"/>
      <c r="J489" s="196"/>
      <c r="T489" s="5"/>
      <c r="U489" s="5"/>
      <c r="V489" s="5"/>
      <c r="W489" s="5"/>
    </row>
    <row r="490" ht="15.75" customHeight="1">
      <c r="A490" s="78"/>
      <c r="J490" s="196"/>
      <c r="T490" s="5"/>
      <c r="U490" s="5"/>
      <c r="V490" s="5"/>
      <c r="W490" s="5"/>
    </row>
    <row r="491" ht="15.75" customHeight="1">
      <c r="A491" s="78"/>
      <c r="J491" s="196"/>
      <c r="T491" s="5"/>
      <c r="U491" s="5"/>
      <c r="V491" s="5"/>
      <c r="W491" s="5"/>
    </row>
    <row r="492" ht="15.75" customHeight="1">
      <c r="A492" s="78"/>
      <c r="J492" s="196"/>
      <c r="T492" s="5"/>
      <c r="U492" s="5"/>
      <c r="V492" s="5"/>
      <c r="W492" s="5"/>
    </row>
    <row r="493" ht="15.75" customHeight="1">
      <c r="A493" s="78"/>
      <c r="J493" s="196"/>
      <c r="T493" s="5"/>
      <c r="U493" s="5"/>
      <c r="V493" s="5"/>
      <c r="W493" s="5"/>
    </row>
    <row r="494" ht="15.75" customHeight="1">
      <c r="A494" s="78"/>
      <c r="J494" s="196"/>
      <c r="T494" s="5"/>
      <c r="U494" s="5"/>
      <c r="V494" s="5"/>
      <c r="W494" s="5"/>
    </row>
    <row r="495" ht="15.75" customHeight="1">
      <c r="A495" s="78"/>
      <c r="J495" s="196"/>
      <c r="T495" s="5"/>
      <c r="U495" s="5"/>
      <c r="V495" s="5"/>
      <c r="W495" s="5"/>
    </row>
    <row r="496" ht="15.75" customHeight="1">
      <c r="A496" s="78"/>
      <c r="J496" s="196"/>
      <c r="T496" s="5"/>
      <c r="U496" s="5"/>
      <c r="V496" s="5"/>
      <c r="W496" s="5"/>
    </row>
    <row r="497" ht="15.75" customHeight="1">
      <c r="A497" s="78"/>
      <c r="J497" s="196"/>
      <c r="T497" s="5"/>
      <c r="U497" s="5"/>
      <c r="V497" s="5"/>
      <c r="W497" s="5"/>
    </row>
    <row r="498" ht="15.75" customHeight="1">
      <c r="A498" s="78"/>
      <c r="J498" s="196"/>
      <c r="T498" s="5"/>
      <c r="U498" s="5"/>
      <c r="V498" s="5"/>
      <c r="W498" s="5"/>
    </row>
    <row r="499" ht="15.75" customHeight="1">
      <c r="A499" s="78"/>
      <c r="J499" s="196"/>
      <c r="T499" s="5"/>
      <c r="U499" s="5"/>
      <c r="V499" s="5"/>
      <c r="W499" s="5"/>
    </row>
    <row r="500" ht="15.75" customHeight="1">
      <c r="A500" s="78"/>
      <c r="J500" s="196"/>
      <c r="T500" s="5"/>
      <c r="U500" s="5"/>
      <c r="V500" s="5"/>
      <c r="W500" s="5"/>
    </row>
    <row r="501" ht="15.75" customHeight="1">
      <c r="A501" s="78"/>
      <c r="J501" s="196"/>
      <c r="T501" s="5"/>
      <c r="U501" s="5"/>
      <c r="V501" s="5"/>
      <c r="W501" s="5"/>
    </row>
    <row r="502" ht="15.75" customHeight="1">
      <c r="A502" s="78"/>
      <c r="J502" s="196"/>
      <c r="T502" s="5"/>
      <c r="U502" s="5"/>
      <c r="V502" s="5"/>
      <c r="W502" s="5"/>
    </row>
    <row r="503" ht="15.75" customHeight="1">
      <c r="A503" s="78"/>
      <c r="J503" s="196"/>
      <c r="T503" s="5"/>
      <c r="U503" s="5"/>
      <c r="V503" s="5"/>
      <c r="W503" s="5"/>
    </row>
    <row r="504" ht="15.75" customHeight="1">
      <c r="A504" s="78"/>
      <c r="J504" s="196"/>
      <c r="T504" s="5"/>
      <c r="U504" s="5"/>
      <c r="V504" s="5"/>
      <c r="W504" s="5"/>
    </row>
    <row r="505" ht="15.75" customHeight="1">
      <c r="A505" s="78"/>
      <c r="J505" s="196"/>
      <c r="T505" s="5"/>
      <c r="U505" s="5"/>
      <c r="V505" s="5"/>
      <c r="W505" s="5"/>
    </row>
    <row r="506" ht="15.75" customHeight="1">
      <c r="A506" s="78"/>
      <c r="J506" s="196"/>
      <c r="T506" s="5"/>
      <c r="U506" s="5"/>
      <c r="V506" s="5"/>
      <c r="W506" s="5"/>
    </row>
    <row r="507" ht="15.75" customHeight="1">
      <c r="A507" s="78"/>
      <c r="J507" s="196"/>
      <c r="T507" s="5"/>
      <c r="U507" s="5"/>
      <c r="V507" s="5"/>
      <c r="W507" s="5"/>
    </row>
    <row r="508" ht="15.75" customHeight="1">
      <c r="A508" s="78"/>
      <c r="J508" s="196"/>
      <c r="T508" s="5"/>
      <c r="U508" s="5"/>
      <c r="V508" s="5"/>
      <c r="W508" s="5"/>
    </row>
    <row r="509" ht="15.75" customHeight="1">
      <c r="A509" s="78"/>
      <c r="J509" s="196"/>
      <c r="T509" s="5"/>
      <c r="U509" s="5"/>
      <c r="V509" s="5"/>
      <c r="W509" s="5"/>
    </row>
    <row r="510" ht="15.75" customHeight="1">
      <c r="A510" s="78"/>
      <c r="J510" s="196"/>
      <c r="T510" s="5"/>
      <c r="U510" s="5"/>
      <c r="V510" s="5"/>
      <c r="W510" s="5"/>
    </row>
    <row r="511" ht="15.75" customHeight="1">
      <c r="A511" s="78"/>
      <c r="J511" s="196"/>
      <c r="T511" s="5"/>
      <c r="U511" s="5"/>
      <c r="V511" s="5"/>
      <c r="W511" s="5"/>
    </row>
    <row r="512" ht="15.75" customHeight="1">
      <c r="A512" s="78"/>
      <c r="J512" s="196"/>
      <c r="T512" s="5"/>
      <c r="U512" s="5"/>
      <c r="V512" s="5"/>
      <c r="W512" s="5"/>
    </row>
    <row r="513" ht="15.75" customHeight="1">
      <c r="A513" s="78"/>
      <c r="J513" s="196"/>
      <c r="T513" s="5"/>
      <c r="U513" s="5"/>
      <c r="V513" s="5"/>
      <c r="W513" s="5"/>
    </row>
    <row r="514" ht="15.75" customHeight="1">
      <c r="A514" s="78"/>
      <c r="J514" s="196"/>
      <c r="T514" s="5"/>
      <c r="U514" s="5"/>
      <c r="V514" s="5"/>
      <c r="W514" s="5"/>
    </row>
    <row r="515" ht="15.75" customHeight="1">
      <c r="A515" s="78"/>
      <c r="J515" s="196"/>
      <c r="T515" s="5"/>
      <c r="U515" s="5"/>
      <c r="V515" s="5"/>
      <c r="W515" s="5"/>
    </row>
    <row r="516" ht="15.75" customHeight="1">
      <c r="A516" s="78"/>
      <c r="J516" s="196"/>
      <c r="T516" s="5"/>
      <c r="U516" s="5"/>
      <c r="V516" s="5"/>
      <c r="W516" s="5"/>
    </row>
    <row r="517" ht="15.75" customHeight="1">
      <c r="A517" s="78"/>
      <c r="J517" s="196"/>
      <c r="T517" s="5"/>
      <c r="U517" s="5"/>
      <c r="V517" s="5"/>
      <c r="W517" s="5"/>
    </row>
    <row r="518" ht="15.75" customHeight="1">
      <c r="A518" s="78"/>
      <c r="J518" s="196"/>
      <c r="T518" s="5"/>
      <c r="U518" s="5"/>
      <c r="V518" s="5"/>
      <c r="W518" s="5"/>
    </row>
    <row r="519" ht="15.75" customHeight="1">
      <c r="A519" s="78"/>
      <c r="J519" s="196"/>
      <c r="T519" s="5"/>
      <c r="U519" s="5"/>
      <c r="V519" s="5"/>
      <c r="W519" s="5"/>
    </row>
    <row r="520" ht="15.75" customHeight="1">
      <c r="A520" s="78"/>
      <c r="J520" s="196"/>
      <c r="T520" s="5"/>
      <c r="U520" s="5"/>
      <c r="V520" s="5"/>
      <c r="W520" s="5"/>
    </row>
    <row r="521" ht="15.75" customHeight="1">
      <c r="A521" s="78"/>
      <c r="J521" s="196"/>
      <c r="T521" s="5"/>
      <c r="U521" s="5"/>
      <c r="V521" s="5"/>
      <c r="W521" s="5"/>
    </row>
    <row r="522" ht="15.75" customHeight="1">
      <c r="A522" s="78"/>
      <c r="J522" s="196"/>
      <c r="T522" s="5"/>
      <c r="U522" s="5"/>
      <c r="V522" s="5"/>
      <c r="W522" s="5"/>
    </row>
    <row r="523" ht="15.75" customHeight="1">
      <c r="A523" s="78"/>
      <c r="J523" s="196"/>
      <c r="T523" s="5"/>
      <c r="U523" s="5"/>
      <c r="V523" s="5"/>
      <c r="W523" s="5"/>
    </row>
    <row r="524" ht="15.75" customHeight="1">
      <c r="A524" s="78"/>
      <c r="J524" s="196"/>
      <c r="T524" s="5"/>
      <c r="U524" s="5"/>
      <c r="V524" s="5"/>
      <c r="W524" s="5"/>
    </row>
    <row r="525" ht="15.75" customHeight="1">
      <c r="A525" s="78"/>
      <c r="J525" s="196"/>
      <c r="T525" s="5"/>
      <c r="U525" s="5"/>
      <c r="V525" s="5"/>
      <c r="W525" s="5"/>
    </row>
    <row r="526" ht="15.75" customHeight="1">
      <c r="A526" s="78"/>
      <c r="J526" s="196"/>
      <c r="T526" s="5"/>
      <c r="U526" s="5"/>
      <c r="V526" s="5"/>
      <c r="W526" s="5"/>
    </row>
    <row r="527" ht="15.75" customHeight="1">
      <c r="A527" s="78"/>
      <c r="J527" s="196"/>
      <c r="T527" s="5"/>
      <c r="U527" s="5"/>
      <c r="V527" s="5"/>
      <c r="W527" s="5"/>
    </row>
    <row r="528" ht="15.75" customHeight="1">
      <c r="A528" s="78"/>
      <c r="J528" s="196"/>
      <c r="T528" s="5"/>
      <c r="U528" s="5"/>
      <c r="V528" s="5"/>
      <c r="W528" s="5"/>
    </row>
    <row r="529" ht="15.75" customHeight="1">
      <c r="A529" s="78"/>
      <c r="J529" s="196"/>
      <c r="T529" s="5"/>
      <c r="U529" s="5"/>
      <c r="V529" s="5"/>
      <c r="W529" s="5"/>
    </row>
    <row r="530" ht="15.75" customHeight="1">
      <c r="A530" s="78"/>
      <c r="J530" s="196"/>
      <c r="T530" s="5"/>
      <c r="U530" s="5"/>
      <c r="V530" s="5"/>
      <c r="W530" s="5"/>
    </row>
    <row r="531" ht="15.75" customHeight="1">
      <c r="A531" s="78"/>
      <c r="J531" s="196"/>
      <c r="T531" s="5"/>
      <c r="U531" s="5"/>
      <c r="V531" s="5"/>
      <c r="W531" s="5"/>
    </row>
    <row r="532" ht="15.75" customHeight="1">
      <c r="A532" s="78"/>
      <c r="J532" s="196"/>
      <c r="T532" s="5"/>
      <c r="U532" s="5"/>
      <c r="V532" s="5"/>
      <c r="W532" s="5"/>
    </row>
    <row r="533" ht="15.75" customHeight="1">
      <c r="A533" s="78"/>
      <c r="J533" s="196"/>
      <c r="T533" s="5"/>
      <c r="U533" s="5"/>
      <c r="V533" s="5"/>
      <c r="W533" s="5"/>
    </row>
    <row r="534" ht="15.75" customHeight="1">
      <c r="A534" s="78"/>
      <c r="J534" s="196"/>
      <c r="T534" s="5"/>
      <c r="U534" s="5"/>
      <c r="V534" s="5"/>
      <c r="W534" s="5"/>
    </row>
    <row r="535" ht="15.75" customHeight="1">
      <c r="A535" s="78"/>
      <c r="J535" s="196"/>
      <c r="T535" s="5"/>
      <c r="U535" s="5"/>
      <c r="V535" s="5"/>
      <c r="W535" s="5"/>
    </row>
    <row r="536" ht="15.75" customHeight="1">
      <c r="A536" s="78"/>
      <c r="J536" s="196"/>
      <c r="T536" s="5"/>
      <c r="U536" s="5"/>
      <c r="V536" s="5"/>
      <c r="W536" s="5"/>
    </row>
    <row r="537" ht="15.75" customHeight="1">
      <c r="A537" s="78"/>
      <c r="J537" s="196"/>
      <c r="T537" s="5"/>
      <c r="U537" s="5"/>
      <c r="V537" s="5"/>
      <c r="W537" s="5"/>
    </row>
    <row r="538" ht="15.75" customHeight="1">
      <c r="A538" s="78"/>
      <c r="J538" s="196"/>
      <c r="T538" s="5"/>
      <c r="U538" s="5"/>
      <c r="V538" s="5"/>
      <c r="W538" s="5"/>
    </row>
    <row r="539" ht="15.75" customHeight="1">
      <c r="A539" s="78"/>
      <c r="J539" s="196"/>
      <c r="T539" s="5"/>
      <c r="U539" s="5"/>
      <c r="V539" s="5"/>
      <c r="W539" s="5"/>
    </row>
    <row r="540" ht="15.75" customHeight="1">
      <c r="A540" s="78"/>
      <c r="J540" s="196"/>
      <c r="T540" s="5"/>
      <c r="U540" s="5"/>
      <c r="V540" s="5"/>
      <c r="W540" s="5"/>
    </row>
    <row r="541" ht="15.75" customHeight="1">
      <c r="A541" s="78"/>
      <c r="J541" s="196"/>
      <c r="T541" s="5"/>
      <c r="U541" s="5"/>
      <c r="V541" s="5"/>
      <c r="W541" s="5"/>
    </row>
    <row r="542" ht="15.75" customHeight="1">
      <c r="A542" s="78"/>
      <c r="J542" s="196"/>
      <c r="T542" s="5"/>
      <c r="U542" s="5"/>
      <c r="V542" s="5"/>
      <c r="W542" s="5"/>
    </row>
    <row r="543" ht="15.75" customHeight="1">
      <c r="A543" s="78"/>
      <c r="J543" s="196"/>
      <c r="T543" s="5"/>
      <c r="U543" s="5"/>
      <c r="V543" s="5"/>
      <c r="W543" s="5"/>
    </row>
    <row r="544" ht="15.75" customHeight="1">
      <c r="A544" s="78"/>
      <c r="J544" s="196"/>
      <c r="T544" s="5"/>
      <c r="U544" s="5"/>
      <c r="V544" s="5"/>
      <c r="W544" s="5"/>
    </row>
    <row r="545" ht="15.75" customHeight="1">
      <c r="A545" s="78"/>
      <c r="J545" s="196"/>
      <c r="T545" s="5"/>
      <c r="U545" s="5"/>
      <c r="V545" s="5"/>
      <c r="W545" s="5"/>
    </row>
    <row r="546" ht="15.75" customHeight="1">
      <c r="A546" s="78"/>
      <c r="J546" s="196"/>
      <c r="T546" s="5"/>
      <c r="U546" s="5"/>
      <c r="V546" s="5"/>
      <c r="W546" s="5"/>
    </row>
    <row r="547" ht="15.75" customHeight="1">
      <c r="A547" s="78"/>
      <c r="J547" s="196"/>
      <c r="T547" s="5"/>
      <c r="U547" s="5"/>
      <c r="V547" s="5"/>
      <c r="W547" s="5"/>
    </row>
    <row r="548" ht="15.75" customHeight="1">
      <c r="A548" s="78"/>
      <c r="J548" s="196"/>
      <c r="T548" s="5"/>
      <c r="U548" s="5"/>
      <c r="V548" s="5"/>
      <c r="W548" s="5"/>
    </row>
    <row r="549" ht="15.75" customHeight="1">
      <c r="A549" s="78"/>
      <c r="J549" s="196"/>
      <c r="T549" s="5"/>
      <c r="U549" s="5"/>
      <c r="V549" s="5"/>
      <c r="W549" s="5"/>
    </row>
    <row r="550" ht="15.75" customHeight="1">
      <c r="A550" s="78"/>
      <c r="J550" s="196"/>
      <c r="T550" s="5"/>
      <c r="U550" s="5"/>
      <c r="V550" s="5"/>
      <c r="W550" s="5"/>
    </row>
    <row r="551" ht="15.75" customHeight="1">
      <c r="A551" s="78"/>
      <c r="J551" s="196"/>
      <c r="T551" s="5"/>
      <c r="U551" s="5"/>
      <c r="V551" s="5"/>
      <c r="W551" s="5"/>
    </row>
    <row r="552" ht="15.75" customHeight="1">
      <c r="A552" s="78"/>
      <c r="J552" s="196"/>
      <c r="T552" s="5"/>
      <c r="U552" s="5"/>
      <c r="V552" s="5"/>
      <c r="W552" s="5"/>
    </row>
    <row r="553" ht="15.75" customHeight="1">
      <c r="A553" s="78"/>
      <c r="J553" s="196"/>
      <c r="T553" s="5"/>
      <c r="U553" s="5"/>
      <c r="V553" s="5"/>
      <c r="W553" s="5"/>
    </row>
    <row r="554" ht="15.75" customHeight="1">
      <c r="A554" s="78"/>
      <c r="J554" s="196"/>
      <c r="T554" s="5"/>
      <c r="U554" s="5"/>
      <c r="V554" s="5"/>
      <c r="W554" s="5"/>
    </row>
    <row r="555" ht="15.75" customHeight="1">
      <c r="A555" s="78"/>
      <c r="J555" s="196"/>
      <c r="T555" s="5"/>
      <c r="U555" s="5"/>
      <c r="V555" s="5"/>
      <c r="W555" s="5"/>
    </row>
    <row r="556" ht="15.75" customHeight="1">
      <c r="A556" s="78"/>
      <c r="J556" s="196"/>
      <c r="T556" s="5"/>
      <c r="U556" s="5"/>
      <c r="V556" s="5"/>
      <c r="W556" s="5"/>
    </row>
    <row r="557" ht="15.75" customHeight="1">
      <c r="A557" s="78"/>
      <c r="J557" s="196"/>
      <c r="T557" s="5"/>
      <c r="U557" s="5"/>
      <c r="V557" s="5"/>
      <c r="W557" s="5"/>
    </row>
    <row r="558" ht="15.75" customHeight="1">
      <c r="A558" s="78"/>
      <c r="J558" s="196"/>
      <c r="T558" s="5"/>
      <c r="U558" s="5"/>
      <c r="V558" s="5"/>
      <c r="W558" s="5"/>
    </row>
    <row r="559" ht="15.75" customHeight="1">
      <c r="A559" s="78"/>
      <c r="J559" s="196"/>
      <c r="T559" s="5"/>
      <c r="U559" s="5"/>
      <c r="V559" s="5"/>
      <c r="W559" s="5"/>
    </row>
    <row r="560" ht="15.75" customHeight="1">
      <c r="A560" s="78"/>
      <c r="J560" s="196"/>
      <c r="T560" s="5"/>
      <c r="U560" s="5"/>
      <c r="V560" s="5"/>
      <c r="W560" s="5"/>
    </row>
    <row r="561" ht="15.75" customHeight="1">
      <c r="A561" s="78"/>
      <c r="J561" s="196"/>
      <c r="T561" s="5"/>
      <c r="U561" s="5"/>
      <c r="V561" s="5"/>
      <c r="W561" s="5"/>
    </row>
    <row r="562" ht="15.75" customHeight="1">
      <c r="A562" s="78"/>
      <c r="J562" s="196"/>
      <c r="T562" s="5"/>
      <c r="U562" s="5"/>
      <c r="V562" s="5"/>
      <c r="W562" s="5"/>
    </row>
    <row r="563" ht="15.75" customHeight="1">
      <c r="A563" s="78"/>
      <c r="J563" s="196"/>
      <c r="T563" s="5"/>
      <c r="U563" s="5"/>
      <c r="V563" s="5"/>
      <c r="W563" s="5"/>
    </row>
    <row r="564" ht="15.75" customHeight="1">
      <c r="A564" s="78"/>
      <c r="J564" s="196"/>
      <c r="T564" s="5"/>
      <c r="U564" s="5"/>
      <c r="V564" s="5"/>
      <c r="W564" s="5"/>
    </row>
    <row r="565" ht="15.75" customHeight="1">
      <c r="A565" s="78"/>
      <c r="J565" s="196"/>
      <c r="T565" s="5"/>
      <c r="U565" s="5"/>
      <c r="V565" s="5"/>
      <c r="W565" s="5"/>
    </row>
    <row r="566" ht="15.75" customHeight="1">
      <c r="A566" s="78"/>
      <c r="J566" s="196"/>
      <c r="T566" s="5"/>
      <c r="U566" s="5"/>
      <c r="V566" s="5"/>
      <c r="W566" s="5"/>
    </row>
    <row r="567" ht="15.75" customHeight="1">
      <c r="A567" s="78"/>
      <c r="J567" s="196"/>
      <c r="T567" s="5"/>
      <c r="U567" s="5"/>
      <c r="V567" s="5"/>
      <c r="W567" s="5"/>
    </row>
    <row r="568" ht="15.75" customHeight="1">
      <c r="A568" s="78"/>
      <c r="J568" s="196"/>
      <c r="T568" s="5"/>
      <c r="U568" s="5"/>
      <c r="V568" s="5"/>
      <c r="W568" s="5"/>
    </row>
    <row r="569" ht="15.75" customHeight="1">
      <c r="A569" s="78"/>
      <c r="J569" s="196"/>
      <c r="T569" s="5"/>
      <c r="U569" s="5"/>
      <c r="V569" s="5"/>
      <c r="W569" s="5"/>
    </row>
    <row r="570" ht="15.75" customHeight="1">
      <c r="A570" s="78"/>
      <c r="J570" s="196"/>
      <c r="T570" s="5"/>
      <c r="U570" s="5"/>
      <c r="V570" s="5"/>
      <c r="W570" s="5"/>
    </row>
    <row r="571" ht="15.75" customHeight="1">
      <c r="A571" s="78"/>
      <c r="J571" s="196"/>
      <c r="T571" s="5"/>
      <c r="U571" s="5"/>
      <c r="V571" s="5"/>
      <c r="W571" s="5"/>
    </row>
    <row r="572" ht="15.75" customHeight="1">
      <c r="A572" s="78"/>
      <c r="J572" s="196"/>
      <c r="T572" s="5"/>
      <c r="U572" s="5"/>
      <c r="V572" s="5"/>
      <c r="W572" s="5"/>
    </row>
    <row r="573" ht="15.75" customHeight="1">
      <c r="A573" s="78"/>
      <c r="J573" s="196"/>
      <c r="T573" s="5"/>
      <c r="U573" s="5"/>
      <c r="V573" s="5"/>
      <c r="W573" s="5"/>
    </row>
    <row r="574" ht="15.75" customHeight="1">
      <c r="A574" s="78"/>
      <c r="J574" s="196"/>
      <c r="T574" s="5"/>
      <c r="U574" s="5"/>
      <c r="V574" s="5"/>
      <c r="W574" s="5"/>
    </row>
    <row r="575" ht="15.75" customHeight="1">
      <c r="A575" s="78"/>
      <c r="J575" s="196"/>
      <c r="T575" s="5"/>
      <c r="U575" s="5"/>
      <c r="V575" s="5"/>
      <c r="W575" s="5"/>
    </row>
    <row r="576" ht="15.75" customHeight="1">
      <c r="A576" s="78"/>
      <c r="J576" s="196"/>
      <c r="T576" s="5"/>
      <c r="U576" s="5"/>
      <c r="V576" s="5"/>
      <c r="W576" s="5"/>
    </row>
    <row r="577" ht="15.75" customHeight="1">
      <c r="A577" s="78"/>
      <c r="J577" s="196"/>
      <c r="T577" s="5"/>
      <c r="U577" s="5"/>
      <c r="V577" s="5"/>
      <c r="W577" s="5"/>
    </row>
    <row r="578" ht="15.75" customHeight="1">
      <c r="A578" s="78"/>
      <c r="J578" s="196"/>
      <c r="T578" s="5"/>
      <c r="U578" s="5"/>
      <c r="V578" s="5"/>
      <c r="W578" s="5"/>
    </row>
    <row r="579" ht="15.75" customHeight="1">
      <c r="A579" s="78"/>
      <c r="J579" s="196"/>
      <c r="T579" s="5"/>
      <c r="U579" s="5"/>
      <c r="V579" s="5"/>
      <c r="W579" s="5"/>
    </row>
    <row r="580" ht="15.75" customHeight="1">
      <c r="A580" s="78"/>
      <c r="J580" s="196"/>
      <c r="T580" s="5"/>
      <c r="U580" s="5"/>
      <c r="V580" s="5"/>
      <c r="W580" s="5"/>
    </row>
    <row r="581" ht="15.75" customHeight="1">
      <c r="A581" s="78"/>
      <c r="J581" s="196"/>
      <c r="T581" s="5"/>
      <c r="U581" s="5"/>
      <c r="V581" s="5"/>
      <c r="W581" s="5"/>
    </row>
    <row r="582" ht="15.75" customHeight="1">
      <c r="A582" s="78"/>
      <c r="J582" s="196"/>
      <c r="T582" s="5"/>
      <c r="U582" s="5"/>
      <c r="V582" s="5"/>
      <c r="W582" s="5"/>
    </row>
    <row r="583" ht="15.75" customHeight="1">
      <c r="A583" s="78"/>
      <c r="J583" s="196"/>
      <c r="T583" s="5"/>
      <c r="U583" s="5"/>
      <c r="V583" s="5"/>
      <c r="W583" s="5"/>
    </row>
    <row r="584" ht="15.75" customHeight="1">
      <c r="A584" s="78"/>
      <c r="J584" s="196"/>
      <c r="T584" s="5"/>
      <c r="U584" s="5"/>
      <c r="V584" s="5"/>
      <c r="W584" s="5"/>
    </row>
    <row r="585" ht="15.75" customHeight="1">
      <c r="A585" s="78"/>
      <c r="J585" s="196"/>
      <c r="T585" s="5"/>
      <c r="U585" s="5"/>
      <c r="V585" s="5"/>
      <c r="W585" s="5"/>
    </row>
    <row r="586" ht="15.75" customHeight="1">
      <c r="A586" s="78"/>
      <c r="J586" s="196"/>
      <c r="T586" s="5"/>
      <c r="U586" s="5"/>
      <c r="V586" s="5"/>
      <c r="W586" s="5"/>
    </row>
    <row r="587" ht="15.75" customHeight="1">
      <c r="A587" s="78"/>
      <c r="J587" s="196"/>
      <c r="T587" s="5"/>
      <c r="U587" s="5"/>
      <c r="V587" s="5"/>
      <c r="W587" s="5"/>
    </row>
    <row r="588" ht="15.75" customHeight="1">
      <c r="A588" s="78"/>
      <c r="J588" s="196"/>
      <c r="T588" s="5"/>
      <c r="U588" s="5"/>
      <c r="V588" s="5"/>
      <c r="W588" s="5"/>
    </row>
    <row r="589" ht="15.75" customHeight="1">
      <c r="A589" s="78"/>
      <c r="J589" s="196"/>
      <c r="T589" s="5"/>
      <c r="U589" s="5"/>
      <c r="V589" s="5"/>
      <c r="W589" s="5"/>
    </row>
    <row r="590" ht="15.75" customHeight="1">
      <c r="A590" s="78"/>
      <c r="J590" s="196"/>
      <c r="T590" s="5"/>
      <c r="U590" s="5"/>
      <c r="V590" s="5"/>
      <c r="W590" s="5"/>
    </row>
    <row r="591" ht="15.75" customHeight="1">
      <c r="A591" s="78"/>
      <c r="J591" s="196"/>
      <c r="T591" s="5"/>
      <c r="U591" s="5"/>
      <c r="V591" s="5"/>
      <c r="W591" s="5"/>
    </row>
    <row r="592" ht="15.75" customHeight="1">
      <c r="A592" s="78"/>
      <c r="J592" s="196"/>
      <c r="T592" s="5"/>
      <c r="U592" s="5"/>
      <c r="V592" s="5"/>
      <c r="W592" s="5"/>
    </row>
    <row r="593" ht="15.75" customHeight="1">
      <c r="A593" s="78"/>
      <c r="J593" s="196"/>
      <c r="T593" s="5"/>
      <c r="U593" s="5"/>
      <c r="V593" s="5"/>
      <c r="W593" s="5"/>
    </row>
    <row r="594" ht="15.75" customHeight="1">
      <c r="A594" s="78"/>
      <c r="J594" s="196"/>
      <c r="T594" s="5"/>
      <c r="U594" s="5"/>
      <c r="V594" s="5"/>
      <c r="W594" s="5"/>
    </row>
    <row r="595" ht="15.75" customHeight="1">
      <c r="A595" s="78"/>
      <c r="J595" s="196"/>
      <c r="T595" s="5"/>
      <c r="U595" s="5"/>
      <c r="V595" s="5"/>
      <c r="W595" s="5"/>
    </row>
    <row r="596" ht="15.75" customHeight="1">
      <c r="A596" s="78"/>
      <c r="J596" s="196"/>
      <c r="T596" s="5"/>
      <c r="U596" s="5"/>
      <c r="V596" s="5"/>
      <c r="W596" s="5"/>
    </row>
    <row r="597" ht="15.75" customHeight="1">
      <c r="A597" s="78"/>
      <c r="J597" s="196"/>
      <c r="T597" s="5"/>
      <c r="U597" s="5"/>
      <c r="V597" s="5"/>
      <c r="W597" s="5"/>
    </row>
    <row r="598" ht="15.75" customHeight="1">
      <c r="A598" s="78"/>
      <c r="J598" s="196"/>
      <c r="T598" s="5"/>
      <c r="U598" s="5"/>
      <c r="V598" s="5"/>
      <c r="W598" s="5"/>
    </row>
    <row r="599" ht="15.75" customHeight="1">
      <c r="A599" s="78"/>
      <c r="J599" s="196"/>
      <c r="T599" s="5"/>
      <c r="U599" s="5"/>
      <c r="V599" s="5"/>
      <c r="W599" s="5"/>
    </row>
    <row r="600" ht="15.75" customHeight="1">
      <c r="A600" s="78"/>
      <c r="J600" s="196"/>
      <c r="T600" s="5"/>
      <c r="U600" s="5"/>
      <c r="V600" s="5"/>
      <c r="W600" s="5"/>
    </row>
    <row r="601" ht="15.75" customHeight="1">
      <c r="A601" s="78"/>
      <c r="J601" s="196"/>
      <c r="T601" s="5"/>
      <c r="U601" s="5"/>
      <c r="V601" s="5"/>
      <c r="W601" s="5"/>
    </row>
    <row r="602" ht="15.75" customHeight="1">
      <c r="A602" s="78"/>
      <c r="J602" s="196"/>
      <c r="T602" s="5"/>
      <c r="U602" s="5"/>
      <c r="V602" s="5"/>
      <c r="W602" s="5"/>
    </row>
    <row r="603" ht="15.75" customHeight="1">
      <c r="A603" s="78"/>
      <c r="J603" s="196"/>
      <c r="T603" s="5"/>
      <c r="U603" s="5"/>
      <c r="V603" s="5"/>
      <c r="W603" s="5"/>
    </row>
    <row r="604" ht="15.75" customHeight="1">
      <c r="A604" s="78"/>
      <c r="J604" s="196"/>
      <c r="T604" s="5"/>
      <c r="U604" s="5"/>
      <c r="V604" s="5"/>
      <c r="W604" s="5"/>
    </row>
    <row r="605" ht="15.75" customHeight="1">
      <c r="A605" s="78"/>
      <c r="J605" s="196"/>
      <c r="T605" s="5"/>
      <c r="U605" s="5"/>
      <c r="V605" s="5"/>
      <c r="W605" s="5"/>
    </row>
    <row r="606" ht="15.75" customHeight="1">
      <c r="A606" s="78"/>
      <c r="J606" s="196"/>
      <c r="T606" s="5"/>
      <c r="U606" s="5"/>
      <c r="V606" s="5"/>
      <c r="W606" s="5"/>
    </row>
    <row r="607" ht="15.75" customHeight="1">
      <c r="A607" s="78"/>
      <c r="J607" s="196"/>
      <c r="T607" s="5"/>
      <c r="U607" s="5"/>
      <c r="V607" s="5"/>
      <c r="W607" s="5"/>
    </row>
    <row r="608" ht="15.75" customHeight="1">
      <c r="A608" s="78"/>
      <c r="J608" s="196"/>
      <c r="T608" s="5"/>
      <c r="U608" s="5"/>
      <c r="V608" s="5"/>
      <c r="W608" s="5"/>
    </row>
    <row r="609" ht="15.75" customHeight="1">
      <c r="A609" s="78"/>
      <c r="J609" s="196"/>
      <c r="T609" s="5"/>
      <c r="U609" s="5"/>
      <c r="V609" s="5"/>
      <c r="W609" s="5"/>
    </row>
    <row r="610" ht="15.75" customHeight="1">
      <c r="A610" s="78"/>
      <c r="J610" s="196"/>
      <c r="T610" s="5"/>
      <c r="U610" s="5"/>
      <c r="V610" s="5"/>
      <c r="W610" s="5"/>
    </row>
    <row r="611" ht="15.75" customHeight="1">
      <c r="A611" s="78"/>
      <c r="J611" s="196"/>
      <c r="T611" s="5"/>
      <c r="U611" s="5"/>
      <c r="V611" s="5"/>
      <c r="W611" s="5"/>
    </row>
    <row r="612" ht="15.75" customHeight="1">
      <c r="A612" s="78"/>
      <c r="J612" s="196"/>
      <c r="T612" s="5"/>
      <c r="U612" s="5"/>
      <c r="V612" s="5"/>
      <c r="W612" s="5"/>
    </row>
    <row r="613" ht="15.75" customHeight="1">
      <c r="A613" s="78"/>
      <c r="J613" s="196"/>
      <c r="T613" s="5"/>
      <c r="U613" s="5"/>
      <c r="V613" s="5"/>
      <c r="W613" s="5"/>
    </row>
    <row r="614" ht="15.75" customHeight="1">
      <c r="A614" s="78"/>
      <c r="J614" s="196"/>
      <c r="T614" s="5"/>
      <c r="U614" s="5"/>
      <c r="V614" s="5"/>
      <c r="W614" s="5"/>
    </row>
    <row r="615" ht="15.75" customHeight="1">
      <c r="A615" s="78"/>
      <c r="J615" s="196"/>
      <c r="T615" s="5"/>
      <c r="U615" s="5"/>
      <c r="V615" s="5"/>
      <c r="W615" s="5"/>
    </row>
    <row r="616" ht="15.75" customHeight="1">
      <c r="A616" s="78"/>
      <c r="J616" s="196"/>
      <c r="T616" s="5"/>
      <c r="U616" s="5"/>
      <c r="V616" s="5"/>
      <c r="W616" s="5"/>
    </row>
    <row r="617" ht="15.75" customHeight="1">
      <c r="A617" s="78"/>
      <c r="J617" s="196"/>
      <c r="T617" s="5"/>
      <c r="U617" s="5"/>
      <c r="V617" s="5"/>
      <c r="W617" s="5"/>
    </row>
    <row r="618" ht="15.75" customHeight="1">
      <c r="A618" s="78"/>
      <c r="J618" s="196"/>
      <c r="T618" s="5"/>
      <c r="U618" s="5"/>
      <c r="V618" s="5"/>
      <c r="W618" s="5"/>
    </row>
    <row r="619" ht="15.75" customHeight="1">
      <c r="A619" s="78"/>
      <c r="J619" s="196"/>
      <c r="T619" s="5"/>
      <c r="U619" s="5"/>
      <c r="V619" s="5"/>
      <c r="W619" s="5"/>
    </row>
    <row r="620" ht="15.75" customHeight="1">
      <c r="A620" s="78"/>
      <c r="J620" s="196"/>
      <c r="T620" s="5"/>
      <c r="U620" s="5"/>
      <c r="V620" s="5"/>
      <c r="W620" s="5"/>
    </row>
    <row r="621" ht="15.75" customHeight="1">
      <c r="A621" s="78"/>
      <c r="J621" s="196"/>
      <c r="T621" s="5"/>
      <c r="U621" s="5"/>
      <c r="V621" s="5"/>
      <c r="W621" s="5"/>
    </row>
    <row r="622" ht="15.75" customHeight="1">
      <c r="A622" s="78"/>
      <c r="J622" s="196"/>
      <c r="T622" s="5"/>
      <c r="U622" s="5"/>
      <c r="V622" s="5"/>
      <c r="W622" s="5"/>
    </row>
    <row r="623" ht="15.75" customHeight="1">
      <c r="A623" s="78"/>
      <c r="J623" s="196"/>
      <c r="T623" s="5"/>
      <c r="U623" s="5"/>
      <c r="V623" s="5"/>
      <c r="W623" s="5"/>
    </row>
    <row r="624" ht="15.75" customHeight="1">
      <c r="A624" s="78"/>
      <c r="J624" s="196"/>
      <c r="T624" s="5"/>
      <c r="U624" s="5"/>
      <c r="V624" s="5"/>
      <c r="W624" s="5"/>
    </row>
    <row r="625" ht="15.75" customHeight="1">
      <c r="A625" s="78"/>
      <c r="J625" s="196"/>
      <c r="T625" s="5"/>
      <c r="U625" s="5"/>
      <c r="V625" s="5"/>
      <c r="W625" s="5"/>
    </row>
    <row r="626" ht="15.75" customHeight="1">
      <c r="A626" s="78"/>
      <c r="J626" s="196"/>
      <c r="T626" s="5"/>
      <c r="U626" s="5"/>
      <c r="V626" s="5"/>
      <c r="W626" s="5"/>
    </row>
    <row r="627" ht="15.75" customHeight="1">
      <c r="A627" s="78"/>
      <c r="J627" s="196"/>
      <c r="T627" s="5"/>
      <c r="U627" s="5"/>
      <c r="V627" s="5"/>
      <c r="W627" s="5"/>
    </row>
    <row r="628" ht="15.75" customHeight="1">
      <c r="A628" s="78"/>
      <c r="J628" s="196"/>
      <c r="T628" s="5"/>
      <c r="U628" s="5"/>
      <c r="V628" s="5"/>
      <c r="W628" s="5"/>
    </row>
    <row r="629" ht="15.75" customHeight="1">
      <c r="A629" s="78"/>
      <c r="J629" s="196"/>
      <c r="T629" s="5"/>
      <c r="U629" s="5"/>
      <c r="V629" s="5"/>
      <c r="W629" s="5"/>
    </row>
    <row r="630" ht="15.75" customHeight="1">
      <c r="A630" s="78"/>
      <c r="J630" s="196"/>
      <c r="T630" s="5"/>
      <c r="U630" s="5"/>
      <c r="V630" s="5"/>
      <c r="W630" s="5"/>
    </row>
    <row r="631" ht="15.75" customHeight="1">
      <c r="A631" s="78"/>
      <c r="J631" s="196"/>
      <c r="T631" s="5"/>
      <c r="U631" s="5"/>
      <c r="V631" s="5"/>
      <c r="W631" s="5"/>
    </row>
    <row r="632" ht="15.75" customHeight="1">
      <c r="A632" s="78"/>
      <c r="J632" s="196"/>
      <c r="T632" s="5"/>
      <c r="U632" s="5"/>
      <c r="V632" s="5"/>
      <c r="W632" s="5"/>
    </row>
    <row r="633" ht="15.75" customHeight="1">
      <c r="A633" s="78"/>
      <c r="J633" s="196"/>
      <c r="T633" s="5"/>
      <c r="U633" s="5"/>
      <c r="V633" s="5"/>
      <c r="W633" s="5"/>
    </row>
    <row r="634" ht="15.75" customHeight="1">
      <c r="A634" s="78"/>
      <c r="J634" s="196"/>
      <c r="T634" s="5"/>
      <c r="U634" s="5"/>
      <c r="V634" s="5"/>
      <c r="W634" s="5"/>
    </row>
    <row r="635" ht="15.75" customHeight="1">
      <c r="A635" s="78"/>
      <c r="J635" s="196"/>
      <c r="T635" s="5"/>
      <c r="U635" s="5"/>
      <c r="V635" s="5"/>
      <c r="W635" s="5"/>
    </row>
    <row r="636" ht="15.75" customHeight="1">
      <c r="A636" s="78"/>
      <c r="J636" s="196"/>
      <c r="T636" s="5"/>
      <c r="U636" s="5"/>
      <c r="V636" s="5"/>
      <c r="W636" s="5"/>
    </row>
    <row r="637" ht="15.75" customHeight="1">
      <c r="A637" s="78"/>
      <c r="J637" s="196"/>
      <c r="T637" s="5"/>
      <c r="U637" s="5"/>
      <c r="V637" s="5"/>
      <c r="W637" s="5"/>
    </row>
    <row r="638" ht="15.75" customHeight="1">
      <c r="A638" s="78"/>
      <c r="J638" s="196"/>
      <c r="T638" s="5"/>
      <c r="U638" s="5"/>
      <c r="V638" s="5"/>
      <c r="W638" s="5"/>
    </row>
    <row r="639" ht="15.75" customHeight="1">
      <c r="A639" s="78"/>
      <c r="J639" s="196"/>
      <c r="T639" s="5"/>
      <c r="U639" s="5"/>
      <c r="V639" s="5"/>
      <c r="W639" s="5"/>
    </row>
    <row r="640" ht="15.75" customHeight="1">
      <c r="A640" s="78"/>
      <c r="J640" s="196"/>
      <c r="T640" s="5"/>
      <c r="U640" s="5"/>
      <c r="V640" s="5"/>
      <c r="W640" s="5"/>
    </row>
    <row r="641" ht="15.75" customHeight="1">
      <c r="A641" s="78"/>
      <c r="J641" s="196"/>
      <c r="T641" s="5"/>
      <c r="U641" s="5"/>
      <c r="V641" s="5"/>
      <c r="W641" s="5"/>
    </row>
    <row r="642" ht="15.75" customHeight="1">
      <c r="A642" s="78"/>
      <c r="J642" s="196"/>
      <c r="T642" s="5"/>
      <c r="U642" s="5"/>
      <c r="V642" s="5"/>
      <c r="W642" s="5"/>
    </row>
    <row r="643" ht="15.75" customHeight="1">
      <c r="A643" s="78"/>
      <c r="J643" s="196"/>
      <c r="T643" s="5"/>
      <c r="U643" s="5"/>
      <c r="V643" s="5"/>
      <c r="W643" s="5"/>
    </row>
    <row r="644" ht="15.75" customHeight="1">
      <c r="A644" s="78"/>
      <c r="J644" s="196"/>
      <c r="T644" s="5"/>
      <c r="U644" s="5"/>
      <c r="V644" s="5"/>
      <c r="W644" s="5"/>
    </row>
    <row r="645" ht="15.75" customHeight="1">
      <c r="A645" s="78"/>
      <c r="J645" s="196"/>
      <c r="T645" s="5"/>
      <c r="U645" s="5"/>
      <c r="V645" s="5"/>
      <c r="W645" s="5"/>
    </row>
    <row r="646" ht="15.75" customHeight="1">
      <c r="A646" s="78"/>
      <c r="J646" s="196"/>
      <c r="T646" s="5"/>
      <c r="U646" s="5"/>
      <c r="V646" s="5"/>
      <c r="W646" s="5"/>
    </row>
    <row r="647" ht="15.75" customHeight="1">
      <c r="A647" s="78"/>
      <c r="J647" s="196"/>
      <c r="T647" s="5"/>
      <c r="U647" s="5"/>
      <c r="V647" s="5"/>
      <c r="W647" s="5"/>
    </row>
    <row r="648" ht="15.75" customHeight="1">
      <c r="A648" s="78"/>
      <c r="J648" s="196"/>
      <c r="T648" s="5"/>
      <c r="U648" s="5"/>
      <c r="V648" s="5"/>
      <c r="W648" s="5"/>
    </row>
    <row r="649" ht="15.75" customHeight="1">
      <c r="A649" s="78"/>
      <c r="J649" s="196"/>
      <c r="T649" s="5"/>
      <c r="U649" s="5"/>
      <c r="V649" s="5"/>
      <c r="W649" s="5"/>
    </row>
    <row r="650" ht="15.75" customHeight="1">
      <c r="A650" s="78"/>
      <c r="J650" s="196"/>
      <c r="T650" s="5"/>
      <c r="U650" s="5"/>
      <c r="V650" s="5"/>
      <c r="W650" s="5"/>
    </row>
    <row r="651" ht="15.75" customHeight="1">
      <c r="A651" s="78"/>
      <c r="J651" s="196"/>
      <c r="T651" s="5"/>
      <c r="U651" s="5"/>
      <c r="V651" s="5"/>
      <c r="W651" s="5"/>
    </row>
    <row r="652" ht="15.75" customHeight="1">
      <c r="A652" s="78"/>
      <c r="J652" s="196"/>
      <c r="T652" s="5"/>
      <c r="U652" s="5"/>
      <c r="V652" s="5"/>
      <c r="W652" s="5"/>
    </row>
    <row r="653" ht="15.75" customHeight="1">
      <c r="A653" s="78"/>
      <c r="J653" s="196"/>
      <c r="T653" s="5"/>
      <c r="U653" s="5"/>
      <c r="V653" s="5"/>
      <c r="W653" s="5"/>
    </row>
    <row r="654" ht="15.75" customHeight="1">
      <c r="A654" s="78"/>
      <c r="J654" s="196"/>
      <c r="T654" s="5"/>
      <c r="U654" s="5"/>
      <c r="V654" s="5"/>
      <c r="W654" s="5"/>
    </row>
    <row r="655" ht="15.75" customHeight="1">
      <c r="A655" s="78"/>
      <c r="J655" s="196"/>
      <c r="T655" s="5"/>
      <c r="U655" s="5"/>
      <c r="V655" s="5"/>
      <c r="W655" s="5"/>
    </row>
    <row r="656" ht="15.75" customHeight="1">
      <c r="A656" s="78"/>
      <c r="J656" s="196"/>
      <c r="T656" s="5"/>
      <c r="U656" s="5"/>
      <c r="V656" s="5"/>
      <c r="W656" s="5"/>
    </row>
    <row r="657" ht="15.75" customHeight="1">
      <c r="A657" s="78"/>
      <c r="J657" s="196"/>
      <c r="T657" s="5"/>
      <c r="U657" s="5"/>
      <c r="V657" s="5"/>
      <c r="W657" s="5"/>
    </row>
    <row r="658" ht="15.75" customHeight="1">
      <c r="A658" s="78"/>
      <c r="J658" s="196"/>
      <c r="T658" s="5"/>
      <c r="U658" s="5"/>
      <c r="V658" s="5"/>
      <c r="W658" s="5"/>
    </row>
    <row r="659" ht="15.75" customHeight="1">
      <c r="A659" s="78"/>
      <c r="J659" s="196"/>
      <c r="T659" s="5"/>
      <c r="U659" s="5"/>
      <c r="V659" s="5"/>
      <c r="W659" s="5"/>
    </row>
    <row r="660" ht="15.75" customHeight="1">
      <c r="A660" s="78"/>
      <c r="J660" s="196"/>
      <c r="T660" s="5"/>
      <c r="U660" s="5"/>
      <c r="V660" s="5"/>
      <c r="W660" s="5"/>
    </row>
    <row r="661" ht="15.75" customHeight="1">
      <c r="A661" s="78"/>
      <c r="J661" s="196"/>
      <c r="T661" s="5"/>
      <c r="U661" s="5"/>
      <c r="V661" s="5"/>
      <c r="W661" s="5"/>
    </row>
    <row r="662" ht="15.75" customHeight="1">
      <c r="A662" s="78"/>
      <c r="J662" s="196"/>
      <c r="T662" s="5"/>
      <c r="U662" s="5"/>
      <c r="V662" s="5"/>
      <c r="W662" s="5"/>
    </row>
    <row r="663" ht="15.75" customHeight="1">
      <c r="A663" s="78"/>
      <c r="J663" s="196"/>
      <c r="T663" s="5"/>
      <c r="U663" s="5"/>
      <c r="V663" s="5"/>
      <c r="W663" s="5"/>
    </row>
    <row r="664" ht="15.75" customHeight="1">
      <c r="A664" s="78"/>
      <c r="J664" s="196"/>
      <c r="T664" s="5"/>
      <c r="U664" s="5"/>
      <c r="V664" s="5"/>
      <c r="W664" s="5"/>
    </row>
    <row r="665" ht="15.75" customHeight="1">
      <c r="A665" s="78"/>
      <c r="J665" s="196"/>
      <c r="T665" s="5"/>
      <c r="U665" s="5"/>
      <c r="V665" s="5"/>
      <c r="W665" s="5"/>
    </row>
    <row r="666" ht="15.75" customHeight="1">
      <c r="A666" s="78"/>
      <c r="J666" s="196"/>
      <c r="T666" s="5"/>
      <c r="U666" s="5"/>
      <c r="V666" s="5"/>
      <c r="W666" s="5"/>
    </row>
    <row r="667" ht="15.75" customHeight="1">
      <c r="A667" s="78"/>
      <c r="J667" s="196"/>
      <c r="T667" s="5"/>
      <c r="U667" s="5"/>
      <c r="V667" s="5"/>
      <c r="W667" s="5"/>
    </row>
    <row r="668" ht="15.75" customHeight="1">
      <c r="A668" s="78"/>
      <c r="J668" s="196"/>
      <c r="T668" s="5"/>
      <c r="U668" s="5"/>
      <c r="V668" s="5"/>
      <c r="W668" s="5"/>
    </row>
    <row r="669" ht="15.75" customHeight="1">
      <c r="A669" s="78"/>
      <c r="J669" s="196"/>
      <c r="T669" s="5"/>
      <c r="U669" s="5"/>
      <c r="V669" s="5"/>
      <c r="W669" s="5"/>
    </row>
    <row r="670" ht="15.75" customHeight="1">
      <c r="A670" s="78"/>
      <c r="J670" s="196"/>
      <c r="T670" s="5"/>
      <c r="U670" s="5"/>
      <c r="V670" s="5"/>
      <c r="W670" s="5"/>
    </row>
    <row r="671" ht="15.75" customHeight="1">
      <c r="A671" s="78"/>
      <c r="J671" s="196"/>
      <c r="T671" s="5"/>
      <c r="U671" s="5"/>
      <c r="V671" s="5"/>
      <c r="W671" s="5"/>
    </row>
    <row r="672" ht="15.75" customHeight="1">
      <c r="A672" s="78"/>
      <c r="J672" s="196"/>
      <c r="T672" s="5"/>
      <c r="U672" s="5"/>
      <c r="V672" s="5"/>
      <c r="W672" s="5"/>
    </row>
    <row r="673" ht="15.75" customHeight="1">
      <c r="A673" s="78"/>
      <c r="J673" s="196"/>
      <c r="T673" s="5"/>
      <c r="U673" s="5"/>
      <c r="V673" s="5"/>
      <c r="W673" s="5"/>
    </row>
    <row r="674" ht="15.75" customHeight="1">
      <c r="A674" s="78"/>
      <c r="J674" s="196"/>
      <c r="T674" s="5"/>
      <c r="U674" s="5"/>
      <c r="V674" s="5"/>
      <c r="W674" s="5"/>
    </row>
    <row r="675" ht="15.75" customHeight="1">
      <c r="A675" s="78"/>
      <c r="J675" s="196"/>
      <c r="T675" s="5"/>
      <c r="U675" s="5"/>
      <c r="V675" s="5"/>
      <c r="W675" s="5"/>
    </row>
    <row r="676" ht="15.75" customHeight="1">
      <c r="A676" s="78"/>
      <c r="J676" s="196"/>
      <c r="T676" s="5"/>
      <c r="U676" s="5"/>
      <c r="V676" s="5"/>
      <c r="W676" s="5"/>
    </row>
    <row r="677" ht="15.75" customHeight="1">
      <c r="A677" s="78"/>
      <c r="J677" s="196"/>
      <c r="T677" s="5"/>
      <c r="U677" s="5"/>
      <c r="V677" s="5"/>
      <c r="W677" s="5"/>
    </row>
    <row r="678" ht="15.75" customHeight="1">
      <c r="A678" s="78"/>
      <c r="J678" s="196"/>
      <c r="T678" s="5"/>
      <c r="U678" s="5"/>
      <c r="V678" s="5"/>
      <c r="W678" s="5"/>
    </row>
    <row r="679" ht="15.75" customHeight="1">
      <c r="A679" s="78"/>
      <c r="J679" s="196"/>
      <c r="T679" s="5"/>
      <c r="U679" s="5"/>
      <c r="V679" s="5"/>
      <c r="W679" s="5"/>
    </row>
    <row r="680" ht="15.75" customHeight="1">
      <c r="A680" s="78"/>
      <c r="J680" s="196"/>
      <c r="T680" s="5"/>
      <c r="U680" s="5"/>
      <c r="V680" s="5"/>
      <c r="W680" s="5"/>
    </row>
    <row r="681" ht="15.75" customHeight="1">
      <c r="A681" s="78"/>
      <c r="J681" s="196"/>
      <c r="T681" s="5"/>
      <c r="U681" s="5"/>
      <c r="V681" s="5"/>
      <c r="W681" s="5"/>
    </row>
    <row r="682" ht="15.75" customHeight="1">
      <c r="A682" s="78"/>
      <c r="J682" s="196"/>
      <c r="T682" s="5"/>
      <c r="U682" s="5"/>
      <c r="V682" s="5"/>
      <c r="W682" s="5"/>
    </row>
    <row r="683" ht="15.75" customHeight="1">
      <c r="A683" s="78"/>
      <c r="J683" s="196"/>
      <c r="T683" s="5"/>
      <c r="U683" s="5"/>
      <c r="V683" s="5"/>
      <c r="W683" s="5"/>
    </row>
    <row r="684" ht="15.75" customHeight="1">
      <c r="A684" s="78"/>
      <c r="J684" s="196"/>
      <c r="T684" s="5"/>
      <c r="U684" s="5"/>
      <c r="V684" s="5"/>
      <c r="W684" s="5"/>
    </row>
    <row r="685" ht="15.75" customHeight="1">
      <c r="A685" s="78"/>
      <c r="J685" s="196"/>
      <c r="T685" s="5"/>
      <c r="U685" s="5"/>
      <c r="V685" s="5"/>
      <c r="W685" s="5"/>
    </row>
    <row r="686" ht="15.75" customHeight="1">
      <c r="A686" s="78"/>
      <c r="J686" s="196"/>
      <c r="T686" s="5"/>
      <c r="U686" s="5"/>
      <c r="V686" s="5"/>
      <c r="W686" s="5"/>
    </row>
    <row r="687" ht="15.75" customHeight="1">
      <c r="A687" s="78"/>
      <c r="J687" s="196"/>
      <c r="T687" s="5"/>
      <c r="U687" s="5"/>
      <c r="V687" s="5"/>
      <c r="W687" s="5"/>
    </row>
    <row r="688" ht="15.75" customHeight="1">
      <c r="A688" s="78"/>
      <c r="J688" s="196"/>
      <c r="T688" s="5"/>
      <c r="U688" s="5"/>
      <c r="V688" s="5"/>
      <c r="W688" s="5"/>
    </row>
    <row r="689" ht="15.75" customHeight="1">
      <c r="A689" s="78"/>
      <c r="J689" s="196"/>
      <c r="T689" s="5"/>
      <c r="U689" s="5"/>
      <c r="V689" s="5"/>
      <c r="W689" s="5"/>
    </row>
    <row r="690" ht="15.75" customHeight="1">
      <c r="A690" s="78"/>
      <c r="J690" s="196"/>
      <c r="T690" s="5"/>
      <c r="U690" s="5"/>
      <c r="V690" s="5"/>
      <c r="W690" s="5"/>
    </row>
    <row r="691" ht="15.75" customHeight="1">
      <c r="A691" s="78"/>
      <c r="J691" s="196"/>
      <c r="T691" s="5"/>
      <c r="U691" s="5"/>
      <c r="V691" s="5"/>
      <c r="W691" s="5"/>
    </row>
    <row r="692" ht="15.75" customHeight="1">
      <c r="A692" s="78"/>
      <c r="J692" s="196"/>
      <c r="T692" s="5"/>
      <c r="U692" s="5"/>
      <c r="V692" s="5"/>
      <c r="W692" s="5"/>
    </row>
    <row r="693" ht="15.75" customHeight="1">
      <c r="A693" s="78"/>
      <c r="J693" s="196"/>
      <c r="T693" s="5"/>
      <c r="U693" s="5"/>
      <c r="V693" s="5"/>
      <c r="W693" s="5"/>
    </row>
    <row r="694" ht="15.75" customHeight="1">
      <c r="A694" s="78"/>
      <c r="J694" s="196"/>
      <c r="T694" s="5"/>
      <c r="U694" s="5"/>
      <c r="V694" s="5"/>
      <c r="W694" s="5"/>
    </row>
    <row r="695" ht="15.75" customHeight="1">
      <c r="A695" s="78"/>
      <c r="J695" s="196"/>
      <c r="T695" s="5"/>
      <c r="U695" s="5"/>
      <c r="V695" s="5"/>
      <c r="W695" s="5"/>
    </row>
    <row r="696" ht="15.75" customHeight="1">
      <c r="A696" s="78"/>
      <c r="J696" s="196"/>
      <c r="T696" s="5"/>
      <c r="U696" s="5"/>
      <c r="V696" s="5"/>
      <c r="W696" s="5"/>
    </row>
    <row r="697" ht="15.75" customHeight="1">
      <c r="A697" s="78"/>
      <c r="J697" s="196"/>
      <c r="T697" s="5"/>
      <c r="U697" s="5"/>
      <c r="V697" s="5"/>
      <c r="W697" s="5"/>
    </row>
    <row r="698" ht="15.75" customHeight="1">
      <c r="A698" s="78"/>
      <c r="J698" s="196"/>
      <c r="T698" s="5"/>
      <c r="U698" s="5"/>
      <c r="V698" s="5"/>
      <c r="W698" s="5"/>
    </row>
    <row r="699" ht="15.75" customHeight="1">
      <c r="A699" s="78"/>
      <c r="J699" s="196"/>
      <c r="T699" s="5"/>
      <c r="U699" s="5"/>
      <c r="V699" s="5"/>
      <c r="W699" s="5"/>
    </row>
    <row r="700" ht="15.75" customHeight="1">
      <c r="A700" s="78"/>
      <c r="J700" s="196"/>
      <c r="T700" s="5"/>
      <c r="U700" s="5"/>
      <c r="V700" s="5"/>
      <c r="W700" s="5"/>
    </row>
    <row r="701" ht="15.75" customHeight="1">
      <c r="A701" s="78"/>
      <c r="J701" s="196"/>
      <c r="T701" s="5"/>
      <c r="U701" s="5"/>
      <c r="V701" s="5"/>
      <c r="W701" s="5"/>
    </row>
    <row r="702" ht="15.75" customHeight="1">
      <c r="A702" s="78"/>
      <c r="J702" s="196"/>
      <c r="T702" s="5"/>
      <c r="U702" s="5"/>
      <c r="V702" s="5"/>
      <c r="W702" s="5"/>
    </row>
    <row r="703" ht="15.75" customHeight="1">
      <c r="A703" s="78"/>
      <c r="J703" s="196"/>
      <c r="T703" s="5"/>
      <c r="U703" s="5"/>
      <c r="V703" s="5"/>
      <c r="W703" s="5"/>
    </row>
    <row r="704" ht="15.75" customHeight="1">
      <c r="A704" s="78"/>
      <c r="J704" s="196"/>
      <c r="T704" s="5"/>
      <c r="U704" s="5"/>
      <c r="V704" s="5"/>
      <c r="W704" s="5"/>
    </row>
    <row r="705" ht="15.75" customHeight="1">
      <c r="A705" s="78"/>
      <c r="J705" s="196"/>
      <c r="T705" s="5"/>
      <c r="U705" s="5"/>
      <c r="V705" s="5"/>
      <c r="W705" s="5"/>
    </row>
    <row r="706" ht="15.75" customHeight="1">
      <c r="A706" s="78"/>
      <c r="J706" s="196"/>
      <c r="T706" s="5"/>
      <c r="U706" s="5"/>
      <c r="V706" s="5"/>
      <c r="W706" s="5"/>
    </row>
    <row r="707" ht="15.75" customHeight="1">
      <c r="A707" s="78"/>
      <c r="J707" s="196"/>
      <c r="T707" s="5"/>
      <c r="U707" s="5"/>
      <c r="V707" s="5"/>
      <c r="W707" s="5"/>
    </row>
    <row r="708" ht="15.75" customHeight="1">
      <c r="A708" s="78"/>
      <c r="J708" s="196"/>
      <c r="T708" s="5"/>
      <c r="U708" s="5"/>
      <c r="V708" s="5"/>
      <c r="W708" s="5"/>
    </row>
    <row r="709" ht="15.75" customHeight="1">
      <c r="A709" s="78"/>
      <c r="J709" s="196"/>
      <c r="T709" s="5"/>
      <c r="U709" s="5"/>
      <c r="V709" s="5"/>
      <c r="W709" s="5"/>
    </row>
    <row r="710" ht="15.75" customHeight="1">
      <c r="A710" s="78"/>
      <c r="J710" s="196"/>
      <c r="T710" s="5"/>
      <c r="U710" s="5"/>
      <c r="V710" s="5"/>
      <c r="W710" s="5"/>
    </row>
    <row r="711" ht="15.75" customHeight="1">
      <c r="A711" s="78"/>
      <c r="J711" s="196"/>
      <c r="T711" s="5"/>
      <c r="U711" s="5"/>
      <c r="V711" s="5"/>
      <c r="W711" s="5"/>
    </row>
    <row r="712" ht="15.75" customHeight="1">
      <c r="A712" s="78"/>
      <c r="J712" s="196"/>
      <c r="T712" s="5"/>
      <c r="U712" s="5"/>
      <c r="V712" s="5"/>
      <c r="W712" s="5"/>
    </row>
    <row r="713" ht="15.75" customHeight="1">
      <c r="A713" s="78"/>
      <c r="J713" s="196"/>
      <c r="T713" s="5"/>
      <c r="U713" s="5"/>
      <c r="V713" s="5"/>
      <c r="W713" s="5"/>
    </row>
    <row r="714" ht="15.75" customHeight="1">
      <c r="A714" s="78"/>
      <c r="J714" s="196"/>
      <c r="T714" s="5"/>
      <c r="U714" s="5"/>
      <c r="V714" s="5"/>
      <c r="W714" s="5"/>
    </row>
    <row r="715" ht="15.75" customHeight="1">
      <c r="A715" s="78"/>
      <c r="J715" s="196"/>
      <c r="T715" s="5"/>
      <c r="U715" s="5"/>
      <c r="V715" s="5"/>
      <c r="W715" s="5"/>
    </row>
    <row r="716" ht="15.75" customHeight="1">
      <c r="A716" s="78"/>
      <c r="J716" s="196"/>
      <c r="T716" s="5"/>
      <c r="U716" s="5"/>
      <c r="V716" s="5"/>
      <c r="W716" s="5"/>
    </row>
    <row r="717" ht="15.75" customHeight="1">
      <c r="A717" s="78"/>
      <c r="J717" s="196"/>
      <c r="T717" s="5"/>
      <c r="U717" s="5"/>
      <c r="V717" s="5"/>
      <c r="W717" s="5"/>
    </row>
    <row r="718" ht="15.75" customHeight="1">
      <c r="A718" s="78"/>
      <c r="J718" s="196"/>
      <c r="T718" s="5"/>
      <c r="U718" s="5"/>
      <c r="V718" s="5"/>
      <c r="W718" s="5"/>
    </row>
    <row r="719" ht="15.75" customHeight="1">
      <c r="A719" s="78"/>
      <c r="J719" s="196"/>
      <c r="T719" s="5"/>
      <c r="U719" s="5"/>
      <c r="V719" s="5"/>
      <c r="W719" s="5"/>
    </row>
    <row r="720" ht="15.75" customHeight="1">
      <c r="A720" s="78"/>
      <c r="J720" s="196"/>
      <c r="T720" s="5"/>
      <c r="U720" s="5"/>
      <c r="V720" s="5"/>
      <c r="W720" s="5"/>
    </row>
    <row r="721" ht="15.75" customHeight="1">
      <c r="A721" s="78"/>
      <c r="J721" s="196"/>
      <c r="T721" s="5"/>
      <c r="U721" s="5"/>
      <c r="V721" s="5"/>
      <c r="W721" s="5"/>
    </row>
    <row r="722" ht="15.75" customHeight="1">
      <c r="A722" s="78"/>
      <c r="J722" s="196"/>
      <c r="T722" s="5"/>
      <c r="U722" s="5"/>
      <c r="V722" s="5"/>
      <c r="W722" s="5"/>
    </row>
    <row r="723" ht="15.75" customHeight="1">
      <c r="A723" s="78"/>
      <c r="J723" s="196"/>
      <c r="T723" s="5"/>
      <c r="U723" s="5"/>
      <c r="V723" s="5"/>
      <c r="W723" s="5"/>
    </row>
    <row r="724" ht="15.75" customHeight="1">
      <c r="A724" s="78"/>
      <c r="J724" s="196"/>
      <c r="T724" s="5"/>
      <c r="U724" s="5"/>
      <c r="V724" s="5"/>
      <c r="W724" s="5"/>
    </row>
    <row r="725" ht="15.75" customHeight="1">
      <c r="A725" s="78"/>
      <c r="J725" s="196"/>
      <c r="T725" s="5"/>
      <c r="U725" s="5"/>
      <c r="V725" s="5"/>
      <c r="W725" s="5"/>
    </row>
    <row r="726" ht="15.75" customHeight="1">
      <c r="A726" s="78"/>
      <c r="J726" s="196"/>
      <c r="T726" s="5"/>
      <c r="U726" s="5"/>
      <c r="V726" s="5"/>
      <c r="W726" s="5"/>
    </row>
    <row r="727" ht="15.75" customHeight="1">
      <c r="A727" s="78"/>
      <c r="J727" s="196"/>
      <c r="T727" s="5"/>
      <c r="U727" s="5"/>
      <c r="V727" s="5"/>
      <c r="W727" s="5"/>
    </row>
    <row r="728" ht="15.75" customHeight="1">
      <c r="A728" s="78"/>
      <c r="J728" s="196"/>
      <c r="T728" s="5"/>
      <c r="U728" s="5"/>
      <c r="V728" s="5"/>
      <c r="W728" s="5"/>
    </row>
    <row r="729" ht="15.75" customHeight="1">
      <c r="A729" s="78"/>
      <c r="J729" s="196"/>
      <c r="T729" s="5"/>
      <c r="U729" s="5"/>
      <c r="V729" s="5"/>
      <c r="W729" s="5"/>
    </row>
    <row r="730" ht="15.75" customHeight="1">
      <c r="A730" s="78"/>
      <c r="J730" s="196"/>
      <c r="T730" s="5"/>
      <c r="U730" s="5"/>
      <c r="V730" s="5"/>
      <c r="W730" s="5"/>
    </row>
    <row r="731" ht="15.75" customHeight="1">
      <c r="A731" s="78"/>
      <c r="J731" s="196"/>
      <c r="T731" s="5"/>
      <c r="U731" s="5"/>
      <c r="V731" s="5"/>
      <c r="W731" s="5"/>
    </row>
    <row r="732" ht="15.75" customHeight="1">
      <c r="A732" s="78"/>
      <c r="J732" s="196"/>
      <c r="T732" s="5"/>
      <c r="U732" s="5"/>
      <c r="V732" s="5"/>
      <c r="W732" s="5"/>
    </row>
    <row r="733" ht="15.75" customHeight="1">
      <c r="A733" s="78"/>
      <c r="J733" s="196"/>
      <c r="T733" s="5"/>
      <c r="U733" s="5"/>
      <c r="V733" s="5"/>
      <c r="W733" s="5"/>
    </row>
    <row r="734" ht="15.75" customHeight="1">
      <c r="A734" s="78"/>
      <c r="J734" s="196"/>
      <c r="T734" s="5"/>
      <c r="U734" s="5"/>
      <c r="V734" s="5"/>
      <c r="W734" s="5"/>
    </row>
    <row r="735" ht="15.75" customHeight="1">
      <c r="A735" s="78"/>
      <c r="J735" s="196"/>
      <c r="T735" s="5"/>
      <c r="U735" s="5"/>
      <c r="V735" s="5"/>
      <c r="W735" s="5"/>
    </row>
    <row r="736" ht="15.75" customHeight="1">
      <c r="A736" s="78"/>
      <c r="J736" s="196"/>
      <c r="T736" s="5"/>
      <c r="U736" s="5"/>
      <c r="V736" s="5"/>
      <c r="W736" s="5"/>
    </row>
    <row r="737" ht="15.75" customHeight="1">
      <c r="A737" s="78"/>
      <c r="J737" s="196"/>
      <c r="T737" s="5"/>
      <c r="U737" s="5"/>
      <c r="V737" s="5"/>
      <c r="W737" s="5"/>
    </row>
    <row r="738" ht="15.75" customHeight="1">
      <c r="A738" s="78"/>
      <c r="J738" s="196"/>
      <c r="T738" s="5"/>
      <c r="U738" s="5"/>
      <c r="V738" s="5"/>
      <c r="W738" s="5"/>
    </row>
    <row r="739" ht="15.75" customHeight="1">
      <c r="A739" s="78"/>
      <c r="J739" s="196"/>
      <c r="T739" s="5"/>
      <c r="U739" s="5"/>
      <c r="V739" s="5"/>
      <c r="W739" s="5"/>
    </row>
    <row r="740" ht="15.75" customHeight="1">
      <c r="A740" s="78"/>
      <c r="J740" s="196"/>
      <c r="T740" s="5"/>
      <c r="U740" s="5"/>
      <c r="V740" s="5"/>
      <c r="W740" s="5"/>
    </row>
    <row r="741" ht="15.75" customHeight="1">
      <c r="A741" s="78"/>
      <c r="J741" s="196"/>
      <c r="T741" s="5"/>
      <c r="U741" s="5"/>
      <c r="V741" s="5"/>
      <c r="W741" s="5"/>
    </row>
    <row r="742" ht="15.75" customHeight="1">
      <c r="A742" s="78"/>
      <c r="J742" s="196"/>
      <c r="T742" s="5"/>
      <c r="U742" s="5"/>
      <c r="V742" s="5"/>
      <c r="W742" s="5"/>
    </row>
    <row r="743" ht="15.75" customHeight="1">
      <c r="A743" s="78"/>
      <c r="J743" s="196"/>
      <c r="T743" s="5"/>
      <c r="U743" s="5"/>
      <c r="V743" s="5"/>
      <c r="W743" s="5"/>
    </row>
    <row r="744" ht="15.75" customHeight="1">
      <c r="A744" s="78"/>
      <c r="J744" s="196"/>
      <c r="T744" s="5"/>
      <c r="U744" s="5"/>
      <c r="V744" s="5"/>
      <c r="W744" s="5"/>
    </row>
    <row r="745" ht="15.75" customHeight="1">
      <c r="A745" s="78"/>
      <c r="J745" s="196"/>
      <c r="T745" s="5"/>
      <c r="U745" s="5"/>
      <c r="V745" s="5"/>
      <c r="W745" s="5"/>
    </row>
    <row r="746" ht="15.75" customHeight="1">
      <c r="A746" s="78"/>
      <c r="J746" s="196"/>
      <c r="T746" s="5"/>
      <c r="U746" s="5"/>
      <c r="V746" s="5"/>
      <c r="W746" s="5"/>
    </row>
    <row r="747" ht="15.75" customHeight="1">
      <c r="A747" s="78"/>
      <c r="J747" s="196"/>
      <c r="T747" s="5"/>
      <c r="U747" s="5"/>
      <c r="V747" s="5"/>
      <c r="W747" s="5"/>
    </row>
    <row r="748" ht="15.75" customHeight="1">
      <c r="A748" s="78"/>
      <c r="J748" s="196"/>
      <c r="T748" s="5"/>
      <c r="U748" s="5"/>
      <c r="V748" s="5"/>
      <c r="W748" s="5"/>
    </row>
    <row r="749" ht="15.75" customHeight="1">
      <c r="A749" s="78"/>
      <c r="J749" s="196"/>
      <c r="T749" s="5"/>
      <c r="U749" s="5"/>
      <c r="V749" s="5"/>
      <c r="W749" s="5"/>
    </row>
    <row r="750" ht="15.75" customHeight="1">
      <c r="A750" s="78"/>
      <c r="J750" s="196"/>
      <c r="T750" s="5"/>
      <c r="U750" s="5"/>
      <c r="V750" s="5"/>
      <c r="W750" s="5"/>
    </row>
    <row r="751" ht="15.75" customHeight="1">
      <c r="A751" s="78"/>
      <c r="J751" s="196"/>
      <c r="T751" s="5"/>
      <c r="U751" s="5"/>
      <c r="V751" s="5"/>
      <c r="W751" s="5"/>
    </row>
    <row r="752" ht="15.75" customHeight="1">
      <c r="A752" s="78"/>
      <c r="J752" s="196"/>
      <c r="T752" s="5"/>
      <c r="U752" s="5"/>
      <c r="V752" s="5"/>
      <c r="W752" s="5"/>
    </row>
    <row r="753" ht="15.75" customHeight="1">
      <c r="A753" s="78"/>
      <c r="J753" s="196"/>
      <c r="T753" s="5"/>
      <c r="U753" s="5"/>
      <c r="V753" s="5"/>
      <c r="W753" s="5"/>
    </row>
    <row r="754" ht="15.75" customHeight="1">
      <c r="A754" s="78"/>
      <c r="J754" s="196"/>
      <c r="T754" s="5"/>
      <c r="U754" s="5"/>
      <c r="V754" s="5"/>
      <c r="W754" s="5"/>
    </row>
    <row r="755" ht="15.75" customHeight="1">
      <c r="A755" s="78"/>
      <c r="J755" s="196"/>
      <c r="T755" s="5"/>
      <c r="U755" s="5"/>
      <c r="V755" s="5"/>
      <c r="W755" s="5"/>
    </row>
    <row r="756" ht="15.75" customHeight="1">
      <c r="A756" s="78"/>
      <c r="J756" s="196"/>
      <c r="T756" s="5"/>
      <c r="U756" s="5"/>
      <c r="V756" s="5"/>
      <c r="W756" s="5"/>
    </row>
    <row r="757" ht="15.75" customHeight="1">
      <c r="A757" s="78"/>
      <c r="J757" s="196"/>
      <c r="T757" s="5"/>
      <c r="U757" s="5"/>
      <c r="V757" s="5"/>
      <c r="W757" s="5"/>
    </row>
    <row r="758" ht="15.75" customHeight="1">
      <c r="A758" s="78"/>
      <c r="J758" s="196"/>
      <c r="T758" s="5"/>
      <c r="U758" s="5"/>
      <c r="V758" s="5"/>
      <c r="W758" s="5"/>
    </row>
    <row r="759" ht="15.75" customHeight="1">
      <c r="A759" s="78"/>
      <c r="J759" s="196"/>
      <c r="T759" s="5"/>
      <c r="U759" s="5"/>
      <c r="V759" s="5"/>
      <c r="W759" s="5"/>
    </row>
    <row r="760" ht="15.75" customHeight="1">
      <c r="A760" s="78"/>
      <c r="J760" s="196"/>
      <c r="T760" s="5"/>
      <c r="U760" s="5"/>
      <c r="V760" s="5"/>
      <c r="W760" s="5"/>
    </row>
    <row r="761" ht="15.75" customHeight="1">
      <c r="A761" s="78"/>
      <c r="J761" s="196"/>
      <c r="T761" s="5"/>
      <c r="U761" s="5"/>
      <c r="V761" s="5"/>
      <c r="W761" s="5"/>
    </row>
    <row r="762" ht="15.75" customHeight="1">
      <c r="A762" s="78"/>
      <c r="J762" s="196"/>
      <c r="T762" s="5"/>
      <c r="U762" s="5"/>
      <c r="V762" s="5"/>
      <c r="W762" s="5"/>
    </row>
    <row r="763" ht="15.75" customHeight="1">
      <c r="A763" s="78"/>
      <c r="J763" s="196"/>
      <c r="T763" s="5"/>
      <c r="U763" s="5"/>
      <c r="V763" s="5"/>
      <c r="W763" s="5"/>
    </row>
    <row r="764" ht="15.75" customHeight="1">
      <c r="A764" s="78"/>
      <c r="J764" s="196"/>
      <c r="T764" s="5"/>
      <c r="U764" s="5"/>
      <c r="V764" s="5"/>
      <c r="W764" s="5"/>
    </row>
    <row r="765" ht="15.75" customHeight="1">
      <c r="A765" s="78"/>
      <c r="J765" s="196"/>
      <c r="T765" s="5"/>
      <c r="U765" s="5"/>
      <c r="V765" s="5"/>
      <c r="W765" s="5"/>
    </row>
    <row r="766" ht="15.75" customHeight="1">
      <c r="A766" s="78"/>
      <c r="J766" s="196"/>
      <c r="T766" s="5"/>
      <c r="U766" s="5"/>
      <c r="V766" s="5"/>
      <c r="W766" s="5"/>
    </row>
    <row r="767" ht="15.75" customHeight="1">
      <c r="A767" s="78"/>
      <c r="J767" s="196"/>
      <c r="T767" s="5"/>
      <c r="U767" s="5"/>
      <c r="V767" s="5"/>
      <c r="W767" s="5"/>
    </row>
    <row r="768" ht="15.75" customHeight="1">
      <c r="A768" s="78"/>
      <c r="J768" s="196"/>
      <c r="T768" s="5"/>
      <c r="U768" s="5"/>
      <c r="V768" s="5"/>
      <c r="W768" s="5"/>
    </row>
    <row r="769" ht="15.75" customHeight="1">
      <c r="A769" s="78"/>
      <c r="J769" s="196"/>
      <c r="T769" s="5"/>
      <c r="U769" s="5"/>
      <c r="V769" s="5"/>
      <c r="W769" s="5"/>
    </row>
    <row r="770" ht="15.75" customHeight="1">
      <c r="A770" s="78"/>
      <c r="J770" s="196"/>
      <c r="T770" s="5"/>
      <c r="U770" s="5"/>
      <c r="V770" s="5"/>
      <c r="W770" s="5"/>
    </row>
    <row r="771" ht="15.75" customHeight="1">
      <c r="A771" s="78"/>
      <c r="J771" s="196"/>
      <c r="T771" s="5"/>
      <c r="U771" s="5"/>
      <c r="V771" s="5"/>
      <c r="W771" s="5"/>
    </row>
    <row r="772" ht="15.75" customHeight="1">
      <c r="A772" s="78"/>
      <c r="J772" s="196"/>
      <c r="T772" s="5"/>
      <c r="U772" s="5"/>
      <c r="V772" s="5"/>
      <c r="W772" s="5"/>
    </row>
    <row r="773" ht="15.75" customHeight="1">
      <c r="A773" s="78"/>
      <c r="J773" s="196"/>
      <c r="T773" s="5"/>
      <c r="U773" s="5"/>
      <c r="V773" s="5"/>
      <c r="W773" s="5"/>
    </row>
    <row r="774" ht="15.75" customHeight="1">
      <c r="A774" s="78"/>
      <c r="J774" s="196"/>
      <c r="T774" s="5"/>
      <c r="U774" s="5"/>
      <c r="V774" s="5"/>
      <c r="W774" s="5"/>
    </row>
    <row r="775" ht="15.75" customHeight="1">
      <c r="A775" s="78"/>
      <c r="J775" s="196"/>
      <c r="T775" s="5"/>
      <c r="U775" s="5"/>
      <c r="V775" s="5"/>
      <c r="W775" s="5"/>
    </row>
    <row r="776" ht="15.75" customHeight="1">
      <c r="A776" s="78"/>
      <c r="J776" s="196"/>
      <c r="T776" s="5"/>
      <c r="U776" s="5"/>
      <c r="V776" s="5"/>
      <c r="W776" s="5"/>
    </row>
    <row r="777" ht="15.75" customHeight="1">
      <c r="A777" s="78"/>
      <c r="J777" s="196"/>
      <c r="T777" s="5"/>
      <c r="U777" s="5"/>
      <c r="V777" s="5"/>
      <c r="W777" s="5"/>
    </row>
    <row r="778" ht="15.75" customHeight="1">
      <c r="A778" s="78"/>
      <c r="J778" s="196"/>
      <c r="T778" s="5"/>
      <c r="U778" s="5"/>
      <c r="V778" s="5"/>
      <c r="W778" s="5"/>
    </row>
    <row r="779" ht="15.75" customHeight="1">
      <c r="A779" s="78"/>
      <c r="J779" s="196"/>
      <c r="T779" s="5"/>
      <c r="U779" s="5"/>
      <c r="V779" s="5"/>
      <c r="W779" s="5"/>
    </row>
    <row r="780" ht="15.75" customHeight="1">
      <c r="A780" s="78"/>
      <c r="J780" s="196"/>
      <c r="T780" s="5"/>
      <c r="U780" s="5"/>
      <c r="V780" s="5"/>
      <c r="W780" s="5"/>
    </row>
    <row r="781" ht="15.75" customHeight="1">
      <c r="A781" s="78"/>
      <c r="J781" s="196"/>
      <c r="T781" s="5"/>
      <c r="U781" s="5"/>
      <c r="V781" s="5"/>
      <c r="W781" s="5"/>
    </row>
    <row r="782" ht="15.75" customHeight="1">
      <c r="A782" s="78"/>
      <c r="J782" s="196"/>
      <c r="T782" s="5"/>
      <c r="U782" s="5"/>
      <c r="V782" s="5"/>
      <c r="W782" s="5"/>
    </row>
    <row r="783" ht="15.75" customHeight="1">
      <c r="A783" s="78"/>
      <c r="J783" s="196"/>
      <c r="T783" s="5"/>
      <c r="U783" s="5"/>
      <c r="V783" s="5"/>
      <c r="W783" s="5"/>
    </row>
    <row r="784" ht="15.75" customHeight="1">
      <c r="A784" s="78"/>
      <c r="J784" s="196"/>
      <c r="T784" s="5"/>
      <c r="U784" s="5"/>
      <c r="V784" s="5"/>
      <c r="W784" s="5"/>
    </row>
    <row r="785" ht="15.75" customHeight="1">
      <c r="A785" s="78"/>
      <c r="J785" s="196"/>
      <c r="T785" s="5"/>
      <c r="U785" s="5"/>
      <c r="V785" s="5"/>
      <c r="W785" s="5"/>
    </row>
    <row r="786" ht="15.75" customHeight="1">
      <c r="A786" s="78"/>
      <c r="J786" s="196"/>
      <c r="T786" s="5"/>
      <c r="U786" s="5"/>
      <c r="V786" s="5"/>
      <c r="W786" s="5"/>
    </row>
    <row r="787" ht="15.75" customHeight="1">
      <c r="A787" s="78"/>
      <c r="J787" s="196"/>
      <c r="T787" s="5"/>
      <c r="U787" s="5"/>
      <c r="V787" s="5"/>
      <c r="W787" s="5"/>
    </row>
    <row r="788" ht="15.75" customHeight="1">
      <c r="A788" s="78"/>
      <c r="J788" s="196"/>
      <c r="T788" s="5"/>
      <c r="U788" s="5"/>
      <c r="V788" s="5"/>
      <c r="W788" s="5"/>
    </row>
    <row r="789" ht="15.75" customHeight="1">
      <c r="A789" s="78"/>
      <c r="J789" s="196"/>
      <c r="T789" s="5"/>
      <c r="U789" s="5"/>
      <c r="V789" s="5"/>
      <c r="W789" s="5"/>
    </row>
    <row r="790" ht="15.75" customHeight="1">
      <c r="A790" s="78"/>
      <c r="J790" s="196"/>
      <c r="T790" s="5"/>
      <c r="U790" s="5"/>
      <c r="V790" s="5"/>
      <c r="W790" s="5"/>
    </row>
    <row r="791" ht="15.75" customHeight="1">
      <c r="A791" s="78"/>
      <c r="J791" s="196"/>
      <c r="T791" s="5"/>
      <c r="U791" s="5"/>
      <c r="V791" s="5"/>
      <c r="W791" s="5"/>
    </row>
    <row r="792" ht="15.75" customHeight="1">
      <c r="A792" s="78"/>
      <c r="J792" s="196"/>
      <c r="T792" s="5"/>
      <c r="U792" s="5"/>
      <c r="V792" s="5"/>
      <c r="W792" s="5"/>
    </row>
    <row r="793" ht="15.75" customHeight="1">
      <c r="A793" s="78"/>
      <c r="J793" s="196"/>
      <c r="T793" s="5"/>
      <c r="U793" s="5"/>
      <c r="V793" s="5"/>
      <c r="W793" s="5"/>
    </row>
    <row r="794" ht="15.75" customHeight="1">
      <c r="A794" s="78"/>
      <c r="J794" s="196"/>
      <c r="T794" s="5"/>
      <c r="U794" s="5"/>
      <c r="V794" s="5"/>
      <c r="W794" s="5"/>
    </row>
    <row r="795" ht="15.75" customHeight="1">
      <c r="A795" s="78"/>
      <c r="J795" s="196"/>
      <c r="T795" s="5"/>
      <c r="U795" s="5"/>
      <c r="V795" s="5"/>
      <c r="W795" s="5"/>
    </row>
    <row r="796" ht="15.75" customHeight="1">
      <c r="A796" s="78"/>
      <c r="J796" s="196"/>
      <c r="T796" s="5"/>
      <c r="U796" s="5"/>
      <c r="V796" s="5"/>
      <c r="W796" s="5"/>
    </row>
    <row r="797" ht="15.75" customHeight="1">
      <c r="A797" s="78"/>
      <c r="J797" s="196"/>
      <c r="T797" s="5"/>
      <c r="U797" s="5"/>
      <c r="V797" s="5"/>
      <c r="W797" s="5"/>
    </row>
    <row r="798" ht="15.75" customHeight="1">
      <c r="A798" s="78"/>
      <c r="J798" s="196"/>
      <c r="T798" s="5"/>
      <c r="U798" s="5"/>
      <c r="V798" s="5"/>
      <c r="W798" s="5"/>
    </row>
    <row r="799" ht="15.75" customHeight="1">
      <c r="A799" s="78"/>
      <c r="J799" s="196"/>
      <c r="T799" s="5"/>
      <c r="U799" s="5"/>
      <c r="V799" s="5"/>
      <c r="W799" s="5"/>
    </row>
    <row r="800" ht="15.75" customHeight="1">
      <c r="A800" s="78"/>
      <c r="J800" s="196"/>
      <c r="T800" s="5"/>
      <c r="U800" s="5"/>
      <c r="V800" s="5"/>
      <c r="W800" s="5"/>
    </row>
    <row r="801" ht="15.75" customHeight="1">
      <c r="A801" s="78"/>
      <c r="J801" s="196"/>
      <c r="T801" s="5"/>
      <c r="U801" s="5"/>
      <c r="V801" s="5"/>
      <c r="W801" s="5"/>
    </row>
    <row r="802" ht="15.75" customHeight="1">
      <c r="A802" s="78"/>
      <c r="J802" s="196"/>
      <c r="T802" s="5"/>
      <c r="U802" s="5"/>
      <c r="V802" s="5"/>
      <c r="W802" s="5"/>
    </row>
    <row r="803" ht="15.75" customHeight="1">
      <c r="A803" s="78"/>
      <c r="J803" s="196"/>
      <c r="T803" s="5"/>
      <c r="U803" s="5"/>
      <c r="V803" s="5"/>
      <c r="W803" s="5"/>
    </row>
    <row r="804" ht="15.75" customHeight="1">
      <c r="A804" s="78"/>
      <c r="J804" s="196"/>
      <c r="T804" s="5"/>
      <c r="U804" s="5"/>
      <c r="V804" s="5"/>
      <c r="W804" s="5"/>
    </row>
    <row r="805" ht="15.75" customHeight="1">
      <c r="A805" s="78"/>
      <c r="J805" s="196"/>
      <c r="T805" s="5"/>
      <c r="U805" s="5"/>
      <c r="V805" s="5"/>
      <c r="W805" s="5"/>
    </row>
    <row r="806" ht="15.75" customHeight="1">
      <c r="A806" s="78"/>
      <c r="J806" s="196"/>
      <c r="T806" s="5"/>
      <c r="U806" s="5"/>
      <c r="V806" s="5"/>
      <c r="W806" s="5"/>
    </row>
    <row r="807" ht="15.75" customHeight="1">
      <c r="A807" s="78"/>
      <c r="J807" s="196"/>
      <c r="T807" s="5"/>
      <c r="U807" s="5"/>
      <c r="V807" s="5"/>
      <c r="W807" s="5"/>
    </row>
    <row r="808" ht="15.75" customHeight="1">
      <c r="A808" s="78"/>
      <c r="J808" s="196"/>
      <c r="T808" s="5"/>
      <c r="U808" s="5"/>
      <c r="V808" s="5"/>
      <c r="W808" s="5"/>
    </row>
    <row r="809" ht="15.75" customHeight="1">
      <c r="A809" s="78"/>
      <c r="J809" s="196"/>
      <c r="T809" s="5"/>
      <c r="U809" s="5"/>
      <c r="V809" s="5"/>
      <c r="W809" s="5"/>
    </row>
    <row r="810" ht="15.75" customHeight="1">
      <c r="A810" s="78"/>
      <c r="J810" s="196"/>
      <c r="T810" s="5"/>
      <c r="U810" s="5"/>
      <c r="V810" s="5"/>
      <c r="W810" s="5"/>
    </row>
    <row r="811" ht="15.75" customHeight="1">
      <c r="A811" s="78"/>
      <c r="J811" s="196"/>
      <c r="T811" s="5"/>
      <c r="U811" s="5"/>
      <c r="V811" s="5"/>
      <c r="W811" s="5"/>
    </row>
    <row r="812" ht="15.75" customHeight="1">
      <c r="A812" s="78"/>
      <c r="J812" s="196"/>
      <c r="T812" s="5"/>
      <c r="U812" s="5"/>
      <c r="V812" s="5"/>
      <c r="W812" s="5"/>
    </row>
    <row r="813" ht="15.75" customHeight="1">
      <c r="A813" s="78"/>
      <c r="J813" s="196"/>
      <c r="T813" s="5"/>
      <c r="U813" s="5"/>
      <c r="V813" s="5"/>
      <c r="W813" s="5"/>
    </row>
    <row r="814" ht="15.75" customHeight="1">
      <c r="A814" s="78"/>
      <c r="J814" s="196"/>
      <c r="T814" s="5"/>
      <c r="U814" s="5"/>
      <c r="V814" s="5"/>
      <c r="W814" s="5"/>
    </row>
    <row r="815" ht="15.75" customHeight="1">
      <c r="A815" s="78"/>
      <c r="J815" s="196"/>
      <c r="T815" s="5"/>
      <c r="U815" s="5"/>
      <c r="V815" s="5"/>
      <c r="W815" s="5"/>
    </row>
    <row r="816" ht="15.75" customHeight="1">
      <c r="A816" s="78"/>
      <c r="J816" s="196"/>
      <c r="T816" s="5"/>
      <c r="U816" s="5"/>
      <c r="V816" s="5"/>
      <c r="W816" s="5"/>
    </row>
    <row r="817" ht="15.75" customHeight="1">
      <c r="A817" s="78"/>
      <c r="J817" s="196"/>
      <c r="T817" s="5"/>
      <c r="U817" s="5"/>
      <c r="V817" s="5"/>
      <c r="W817" s="5"/>
    </row>
    <row r="818" ht="15.75" customHeight="1">
      <c r="A818" s="78"/>
      <c r="J818" s="196"/>
      <c r="T818" s="5"/>
      <c r="U818" s="5"/>
      <c r="V818" s="5"/>
      <c r="W818" s="5"/>
    </row>
    <row r="819" ht="15.75" customHeight="1">
      <c r="A819" s="78"/>
      <c r="J819" s="196"/>
      <c r="T819" s="5"/>
      <c r="U819" s="5"/>
      <c r="V819" s="5"/>
      <c r="W819" s="5"/>
    </row>
    <row r="820" ht="15.75" customHeight="1">
      <c r="A820" s="78"/>
      <c r="J820" s="196"/>
      <c r="T820" s="5"/>
      <c r="U820" s="5"/>
      <c r="V820" s="5"/>
      <c r="W820" s="5"/>
    </row>
    <row r="821" ht="15.75" customHeight="1">
      <c r="A821" s="78"/>
      <c r="J821" s="196"/>
      <c r="T821" s="5"/>
      <c r="U821" s="5"/>
      <c r="V821" s="5"/>
      <c r="W821" s="5"/>
    </row>
    <row r="822" ht="15.75" customHeight="1">
      <c r="A822" s="78"/>
      <c r="J822" s="196"/>
      <c r="T822" s="5"/>
      <c r="U822" s="5"/>
      <c r="V822" s="5"/>
      <c r="W822" s="5"/>
    </row>
    <row r="823" ht="15.75" customHeight="1">
      <c r="A823" s="78"/>
      <c r="J823" s="196"/>
      <c r="T823" s="5"/>
      <c r="U823" s="5"/>
      <c r="V823" s="5"/>
      <c r="W823" s="5"/>
    </row>
    <row r="824" ht="15.75" customHeight="1">
      <c r="A824" s="78"/>
      <c r="J824" s="196"/>
      <c r="T824" s="5"/>
      <c r="U824" s="5"/>
      <c r="V824" s="5"/>
      <c r="W824" s="5"/>
    </row>
    <row r="825" ht="15.75" customHeight="1">
      <c r="A825" s="78"/>
      <c r="J825" s="196"/>
      <c r="T825" s="5"/>
      <c r="U825" s="5"/>
      <c r="V825" s="5"/>
      <c r="W825" s="5"/>
    </row>
    <row r="826" ht="15.75" customHeight="1">
      <c r="A826" s="78"/>
      <c r="J826" s="196"/>
      <c r="T826" s="5"/>
      <c r="U826" s="5"/>
      <c r="V826" s="5"/>
      <c r="W826" s="5"/>
    </row>
    <row r="827" ht="15.75" customHeight="1">
      <c r="A827" s="78"/>
      <c r="J827" s="196"/>
      <c r="T827" s="5"/>
      <c r="U827" s="5"/>
      <c r="V827" s="5"/>
      <c r="W827" s="5"/>
    </row>
    <row r="828" ht="15.75" customHeight="1">
      <c r="A828" s="78"/>
      <c r="J828" s="196"/>
      <c r="T828" s="5"/>
      <c r="U828" s="5"/>
      <c r="V828" s="5"/>
      <c r="W828" s="5"/>
    </row>
    <row r="829" ht="15.75" customHeight="1">
      <c r="A829" s="78"/>
      <c r="J829" s="196"/>
      <c r="T829" s="5"/>
      <c r="U829" s="5"/>
      <c r="V829" s="5"/>
      <c r="W829" s="5"/>
    </row>
    <row r="830" ht="15.75" customHeight="1">
      <c r="A830" s="78"/>
      <c r="J830" s="196"/>
      <c r="T830" s="5"/>
      <c r="U830" s="5"/>
      <c r="V830" s="5"/>
      <c r="W830" s="5"/>
    </row>
    <row r="831" ht="15.75" customHeight="1">
      <c r="A831" s="78"/>
      <c r="J831" s="196"/>
      <c r="T831" s="5"/>
      <c r="U831" s="5"/>
      <c r="V831" s="5"/>
      <c r="W831" s="5"/>
    </row>
    <row r="832" ht="15.75" customHeight="1">
      <c r="A832" s="78"/>
      <c r="J832" s="196"/>
      <c r="T832" s="5"/>
      <c r="U832" s="5"/>
      <c r="V832" s="5"/>
      <c r="W832" s="5"/>
    </row>
    <row r="833" ht="15.75" customHeight="1">
      <c r="A833" s="78"/>
      <c r="J833" s="196"/>
      <c r="T833" s="5"/>
      <c r="U833" s="5"/>
      <c r="V833" s="5"/>
      <c r="W833" s="5"/>
    </row>
    <row r="834" ht="15.75" customHeight="1">
      <c r="A834" s="78"/>
      <c r="J834" s="196"/>
      <c r="T834" s="5"/>
      <c r="U834" s="5"/>
      <c r="V834" s="5"/>
      <c r="W834" s="5"/>
    </row>
    <row r="835" ht="15.75" customHeight="1">
      <c r="A835" s="78"/>
      <c r="J835" s="196"/>
      <c r="T835" s="5"/>
      <c r="U835" s="5"/>
      <c r="V835" s="5"/>
      <c r="W835" s="5"/>
    </row>
    <row r="836" ht="15.75" customHeight="1">
      <c r="A836" s="78"/>
      <c r="J836" s="196"/>
      <c r="T836" s="5"/>
      <c r="U836" s="5"/>
      <c r="V836" s="5"/>
      <c r="W836" s="5"/>
    </row>
    <row r="837" ht="15.75" customHeight="1">
      <c r="A837" s="78"/>
      <c r="J837" s="196"/>
      <c r="T837" s="5"/>
      <c r="U837" s="5"/>
      <c r="V837" s="5"/>
      <c r="W837" s="5"/>
    </row>
    <row r="838" ht="15.75" customHeight="1">
      <c r="A838" s="78"/>
      <c r="J838" s="196"/>
      <c r="T838" s="5"/>
      <c r="U838" s="5"/>
      <c r="V838" s="5"/>
      <c r="W838" s="5"/>
    </row>
    <row r="839" ht="15.75" customHeight="1">
      <c r="A839" s="78"/>
      <c r="J839" s="196"/>
      <c r="T839" s="5"/>
      <c r="U839" s="5"/>
      <c r="V839" s="5"/>
      <c r="W839" s="5"/>
    </row>
    <row r="840" ht="15.75" customHeight="1">
      <c r="A840" s="78"/>
      <c r="J840" s="196"/>
      <c r="T840" s="5"/>
      <c r="U840" s="5"/>
      <c r="V840" s="5"/>
      <c r="W840" s="5"/>
    </row>
    <row r="841" ht="15.75" customHeight="1">
      <c r="A841" s="78"/>
      <c r="J841" s="196"/>
      <c r="T841" s="5"/>
      <c r="U841" s="5"/>
      <c r="V841" s="5"/>
      <c r="W841" s="5"/>
    </row>
    <row r="842" ht="15.75" customHeight="1">
      <c r="A842" s="78"/>
      <c r="J842" s="196"/>
      <c r="T842" s="5"/>
      <c r="U842" s="5"/>
      <c r="V842" s="5"/>
      <c r="W842" s="5"/>
    </row>
    <row r="843" ht="15.75" customHeight="1">
      <c r="A843" s="78"/>
      <c r="J843" s="196"/>
      <c r="T843" s="5"/>
      <c r="U843" s="5"/>
      <c r="V843" s="5"/>
      <c r="W843" s="5"/>
    </row>
    <row r="844" ht="15.75" customHeight="1">
      <c r="A844" s="78"/>
      <c r="J844" s="196"/>
      <c r="T844" s="5"/>
      <c r="U844" s="5"/>
      <c r="V844" s="5"/>
      <c r="W844" s="5"/>
    </row>
    <row r="845" ht="15.75" customHeight="1">
      <c r="A845" s="78"/>
      <c r="J845" s="196"/>
      <c r="T845" s="5"/>
      <c r="U845" s="5"/>
      <c r="V845" s="5"/>
      <c r="W845" s="5"/>
    </row>
    <row r="846" ht="15.75" customHeight="1">
      <c r="A846" s="78"/>
      <c r="J846" s="196"/>
      <c r="T846" s="5"/>
      <c r="U846" s="5"/>
      <c r="V846" s="5"/>
      <c r="W846" s="5"/>
    </row>
    <row r="847" ht="15.75" customHeight="1">
      <c r="A847" s="78"/>
      <c r="J847" s="196"/>
      <c r="T847" s="5"/>
      <c r="U847" s="5"/>
      <c r="V847" s="5"/>
      <c r="W847" s="5"/>
    </row>
    <row r="848" ht="15.75" customHeight="1">
      <c r="A848" s="78"/>
      <c r="J848" s="196"/>
      <c r="T848" s="5"/>
      <c r="U848" s="5"/>
      <c r="V848" s="5"/>
      <c r="W848" s="5"/>
    </row>
    <row r="849" ht="15.75" customHeight="1">
      <c r="A849" s="78"/>
      <c r="J849" s="196"/>
      <c r="T849" s="5"/>
      <c r="U849" s="5"/>
      <c r="V849" s="5"/>
      <c r="W849" s="5"/>
    </row>
    <row r="850" ht="15.75" customHeight="1">
      <c r="A850" s="78"/>
      <c r="J850" s="196"/>
      <c r="T850" s="5"/>
      <c r="U850" s="5"/>
      <c r="V850" s="5"/>
      <c r="W850" s="5"/>
    </row>
    <row r="851" ht="15.75" customHeight="1">
      <c r="A851" s="78"/>
      <c r="J851" s="196"/>
      <c r="T851" s="5"/>
      <c r="U851" s="5"/>
      <c r="V851" s="5"/>
      <c r="W851" s="5"/>
    </row>
    <row r="852" ht="15.75" customHeight="1">
      <c r="A852" s="78"/>
      <c r="J852" s="196"/>
      <c r="T852" s="5"/>
      <c r="U852" s="5"/>
      <c r="V852" s="5"/>
      <c r="W852" s="5"/>
    </row>
    <row r="853" ht="15.75" customHeight="1">
      <c r="A853" s="78"/>
      <c r="J853" s="196"/>
      <c r="T853" s="5"/>
      <c r="U853" s="5"/>
      <c r="V853" s="5"/>
      <c r="W853" s="5"/>
    </row>
    <row r="854" ht="15.75" customHeight="1">
      <c r="A854" s="78"/>
      <c r="J854" s="196"/>
      <c r="T854" s="5"/>
      <c r="U854" s="5"/>
      <c r="V854" s="5"/>
      <c r="W854" s="5"/>
    </row>
    <row r="855" ht="15.75" customHeight="1">
      <c r="A855" s="78"/>
      <c r="J855" s="196"/>
      <c r="T855" s="5"/>
      <c r="U855" s="5"/>
      <c r="V855" s="5"/>
      <c r="W855" s="5"/>
    </row>
    <row r="856" ht="15.75" customHeight="1">
      <c r="A856" s="78"/>
      <c r="J856" s="196"/>
      <c r="T856" s="5"/>
      <c r="U856" s="5"/>
      <c r="V856" s="5"/>
      <c r="W856" s="5"/>
    </row>
    <row r="857" ht="15.75" customHeight="1">
      <c r="A857" s="78"/>
      <c r="J857" s="196"/>
      <c r="T857" s="5"/>
      <c r="U857" s="5"/>
      <c r="V857" s="5"/>
      <c r="W857" s="5"/>
    </row>
    <row r="858" ht="15.75" customHeight="1">
      <c r="A858" s="78"/>
      <c r="J858" s="196"/>
      <c r="T858" s="5"/>
      <c r="U858" s="5"/>
      <c r="V858" s="5"/>
      <c r="W858" s="5"/>
    </row>
    <row r="859" ht="15.75" customHeight="1">
      <c r="A859" s="78"/>
      <c r="J859" s="196"/>
      <c r="T859" s="5"/>
      <c r="U859" s="5"/>
      <c r="V859" s="5"/>
      <c r="W859" s="5"/>
    </row>
    <row r="860" ht="15.75" customHeight="1">
      <c r="A860" s="78"/>
      <c r="J860" s="196"/>
      <c r="T860" s="5"/>
      <c r="U860" s="5"/>
      <c r="V860" s="5"/>
      <c r="W860" s="5"/>
    </row>
    <row r="861" ht="15.75" customHeight="1">
      <c r="A861" s="78"/>
      <c r="J861" s="196"/>
      <c r="T861" s="5"/>
      <c r="U861" s="5"/>
      <c r="V861" s="5"/>
      <c r="W861" s="5"/>
    </row>
    <row r="862" ht="15.75" customHeight="1">
      <c r="A862" s="78"/>
      <c r="J862" s="196"/>
      <c r="T862" s="5"/>
      <c r="U862" s="5"/>
      <c r="V862" s="5"/>
      <c r="W862" s="5"/>
    </row>
    <row r="863" ht="15.75" customHeight="1">
      <c r="A863" s="78"/>
      <c r="J863" s="196"/>
      <c r="T863" s="5"/>
      <c r="U863" s="5"/>
      <c r="V863" s="5"/>
      <c r="W863" s="5"/>
    </row>
    <row r="864" ht="15.75" customHeight="1">
      <c r="A864" s="78"/>
      <c r="J864" s="196"/>
      <c r="T864" s="5"/>
      <c r="U864" s="5"/>
      <c r="V864" s="5"/>
      <c r="W864" s="5"/>
    </row>
    <row r="865" ht="15.75" customHeight="1">
      <c r="A865" s="78"/>
      <c r="J865" s="196"/>
      <c r="T865" s="5"/>
      <c r="U865" s="5"/>
      <c r="V865" s="5"/>
      <c r="W865" s="5"/>
    </row>
    <row r="866" ht="15.75" customHeight="1">
      <c r="A866" s="78"/>
      <c r="J866" s="196"/>
      <c r="T866" s="5"/>
      <c r="U866" s="5"/>
      <c r="V866" s="5"/>
      <c r="W866" s="5"/>
    </row>
    <row r="867" ht="15.75" customHeight="1">
      <c r="A867" s="78"/>
      <c r="J867" s="196"/>
      <c r="T867" s="5"/>
      <c r="U867" s="5"/>
      <c r="V867" s="5"/>
      <c r="W867" s="5"/>
    </row>
    <row r="868" ht="15.75" customHeight="1">
      <c r="A868" s="78"/>
      <c r="J868" s="196"/>
      <c r="T868" s="5"/>
      <c r="U868" s="5"/>
      <c r="V868" s="5"/>
      <c r="W868" s="5"/>
    </row>
    <row r="869" ht="15.75" customHeight="1">
      <c r="A869" s="78"/>
      <c r="J869" s="196"/>
      <c r="T869" s="5"/>
      <c r="U869" s="5"/>
      <c r="V869" s="5"/>
      <c r="W869" s="5"/>
    </row>
    <row r="870" ht="15.75" customHeight="1">
      <c r="A870" s="78"/>
      <c r="J870" s="196"/>
      <c r="T870" s="5"/>
      <c r="U870" s="5"/>
      <c r="V870" s="5"/>
      <c r="W870" s="5"/>
    </row>
    <row r="871" ht="15.75" customHeight="1">
      <c r="A871" s="78"/>
      <c r="J871" s="196"/>
      <c r="T871" s="5"/>
      <c r="U871" s="5"/>
      <c r="V871" s="5"/>
      <c r="W871" s="5"/>
    </row>
    <row r="872" ht="15.75" customHeight="1">
      <c r="A872" s="78"/>
      <c r="J872" s="196"/>
      <c r="T872" s="5"/>
      <c r="U872" s="5"/>
      <c r="V872" s="5"/>
      <c r="W872" s="5"/>
    </row>
    <row r="873" ht="15.75" customHeight="1">
      <c r="A873" s="78"/>
      <c r="J873" s="196"/>
      <c r="T873" s="5"/>
      <c r="U873" s="5"/>
      <c r="V873" s="5"/>
      <c r="W873" s="5"/>
    </row>
    <row r="874" ht="15.75" customHeight="1">
      <c r="A874" s="78"/>
      <c r="J874" s="196"/>
      <c r="T874" s="5"/>
      <c r="U874" s="5"/>
      <c r="V874" s="5"/>
      <c r="W874" s="5"/>
    </row>
    <row r="875" ht="15.75" customHeight="1">
      <c r="A875" s="78"/>
      <c r="J875" s="196"/>
      <c r="T875" s="5"/>
      <c r="U875" s="5"/>
      <c r="V875" s="5"/>
      <c r="W875" s="5"/>
    </row>
    <row r="876" ht="15.75" customHeight="1">
      <c r="A876" s="78"/>
      <c r="J876" s="196"/>
      <c r="T876" s="5"/>
      <c r="U876" s="5"/>
      <c r="V876" s="5"/>
      <c r="W876" s="5"/>
    </row>
    <row r="877" ht="15.75" customHeight="1">
      <c r="A877" s="78"/>
      <c r="J877" s="196"/>
      <c r="T877" s="5"/>
      <c r="U877" s="5"/>
      <c r="V877" s="5"/>
      <c r="W877" s="5"/>
    </row>
    <row r="878" ht="15.75" customHeight="1">
      <c r="A878" s="78"/>
      <c r="J878" s="196"/>
      <c r="T878" s="5"/>
      <c r="U878" s="5"/>
      <c r="V878" s="5"/>
      <c r="W878" s="5"/>
    </row>
    <row r="879" ht="15.75" customHeight="1">
      <c r="A879" s="78"/>
      <c r="J879" s="196"/>
      <c r="T879" s="5"/>
      <c r="U879" s="5"/>
      <c r="V879" s="5"/>
      <c r="W879" s="5"/>
    </row>
    <row r="880" ht="15.75" customHeight="1">
      <c r="A880" s="78"/>
      <c r="J880" s="196"/>
      <c r="T880" s="5"/>
      <c r="U880" s="5"/>
      <c r="V880" s="5"/>
      <c r="W880" s="5"/>
    </row>
    <row r="881" ht="15.75" customHeight="1">
      <c r="A881" s="78"/>
      <c r="J881" s="196"/>
      <c r="T881" s="5"/>
      <c r="U881" s="5"/>
      <c r="V881" s="5"/>
      <c r="W881" s="5"/>
    </row>
    <row r="882" ht="15.75" customHeight="1">
      <c r="A882" s="78"/>
      <c r="J882" s="196"/>
      <c r="T882" s="5"/>
      <c r="U882" s="5"/>
      <c r="V882" s="5"/>
      <c r="W882" s="5"/>
    </row>
    <row r="883" ht="15.75" customHeight="1">
      <c r="A883" s="78"/>
      <c r="J883" s="196"/>
      <c r="T883" s="5"/>
      <c r="U883" s="5"/>
      <c r="V883" s="5"/>
      <c r="W883" s="5"/>
    </row>
    <row r="884" ht="15.75" customHeight="1">
      <c r="A884" s="78"/>
      <c r="J884" s="196"/>
      <c r="T884" s="5"/>
      <c r="U884" s="5"/>
      <c r="V884" s="5"/>
      <c r="W884" s="5"/>
    </row>
    <row r="885" ht="15.75" customHeight="1">
      <c r="A885" s="78"/>
      <c r="J885" s="196"/>
      <c r="T885" s="5"/>
      <c r="U885" s="5"/>
      <c r="V885" s="5"/>
      <c r="W885" s="5"/>
    </row>
    <row r="886" ht="15.75" customHeight="1">
      <c r="A886" s="78"/>
      <c r="J886" s="196"/>
      <c r="T886" s="5"/>
      <c r="U886" s="5"/>
      <c r="V886" s="5"/>
      <c r="W886" s="5"/>
    </row>
    <row r="887" ht="15.75" customHeight="1">
      <c r="A887" s="78"/>
      <c r="J887" s="196"/>
      <c r="T887" s="5"/>
      <c r="U887" s="5"/>
      <c r="V887" s="5"/>
      <c r="W887" s="5"/>
    </row>
    <row r="888" ht="15.75" customHeight="1">
      <c r="A888" s="78"/>
      <c r="J888" s="196"/>
      <c r="T888" s="5"/>
      <c r="U888" s="5"/>
      <c r="V888" s="5"/>
      <c r="W888" s="5"/>
    </row>
    <row r="889" ht="15.75" customHeight="1">
      <c r="A889" s="78"/>
      <c r="J889" s="196"/>
      <c r="T889" s="5"/>
      <c r="U889" s="5"/>
      <c r="V889" s="5"/>
      <c r="W889" s="5"/>
    </row>
    <row r="890" ht="15.75" customHeight="1">
      <c r="A890" s="78"/>
      <c r="J890" s="196"/>
      <c r="T890" s="5"/>
      <c r="U890" s="5"/>
      <c r="V890" s="5"/>
      <c r="W890" s="5"/>
    </row>
    <row r="891" ht="15.75" customHeight="1">
      <c r="A891" s="78"/>
      <c r="J891" s="196"/>
      <c r="T891" s="5"/>
      <c r="U891" s="5"/>
      <c r="V891" s="5"/>
      <c r="W891" s="5"/>
    </row>
    <row r="892" ht="15.75" customHeight="1">
      <c r="A892" s="78"/>
      <c r="J892" s="196"/>
      <c r="T892" s="5"/>
      <c r="U892" s="5"/>
      <c r="V892" s="5"/>
      <c r="W892" s="5"/>
    </row>
    <row r="893" ht="15.75" customHeight="1">
      <c r="A893" s="78"/>
      <c r="J893" s="196"/>
      <c r="T893" s="5"/>
      <c r="U893" s="5"/>
      <c r="V893" s="5"/>
      <c r="W893" s="5"/>
    </row>
    <row r="894" ht="15.75" customHeight="1">
      <c r="A894" s="78"/>
      <c r="J894" s="196"/>
      <c r="T894" s="5"/>
      <c r="U894" s="5"/>
      <c r="V894" s="5"/>
      <c r="W894" s="5"/>
    </row>
    <row r="895" ht="15.75" customHeight="1">
      <c r="A895" s="78"/>
      <c r="J895" s="196"/>
      <c r="T895" s="5"/>
      <c r="U895" s="5"/>
      <c r="V895" s="5"/>
      <c r="W895" s="5"/>
    </row>
    <row r="896" ht="15.75" customHeight="1">
      <c r="A896" s="78"/>
      <c r="J896" s="196"/>
      <c r="T896" s="5"/>
      <c r="U896" s="5"/>
      <c r="V896" s="5"/>
      <c r="W896" s="5"/>
    </row>
    <row r="897" ht="15.75" customHeight="1">
      <c r="A897" s="78"/>
      <c r="J897" s="196"/>
      <c r="T897" s="5"/>
      <c r="U897" s="5"/>
      <c r="V897" s="5"/>
      <c r="W897" s="5"/>
    </row>
    <row r="898" ht="15.75" customHeight="1">
      <c r="A898" s="78"/>
      <c r="J898" s="196"/>
      <c r="T898" s="5"/>
      <c r="U898" s="5"/>
      <c r="V898" s="5"/>
      <c r="W898" s="5"/>
    </row>
    <row r="899" ht="15.75" customHeight="1">
      <c r="A899" s="78"/>
      <c r="J899" s="196"/>
      <c r="T899" s="5"/>
      <c r="U899" s="5"/>
      <c r="V899" s="5"/>
      <c r="W899" s="5"/>
    </row>
    <row r="900" ht="15.75" customHeight="1">
      <c r="A900" s="78"/>
      <c r="J900" s="196"/>
      <c r="T900" s="5"/>
      <c r="U900" s="5"/>
      <c r="V900" s="5"/>
      <c r="W900" s="5"/>
    </row>
    <row r="901" ht="15.75" customHeight="1">
      <c r="A901" s="78"/>
      <c r="J901" s="196"/>
      <c r="T901" s="5"/>
      <c r="U901" s="5"/>
      <c r="V901" s="5"/>
      <c r="W901" s="5"/>
    </row>
    <row r="902" ht="15.75" customHeight="1">
      <c r="A902" s="78"/>
      <c r="J902" s="196"/>
      <c r="T902" s="5"/>
      <c r="U902" s="5"/>
      <c r="V902" s="5"/>
      <c r="W902" s="5"/>
    </row>
    <row r="903" ht="15.75" customHeight="1">
      <c r="A903" s="78"/>
      <c r="J903" s="196"/>
      <c r="T903" s="5"/>
      <c r="U903" s="5"/>
      <c r="V903" s="5"/>
      <c r="W903" s="5"/>
    </row>
    <row r="904" ht="15.75" customHeight="1">
      <c r="A904" s="78"/>
      <c r="J904" s="196"/>
      <c r="T904" s="5"/>
      <c r="U904" s="5"/>
      <c r="V904" s="5"/>
      <c r="W904" s="5"/>
    </row>
    <row r="905" ht="15.75" customHeight="1">
      <c r="A905" s="78"/>
      <c r="J905" s="196"/>
      <c r="T905" s="5"/>
      <c r="U905" s="5"/>
      <c r="V905" s="5"/>
      <c r="W905" s="5"/>
    </row>
    <row r="906" ht="15.75" customHeight="1">
      <c r="A906" s="78"/>
      <c r="J906" s="196"/>
      <c r="T906" s="5"/>
      <c r="U906" s="5"/>
      <c r="V906" s="5"/>
      <c r="W906" s="5"/>
    </row>
    <row r="907" ht="15.75" customHeight="1">
      <c r="A907" s="78"/>
      <c r="J907" s="196"/>
      <c r="T907" s="5"/>
      <c r="U907" s="5"/>
      <c r="V907" s="5"/>
      <c r="W907" s="5"/>
    </row>
    <row r="908" ht="15.75" customHeight="1">
      <c r="A908" s="78"/>
      <c r="J908" s="196"/>
      <c r="T908" s="5"/>
      <c r="U908" s="5"/>
      <c r="V908" s="5"/>
      <c r="W908" s="5"/>
    </row>
    <row r="909" ht="15.75" customHeight="1">
      <c r="A909" s="78"/>
      <c r="J909" s="196"/>
      <c r="T909" s="5"/>
      <c r="U909" s="5"/>
      <c r="V909" s="5"/>
      <c r="W909" s="5"/>
    </row>
    <row r="910" ht="15.75" customHeight="1">
      <c r="A910" s="78"/>
      <c r="J910" s="196"/>
      <c r="T910" s="5"/>
      <c r="U910" s="5"/>
      <c r="V910" s="5"/>
      <c r="W910" s="5"/>
    </row>
    <row r="911" ht="15.75" customHeight="1">
      <c r="A911" s="78"/>
      <c r="J911" s="196"/>
      <c r="T911" s="5"/>
      <c r="U911" s="5"/>
      <c r="V911" s="5"/>
      <c r="W911" s="5"/>
    </row>
    <row r="912" ht="15.75" customHeight="1">
      <c r="A912" s="78"/>
      <c r="J912" s="196"/>
      <c r="T912" s="5"/>
      <c r="U912" s="5"/>
      <c r="V912" s="5"/>
      <c r="W912" s="5"/>
    </row>
    <row r="913" ht="15.75" customHeight="1">
      <c r="A913" s="78"/>
      <c r="J913" s="196"/>
      <c r="T913" s="5"/>
      <c r="U913" s="5"/>
      <c r="V913" s="5"/>
      <c r="W913" s="5"/>
    </row>
    <row r="914" ht="15.75" customHeight="1">
      <c r="A914" s="78"/>
      <c r="J914" s="196"/>
      <c r="T914" s="5"/>
      <c r="U914" s="5"/>
      <c r="V914" s="5"/>
      <c r="W914" s="5"/>
    </row>
    <row r="915" ht="15.75" customHeight="1">
      <c r="A915" s="78"/>
      <c r="J915" s="196"/>
      <c r="T915" s="5"/>
      <c r="U915" s="5"/>
      <c r="V915" s="5"/>
      <c r="W915" s="5"/>
    </row>
    <row r="916" ht="15.75" customHeight="1">
      <c r="A916" s="78"/>
      <c r="J916" s="196"/>
      <c r="T916" s="5"/>
      <c r="U916" s="5"/>
      <c r="V916" s="5"/>
      <c r="W916" s="5"/>
    </row>
    <row r="917" ht="15.75" customHeight="1">
      <c r="A917" s="78"/>
      <c r="J917" s="196"/>
      <c r="T917" s="5"/>
      <c r="U917" s="5"/>
      <c r="V917" s="5"/>
      <c r="W917" s="5"/>
    </row>
    <row r="918" ht="15.75" customHeight="1">
      <c r="A918" s="78"/>
      <c r="J918" s="196"/>
      <c r="T918" s="5"/>
      <c r="U918" s="5"/>
      <c r="V918" s="5"/>
      <c r="W918" s="5"/>
    </row>
    <row r="919" ht="15.75" customHeight="1">
      <c r="A919" s="78"/>
      <c r="J919" s="196"/>
      <c r="T919" s="5"/>
      <c r="U919" s="5"/>
      <c r="V919" s="5"/>
      <c r="W919" s="5"/>
    </row>
    <row r="920" ht="15.75" customHeight="1">
      <c r="A920" s="78"/>
      <c r="J920" s="196"/>
      <c r="T920" s="5"/>
      <c r="U920" s="5"/>
      <c r="V920" s="5"/>
      <c r="W920" s="5"/>
    </row>
    <row r="921" ht="15.75" customHeight="1">
      <c r="A921" s="78"/>
      <c r="J921" s="196"/>
      <c r="T921" s="5"/>
      <c r="U921" s="5"/>
      <c r="V921" s="5"/>
      <c r="W921" s="5"/>
    </row>
    <row r="922" ht="15.75" customHeight="1">
      <c r="A922" s="78"/>
      <c r="J922" s="196"/>
      <c r="T922" s="5"/>
      <c r="U922" s="5"/>
      <c r="V922" s="5"/>
      <c r="W922" s="5"/>
    </row>
    <row r="923" ht="15.75" customHeight="1">
      <c r="A923" s="78"/>
      <c r="J923" s="196"/>
      <c r="T923" s="5"/>
      <c r="U923" s="5"/>
      <c r="V923" s="5"/>
      <c r="W923" s="5"/>
    </row>
    <row r="924" ht="15.75" customHeight="1">
      <c r="A924" s="78"/>
      <c r="J924" s="196"/>
      <c r="T924" s="5"/>
      <c r="U924" s="5"/>
      <c r="V924" s="5"/>
      <c r="W924" s="5"/>
    </row>
    <row r="925" ht="15.75" customHeight="1">
      <c r="A925" s="78"/>
      <c r="J925" s="196"/>
      <c r="T925" s="5"/>
      <c r="U925" s="5"/>
      <c r="V925" s="5"/>
      <c r="W925" s="5"/>
    </row>
    <row r="926" ht="15.75" customHeight="1">
      <c r="A926" s="78"/>
      <c r="J926" s="196"/>
      <c r="T926" s="5"/>
      <c r="U926" s="5"/>
      <c r="V926" s="5"/>
      <c r="W926" s="5"/>
    </row>
    <row r="927" ht="15.75" customHeight="1">
      <c r="A927" s="78"/>
      <c r="J927" s="196"/>
      <c r="T927" s="5"/>
      <c r="U927" s="5"/>
      <c r="V927" s="5"/>
      <c r="W927" s="5"/>
    </row>
    <row r="928" ht="15.75" customHeight="1">
      <c r="A928" s="78"/>
      <c r="J928" s="196"/>
      <c r="T928" s="5"/>
      <c r="U928" s="5"/>
      <c r="V928" s="5"/>
      <c r="W928" s="5"/>
    </row>
    <row r="929" ht="15.75" customHeight="1">
      <c r="A929" s="78"/>
      <c r="J929" s="196"/>
      <c r="T929" s="5"/>
      <c r="U929" s="5"/>
      <c r="V929" s="5"/>
      <c r="W929" s="5"/>
    </row>
    <row r="930" ht="15.75" customHeight="1">
      <c r="A930" s="78"/>
      <c r="J930" s="196"/>
      <c r="T930" s="5"/>
      <c r="U930" s="5"/>
      <c r="V930" s="5"/>
      <c r="W930" s="5"/>
    </row>
    <row r="931" ht="15.75" customHeight="1">
      <c r="A931" s="78"/>
      <c r="J931" s="196"/>
      <c r="T931" s="5"/>
      <c r="U931" s="5"/>
      <c r="V931" s="5"/>
      <c r="W931" s="5"/>
    </row>
    <row r="932" ht="15.75" customHeight="1">
      <c r="A932" s="78"/>
      <c r="J932" s="196"/>
      <c r="T932" s="5"/>
      <c r="U932" s="5"/>
      <c r="V932" s="5"/>
      <c r="W932" s="5"/>
    </row>
    <row r="933" ht="15.75" customHeight="1">
      <c r="A933" s="78"/>
      <c r="J933" s="196"/>
      <c r="T933" s="5"/>
      <c r="U933" s="5"/>
      <c r="V933" s="5"/>
      <c r="W933" s="5"/>
    </row>
    <row r="934" ht="15.75" customHeight="1">
      <c r="A934" s="78"/>
      <c r="J934" s="196"/>
      <c r="T934" s="5"/>
      <c r="U934" s="5"/>
      <c r="V934" s="5"/>
      <c r="W934" s="5"/>
    </row>
    <row r="935" ht="15.75" customHeight="1">
      <c r="A935" s="78"/>
      <c r="J935" s="196"/>
      <c r="T935" s="5"/>
      <c r="U935" s="5"/>
      <c r="V935" s="5"/>
      <c r="W935" s="5"/>
    </row>
    <row r="936" ht="15.75" customHeight="1">
      <c r="A936" s="78"/>
      <c r="J936" s="196"/>
      <c r="T936" s="5"/>
      <c r="U936" s="5"/>
      <c r="V936" s="5"/>
      <c r="W936" s="5"/>
    </row>
    <row r="937" ht="15.75" customHeight="1">
      <c r="A937" s="78"/>
      <c r="J937" s="196"/>
      <c r="T937" s="5"/>
      <c r="U937" s="5"/>
      <c r="V937" s="5"/>
      <c r="W937" s="5"/>
    </row>
    <row r="938" ht="15.75" customHeight="1">
      <c r="A938" s="78"/>
      <c r="J938" s="196"/>
      <c r="T938" s="5"/>
      <c r="U938" s="5"/>
      <c r="V938" s="5"/>
      <c r="W938" s="5"/>
    </row>
    <row r="939" ht="15.75" customHeight="1">
      <c r="A939" s="78"/>
      <c r="J939" s="196"/>
      <c r="T939" s="5"/>
      <c r="U939" s="5"/>
      <c r="V939" s="5"/>
      <c r="W939" s="5"/>
    </row>
    <row r="940" ht="15.75" customHeight="1">
      <c r="A940" s="78"/>
      <c r="J940" s="196"/>
      <c r="T940" s="5"/>
      <c r="U940" s="5"/>
      <c r="V940" s="5"/>
      <c r="W940" s="5"/>
    </row>
    <row r="941" ht="15.75" customHeight="1">
      <c r="A941" s="78"/>
      <c r="J941" s="196"/>
      <c r="T941" s="5"/>
      <c r="U941" s="5"/>
      <c r="V941" s="5"/>
      <c r="W941" s="5"/>
    </row>
    <row r="942" ht="15.75" customHeight="1">
      <c r="A942" s="78"/>
      <c r="J942" s="196"/>
      <c r="T942" s="5"/>
      <c r="U942" s="5"/>
      <c r="V942" s="5"/>
      <c r="W942" s="5"/>
    </row>
    <row r="943" ht="15.75" customHeight="1">
      <c r="A943" s="78"/>
      <c r="J943" s="196"/>
      <c r="T943" s="5"/>
      <c r="U943" s="5"/>
      <c r="V943" s="5"/>
      <c r="W943" s="5"/>
    </row>
    <row r="944" ht="15.75" customHeight="1">
      <c r="A944" s="78"/>
      <c r="J944" s="196"/>
      <c r="T944" s="5"/>
      <c r="U944" s="5"/>
      <c r="V944" s="5"/>
      <c r="W944" s="5"/>
    </row>
    <row r="945" ht="15.75" customHeight="1">
      <c r="A945" s="78"/>
      <c r="J945" s="196"/>
      <c r="T945" s="5"/>
      <c r="U945" s="5"/>
      <c r="V945" s="5"/>
      <c r="W945" s="5"/>
    </row>
    <row r="946" ht="15.75" customHeight="1">
      <c r="A946" s="78"/>
      <c r="J946" s="196"/>
      <c r="T946" s="5"/>
      <c r="U946" s="5"/>
      <c r="V946" s="5"/>
      <c r="W946" s="5"/>
    </row>
    <row r="947" ht="15.75" customHeight="1">
      <c r="A947" s="78"/>
      <c r="J947" s="196"/>
      <c r="T947" s="5"/>
      <c r="U947" s="5"/>
      <c r="V947" s="5"/>
      <c r="W947" s="5"/>
    </row>
    <row r="948" ht="15.75" customHeight="1">
      <c r="A948" s="78"/>
      <c r="J948" s="196"/>
      <c r="T948" s="5"/>
      <c r="U948" s="5"/>
      <c r="V948" s="5"/>
      <c r="W948" s="5"/>
    </row>
    <row r="949" ht="15.75" customHeight="1">
      <c r="A949" s="78"/>
      <c r="J949" s="196"/>
      <c r="T949" s="5"/>
      <c r="U949" s="5"/>
      <c r="V949" s="5"/>
      <c r="W949" s="5"/>
    </row>
    <row r="950" ht="15.75" customHeight="1">
      <c r="A950" s="78"/>
      <c r="J950" s="196"/>
      <c r="T950" s="5"/>
      <c r="U950" s="5"/>
      <c r="V950" s="5"/>
      <c r="W950" s="5"/>
    </row>
    <row r="951" ht="15.75" customHeight="1">
      <c r="A951" s="78"/>
      <c r="J951" s="196"/>
      <c r="T951" s="5"/>
      <c r="U951" s="5"/>
      <c r="V951" s="5"/>
      <c r="W951" s="5"/>
    </row>
    <row r="952" ht="15.75" customHeight="1">
      <c r="A952" s="78"/>
      <c r="J952" s="196"/>
      <c r="T952" s="5"/>
      <c r="U952" s="5"/>
      <c r="V952" s="5"/>
      <c r="W952" s="5"/>
    </row>
    <row r="953" ht="15.75" customHeight="1">
      <c r="A953" s="78"/>
      <c r="J953" s="196"/>
      <c r="T953" s="5"/>
      <c r="U953" s="5"/>
      <c r="V953" s="5"/>
      <c r="W953" s="5"/>
    </row>
    <row r="954" ht="15.75" customHeight="1">
      <c r="A954" s="78"/>
      <c r="J954" s="196"/>
      <c r="T954" s="5"/>
      <c r="U954" s="5"/>
      <c r="V954" s="5"/>
      <c r="W954" s="5"/>
    </row>
    <row r="955" ht="15.75" customHeight="1">
      <c r="A955" s="78"/>
      <c r="J955" s="196"/>
      <c r="T955" s="5"/>
      <c r="U955" s="5"/>
      <c r="V955" s="5"/>
      <c r="W955" s="5"/>
    </row>
    <row r="956" ht="15.75" customHeight="1">
      <c r="A956" s="78"/>
      <c r="J956" s="196"/>
      <c r="T956" s="5"/>
      <c r="U956" s="5"/>
      <c r="V956" s="5"/>
      <c r="W956" s="5"/>
    </row>
    <row r="957" ht="15.75" customHeight="1">
      <c r="A957" s="78"/>
      <c r="J957" s="196"/>
      <c r="T957" s="5"/>
      <c r="U957" s="5"/>
      <c r="V957" s="5"/>
      <c r="W957" s="5"/>
    </row>
    <row r="958" ht="15.75" customHeight="1">
      <c r="A958" s="78"/>
      <c r="J958" s="196"/>
      <c r="T958" s="5"/>
      <c r="U958" s="5"/>
      <c r="V958" s="5"/>
      <c r="W958" s="5"/>
    </row>
    <row r="959" ht="15.75" customHeight="1">
      <c r="A959" s="78"/>
      <c r="J959" s="196"/>
      <c r="T959" s="5"/>
      <c r="U959" s="5"/>
      <c r="V959" s="5"/>
      <c r="W959" s="5"/>
    </row>
    <row r="960" ht="15.75" customHeight="1">
      <c r="A960" s="78"/>
      <c r="J960" s="196"/>
      <c r="T960" s="5"/>
      <c r="U960" s="5"/>
      <c r="V960" s="5"/>
      <c r="W960" s="5"/>
    </row>
    <row r="961" ht="15.75" customHeight="1">
      <c r="A961" s="78"/>
      <c r="J961" s="196"/>
      <c r="T961" s="5"/>
      <c r="U961" s="5"/>
      <c r="V961" s="5"/>
      <c r="W961" s="5"/>
    </row>
    <row r="962" ht="15.75" customHeight="1">
      <c r="A962" s="78"/>
      <c r="J962" s="196"/>
      <c r="T962" s="5"/>
      <c r="U962" s="5"/>
      <c r="V962" s="5"/>
      <c r="W962" s="5"/>
    </row>
    <row r="963" ht="15.75" customHeight="1">
      <c r="A963" s="78"/>
      <c r="J963" s="196"/>
      <c r="T963" s="5"/>
      <c r="U963" s="5"/>
      <c r="V963" s="5"/>
      <c r="W963" s="5"/>
    </row>
    <row r="964" ht="15.75" customHeight="1">
      <c r="A964" s="78"/>
      <c r="J964" s="196"/>
      <c r="T964" s="5"/>
      <c r="U964" s="5"/>
      <c r="V964" s="5"/>
      <c r="W964" s="5"/>
    </row>
    <row r="965" ht="15.75" customHeight="1">
      <c r="A965" s="78"/>
      <c r="J965" s="196"/>
      <c r="T965" s="5"/>
      <c r="U965" s="5"/>
      <c r="V965" s="5"/>
      <c r="W965" s="5"/>
    </row>
    <row r="966" ht="15.75" customHeight="1">
      <c r="A966" s="78"/>
      <c r="J966" s="196"/>
      <c r="T966" s="5"/>
      <c r="U966" s="5"/>
      <c r="V966" s="5"/>
      <c r="W966" s="5"/>
    </row>
    <row r="967" ht="15.75" customHeight="1">
      <c r="A967" s="78"/>
      <c r="J967" s="196"/>
      <c r="T967" s="5"/>
      <c r="U967" s="5"/>
      <c r="V967" s="5"/>
      <c r="W967" s="5"/>
    </row>
    <row r="968" ht="15.75" customHeight="1">
      <c r="A968" s="78"/>
      <c r="J968" s="196"/>
      <c r="T968" s="5"/>
      <c r="U968" s="5"/>
      <c r="V968" s="5"/>
      <c r="W968" s="5"/>
    </row>
    <row r="969" ht="15.75" customHeight="1">
      <c r="A969" s="78"/>
      <c r="J969" s="196"/>
      <c r="T969" s="5"/>
      <c r="U969" s="5"/>
      <c r="V969" s="5"/>
      <c r="W969" s="5"/>
    </row>
    <row r="970" ht="15.75" customHeight="1">
      <c r="A970" s="78"/>
      <c r="J970" s="196"/>
      <c r="T970" s="5"/>
      <c r="U970" s="5"/>
      <c r="V970" s="5"/>
      <c r="W970" s="5"/>
    </row>
    <row r="971" ht="15.75" customHeight="1">
      <c r="A971" s="78"/>
      <c r="J971" s="196"/>
      <c r="T971" s="5"/>
      <c r="U971" s="5"/>
      <c r="V971" s="5"/>
      <c r="W971" s="5"/>
    </row>
    <row r="972" ht="15.75" customHeight="1">
      <c r="A972" s="78"/>
      <c r="J972" s="196"/>
      <c r="T972" s="5"/>
      <c r="U972" s="5"/>
      <c r="V972" s="5"/>
      <c r="W972" s="5"/>
    </row>
    <row r="973" ht="15.75" customHeight="1">
      <c r="A973" s="78"/>
      <c r="J973" s="196"/>
      <c r="T973" s="5"/>
      <c r="U973" s="5"/>
      <c r="V973" s="5"/>
      <c r="W973" s="5"/>
    </row>
    <row r="974" ht="15.75" customHeight="1">
      <c r="A974" s="78"/>
      <c r="J974" s="196"/>
      <c r="T974" s="5"/>
      <c r="U974" s="5"/>
      <c r="V974" s="5"/>
      <c r="W974" s="5"/>
    </row>
    <row r="975" ht="15.75" customHeight="1">
      <c r="A975" s="78"/>
      <c r="J975" s="196"/>
      <c r="T975" s="5"/>
      <c r="U975" s="5"/>
      <c r="V975" s="5"/>
      <c r="W975" s="5"/>
    </row>
    <row r="976" ht="15.75" customHeight="1">
      <c r="A976" s="78"/>
      <c r="J976" s="196"/>
      <c r="T976" s="5"/>
      <c r="U976" s="5"/>
      <c r="V976" s="5"/>
      <c r="W976" s="5"/>
    </row>
    <row r="977" ht="15.75" customHeight="1">
      <c r="A977" s="78"/>
      <c r="J977" s="196"/>
      <c r="T977" s="5"/>
      <c r="U977" s="5"/>
      <c r="V977" s="5"/>
      <c r="W977" s="5"/>
    </row>
    <row r="978" ht="15.75" customHeight="1">
      <c r="A978" s="78"/>
      <c r="J978" s="196"/>
      <c r="T978" s="5"/>
      <c r="U978" s="5"/>
      <c r="V978" s="5"/>
      <c r="W978" s="5"/>
    </row>
    <row r="979" ht="15.75" customHeight="1">
      <c r="A979" s="78"/>
      <c r="J979" s="196"/>
      <c r="T979" s="5"/>
      <c r="U979" s="5"/>
      <c r="V979" s="5"/>
      <c r="W979" s="5"/>
    </row>
    <row r="980" ht="15.75" customHeight="1">
      <c r="A980" s="78"/>
      <c r="J980" s="196"/>
      <c r="T980" s="5"/>
      <c r="U980" s="5"/>
      <c r="V980" s="5"/>
      <c r="W980" s="5"/>
    </row>
    <row r="981" ht="15.75" customHeight="1">
      <c r="A981" s="78"/>
      <c r="J981" s="196"/>
      <c r="T981" s="5"/>
      <c r="U981" s="5"/>
      <c r="V981" s="5"/>
      <c r="W981" s="5"/>
    </row>
    <row r="982" ht="15.75" customHeight="1">
      <c r="A982" s="78"/>
      <c r="J982" s="196"/>
      <c r="T982" s="5"/>
      <c r="U982" s="5"/>
      <c r="V982" s="5"/>
      <c r="W982" s="5"/>
    </row>
    <row r="983" ht="15.75" customHeight="1">
      <c r="A983" s="78"/>
      <c r="J983" s="196"/>
      <c r="T983" s="5"/>
      <c r="U983" s="5"/>
      <c r="V983" s="5"/>
      <c r="W983" s="5"/>
    </row>
    <row r="984" ht="15.75" customHeight="1">
      <c r="A984" s="78"/>
      <c r="J984" s="196"/>
      <c r="T984" s="5"/>
      <c r="U984" s="5"/>
      <c r="V984" s="5"/>
      <c r="W984" s="5"/>
    </row>
    <row r="985" ht="15.75" customHeight="1">
      <c r="A985" s="78"/>
      <c r="J985" s="196"/>
      <c r="T985" s="5"/>
      <c r="U985" s="5"/>
      <c r="V985" s="5"/>
      <c r="W985" s="5"/>
    </row>
    <row r="986" ht="15.75" customHeight="1">
      <c r="A986" s="78"/>
      <c r="J986" s="196"/>
      <c r="T986" s="5"/>
      <c r="U986" s="5"/>
      <c r="V986" s="5"/>
      <c r="W986" s="5"/>
    </row>
    <row r="987" ht="15.75" customHeight="1">
      <c r="A987" s="78"/>
      <c r="J987" s="196"/>
      <c r="T987" s="5"/>
      <c r="U987" s="5"/>
      <c r="V987" s="5"/>
      <c r="W987" s="5"/>
    </row>
    <row r="988" ht="15.75" customHeight="1">
      <c r="A988" s="78"/>
      <c r="J988" s="196"/>
      <c r="T988" s="5"/>
      <c r="U988" s="5"/>
      <c r="V988" s="5"/>
      <c r="W988" s="5"/>
    </row>
    <row r="989" ht="15.75" customHeight="1">
      <c r="A989" s="78"/>
      <c r="J989" s="196"/>
      <c r="T989" s="5"/>
      <c r="U989" s="5"/>
      <c r="V989" s="5"/>
      <c r="W989" s="5"/>
    </row>
    <row r="990" ht="15.75" customHeight="1">
      <c r="A990" s="78"/>
      <c r="J990" s="196"/>
      <c r="T990" s="5"/>
      <c r="U990" s="5"/>
      <c r="V990" s="5"/>
      <c r="W990" s="5"/>
    </row>
    <row r="991" ht="15.75" customHeight="1">
      <c r="A991" s="78"/>
      <c r="J991" s="196"/>
      <c r="T991" s="5"/>
      <c r="U991" s="5"/>
      <c r="V991" s="5"/>
      <c r="W991" s="5"/>
    </row>
    <row r="992" ht="15.75" customHeight="1">
      <c r="A992" s="78"/>
      <c r="J992" s="196"/>
      <c r="T992" s="5"/>
      <c r="U992" s="5"/>
      <c r="V992" s="5"/>
      <c r="W992" s="5"/>
    </row>
    <row r="993" ht="15.75" customHeight="1">
      <c r="A993" s="78"/>
      <c r="J993" s="196"/>
      <c r="T993" s="5"/>
      <c r="U993" s="5"/>
      <c r="V993" s="5"/>
      <c r="W993" s="5"/>
    </row>
    <row r="994" ht="15.75" customHeight="1">
      <c r="A994" s="78"/>
      <c r="J994" s="196"/>
      <c r="T994" s="5"/>
      <c r="U994" s="5"/>
      <c r="V994" s="5"/>
      <c r="W994" s="5"/>
    </row>
    <row r="995" ht="15.75" customHeight="1">
      <c r="A995" s="78"/>
      <c r="J995" s="196"/>
      <c r="T995" s="5"/>
      <c r="U995" s="5"/>
      <c r="V995" s="5"/>
      <c r="W995" s="5"/>
    </row>
    <row r="996" ht="15.75" customHeight="1">
      <c r="A996" s="78"/>
      <c r="J996" s="196"/>
      <c r="T996" s="5"/>
      <c r="U996" s="5"/>
      <c r="V996" s="5"/>
      <c r="W996" s="5"/>
    </row>
    <row r="997" ht="15.75" customHeight="1">
      <c r="A997" s="78"/>
      <c r="J997" s="196"/>
      <c r="T997" s="5"/>
      <c r="U997" s="5"/>
      <c r="V997" s="5"/>
      <c r="W997" s="5"/>
    </row>
    <row r="998" ht="15.75" customHeight="1">
      <c r="A998" s="78"/>
      <c r="J998" s="196"/>
      <c r="T998" s="5"/>
      <c r="U998" s="5"/>
      <c r="V998" s="5"/>
      <c r="W998" s="5"/>
    </row>
    <row r="999" ht="15.75" customHeight="1">
      <c r="A999" s="78"/>
      <c r="J999" s="196"/>
      <c r="T999" s="5"/>
      <c r="U999" s="5"/>
      <c r="V999" s="5"/>
      <c r="W999" s="5"/>
    </row>
    <row r="1000" ht="15.75" customHeight="1">
      <c r="A1000" s="78"/>
      <c r="J1000" s="196"/>
      <c r="T1000" s="5"/>
      <c r="U1000" s="5"/>
      <c r="V1000" s="5"/>
      <c r="W1000" s="5"/>
    </row>
  </sheetData>
  <mergeCells count="30">
    <mergeCell ref="P3:Q3"/>
    <mergeCell ref="A43:F43"/>
    <mergeCell ref="G43:L43"/>
    <mergeCell ref="A44:F44"/>
    <mergeCell ref="G44:L44"/>
    <mergeCell ref="B46:C46"/>
    <mergeCell ref="B47:C47"/>
    <mergeCell ref="B50:C50"/>
    <mergeCell ref="B51:C51"/>
    <mergeCell ref="B52:C52"/>
    <mergeCell ref="B53:C53"/>
    <mergeCell ref="B54:C54"/>
    <mergeCell ref="B55:C55"/>
    <mergeCell ref="B56:C56"/>
    <mergeCell ref="B57:C57"/>
    <mergeCell ref="B58:C58"/>
    <mergeCell ref="B59:C59"/>
    <mergeCell ref="B60:C60"/>
    <mergeCell ref="C67:C68"/>
    <mergeCell ref="D67:D68"/>
    <mergeCell ref="E67:E68"/>
    <mergeCell ref="D71:D74"/>
    <mergeCell ref="E71:E74"/>
    <mergeCell ref="B67:B68"/>
    <mergeCell ref="B69:B70"/>
    <mergeCell ref="C69:C70"/>
    <mergeCell ref="D69:D70"/>
    <mergeCell ref="E69:E70"/>
    <mergeCell ref="B71:B74"/>
    <mergeCell ref="C71:C74"/>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12.14"/>
    <col customWidth="1" min="2" max="2" width="16.43"/>
    <col customWidth="1" min="3" max="3" width="22.43"/>
    <col customWidth="1" min="4" max="8" width="12.14"/>
    <col customWidth="1" min="9" max="9" width="32.71"/>
    <col customWidth="1" min="10" max="10" width="22.86"/>
    <col customWidth="1" min="11" max="12" width="12.14"/>
    <col customWidth="1" min="13" max="13" width="55.43"/>
    <col customWidth="1" min="14" max="30" width="12.14"/>
  </cols>
  <sheetData>
    <row r="1" ht="15.0" customHeight="1">
      <c r="A1" s="93" t="s">
        <v>374</v>
      </c>
      <c r="B1" s="237" t="s">
        <v>527</v>
      </c>
      <c r="C1" s="71"/>
      <c r="D1" s="71"/>
      <c r="E1" s="71"/>
      <c r="F1" s="71"/>
      <c r="G1" s="71"/>
      <c r="H1" s="71"/>
      <c r="I1" s="71"/>
      <c r="J1" s="71"/>
      <c r="K1" s="95"/>
      <c r="L1" s="95"/>
      <c r="M1" s="95"/>
      <c r="N1" s="95"/>
      <c r="O1" s="95"/>
      <c r="P1" s="96"/>
      <c r="Q1" s="96"/>
      <c r="R1" s="5"/>
      <c r="S1" s="5"/>
      <c r="T1" s="5"/>
      <c r="U1" s="5"/>
      <c r="V1" s="5"/>
      <c r="W1" s="5"/>
      <c r="X1" s="5"/>
      <c r="Y1" s="5"/>
      <c r="Z1" s="5"/>
      <c r="AA1" s="5"/>
      <c r="AB1" s="5"/>
      <c r="AC1" s="5"/>
      <c r="AD1" s="5"/>
    </row>
    <row r="2" ht="15.0" customHeight="1">
      <c r="A2" s="93" t="s">
        <v>0</v>
      </c>
      <c r="B2" s="1">
        <f>'Sub order-Isabella'!B$1</f>
        <v>9</v>
      </c>
      <c r="C2" s="71"/>
      <c r="D2" s="97" t="s">
        <v>376</v>
      </c>
      <c r="E2" s="71"/>
      <c r="F2" s="71"/>
      <c r="G2" s="71"/>
      <c r="H2" s="71"/>
      <c r="I2" s="71"/>
      <c r="J2" s="71"/>
      <c r="K2" s="32"/>
      <c r="L2" s="32"/>
      <c r="M2" s="32"/>
      <c r="N2" s="32"/>
      <c r="O2" s="32"/>
      <c r="P2" s="32"/>
      <c r="Q2" s="32"/>
      <c r="R2" s="5"/>
      <c r="S2" s="5"/>
      <c r="T2" s="5"/>
      <c r="U2" s="5"/>
      <c r="V2" s="5"/>
      <c r="W2" s="5"/>
      <c r="X2" s="5"/>
      <c r="Y2" s="5"/>
      <c r="Z2" s="5"/>
      <c r="AA2" s="5"/>
      <c r="AB2" s="5"/>
      <c r="AC2" s="5"/>
      <c r="AD2" s="5"/>
    </row>
    <row r="3" ht="15.0" customHeight="1">
      <c r="A3" s="40"/>
      <c r="B3" s="40"/>
      <c r="C3" s="40"/>
      <c r="D3" s="40"/>
      <c r="E3" s="40"/>
      <c r="F3" s="40"/>
      <c r="G3" s="40"/>
      <c r="H3" s="40"/>
      <c r="I3" s="71"/>
      <c r="J3" s="71"/>
      <c r="K3" s="98"/>
      <c r="L3" s="99"/>
      <c r="M3" s="96"/>
      <c r="N3" s="32"/>
      <c r="O3" s="32"/>
      <c r="P3" s="100" t="s">
        <v>377</v>
      </c>
      <c r="Q3" s="101"/>
      <c r="R3" s="96"/>
      <c r="S3" s="96"/>
      <c r="T3" s="5"/>
      <c r="U3" s="5"/>
      <c r="V3" s="5"/>
      <c r="W3" s="5"/>
      <c r="X3" s="5"/>
      <c r="Y3" s="5"/>
      <c r="Z3" s="5"/>
      <c r="AA3" s="5"/>
      <c r="AB3" s="5"/>
      <c r="AC3" s="5"/>
      <c r="AD3" s="5"/>
    </row>
    <row r="4" ht="15.0" customHeight="1">
      <c r="A4" s="102" t="s">
        <v>378</v>
      </c>
      <c r="B4" s="102" t="s">
        <v>379</v>
      </c>
      <c r="C4" s="103">
        <v>200.0</v>
      </c>
      <c r="D4" s="102" t="s">
        <v>378</v>
      </c>
      <c r="E4" s="102" t="s">
        <v>378</v>
      </c>
      <c r="F4" s="102" t="s">
        <v>378</v>
      </c>
      <c r="G4" s="102" t="s">
        <v>378</v>
      </c>
      <c r="H4" s="102" t="s">
        <v>378</v>
      </c>
      <c r="I4" s="102" t="s">
        <v>378</v>
      </c>
      <c r="K4" s="104"/>
      <c r="L4" s="104"/>
      <c r="M4" s="105"/>
      <c r="N4" s="32"/>
      <c r="O4" s="32"/>
      <c r="P4" s="100" t="s">
        <v>380</v>
      </c>
      <c r="Q4" s="96"/>
      <c r="R4" s="96"/>
      <c r="S4" s="96"/>
      <c r="T4" s="5"/>
      <c r="U4" s="5"/>
      <c r="V4" s="5"/>
      <c r="W4" s="5"/>
      <c r="X4" s="5"/>
      <c r="Y4" s="5"/>
      <c r="Z4" s="5"/>
      <c r="AA4" s="5"/>
      <c r="AB4" s="5"/>
      <c r="AC4" s="5"/>
      <c r="AD4" s="5"/>
    </row>
    <row r="5" ht="15.0" customHeight="1">
      <c r="A5" s="106" t="s">
        <v>2</v>
      </c>
      <c r="B5" s="107"/>
      <c r="C5" s="107" t="s">
        <v>381</v>
      </c>
      <c r="D5" s="108" t="s">
        <v>382</v>
      </c>
      <c r="E5" s="109" t="s">
        <v>383</v>
      </c>
      <c r="F5" s="109" t="s">
        <v>384</v>
      </c>
      <c r="G5" s="109" t="s">
        <v>385</v>
      </c>
      <c r="H5" s="110" t="s">
        <v>386</v>
      </c>
      <c r="I5" s="109" t="s">
        <v>387</v>
      </c>
      <c r="J5" s="71" t="s">
        <v>388</v>
      </c>
      <c r="K5" s="111"/>
      <c r="L5" s="111"/>
      <c r="M5" s="112"/>
      <c r="N5" s="5"/>
      <c r="O5" s="5"/>
      <c r="P5" s="5"/>
      <c r="Q5" s="5"/>
      <c r="R5" s="5"/>
      <c r="S5" s="5"/>
      <c r="T5" s="5"/>
      <c r="U5" s="5"/>
      <c r="V5" s="5"/>
      <c r="W5" s="5"/>
      <c r="X5" s="5"/>
      <c r="Y5" s="5"/>
      <c r="Z5" s="5"/>
      <c r="AA5" s="5"/>
      <c r="AB5" s="5"/>
      <c r="AC5" s="5"/>
      <c r="AD5" s="5"/>
    </row>
    <row r="6" ht="15.0" customHeight="1">
      <c r="A6" s="169">
        <v>46267.0</v>
      </c>
      <c r="B6" s="108">
        <v>701.0</v>
      </c>
      <c r="C6" s="108">
        <f t="shared" ref="C6:C37" si="1">HOUR(J6)*60+MINUTE(J6)</f>
        <v>255</v>
      </c>
      <c r="D6" s="108">
        <f t="shared" ref="D6:D8" si="2">MIN(((B6/(C6/60))/$C$4)*50, 100)</f>
        <v>41.23529412</v>
      </c>
      <c r="E6" s="113" t="s">
        <v>378</v>
      </c>
      <c r="F6" s="113">
        <v>6.0</v>
      </c>
      <c r="G6" s="108">
        <f t="shared" ref="G6:G8" si="3">F6/B6</f>
        <v>0.008559201141</v>
      </c>
      <c r="H6" s="108">
        <f t="shared" ref="H6:H8" si="4">IF(G6&lt;=0.1%,0,-1)</f>
        <v>-1</v>
      </c>
      <c r="I6" s="113" t="s">
        <v>528</v>
      </c>
      <c r="J6" s="114">
        <v>0.17761574074074074</v>
      </c>
      <c r="K6" s="115"/>
      <c r="L6" s="116"/>
      <c r="M6" s="117"/>
      <c r="N6" s="5"/>
      <c r="O6" s="5"/>
      <c r="P6" s="5"/>
      <c r="Q6" s="5"/>
      <c r="R6" s="5"/>
      <c r="S6" s="5"/>
      <c r="T6" s="5"/>
      <c r="U6" s="5"/>
      <c r="V6" s="5"/>
      <c r="W6" s="5"/>
      <c r="X6" s="5"/>
      <c r="Y6" s="5"/>
      <c r="Z6" s="5"/>
      <c r="AA6" s="5"/>
      <c r="AB6" s="5"/>
      <c r="AC6" s="5"/>
      <c r="AD6" s="5"/>
    </row>
    <row r="7" ht="15.0" customHeight="1">
      <c r="A7" s="169">
        <v>46269.0</v>
      </c>
      <c r="B7" s="118">
        <v>658.0</v>
      </c>
      <c r="C7" s="108">
        <f t="shared" si="1"/>
        <v>194</v>
      </c>
      <c r="D7" s="108">
        <f t="shared" si="2"/>
        <v>50.87628866</v>
      </c>
      <c r="E7" s="113" t="s">
        <v>378</v>
      </c>
      <c r="F7" s="119">
        <v>10.0</v>
      </c>
      <c r="G7" s="108">
        <f t="shared" si="3"/>
        <v>0.01519756839</v>
      </c>
      <c r="H7" s="108">
        <f t="shared" si="4"/>
        <v>-1</v>
      </c>
      <c r="I7" s="119" t="s">
        <v>529</v>
      </c>
      <c r="J7" s="114">
        <v>0.13524305555555555</v>
      </c>
      <c r="K7" s="115"/>
      <c r="L7" s="116"/>
      <c r="M7" s="121"/>
      <c r="N7" s="5"/>
      <c r="O7" s="5"/>
      <c r="P7" s="5"/>
      <c r="Q7" s="5"/>
      <c r="R7" s="5"/>
      <c r="S7" s="5"/>
      <c r="T7" s="5"/>
      <c r="U7" s="5"/>
      <c r="V7" s="5"/>
      <c r="W7" s="5"/>
      <c r="X7" s="5"/>
      <c r="Y7" s="5"/>
      <c r="Z7" s="5"/>
      <c r="AA7" s="5"/>
      <c r="AB7" s="5"/>
      <c r="AC7" s="5"/>
      <c r="AD7" s="5"/>
    </row>
    <row r="8" ht="15.0" customHeight="1">
      <c r="A8" s="169">
        <v>46271.0</v>
      </c>
      <c r="B8" s="241">
        <v>1049.0</v>
      </c>
      <c r="C8" s="108">
        <f t="shared" si="1"/>
        <v>281</v>
      </c>
      <c r="D8" s="108">
        <f t="shared" si="2"/>
        <v>55.99644128</v>
      </c>
      <c r="E8" s="113" t="s">
        <v>378</v>
      </c>
      <c r="F8" s="119">
        <v>6.0</v>
      </c>
      <c r="G8" s="108">
        <f t="shared" si="3"/>
        <v>0.005719733079</v>
      </c>
      <c r="H8" s="108">
        <f t="shared" si="4"/>
        <v>-1</v>
      </c>
      <c r="I8" s="1" t="s">
        <v>530</v>
      </c>
      <c r="J8" s="114">
        <v>0.19550925925925927</v>
      </c>
      <c r="K8" s="115"/>
      <c r="L8" s="116"/>
      <c r="M8" s="117"/>
      <c r="N8" s="5"/>
      <c r="O8" s="5"/>
      <c r="P8" s="5"/>
      <c r="Q8" s="5"/>
      <c r="R8" s="5"/>
      <c r="S8" s="5"/>
      <c r="T8" s="5"/>
      <c r="U8" s="5"/>
      <c r="V8" s="5"/>
      <c r="W8" s="5"/>
      <c r="X8" s="5"/>
      <c r="Y8" s="5"/>
      <c r="Z8" s="5"/>
      <c r="AA8" s="5"/>
      <c r="AB8" s="5"/>
      <c r="AC8" s="5"/>
      <c r="AD8" s="5"/>
    </row>
    <row r="9" ht="15.0" customHeight="1">
      <c r="A9" s="106" t="s">
        <v>378</v>
      </c>
      <c r="B9" s="122" t="s">
        <v>378</v>
      </c>
      <c r="C9" s="108">
        <f t="shared" si="1"/>
        <v>0</v>
      </c>
      <c r="D9" s="108"/>
      <c r="E9" s="113" t="s">
        <v>378</v>
      </c>
      <c r="F9" s="122" t="s">
        <v>378</v>
      </c>
      <c r="G9" s="108"/>
      <c r="H9" s="108"/>
      <c r="I9" s="122" t="s">
        <v>378</v>
      </c>
      <c r="J9" s="120"/>
      <c r="K9" s="115"/>
      <c r="L9" s="116"/>
      <c r="M9" s="117"/>
      <c r="N9" s="123"/>
      <c r="O9" s="124"/>
      <c r="P9" s="125"/>
      <c r="Q9" s="5"/>
      <c r="R9" s="5"/>
      <c r="S9" s="5"/>
      <c r="T9" s="5"/>
      <c r="U9" s="5"/>
      <c r="V9" s="5"/>
      <c r="W9" s="5"/>
      <c r="X9" s="5"/>
      <c r="Y9" s="5"/>
      <c r="Z9" s="5"/>
      <c r="AA9" s="5"/>
      <c r="AB9" s="5"/>
      <c r="AC9" s="5"/>
      <c r="AD9" s="5"/>
    </row>
    <row r="10" ht="15.0" customHeight="1">
      <c r="A10" s="106" t="s">
        <v>378</v>
      </c>
      <c r="B10" s="122" t="s">
        <v>378</v>
      </c>
      <c r="C10" s="108">
        <f t="shared" si="1"/>
        <v>0</v>
      </c>
      <c r="D10" s="108"/>
      <c r="E10" s="113" t="s">
        <v>378</v>
      </c>
      <c r="F10" s="119" t="s">
        <v>378</v>
      </c>
      <c r="G10" s="108"/>
      <c r="H10" s="108"/>
      <c r="I10" s="119" t="s">
        <v>378</v>
      </c>
      <c r="J10" s="120"/>
      <c r="K10" s="115"/>
      <c r="L10" s="116"/>
      <c r="M10" s="117"/>
      <c r="N10" s="86"/>
      <c r="O10" s="126"/>
      <c r="P10" s="127"/>
      <c r="Q10" s="5"/>
      <c r="R10" s="5"/>
      <c r="S10" s="5"/>
      <c r="T10" s="5"/>
      <c r="U10" s="5"/>
      <c r="V10" s="5"/>
      <c r="W10" s="5"/>
      <c r="X10" s="5"/>
      <c r="Y10" s="5"/>
      <c r="Z10" s="5"/>
      <c r="AA10" s="5"/>
      <c r="AB10" s="5"/>
      <c r="AC10" s="5"/>
      <c r="AD10" s="5"/>
    </row>
    <row r="11" ht="15.0" customHeight="1">
      <c r="A11" s="106" t="s">
        <v>378</v>
      </c>
      <c r="B11" s="119" t="s">
        <v>378</v>
      </c>
      <c r="C11" s="108">
        <f t="shared" si="1"/>
        <v>0</v>
      </c>
      <c r="D11" s="108"/>
      <c r="E11" s="113" t="s">
        <v>378</v>
      </c>
      <c r="F11" s="119" t="s">
        <v>378</v>
      </c>
      <c r="G11" s="108"/>
      <c r="H11" s="108"/>
      <c r="I11" s="119" t="s">
        <v>378</v>
      </c>
      <c r="J11" s="120"/>
      <c r="K11" s="115"/>
      <c r="L11" s="116"/>
      <c r="M11" s="117"/>
      <c r="N11" s="128"/>
      <c r="O11" s="124"/>
      <c r="P11" s="125"/>
      <c r="Q11" s="5"/>
      <c r="R11" s="5"/>
      <c r="S11" s="5"/>
      <c r="T11" s="5"/>
      <c r="U11" s="5"/>
      <c r="V11" s="5"/>
      <c r="W11" s="5"/>
      <c r="X11" s="5"/>
      <c r="Y11" s="5"/>
      <c r="Z11" s="5"/>
      <c r="AA11" s="5"/>
      <c r="AB11" s="5"/>
      <c r="AC11" s="5"/>
      <c r="AD11" s="5"/>
    </row>
    <row r="12" ht="15.0" customHeight="1">
      <c r="A12" s="106" t="s">
        <v>378</v>
      </c>
      <c r="B12" s="118" t="s">
        <v>378</v>
      </c>
      <c r="C12" s="108">
        <f t="shared" si="1"/>
        <v>0</v>
      </c>
      <c r="D12" s="108"/>
      <c r="E12" s="113" t="s">
        <v>378</v>
      </c>
      <c r="F12" s="119" t="s">
        <v>378</v>
      </c>
      <c r="G12" s="108"/>
      <c r="H12" s="108"/>
      <c r="I12" s="129" t="s">
        <v>378</v>
      </c>
      <c r="J12" s="120"/>
      <c r="K12" s="115"/>
      <c r="L12" s="116"/>
      <c r="M12" s="117"/>
      <c r="N12" s="130"/>
      <c r="O12" s="131"/>
      <c r="P12" s="132"/>
      <c r="Q12" s="5"/>
      <c r="R12" s="5"/>
      <c r="S12" s="5"/>
      <c r="T12" s="5"/>
      <c r="U12" s="5"/>
      <c r="V12" s="5"/>
      <c r="W12" s="5"/>
      <c r="X12" s="5"/>
      <c r="Y12" s="5"/>
      <c r="Z12" s="5"/>
      <c r="AA12" s="5"/>
      <c r="AB12" s="5"/>
      <c r="AC12" s="5"/>
      <c r="AD12" s="5"/>
    </row>
    <row r="13" ht="15.0" customHeight="1">
      <c r="A13" s="106" t="s">
        <v>378</v>
      </c>
      <c r="B13" s="122" t="s">
        <v>378</v>
      </c>
      <c r="C13" s="108">
        <f t="shared" si="1"/>
        <v>0</v>
      </c>
      <c r="D13" s="108"/>
      <c r="E13" s="113" t="s">
        <v>378</v>
      </c>
      <c r="F13" s="122" t="s">
        <v>378</v>
      </c>
      <c r="G13" s="108"/>
      <c r="H13" s="108"/>
      <c r="I13" s="122" t="s">
        <v>378</v>
      </c>
      <c r="J13" s="120"/>
      <c r="K13" s="115"/>
      <c r="L13" s="116"/>
      <c r="M13" s="117"/>
      <c r="N13" s="5"/>
      <c r="O13" s="5"/>
      <c r="P13" s="5"/>
      <c r="Q13" s="5"/>
      <c r="R13" s="5"/>
      <c r="S13" s="5"/>
      <c r="T13" s="5"/>
      <c r="U13" s="5"/>
      <c r="V13" s="5"/>
      <c r="W13" s="5"/>
      <c r="X13" s="5"/>
      <c r="Y13" s="5"/>
      <c r="Z13" s="5"/>
      <c r="AA13" s="5"/>
      <c r="AB13" s="5"/>
      <c r="AC13" s="5"/>
      <c r="AD13" s="5"/>
    </row>
    <row r="14" ht="15.0" customHeight="1">
      <c r="A14" s="106" t="s">
        <v>378</v>
      </c>
      <c r="B14" s="118" t="s">
        <v>378</v>
      </c>
      <c r="C14" s="108">
        <f t="shared" si="1"/>
        <v>0</v>
      </c>
      <c r="D14" s="108"/>
      <c r="E14" s="113" t="s">
        <v>378</v>
      </c>
      <c r="F14" s="122" t="s">
        <v>378</v>
      </c>
      <c r="G14" s="108"/>
      <c r="H14" s="108"/>
      <c r="I14" s="122" t="s">
        <v>378</v>
      </c>
      <c r="J14" s="120"/>
      <c r="K14" s="115"/>
      <c r="L14" s="116"/>
      <c r="M14" s="117"/>
      <c r="N14" s="5"/>
      <c r="O14" s="5"/>
      <c r="P14" s="5"/>
      <c r="Q14" s="5"/>
      <c r="R14" s="5"/>
      <c r="S14" s="5"/>
      <c r="T14" s="5"/>
      <c r="U14" s="5"/>
      <c r="V14" s="5"/>
      <c r="W14" s="5"/>
      <c r="X14" s="5"/>
      <c r="Y14" s="5"/>
      <c r="Z14" s="5"/>
      <c r="AA14" s="5"/>
      <c r="AB14" s="5"/>
      <c r="AC14" s="5"/>
      <c r="AD14" s="5"/>
    </row>
    <row r="15" ht="15.0" customHeight="1">
      <c r="A15" s="106" t="s">
        <v>378</v>
      </c>
      <c r="B15" s="118" t="s">
        <v>378</v>
      </c>
      <c r="C15" s="108">
        <f t="shared" si="1"/>
        <v>0</v>
      </c>
      <c r="D15" s="108"/>
      <c r="E15" s="113" t="s">
        <v>378</v>
      </c>
      <c r="F15" s="119" t="s">
        <v>378</v>
      </c>
      <c r="G15" s="108"/>
      <c r="H15" s="108"/>
      <c r="I15" s="119" t="s">
        <v>378</v>
      </c>
      <c r="J15" s="120"/>
      <c r="K15" s="115"/>
      <c r="L15" s="116"/>
      <c r="M15" s="133"/>
      <c r="N15" s="134"/>
      <c r="O15" s="135"/>
      <c r="P15" s="134"/>
      <c r="Q15" s="5"/>
      <c r="R15" s="5"/>
      <c r="S15" s="5"/>
      <c r="T15" s="5"/>
      <c r="U15" s="5"/>
      <c r="V15" s="5"/>
      <c r="W15" s="5"/>
      <c r="X15" s="5"/>
      <c r="Y15" s="5"/>
      <c r="Z15" s="5"/>
      <c r="AA15" s="5"/>
      <c r="AB15" s="5"/>
      <c r="AC15" s="5"/>
      <c r="AD15" s="5"/>
    </row>
    <row r="16" ht="15.0" customHeight="1">
      <c r="A16" s="106" t="s">
        <v>378</v>
      </c>
      <c r="B16" s="122" t="s">
        <v>378</v>
      </c>
      <c r="C16" s="108">
        <f t="shared" si="1"/>
        <v>0</v>
      </c>
      <c r="D16" s="108"/>
      <c r="E16" s="113" t="s">
        <v>378</v>
      </c>
      <c r="F16" s="122" t="s">
        <v>378</v>
      </c>
      <c r="G16" s="108"/>
      <c r="H16" s="108"/>
      <c r="I16" s="122" t="s">
        <v>378</v>
      </c>
      <c r="J16" s="120"/>
      <c r="K16" s="115"/>
      <c r="L16" s="136"/>
      <c r="M16" s="137"/>
      <c r="N16" s="138"/>
      <c r="O16" s="124"/>
      <c r="P16" s="125"/>
      <c r="Q16" s="5"/>
      <c r="R16" s="5"/>
      <c r="S16" s="5"/>
      <c r="T16" s="5"/>
      <c r="U16" s="5"/>
      <c r="V16" s="5"/>
      <c r="W16" s="5"/>
      <c r="X16" s="5"/>
      <c r="Y16" s="5"/>
      <c r="Z16" s="5"/>
      <c r="AA16" s="5"/>
      <c r="AB16" s="5"/>
      <c r="AC16" s="5"/>
      <c r="AD16" s="5"/>
    </row>
    <row r="17" ht="15.0" customHeight="1">
      <c r="A17" s="106" t="s">
        <v>378</v>
      </c>
      <c r="B17" s="122" t="s">
        <v>378</v>
      </c>
      <c r="C17" s="108">
        <f t="shared" si="1"/>
        <v>0</v>
      </c>
      <c r="D17" s="108"/>
      <c r="E17" s="113" t="s">
        <v>378</v>
      </c>
      <c r="F17" s="122" t="s">
        <v>378</v>
      </c>
      <c r="G17" s="108"/>
      <c r="H17" s="108"/>
      <c r="I17" s="122" t="s">
        <v>378</v>
      </c>
      <c r="J17" s="120"/>
      <c r="K17" s="115"/>
      <c r="L17" s="136"/>
      <c r="M17" s="137"/>
      <c r="N17" s="139"/>
      <c r="O17" s="131"/>
      <c r="P17" s="132"/>
      <c r="Q17" s="5"/>
      <c r="R17" s="5"/>
      <c r="S17" s="5"/>
      <c r="T17" s="5"/>
      <c r="U17" s="5"/>
      <c r="V17" s="5"/>
      <c r="W17" s="5"/>
      <c r="X17" s="5"/>
      <c r="Y17" s="5"/>
      <c r="Z17" s="5"/>
      <c r="AA17" s="5"/>
      <c r="AB17" s="5"/>
      <c r="AC17" s="5"/>
      <c r="AD17" s="5"/>
    </row>
    <row r="18" ht="15.0" customHeight="1">
      <c r="A18" s="106" t="s">
        <v>378</v>
      </c>
      <c r="B18" s="119" t="s">
        <v>378</v>
      </c>
      <c r="C18" s="108">
        <f t="shared" si="1"/>
        <v>0</v>
      </c>
      <c r="D18" s="108"/>
      <c r="E18" s="113" t="s">
        <v>378</v>
      </c>
      <c r="F18" s="119" t="s">
        <v>378</v>
      </c>
      <c r="G18" s="108"/>
      <c r="H18" s="108"/>
      <c r="I18" s="119" t="s">
        <v>378</v>
      </c>
      <c r="J18" s="120"/>
      <c r="K18" s="115"/>
      <c r="L18" s="116"/>
      <c r="M18" s="117"/>
      <c r="N18" s="86"/>
      <c r="O18" s="126"/>
      <c r="P18" s="127"/>
      <c r="Q18" s="5"/>
      <c r="R18" s="5"/>
      <c r="S18" s="5"/>
      <c r="T18" s="5"/>
      <c r="U18" s="5"/>
      <c r="V18" s="5"/>
      <c r="W18" s="5"/>
      <c r="X18" s="5"/>
      <c r="Y18" s="5"/>
      <c r="Z18" s="5"/>
      <c r="AA18" s="5"/>
      <c r="AB18" s="5"/>
      <c r="AC18" s="5"/>
      <c r="AD18" s="5"/>
    </row>
    <row r="19" ht="15.0" customHeight="1">
      <c r="A19" s="106" t="s">
        <v>378</v>
      </c>
      <c r="B19" s="119" t="s">
        <v>378</v>
      </c>
      <c r="C19" s="108">
        <f t="shared" si="1"/>
        <v>0</v>
      </c>
      <c r="D19" s="108"/>
      <c r="E19" s="113" t="s">
        <v>378</v>
      </c>
      <c r="F19" s="119" t="s">
        <v>378</v>
      </c>
      <c r="G19" s="108"/>
      <c r="H19" s="108"/>
      <c r="I19" s="119" t="s">
        <v>378</v>
      </c>
      <c r="J19" s="120"/>
      <c r="K19" s="115"/>
      <c r="L19" s="116"/>
      <c r="M19" s="117"/>
      <c r="N19" s="140"/>
      <c r="O19" s="131"/>
      <c r="P19" s="132"/>
      <c r="Q19" s="5"/>
      <c r="R19" s="5"/>
      <c r="S19" s="5"/>
      <c r="T19" s="5"/>
      <c r="U19" s="5"/>
      <c r="V19" s="5"/>
      <c r="W19" s="5"/>
      <c r="X19" s="5"/>
      <c r="Y19" s="5"/>
      <c r="Z19" s="5"/>
      <c r="AA19" s="5"/>
      <c r="AB19" s="5"/>
      <c r="AC19" s="5"/>
      <c r="AD19" s="5"/>
    </row>
    <row r="20" ht="15.0" customHeight="1">
      <c r="A20" s="106" t="s">
        <v>378</v>
      </c>
      <c r="B20" s="118" t="s">
        <v>378</v>
      </c>
      <c r="C20" s="108">
        <f t="shared" si="1"/>
        <v>0</v>
      </c>
      <c r="D20" s="108"/>
      <c r="E20" s="113" t="s">
        <v>378</v>
      </c>
      <c r="F20" s="122" t="s">
        <v>378</v>
      </c>
      <c r="G20" s="108"/>
      <c r="H20" s="108"/>
      <c r="I20" s="122" t="s">
        <v>378</v>
      </c>
      <c r="J20" s="120"/>
      <c r="K20" s="115"/>
      <c r="L20" s="116"/>
      <c r="M20" s="141"/>
      <c r="N20" s="5"/>
      <c r="O20" s="5"/>
      <c r="P20" s="5"/>
      <c r="Q20" s="5"/>
      <c r="R20" s="5"/>
      <c r="S20" s="5"/>
      <c r="T20" s="5"/>
      <c r="U20" s="5"/>
      <c r="V20" s="5"/>
      <c r="W20" s="5"/>
      <c r="X20" s="5"/>
      <c r="Y20" s="5"/>
      <c r="Z20" s="5"/>
      <c r="AA20" s="5"/>
      <c r="AB20" s="5"/>
      <c r="AC20" s="5"/>
      <c r="AD20" s="5"/>
    </row>
    <row r="21" ht="15.0" customHeight="1">
      <c r="A21" s="106" t="s">
        <v>378</v>
      </c>
      <c r="B21" s="118" t="s">
        <v>378</v>
      </c>
      <c r="C21" s="108">
        <f t="shared" si="1"/>
        <v>0</v>
      </c>
      <c r="D21" s="108"/>
      <c r="E21" s="113" t="s">
        <v>378</v>
      </c>
      <c r="F21" s="119" t="s">
        <v>378</v>
      </c>
      <c r="G21" s="108"/>
      <c r="H21" s="108"/>
      <c r="I21" s="119" t="s">
        <v>378</v>
      </c>
      <c r="J21" s="71"/>
      <c r="K21" s="115"/>
      <c r="L21" s="116"/>
      <c r="M21" s="142"/>
      <c r="N21" s="143"/>
      <c r="O21" s="144"/>
      <c r="P21" s="145"/>
      <c r="Q21" s="5"/>
      <c r="R21" s="5"/>
      <c r="S21" s="5"/>
      <c r="T21" s="5"/>
      <c r="U21" s="5"/>
      <c r="V21" s="5"/>
      <c r="W21" s="5"/>
      <c r="X21" s="5"/>
      <c r="Y21" s="5"/>
      <c r="Z21" s="5"/>
      <c r="AA21" s="5"/>
      <c r="AB21" s="5"/>
      <c r="AC21" s="5"/>
      <c r="AD21" s="5"/>
    </row>
    <row r="22" ht="15.0" customHeight="1">
      <c r="A22" s="106" t="s">
        <v>378</v>
      </c>
      <c r="B22" s="118" t="s">
        <v>378</v>
      </c>
      <c r="C22" s="108">
        <f t="shared" si="1"/>
        <v>0</v>
      </c>
      <c r="D22" s="108"/>
      <c r="E22" s="113" t="s">
        <v>378</v>
      </c>
      <c r="F22" s="122" t="s">
        <v>378</v>
      </c>
      <c r="G22" s="108"/>
      <c r="H22" s="108"/>
      <c r="I22" s="122" t="s">
        <v>378</v>
      </c>
      <c r="J22" s="71"/>
      <c r="K22" s="115"/>
      <c r="L22" s="116"/>
      <c r="M22" s="142"/>
      <c r="N22" s="39"/>
      <c r="O22" s="146"/>
      <c r="P22" s="147"/>
      <c r="Q22" s="5"/>
      <c r="R22" s="5"/>
      <c r="S22" s="5"/>
      <c r="T22" s="5"/>
      <c r="U22" s="5"/>
      <c r="V22" s="5"/>
      <c r="W22" s="5"/>
      <c r="X22" s="5"/>
      <c r="Y22" s="5"/>
      <c r="Z22" s="5"/>
      <c r="AA22" s="5"/>
      <c r="AB22" s="5"/>
      <c r="AC22" s="5"/>
      <c r="AD22" s="5"/>
    </row>
    <row r="23" ht="15.0" customHeight="1">
      <c r="A23" s="106" t="s">
        <v>378</v>
      </c>
      <c r="B23" s="119" t="s">
        <v>378</v>
      </c>
      <c r="C23" s="108">
        <f t="shared" si="1"/>
        <v>0</v>
      </c>
      <c r="D23" s="108"/>
      <c r="E23" s="113" t="s">
        <v>378</v>
      </c>
      <c r="F23" s="119" t="s">
        <v>378</v>
      </c>
      <c r="G23" s="108"/>
      <c r="H23" s="108"/>
      <c r="I23" s="119" t="s">
        <v>378</v>
      </c>
      <c r="J23" s="71"/>
      <c r="K23" s="115"/>
      <c r="L23" s="116"/>
      <c r="M23" s="142"/>
      <c r="N23" s="143"/>
      <c r="O23" s="144"/>
      <c r="P23" s="145"/>
      <c r="Q23" s="5"/>
      <c r="R23" s="5"/>
      <c r="S23" s="5"/>
      <c r="T23" s="5"/>
      <c r="U23" s="5"/>
      <c r="V23" s="5"/>
      <c r="W23" s="5"/>
      <c r="X23" s="5"/>
      <c r="Y23" s="5"/>
      <c r="Z23" s="5"/>
      <c r="AA23" s="5"/>
      <c r="AB23" s="5"/>
      <c r="AC23" s="5"/>
      <c r="AD23" s="5"/>
    </row>
    <row r="24" ht="15.0" customHeight="1">
      <c r="A24" s="106" t="s">
        <v>378</v>
      </c>
      <c r="B24" s="118" t="s">
        <v>378</v>
      </c>
      <c r="C24" s="108">
        <f t="shared" si="1"/>
        <v>0</v>
      </c>
      <c r="D24" s="108"/>
      <c r="E24" s="113" t="s">
        <v>378</v>
      </c>
      <c r="F24" s="118" t="s">
        <v>378</v>
      </c>
      <c r="G24" s="108"/>
      <c r="H24" s="108"/>
      <c r="I24" s="118" t="s">
        <v>378</v>
      </c>
      <c r="J24" s="71"/>
      <c r="K24" s="115"/>
      <c r="L24" s="116"/>
      <c r="M24" s="142"/>
      <c r="N24" s="39"/>
      <c r="O24" s="146"/>
      <c r="P24" s="147"/>
      <c r="Q24" s="5"/>
      <c r="R24" s="5"/>
      <c r="S24" s="5"/>
      <c r="T24" s="5"/>
      <c r="U24" s="5"/>
      <c r="V24" s="5"/>
      <c r="W24" s="5"/>
      <c r="X24" s="5"/>
      <c r="Y24" s="5"/>
      <c r="Z24" s="5"/>
      <c r="AA24" s="5"/>
      <c r="AB24" s="5"/>
      <c r="AC24" s="5"/>
      <c r="AD24" s="5"/>
    </row>
    <row r="25" ht="15.0" customHeight="1">
      <c r="A25" s="106" t="s">
        <v>378</v>
      </c>
      <c r="B25" s="108" t="s">
        <v>378</v>
      </c>
      <c r="C25" s="108">
        <f t="shared" si="1"/>
        <v>0</v>
      </c>
      <c r="D25" s="108"/>
      <c r="E25" s="113" t="s">
        <v>378</v>
      </c>
      <c r="F25" s="108" t="s">
        <v>378</v>
      </c>
      <c r="G25" s="108"/>
      <c r="H25" s="108"/>
      <c r="I25" s="108" t="s">
        <v>378</v>
      </c>
      <c r="J25" s="71"/>
      <c r="K25" s="115"/>
      <c r="L25" s="116"/>
      <c r="M25" s="142"/>
      <c r="N25" s="143"/>
      <c r="O25" s="144"/>
      <c r="P25" s="145"/>
      <c r="Q25" s="5"/>
      <c r="R25" s="5"/>
      <c r="S25" s="5"/>
      <c r="T25" s="5"/>
      <c r="U25" s="5"/>
      <c r="V25" s="5"/>
      <c r="W25" s="5"/>
      <c r="X25" s="5"/>
      <c r="Y25" s="5"/>
      <c r="Z25" s="5"/>
      <c r="AA25" s="5"/>
      <c r="AB25" s="5"/>
      <c r="AC25" s="5"/>
      <c r="AD25" s="5"/>
    </row>
    <row r="26" ht="15.0" customHeight="1">
      <c r="A26" s="106" t="s">
        <v>378</v>
      </c>
      <c r="B26" s="108" t="s">
        <v>378</v>
      </c>
      <c r="C26" s="108">
        <f t="shared" si="1"/>
        <v>0</v>
      </c>
      <c r="D26" s="108"/>
      <c r="E26" s="113" t="s">
        <v>378</v>
      </c>
      <c r="F26" s="113" t="s">
        <v>378</v>
      </c>
      <c r="G26" s="108"/>
      <c r="H26" s="108"/>
      <c r="I26" s="113" t="s">
        <v>378</v>
      </c>
      <c r="J26" s="71"/>
      <c r="K26" s="115"/>
      <c r="L26" s="116"/>
      <c r="M26" s="142"/>
      <c r="N26" s="148"/>
      <c r="O26" s="149"/>
      <c r="P26" s="150"/>
      <c r="Q26" s="5"/>
      <c r="R26" s="5"/>
      <c r="S26" s="5"/>
      <c r="T26" s="5"/>
      <c r="U26" s="5"/>
      <c r="V26" s="5"/>
      <c r="W26" s="5"/>
      <c r="X26" s="5"/>
      <c r="Y26" s="5"/>
      <c r="Z26" s="5"/>
      <c r="AA26" s="5"/>
      <c r="AB26" s="5"/>
      <c r="AC26" s="5"/>
      <c r="AD26" s="5"/>
    </row>
    <row r="27" ht="15.0" customHeight="1">
      <c r="A27" s="106" t="s">
        <v>378</v>
      </c>
      <c r="B27" s="108" t="s">
        <v>378</v>
      </c>
      <c r="C27" s="108">
        <f t="shared" si="1"/>
        <v>0</v>
      </c>
      <c r="D27" s="108"/>
      <c r="E27" s="113" t="s">
        <v>378</v>
      </c>
      <c r="F27" s="113" t="s">
        <v>378</v>
      </c>
      <c r="G27" s="108"/>
      <c r="H27" s="108"/>
      <c r="I27" s="113" t="s">
        <v>378</v>
      </c>
      <c r="J27" s="71"/>
      <c r="K27" s="115"/>
      <c r="L27" s="116"/>
      <c r="M27" s="151"/>
      <c r="N27" s="152"/>
      <c r="O27" s="152"/>
      <c r="P27" s="153"/>
      <c r="Q27" s="5"/>
      <c r="R27" s="5"/>
      <c r="S27" s="5"/>
      <c r="T27" s="5"/>
      <c r="U27" s="5"/>
      <c r="V27" s="5"/>
      <c r="W27" s="5"/>
      <c r="X27" s="5"/>
      <c r="Y27" s="5"/>
      <c r="Z27" s="5"/>
      <c r="AA27" s="5"/>
      <c r="AB27" s="5"/>
      <c r="AC27" s="5"/>
      <c r="AD27" s="5"/>
    </row>
    <row r="28" ht="15.0" customHeight="1">
      <c r="A28" s="106" t="s">
        <v>378</v>
      </c>
      <c r="B28" s="108" t="s">
        <v>378</v>
      </c>
      <c r="C28" s="108">
        <f t="shared" si="1"/>
        <v>0</v>
      </c>
      <c r="D28" s="108"/>
      <c r="E28" s="113" t="s">
        <v>378</v>
      </c>
      <c r="F28" s="108" t="s">
        <v>378</v>
      </c>
      <c r="G28" s="108"/>
      <c r="H28" s="108"/>
      <c r="I28" s="108" t="s">
        <v>378</v>
      </c>
      <c r="J28" s="71"/>
      <c r="K28" s="115"/>
      <c r="L28" s="116"/>
      <c r="M28" s="151"/>
      <c r="N28" s="152"/>
      <c r="O28" s="152"/>
      <c r="P28" s="153"/>
      <c r="Q28" s="5"/>
      <c r="R28" s="5"/>
      <c r="S28" s="5"/>
      <c r="T28" s="5"/>
      <c r="U28" s="5"/>
      <c r="V28" s="5"/>
      <c r="W28" s="5"/>
      <c r="X28" s="5"/>
      <c r="Y28" s="5"/>
      <c r="Z28" s="5"/>
      <c r="AA28" s="5"/>
      <c r="AB28" s="5"/>
      <c r="AC28" s="5"/>
      <c r="AD28" s="5"/>
    </row>
    <row r="29" ht="15.0" customHeight="1">
      <c r="A29" s="106" t="s">
        <v>378</v>
      </c>
      <c r="B29" s="108" t="s">
        <v>378</v>
      </c>
      <c r="C29" s="108">
        <f t="shared" si="1"/>
        <v>0</v>
      </c>
      <c r="D29" s="108"/>
      <c r="E29" s="113" t="s">
        <v>378</v>
      </c>
      <c r="F29" s="108" t="s">
        <v>378</v>
      </c>
      <c r="G29" s="108"/>
      <c r="H29" s="108"/>
      <c r="I29" s="108" t="s">
        <v>378</v>
      </c>
      <c r="J29" s="71"/>
      <c r="K29" s="115"/>
      <c r="L29" s="116"/>
      <c r="M29" s="151"/>
      <c r="N29" s="152"/>
      <c r="O29" s="152"/>
      <c r="P29" s="153"/>
      <c r="Q29" s="5"/>
      <c r="R29" s="5"/>
      <c r="S29" s="5"/>
      <c r="T29" s="5"/>
      <c r="U29" s="5"/>
      <c r="V29" s="5"/>
      <c r="W29" s="5"/>
      <c r="X29" s="5"/>
      <c r="Y29" s="5"/>
      <c r="Z29" s="5"/>
      <c r="AA29" s="5"/>
      <c r="AB29" s="5"/>
      <c r="AC29" s="5"/>
      <c r="AD29" s="5"/>
    </row>
    <row r="30" ht="15.0" customHeight="1">
      <c r="A30" s="106" t="s">
        <v>378</v>
      </c>
      <c r="B30" s="113" t="s">
        <v>378</v>
      </c>
      <c r="C30" s="108">
        <f t="shared" si="1"/>
        <v>0</v>
      </c>
      <c r="D30" s="108"/>
      <c r="E30" s="113" t="s">
        <v>378</v>
      </c>
      <c r="F30" s="113" t="s">
        <v>378</v>
      </c>
      <c r="G30" s="108"/>
      <c r="H30" s="108"/>
      <c r="I30" s="113" t="s">
        <v>378</v>
      </c>
      <c r="J30" s="71"/>
      <c r="K30" s="115"/>
      <c r="L30" s="116"/>
      <c r="M30" s="151"/>
      <c r="N30" s="152"/>
      <c r="O30" s="152"/>
      <c r="P30" s="153"/>
      <c r="Q30" s="5"/>
      <c r="R30" s="5"/>
      <c r="S30" s="5"/>
      <c r="T30" s="5"/>
      <c r="U30" s="5"/>
      <c r="V30" s="5"/>
      <c r="W30" s="5"/>
      <c r="X30" s="5"/>
      <c r="Y30" s="5"/>
      <c r="Z30" s="5"/>
      <c r="AA30" s="5"/>
      <c r="AB30" s="5"/>
      <c r="AC30" s="5"/>
      <c r="AD30" s="5"/>
    </row>
    <row r="31" ht="15.0" customHeight="1">
      <c r="A31" s="106" t="s">
        <v>378</v>
      </c>
      <c r="B31" s="108" t="s">
        <v>378</v>
      </c>
      <c r="C31" s="108">
        <f t="shared" si="1"/>
        <v>0</v>
      </c>
      <c r="D31" s="108"/>
      <c r="E31" s="113" t="s">
        <v>378</v>
      </c>
      <c r="F31" s="113" t="s">
        <v>378</v>
      </c>
      <c r="G31" s="108"/>
      <c r="H31" s="108"/>
      <c r="I31" s="113" t="s">
        <v>378</v>
      </c>
      <c r="J31" s="71"/>
      <c r="K31" s="115"/>
      <c r="L31" s="116"/>
      <c r="M31" s="151"/>
      <c r="N31" s="152"/>
      <c r="O31" s="152"/>
      <c r="P31" s="153"/>
      <c r="Q31" s="5"/>
      <c r="R31" s="5"/>
      <c r="S31" s="5"/>
      <c r="T31" s="5"/>
      <c r="U31" s="5"/>
      <c r="V31" s="5"/>
      <c r="W31" s="5"/>
      <c r="X31" s="5"/>
      <c r="Y31" s="5"/>
      <c r="Z31" s="5"/>
      <c r="AA31" s="5"/>
      <c r="AB31" s="5"/>
      <c r="AC31" s="5"/>
      <c r="AD31" s="5"/>
    </row>
    <row r="32" ht="15.0" customHeight="1">
      <c r="A32" s="106" t="s">
        <v>378</v>
      </c>
      <c r="B32" s="108" t="s">
        <v>378</v>
      </c>
      <c r="C32" s="108">
        <f t="shared" si="1"/>
        <v>0</v>
      </c>
      <c r="D32" s="108"/>
      <c r="E32" s="113" t="s">
        <v>378</v>
      </c>
      <c r="F32" s="113" t="s">
        <v>378</v>
      </c>
      <c r="G32" s="108"/>
      <c r="H32" s="108"/>
      <c r="I32" s="113" t="s">
        <v>378</v>
      </c>
      <c r="J32" s="71"/>
      <c r="K32" s="115"/>
      <c r="L32" s="116"/>
      <c r="M32" s="151"/>
      <c r="N32" s="152"/>
      <c r="O32" s="152"/>
      <c r="P32" s="153"/>
      <c r="Q32" s="5"/>
      <c r="R32" s="5"/>
      <c r="S32" s="5"/>
      <c r="T32" s="5"/>
      <c r="U32" s="5"/>
      <c r="V32" s="5"/>
      <c r="W32" s="5"/>
      <c r="X32" s="5"/>
      <c r="Y32" s="5"/>
      <c r="Z32" s="5"/>
      <c r="AA32" s="5"/>
      <c r="AB32" s="5"/>
      <c r="AC32" s="5"/>
      <c r="AD32" s="5"/>
    </row>
    <row r="33" ht="15.0" customHeight="1">
      <c r="A33" s="106" t="s">
        <v>378</v>
      </c>
      <c r="B33" s="108" t="s">
        <v>378</v>
      </c>
      <c r="C33" s="108">
        <f t="shared" si="1"/>
        <v>0</v>
      </c>
      <c r="D33" s="108"/>
      <c r="E33" s="113" t="s">
        <v>378</v>
      </c>
      <c r="F33" s="108" t="s">
        <v>378</v>
      </c>
      <c r="G33" s="108"/>
      <c r="H33" s="108"/>
      <c r="I33" s="108" t="s">
        <v>378</v>
      </c>
      <c r="J33" s="71"/>
      <c r="K33" s="115"/>
      <c r="L33" s="116"/>
      <c r="M33" s="151"/>
      <c r="N33" s="152"/>
      <c r="O33" s="152"/>
      <c r="P33" s="153"/>
      <c r="Q33" s="5"/>
      <c r="R33" s="5"/>
      <c r="S33" s="5"/>
      <c r="T33" s="5"/>
      <c r="U33" s="5"/>
      <c r="V33" s="5"/>
      <c r="W33" s="5"/>
      <c r="X33" s="5"/>
      <c r="Y33" s="5"/>
      <c r="Z33" s="5"/>
      <c r="AA33" s="5"/>
      <c r="AB33" s="5"/>
      <c r="AC33" s="5"/>
      <c r="AD33" s="5"/>
    </row>
    <row r="34" ht="15.0" customHeight="1">
      <c r="A34" s="106" t="s">
        <v>378</v>
      </c>
      <c r="B34" s="108" t="s">
        <v>378</v>
      </c>
      <c r="C34" s="108">
        <f t="shared" si="1"/>
        <v>0</v>
      </c>
      <c r="D34" s="108"/>
      <c r="E34" s="113" t="s">
        <v>378</v>
      </c>
      <c r="F34" s="108" t="s">
        <v>378</v>
      </c>
      <c r="G34" s="108"/>
      <c r="H34" s="108"/>
      <c r="I34" s="108" t="s">
        <v>378</v>
      </c>
      <c r="J34" s="71"/>
      <c r="K34" s="115"/>
      <c r="L34" s="116"/>
      <c r="M34" s="151"/>
      <c r="N34" s="152"/>
      <c r="O34" s="152"/>
      <c r="P34" s="153"/>
      <c r="Q34" s="5"/>
      <c r="R34" s="5"/>
      <c r="S34" s="5"/>
      <c r="T34" s="5"/>
      <c r="U34" s="5"/>
      <c r="V34" s="5"/>
      <c r="W34" s="5"/>
      <c r="X34" s="5"/>
      <c r="Y34" s="5"/>
      <c r="Z34" s="5"/>
      <c r="AA34" s="5"/>
      <c r="AB34" s="5"/>
      <c r="AC34" s="5"/>
      <c r="AD34" s="5"/>
    </row>
    <row r="35" ht="15.0" customHeight="1">
      <c r="A35" s="106" t="s">
        <v>378</v>
      </c>
      <c r="B35" s="108" t="s">
        <v>378</v>
      </c>
      <c r="C35" s="108">
        <f t="shared" si="1"/>
        <v>0</v>
      </c>
      <c r="D35" s="108"/>
      <c r="E35" s="113" t="s">
        <v>378</v>
      </c>
      <c r="F35" s="113" t="s">
        <v>378</v>
      </c>
      <c r="G35" s="108"/>
      <c r="H35" s="108"/>
      <c r="I35" s="113" t="s">
        <v>378</v>
      </c>
      <c r="J35" s="71"/>
      <c r="K35" s="115"/>
      <c r="L35" s="116"/>
      <c r="M35" s="151"/>
      <c r="N35" s="152"/>
      <c r="O35" s="152"/>
      <c r="P35" s="153"/>
      <c r="Q35" s="5"/>
      <c r="R35" s="5"/>
      <c r="S35" s="5"/>
      <c r="T35" s="5"/>
      <c r="U35" s="5"/>
      <c r="V35" s="5"/>
      <c r="W35" s="5"/>
      <c r="X35" s="5"/>
      <c r="Y35" s="5"/>
      <c r="Z35" s="5"/>
      <c r="AA35" s="5"/>
      <c r="AB35" s="5"/>
      <c r="AC35" s="5"/>
      <c r="AD35" s="5"/>
    </row>
    <row r="36" ht="15.0" customHeight="1">
      <c r="A36" s="106" t="s">
        <v>378</v>
      </c>
      <c r="B36" s="108" t="s">
        <v>378</v>
      </c>
      <c r="C36" s="108">
        <f t="shared" si="1"/>
        <v>0</v>
      </c>
      <c r="D36" s="108"/>
      <c r="E36" s="113" t="s">
        <v>378</v>
      </c>
      <c r="F36" s="113" t="s">
        <v>378</v>
      </c>
      <c r="G36" s="108"/>
      <c r="H36" s="108"/>
      <c r="I36" s="113" t="s">
        <v>378</v>
      </c>
      <c r="J36" s="71"/>
      <c r="K36" s="154"/>
      <c r="L36" s="154"/>
      <c r="M36" s="5"/>
      <c r="N36" s="152"/>
      <c r="O36" s="152"/>
      <c r="P36" s="153"/>
      <c r="Q36" s="5"/>
      <c r="R36" s="5"/>
      <c r="S36" s="5"/>
      <c r="T36" s="5"/>
      <c r="U36" s="5"/>
      <c r="V36" s="5"/>
      <c r="W36" s="5"/>
      <c r="X36" s="5"/>
      <c r="Y36" s="5"/>
      <c r="Z36" s="5"/>
      <c r="AA36" s="5"/>
      <c r="AB36" s="5"/>
      <c r="AC36" s="5"/>
      <c r="AD36" s="5"/>
    </row>
    <row r="37" ht="15.0" customHeight="1">
      <c r="A37" s="155" t="s">
        <v>378</v>
      </c>
      <c r="B37" s="113" t="s">
        <v>378</v>
      </c>
      <c r="C37" s="108">
        <f t="shared" si="1"/>
        <v>0</v>
      </c>
      <c r="D37" s="108"/>
      <c r="E37" s="113" t="s">
        <v>378</v>
      </c>
      <c r="F37" s="113" t="s">
        <v>378</v>
      </c>
      <c r="G37" s="108"/>
      <c r="H37" s="108"/>
      <c r="I37" s="113" t="s">
        <v>378</v>
      </c>
      <c r="J37" s="71"/>
      <c r="K37" s="156"/>
      <c r="L37" s="32"/>
      <c r="M37" s="96"/>
      <c r="N37" s="152"/>
      <c r="O37" s="152"/>
      <c r="P37" s="153"/>
      <c r="Q37" s="5"/>
      <c r="R37" s="5"/>
      <c r="S37" s="5"/>
      <c r="T37" s="5"/>
      <c r="U37" s="5"/>
      <c r="V37" s="5"/>
      <c r="W37" s="5"/>
      <c r="X37" s="5"/>
      <c r="Y37" s="96"/>
      <c r="Z37" s="96"/>
      <c r="AA37" s="96"/>
      <c r="AB37" s="96"/>
      <c r="AC37" s="96"/>
      <c r="AD37" s="96"/>
    </row>
    <row r="38" ht="15.0" customHeight="1">
      <c r="A38" s="155" t="s">
        <v>378</v>
      </c>
      <c r="B38" s="157">
        <f>SUM(B6:B37)</f>
        <v>2408</v>
      </c>
      <c r="C38" s="113" t="s">
        <v>378</v>
      </c>
      <c r="D38" s="108"/>
      <c r="E38" s="113" t="s">
        <v>378</v>
      </c>
      <c r="F38" s="108">
        <f>SUM(F4:F37)</f>
        <v>22</v>
      </c>
      <c r="G38" s="108" t="s">
        <v>378</v>
      </c>
      <c r="H38" s="108"/>
      <c r="I38" s="113" t="s">
        <v>378</v>
      </c>
      <c r="J38" s="71"/>
      <c r="K38" s="32"/>
      <c r="L38" s="32"/>
      <c r="M38" s="96"/>
      <c r="N38" s="152"/>
      <c r="O38" s="152"/>
      <c r="P38" s="153"/>
      <c r="Q38" s="5"/>
      <c r="R38" s="5"/>
      <c r="S38" s="5"/>
      <c r="T38" s="5"/>
      <c r="U38" s="5"/>
      <c r="V38" s="5"/>
      <c r="W38" s="5"/>
      <c r="X38" s="104"/>
      <c r="Y38" s="32"/>
      <c r="Z38" s="32"/>
      <c r="AA38" s="32"/>
      <c r="AB38" s="32"/>
      <c r="AC38" s="32"/>
      <c r="AD38" s="32"/>
    </row>
    <row r="39" ht="15.0" customHeight="1">
      <c r="A39" s="71"/>
      <c r="B39" s="71"/>
      <c r="C39" s="71"/>
      <c r="D39" s="71"/>
      <c r="E39" s="71"/>
      <c r="F39" s="71"/>
      <c r="G39" s="71"/>
      <c r="H39" s="71"/>
      <c r="I39" s="71"/>
      <c r="J39" s="71"/>
      <c r="K39" s="32"/>
      <c r="L39" s="32"/>
      <c r="M39" s="158"/>
      <c r="N39" s="152"/>
      <c r="O39" s="152"/>
      <c r="P39" s="153"/>
      <c r="Q39" s="159"/>
      <c r="R39" s="159"/>
      <c r="S39" s="5"/>
      <c r="T39" s="5"/>
      <c r="U39" s="5"/>
      <c r="V39" s="5"/>
      <c r="W39" s="5"/>
      <c r="X39" s="104"/>
      <c r="Y39" s="160"/>
      <c r="Z39" s="160"/>
      <c r="AA39" s="160"/>
      <c r="AB39" s="160"/>
      <c r="AC39" s="160"/>
      <c r="AD39" s="160"/>
    </row>
    <row r="40" ht="15.0" customHeight="1">
      <c r="A40" s="71"/>
      <c r="B40" s="71"/>
      <c r="C40" s="71"/>
      <c r="D40" s="71"/>
      <c r="E40" s="71"/>
      <c r="F40" s="71"/>
      <c r="G40" s="71"/>
      <c r="H40" s="71"/>
      <c r="I40" s="71"/>
      <c r="J40" s="71"/>
      <c r="K40" s="32"/>
      <c r="L40" s="32"/>
      <c r="M40" s="158"/>
      <c r="N40" s="152"/>
      <c r="O40" s="152"/>
      <c r="P40" s="153"/>
      <c r="Q40" s="159"/>
      <c r="R40" s="159"/>
      <c r="S40" s="5"/>
      <c r="T40" s="5"/>
      <c r="U40" s="5"/>
      <c r="V40" s="5"/>
      <c r="W40" s="5"/>
      <c r="X40" s="104"/>
      <c r="Y40" s="160"/>
      <c r="Z40" s="160"/>
      <c r="AA40" s="160"/>
      <c r="AB40" s="160"/>
      <c r="AC40" s="160"/>
      <c r="AD40" s="160"/>
    </row>
    <row r="41" ht="15.0" customHeight="1">
      <c r="A41" s="71"/>
      <c r="B41" s="71"/>
      <c r="C41" s="71"/>
      <c r="D41" s="71"/>
      <c r="E41" s="71"/>
      <c r="F41" s="71"/>
      <c r="G41" s="71"/>
      <c r="H41" s="71"/>
      <c r="I41" s="71"/>
      <c r="J41" s="71"/>
      <c r="K41" s="5"/>
      <c r="L41" s="5"/>
      <c r="M41" s="5"/>
      <c r="N41" s="5"/>
      <c r="O41" s="5"/>
      <c r="P41" s="5"/>
      <c r="Q41" s="5"/>
      <c r="R41" s="5"/>
      <c r="S41" s="5"/>
      <c r="T41" s="5"/>
      <c r="U41" s="5"/>
      <c r="V41" s="5"/>
      <c r="W41" s="5"/>
      <c r="X41" s="5"/>
      <c r="Y41" s="5"/>
      <c r="Z41" s="5"/>
      <c r="AA41" s="5"/>
      <c r="AB41" s="5"/>
      <c r="AC41" s="5"/>
      <c r="AD41" s="5"/>
    </row>
    <row r="42" ht="15.0" customHeight="1">
      <c r="A42" s="71"/>
      <c r="B42" s="71"/>
      <c r="C42" s="71"/>
      <c r="D42" s="71"/>
      <c r="E42" s="71"/>
      <c r="F42" s="71"/>
      <c r="G42" s="71"/>
      <c r="H42" s="71"/>
      <c r="I42" s="71"/>
      <c r="J42" s="71"/>
      <c r="K42" s="96"/>
      <c r="L42" s="5"/>
      <c r="M42" s="5"/>
      <c r="N42" s="5"/>
      <c r="O42" s="5"/>
      <c r="P42" s="5"/>
      <c r="Q42" s="5"/>
      <c r="R42" s="5"/>
      <c r="S42" s="5"/>
      <c r="T42" s="5"/>
      <c r="U42" s="5"/>
      <c r="V42" s="5"/>
      <c r="W42" s="5"/>
      <c r="X42" s="5"/>
      <c r="Y42" s="5"/>
      <c r="Z42" s="5"/>
      <c r="AA42" s="5"/>
      <c r="AB42" s="5"/>
      <c r="AC42" s="5"/>
      <c r="AD42" s="5"/>
    </row>
    <row r="43" ht="15.0" customHeight="1">
      <c r="A43" s="161" t="s">
        <v>389</v>
      </c>
      <c r="B43" s="162"/>
      <c r="C43" s="162"/>
      <c r="D43" s="162"/>
      <c r="E43" s="162"/>
      <c r="F43" s="163"/>
      <c r="G43" s="161" t="s">
        <v>389</v>
      </c>
      <c r="H43" s="162"/>
      <c r="I43" s="162"/>
      <c r="J43" s="162"/>
      <c r="K43" s="162"/>
      <c r="L43" s="163"/>
      <c r="M43" s="5"/>
      <c r="N43" s="5"/>
      <c r="O43" s="5"/>
      <c r="P43" s="5"/>
      <c r="Q43" s="5"/>
      <c r="R43" s="5"/>
      <c r="S43" s="5"/>
      <c r="T43" s="5"/>
      <c r="U43" s="5"/>
      <c r="V43" s="5"/>
      <c r="W43" s="5"/>
      <c r="X43" s="5"/>
      <c r="Y43" s="5"/>
      <c r="Z43" s="5"/>
      <c r="AA43" s="5"/>
      <c r="AB43" s="5"/>
      <c r="AC43" s="5"/>
      <c r="AD43" s="5"/>
    </row>
    <row r="44" ht="15.0" customHeight="1">
      <c r="A44" s="161" t="s">
        <v>390</v>
      </c>
      <c r="B44" s="162"/>
      <c r="C44" s="162"/>
      <c r="D44" s="162"/>
      <c r="E44" s="162"/>
      <c r="F44" s="163"/>
      <c r="G44" s="161" t="s">
        <v>390</v>
      </c>
      <c r="H44" s="162"/>
      <c r="I44" s="162"/>
      <c r="J44" s="162"/>
      <c r="K44" s="162"/>
      <c r="L44" s="163"/>
      <c r="M44" s="5"/>
      <c r="N44" s="5"/>
      <c r="O44" s="5"/>
      <c r="P44" s="5"/>
      <c r="Q44" s="5"/>
      <c r="R44" s="5"/>
      <c r="S44" s="5"/>
      <c r="T44" s="5"/>
      <c r="U44" s="5"/>
      <c r="V44" s="5"/>
      <c r="W44" s="5"/>
      <c r="X44" s="5"/>
      <c r="Y44" s="5"/>
      <c r="Z44" s="5"/>
      <c r="AA44" s="5"/>
      <c r="AB44" s="5"/>
      <c r="AC44" s="5"/>
      <c r="AD44" s="5"/>
    </row>
    <row r="45" ht="15.0" customHeight="1">
      <c r="A45" s="71"/>
      <c r="B45" s="93" t="s">
        <v>391</v>
      </c>
      <c r="C45" s="71"/>
      <c r="D45" s="71"/>
      <c r="E45" s="71"/>
      <c r="F45" s="71"/>
      <c r="G45" s="71"/>
      <c r="H45" s="71"/>
      <c r="I45" s="71"/>
      <c r="J45" s="71"/>
      <c r="K45" s="5"/>
      <c r="L45" s="5"/>
      <c r="M45" s="5"/>
      <c r="N45" s="5"/>
      <c r="O45" s="5"/>
      <c r="P45" s="5"/>
      <c r="Q45" s="5"/>
      <c r="R45" s="5"/>
      <c r="S45" s="5"/>
      <c r="T45" s="5"/>
      <c r="U45" s="5"/>
      <c r="V45" s="5"/>
      <c r="W45" s="5"/>
      <c r="X45" s="5"/>
      <c r="Y45" s="5"/>
      <c r="Z45" s="5"/>
      <c r="AA45" s="5"/>
      <c r="AB45" s="5"/>
      <c r="AC45" s="5"/>
      <c r="AD45" s="5"/>
    </row>
    <row r="46" ht="15.0" customHeight="1">
      <c r="A46" s="71"/>
      <c r="B46" s="164" t="s">
        <v>392</v>
      </c>
      <c r="D46" s="71"/>
      <c r="E46" s="71"/>
      <c r="F46" s="71"/>
      <c r="G46" s="71"/>
      <c r="H46" s="71"/>
      <c r="I46" s="71"/>
      <c r="J46" s="71"/>
      <c r="K46" s="5"/>
      <c r="L46" s="5"/>
      <c r="M46" s="5"/>
      <c r="N46" s="5"/>
      <c r="O46" s="5"/>
      <c r="P46" s="5"/>
      <c r="Q46" s="5"/>
      <c r="R46" s="5"/>
      <c r="S46" s="5"/>
      <c r="T46" s="5"/>
      <c r="U46" s="5"/>
      <c r="V46" s="5"/>
      <c r="W46" s="5"/>
      <c r="X46" s="5"/>
      <c r="Y46" s="5"/>
      <c r="Z46" s="5"/>
      <c r="AA46" s="5"/>
      <c r="AB46" s="5"/>
      <c r="AC46" s="5"/>
      <c r="AD46" s="5"/>
    </row>
    <row r="47" ht="15.0" customHeight="1">
      <c r="A47" s="71"/>
      <c r="B47" s="93" t="s">
        <v>393</v>
      </c>
      <c r="D47" s="71"/>
      <c r="E47" s="71"/>
      <c r="F47" s="71"/>
      <c r="G47" s="71"/>
      <c r="H47" s="71"/>
      <c r="I47" s="71"/>
      <c r="J47" s="71"/>
      <c r="K47" s="5"/>
      <c r="L47" s="5"/>
      <c r="M47" s="5"/>
      <c r="N47" s="5"/>
      <c r="O47" s="5"/>
      <c r="P47" s="5"/>
      <c r="Q47" s="5"/>
      <c r="R47" s="5"/>
      <c r="S47" s="5"/>
      <c r="T47" s="5"/>
      <c r="U47" s="5"/>
      <c r="V47" s="5"/>
      <c r="W47" s="5"/>
      <c r="X47" s="5"/>
      <c r="Y47" s="5"/>
      <c r="Z47" s="5"/>
      <c r="AA47" s="5"/>
      <c r="AB47" s="5"/>
      <c r="AC47" s="5"/>
      <c r="AD47" s="5"/>
    </row>
    <row r="48" ht="15.0" customHeight="1">
      <c r="A48" s="71"/>
      <c r="B48" s="71"/>
      <c r="C48" s="71"/>
      <c r="D48" s="71"/>
      <c r="E48" s="71"/>
      <c r="F48" s="71"/>
      <c r="G48" s="71"/>
      <c r="H48" s="71"/>
      <c r="I48" s="71"/>
      <c r="J48" s="71"/>
      <c r="K48" s="5"/>
      <c r="L48" s="5"/>
      <c r="M48" s="5"/>
      <c r="N48" s="5"/>
      <c r="O48" s="5"/>
      <c r="P48" s="5"/>
      <c r="Q48" s="5"/>
      <c r="R48" s="5"/>
      <c r="S48" s="5"/>
      <c r="T48" s="5"/>
      <c r="U48" s="5"/>
      <c r="V48" s="5"/>
      <c r="W48" s="5"/>
      <c r="X48" s="5"/>
      <c r="Y48" s="5"/>
      <c r="Z48" s="5"/>
      <c r="AA48" s="5"/>
      <c r="AB48" s="5"/>
      <c r="AC48" s="5"/>
      <c r="AD48" s="5"/>
    </row>
    <row r="49" ht="15.0" customHeight="1">
      <c r="A49" s="71"/>
      <c r="B49" s="40" t="s">
        <v>394</v>
      </c>
      <c r="C49" s="71"/>
      <c r="D49" s="71"/>
      <c r="E49" s="71"/>
      <c r="F49" s="71"/>
      <c r="G49" s="71"/>
      <c r="H49" s="71"/>
      <c r="I49" s="71"/>
      <c r="J49" s="71"/>
      <c r="K49" s="5"/>
      <c r="L49" s="5"/>
      <c r="M49" s="5"/>
      <c r="N49" s="5"/>
      <c r="O49" s="5"/>
      <c r="P49" s="5"/>
      <c r="Q49" s="5"/>
      <c r="R49" s="5"/>
      <c r="S49" s="5"/>
      <c r="T49" s="5"/>
      <c r="U49" s="5"/>
      <c r="V49" s="5"/>
      <c r="W49" s="5"/>
      <c r="X49" s="5"/>
      <c r="Y49" s="5"/>
      <c r="Z49" s="5"/>
      <c r="AA49" s="5"/>
      <c r="AB49" s="5"/>
      <c r="AC49" s="5"/>
      <c r="AD49" s="5"/>
    </row>
    <row r="50" ht="15.0" customHeight="1">
      <c r="A50" s="71"/>
      <c r="B50" s="40" t="s">
        <v>396</v>
      </c>
      <c r="D50" s="71"/>
      <c r="E50" s="71"/>
      <c r="F50" s="71"/>
      <c r="G50" s="71"/>
      <c r="H50" s="71"/>
      <c r="I50" s="71"/>
      <c r="J50" s="71"/>
      <c r="K50" s="96"/>
      <c r="L50" s="5"/>
      <c r="M50" s="5"/>
      <c r="N50" s="5"/>
      <c r="O50" s="5"/>
      <c r="P50" s="5"/>
      <c r="Q50" s="5"/>
      <c r="R50" s="5"/>
      <c r="S50" s="5"/>
      <c r="T50" s="5"/>
      <c r="U50" s="5"/>
      <c r="V50" s="5"/>
      <c r="W50" s="5"/>
      <c r="X50" s="5"/>
      <c r="Y50" s="5"/>
      <c r="Z50" s="5"/>
      <c r="AA50" s="5"/>
      <c r="AB50" s="5"/>
      <c r="AC50" s="5"/>
      <c r="AD50" s="5"/>
    </row>
    <row r="51" ht="15.0" customHeight="1">
      <c r="A51" s="71"/>
      <c r="B51" s="40" t="s">
        <v>397</v>
      </c>
      <c r="D51" s="71"/>
      <c r="E51" s="71"/>
      <c r="F51" s="71"/>
      <c r="G51" s="71"/>
      <c r="H51" s="71"/>
      <c r="I51" s="71"/>
      <c r="J51" s="71"/>
      <c r="K51" s="96"/>
      <c r="L51" s="5"/>
      <c r="M51" s="5"/>
      <c r="N51" s="5"/>
      <c r="O51" s="5"/>
      <c r="P51" s="5"/>
      <c r="Q51" s="5"/>
      <c r="R51" s="5"/>
      <c r="S51" s="5"/>
      <c r="T51" s="5"/>
      <c r="U51" s="5"/>
      <c r="V51" s="5"/>
      <c r="W51" s="5"/>
      <c r="X51" s="5"/>
      <c r="Y51" s="5"/>
      <c r="Z51" s="5"/>
      <c r="AA51" s="5"/>
      <c r="AB51" s="5"/>
      <c r="AC51" s="5"/>
      <c r="AD51" s="5"/>
    </row>
    <row r="52" ht="15.0" customHeight="1">
      <c r="A52" s="71"/>
      <c r="B52" s="40" t="s">
        <v>398</v>
      </c>
      <c r="D52" s="71"/>
      <c r="E52" s="71"/>
      <c r="F52" s="71"/>
      <c r="G52" s="71"/>
      <c r="H52" s="71"/>
      <c r="I52" s="71"/>
      <c r="J52" s="71"/>
      <c r="K52" s="5"/>
      <c r="L52" s="5"/>
      <c r="M52" s="5"/>
      <c r="N52" s="5"/>
      <c r="O52" s="5"/>
      <c r="P52" s="5"/>
      <c r="Q52" s="5"/>
      <c r="R52" s="5"/>
      <c r="S52" s="5"/>
      <c r="T52" s="5"/>
      <c r="U52" s="5"/>
      <c r="V52" s="5"/>
      <c r="W52" s="5"/>
      <c r="X52" s="5"/>
      <c r="Y52" s="5"/>
      <c r="Z52" s="5"/>
      <c r="AA52" s="5"/>
      <c r="AB52" s="5"/>
      <c r="AC52" s="5"/>
      <c r="AD52" s="5"/>
    </row>
    <row r="53" ht="15.0" customHeight="1">
      <c r="A53" s="71"/>
      <c r="B53" s="40" t="s">
        <v>399</v>
      </c>
      <c r="D53" s="71"/>
      <c r="E53" s="71"/>
      <c r="F53" s="71"/>
      <c r="G53" s="71"/>
      <c r="H53" s="71"/>
      <c r="I53" s="71"/>
      <c r="J53" s="71"/>
      <c r="K53" s="5"/>
      <c r="L53" s="5"/>
      <c r="M53" s="5"/>
      <c r="N53" s="5"/>
      <c r="O53" s="5"/>
      <c r="P53" s="5"/>
      <c r="Q53" s="5"/>
      <c r="R53" s="5"/>
      <c r="S53" s="5"/>
      <c r="T53" s="5"/>
      <c r="U53" s="5"/>
      <c r="V53" s="5"/>
      <c r="W53" s="5"/>
      <c r="X53" s="5"/>
      <c r="Y53" s="5"/>
      <c r="Z53" s="5"/>
      <c r="AA53" s="5"/>
      <c r="AB53" s="5"/>
      <c r="AC53" s="5"/>
      <c r="AD53" s="5"/>
    </row>
    <row r="54" ht="15.0" customHeight="1">
      <c r="A54" s="71"/>
      <c r="B54" s="40" t="s">
        <v>400</v>
      </c>
      <c r="D54" s="71"/>
      <c r="E54" s="71"/>
      <c r="F54" s="71"/>
      <c r="G54" s="71"/>
      <c r="H54" s="71"/>
      <c r="I54" s="71"/>
      <c r="J54" s="71"/>
      <c r="K54" s="5"/>
      <c r="L54" s="5"/>
      <c r="M54" s="5"/>
      <c r="N54" s="5"/>
      <c r="O54" s="5"/>
      <c r="P54" s="5"/>
      <c r="Q54" s="5"/>
      <c r="R54" s="5"/>
      <c r="S54" s="5"/>
      <c r="T54" s="5"/>
      <c r="U54" s="5"/>
      <c r="V54" s="5"/>
      <c r="W54" s="5"/>
      <c r="X54" s="5"/>
      <c r="Y54" s="5"/>
      <c r="Z54" s="5"/>
      <c r="AA54" s="5"/>
      <c r="AB54" s="5"/>
      <c r="AC54" s="5"/>
      <c r="AD54" s="5"/>
    </row>
    <row r="55" ht="15.0" customHeight="1">
      <c r="A55" s="71"/>
      <c r="B55" s="40" t="s">
        <v>401</v>
      </c>
      <c r="D55" s="71"/>
      <c r="E55" s="71"/>
      <c r="F55" s="71"/>
      <c r="G55" s="71"/>
      <c r="H55" s="71"/>
      <c r="I55" s="71"/>
      <c r="J55" s="71"/>
      <c r="K55" s="5"/>
      <c r="L55" s="5"/>
      <c r="M55" s="5"/>
      <c r="N55" s="5"/>
      <c r="O55" s="5"/>
      <c r="P55" s="5"/>
      <c r="Q55" s="5"/>
      <c r="R55" s="5"/>
      <c r="S55" s="5"/>
      <c r="T55" s="5"/>
      <c r="U55" s="5"/>
      <c r="V55" s="5"/>
      <c r="W55" s="5"/>
      <c r="X55" s="5"/>
      <c r="Y55" s="5"/>
      <c r="Z55" s="5"/>
      <c r="AA55" s="5"/>
      <c r="AB55" s="5"/>
      <c r="AC55" s="5"/>
      <c r="AD55" s="5"/>
    </row>
    <row r="56" ht="15.0" customHeight="1">
      <c r="A56" s="71"/>
      <c r="B56" s="40" t="s">
        <v>402</v>
      </c>
      <c r="D56" s="71"/>
      <c r="E56" s="71"/>
      <c r="F56" s="71"/>
      <c r="G56" s="71"/>
      <c r="H56" s="71"/>
      <c r="I56" s="71"/>
      <c r="J56" s="71"/>
      <c r="K56" s="5"/>
      <c r="L56" s="5"/>
      <c r="M56" s="5"/>
      <c r="N56" s="5"/>
      <c r="O56" s="5"/>
      <c r="P56" s="5"/>
      <c r="Q56" s="5"/>
      <c r="R56" s="5"/>
      <c r="S56" s="5"/>
      <c r="T56" s="5"/>
      <c r="U56" s="5"/>
      <c r="V56" s="5"/>
      <c r="W56" s="5"/>
      <c r="X56" s="5"/>
      <c r="Y56" s="5"/>
      <c r="Z56" s="5"/>
      <c r="AA56" s="5"/>
      <c r="AB56" s="5"/>
      <c r="AC56" s="5"/>
      <c r="AD56" s="5"/>
    </row>
    <row r="57" ht="15.0" customHeight="1">
      <c r="A57" s="71"/>
      <c r="B57" s="40" t="s">
        <v>403</v>
      </c>
      <c r="D57" s="71"/>
      <c r="E57" s="71"/>
      <c r="F57" s="71"/>
      <c r="G57" s="71"/>
      <c r="H57" s="71"/>
      <c r="I57" s="71"/>
      <c r="J57" s="71"/>
      <c r="K57" s="5"/>
      <c r="L57" s="5"/>
      <c r="M57" s="5"/>
      <c r="N57" s="5"/>
      <c r="O57" s="5"/>
      <c r="P57" s="5"/>
      <c r="Q57" s="5"/>
      <c r="R57" s="5"/>
      <c r="S57" s="5"/>
      <c r="T57" s="5"/>
      <c r="U57" s="5"/>
      <c r="V57" s="5"/>
      <c r="W57" s="5"/>
      <c r="X57" s="5"/>
      <c r="Y57" s="5"/>
      <c r="Z57" s="5"/>
      <c r="AA57" s="5"/>
      <c r="AB57" s="5"/>
      <c r="AC57" s="5"/>
      <c r="AD57" s="5"/>
    </row>
    <row r="58" ht="15.0" customHeight="1">
      <c r="A58" s="71"/>
      <c r="B58" s="40" t="s">
        <v>404</v>
      </c>
      <c r="D58" s="71"/>
      <c r="E58" s="71"/>
      <c r="F58" s="71"/>
      <c r="G58" s="71"/>
      <c r="H58" s="71"/>
      <c r="I58" s="71"/>
      <c r="J58" s="71"/>
      <c r="K58" s="5"/>
      <c r="L58" s="5"/>
      <c r="M58" s="5"/>
      <c r="N58" s="5"/>
      <c r="O58" s="5"/>
      <c r="P58" s="5"/>
      <c r="Q58" s="5"/>
      <c r="R58" s="5"/>
      <c r="S58" s="5"/>
      <c r="T58" s="5"/>
      <c r="U58" s="5"/>
      <c r="V58" s="5"/>
      <c r="W58" s="5"/>
      <c r="X58" s="5"/>
      <c r="Y58" s="5"/>
      <c r="Z58" s="5"/>
      <c r="AA58" s="5"/>
      <c r="AB58" s="5"/>
      <c r="AC58" s="5"/>
      <c r="AD58" s="5"/>
    </row>
    <row r="59" ht="15.0" customHeight="1">
      <c r="A59" s="71"/>
      <c r="B59" s="40" t="s">
        <v>405</v>
      </c>
      <c r="D59" s="71"/>
      <c r="E59" s="71"/>
      <c r="F59" s="71"/>
      <c r="G59" s="71"/>
      <c r="H59" s="71"/>
      <c r="I59" s="71"/>
      <c r="J59" s="71"/>
      <c r="K59" s="5"/>
      <c r="L59" s="5"/>
      <c r="M59" s="5"/>
      <c r="N59" s="5"/>
      <c r="O59" s="5"/>
      <c r="P59" s="5"/>
      <c r="Q59" s="5"/>
      <c r="R59" s="5"/>
      <c r="S59" s="5"/>
      <c r="T59" s="5"/>
      <c r="U59" s="5"/>
      <c r="V59" s="5"/>
      <c r="W59" s="5"/>
      <c r="X59" s="5"/>
      <c r="Y59" s="5"/>
      <c r="Z59" s="5"/>
      <c r="AA59" s="5"/>
      <c r="AB59" s="5"/>
      <c r="AC59" s="5"/>
      <c r="AD59" s="5"/>
    </row>
    <row r="60" ht="15.0" customHeight="1">
      <c r="A60" s="71"/>
      <c r="B60" s="40" t="s">
        <v>406</v>
      </c>
      <c r="D60" s="71"/>
      <c r="E60" s="71"/>
      <c r="F60" s="71"/>
      <c r="G60" s="71"/>
      <c r="H60" s="71"/>
      <c r="I60" s="71"/>
      <c r="J60" s="71"/>
      <c r="K60" s="5"/>
      <c r="L60" s="5"/>
      <c r="M60" s="5"/>
      <c r="N60" s="5"/>
      <c r="O60" s="5"/>
      <c r="P60" s="5"/>
      <c r="Q60" s="5"/>
      <c r="R60" s="5"/>
      <c r="S60" s="5"/>
      <c r="T60" s="5"/>
      <c r="U60" s="5"/>
      <c r="V60" s="5"/>
      <c r="W60" s="5"/>
      <c r="X60" s="5"/>
      <c r="Y60" s="5"/>
      <c r="Z60" s="5"/>
      <c r="AA60" s="5"/>
      <c r="AB60" s="5"/>
      <c r="AC60" s="5"/>
      <c r="AD60" s="5"/>
    </row>
    <row r="61" ht="15.0" customHeight="1">
      <c r="A61" s="71"/>
      <c r="B61" s="71"/>
      <c r="C61" s="71"/>
      <c r="D61" s="71"/>
      <c r="E61" s="71"/>
      <c r="F61" s="71"/>
      <c r="G61" s="71"/>
      <c r="H61" s="71"/>
      <c r="I61" s="71"/>
      <c r="J61" s="71"/>
      <c r="K61" s="5"/>
      <c r="L61" s="5"/>
      <c r="M61" s="5"/>
      <c r="N61" s="5"/>
      <c r="O61" s="5"/>
      <c r="P61" s="5"/>
      <c r="Q61" s="5"/>
      <c r="R61" s="5"/>
      <c r="S61" s="5"/>
      <c r="T61" s="5"/>
      <c r="U61" s="5"/>
      <c r="V61" s="5"/>
      <c r="W61" s="5"/>
      <c r="X61" s="5"/>
      <c r="Y61" s="5"/>
      <c r="Z61" s="5"/>
      <c r="AA61" s="5"/>
      <c r="AB61" s="5"/>
      <c r="AC61" s="5"/>
      <c r="AD61" s="5"/>
    </row>
    <row r="62" ht="15.0" customHeight="1">
      <c r="A62" s="71"/>
      <c r="B62" s="71"/>
      <c r="C62" s="71"/>
      <c r="D62" s="71"/>
      <c r="E62" s="71"/>
      <c r="F62" s="71"/>
      <c r="G62" s="71"/>
      <c r="H62" s="71"/>
      <c r="I62" s="71"/>
      <c r="J62" s="71"/>
      <c r="K62" s="5"/>
      <c r="L62" s="5"/>
      <c r="M62" s="5"/>
      <c r="N62" s="5"/>
      <c r="O62" s="5"/>
      <c r="P62" s="5"/>
      <c r="Q62" s="5"/>
      <c r="R62" s="5"/>
      <c r="S62" s="5"/>
      <c r="T62" s="5"/>
      <c r="U62" s="5"/>
      <c r="V62" s="5"/>
      <c r="W62" s="5"/>
      <c r="X62" s="5"/>
      <c r="Y62" s="5"/>
      <c r="Z62" s="5"/>
      <c r="AA62" s="5"/>
      <c r="AB62" s="5"/>
      <c r="AC62" s="5"/>
      <c r="AD62" s="5"/>
    </row>
    <row r="63" ht="15.0" customHeight="1">
      <c r="A63" s="5"/>
      <c r="B63" s="5"/>
      <c r="C63" s="5"/>
      <c r="D63" s="5"/>
      <c r="E63" s="5"/>
      <c r="F63" s="5"/>
      <c r="G63" s="5"/>
      <c r="H63" s="134"/>
      <c r="I63" s="134"/>
      <c r="J63" s="5"/>
      <c r="K63" s="5"/>
      <c r="L63" s="5"/>
      <c r="M63" s="5"/>
      <c r="N63" s="5"/>
      <c r="O63" s="5"/>
      <c r="P63" s="5"/>
      <c r="Q63" s="5"/>
      <c r="R63" s="5"/>
      <c r="S63" s="5"/>
      <c r="T63" s="5"/>
      <c r="U63" s="5"/>
      <c r="V63" s="5"/>
      <c r="W63" s="5"/>
      <c r="X63" s="5"/>
      <c r="Y63" s="5"/>
      <c r="Z63" s="5"/>
      <c r="AA63" s="5"/>
      <c r="AB63" s="5"/>
      <c r="AC63" s="5"/>
      <c r="AD63" s="5"/>
    </row>
    <row r="64" ht="15.0" customHeight="1">
      <c r="A64" s="5"/>
      <c r="B64" s="5"/>
      <c r="C64" s="5"/>
      <c r="D64" s="5"/>
      <c r="E64" s="5"/>
      <c r="F64" s="5"/>
      <c r="G64" s="5"/>
      <c r="H64" s="134"/>
      <c r="I64" s="134"/>
      <c r="J64" s="5"/>
      <c r="K64" s="5"/>
      <c r="L64" s="5"/>
      <c r="M64" s="5"/>
      <c r="N64" s="5"/>
      <c r="O64" s="5"/>
      <c r="P64" s="5"/>
      <c r="Q64" s="5"/>
      <c r="R64" s="5"/>
      <c r="S64" s="5"/>
      <c r="T64" s="5"/>
      <c r="U64" s="5"/>
      <c r="V64" s="5"/>
      <c r="W64" s="5"/>
      <c r="X64" s="5"/>
      <c r="Y64" s="5"/>
      <c r="Z64" s="5"/>
      <c r="AA64" s="5"/>
      <c r="AB64" s="5"/>
      <c r="AC64" s="5"/>
      <c r="AD64" s="5"/>
    </row>
    <row r="65" ht="15.0" customHeight="1">
      <c r="A65" s="5"/>
      <c r="B65" s="5"/>
      <c r="C65" s="5"/>
      <c r="D65" s="5"/>
      <c r="E65" s="5"/>
      <c r="F65" s="5"/>
      <c r="G65" s="5"/>
      <c r="H65" s="134"/>
      <c r="I65" s="134"/>
      <c r="J65" s="5"/>
      <c r="K65" s="5"/>
      <c r="L65" s="5"/>
      <c r="M65" s="5"/>
      <c r="N65" s="5"/>
      <c r="O65" s="5"/>
      <c r="P65" s="5"/>
      <c r="Q65" s="5"/>
      <c r="R65" s="5"/>
      <c r="S65" s="5"/>
      <c r="T65" s="5"/>
      <c r="U65" s="5"/>
      <c r="V65" s="5"/>
      <c r="W65" s="5"/>
      <c r="X65" s="5"/>
      <c r="Y65" s="5"/>
      <c r="Z65" s="5"/>
      <c r="AA65" s="5"/>
      <c r="AB65" s="5"/>
      <c r="AC65" s="5"/>
      <c r="AD65" s="5"/>
    </row>
    <row r="66" ht="15.0" customHeight="1">
      <c r="A66" s="5"/>
      <c r="B66" s="172" t="s">
        <v>407</v>
      </c>
      <c r="C66" s="173" t="s">
        <v>408</v>
      </c>
      <c r="D66" s="173" t="s">
        <v>409</v>
      </c>
      <c r="E66" s="173" t="s">
        <v>410</v>
      </c>
      <c r="F66" s="5"/>
      <c r="G66" s="5"/>
      <c r="H66" s="134"/>
      <c r="I66" s="134"/>
      <c r="J66" s="5"/>
      <c r="K66" s="5"/>
      <c r="L66" s="5"/>
      <c r="M66" s="5"/>
      <c r="N66" s="5"/>
      <c r="O66" s="5"/>
      <c r="P66" s="5"/>
      <c r="Q66" s="5"/>
      <c r="R66" s="5"/>
      <c r="S66" s="5"/>
      <c r="T66" s="5"/>
      <c r="U66" s="5"/>
      <c r="V66" s="5"/>
      <c r="W66" s="5"/>
      <c r="X66" s="5"/>
      <c r="Y66" s="5"/>
      <c r="Z66" s="5"/>
      <c r="AA66" s="5"/>
      <c r="AB66" s="5"/>
      <c r="AC66" s="5"/>
      <c r="AD66" s="5"/>
    </row>
    <row r="67" ht="15.75" customHeight="1">
      <c r="A67" s="5"/>
      <c r="B67" s="174">
        <v>1.0</v>
      </c>
      <c r="C67" s="175" t="s">
        <v>411</v>
      </c>
      <c r="D67" s="177" t="s">
        <v>545</v>
      </c>
      <c r="E67" s="174">
        <v>50.0</v>
      </c>
      <c r="F67" s="5"/>
      <c r="G67" s="5"/>
      <c r="H67" s="134"/>
      <c r="I67" s="134"/>
      <c r="J67" s="5"/>
      <c r="K67" s="5"/>
      <c r="L67" s="5"/>
      <c r="M67" s="5"/>
      <c r="N67" s="5"/>
      <c r="O67" s="5"/>
      <c r="P67" s="5"/>
      <c r="Q67" s="5"/>
      <c r="R67" s="5"/>
      <c r="S67" s="5"/>
      <c r="T67" s="5"/>
      <c r="U67" s="5"/>
      <c r="V67" s="5"/>
      <c r="W67" s="5"/>
      <c r="X67" s="5"/>
      <c r="Y67" s="5"/>
      <c r="Z67" s="5"/>
      <c r="AA67" s="5"/>
      <c r="AB67" s="5"/>
      <c r="AC67" s="5"/>
      <c r="AD67" s="5"/>
    </row>
    <row r="68" ht="15.75" customHeight="1">
      <c r="A68" s="5"/>
      <c r="B68" s="44"/>
      <c r="C68" s="178"/>
      <c r="D68" s="44"/>
      <c r="E68" s="44"/>
      <c r="F68" s="5"/>
      <c r="G68" s="5"/>
      <c r="H68" s="134"/>
      <c r="I68" s="134"/>
      <c r="J68" s="5"/>
      <c r="K68" s="5"/>
      <c r="L68" s="5"/>
      <c r="M68" s="5"/>
      <c r="N68" s="5"/>
      <c r="O68" s="5"/>
      <c r="P68" s="5"/>
      <c r="Q68" s="5"/>
      <c r="R68" s="5"/>
      <c r="S68" s="5"/>
      <c r="T68" s="5"/>
      <c r="U68" s="5"/>
      <c r="V68" s="5"/>
      <c r="W68" s="5"/>
      <c r="X68" s="5"/>
      <c r="Y68" s="5"/>
      <c r="Z68" s="5"/>
      <c r="AA68" s="5"/>
      <c r="AB68" s="5"/>
      <c r="AC68" s="5"/>
      <c r="AD68" s="5"/>
    </row>
    <row r="69" ht="15.75" customHeight="1">
      <c r="A69" s="5"/>
      <c r="B69" s="174">
        <v>2.0</v>
      </c>
      <c r="C69" s="175" t="s">
        <v>414</v>
      </c>
      <c r="D69" s="180" t="s">
        <v>546</v>
      </c>
      <c r="E69" s="174">
        <v>20.0</v>
      </c>
      <c r="F69" s="5"/>
      <c r="G69" s="5"/>
      <c r="H69" s="134"/>
      <c r="I69" s="134"/>
      <c r="J69" s="5"/>
      <c r="K69" s="5"/>
      <c r="L69" s="5"/>
      <c r="M69" s="5"/>
      <c r="N69" s="5"/>
      <c r="O69" s="5"/>
      <c r="P69" s="5"/>
      <c r="Q69" s="5"/>
      <c r="R69" s="5"/>
      <c r="S69" s="5"/>
      <c r="T69" s="5"/>
      <c r="U69" s="5"/>
      <c r="V69" s="5"/>
      <c r="W69" s="5"/>
      <c r="X69" s="5"/>
      <c r="Y69" s="5"/>
      <c r="Z69" s="5"/>
      <c r="AA69" s="5"/>
      <c r="AB69" s="5"/>
      <c r="AC69" s="5"/>
      <c r="AD69" s="5"/>
    </row>
    <row r="70" ht="15.75" customHeight="1">
      <c r="A70" s="5"/>
      <c r="B70" s="44"/>
      <c r="C70" s="178"/>
      <c r="D70" s="44"/>
      <c r="E70" s="44"/>
      <c r="F70" s="5"/>
      <c r="G70" s="5"/>
      <c r="H70" s="134"/>
      <c r="I70" s="134"/>
      <c r="J70" s="5"/>
      <c r="K70" s="5"/>
      <c r="L70" s="5"/>
      <c r="M70" s="5"/>
      <c r="N70" s="5"/>
      <c r="O70" s="5"/>
      <c r="P70" s="5"/>
      <c r="Q70" s="5"/>
      <c r="R70" s="5"/>
      <c r="S70" s="5"/>
      <c r="T70" s="5"/>
      <c r="U70" s="5"/>
      <c r="V70" s="5"/>
      <c r="W70" s="5"/>
      <c r="X70" s="5"/>
      <c r="Y70" s="5"/>
      <c r="Z70" s="5"/>
      <c r="AA70" s="5"/>
      <c r="AB70" s="5"/>
      <c r="AC70" s="5"/>
      <c r="AD70" s="5"/>
    </row>
    <row r="71" ht="15.75" customHeight="1">
      <c r="A71" s="5"/>
      <c r="B71" s="174">
        <v>3.0</v>
      </c>
      <c r="C71" s="175" t="s">
        <v>416</v>
      </c>
      <c r="D71" s="177" t="s">
        <v>417</v>
      </c>
      <c r="E71" s="174">
        <v>10.0</v>
      </c>
      <c r="F71" s="5"/>
      <c r="G71" s="5"/>
      <c r="H71" s="134"/>
      <c r="I71" s="134"/>
      <c r="J71" s="5"/>
      <c r="K71" s="5"/>
      <c r="L71" s="5"/>
      <c r="M71" s="5"/>
      <c r="N71" s="5"/>
      <c r="O71" s="5"/>
      <c r="P71" s="5"/>
      <c r="Q71" s="5"/>
      <c r="R71" s="5"/>
      <c r="S71" s="5"/>
      <c r="T71" s="5"/>
      <c r="U71" s="5"/>
      <c r="V71" s="5"/>
      <c r="W71" s="5"/>
      <c r="X71" s="5"/>
      <c r="Y71" s="5"/>
      <c r="Z71" s="5"/>
      <c r="AA71" s="5"/>
      <c r="AB71" s="5"/>
      <c r="AC71" s="5"/>
      <c r="AD71" s="5"/>
    </row>
    <row r="72" ht="15.75" customHeight="1">
      <c r="A72" s="5"/>
      <c r="B72" s="37"/>
      <c r="C72" s="183"/>
      <c r="D72" s="37"/>
      <c r="E72" s="37"/>
      <c r="F72" s="5"/>
      <c r="G72" s="5"/>
      <c r="H72" s="134"/>
      <c r="I72" s="134"/>
      <c r="J72" s="5"/>
      <c r="K72" s="5"/>
      <c r="L72" s="5"/>
      <c r="M72" s="5"/>
      <c r="N72" s="5"/>
      <c r="O72" s="5"/>
      <c r="P72" s="5"/>
      <c r="Q72" s="5"/>
      <c r="R72" s="5"/>
      <c r="S72" s="5"/>
      <c r="T72" s="5"/>
      <c r="U72" s="5"/>
      <c r="V72" s="5"/>
      <c r="W72" s="5"/>
      <c r="X72" s="5"/>
      <c r="Y72" s="5"/>
      <c r="Z72" s="5"/>
      <c r="AA72" s="5"/>
      <c r="AB72" s="5"/>
      <c r="AC72" s="5"/>
      <c r="AD72" s="5"/>
    </row>
    <row r="73" ht="15.75" customHeight="1">
      <c r="A73" s="5"/>
      <c r="B73" s="37"/>
      <c r="C73" s="183"/>
      <c r="D73" s="37"/>
      <c r="E73" s="37"/>
      <c r="F73" s="5"/>
      <c r="G73" s="5"/>
      <c r="H73" s="134"/>
      <c r="I73" s="134"/>
      <c r="J73" s="5"/>
      <c r="K73" s="5"/>
      <c r="L73" s="5"/>
      <c r="M73" s="5"/>
      <c r="N73" s="5"/>
      <c r="O73" s="5"/>
      <c r="P73" s="5"/>
      <c r="Q73" s="5"/>
      <c r="R73" s="5"/>
      <c r="S73" s="5"/>
      <c r="T73" s="5"/>
      <c r="U73" s="5"/>
      <c r="V73" s="5"/>
      <c r="W73" s="5"/>
      <c r="X73" s="5"/>
      <c r="Y73" s="5"/>
      <c r="Z73" s="5"/>
      <c r="AA73" s="5"/>
      <c r="AB73" s="5"/>
      <c r="AC73" s="5"/>
      <c r="AD73" s="5"/>
    </row>
    <row r="74" ht="15.75" customHeight="1">
      <c r="A74" s="5"/>
      <c r="B74" s="44"/>
      <c r="C74" s="178"/>
      <c r="D74" s="44"/>
      <c r="E74" s="44"/>
      <c r="F74" s="5"/>
      <c r="G74" s="5"/>
      <c r="H74" s="134"/>
      <c r="I74" s="134"/>
      <c r="J74" s="5"/>
      <c r="K74" s="5"/>
      <c r="L74" s="5"/>
      <c r="M74" s="5"/>
      <c r="N74" s="5"/>
      <c r="O74" s="5"/>
      <c r="P74" s="5"/>
      <c r="Q74" s="5"/>
      <c r="R74" s="5"/>
      <c r="S74" s="5"/>
      <c r="T74" s="5"/>
      <c r="U74" s="5"/>
      <c r="V74" s="5"/>
      <c r="W74" s="5"/>
      <c r="X74" s="5"/>
      <c r="Y74" s="5"/>
      <c r="Z74" s="5"/>
      <c r="AA74" s="5"/>
      <c r="AB74" s="5"/>
      <c r="AC74" s="5"/>
      <c r="AD74" s="5"/>
    </row>
    <row r="75" ht="15.75" customHeight="1">
      <c r="A75" s="5"/>
      <c r="B75" s="184">
        <v>4.0</v>
      </c>
      <c r="C75" s="185" t="s">
        <v>418</v>
      </c>
      <c r="D75" s="185" t="s">
        <v>419</v>
      </c>
      <c r="E75" s="186">
        <v>0.0</v>
      </c>
      <c r="F75" s="5"/>
      <c r="G75" s="5"/>
      <c r="H75" s="134"/>
      <c r="I75" s="134"/>
      <c r="J75" s="5"/>
      <c r="K75" s="5"/>
      <c r="L75" s="5"/>
      <c r="M75" s="5"/>
      <c r="N75" s="5"/>
      <c r="O75" s="5"/>
      <c r="P75" s="5"/>
      <c r="Q75" s="5"/>
      <c r="R75" s="5"/>
      <c r="S75" s="5"/>
      <c r="T75" s="5"/>
      <c r="U75" s="5"/>
      <c r="V75" s="5"/>
      <c r="W75" s="5"/>
      <c r="X75" s="5"/>
      <c r="Y75" s="5"/>
      <c r="Z75" s="5"/>
      <c r="AA75" s="5"/>
      <c r="AB75" s="5"/>
      <c r="AC75" s="5"/>
      <c r="AD75" s="5"/>
    </row>
    <row r="76" ht="15.75" customHeight="1">
      <c r="A76" s="5"/>
      <c r="B76" s="5"/>
      <c r="C76" s="5"/>
      <c r="D76" s="5"/>
      <c r="E76" s="5"/>
      <c r="F76" s="5"/>
      <c r="G76" s="5"/>
      <c r="H76" s="134"/>
      <c r="I76" s="134"/>
      <c r="J76" s="5"/>
      <c r="K76" s="5"/>
      <c r="L76" s="5"/>
      <c r="M76" s="5"/>
      <c r="N76" s="5"/>
      <c r="O76" s="5"/>
      <c r="P76" s="5"/>
      <c r="Q76" s="5"/>
      <c r="R76" s="5"/>
      <c r="S76" s="5"/>
      <c r="T76" s="5"/>
      <c r="U76" s="5"/>
      <c r="V76" s="5"/>
      <c r="W76" s="5"/>
      <c r="X76" s="5"/>
      <c r="Y76" s="5"/>
      <c r="Z76" s="5"/>
      <c r="AA76" s="5"/>
      <c r="AB76" s="5"/>
      <c r="AC76" s="5"/>
      <c r="AD76" s="5"/>
    </row>
    <row r="77" ht="15.75" customHeight="1">
      <c r="A77" s="5"/>
      <c r="B77" s="5"/>
      <c r="C77" s="5"/>
      <c r="D77" s="5"/>
      <c r="E77" s="5"/>
      <c r="F77" s="5"/>
      <c r="G77" s="5"/>
      <c r="H77" s="134"/>
      <c r="I77" s="134"/>
      <c r="J77" s="5"/>
      <c r="K77" s="5"/>
      <c r="L77" s="5"/>
      <c r="M77" s="5"/>
      <c r="N77" s="5"/>
      <c r="O77" s="5"/>
      <c r="P77" s="5"/>
      <c r="Q77" s="5"/>
      <c r="R77" s="5"/>
      <c r="S77" s="5"/>
      <c r="T77" s="5"/>
      <c r="U77" s="5"/>
      <c r="V77" s="5"/>
      <c r="W77" s="5"/>
      <c r="X77" s="5"/>
      <c r="Y77" s="5"/>
      <c r="Z77" s="5"/>
      <c r="AA77" s="5"/>
      <c r="AB77" s="5"/>
      <c r="AC77" s="5"/>
      <c r="AD77" s="5"/>
    </row>
    <row r="78" ht="15.75" customHeight="1">
      <c r="A78" s="5"/>
      <c r="B78" s="5"/>
      <c r="C78" s="5"/>
      <c r="D78" s="5"/>
      <c r="E78" s="5"/>
      <c r="F78" s="5"/>
      <c r="G78" s="5"/>
      <c r="H78" s="134"/>
      <c r="I78" s="134"/>
      <c r="J78" s="5"/>
      <c r="K78" s="5"/>
      <c r="L78" s="5"/>
      <c r="M78" s="5"/>
      <c r="N78" s="5"/>
      <c r="O78" s="5"/>
      <c r="P78" s="5"/>
      <c r="Q78" s="5"/>
      <c r="R78" s="5"/>
      <c r="S78" s="5"/>
      <c r="T78" s="5"/>
      <c r="U78" s="5"/>
      <c r="V78" s="5"/>
      <c r="W78" s="5"/>
      <c r="X78" s="5"/>
      <c r="Y78" s="5"/>
      <c r="Z78" s="5"/>
      <c r="AA78" s="5"/>
      <c r="AB78" s="5"/>
      <c r="AC78" s="5"/>
      <c r="AD78" s="5"/>
    </row>
    <row r="79" ht="15.75" customHeight="1">
      <c r="A79" s="5"/>
      <c r="B79" s="5"/>
      <c r="C79" s="5"/>
      <c r="D79" s="5"/>
      <c r="E79" s="5"/>
      <c r="F79" s="5"/>
      <c r="G79" s="5"/>
      <c r="H79" s="134"/>
      <c r="I79" s="134"/>
      <c r="J79" s="5"/>
      <c r="K79" s="5"/>
      <c r="L79" s="5"/>
      <c r="M79" s="5"/>
      <c r="N79" s="5"/>
      <c r="O79" s="5"/>
      <c r="P79" s="5"/>
      <c r="Q79" s="5"/>
      <c r="R79" s="5"/>
      <c r="S79" s="5"/>
      <c r="T79" s="5"/>
      <c r="U79" s="5"/>
      <c r="V79" s="5"/>
      <c r="W79" s="5"/>
      <c r="X79" s="5"/>
      <c r="Y79" s="5"/>
      <c r="Z79" s="5"/>
      <c r="AA79" s="5"/>
      <c r="AB79" s="5"/>
      <c r="AC79" s="5"/>
      <c r="AD79" s="5"/>
    </row>
    <row r="80" ht="15.75" customHeight="1">
      <c r="A80" s="5"/>
      <c r="B80" s="5"/>
      <c r="C80" s="5"/>
      <c r="D80" s="5"/>
      <c r="E80" s="5"/>
      <c r="F80" s="5"/>
      <c r="G80" s="5"/>
      <c r="H80" s="134"/>
      <c r="I80" s="134"/>
      <c r="J80" s="5"/>
      <c r="K80" s="5"/>
      <c r="L80" s="5"/>
      <c r="M80" s="5"/>
      <c r="N80" s="5"/>
      <c r="O80" s="5"/>
      <c r="P80" s="5"/>
      <c r="Q80" s="5"/>
      <c r="R80" s="5"/>
      <c r="S80" s="5"/>
      <c r="T80" s="5"/>
      <c r="U80" s="5"/>
      <c r="V80" s="5"/>
      <c r="W80" s="5"/>
      <c r="X80" s="5"/>
      <c r="Y80" s="5"/>
      <c r="Z80" s="5"/>
      <c r="AA80" s="5"/>
      <c r="AB80" s="5"/>
      <c r="AC80" s="5"/>
      <c r="AD80" s="5"/>
    </row>
    <row r="81" ht="15.75" customHeight="1">
      <c r="A81" s="5"/>
      <c r="B81" s="5"/>
      <c r="C81" s="5"/>
      <c r="D81" s="5"/>
      <c r="E81" s="5"/>
      <c r="F81" s="5"/>
      <c r="G81" s="5"/>
      <c r="H81" s="134"/>
      <c r="I81" s="134"/>
      <c r="J81" s="5"/>
      <c r="K81" s="5"/>
      <c r="L81" s="5"/>
      <c r="M81" s="5"/>
      <c r="N81" s="5"/>
      <c r="O81" s="5"/>
      <c r="P81" s="5"/>
      <c r="Q81" s="5"/>
      <c r="R81" s="5"/>
      <c r="S81" s="5"/>
      <c r="T81" s="5"/>
      <c r="U81" s="5"/>
      <c r="V81" s="5"/>
      <c r="W81" s="5"/>
      <c r="X81" s="5"/>
      <c r="Y81" s="5"/>
      <c r="Z81" s="5"/>
      <c r="AA81" s="5"/>
      <c r="AB81" s="5"/>
      <c r="AC81" s="5"/>
      <c r="AD81" s="5"/>
    </row>
    <row r="82" ht="15.75" customHeight="1">
      <c r="A82" s="5"/>
      <c r="B82" s="5"/>
      <c r="C82" s="5"/>
      <c r="D82" s="5"/>
      <c r="E82" s="5"/>
      <c r="F82" s="5"/>
      <c r="G82" s="5"/>
      <c r="H82" s="134"/>
      <c r="I82" s="134"/>
      <c r="J82" s="5"/>
      <c r="K82" s="5"/>
      <c r="L82" s="5"/>
      <c r="M82" s="5"/>
      <c r="N82" s="5"/>
      <c r="O82" s="5"/>
      <c r="P82" s="5"/>
      <c r="Q82" s="5"/>
      <c r="R82" s="5"/>
      <c r="S82" s="5"/>
      <c r="T82" s="5"/>
      <c r="U82" s="5"/>
      <c r="V82" s="5"/>
      <c r="W82" s="5"/>
      <c r="X82" s="5"/>
      <c r="Y82" s="5"/>
      <c r="Z82" s="5"/>
      <c r="AA82" s="5"/>
      <c r="AB82" s="5"/>
      <c r="AC82" s="5"/>
      <c r="AD82" s="5"/>
    </row>
    <row r="83" ht="15.75" customHeight="1">
      <c r="A83" s="5"/>
      <c r="B83" s="5"/>
      <c r="C83" s="5"/>
      <c r="D83" s="5"/>
      <c r="E83" s="5"/>
      <c r="F83" s="5"/>
      <c r="G83" s="5"/>
      <c r="H83" s="134"/>
      <c r="I83" s="134"/>
      <c r="J83" s="5"/>
      <c r="K83" s="5"/>
      <c r="L83" s="5"/>
      <c r="M83" s="5"/>
      <c r="N83" s="5"/>
      <c r="O83" s="5"/>
      <c r="P83" s="5"/>
      <c r="Q83" s="5"/>
      <c r="R83" s="5"/>
      <c r="S83" s="5"/>
      <c r="T83" s="5"/>
      <c r="U83" s="5"/>
      <c r="V83" s="5"/>
      <c r="W83" s="5"/>
      <c r="X83" s="5"/>
      <c r="Y83" s="5"/>
      <c r="Z83" s="5"/>
      <c r="AA83" s="5"/>
      <c r="AB83" s="5"/>
      <c r="AC83" s="5"/>
      <c r="AD83" s="5"/>
    </row>
    <row r="84" ht="15.75" customHeight="1">
      <c r="A84" s="5"/>
      <c r="B84" s="5"/>
      <c r="C84" s="5"/>
      <c r="D84" s="5"/>
      <c r="E84" s="5"/>
      <c r="F84" s="5"/>
      <c r="G84" s="5"/>
      <c r="H84" s="134"/>
      <c r="I84" s="134"/>
      <c r="J84" s="5"/>
      <c r="K84" s="5"/>
      <c r="L84" s="5"/>
      <c r="M84" s="5"/>
      <c r="N84" s="5"/>
      <c r="O84" s="5"/>
      <c r="P84" s="5"/>
      <c r="Q84" s="5"/>
      <c r="R84" s="5"/>
      <c r="S84" s="5"/>
      <c r="T84" s="5"/>
      <c r="U84" s="5"/>
      <c r="V84" s="5"/>
      <c r="W84" s="5"/>
      <c r="X84" s="5"/>
      <c r="Y84" s="5"/>
      <c r="Z84" s="5"/>
      <c r="AA84" s="5"/>
      <c r="AB84" s="5"/>
      <c r="AC84" s="5"/>
      <c r="AD84" s="5"/>
    </row>
    <row r="85" ht="15.75" customHeight="1">
      <c r="A85" s="5"/>
      <c r="B85" s="5"/>
      <c r="C85" s="5"/>
      <c r="D85" s="5"/>
      <c r="E85" s="5"/>
      <c r="F85" s="5"/>
      <c r="G85" s="5"/>
      <c r="H85" s="134"/>
      <c r="I85" s="134"/>
      <c r="J85" s="5"/>
      <c r="K85" s="5"/>
      <c r="L85" s="5"/>
      <c r="M85" s="5"/>
      <c r="N85" s="5"/>
      <c r="O85" s="5"/>
      <c r="P85" s="5"/>
      <c r="Q85" s="5"/>
      <c r="R85" s="5"/>
      <c r="S85" s="5"/>
      <c r="T85" s="5"/>
      <c r="U85" s="5"/>
      <c r="V85" s="5"/>
      <c r="W85" s="5"/>
      <c r="X85" s="5"/>
      <c r="Y85" s="5"/>
      <c r="Z85" s="5"/>
      <c r="AA85" s="5"/>
      <c r="AB85" s="5"/>
      <c r="AC85" s="5"/>
      <c r="AD85" s="5"/>
    </row>
    <row r="86" ht="15.75" customHeight="1">
      <c r="A86" s="5"/>
      <c r="B86" s="5"/>
      <c r="C86" s="5"/>
      <c r="D86" s="5"/>
      <c r="E86" s="5"/>
      <c r="F86" s="5"/>
      <c r="G86" s="5"/>
      <c r="H86" s="134"/>
      <c r="I86" s="134"/>
      <c r="J86" s="5"/>
      <c r="K86" s="5"/>
      <c r="L86" s="5"/>
      <c r="M86" s="5"/>
      <c r="N86" s="5"/>
      <c r="O86" s="5"/>
      <c r="P86" s="5"/>
      <c r="Q86" s="5"/>
      <c r="R86" s="5"/>
      <c r="S86" s="5"/>
      <c r="T86" s="5"/>
      <c r="U86" s="5"/>
      <c r="V86" s="5"/>
      <c r="W86" s="5"/>
      <c r="X86" s="5"/>
      <c r="Y86" s="5"/>
      <c r="Z86" s="5"/>
      <c r="AA86" s="5"/>
      <c r="AB86" s="5"/>
      <c r="AC86" s="5"/>
      <c r="AD86" s="5"/>
    </row>
    <row r="87" ht="15.75" customHeight="1">
      <c r="A87" s="5"/>
      <c r="B87" s="5"/>
      <c r="C87" s="5"/>
      <c r="D87" s="5"/>
      <c r="E87" s="5"/>
      <c r="F87" s="5"/>
      <c r="G87" s="5"/>
      <c r="H87" s="134"/>
      <c r="I87" s="134"/>
      <c r="J87" s="5"/>
      <c r="K87" s="5"/>
      <c r="L87" s="5"/>
      <c r="M87" s="5"/>
      <c r="N87" s="5"/>
      <c r="O87" s="5"/>
      <c r="P87" s="5"/>
      <c r="Q87" s="5"/>
      <c r="R87" s="5"/>
      <c r="S87" s="5"/>
      <c r="T87" s="5"/>
      <c r="U87" s="5"/>
      <c r="V87" s="5"/>
      <c r="W87" s="5"/>
      <c r="X87" s="5"/>
      <c r="Y87" s="5"/>
      <c r="Z87" s="5"/>
      <c r="AA87" s="5"/>
      <c r="AB87" s="5"/>
      <c r="AC87" s="5"/>
      <c r="AD87" s="5"/>
    </row>
    <row r="88" ht="15.75" customHeight="1">
      <c r="A88" s="5"/>
      <c r="B88" s="5"/>
      <c r="C88" s="5"/>
      <c r="D88" s="5"/>
      <c r="E88" s="5"/>
      <c r="F88" s="5"/>
      <c r="G88" s="5"/>
      <c r="H88" s="134"/>
      <c r="I88" s="134"/>
      <c r="J88" s="5"/>
      <c r="K88" s="5"/>
      <c r="L88" s="5"/>
      <c r="M88" s="5"/>
      <c r="N88" s="5"/>
      <c r="O88" s="5"/>
      <c r="P88" s="5"/>
      <c r="Q88" s="5"/>
      <c r="R88" s="5"/>
      <c r="S88" s="5"/>
      <c r="T88" s="5"/>
      <c r="U88" s="5"/>
      <c r="V88" s="5"/>
      <c r="W88" s="5"/>
      <c r="X88" s="5"/>
      <c r="Y88" s="5"/>
      <c r="Z88" s="5"/>
      <c r="AA88" s="5"/>
      <c r="AB88" s="5"/>
      <c r="AC88" s="5"/>
      <c r="AD88" s="5"/>
    </row>
    <row r="89" ht="15.75" customHeight="1">
      <c r="A89" s="5"/>
      <c r="B89" s="5"/>
      <c r="C89" s="5"/>
      <c r="D89" s="5"/>
      <c r="E89" s="5"/>
      <c r="F89" s="5"/>
      <c r="G89" s="5"/>
      <c r="H89" s="134"/>
      <c r="I89" s="134"/>
      <c r="J89" s="5"/>
      <c r="K89" s="5"/>
      <c r="L89" s="5"/>
      <c r="M89" s="5"/>
      <c r="N89" s="5"/>
      <c r="O89" s="5"/>
      <c r="P89" s="5"/>
      <c r="Q89" s="5"/>
      <c r="R89" s="5"/>
      <c r="S89" s="5"/>
      <c r="T89" s="5"/>
      <c r="U89" s="5"/>
      <c r="V89" s="5"/>
      <c r="W89" s="5"/>
      <c r="X89" s="5"/>
      <c r="Y89" s="5"/>
      <c r="Z89" s="5"/>
      <c r="AA89" s="5"/>
      <c r="AB89" s="5"/>
      <c r="AC89" s="5"/>
      <c r="AD89" s="5"/>
    </row>
    <row r="90" ht="15.75" customHeight="1">
      <c r="A90" s="5"/>
      <c r="B90" s="5"/>
      <c r="C90" s="5"/>
      <c r="D90" s="5"/>
      <c r="E90" s="5"/>
      <c r="F90" s="5"/>
      <c r="G90" s="5"/>
      <c r="H90" s="134"/>
      <c r="I90" s="134"/>
      <c r="J90" s="5"/>
      <c r="K90" s="5"/>
      <c r="L90" s="5"/>
      <c r="M90" s="5"/>
      <c r="N90" s="5"/>
      <c r="O90" s="5"/>
      <c r="P90" s="5"/>
      <c r="Q90" s="5"/>
      <c r="R90" s="5"/>
      <c r="S90" s="5"/>
      <c r="T90" s="5"/>
      <c r="U90" s="5"/>
      <c r="V90" s="5"/>
      <c r="W90" s="5"/>
      <c r="X90" s="5"/>
      <c r="Y90" s="5"/>
      <c r="Z90" s="5"/>
      <c r="AA90" s="5"/>
      <c r="AB90" s="5"/>
      <c r="AC90" s="5"/>
      <c r="AD90" s="5"/>
    </row>
    <row r="91" ht="15.75" customHeight="1">
      <c r="A91" s="5"/>
      <c r="B91" s="5"/>
      <c r="C91" s="5"/>
      <c r="D91" s="5"/>
      <c r="E91" s="5"/>
      <c r="F91" s="5"/>
      <c r="G91" s="5"/>
      <c r="H91" s="134"/>
      <c r="I91" s="134"/>
      <c r="J91" s="5"/>
      <c r="K91" s="5"/>
      <c r="L91" s="5"/>
      <c r="M91" s="5"/>
      <c r="N91" s="5"/>
      <c r="O91" s="5"/>
      <c r="P91" s="5"/>
      <c r="Q91" s="5"/>
      <c r="R91" s="5"/>
      <c r="S91" s="5"/>
      <c r="T91" s="5"/>
      <c r="U91" s="5"/>
      <c r="V91" s="5"/>
      <c r="W91" s="5"/>
      <c r="X91" s="5"/>
      <c r="Y91" s="5"/>
      <c r="Z91" s="5"/>
      <c r="AA91" s="5"/>
      <c r="AB91" s="5"/>
      <c r="AC91" s="5"/>
      <c r="AD91" s="5"/>
    </row>
    <row r="92" ht="15.75" customHeight="1">
      <c r="A92" s="5"/>
      <c r="B92" s="5"/>
      <c r="C92" s="5"/>
      <c r="D92" s="5"/>
      <c r="E92" s="5"/>
      <c r="F92" s="5"/>
      <c r="G92" s="5"/>
      <c r="H92" s="134"/>
      <c r="I92" s="134"/>
      <c r="J92" s="5"/>
      <c r="K92" s="5"/>
      <c r="L92" s="5"/>
      <c r="M92" s="5"/>
      <c r="N92" s="5"/>
      <c r="O92" s="5"/>
      <c r="P92" s="5"/>
      <c r="Q92" s="5"/>
      <c r="R92" s="5"/>
      <c r="S92" s="5"/>
      <c r="T92" s="5"/>
      <c r="U92" s="5"/>
      <c r="V92" s="5"/>
      <c r="W92" s="5"/>
      <c r="X92" s="5"/>
      <c r="Y92" s="5"/>
      <c r="Z92" s="5"/>
      <c r="AA92" s="5"/>
      <c r="AB92" s="5"/>
      <c r="AC92" s="5"/>
      <c r="AD92" s="5"/>
    </row>
    <row r="93" ht="15.75" customHeight="1">
      <c r="A93" s="5"/>
      <c r="B93" s="5"/>
      <c r="C93" s="5"/>
      <c r="D93" s="5"/>
      <c r="E93" s="5"/>
      <c r="F93" s="5"/>
      <c r="G93" s="5"/>
      <c r="H93" s="134"/>
      <c r="I93" s="134"/>
      <c r="J93" s="5"/>
      <c r="K93" s="5"/>
      <c r="L93" s="5"/>
      <c r="M93" s="5"/>
      <c r="N93" s="5"/>
      <c r="O93" s="5"/>
      <c r="P93" s="5"/>
      <c r="Q93" s="5"/>
      <c r="R93" s="5"/>
      <c r="S93" s="5"/>
      <c r="T93" s="5"/>
      <c r="U93" s="5"/>
      <c r="V93" s="5"/>
      <c r="W93" s="5"/>
      <c r="X93" s="5"/>
      <c r="Y93" s="5"/>
      <c r="Z93" s="5"/>
      <c r="AA93" s="5"/>
      <c r="AB93" s="5"/>
      <c r="AC93" s="5"/>
      <c r="AD93" s="5"/>
    </row>
    <row r="94" ht="15.75" customHeight="1">
      <c r="A94" s="5"/>
      <c r="B94" s="5"/>
      <c r="C94" s="5"/>
      <c r="D94" s="5"/>
      <c r="E94" s="5"/>
      <c r="F94" s="5"/>
      <c r="G94" s="5"/>
      <c r="H94" s="134"/>
      <c r="I94" s="134"/>
      <c r="J94" s="5"/>
      <c r="K94" s="5"/>
      <c r="L94" s="5"/>
      <c r="M94" s="5"/>
      <c r="N94" s="5"/>
      <c r="O94" s="5"/>
      <c r="P94" s="5"/>
      <c r="Q94" s="5"/>
      <c r="R94" s="5"/>
      <c r="S94" s="5"/>
      <c r="T94" s="5"/>
      <c r="U94" s="5"/>
      <c r="V94" s="5"/>
      <c r="W94" s="5"/>
      <c r="X94" s="5"/>
      <c r="Y94" s="5"/>
      <c r="Z94" s="5"/>
      <c r="AA94" s="5"/>
      <c r="AB94" s="5"/>
      <c r="AC94" s="5"/>
      <c r="AD94" s="5"/>
    </row>
    <row r="95" ht="15.75" customHeight="1">
      <c r="A95" s="5"/>
      <c r="B95" s="5"/>
      <c r="C95" s="5"/>
      <c r="D95" s="5"/>
      <c r="E95" s="5"/>
      <c r="F95" s="5"/>
      <c r="G95" s="5"/>
      <c r="H95" s="134"/>
      <c r="I95" s="134"/>
      <c r="J95" s="5"/>
      <c r="K95" s="5"/>
      <c r="L95" s="5"/>
      <c r="M95" s="5"/>
      <c r="N95" s="5"/>
      <c r="O95" s="5"/>
      <c r="P95" s="5"/>
      <c r="Q95" s="5"/>
      <c r="R95" s="5"/>
      <c r="S95" s="5"/>
      <c r="T95" s="5"/>
      <c r="U95" s="5"/>
      <c r="V95" s="5"/>
      <c r="W95" s="5"/>
      <c r="X95" s="5"/>
      <c r="Y95" s="5"/>
      <c r="Z95" s="5"/>
      <c r="AA95" s="5"/>
      <c r="AB95" s="5"/>
      <c r="AC95" s="5"/>
      <c r="AD95" s="5"/>
    </row>
    <row r="96" ht="15.75" customHeight="1">
      <c r="A96" s="5"/>
      <c r="B96" s="5"/>
      <c r="C96" s="5"/>
      <c r="D96" s="5"/>
      <c r="E96" s="5"/>
      <c r="F96" s="5"/>
      <c r="G96" s="5"/>
      <c r="H96" s="134"/>
      <c r="I96" s="134"/>
      <c r="J96" s="5"/>
      <c r="K96" s="5"/>
      <c r="L96" s="5"/>
      <c r="M96" s="5"/>
      <c r="N96" s="5"/>
      <c r="O96" s="5"/>
      <c r="P96" s="5"/>
      <c r="Q96" s="5"/>
      <c r="R96" s="5"/>
      <c r="S96" s="5"/>
      <c r="T96" s="5"/>
      <c r="U96" s="5"/>
      <c r="V96" s="5"/>
      <c r="W96" s="5"/>
      <c r="X96" s="5"/>
      <c r="Y96" s="5"/>
      <c r="Z96" s="5"/>
      <c r="AA96" s="5"/>
      <c r="AB96" s="5"/>
      <c r="AC96" s="5"/>
      <c r="AD96" s="5"/>
    </row>
    <row r="97" ht="15.75" customHeight="1">
      <c r="A97" s="5"/>
      <c r="B97" s="5"/>
      <c r="C97" s="5"/>
      <c r="D97" s="5"/>
      <c r="E97" s="5"/>
      <c r="F97" s="5"/>
      <c r="G97" s="5"/>
      <c r="H97" s="134"/>
      <c r="I97" s="134"/>
      <c r="J97" s="5"/>
      <c r="K97" s="5"/>
      <c r="L97" s="5"/>
      <c r="M97" s="5"/>
      <c r="N97" s="5"/>
      <c r="O97" s="5"/>
      <c r="P97" s="5"/>
      <c r="Q97" s="5"/>
      <c r="R97" s="5"/>
      <c r="S97" s="5"/>
      <c r="T97" s="5"/>
      <c r="U97" s="5"/>
      <c r="V97" s="5"/>
      <c r="W97" s="5"/>
      <c r="X97" s="5"/>
      <c r="Y97" s="5"/>
      <c r="Z97" s="5"/>
      <c r="AA97" s="5"/>
      <c r="AB97" s="5"/>
      <c r="AC97" s="5"/>
      <c r="AD97" s="5"/>
    </row>
    <row r="98" ht="15.75" customHeight="1">
      <c r="A98" s="5"/>
      <c r="B98" s="5"/>
      <c r="C98" s="5"/>
      <c r="D98" s="5"/>
      <c r="E98" s="5"/>
      <c r="F98" s="5"/>
      <c r="G98" s="5"/>
      <c r="H98" s="134"/>
      <c r="I98" s="134"/>
      <c r="J98" s="5"/>
      <c r="K98" s="5"/>
      <c r="L98" s="5"/>
      <c r="M98" s="5"/>
      <c r="N98" s="5"/>
      <c r="O98" s="5"/>
      <c r="P98" s="5"/>
      <c r="Q98" s="5"/>
      <c r="R98" s="5"/>
      <c r="S98" s="5"/>
      <c r="T98" s="5"/>
      <c r="U98" s="5"/>
      <c r="V98" s="5"/>
      <c r="W98" s="5"/>
      <c r="X98" s="5"/>
      <c r="Y98" s="5"/>
      <c r="Z98" s="5"/>
      <c r="AA98" s="5"/>
      <c r="AB98" s="5"/>
      <c r="AC98" s="5"/>
      <c r="AD98" s="5"/>
    </row>
    <row r="99" ht="15.75" customHeight="1">
      <c r="A99" s="5"/>
      <c r="B99" s="5"/>
      <c r="C99" s="5"/>
      <c r="D99" s="5"/>
      <c r="E99" s="5"/>
      <c r="F99" s="5"/>
      <c r="G99" s="5"/>
      <c r="H99" s="134"/>
      <c r="I99" s="134"/>
      <c r="J99" s="5"/>
      <c r="K99" s="5"/>
      <c r="L99" s="5"/>
      <c r="M99" s="5"/>
      <c r="N99" s="5"/>
      <c r="O99" s="5"/>
      <c r="P99" s="5"/>
      <c r="Q99" s="5"/>
      <c r="R99" s="5"/>
      <c r="S99" s="5"/>
      <c r="T99" s="5"/>
      <c r="U99" s="5"/>
      <c r="V99" s="5"/>
      <c r="W99" s="5"/>
      <c r="X99" s="5"/>
      <c r="Y99" s="5"/>
      <c r="Z99" s="5"/>
      <c r="AA99" s="5"/>
      <c r="AB99" s="5"/>
      <c r="AC99" s="5"/>
      <c r="AD99" s="5"/>
    </row>
    <row r="100" ht="15.75" customHeight="1">
      <c r="A100" s="5"/>
      <c r="B100" s="5"/>
      <c r="C100" s="5"/>
      <c r="D100" s="5"/>
      <c r="E100" s="5"/>
      <c r="F100" s="5"/>
      <c r="G100" s="5"/>
      <c r="H100" s="134"/>
      <c r="I100" s="134"/>
      <c r="J100" s="5"/>
      <c r="K100" s="5"/>
      <c r="L100" s="5"/>
      <c r="M100" s="5"/>
      <c r="N100" s="5"/>
      <c r="O100" s="5"/>
      <c r="P100" s="5"/>
      <c r="Q100" s="5"/>
      <c r="R100" s="5"/>
      <c r="S100" s="5"/>
      <c r="T100" s="5"/>
      <c r="U100" s="5"/>
      <c r="V100" s="5"/>
      <c r="W100" s="5"/>
      <c r="X100" s="5"/>
      <c r="Y100" s="5"/>
      <c r="Z100" s="5"/>
      <c r="AA100" s="5"/>
      <c r="AB100" s="5"/>
      <c r="AC100" s="5"/>
      <c r="AD100" s="5"/>
    </row>
    <row r="101" ht="15.75" customHeight="1">
      <c r="A101" s="5"/>
      <c r="B101" s="5"/>
      <c r="C101" s="5"/>
      <c r="D101" s="5"/>
      <c r="E101" s="5"/>
      <c r="F101" s="5"/>
      <c r="G101" s="5"/>
      <c r="H101" s="134"/>
      <c r="I101" s="134"/>
      <c r="J101" s="5"/>
      <c r="K101" s="5"/>
      <c r="L101" s="5"/>
      <c r="M101" s="5"/>
      <c r="N101" s="5"/>
      <c r="O101" s="5"/>
      <c r="P101" s="5"/>
      <c r="Q101" s="5"/>
      <c r="R101" s="5"/>
      <c r="S101" s="5"/>
      <c r="T101" s="5"/>
      <c r="U101" s="5"/>
      <c r="V101" s="5"/>
      <c r="W101" s="5"/>
      <c r="X101" s="5"/>
      <c r="Y101" s="5"/>
      <c r="Z101" s="5"/>
      <c r="AA101" s="5"/>
      <c r="AB101" s="5"/>
      <c r="AC101" s="5"/>
      <c r="AD101" s="5"/>
    </row>
    <row r="102" ht="15.75" customHeight="1">
      <c r="A102" s="5"/>
      <c r="B102" s="5"/>
      <c r="C102" s="5"/>
      <c r="D102" s="5"/>
      <c r="E102" s="5"/>
      <c r="F102" s="5"/>
      <c r="G102" s="5"/>
      <c r="H102" s="134"/>
      <c r="I102" s="134"/>
      <c r="J102" s="5"/>
      <c r="K102" s="5"/>
      <c r="L102" s="5"/>
      <c r="M102" s="5"/>
      <c r="N102" s="5"/>
      <c r="O102" s="5"/>
      <c r="P102" s="5"/>
      <c r="Q102" s="5"/>
      <c r="R102" s="5"/>
      <c r="S102" s="5"/>
      <c r="T102" s="5"/>
      <c r="U102" s="5"/>
      <c r="V102" s="5"/>
      <c r="W102" s="5"/>
      <c r="X102" s="5"/>
      <c r="Y102" s="5"/>
      <c r="Z102" s="5"/>
      <c r="AA102" s="5"/>
      <c r="AB102" s="5"/>
      <c r="AC102" s="5"/>
      <c r="AD102" s="5"/>
    </row>
    <row r="103" ht="15.75" customHeight="1">
      <c r="A103" s="5"/>
      <c r="B103" s="5"/>
      <c r="C103" s="5"/>
      <c r="D103" s="5"/>
      <c r="E103" s="5"/>
      <c r="F103" s="5"/>
      <c r="G103" s="5"/>
      <c r="H103" s="134"/>
      <c r="I103" s="134"/>
      <c r="J103" s="5"/>
      <c r="K103" s="5"/>
      <c r="L103" s="5"/>
      <c r="M103" s="5"/>
      <c r="N103" s="5"/>
      <c r="O103" s="5"/>
      <c r="P103" s="5"/>
      <c r="Q103" s="5"/>
      <c r="R103" s="5"/>
      <c r="S103" s="5"/>
      <c r="T103" s="5"/>
      <c r="U103" s="5"/>
      <c r="V103" s="5"/>
      <c r="W103" s="5"/>
      <c r="X103" s="5"/>
      <c r="Y103" s="5"/>
      <c r="Z103" s="5"/>
      <c r="AA103" s="5"/>
      <c r="AB103" s="5"/>
      <c r="AC103" s="5"/>
      <c r="AD103" s="5"/>
    </row>
    <row r="104" ht="15.75" customHeight="1">
      <c r="A104" s="5"/>
      <c r="B104" s="5"/>
      <c r="C104" s="5"/>
      <c r="D104" s="5"/>
      <c r="E104" s="5"/>
      <c r="F104" s="5"/>
      <c r="G104" s="5"/>
      <c r="H104" s="134"/>
      <c r="I104" s="134"/>
      <c r="J104" s="5"/>
      <c r="K104" s="5"/>
      <c r="L104" s="5"/>
      <c r="M104" s="5"/>
      <c r="N104" s="5"/>
      <c r="O104" s="5"/>
      <c r="P104" s="5"/>
      <c r="Q104" s="5"/>
      <c r="R104" s="5"/>
      <c r="S104" s="5"/>
      <c r="T104" s="5"/>
      <c r="U104" s="5"/>
      <c r="V104" s="5"/>
      <c r="W104" s="5"/>
      <c r="X104" s="5"/>
      <c r="Y104" s="5"/>
      <c r="Z104" s="5"/>
      <c r="AA104" s="5"/>
      <c r="AB104" s="5"/>
      <c r="AC104" s="5"/>
      <c r="AD104" s="5"/>
    </row>
    <row r="105" ht="15.75" customHeight="1">
      <c r="A105" s="5"/>
      <c r="B105" s="5"/>
      <c r="C105" s="5"/>
      <c r="D105" s="5"/>
      <c r="E105" s="5"/>
      <c r="F105" s="5"/>
      <c r="G105" s="5"/>
      <c r="H105" s="134"/>
      <c r="I105" s="134"/>
      <c r="J105" s="5"/>
      <c r="K105" s="5"/>
      <c r="L105" s="5"/>
      <c r="M105" s="5"/>
      <c r="N105" s="5"/>
      <c r="O105" s="5"/>
      <c r="P105" s="5"/>
      <c r="Q105" s="5"/>
      <c r="R105" s="5"/>
      <c r="S105" s="5"/>
      <c r="T105" s="5"/>
      <c r="U105" s="5"/>
      <c r="V105" s="5"/>
      <c r="W105" s="5"/>
      <c r="X105" s="5"/>
      <c r="Y105" s="5"/>
      <c r="Z105" s="5"/>
      <c r="AA105" s="5"/>
      <c r="AB105" s="5"/>
      <c r="AC105" s="5"/>
      <c r="AD105" s="5"/>
    </row>
    <row r="106" ht="15.75" customHeight="1">
      <c r="A106" s="5"/>
      <c r="B106" s="5"/>
      <c r="C106" s="5"/>
      <c r="D106" s="5"/>
      <c r="E106" s="5"/>
      <c r="F106" s="5"/>
      <c r="G106" s="5"/>
      <c r="H106" s="134"/>
      <c r="I106" s="134"/>
      <c r="J106" s="5"/>
      <c r="K106" s="5"/>
      <c r="L106" s="5"/>
      <c r="M106" s="5"/>
      <c r="N106" s="5"/>
      <c r="O106" s="5"/>
      <c r="P106" s="5"/>
      <c r="Q106" s="5"/>
      <c r="R106" s="5"/>
      <c r="S106" s="5"/>
      <c r="T106" s="5"/>
      <c r="U106" s="5"/>
      <c r="V106" s="5"/>
      <c r="W106" s="5"/>
      <c r="X106" s="5"/>
      <c r="Y106" s="5"/>
      <c r="Z106" s="5"/>
      <c r="AA106" s="5"/>
      <c r="AB106" s="5"/>
      <c r="AC106" s="5"/>
      <c r="AD106" s="5"/>
    </row>
    <row r="107" ht="15.75" customHeight="1">
      <c r="A107" s="5"/>
      <c r="B107" s="5"/>
      <c r="C107" s="5"/>
      <c r="D107" s="5"/>
      <c r="E107" s="5"/>
      <c r="F107" s="5"/>
      <c r="G107" s="5"/>
      <c r="H107" s="134"/>
      <c r="I107" s="134"/>
      <c r="J107" s="5"/>
      <c r="K107" s="5"/>
      <c r="L107" s="5"/>
      <c r="M107" s="5"/>
      <c r="N107" s="5"/>
      <c r="O107" s="5"/>
      <c r="P107" s="5"/>
      <c r="Q107" s="5"/>
      <c r="R107" s="5"/>
      <c r="S107" s="5"/>
      <c r="T107" s="5"/>
      <c r="U107" s="5"/>
      <c r="V107" s="5"/>
      <c r="W107" s="5"/>
      <c r="X107" s="5"/>
      <c r="Y107" s="5"/>
      <c r="Z107" s="5"/>
      <c r="AA107" s="5"/>
      <c r="AB107" s="5"/>
      <c r="AC107" s="5"/>
      <c r="AD107" s="5"/>
    </row>
    <row r="108" ht="15.75" customHeight="1">
      <c r="A108" s="5"/>
      <c r="B108" s="5"/>
      <c r="C108" s="5"/>
      <c r="D108" s="5"/>
      <c r="E108" s="5"/>
      <c r="F108" s="5"/>
      <c r="G108" s="5"/>
      <c r="H108" s="134"/>
      <c r="I108" s="134"/>
      <c r="J108" s="5"/>
      <c r="K108" s="5"/>
      <c r="L108" s="5"/>
      <c r="M108" s="5"/>
      <c r="N108" s="5"/>
      <c r="O108" s="5"/>
      <c r="P108" s="5"/>
      <c r="Q108" s="5"/>
      <c r="R108" s="5"/>
      <c r="S108" s="5"/>
      <c r="T108" s="5"/>
      <c r="U108" s="5"/>
      <c r="V108" s="5"/>
      <c r="W108" s="5"/>
      <c r="X108" s="5"/>
      <c r="Y108" s="5"/>
      <c r="Z108" s="5"/>
      <c r="AA108" s="5"/>
      <c r="AB108" s="5"/>
      <c r="AC108" s="5"/>
      <c r="AD108" s="5"/>
    </row>
    <row r="109" ht="15.75" customHeight="1">
      <c r="A109" s="5"/>
      <c r="B109" s="5"/>
      <c r="C109" s="5"/>
      <c r="D109" s="5"/>
      <c r="E109" s="5"/>
      <c r="F109" s="5"/>
      <c r="G109" s="5"/>
      <c r="H109" s="134"/>
      <c r="I109" s="134"/>
      <c r="J109" s="5"/>
      <c r="K109" s="5"/>
      <c r="L109" s="5"/>
      <c r="M109" s="5"/>
      <c r="N109" s="5"/>
      <c r="O109" s="5"/>
      <c r="P109" s="5"/>
      <c r="Q109" s="5"/>
      <c r="R109" s="5"/>
      <c r="S109" s="5"/>
      <c r="T109" s="5"/>
      <c r="U109" s="5"/>
      <c r="V109" s="5"/>
      <c r="W109" s="5"/>
      <c r="X109" s="5"/>
      <c r="Y109" s="5"/>
      <c r="Z109" s="5"/>
      <c r="AA109" s="5"/>
      <c r="AB109" s="5"/>
      <c r="AC109" s="5"/>
      <c r="AD109" s="5"/>
    </row>
    <row r="110" ht="15.75" customHeight="1">
      <c r="A110" s="5"/>
      <c r="B110" s="5"/>
      <c r="C110" s="5"/>
      <c r="D110" s="5"/>
      <c r="E110" s="5"/>
      <c r="F110" s="5"/>
      <c r="G110" s="5"/>
      <c r="H110" s="134"/>
      <c r="I110" s="134"/>
      <c r="J110" s="5"/>
      <c r="K110" s="5"/>
      <c r="L110" s="5"/>
      <c r="M110" s="5"/>
      <c r="N110" s="5"/>
      <c r="O110" s="5"/>
      <c r="P110" s="5"/>
      <c r="Q110" s="5"/>
      <c r="R110" s="5"/>
      <c r="S110" s="5"/>
      <c r="T110" s="5"/>
      <c r="U110" s="5"/>
      <c r="V110" s="5"/>
      <c r="W110" s="5"/>
      <c r="X110" s="5"/>
      <c r="Y110" s="5"/>
      <c r="Z110" s="5"/>
      <c r="AA110" s="5"/>
      <c r="AB110" s="5"/>
      <c r="AC110" s="5"/>
      <c r="AD110" s="5"/>
    </row>
    <row r="111" ht="15.75" customHeight="1">
      <c r="A111" s="5"/>
      <c r="B111" s="5"/>
      <c r="C111" s="5"/>
      <c r="D111" s="5"/>
      <c r="E111" s="5"/>
      <c r="F111" s="5"/>
      <c r="G111" s="5"/>
      <c r="H111" s="134"/>
      <c r="I111" s="134"/>
      <c r="J111" s="5"/>
      <c r="K111" s="5"/>
      <c r="L111" s="5"/>
      <c r="M111" s="5"/>
      <c r="N111" s="5"/>
      <c r="O111" s="5"/>
      <c r="P111" s="5"/>
      <c r="Q111" s="5"/>
      <c r="R111" s="5"/>
      <c r="S111" s="5"/>
      <c r="T111" s="5"/>
      <c r="U111" s="5"/>
      <c r="V111" s="5"/>
      <c r="W111" s="5"/>
      <c r="X111" s="5"/>
      <c r="Y111" s="5"/>
      <c r="Z111" s="5"/>
      <c r="AA111" s="5"/>
      <c r="AB111" s="5"/>
      <c r="AC111" s="5"/>
      <c r="AD111" s="5"/>
    </row>
    <row r="112" ht="15.75" customHeight="1">
      <c r="A112" s="5"/>
      <c r="B112" s="5"/>
      <c r="C112" s="5"/>
      <c r="D112" s="5"/>
      <c r="E112" s="5"/>
      <c r="F112" s="5"/>
      <c r="G112" s="5"/>
      <c r="H112" s="134"/>
      <c r="I112" s="134"/>
      <c r="J112" s="5"/>
      <c r="K112" s="5"/>
      <c r="L112" s="5"/>
      <c r="M112" s="5"/>
      <c r="N112" s="5"/>
      <c r="O112" s="5"/>
      <c r="P112" s="5"/>
      <c r="Q112" s="5"/>
      <c r="R112" s="5"/>
      <c r="S112" s="5"/>
      <c r="T112" s="5"/>
      <c r="U112" s="5"/>
      <c r="V112" s="5"/>
      <c r="W112" s="5"/>
      <c r="X112" s="5"/>
      <c r="Y112" s="5"/>
      <c r="Z112" s="5"/>
      <c r="AA112" s="5"/>
      <c r="AB112" s="5"/>
      <c r="AC112" s="5"/>
      <c r="AD112" s="5"/>
    </row>
    <row r="113" ht="15.75" customHeight="1">
      <c r="A113" s="5"/>
      <c r="B113" s="5"/>
      <c r="C113" s="5"/>
      <c r="D113" s="5"/>
      <c r="E113" s="5"/>
      <c r="F113" s="5"/>
      <c r="G113" s="5"/>
      <c r="H113" s="134"/>
      <c r="I113" s="134"/>
      <c r="J113" s="5"/>
      <c r="K113" s="5"/>
      <c r="L113" s="5"/>
      <c r="M113" s="5"/>
      <c r="N113" s="5"/>
      <c r="O113" s="5"/>
      <c r="P113" s="5"/>
      <c r="Q113" s="5"/>
      <c r="R113" s="5"/>
      <c r="S113" s="5"/>
      <c r="T113" s="5"/>
      <c r="U113" s="5"/>
      <c r="V113" s="5"/>
      <c r="W113" s="5"/>
      <c r="X113" s="5"/>
      <c r="Y113" s="5"/>
      <c r="Z113" s="5"/>
      <c r="AA113" s="5"/>
      <c r="AB113" s="5"/>
      <c r="AC113" s="5"/>
      <c r="AD113" s="5"/>
    </row>
    <row r="114" ht="15.75" customHeight="1">
      <c r="A114" s="5"/>
      <c r="B114" s="5"/>
      <c r="C114" s="5"/>
      <c r="D114" s="5"/>
      <c r="E114" s="5"/>
      <c r="F114" s="5"/>
      <c r="G114" s="5"/>
      <c r="H114" s="134"/>
      <c r="I114" s="134"/>
      <c r="J114" s="5"/>
      <c r="K114" s="5"/>
      <c r="L114" s="5"/>
      <c r="M114" s="5"/>
      <c r="N114" s="5"/>
      <c r="O114" s="5"/>
      <c r="P114" s="5"/>
      <c r="Q114" s="5"/>
      <c r="R114" s="5"/>
      <c r="S114" s="5"/>
      <c r="T114" s="5"/>
      <c r="U114" s="5"/>
      <c r="V114" s="5"/>
      <c r="W114" s="5"/>
      <c r="X114" s="5"/>
      <c r="Y114" s="5"/>
      <c r="Z114" s="5"/>
      <c r="AA114" s="5"/>
      <c r="AB114" s="5"/>
      <c r="AC114" s="5"/>
      <c r="AD114" s="5"/>
    </row>
    <row r="115" ht="15.75" customHeight="1">
      <c r="A115" s="5"/>
      <c r="B115" s="5"/>
      <c r="C115" s="5"/>
      <c r="D115" s="5"/>
      <c r="E115" s="5"/>
      <c r="F115" s="5"/>
      <c r="G115" s="5"/>
      <c r="H115" s="134"/>
      <c r="I115" s="134"/>
      <c r="J115" s="5"/>
      <c r="K115" s="5"/>
      <c r="L115" s="5"/>
      <c r="M115" s="5"/>
      <c r="N115" s="5"/>
      <c r="O115" s="5"/>
      <c r="P115" s="5"/>
      <c r="Q115" s="5"/>
      <c r="R115" s="5"/>
      <c r="S115" s="5"/>
      <c r="T115" s="5"/>
      <c r="U115" s="5"/>
      <c r="V115" s="5"/>
      <c r="W115" s="5"/>
      <c r="X115" s="5"/>
      <c r="Y115" s="5"/>
      <c r="Z115" s="5"/>
      <c r="AA115" s="5"/>
      <c r="AB115" s="5"/>
      <c r="AC115" s="5"/>
      <c r="AD115" s="5"/>
    </row>
    <row r="116" ht="15.75" customHeight="1">
      <c r="A116" s="5"/>
      <c r="B116" s="5"/>
      <c r="C116" s="5"/>
      <c r="D116" s="5"/>
      <c r="E116" s="5"/>
      <c r="F116" s="5"/>
      <c r="G116" s="5"/>
      <c r="H116" s="134"/>
      <c r="I116" s="134"/>
      <c r="J116" s="5"/>
      <c r="K116" s="5"/>
      <c r="L116" s="5"/>
      <c r="M116" s="5"/>
      <c r="N116" s="5"/>
      <c r="O116" s="5"/>
      <c r="P116" s="5"/>
      <c r="Q116" s="5"/>
      <c r="R116" s="5"/>
      <c r="S116" s="5"/>
      <c r="T116" s="5"/>
      <c r="U116" s="5"/>
      <c r="V116" s="5"/>
      <c r="W116" s="5"/>
      <c r="X116" s="5"/>
      <c r="Y116" s="5"/>
      <c r="Z116" s="5"/>
      <c r="AA116" s="5"/>
      <c r="AB116" s="5"/>
      <c r="AC116" s="5"/>
      <c r="AD116" s="5"/>
    </row>
    <row r="117" ht="15.75" customHeight="1">
      <c r="A117" s="5"/>
      <c r="B117" s="5"/>
      <c r="C117" s="5"/>
      <c r="D117" s="5"/>
      <c r="E117" s="5"/>
      <c r="F117" s="5"/>
      <c r="G117" s="5"/>
      <c r="H117" s="134"/>
      <c r="I117" s="134"/>
      <c r="J117" s="5"/>
      <c r="K117" s="5"/>
      <c r="L117" s="5"/>
      <c r="M117" s="5"/>
      <c r="N117" s="5"/>
      <c r="O117" s="5"/>
      <c r="P117" s="5"/>
      <c r="Q117" s="5"/>
      <c r="R117" s="5"/>
      <c r="S117" s="5"/>
      <c r="T117" s="5"/>
      <c r="U117" s="5"/>
      <c r="V117" s="5"/>
      <c r="W117" s="5"/>
      <c r="X117" s="5"/>
      <c r="Y117" s="5"/>
      <c r="Z117" s="5"/>
      <c r="AA117" s="5"/>
      <c r="AB117" s="5"/>
      <c r="AC117" s="5"/>
      <c r="AD117" s="5"/>
    </row>
    <row r="118" ht="15.75" customHeight="1">
      <c r="A118" s="5"/>
      <c r="B118" s="5"/>
      <c r="C118" s="5"/>
      <c r="D118" s="5"/>
      <c r="E118" s="5"/>
      <c r="F118" s="5"/>
      <c r="G118" s="5"/>
      <c r="H118" s="134"/>
      <c r="I118" s="134"/>
      <c r="J118" s="5"/>
      <c r="K118" s="5"/>
      <c r="L118" s="5"/>
      <c r="M118" s="5"/>
      <c r="N118" s="5"/>
      <c r="O118" s="5"/>
      <c r="P118" s="5"/>
      <c r="Q118" s="5"/>
      <c r="R118" s="5"/>
      <c r="S118" s="5"/>
      <c r="T118" s="5"/>
      <c r="U118" s="5"/>
      <c r="V118" s="5"/>
      <c r="W118" s="5"/>
      <c r="X118" s="5"/>
      <c r="Y118" s="5"/>
      <c r="Z118" s="5"/>
      <c r="AA118" s="5"/>
      <c r="AB118" s="5"/>
      <c r="AC118" s="5"/>
      <c r="AD118" s="5"/>
    </row>
    <row r="119" ht="15.75" customHeight="1">
      <c r="A119" s="5"/>
      <c r="B119" s="5"/>
      <c r="C119" s="5"/>
      <c r="D119" s="5"/>
      <c r="E119" s="5"/>
      <c r="F119" s="5"/>
      <c r="G119" s="5"/>
      <c r="H119" s="134"/>
      <c r="I119" s="134"/>
      <c r="J119" s="5"/>
      <c r="K119" s="5"/>
      <c r="L119" s="5"/>
      <c r="M119" s="5"/>
      <c r="N119" s="5"/>
      <c r="O119" s="5"/>
      <c r="P119" s="5"/>
      <c r="Q119" s="5"/>
      <c r="R119" s="5"/>
      <c r="S119" s="5"/>
      <c r="T119" s="5"/>
      <c r="U119" s="5"/>
      <c r="V119" s="5"/>
      <c r="W119" s="5"/>
      <c r="X119" s="5"/>
      <c r="Y119" s="5"/>
      <c r="Z119" s="5"/>
      <c r="AA119" s="5"/>
      <c r="AB119" s="5"/>
      <c r="AC119" s="5"/>
      <c r="AD119" s="5"/>
    </row>
    <row r="120" ht="15.75" customHeight="1">
      <c r="A120" s="5"/>
      <c r="B120" s="5"/>
      <c r="C120" s="5"/>
      <c r="D120" s="5"/>
      <c r="E120" s="5"/>
      <c r="F120" s="5"/>
      <c r="G120" s="5"/>
      <c r="H120" s="134"/>
      <c r="I120" s="134"/>
      <c r="J120" s="5"/>
      <c r="K120" s="5"/>
      <c r="L120" s="5"/>
      <c r="M120" s="5"/>
      <c r="N120" s="5"/>
      <c r="O120" s="5"/>
      <c r="P120" s="5"/>
      <c r="Q120" s="5"/>
      <c r="R120" s="5"/>
      <c r="S120" s="5"/>
      <c r="T120" s="5"/>
      <c r="U120" s="5"/>
      <c r="V120" s="5"/>
      <c r="W120" s="5"/>
      <c r="X120" s="5"/>
      <c r="Y120" s="5"/>
      <c r="Z120" s="5"/>
      <c r="AA120" s="5"/>
      <c r="AB120" s="5"/>
      <c r="AC120" s="5"/>
      <c r="AD120" s="5"/>
    </row>
    <row r="121" ht="15.75" customHeight="1">
      <c r="A121" s="5"/>
      <c r="B121" s="5"/>
      <c r="C121" s="5"/>
      <c r="D121" s="5"/>
      <c r="E121" s="5"/>
      <c r="F121" s="5"/>
      <c r="G121" s="5"/>
      <c r="H121" s="134"/>
      <c r="I121" s="134"/>
      <c r="J121" s="5"/>
      <c r="K121" s="5"/>
      <c r="L121" s="5"/>
      <c r="M121" s="5"/>
      <c r="N121" s="5"/>
      <c r="O121" s="5"/>
      <c r="P121" s="5"/>
      <c r="Q121" s="5"/>
      <c r="R121" s="5"/>
      <c r="S121" s="5"/>
      <c r="T121" s="5"/>
      <c r="U121" s="5"/>
      <c r="V121" s="5"/>
      <c r="W121" s="5"/>
      <c r="X121" s="5"/>
      <c r="Y121" s="5"/>
      <c r="Z121" s="5"/>
      <c r="AA121" s="5"/>
      <c r="AB121" s="5"/>
      <c r="AC121" s="5"/>
      <c r="AD121" s="5"/>
    </row>
    <row r="122" ht="15.75" customHeight="1">
      <c r="A122" s="5"/>
      <c r="B122" s="5"/>
      <c r="C122" s="5"/>
      <c r="D122" s="5"/>
      <c r="E122" s="5"/>
      <c r="F122" s="5"/>
      <c r="G122" s="5"/>
      <c r="H122" s="134"/>
      <c r="I122" s="134"/>
      <c r="J122" s="5"/>
      <c r="K122" s="5"/>
      <c r="L122" s="5"/>
      <c r="M122" s="5"/>
      <c r="N122" s="5"/>
      <c r="O122" s="5"/>
      <c r="P122" s="5"/>
      <c r="Q122" s="5"/>
      <c r="R122" s="5"/>
      <c r="S122" s="5"/>
      <c r="T122" s="5"/>
      <c r="U122" s="5"/>
      <c r="V122" s="5"/>
      <c r="W122" s="5"/>
      <c r="X122" s="5"/>
      <c r="Y122" s="5"/>
      <c r="Z122" s="5"/>
      <c r="AA122" s="5"/>
      <c r="AB122" s="5"/>
      <c r="AC122" s="5"/>
      <c r="AD122" s="5"/>
    </row>
    <row r="123" ht="15.75" customHeight="1">
      <c r="A123" s="5"/>
      <c r="B123" s="5"/>
      <c r="C123" s="5"/>
      <c r="D123" s="5"/>
      <c r="E123" s="5"/>
      <c r="F123" s="5"/>
      <c r="G123" s="5"/>
      <c r="H123" s="134"/>
      <c r="I123" s="134"/>
      <c r="J123" s="5"/>
      <c r="K123" s="5"/>
      <c r="L123" s="5"/>
      <c r="M123" s="5"/>
      <c r="N123" s="5"/>
      <c r="O123" s="5"/>
      <c r="P123" s="5"/>
      <c r="Q123" s="5"/>
      <c r="R123" s="5"/>
      <c r="S123" s="5"/>
      <c r="T123" s="5"/>
      <c r="U123" s="5"/>
      <c r="V123" s="5"/>
      <c r="W123" s="5"/>
      <c r="X123" s="5"/>
      <c r="Y123" s="5"/>
      <c r="Z123" s="5"/>
      <c r="AA123" s="5"/>
      <c r="AB123" s="5"/>
      <c r="AC123" s="5"/>
      <c r="AD123" s="5"/>
    </row>
    <row r="124" ht="15.75" customHeight="1">
      <c r="A124" s="5"/>
      <c r="B124" s="5"/>
      <c r="C124" s="5"/>
      <c r="D124" s="5"/>
      <c r="E124" s="5"/>
      <c r="F124" s="5"/>
      <c r="G124" s="5"/>
      <c r="H124" s="134"/>
      <c r="I124" s="134"/>
      <c r="J124" s="5"/>
      <c r="K124" s="5"/>
      <c r="L124" s="5"/>
      <c r="M124" s="5"/>
      <c r="N124" s="5"/>
      <c r="O124" s="5"/>
      <c r="P124" s="5"/>
      <c r="Q124" s="5"/>
      <c r="R124" s="5"/>
      <c r="S124" s="5"/>
      <c r="T124" s="5"/>
      <c r="U124" s="5"/>
      <c r="V124" s="5"/>
      <c r="W124" s="5"/>
      <c r="X124" s="5"/>
      <c r="Y124" s="5"/>
      <c r="Z124" s="5"/>
      <c r="AA124" s="5"/>
      <c r="AB124" s="5"/>
      <c r="AC124" s="5"/>
      <c r="AD124" s="5"/>
    </row>
    <row r="125" ht="15.75" customHeight="1">
      <c r="A125" s="5"/>
      <c r="B125" s="5"/>
      <c r="C125" s="5"/>
      <c r="D125" s="5"/>
      <c r="E125" s="5"/>
      <c r="F125" s="5"/>
      <c r="G125" s="5"/>
      <c r="H125" s="134"/>
      <c r="I125" s="134"/>
      <c r="J125" s="5"/>
      <c r="K125" s="5"/>
      <c r="L125" s="5"/>
      <c r="M125" s="5"/>
      <c r="N125" s="5"/>
      <c r="O125" s="5"/>
      <c r="P125" s="5"/>
      <c r="Q125" s="5"/>
      <c r="R125" s="5"/>
      <c r="S125" s="5"/>
      <c r="T125" s="5"/>
      <c r="U125" s="5"/>
      <c r="V125" s="5"/>
      <c r="W125" s="5"/>
      <c r="X125" s="5"/>
      <c r="Y125" s="5"/>
      <c r="Z125" s="5"/>
      <c r="AA125" s="5"/>
      <c r="AB125" s="5"/>
      <c r="AC125" s="5"/>
      <c r="AD125" s="5"/>
    </row>
    <row r="126" ht="15.75" customHeight="1">
      <c r="A126" s="5"/>
      <c r="B126" s="5"/>
      <c r="C126" s="5"/>
      <c r="D126" s="5"/>
      <c r="E126" s="5"/>
      <c r="F126" s="5"/>
      <c r="G126" s="5"/>
      <c r="H126" s="134"/>
      <c r="I126" s="134"/>
      <c r="J126" s="5"/>
      <c r="K126" s="5"/>
      <c r="L126" s="5"/>
      <c r="M126" s="5"/>
      <c r="N126" s="5"/>
      <c r="O126" s="5"/>
      <c r="P126" s="5"/>
      <c r="Q126" s="5"/>
      <c r="R126" s="5"/>
      <c r="S126" s="5"/>
      <c r="T126" s="5"/>
      <c r="U126" s="5"/>
      <c r="V126" s="5"/>
      <c r="W126" s="5"/>
      <c r="X126" s="5"/>
      <c r="Y126" s="5"/>
      <c r="Z126" s="5"/>
      <c r="AA126" s="5"/>
      <c r="AB126" s="5"/>
      <c r="AC126" s="5"/>
      <c r="AD126" s="5"/>
    </row>
    <row r="127" ht="15.75" customHeight="1">
      <c r="A127" s="5"/>
      <c r="B127" s="5"/>
      <c r="C127" s="5"/>
      <c r="D127" s="5"/>
      <c r="E127" s="5"/>
      <c r="F127" s="5"/>
      <c r="G127" s="5"/>
      <c r="H127" s="134"/>
      <c r="I127" s="134"/>
      <c r="J127" s="5"/>
      <c r="K127" s="5"/>
      <c r="L127" s="5"/>
      <c r="M127" s="5"/>
      <c r="N127" s="5"/>
      <c r="O127" s="5"/>
      <c r="P127" s="5"/>
      <c r="Q127" s="5"/>
      <c r="R127" s="5"/>
      <c r="S127" s="5"/>
      <c r="T127" s="5"/>
      <c r="U127" s="5"/>
      <c r="V127" s="5"/>
      <c r="W127" s="5"/>
      <c r="X127" s="5"/>
      <c r="Y127" s="5"/>
      <c r="Z127" s="5"/>
      <c r="AA127" s="5"/>
      <c r="AB127" s="5"/>
      <c r="AC127" s="5"/>
      <c r="AD127" s="5"/>
    </row>
    <row r="128" ht="15.75" customHeight="1">
      <c r="A128" s="5"/>
      <c r="B128" s="5"/>
      <c r="C128" s="5"/>
      <c r="D128" s="5"/>
      <c r="E128" s="5"/>
      <c r="F128" s="5"/>
      <c r="G128" s="5"/>
      <c r="H128" s="134"/>
      <c r="I128" s="134"/>
      <c r="J128" s="5"/>
      <c r="K128" s="5"/>
      <c r="L128" s="5"/>
      <c r="M128" s="5"/>
      <c r="N128" s="5"/>
      <c r="O128" s="5"/>
      <c r="P128" s="5"/>
      <c r="Q128" s="5"/>
      <c r="R128" s="5"/>
      <c r="S128" s="5"/>
      <c r="T128" s="5"/>
      <c r="U128" s="5"/>
      <c r="V128" s="5"/>
      <c r="W128" s="5"/>
      <c r="X128" s="5"/>
      <c r="Y128" s="5"/>
      <c r="Z128" s="5"/>
      <c r="AA128" s="5"/>
      <c r="AB128" s="5"/>
      <c r="AC128" s="5"/>
      <c r="AD128" s="5"/>
    </row>
    <row r="129" ht="15.75" customHeight="1">
      <c r="A129" s="5"/>
      <c r="B129" s="5"/>
      <c r="C129" s="5"/>
      <c r="D129" s="5"/>
      <c r="E129" s="5"/>
      <c r="F129" s="5"/>
      <c r="G129" s="5"/>
      <c r="H129" s="134"/>
      <c r="I129" s="134"/>
      <c r="J129" s="5"/>
      <c r="K129" s="5"/>
      <c r="L129" s="5"/>
      <c r="M129" s="5"/>
      <c r="N129" s="5"/>
      <c r="O129" s="5"/>
      <c r="P129" s="5"/>
      <c r="Q129" s="5"/>
      <c r="R129" s="5"/>
      <c r="S129" s="5"/>
      <c r="T129" s="5"/>
      <c r="U129" s="5"/>
      <c r="V129" s="5"/>
      <c r="W129" s="5"/>
      <c r="X129" s="5"/>
      <c r="Y129" s="5"/>
      <c r="Z129" s="5"/>
      <c r="AA129" s="5"/>
      <c r="AB129" s="5"/>
      <c r="AC129" s="5"/>
      <c r="AD129" s="5"/>
    </row>
    <row r="130" ht="15.75" customHeight="1">
      <c r="A130" s="5"/>
      <c r="B130" s="5"/>
      <c r="C130" s="5"/>
      <c r="D130" s="5"/>
      <c r="E130" s="5"/>
      <c r="F130" s="5"/>
      <c r="G130" s="5"/>
      <c r="H130" s="134"/>
      <c r="I130" s="134"/>
      <c r="J130" s="5"/>
      <c r="K130" s="5"/>
      <c r="L130" s="5"/>
      <c r="M130" s="5"/>
      <c r="N130" s="5"/>
      <c r="O130" s="5"/>
      <c r="P130" s="5"/>
      <c r="Q130" s="5"/>
      <c r="R130" s="5"/>
      <c r="S130" s="5"/>
      <c r="T130" s="5"/>
      <c r="U130" s="5"/>
      <c r="V130" s="5"/>
      <c r="W130" s="5"/>
      <c r="X130" s="5"/>
      <c r="Y130" s="5"/>
      <c r="Z130" s="5"/>
      <c r="AA130" s="5"/>
      <c r="AB130" s="5"/>
      <c r="AC130" s="5"/>
      <c r="AD130" s="5"/>
    </row>
    <row r="131" ht="15.75" customHeight="1">
      <c r="A131" s="5"/>
      <c r="B131" s="5"/>
      <c r="C131" s="5"/>
      <c r="D131" s="5"/>
      <c r="E131" s="5"/>
      <c r="F131" s="5"/>
      <c r="G131" s="5"/>
      <c r="H131" s="134"/>
      <c r="I131" s="134"/>
      <c r="J131" s="5"/>
      <c r="K131" s="5"/>
      <c r="L131" s="5"/>
      <c r="M131" s="5"/>
      <c r="N131" s="5"/>
      <c r="O131" s="5"/>
      <c r="P131" s="5"/>
      <c r="Q131" s="5"/>
      <c r="R131" s="5"/>
      <c r="S131" s="5"/>
      <c r="T131" s="5"/>
      <c r="U131" s="5"/>
      <c r="V131" s="5"/>
      <c r="W131" s="5"/>
      <c r="X131" s="5"/>
      <c r="Y131" s="5"/>
      <c r="Z131" s="5"/>
      <c r="AA131" s="5"/>
      <c r="AB131" s="5"/>
      <c r="AC131" s="5"/>
      <c r="AD131" s="5"/>
    </row>
    <row r="132" ht="15.75" customHeight="1">
      <c r="A132" s="5"/>
      <c r="B132" s="5"/>
      <c r="C132" s="5"/>
      <c r="D132" s="5"/>
      <c r="E132" s="5"/>
      <c r="F132" s="5"/>
      <c r="G132" s="5"/>
      <c r="H132" s="134"/>
      <c r="I132" s="134"/>
      <c r="J132" s="5"/>
      <c r="K132" s="5"/>
      <c r="L132" s="5"/>
      <c r="M132" s="5"/>
      <c r="N132" s="5"/>
      <c r="O132" s="5"/>
      <c r="P132" s="5"/>
      <c r="Q132" s="5"/>
      <c r="R132" s="5"/>
      <c r="S132" s="5"/>
      <c r="T132" s="5"/>
      <c r="U132" s="5"/>
      <c r="V132" s="5"/>
      <c r="W132" s="5"/>
      <c r="X132" s="5"/>
      <c r="Y132" s="5"/>
      <c r="Z132" s="5"/>
      <c r="AA132" s="5"/>
      <c r="AB132" s="5"/>
      <c r="AC132" s="5"/>
      <c r="AD132" s="5"/>
    </row>
    <row r="133" ht="15.75" customHeight="1">
      <c r="A133" s="5"/>
      <c r="B133" s="5"/>
      <c r="C133" s="5"/>
      <c r="D133" s="5"/>
      <c r="E133" s="5"/>
      <c r="F133" s="5"/>
      <c r="G133" s="5"/>
      <c r="H133" s="134"/>
      <c r="I133" s="134"/>
      <c r="J133" s="5"/>
      <c r="K133" s="5"/>
      <c r="L133" s="5"/>
      <c r="M133" s="5"/>
      <c r="N133" s="5"/>
      <c r="O133" s="5"/>
      <c r="P133" s="5"/>
      <c r="Q133" s="5"/>
      <c r="R133" s="5"/>
      <c r="S133" s="5"/>
      <c r="T133" s="5"/>
      <c r="U133" s="5"/>
      <c r="V133" s="5"/>
      <c r="W133" s="5"/>
      <c r="X133" s="5"/>
      <c r="Y133" s="5"/>
      <c r="Z133" s="5"/>
      <c r="AA133" s="5"/>
      <c r="AB133" s="5"/>
      <c r="AC133" s="5"/>
      <c r="AD133" s="5"/>
    </row>
    <row r="134" ht="15.75" customHeight="1">
      <c r="A134" s="5"/>
      <c r="B134" s="5"/>
      <c r="C134" s="5"/>
      <c r="D134" s="5"/>
      <c r="E134" s="5"/>
      <c r="F134" s="5"/>
      <c r="G134" s="5"/>
      <c r="H134" s="134"/>
      <c r="I134" s="134"/>
      <c r="J134" s="5"/>
      <c r="K134" s="5"/>
      <c r="L134" s="5"/>
      <c r="M134" s="5"/>
      <c r="N134" s="5"/>
      <c r="O134" s="5"/>
      <c r="P134" s="5"/>
      <c r="Q134" s="5"/>
      <c r="R134" s="5"/>
      <c r="S134" s="5"/>
      <c r="T134" s="5"/>
      <c r="U134" s="5"/>
      <c r="V134" s="5"/>
      <c r="W134" s="5"/>
      <c r="X134" s="5"/>
      <c r="Y134" s="5"/>
      <c r="Z134" s="5"/>
      <c r="AA134" s="5"/>
      <c r="AB134" s="5"/>
      <c r="AC134" s="5"/>
      <c r="AD134" s="5"/>
    </row>
    <row r="135" ht="15.75" customHeight="1">
      <c r="A135" s="5"/>
      <c r="B135" s="5"/>
      <c r="C135" s="5"/>
      <c r="D135" s="5"/>
      <c r="E135" s="5"/>
      <c r="F135" s="5"/>
      <c r="G135" s="5"/>
      <c r="H135" s="134"/>
      <c r="I135" s="134"/>
      <c r="J135" s="5"/>
      <c r="K135" s="5"/>
      <c r="L135" s="5"/>
      <c r="M135" s="5"/>
      <c r="N135" s="5"/>
      <c r="O135" s="5"/>
      <c r="P135" s="5"/>
      <c r="Q135" s="5"/>
      <c r="R135" s="5"/>
      <c r="S135" s="5"/>
      <c r="T135" s="5"/>
      <c r="U135" s="5"/>
      <c r="V135" s="5"/>
      <c r="W135" s="5"/>
      <c r="X135" s="5"/>
      <c r="Y135" s="5"/>
      <c r="Z135" s="5"/>
      <c r="AA135" s="5"/>
      <c r="AB135" s="5"/>
      <c r="AC135" s="5"/>
      <c r="AD135" s="5"/>
    </row>
    <row r="136" ht="15.75" customHeight="1">
      <c r="A136" s="5"/>
      <c r="B136" s="5"/>
      <c r="C136" s="5"/>
      <c r="D136" s="5"/>
      <c r="E136" s="5"/>
      <c r="F136" s="5"/>
      <c r="G136" s="5"/>
      <c r="H136" s="134"/>
      <c r="I136" s="134"/>
      <c r="J136" s="5"/>
      <c r="K136" s="5"/>
      <c r="L136" s="5"/>
      <c r="M136" s="5"/>
      <c r="N136" s="5"/>
      <c r="O136" s="5"/>
      <c r="P136" s="5"/>
      <c r="Q136" s="5"/>
      <c r="R136" s="5"/>
      <c r="S136" s="5"/>
      <c r="T136" s="5"/>
      <c r="U136" s="5"/>
      <c r="V136" s="5"/>
      <c r="W136" s="5"/>
      <c r="X136" s="5"/>
      <c r="Y136" s="5"/>
      <c r="Z136" s="5"/>
      <c r="AA136" s="5"/>
      <c r="AB136" s="5"/>
      <c r="AC136" s="5"/>
      <c r="AD136" s="5"/>
    </row>
    <row r="137" ht="15.75" customHeight="1">
      <c r="A137" s="5"/>
      <c r="B137" s="5"/>
      <c r="C137" s="5"/>
      <c r="D137" s="5"/>
      <c r="E137" s="5"/>
      <c r="F137" s="5"/>
      <c r="G137" s="5"/>
      <c r="H137" s="134"/>
      <c r="I137" s="134"/>
      <c r="J137" s="5"/>
      <c r="K137" s="5"/>
      <c r="L137" s="5"/>
      <c r="M137" s="5"/>
      <c r="N137" s="5"/>
      <c r="O137" s="5"/>
      <c r="P137" s="5"/>
      <c r="Q137" s="5"/>
      <c r="R137" s="5"/>
      <c r="S137" s="5"/>
      <c r="T137" s="5"/>
      <c r="U137" s="5"/>
      <c r="V137" s="5"/>
      <c r="W137" s="5"/>
      <c r="X137" s="5"/>
      <c r="Y137" s="5"/>
      <c r="Z137" s="5"/>
      <c r="AA137" s="5"/>
      <c r="AB137" s="5"/>
      <c r="AC137" s="5"/>
      <c r="AD137" s="5"/>
    </row>
    <row r="138" ht="15.75" customHeight="1">
      <c r="A138" s="5"/>
      <c r="B138" s="5"/>
      <c r="C138" s="5"/>
      <c r="D138" s="5"/>
      <c r="E138" s="5"/>
      <c r="F138" s="5"/>
      <c r="G138" s="5"/>
      <c r="H138" s="134"/>
      <c r="I138" s="134"/>
      <c r="J138" s="5"/>
      <c r="K138" s="5"/>
      <c r="L138" s="5"/>
      <c r="M138" s="5"/>
      <c r="N138" s="5"/>
      <c r="O138" s="5"/>
      <c r="P138" s="5"/>
      <c r="Q138" s="5"/>
      <c r="R138" s="5"/>
      <c r="S138" s="5"/>
      <c r="T138" s="5"/>
      <c r="U138" s="5"/>
      <c r="V138" s="5"/>
      <c r="W138" s="5"/>
      <c r="X138" s="5"/>
      <c r="Y138" s="5"/>
      <c r="Z138" s="5"/>
      <c r="AA138" s="5"/>
      <c r="AB138" s="5"/>
      <c r="AC138" s="5"/>
      <c r="AD138" s="5"/>
    </row>
    <row r="139" ht="15.75" customHeight="1">
      <c r="A139" s="5"/>
      <c r="B139" s="5"/>
      <c r="C139" s="5"/>
      <c r="D139" s="5"/>
      <c r="E139" s="5"/>
      <c r="F139" s="5"/>
      <c r="G139" s="5"/>
      <c r="H139" s="134"/>
      <c r="I139" s="134"/>
      <c r="J139" s="5"/>
      <c r="K139" s="5"/>
      <c r="L139" s="5"/>
      <c r="M139" s="5"/>
      <c r="N139" s="5"/>
      <c r="O139" s="5"/>
      <c r="P139" s="5"/>
      <c r="Q139" s="5"/>
      <c r="R139" s="5"/>
      <c r="S139" s="5"/>
      <c r="T139" s="5"/>
      <c r="U139" s="5"/>
      <c r="V139" s="5"/>
      <c r="W139" s="5"/>
      <c r="X139" s="5"/>
      <c r="Y139" s="5"/>
      <c r="Z139" s="5"/>
      <c r="AA139" s="5"/>
      <c r="AB139" s="5"/>
      <c r="AC139" s="5"/>
      <c r="AD139" s="5"/>
    </row>
    <row r="140" ht="15.75" customHeight="1">
      <c r="A140" s="5"/>
      <c r="B140" s="5"/>
      <c r="C140" s="5"/>
      <c r="D140" s="5"/>
      <c r="E140" s="5"/>
      <c r="F140" s="5"/>
      <c r="G140" s="5"/>
      <c r="H140" s="134"/>
      <c r="I140" s="134"/>
      <c r="J140" s="5"/>
      <c r="K140" s="5"/>
      <c r="L140" s="5"/>
      <c r="M140" s="5"/>
      <c r="N140" s="5"/>
      <c r="O140" s="5"/>
      <c r="P140" s="5"/>
      <c r="Q140" s="5"/>
      <c r="R140" s="5"/>
      <c r="S140" s="5"/>
      <c r="T140" s="5"/>
      <c r="U140" s="5"/>
      <c r="V140" s="5"/>
      <c r="W140" s="5"/>
      <c r="X140" s="5"/>
      <c r="Y140" s="5"/>
      <c r="Z140" s="5"/>
      <c r="AA140" s="5"/>
      <c r="AB140" s="5"/>
      <c r="AC140" s="5"/>
      <c r="AD140" s="5"/>
    </row>
    <row r="141" ht="15.75" customHeight="1">
      <c r="A141" s="5"/>
      <c r="B141" s="5"/>
      <c r="C141" s="5"/>
      <c r="D141" s="5"/>
      <c r="E141" s="5"/>
      <c r="F141" s="5"/>
      <c r="G141" s="5"/>
      <c r="H141" s="134"/>
      <c r="I141" s="134"/>
      <c r="J141" s="5"/>
      <c r="K141" s="5"/>
      <c r="L141" s="5"/>
      <c r="M141" s="5"/>
      <c r="N141" s="5"/>
      <c r="O141" s="5"/>
      <c r="P141" s="5"/>
      <c r="Q141" s="5"/>
      <c r="R141" s="5"/>
      <c r="S141" s="5"/>
      <c r="T141" s="5"/>
      <c r="U141" s="5"/>
      <c r="V141" s="5"/>
      <c r="W141" s="5"/>
      <c r="X141" s="5"/>
      <c r="Y141" s="5"/>
      <c r="Z141" s="5"/>
      <c r="AA141" s="5"/>
      <c r="AB141" s="5"/>
      <c r="AC141" s="5"/>
      <c r="AD141" s="5"/>
    </row>
    <row r="142" ht="15.75" customHeight="1">
      <c r="A142" s="5"/>
      <c r="B142" s="5"/>
      <c r="C142" s="5"/>
      <c r="D142" s="5"/>
      <c r="E142" s="5"/>
      <c r="F142" s="5"/>
      <c r="G142" s="5"/>
      <c r="H142" s="134"/>
      <c r="I142" s="134"/>
      <c r="J142" s="5"/>
      <c r="K142" s="5"/>
      <c r="L142" s="5"/>
      <c r="M142" s="5"/>
      <c r="N142" s="5"/>
      <c r="O142" s="5"/>
      <c r="P142" s="5"/>
      <c r="Q142" s="5"/>
      <c r="R142" s="5"/>
      <c r="S142" s="5"/>
      <c r="T142" s="5"/>
      <c r="U142" s="5"/>
      <c r="V142" s="5"/>
      <c r="W142" s="5"/>
      <c r="X142" s="5"/>
      <c r="Y142" s="5"/>
      <c r="Z142" s="5"/>
      <c r="AA142" s="5"/>
      <c r="AB142" s="5"/>
      <c r="AC142" s="5"/>
      <c r="AD142" s="5"/>
    </row>
    <row r="143" ht="15.75" customHeight="1">
      <c r="A143" s="5"/>
      <c r="B143" s="5"/>
      <c r="C143" s="5"/>
      <c r="D143" s="5"/>
      <c r="E143" s="5"/>
      <c r="F143" s="5"/>
      <c r="G143" s="5"/>
      <c r="H143" s="134"/>
      <c r="I143" s="134"/>
      <c r="J143" s="5"/>
      <c r="K143" s="5"/>
      <c r="L143" s="5"/>
      <c r="M143" s="5"/>
      <c r="N143" s="5"/>
      <c r="O143" s="5"/>
      <c r="P143" s="5"/>
      <c r="Q143" s="5"/>
      <c r="R143" s="5"/>
      <c r="S143" s="5"/>
      <c r="T143" s="5"/>
      <c r="U143" s="5"/>
      <c r="V143" s="5"/>
      <c r="W143" s="5"/>
      <c r="X143" s="5"/>
      <c r="Y143" s="5"/>
      <c r="Z143" s="5"/>
      <c r="AA143" s="5"/>
      <c r="AB143" s="5"/>
      <c r="AC143" s="5"/>
      <c r="AD143" s="5"/>
    </row>
    <row r="144" ht="15.75" customHeight="1">
      <c r="A144" s="5"/>
      <c r="B144" s="5"/>
      <c r="C144" s="5"/>
      <c r="D144" s="5"/>
      <c r="E144" s="5"/>
      <c r="F144" s="5"/>
      <c r="G144" s="5"/>
      <c r="H144" s="134"/>
      <c r="I144" s="134"/>
      <c r="J144" s="5"/>
      <c r="K144" s="5"/>
      <c r="L144" s="5"/>
      <c r="M144" s="5"/>
      <c r="N144" s="5"/>
      <c r="O144" s="5"/>
      <c r="P144" s="5"/>
      <c r="Q144" s="5"/>
      <c r="R144" s="5"/>
      <c r="S144" s="5"/>
      <c r="T144" s="5"/>
      <c r="U144" s="5"/>
      <c r="V144" s="5"/>
      <c r="W144" s="5"/>
      <c r="X144" s="5"/>
      <c r="Y144" s="5"/>
      <c r="Z144" s="5"/>
      <c r="AA144" s="5"/>
      <c r="AB144" s="5"/>
      <c r="AC144" s="5"/>
      <c r="AD144" s="5"/>
    </row>
    <row r="145" ht="15.75" customHeight="1">
      <c r="A145" s="5"/>
      <c r="B145" s="5"/>
      <c r="C145" s="5"/>
      <c r="D145" s="5"/>
      <c r="E145" s="5"/>
      <c r="F145" s="5"/>
      <c r="G145" s="5"/>
      <c r="H145" s="134"/>
      <c r="I145" s="134"/>
      <c r="J145" s="5"/>
      <c r="K145" s="5"/>
      <c r="L145" s="5"/>
      <c r="M145" s="5"/>
      <c r="N145" s="5"/>
      <c r="O145" s="5"/>
      <c r="P145" s="5"/>
      <c r="Q145" s="5"/>
      <c r="R145" s="5"/>
      <c r="S145" s="5"/>
      <c r="T145" s="5"/>
      <c r="U145" s="5"/>
      <c r="V145" s="5"/>
      <c r="W145" s="5"/>
      <c r="X145" s="5"/>
      <c r="Y145" s="5"/>
      <c r="Z145" s="5"/>
      <c r="AA145" s="5"/>
      <c r="AB145" s="5"/>
      <c r="AC145" s="5"/>
      <c r="AD145" s="5"/>
    </row>
    <row r="146" ht="15.75" customHeight="1">
      <c r="A146" s="5"/>
      <c r="B146" s="5"/>
      <c r="C146" s="5"/>
      <c r="D146" s="5"/>
      <c r="E146" s="5"/>
      <c r="F146" s="5"/>
      <c r="G146" s="5"/>
      <c r="H146" s="134"/>
      <c r="I146" s="134"/>
      <c r="J146" s="5"/>
      <c r="K146" s="5"/>
      <c r="L146" s="5"/>
      <c r="M146" s="5"/>
      <c r="N146" s="5"/>
      <c r="O146" s="5"/>
      <c r="P146" s="5"/>
      <c r="Q146" s="5"/>
      <c r="R146" s="5"/>
      <c r="S146" s="5"/>
      <c r="T146" s="5"/>
      <c r="U146" s="5"/>
      <c r="V146" s="5"/>
      <c r="W146" s="5"/>
      <c r="X146" s="5"/>
      <c r="Y146" s="5"/>
      <c r="Z146" s="5"/>
      <c r="AA146" s="5"/>
      <c r="AB146" s="5"/>
      <c r="AC146" s="5"/>
      <c r="AD146" s="5"/>
    </row>
    <row r="147" ht="15.75" customHeight="1">
      <c r="A147" s="5"/>
      <c r="B147" s="5"/>
      <c r="C147" s="5"/>
      <c r="D147" s="5"/>
      <c r="E147" s="5"/>
      <c r="F147" s="5"/>
      <c r="G147" s="5"/>
      <c r="H147" s="134"/>
      <c r="I147" s="134"/>
      <c r="J147" s="5"/>
      <c r="K147" s="5"/>
      <c r="L147" s="5"/>
      <c r="M147" s="5"/>
      <c r="N147" s="5"/>
      <c r="O147" s="5"/>
      <c r="P147" s="5"/>
      <c r="Q147" s="5"/>
      <c r="R147" s="5"/>
      <c r="S147" s="5"/>
      <c r="T147" s="5"/>
      <c r="U147" s="5"/>
      <c r="V147" s="5"/>
      <c r="W147" s="5"/>
      <c r="X147" s="5"/>
      <c r="Y147" s="5"/>
      <c r="Z147" s="5"/>
      <c r="AA147" s="5"/>
      <c r="AB147" s="5"/>
      <c r="AC147" s="5"/>
      <c r="AD147" s="5"/>
    </row>
    <row r="148" ht="15.75" customHeight="1">
      <c r="A148" s="5"/>
      <c r="B148" s="5"/>
      <c r="C148" s="5"/>
      <c r="D148" s="5"/>
      <c r="E148" s="5"/>
      <c r="F148" s="5"/>
      <c r="G148" s="5"/>
      <c r="H148" s="134"/>
      <c r="I148" s="134"/>
      <c r="J148" s="5"/>
      <c r="K148" s="5"/>
      <c r="L148" s="5"/>
      <c r="M148" s="5"/>
      <c r="N148" s="5"/>
      <c r="O148" s="5"/>
      <c r="P148" s="5"/>
      <c r="Q148" s="5"/>
      <c r="R148" s="5"/>
      <c r="S148" s="5"/>
      <c r="T148" s="5"/>
      <c r="U148" s="5"/>
      <c r="V148" s="5"/>
      <c r="W148" s="5"/>
      <c r="X148" s="5"/>
      <c r="Y148" s="5"/>
      <c r="Z148" s="5"/>
      <c r="AA148" s="5"/>
      <c r="AB148" s="5"/>
      <c r="AC148" s="5"/>
      <c r="AD148" s="5"/>
    </row>
    <row r="149" ht="15.75" customHeight="1">
      <c r="A149" s="5"/>
      <c r="B149" s="5"/>
      <c r="C149" s="5"/>
      <c r="D149" s="5"/>
      <c r="E149" s="5"/>
      <c r="F149" s="5"/>
      <c r="G149" s="5"/>
      <c r="H149" s="134"/>
      <c r="I149" s="134"/>
      <c r="J149" s="5"/>
      <c r="K149" s="5"/>
      <c r="L149" s="5"/>
      <c r="M149" s="5"/>
      <c r="N149" s="5"/>
      <c r="O149" s="5"/>
      <c r="P149" s="5"/>
      <c r="Q149" s="5"/>
      <c r="R149" s="5"/>
      <c r="S149" s="5"/>
      <c r="T149" s="5"/>
      <c r="U149" s="5"/>
      <c r="V149" s="5"/>
      <c r="W149" s="5"/>
      <c r="X149" s="5"/>
      <c r="Y149" s="5"/>
      <c r="Z149" s="5"/>
      <c r="AA149" s="5"/>
      <c r="AB149" s="5"/>
      <c r="AC149" s="5"/>
      <c r="AD149" s="5"/>
    </row>
    <row r="150" ht="15.75" customHeight="1">
      <c r="A150" s="5"/>
      <c r="B150" s="5"/>
      <c r="C150" s="5"/>
      <c r="D150" s="5"/>
      <c r="E150" s="5"/>
      <c r="F150" s="5"/>
      <c r="G150" s="5"/>
      <c r="H150" s="134"/>
      <c r="I150" s="134"/>
      <c r="J150" s="5"/>
      <c r="K150" s="5"/>
      <c r="L150" s="5"/>
      <c r="M150" s="5"/>
      <c r="N150" s="5"/>
      <c r="O150" s="5"/>
      <c r="P150" s="5"/>
      <c r="Q150" s="5"/>
      <c r="R150" s="5"/>
      <c r="S150" s="5"/>
      <c r="T150" s="5"/>
      <c r="U150" s="5"/>
      <c r="V150" s="5"/>
      <c r="W150" s="5"/>
      <c r="X150" s="5"/>
      <c r="Y150" s="5"/>
      <c r="Z150" s="5"/>
      <c r="AA150" s="5"/>
      <c r="AB150" s="5"/>
      <c r="AC150" s="5"/>
      <c r="AD150" s="5"/>
    </row>
    <row r="151" ht="15.75" customHeight="1">
      <c r="A151" s="5"/>
      <c r="B151" s="5"/>
      <c r="C151" s="5"/>
      <c r="D151" s="5"/>
      <c r="E151" s="5"/>
      <c r="F151" s="5"/>
      <c r="G151" s="5"/>
      <c r="H151" s="134"/>
      <c r="I151" s="134"/>
      <c r="J151" s="5"/>
      <c r="K151" s="5"/>
      <c r="L151" s="5"/>
      <c r="M151" s="5"/>
      <c r="N151" s="5"/>
      <c r="O151" s="5"/>
      <c r="P151" s="5"/>
      <c r="Q151" s="5"/>
      <c r="R151" s="5"/>
      <c r="S151" s="5"/>
      <c r="T151" s="5"/>
      <c r="U151" s="5"/>
      <c r="V151" s="5"/>
      <c r="W151" s="5"/>
      <c r="X151" s="5"/>
      <c r="Y151" s="5"/>
      <c r="Z151" s="5"/>
      <c r="AA151" s="5"/>
      <c r="AB151" s="5"/>
      <c r="AC151" s="5"/>
      <c r="AD151" s="5"/>
    </row>
    <row r="152" ht="15.75" customHeight="1">
      <c r="A152" s="5"/>
      <c r="B152" s="5"/>
      <c r="C152" s="5"/>
      <c r="D152" s="5"/>
      <c r="E152" s="5"/>
      <c r="F152" s="5"/>
      <c r="G152" s="5"/>
      <c r="H152" s="134"/>
      <c r="I152" s="134"/>
      <c r="J152" s="5"/>
      <c r="K152" s="5"/>
      <c r="L152" s="5"/>
      <c r="M152" s="5"/>
      <c r="N152" s="5"/>
      <c r="O152" s="5"/>
      <c r="P152" s="5"/>
      <c r="Q152" s="5"/>
      <c r="R152" s="5"/>
      <c r="S152" s="5"/>
      <c r="T152" s="5"/>
      <c r="U152" s="5"/>
      <c r="V152" s="5"/>
      <c r="W152" s="5"/>
      <c r="X152" s="5"/>
      <c r="Y152" s="5"/>
      <c r="Z152" s="5"/>
      <c r="AA152" s="5"/>
      <c r="AB152" s="5"/>
      <c r="AC152" s="5"/>
      <c r="AD152" s="5"/>
    </row>
    <row r="153" ht="15.75" customHeight="1">
      <c r="A153" s="5"/>
      <c r="B153" s="5"/>
      <c r="C153" s="5"/>
      <c r="D153" s="5"/>
      <c r="E153" s="5"/>
      <c r="F153" s="5"/>
      <c r="G153" s="5"/>
      <c r="H153" s="134"/>
      <c r="I153" s="134"/>
      <c r="J153" s="5"/>
      <c r="K153" s="5"/>
      <c r="L153" s="5"/>
      <c r="M153" s="5"/>
      <c r="N153" s="5"/>
      <c r="O153" s="5"/>
      <c r="P153" s="5"/>
      <c r="Q153" s="5"/>
      <c r="R153" s="5"/>
      <c r="S153" s="5"/>
      <c r="T153" s="5"/>
      <c r="U153" s="5"/>
      <c r="V153" s="5"/>
      <c r="W153" s="5"/>
      <c r="X153" s="5"/>
      <c r="Y153" s="5"/>
      <c r="Z153" s="5"/>
      <c r="AA153" s="5"/>
      <c r="AB153" s="5"/>
      <c r="AC153" s="5"/>
      <c r="AD153" s="5"/>
    </row>
    <row r="154" ht="15.75" customHeight="1">
      <c r="A154" s="5"/>
      <c r="B154" s="5"/>
      <c r="C154" s="5"/>
      <c r="D154" s="5"/>
      <c r="E154" s="5"/>
      <c r="F154" s="5"/>
      <c r="G154" s="5"/>
      <c r="H154" s="134"/>
      <c r="I154" s="134"/>
      <c r="J154" s="5"/>
      <c r="K154" s="5"/>
      <c r="L154" s="5"/>
      <c r="M154" s="5"/>
      <c r="N154" s="5"/>
      <c r="O154" s="5"/>
      <c r="P154" s="5"/>
      <c r="Q154" s="5"/>
      <c r="R154" s="5"/>
      <c r="S154" s="5"/>
      <c r="T154" s="5"/>
      <c r="U154" s="5"/>
      <c r="V154" s="5"/>
      <c r="W154" s="5"/>
      <c r="X154" s="5"/>
      <c r="Y154" s="5"/>
      <c r="Z154" s="5"/>
      <c r="AA154" s="5"/>
      <c r="AB154" s="5"/>
      <c r="AC154" s="5"/>
      <c r="AD154" s="5"/>
    </row>
    <row r="155" ht="15.75" customHeight="1">
      <c r="A155" s="5"/>
      <c r="B155" s="5"/>
      <c r="C155" s="5"/>
      <c r="D155" s="5"/>
      <c r="E155" s="5"/>
      <c r="F155" s="5"/>
      <c r="G155" s="5"/>
      <c r="H155" s="134"/>
      <c r="I155" s="134"/>
      <c r="J155" s="5"/>
      <c r="K155" s="5"/>
      <c r="L155" s="5"/>
      <c r="M155" s="5"/>
      <c r="N155" s="5"/>
      <c r="O155" s="5"/>
      <c r="P155" s="5"/>
      <c r="Q155" s="5"/>
      <c r="R155" s="5"/>
      <c r="S155" s="5"/>
      <c r="T155" s="5"/>
      <c r="U155" s="5"/>
      <c r="V155" s="5"/>
      <c r="W155" s="5"/>
      <c r="X155" s="5"/>
      <c r="Y155" s="5"/>
      <c r="Z155" s="5"/>
      <c r="AA155" s="5"/>
      <c r="AB155" s="5"/>
      <c r="AC155" s="5"/>
      <c r="AD155" s="5"/>
    </row>
    <row r="156" ht="15.75" customHeight="1">
      <c r="A156" s="5"/>
      <c r="B156" s="5"/>
      <c r="C156" s="5"/>
      <c r="D156" s="5"/>
      <c r="E156" s="5"/>
      <c r="F156" s="5"/>
      <c r="G156" s="5"/>
      <c r="H156" s="134"/>
      <c r="I156" s="134"/>
      <c r="J156" s="5"/>
      <c r="K156" s="5"/>
      <c r="L156" s="5"/>
      <c r="M156" s="5"/>
      <c r="N156" s="5"/>
      <c r="O156" s="5"/>
      <c r="P156" s="5"/>
      <c r="Q156" s="5"/>
      <c r="R156" s="5"/>
      <c r="S156" s="5"/>
      <c r="T156" s="5"/>
      <c r="U156" s="5"/>
      <c r="V156" s="5"/>
      <c r="W156" s="5"/>
      <c r="X156" s="5"/>
      <c r="Y156" s="5"/>
      <c r="Z156" s="5"/>
      <c r="AA156" s="5"/>
      <c r="AB156" s="5"/>
      <c r="AC156" s="5"/>
      <c r="AD156" s="5"/>
    </row>
    <row r="157" ht="15.75" customHeight="1">
      <c r="A157" s="5"/>
      <c r="B157" s="5"/>
      <c r="C157" s="5"/>
      <c r="D157" s="5"/>
      <c r="E157" s="5"/>
      <c r="F157" s="5"/>
      <c r="G157" s="5"/>
      <c r="H157" s="134"/>
      <c r="I157" s="134"/>
      <c r="J157" s="5"/>
      <c r="K157" s="5"/>
      <c r="L157" s="5"/>
      <c r="M157" s="5"/>
      <c r="N157" s="5"/>
      <c r="O157" s="5"/>
      <c r="P157" s="5"/>
      <c r="Q157" s="5"/>
      <c r="R157" s="5"/>
      <c r="S157" s="5"/>
      <c r="T157" s="5"/>
      <c r="U157" s="5"/>
      <c r="V157" s="5"/>
      <c r="W157" s="5"/>
      <c r="X157" s="5"/>
      <c r="Y157" s="5"/>
      <c r="Z157" s="5"/>
      <c r="AA157" s="5"/>
      <c r="AB157" s="5"/>
      <c r="AC157" s="5"/>
      <c r="AD157" s="5"/>
    </row>
    <row r="158" ht="15.75" customHeight="1">
      <c r="A158" s="5"/>
      <c r="B158" s="5"/>
      <c r="C158" s="5"/>
      <c r="D158" s="5"/>
      <c r="E158" s="5"/>
      <c r="F158" s="5"/>
      <c r="G158" s="5"/>
      <c r="H158" s="134"/>
      <c r="I158" s="134"/>
      <c r="J158" s="5"/>
      <c r="K158" s="5"/>
      <c r="L158" s="5"/>
      <c r="M158" s="5"/>
      <c r="N158" s="5"/>
      <c r="O158" s="5"/>
      <c r="P158" s="5"/>
      <c r="Q158" s="5"/>
      <c r="R158" s="5"/>
      <c r="S158" s="5"/>
      <c r="T158" s="5"/>
      <c r="U158" s="5"/>
      <c r="V158" s="5"/>
      <c r="W158" s="5"/>
      <c r="X158" s="5"/>
      <c r="Y158" s="5"/>
      <c r="Z158" s="5"/>
      <c r="AA158" s="5"/>
      <c r="AB158" s="5"/>
      <c r="AC158" s="5"/>
      <c r="AD158" s="5"/>
    </row>
    <row r="159" ht="15.75" customHeight="1">
      <c r="A159" s="5"/>
      <c r="B159" s="5"/>
      <c r="C159" s="5"/>
      <c r="D159" s="5"/>
      <c r="E159" s="5"/>
      <c r="F159" s="5"/>
      <c r="G159" s="5"/>
      <c r="H159" s="134"/>
      <c r="I159" s="134"/>
      <c r="J159" s="5"/>
      <c r="K159" s="5"/>
      <c r="L159" s="5"/>
      <c r="M159" s="5"/>
      <c r="N159" s="5"/>
      <c r="O159" s="5"/>
      <c r="P159" s="5"/>
      <c r="Q159" s="5"/>
      <c r="R159" s="5"/>
      <c r="S159" s="5"/>
      <c r="T159" s="5"/>
      <c r="U159" s="5"/>
      <c r="V159" s="5"/>
      <c r="W159" s="5"/>
      <c r="X159" s="5"/>
      <c r="Y159" s="5"/>
      <c r="Z159" s="5"/>
      <c r="AA159" s="5"/>
      <c r="AB159" s="5"/>
      <c r="AC159" s="5"/>
      <c r="AD159" s="5"/>
    </row>
    <row r="160" ht="15.75" customHeight="1">
      <c r="A160" s="5"/>
      <c r="B160" s="5"/>
      <c r="C160" s="5"/>
      <c r="D160" s="5"/>
      <c r="E160" s="5"/>
      <c r="F160" s="5"/>
      <c r="G160" s="5"/>
      <c r="H160" s="134"/>
      <c r="I160" s="134"/>
      <c r="J160" s="5"/>
      <c r="K160" s="5"/>
      <c r="L160" s="5"/>
      <c r="M160" s="5"/>
      <c r="N160" s="5"/>
      <c r="O160" s="5"/>
      <c r="P160" s="5"/>
      <c r="Q160" s="5"/>
      <c r="R160" s="5"/>
      <c r="S160" s="5"/>
      <c r="T160" s="5"/>
      <c r="U160" s="5"/>
      <c r="V160" s="5"/>
      <c r="W160" s="5"/>
      <c r="X160" s="5"/>
      <c r="Y160" s="5"/>
      <c r="Z160" s="5"/>
      <c r="AA160" s="5"/>
      <c r="AB160" s="5"/>
      <c r="AC160" s="5"/>
      <c r="AD160" s="5"/>
    </row>
    <row r="161" ht="15.75" customHeight="1">
      <c r="A161" s="5"/>
      <c r="B161" s="5"/>
      <c r="C161" s="5"/>
      <c r="D161" s="5"/>
      <c r="E161" s="5"/>
      <c r="F161" s="5"/>
      <c r="G161" s="5"/>
      <c r="H161" s="134"/>
      <c r="I161" s="134"/>
      <c r="J161" s="5"/>
      <c r="K161" s="5"/>
      <c r="L161" s="5"/>
      <c r="M161" s="5"/>
      <c r="N161" s="5"/>
      <c r="O161" s="5"/>
      <c r="P161" s="5"/>
      <c r="Q161" s="5"/>
      <c r="R161" s="5"/>
      <c r="S161" s="5"/>
      <c r="T161" s="5"/>
      <c r="U161" s="5"/>
      <c r="V161" s="5"/>
      <c r="W161" s="5"/>
      <c r="X161" s="5"/>
      <c r="Y161" s="5"/>
      <c r="Z161" s="5"/>
      <c r="AA161" s="5"/>
      <c r="AB161" s="5"/>
      <c r="AC161" s="5"/>
      <c r="AD161" s="5"/>
    </row>
    <row r="162" ht="15.75" customHeight="1">
      <c r="A162" s="5"/>
      <c r="B162" s="5"/>
      <c r="C162" s="5"/>
      <c r="D162" s="5"/>
      <c r="E162" s="5"/>
      <c r="F162" s="5"/>
      <c r="G162" s="5"/>
      <c r="H162" s="134"/>
      <c r="I162" s="134"/>
      <c r="J162" s="5"/>
      <c r="K162" s="5"/>
      <c r="L162" s="5"/>
      <c r="M162" s="5"/>
      <c r="N162" s="5"/>
      <c r="O162" s="5"/>
      <c r="P162" s="5"/>
      <c r="Q162" s="5"/>
      <c r="R162" s="5"/>
      <c r="S162" s="5"/>
      <c r="T162" s="5"/>
      <c r="U162" s="5"/>
      <c r="V162" s="5"/>
      <c r="W162" s="5"/>
      <c r="X162" s="5"/>
      <c r="Y162" s="5"/>
      <c r="Z162" s="5"/>
      <c r="AA162" s="5"/>
      <c r="AB162" s="5"/>
      <c r="AC162" s="5"/>
      <c r="AD162" s="5"/>
    </row>
    <row r="163" ht="15.75" customHeight="1">
      <c r="A163" s="5"/>
      <c r="B163" s="5"/>
      <c r="C163" s="5"/>
      <c r="D163" s="5"/>
      <c r="E163" s="5"/>
      <c r="F163" s="5"/>
      <c r="G163" s="5"/>
      <c r="H163" s="134"/>
      <c r="I163" s="134"/>
      <c r="J163" s="5"/>
      <c r="K163" s="5"/>
      <c r="L163" s="5"/>
      <c r="M163" s="5"/>
      <c r="N163" s="5"/>
      <c r="O163" s="5"/>
      <c r="P163" s="5"/>
      <c r="Q163" s="5"/>
      <c r="R163" s="5"/>
      <c r="S163" s="5"/>
      <c r="T163" s="5"/>
      <c r="U163" s="5"/>
      <c r="V163" s="5"/>
      <c r="W163" s="5"/>
      <c r="X163" s="5"/>
      <c r="Y163" s="5"/>
      <c r="Z163" s="5"/>
      <c r="AA163" s="5"/>
      <c r="AB163" s="5"/>
      <c r="AC163" s="5"/>
      <c r="AD163" s="5"/>
    </row>
    <row r="164" ht="15.75" customHeight="1">
      <c r="A164" s="5"/>
      <c r="B164" s="5"/>
      <c r="C164" s="5"/>
      <c r="D164" s="5"/>
      <c r="E164" s="5"/>
      <c r="F164" s="5"/>
      <c r="G164" s="5"/>
      <c r="H164" s="134"/>
      <c r="I164" s="134"/>
      <c r="J164" s="5"/>
      <c r="K164" s="5"/>
      <c r="L164" s="5"/>
      <c r="M164" s="5"/>
      <c r="N164" s="5"/>
      <c r="O164" s="5"/>
      <c r="P164" s="5"/>
      <c r="Q164" s="5"/>
      <c r="R164" s="5"/>
      <c r="S164" s="5"/>
      <c r="T164" s="5"/>
      <c r="U164" s="5"/>
      <c r="V164" s="5"/>
      <c r="W164" s="5"/>
      <c r="X164" s="5"/>
      <c r="Y164" s="5"/>
      <c r="Z164" s="5"/>
      <c r="AA164" s="5"/>
      <c r="AB164" s="5"/>
      <c r="AC164" s="5"/>
      <c r="AD164" s="5"/>
    </row>
    <row r="165" ht="15.75" customHeight="1">
      <c r="A165" s="5"/>
      <c r="B165" s="5"/>
      <c r="C165" s="5"/>
      <c r="D165" s="5"/>
      <c r="E165" s="5"/>
      <c r="F165" s="5"/>
      <c r="G165" s="5"/>
      <c r="H165" s="134"/>
      <c r="I165" s="134"/>
      <c r="J165" s="5"/>
      <c r="K165" s="5"/>
      <c r="L165" s="5"/>
      <c r="M165" s="5"/>
      <c r="N165" s="5"/>
      <c r="O165" s="5"/>
      <c r="P165" s="5"/>
      <c r="Q165" s="5"/>
      <c r="R165" s="5"/>
      <c r="S165" s="5"/>
      <c r="T165" s="5"/>
      <c r="U165" s="5"/>
      <c r="V165" s="5"/>
      <c r="W165" s="5"/>
      <c r="X165" s="5"/>
      <c r="Y165" s="5"/>
      <c r="Z165" s="5"/>
      <c r="AA165" s="5"/>
      <c r="AB165" s="5"/>
      <c r="AC165" s="5"/>
      <c r="AD165" s="5"/>
    </row>
    <row r="166" ht="15.75" customHeight="1">
      <c r="A166" s="5"/>
      <c r="B166" s="5"/>
      <c r="C166" s="5"/>
      <c r="D166" s="5"/>
      <c r="E166" s="5"/>
      <c r="F166" s="5"/>
      <c r="G166" s="5"/>
      <c r="H166" s="134"/>
      <c r="I166" s="134"/>
      <c r="J166" s="5"/>
      <c r="K166" s="5"/>
      <c r="L166" s="5"/>
      <c r="M166" s="5"/>
      <c r="N166" s="5"/>
      <c r="O166" s="5"/>
      <c r="P166" s="5"/>
      <c r="Q166" s="5"/>
      <c r="R166" s="5"/>
      <c r="S166" s="5"/>
      <c r="T166" s="5"/>
      <c r="U166" s="5"/>
      <c r="V166" s="5"/>
      <c r="W166" s="5"/>
      <c r="X166" s="5"/>
      <c r="Y166" s="5"/>
      <c r="Z166" s="5"/>
      <c r="AA166" s="5"/>
      <c r="AB166" s="5"/>
      <c r="AC166" s="5"/>
      <c r="AD166" s="5"/>
    </row>
    <row r="167" ht="15.75" customHeight="1">
      <c r="A167" s="5"/>
      <c r="B167" s="5"/>
      <c r="C167" s="5"/>
      <c r="D167" s="5"/>
      <c r="E167" s="5"/>
      <c r="F167" s="5"/>
      <c r="G167" s="5"/>
      <c r="H167" s="134"/>
      <c r="I167" s="134"/>
      <c r="J167" s="5"/>
      <c r="K167" s="5"/>
      <c r="L167" s="5"/>
      <c r="M167" s="5"/>
      <c r="N167" s="5"/>
      <c r="O167" s="5"/>
      <c r="P167" s="5"/>
      <c r="Q167" s="5"/>
      <c r="R167" s="5"/>
      <c r="S167" s="5"/>
      <c r="T167" s="5"/>
      <c r="U167" s="5"/>
      <c r="V167" s="5"/>
      <c r="W167" s="5"/>
      <c r="X167" s="5"/>
      <c r="Y167" s="5"/>
      <c r="Z167" s="5"/>
      <c r="AA167" s="5"/>
      <c r="AB167" s="5"/>
      <c r="AC167" s="5"/>
      <c r="AD167" s="5"/>
    </row>
    <row r="168" ht="15.75" customHeight="1">
      <c r="A168" s="5"/>
      <c r="B168" s="5"/>
      <c r="C168" s="5"/>
      <c r="D168" s="5"/>
      <c r="E168" s="5"/>
      <c r="F168" s="5"/>
      <c r="G168" s="5"/>
      <c r="H168" s="134"/>
      <c r="I168" s="134"/>
      <c r="J168" s="5"/>
      <c r="K168" s="5"/>
      <c r="L168" s="5"/>
      <c r="M168" s="5"/>
      <c r="N168" s="5"/>
      <c r="O168" s="5"/>
      <c r="P168" s="5"/>
      <c r="Q168" s="5"/>
      <c r="R168" s="5"/>
      <c r="S168" s="5"/>
      <c r="T168" s="5"/>
      <c r="U168" s="5"/>
      <c r="V168" s="5"/>
      <c r="W168" s="5"/>
      <c r="X168" s="5"/>
      <c r="Y168" s="5"/>
      <c r="Z168" s="5"/>
      <c r="AA168" s="5"/>
      <c r="AB168" s="5"/>
      <c r="AC168" s="5"/>
      <c r="AD168" s="5"/>
    </row>
    <row r="169" ht="15.75" customHeight="1">
      <c r="A169" s="5"/>
      <c r="B169" s="5"/>
      <c r="C169" s="5"/>
      <c r="D169" s="5"/>
      <c r="E169" s="5"/>
      <c r="F169" s="5"/>
      <c r="G169" s="5"/>
      <c r="H169" s="134"/>
      <c r="I169" s="134"/>
      <c r="J169" s="5"/>
      <c r="K169" s="5"/>
      <c r="L169" s="5"/>
      <c r="M169" s="5"/>
      <c r="N169" s="5"/>
      <c r="O169" s="5"/>
      <c r="P169" s="5"/>
      <c r="Q169" s="5"/>
      <c r="R169" s="5"/>
      <c r="S169" s="5"/>
      <c r="T169" s="5"/>
      <c r="U169" s="5"/>
      <c r="V169" s="5"/>
      <c r="W169" s="5"/>
      <c r="X169" s="5"/>
      <c r="Y169" s="5"/>
      <c r="Z169" s="5"/>
      <c r="AA169" s="5"/>
      <c r="AB169" s="5"/>
      <c r="AC169" s="5"/>
      <c r="AD169" s="5"/>
    </row>
    <row r="170" ht="15.75" customHeight="1">
      <c r="A170" s="5"/>
      <c r="B170" s="5"/>
      <c r="C170" s="5"/>
      <c r="D170" s="5"/>
      <c r="E170" s="5"/>
      <c r="F170" s="5"/>
      <c r="G170" s="5"/>
      <c r="H170" s="134"/>
      <c r="I170" s="134"/>
      <c r="J170" s="5"/>
      <c r="K170" s="5"/>
      <c r="L170" s="5"/>
      <c r="M170" s="5"/>
      <c r="N170" s="5"/>
      <c r="O170" s="5"/>
      <c r="P170" s="5"/>
      <c r="Q170" s="5"/>
      <c r="R170" s="5"/>
      <c r="S170" s="5"/>
      <c r="T170" s="5"/>
      <c r="U170" s="5"/>
      <c r="V170" s="5"/>
      <c r="W170" s="5"/>
      <c r="X170" s="5"/>
      <c r="Y170" s="5"/>
      <c r="Z170" s="5"/>
      <c r="AA170" s="5"/>
      <c r="AB170" s="5"/>
      <c r="AC170" s="5"/>
      <c r="AD170" s="5"/>
    </row>
    <row r="171" ht="15.75" customHeight="1">
      <c r="A171" s="5"/>
      <c r="B171" s="5"/>
      <c r="C171" s="5"/>
      <c r="D171" s="5"/>
      <c r="E171" s="5"/>
      <c r="F171" s="5"/>
      <c r="G171" s="5"/>
      <c r="H171" s="134"/>
      <c r="I171" s="134"/>
      <c r="J171" s="5"/>
      <c r="K171" s="5"/>
      <c r="L171" s="5"/>
      <c r="M171" s="5"/>
      <c r="N171" s="5"/>
      <c r="O171" s="5"/>
      <c r="P171" s="5"/>
      <c r="Q171" s="5"/>
      <c r="R171" s="5"/>
      <c r="S171" s="5"/>
      <c r="T171" s="5"/>
      <c r="U171" s="5"/>
      <c r="V171" s="5"/>
      <c r="W171" s="5"/>
      <c r="X171" s="5"/>
      <c r="Y171" s="5"/>
      <c r="Z171" s="5"/>
      <c r="AA171" s="5"/>
      <c r="AB171" s="5"/>
      <c r="AC171" s="5"/>
      <c r="AD171" s="5"/>
    </row>
    <row r="172" ht="15.75" customHeight="1">
      <c r="A172" s="5"/>
      <c r="B172" s="5"/>
      <c r="C172" s="5"/>
      <c r="D172" s="5"/>
      <c r="E172" s="5"/>
      <c r="F172" s="5"/>
      <c r="G172" s="5"/>
      <c r="H172" s="134"/>
      <c r="I172" s="134"/>
      <c r="J172" s="5"/>
      <c r="K172" s="5"/>
      <c r="L172" s="5"/>
      <c r="M172" s="5"/>
      <c r="N172" s="5"/>
      <c r="O172" s="5"/>
      <c r="P172" s="5"/>
      <c r="Q172" s="5"/>
      <c r="R172" s="5"/>
      <c r="S172" s="5"/>
      <c r="T172" s="5"/>
      <c r="U172" s="5"/>
      <c r="V172" s="5"/>
      <c r="W172" s="5"/>
      <c r="X172" s="5"/>
      <c r="Y172" s="5"/>
      <c r="Z172" s="5"/>
      <c r="AA172" s="5"/>
      <c r="AB172" s="5"/>
      <c r="AC172" s="5"/>
      <c r="AD172" s="5"/>
    </row>
    <row r="173" ht="15.75" customHeight="1">
      <c r="A173" s="5"/>
      <c r="B173" s="5"/>
      <c r="C173" s="5"/>
      <c r="D173" s="5"/>
      <c r="E173" s="5"/>
      <c r="F173" s="5"/>
      <c r="G173" s="5"/>
      <c r="H173" s="134"/>
      <c r="I173" s="134"/>
      <c r="J173" s="5"/>
      <c r="K173" s="5"/>
      <c r="L173" s="5"/>
      <c r="M173" s="5"/>
      <c r="N173" s="5"/>
      <c r="O173" s="5"/>
      <c r="P173" s="5"/>
      <c r="Q173" s="5"/>
      <c r="R173" s="5"/>
      <c r="S173" s="5"/>
      <c r="T173" s="5"/>
      <c r="U173" s="5"/>
      <c r="V173" s="5"/>
      <c r="W173" s="5"/>
      <c r="X173" s="5"/>
      <c r="Y173" s="5"/>
      <c r="Z173" s="5"/>
      <c r="AA173" s="5"/>
      <c r="AB173" s="5"/>
      <c r="AC173" s="5"/>
      <c r="AD173" s="5"/>
    </row>
    <row r="174" ht="15.75" customHeight="1">
      <c r="A174" s="5"/>
      <c r="B174" s="5"/>
      <c r="C174" s="5"/>
      <c r="D174" s="5"/>
      <c r="E174" s="5"/>
      <c r="F174" s="5"/>
      <c r="G174" s="5"/>
      <c r="H174" s="134"/>
      <c r="I174" s="134"/>
      <c r="J174" s="5"/>
      <c r="K174" s="5"/>
      <c r="L174" s="5"/>
      <c r="M174" s="5"/>
      <c r="N174" s="5"/>
      <c r="O174" s="5"/>
      <c r="P174" s="5"/>
      <c r="Q174" s="5"/>
      <c r="R174" s="5"/>
      <c r="S174" s="5"/>
      <c r="T174" s="5"/>
      <c r="U174" s="5"/>
      <c r="V174" s="5"/>
      <c r="W174" s="5"/>
      <c r="X174" s="5"/>
      <c r="Y174" s="5"/>
      <c r="Z174" s="5"/>
      <c r="AA174" s="5"/>
      <c r="AB174" s="5"/>
      <c r="AC174" s="5"/>
      <c r="AD174" s="5"/>
    </row>
    <row r="175" ht="15.75" customHeight="1">
      <c r="A175" s="5"/>
      <c r="B175" s="5"/>
      <c r="C175" s="5"/>
      <c r="D175" s="5"/>
      <c r="E175" s="5"/>
      <c r="F175" s="5"/>
      <c r="G175" s="5"/>
      <c r="H175" s="134"/>
      <c r="I175" s="134"/>
      <c r="J175" s="5"/>
      <c r="K175" s="5"/>
      <c r="L175" s="5"/>
      <c r="M175" s="5"/>
      <c r="N175" s="5"/>
      <c r="O175" s="5"/>
      <c r="P175" s="5"/>
      <c r="Q175" s="5"/>
      <c r="R175" s="5"/>
      <c r="S175" s="5"/>
      <c r="T175" s="5"/>
      <c r="U175" s="5"/>
      <c r="V175" s="5"/>
      <c r="W175" s="5"/>
      <c r="X175" s="5"/>
      <c r="Y175" s="5"/>
      <c r="Z175" s="5"/>
      <c r="AA175" s="5"/>
      <c r="AB175" s="5"/>
      <c r="AC175" s="5"/>
      <c r="AD175" s="5"/>
    </row>
    <row r="176" ht="15.75" customHeight="1">
      <c r="A176" s="5"/>
      <c r="B176" s="5"/>
      <c r="C176" s="5"/>
      <c r="D176" s="5"/>
      <c r="E176" s="5"/>
      <c r="F176" s="5"/>
      <c r="G176" s="5"/>
      <c r="H176" s="134"/>
      <c r="I176" s="134"/>
      <c r="J176" s="5"/>
      <c r="K176" s="5"/>
      <c r="L176" s="5"/>
      <c r="M176" s="5"/>
      <c r="N176" s="5"/>
      <c r="O176" s="5"/>
      <c r="P176" s="5"/>
      <c r="Q176" s="5"/>
      <c r="R176" s="5"/>
      <c r="S176" s="5"/>
      <c r="T176" s="5"/>
      <c r="U176" s="5"/>
      <c r="V176" s="5"/>
      <c r="W176" s="5"/>
      <c r="X176" s="5"/>
      <c r="Y176" s="5"/>
      <c r="Z176" s="5"/>
      <c r="AA176" s="5"/>
      <c r="AB176" s="5"/>
      <c r="AC176" s="5"/>
      <c r="AD176" s="5"/>
    </row>
    <row r="177" ht="15.75" customHeight="1">
      <c r="A177" s="5"/>
      <c r="B177" s="5"/>
      <c r="C177" s="5"/>
      <c r="D177" s="5"/>
      <c r="E177" s="5"/>
      <c r="F177" s="5"/>
      <c r="G177" s="5"/>
      <c r="H177" s="134"/>
      <c r="I177" s="134"/>
      <c r="J177" s="5"/>
      <c r="K177" s="5"/>
      <c r="L177" s="5"/>
      <c r="M177" s="5"/>
      <c r="N177" s="5"/>
      <c r="O177" s="5"/>
      <c r="P177" s="5"/>
      <c r="Q177" s="5"/>
      <c r="R177" s="5"/>
      <c r="S177" s="5"/>
      <c r="T177" s="5"/>
      <c r="U177" s="5"/>
      <c r="V177" s="5"/>
      <c r="W177" s="5"/>
      <c r="X177" s="5"/>
      <c r="Y177" s="5"/>
      <c r="Z177" s="5"/>
      <c r="AA177" s="5"/>
      <c r="AB177" s="5"/>
      <c r="AC177" s="5"/>
      <c r="AD177" s="5"/>
    </row>
    <row r="178" ht="15.75" customHeight="1">
      <c r="A178" s="5"/>
      <c r="B178" s="5"/>
      <c r="C178" s="5"/>
      <c r="D178" s="5"/>
      <c r="E178" s="5"/>
      <c r="F178" s="5"/>
      <c r="G178" s="5"/>
      <c r="H178" s="134"/>
      <c r="I178" s="134"/>
      <c r="J178" s="5"/>
      <c r="K178" s="5"/>
      <c r="L178" s="5"/>
      <c r="M178" s="5"/>
      <c r="N178" s="5"/>
      <c r="O178" s="5"/>
      <c r="P178" s="5"/>
      <c r="Q178" s="5"/>
      <c r="R178" s="5"/>
      <c r="S178" s="5"/>
      <c r="T178" s="5"/>
      <c r="U178" s="5"/>
      <c r="V178" s="5"/>
      <c r="W178" s="5"/>
      <c r="X178" s="5"/>
      <c r="Y178" s="5"/>
      <c r="Z178" s="5"/>
      <c r="AA178" s="5"/>
      <c r="AB178" s="5"/>
      <c r="AC178" s="5"/>
      <c r="AD178" s="5"/>
    </row>
    <row r="179" ht="15.75" customHeight="1">
      <c r="A179" s="5"/>
      <c r="B179" s="5"/>
      <c r="C179" s="5"/>
      <c r="D179" s="5"/>
      <c r="E179" s="5"/>
      <c r="F179" s="5"/>
      <c r="G179" s="5"/>
      <c r="H179" s="134"/>
      <c r="I179" s="134"/>
      <c r="J179" s="5"/>
      <c r="K179" s="5"/>
      <c r="L179" s="5"/>
      <c r="M179" s="5"/>
      <c r="N179" s="5"/>
      <c r="O179" s="5"/>
      <c r="P179" s="5"/>
      <c r="Q179" s="5"/>
      <c r="R179" s="5"/>
      <c r="S179" s="5"/>
      <c r="T179" s="5"/>
      <c r="U179" s="5"/>
      <c r="V179" s="5"/>
      <c r="W179" s="5"/>
      <c r="X179" s="5"/>
      <c r="Y179" s="5"/>
      <c r="Z179" s="5"/>
      <c r="AA179" s="5"/>
      <c r="AB179" s="5"/>
      <c r="AC179" s="5"/>
      <c r="AD179" s="5"/>
    </row>
    <row r="180" ht="15.75" customHeight="1">
      <c r="A180" s="5"/>
      <c r="B180" s="5"/>
      <c r="C180" s="5"/>
      <c r="D180" s="5"/>
      <c r="E180" s="5"/>
      <c r="F180" s="5"/>
      <c r="G180" s="5"/>
      <c r="H180" s="134"/>
      <c r="I180" s="134"/>
      <c r="J180" s="5"/>
      <c r="K180" s="5"/>
      <c r="L180" s="5"/>
      <c r="M180" s="5"/>
      <c r="N180" s="5"/>
      <c r="O180" s="5"/>
      <c r="P180" s="5"/>
      <c r="Q180" s="5"/>
      <c r="R180" s="5"/>
      <c r="S180" s="5"/>
      <c r="T180" s="5"/>
      <c r="U180" s="5"/>
      <c r="V180" s="5"/>
      <c r="W180" s="5"/>
      <c r="X180" s="5"/>
      <c r="Y180" s="5"/>
      <c r="Z180" s="5"/>
      <c r="AA180" s="5"/>
      <c r="AB180" s="5"/>
      <c r="AC180" s="5"/>
      <c r="AD180" s="5"/>
    </row>
    <row r="181" ht="15.75" customHeight="1">
      <c r="A181" s="5"/>
      <c r="B181" s="5"/>
      <c r="C181" s="5"/>
      <c r="D181" s="5"/>
      <c r="E181" s="5"/>
      <c r="F181" s="5"/>
      <c r="G181" s="5"/>
      <c r="H181" s="134"/>
      <c r="I181" s="134"/>
      <c r="J181" s="5"/>
      <c r="K181" s="5"/>
      <c r="L181" s="5"/>
      <c r="M181" s="5"/>
      <c r="N181" s="5"/>
      <c r="O181" s="5"/>
      <c r="P181" s="5"/>
      <c r="Q181" s="5"/>
      <c r="R181" s="5"/>
      <c r="S181" s="5"/>
      <c r="T181" s="5"/>
      <c r="U181" s="5"/>
      <c r="V181" s="5"/>
      <c r="W181" s="5"/>
      <c r="X181" s="5"/>
      <c r="Y181" s="5"/>
      <c r="Z181" s="5"/>
      <c r="AA181" s="5"/>
      <c r="AB181" s="5"/>
      <c r="AC181" s="5"/>
      <c r="AD181" s="5"/>
    </row>
    <row r="182" ht="15.75" customHeight="1">
      <c r="A182" s="5"/>
      <c r="B182" s="5"/>
      <c r="C182" s="5"/>
      <c r="D182" s="5"/>
      <c r="E182" s="5"/>
      <c r="F182" s="5"/>
      <c r="G182" s="5"/>
      <c r="H182" s="134"/>
      <c r="I182" s="134"/>
      <c r="J182" s="5"/>
      <c r="K182" s="5"/>
      <c r="L182" s="5"/>
      <c r="M182" s="5"/>
      <c r="N182" s="5"/>
      <c r="O182" s="5"/>
      <c r="P182" s="5"/>
      <c r="Q182" s="5"/>
      <c r="R182" s="5"/>
      <c r="S182" s="5"/>
      <c r="T182" s="5"/>
      <c r="U182" s="5"/>
      <c r="V182" s="5"/>
      <c r="W182" s="5"/>
      <c r="X182" s="5"/>
      <c r="Y182" s="5"/>
      <c r="Z182" s="5"/>
      <c r="AA182" s="5"/>
      <c r="AB182" s="5"/>
      <c r="AC182" s="5"/>
      <c r="AD182" s="5"/>
    </row>
    <row r="183" ht="15.75" customHeight="1">
      <c r="A183" s="5"/>
      <c r="B183" s="5"/>
      <c r="C183" s="5"/>
      <c r="D183" s="5"/>
      <c r="E183" s="5"/>
      <c r="F183" s="5"/>
      <c r="G183" s="5"/>
      <c r="H183" s="134"/>
      <c r="I183" s="134"/>
      <c r="J183" s="5"/>
      <c r="K183" s="5"/>
      <c r="L183" s="5"/>
      <c r="M183" s="5"/>
      <c r="N183" s="5"/>
      <c r="O183" s="5"/>
      <c r="P183" s="5"/>
      <c r="Q183" s="5"/>
      <c r="R183" s="5"/>
      <c r="S183" s="5"/>
      <c r="T183" s="5"/>
      <c r="U183" s="5"/>
      <c r="V183" s="5"/>
      <c r="W183" s="5"/>
      <c r="X183" s="5"/>
      <c r="Y183" s="5"/>
      <c r="Z183" s="5"/>
      <c r="AA183" s="5"/>
      <c r="AB183" s="5"/>
      <c r="AC183" s="5"/>
      <c r="AD183" s="5"/>
    </row>
    <row r="184" ht="15.75" customHeight="1">
      <c r="A184" s="5"/>
      <c r="B184" s="5"/>
      <c r="C184" s="5"/>
      <c r="D184" s="5"/>
      <c r="E184" s="5"/>
      <c r="F184" s="5"/>
      <c r="G184" s="5"/>
      <c r="H184" s="134"/>
      <c r="I184" s="134"/>
      <c r="J184" s="5"/>
      <c r="K184" s="5"/>
      <c r="L184" s="5"/>
      <c r="M184" s="5"/>
      <c r="N184" s="5"/>
      <c r="O184" s="5"/>
      <c r="P184" s="5"/>
      <c r="Q184" s="5"/>
      <c r="R184" s="5"/>
      <c r="S184" s="5"/>
      <c r="T184" s="5"/>
      <c r="U184" s="5"/>
      <c r="V184" s="5"/>
      <c r="W184" s="5"/>
      <c r="X184" s="5"/>
      <c r="Y184" s="5"/>
      <c r="Z184" s="5"/>
      <c r="AA184" s="5"/>
      <c r="AB184" s="5"/>
      <c r="AC184" s="5"/>
      <c r="AD184" s="5"/>
    </row>
    <row r="185" ht="15.75" customHeight="1">
      <c r="A185" s="5"/>
      <c r="B185" s="5"/>
      <c r="C185" s="5"/>
      <c r="D185" s="5"/>
      <c r="E185" s="5"/>
      <c r="F185" s="5"/>
      <c r="G185" s="5"/>
      <c r="H185" s="134"/>
      <c r="I185" s="134"/>
      <c r="J185" s="5"/>
      <c r="K185" s="5"/>
      <c r="L185" s="5"/>
      <c r="M185" s="5"/>
      <c r="N185" s="5"/>
      <c r="O185" s="5"/>
      <c r="P185" s="5"/>
      <c r="Q185" s="5"/>
      <c r="R185" s="5"/>
      <c r="S185" s="5"/>
      <c r="T185" s="5"/>
      <c r="U185" s="5"/>
      <c r="V185" s="5"/>
      <c r="W185" s="5"/>
      <c r="X185" s="5"/>
      <c r="Y185" s="5"/>
      <c r="Z185" s="5"/>
      <c r="AA185" s="5"/>
      <c r="AB185" s="5"/>
      <c r="AC185" s="5"/>
      <c r="AD185" s="5"/>
    </row>
    <row r="186" ht="15.75" customHeight="1">
      <c r="A186" s="5"/>
      <c r="B186" s="5"/>
      <c r="C186" s="5"/>
      <c r="D186" s="5"/>
      <c r="E186" s="5"/>
      <c r="F186" s="5"/>
      <c r="G186" s="5"/>
      <c r="H186" s="134"/>
      <c r="I186" s="134"/>
      <c r="J186" s="5"/>
      <c r="K186" s="5"/>
      <c r="L186" s="5"/>
      <c r="M186" s="5"/>
      <c r="N186" s="5"/>
      <c r="O186" s="5"/>
      <c r="P186" s="5"/>
      <c r="Q186" s="5"/>
      <c r="R186" s="5"/>
      <c r="S186" s="5"/>
      <c r="T186" s="5"/>
      <c r="U186" s="5"/>
      <c r="V186" s="5"/>
      <c r="W186" s="5"/>
      <c r="X186" s="5"/>
      <c r="Y186" s="5"/>
      <c r="Z186" s="5"/>
      <c r="AA186" s="5"/>
      <c r="AB186" s="5"/>
      <c r="AC186" s="5"/>
      <c r="AD186" s="5"/>
    </row>
    <row r="187" ht="15.75" customHeight="1">
      <c r="A187" s="5"/>
      <c r="B187" s="5"/>
      <c r="C187" s="5"/>
      <c r="D187" s="5"/>
      <c r="E187" s="5"/>
      <c r="F187" s="5"/>
      <c r="G187" s="5"/>
      <c r="H187" s="134"/>
      <c r="I187" s="134"/>
      <c r="J187" s="5"/>
      <c r="K187" s="5"/>
      <c r="L187" s="5"/>
      <c r="M187" s="5"/>
      <c r="N187" s="5"/>
      <c r="O187" s="5"/>
      <c r="P187" s="5"/>
      <c r="Q187" s="5"/>
      <c r="R187" s="5"/>
      <c r="S187" s="5"/>
      <c r="T187" s="5"/>
      <c r="U187" s="5"/>
      <c r="V187" s="5"/>
      <c r="W187" s="5"/>
      <c r="X187" s="5"/>
      <c r="Y187" s="5"/>
      <c r="Z187" s="5"/>
      <c r="AA187" s="5"/>
      <c r="AB187" s="5"/>
      <c r="AC187" s="5"/>
      <c r="AD187" s="5"/>
    </row>
    <row r="188" ht="15.75" customHeight="1">
      <c r="A188" s="5"/>
      <c r="B188" s="5"/>
      <c r="C188" s="5"/>
      <c r="D188" s="5"/>
      <c r="E188" s="5"/>
      <c r="F188" s="5"/>
      <c r="G188" s="5"/>
      <c r="H188" s="134"/>
      <c r="I188" s="134"/>
      <c r="J188" s="5"/>
      <c r="K188" s="5"/>
      <c r="L188" s="5"/>
      <c r="M188" s="5"/>
      <c r="N188" s="5"/>
      <c r="O188" s="5"/>
      <c r="P188" s="5"/>
      <c r="Q188" s="5"/>
      <c r="R188" s="5"/>
      <c r="S188" s="5"/>
      <c r="T188" s="5"/>
      <c r="U188" s="5"/>
      <c r="V188" s="5"/>
      <c r="W188" s="5"/>
      <c r="X188" s="5"/>
      <c r="Y188" s="5"/>
      <c r="Z188" s="5"/>
      <c r="AA188" s="5"/>
      <c r="AB188" s="5"/>
      <c r="AC188" s="5"/>
      <c r="AD188" s="5"/>
    </row>
    <row r="189" ht="15.75" customHeight="1">
      <c r="A189" s="5"/>
      <c r="B189" s="5"/>
      <c r="C189" s="5"/>
      <c r="D189" s="5"/>
      <c r="E189" s="5"/>
      <c r="F189" s="5"/>
      <c r="G189" s="5"/>
      <c r="H189" s="134"/>
      <c r="I189" s="134"/>
      <c r="J189" s="5"/>
      <c r="K189" s="5"/>
      <c r="L189" s="5"/>
      <c r="M189" s="5"/>
      <c r="N189" s="5"/>
      <c r="O189" s="5"/>
      <c r="P189" s="5"/>
      <c r="Q189" s="5"/>
      <c r="R189" s="5"/>
      <c r="S189" s="5"/>
      <c r="T189" s="5"/>
      <c r="U189" s="5"/>
      <c r="V189" s="5"/>
      <c r="W189" s="5"/>
      <c r="X189" s="5"/>
      <c r="Y189" s="5"/>
      <c r="Z189" s="5"/>
      <c r="AA189" s="5"/>
      <c r="AB189" s="5"/>
      <c r="AC189" s="5"/>
      <c r="AD189" s="5"/>
    </row>
    <row r="190" ht="15.75" customHeight="1">
      <c r="A190" s="5"/>
      <c r="B190" s="5"/>
      <c r="C190" s="5"/>
      <c r="D190" s="5"/>
      <c r="E190" s="5"/>
      <c r="F190" s="5"/>
      <c r="G190" s="5"/>
      <c r="H190" s="134"/>
      <c r="I190" s="134"/>
      <c r="J190" s="5"/>
      <c r="K190" s="5"/>
      <c r="L190" s="5"/>
      <c r="M190" s="5"/>
      <c r="N190" s="5"/>
      <c r="O190" s="5"/>
      <c r="P190" s="5"/>
      <c r="Q190" s="5"/>
      <c r="R190" s="5"/>
      <c r="S190" s="5"/>
      <c r="T190" s="5"/>
      <c r="U190" s="5"/>
      <c r="V190" s="5"/>
      <c r="W190" s="5"/>
      <c r="X190" s="5"/>
      <c r="Y190" s="5"/>
      <c r="Z190" s="5"/>
      <c r="AA190" s="5"/>
      <c r="AB190" s="5"/>
      <c r="AC190" s="5"/>
      <c r="AD190" s="5"/>
    </row>
    <row r="191" ht="15.75" customHeight="1">
      <c r="A191" s="5"/>
      <c r="B191" s="5"/>
      <c r="C191" s="5"/>
      <c r="D191" s="5"/>
      <c r="E191" s="5"/>
      <c r="F191" s="5"/>
      <c r="G191" s="5"/>
      <c r="H191" s="134"/>
      <c r="I191" s="134"/>
      <c r="J191" s="5"/>
      <c r="K191" s="5"/>
      <c r="L191" s="5"/>
      <c r="M191" s="5"/>
      <c r="N191" s="5"/>
      <c r="O191" s="5"/>
      <c r="P191" s="5"/>
      <c r="Q191" s="5"/>
      <c r="R191" s="5"/>
      <c r="S191" s="5"/>
      <c r="T191" s="5"/>
      <c r="U191" s="5"/>
      <c r="V191" s="5"/>
      <c r="W191" s="5"/>
      <c r="X191" s="5"/>
      <c r="Y191" s="5"/>
      <c r="Z191" s="5"/>
      <c r="AA191" s="5"/>
      <c r="AB191" s="5"/>
      <c r="AC191" s="5"/>
      <c r="AD191" s="5"/>
    </row>
    <row r="192" ht="15.75" customHeight="1">
      <c r="A192" s="5"/>
      <c r="B192" s="5"/>
      <c r="C192" s="5"/>
      <c r="D192" s="5"/>
      <c r="E192" s="5"/>
      <c r="F192" s="5"/>
      <c r="G192" s="5"/>
      <c r="H192" s="134"/>
      <c r="I192" s="134"/>
      <c r="J192" s="5"/>
      <c r="K192" s="5"/>
      <c r="L192" s="5"/>
      <c r="M192" s="5"/>
      <c r="N192" s="5"/>
      <c r="O192" s="5"/>
      <c r="P192" s="5"/>
      <c r="Q192" s="5"/>
      <c r="R192" s="5"/>
      <c r="S192" s="5"/>
      <c r="T192" s="5"/>
      <c r="U192" s="5"/>
      <c r="V192" s="5"/>
      <c r="W192" s="5"/>
      <c r="X192" s="5"/>
      <c r="Y192" s="5"/>
      <c r="Z192" s="5"/>
      <c r="AA192" s="5"/>
      <c r="AB192" s="5"/>
      <c r="AC192" s="5"/>
      <c r="AD192" s="5"/>
    </row>
    <row r="193" ht="15.75" customHeight="1">
      <c r="A193" s="5"/>
      <c r="B193" s="5"/>
      <c r="C193" s="5"/>
      <c r="D193" s="5"/>
      <c r="E193" s="5"/>
      <c r="F193" s="5"/>
      <c r="G193" s="5"/>
      <c r="H193" s="134"/>
      <c r="I193" s="134"/>
      <c r="J193" s="5"/>
      <c r="K193" s="5"/>
      <c r="L193" s="5"/>
      <c r="M193" s="5"/>
      <c r="N193" s="5"/>
      <c r="O193" s="5"/>
      <c r="P193" s="5"/>
      <c r="Q193" s="5"/>
      <c r="R193" s="5"/>
      <c r="S193" s="5"/>
      <c r="T193" s="5"/>
      <c r="U193" s="5"/>
      <c r="V193" s="5"/>
      <c r="W193" s="5"/>
      <c r="X193" s="5"/>
      <c r="Y193" s="5"/>
      <c r="Z193" s="5"/>
      <c r="AA193" s="5"/>
      <c r="AB193" s="5"/>
      <c r="AC193" s="5"/>
      <c r="AD193" s="5"/>
    </row>
    <row r="194" ht="15.75" customHeight="1">
      <c r="A194" s="5"/>
      <c r="B194" s="5"/>
      <c r="C194" s="5"/>
      <c r="D194" s="5"/>
      <c r="E194" s="5"/>
      <c r="F194" s="5"/>
      <c r="G194" s="5"/>
      <c r="H194" s="134"/>
      <c r="I194" s="134"/>
      <c r="J194" s="5"/>
      <c r="K194" s="5"/>
      <c r="L194" s="5"/>
      <c r="M194" s="5"/>
      <c r="N194" s="5"/>
      <c r="O194" s="5"/>
      <c r="P194" s="5"/>
      <c r="Q194" s="5"/>
      <c r="R194" s="5"/>
      <c r="S194" s="5"/>
      <c r="T194" s="5"/>
      <c r="U194" s="5"/>
      <c r="V194" s="5"/>
      <c r="W194" s="5"/>
      <c r="X194" s="5"/>
      <c r="Y194" s="5"/>
      <c r="Z194" s="5"/>
      <c r="AA194" s="5"/>
      <c r="AB194" s="5"/>
      <c r="AC194" s="5"/>
      <c r="AD194" s="5"/>
    </row>
    <row r="195" ht="15.75" customHeight="1">
      <c r="A195" s="5"/>
      <c r="B195" s="5"/>
      <c r="C195" s="5"/>
      <c r="D195" s="5"/>
      <c r="E195" s="5"/>
      <c r="F195" s="5"/>
      <c r="G195" s="5"/>
      <c r="H195" s="134"/>
      <c r="I195" s="134"/>
      <c r="J195" s="5"/>
      <c r="K195" s="5"/>
      <c r="L195" s="5"/>
      <c r="M195" s="5"/>
      <c r="N195" s="5"/>
      <c r="O195" s="5"/>
      <c r="P195" s="5"/>
      <c r="Q195" s="5"/>
      <c r="R195" s="5"/>
      <c r="S195" s="5"/>
      <c r="T195" s="5"/>
      <c r="U195" s="5"/>
      <c r="V195" s="5"/>
      <c r="W195" s="5"/>
      <c r="X195" s="5"/>
      <c r="Y195" s="5"/>
      <c r="Z195" s="5"/>
      <c r="AA195" s="5"/>
      <c r="AB195" s="5"/>
      <c r="AC195" s="5"/>
      <c r="AD195" s="5"/>
    </row>
    <row r="196" ht="15.75" customHeight="1">
      <c r="A196" s="5"/>
      <c r="B196" s="5"/>
      <c r="C196" s="5"/>
      <c r="D196" s="5"/>
      <c r="E196" s="5"/>
      <c r="F196" s="5"/>
      <c r="G196" s="5"/>
      <c r="H196" s="134"/>
      <c r="I196" s="134"/>
      <c r="J196" s="5"/>
      <c r="K196" s="5"/>
      <c r="L196" s="5"/>
      <c r="M196" s="5"/>
      <c r="N196" s="5"/>
      <c r="O196" s="5"/>
      <c r="P196" s="5"/>
      <c r="Q196" s="5"/>
      <c r="R196" s="5"/>
      <c r="S196" s="5"/>
      <c r="T196" s="5"/>
      <c r="U196" s="5"/>
      <c r="V196" s="5"/>
      <c r="W196" s="5"/>
      <c r="X196" s="5"/>
      <c r="Y196" s="5"/>
      <c r="Z196" s="5"/>
      <c r="AA196" s="5"/>
      <c r="AB196" s="5"/>
      <c r="AC196" s="5"/>
      <c r="AD196" s="5"/>
    </row>
    <row r="197" ht="15.75" customHeight="1">
      <c r="A197" s="5"/>
      <c r="B197" s="5"/>
      <c r="C197" s="5"/>
      <c r="D197" s="5"/>
      <c r="E197" s="5"/>
      <c r="F197" s="5"/>
      <c r="G197" s="5"/>
      <c r="H197" s="134"/>
      <c r="I197" s="134"/>
      <c r="J197" s="5"/>
      <c r="K197" s="5"/>
      <c r="L197" s="5"/>
      <c r="M197" s="5"/>
      <c r="N197" s="5"/>
      <c r="O197" s="5"/>
      <c r="P197" s="5"/>
      <c r="Q197" s="5"/>
      <c r="R197" s="5"/>
      <c r="S197" s="5"/>
      <c r="T197" s="5"/>
      <c r="U197" s="5"/>
      <c r="V197" s="5"/>
      <c r="W197" s="5"/>
      <c r="X197" s="5"/>
      <c r="Y197" s="5"/>
      <c r="Z197" s="5"/>
      <c r="AA197" s="5"/>
      <c r="AB197" s="5"/>
      <c r="AC197" s="5"/>
      <c r="AD197" s="5"/>
    </row>
    <row r="198" ht="15.75" customHeight="1">
      <c r="A198" s="5"/>
      <c r="B198" s="5"/>
      <c r="C198" s="5"/>
      <c r="D198" s="5"/>
      <c r="E198" s="5"/>
      <c r="F198" s="5"/>
      <c r="G198" s="5"/>
      <c r="H198" s="134"/>
      <c r="I198" s="134"/>
      <c r="J198" s="5"/>
      <c r="K198" s="5"/>
      <c r="L198" s="5"/>
      <c r="M198" s="5"/>
      <c r="N198" s="5"/>
      <c r="O198" s="5"/>
      <c r="P198" s="5"/>
      <c r="Q198" s="5"/>
      <c r="R198" s="5"/>
      <c r="S198" s="5"/>
      <c r="T198" s="5"/>
      <c r="U198" s="5"/>
      <c r="V198" s="5"/>
      <c r="W198" s="5"/>
      <c r="X198" s="5"/>
      <c r="Y198" s="5"/>
      <c r="Z198" s="5"/>
      <c r="AA198" s="5"/>
      <c r="AB198" s="5"/>
      <c r="AC198" s="5"/>
      <c r="AD198" s="5"/>
    </row>
    <row r="199" ht="15.75" customHeight="1">
      <c r="A199" s="5"/>
      <c r="B199" s="5"/>
      <c r="C199" s="5"/>
      <c r="D199" s="5"/>
      <c r="E199" s="5"/>
      <c r="F199" s="5"/>
      <c r="G199" s="5"/>
      <c r="H199" s="134"/>
      <c r="I199" s="134"/>
      <c r="J199" s="5"/>
      <c r="K199" s="5"/>
      <c r="L199" s="5"/>
      <c r="M199" s="5"/>
      <c r="N199" s="5"/>
      <c r="O199" s="5"/>
      <c r="P199" s="5"/>
      <c r="Q199" s="5"/>
      <c r="R199" s="5"/>
      <c r="S199" s="5"/>
      <c r="T199" s="5"/>
      <c r="U199" s="5"/>
      <c r="V199" s="5"/>
      <c r="W199" s="5"/>
      <c r="X199" s="5"/>
      <c r="Y199" s="5"/>
      <c r="Z199" s="5"/>
      <c r="AA199" s="5"/>
      <c r="AB199" s="5"/>
      <c r="AC199" s="5"/>
      <c r="AD199" s="5"/>
    </row>
    <row r="200" ht="15.75" customHeight="1">
      <c r="A200" s="5"/>
      <c r="B200" s="5"/>
      <c r="C200" s="5"/>
      <c r="D200" s="5"/>
      <c r="E200" s="5"/>
      <c r="F200" s="5"/>
      <c r="G200" s="5"/>
      <c r="H200" s="134"/>
      <c r="I200" s="134"/>
      <c r="J200" s="5"/>
      <c r="K200" s="5"/>
      <c r="L200" s="5"/>
      <c r="M200" s="5"/>
      <c r="N200" s="5"/>
      <c r="O200" s="5"/>
      <c r="P200" s="5"/>
      <c r="Q200" s="5"/>
      <c r="R200" s="5"/>
      <c r="S200" s="5"/>
      <c r="T200" s="5"/>
      <c r="U200" s="5"/>
      <c r="V200" s="5"/>
      <c r="W200" s="5"/>
      <c r="X200" s="5"/>
      <c r="Y200" s="5"/>
      <c r="Z200" s="5"/>
      <c r="AA200" s="5"/>
      <c r="AB200" s="5"/>
      <c r="AC200" s="5"/>
      <c r="AD200" s="5"/>
    </row>
    <row r="201" ht="15.75" customHeight="1">
      <c r="A201" s="5"/>
      <c r="B201" s="5"/>
      <c r="C201" s="5"/>
      <c r="D201" s="5"/>
      <c r="E201" s="5"/>
      <c r="F201" s="5"/>
      <c r="G201" s="5"/>
      <c r="H201" s="134"/>
      <c r="I201" s="134"/>
      <c r="J201" s="5"/>
      <c r="K201" s="5"/>
      <c r="L201" s="5"/>
      <c r="M201" s="5"/>
      <c r="N201" s="5"/>
      <c r="O201" s="5"/>
      <c r="P201" s="5"/>
      <c r="Q201" s="5"/>
      <c r="R201" s="5"/>
      <c r="S201" s="5"/>
      <c r="T201" s="5"/>
      <c r="U201" s="5"/>
      <c r="V201" s="5"/>
      <c r="W201" s="5"/>
      <c r="X201" s="5"/>
      <c r="Y201" s="5"/>
      <c r="Z201" s="5"/>
      <c r="AA201" s="5"/>
      <c r="AB201" s="5"/>
      <c r="AC201" s="5"/>
      <c r="AD201" s="5"/>
    </row>
    <row r="202" ht="15.75" customHeight="1">
      <c r="A202" s="5"/>
      <c r="B202" s="5"/>
      <c r="C202" s="5"/>
      <c r="D202" s="5"/>
      <c r="E202" s="5"/>
      <c r="F202" s="5"/>
      <c r="G202" s="5"/>
      <c r="H202" s="134"/>
      <c r="I202" s="134"/>
      <c r="J202" s="5"/>
      <c r="K202" s="5"/>
      <c r="L202" s="5"/>
      <c r="M202" s="5"/>
      <c r="N202" s="5"/>
      <c r="O202" s="5"/>
      <c r="P202" s="5"/>
      <c r="Q202" s="5"/>
      <c r="R202" s="5"/>
      <c r="S202" s="5"/>
      <c r="T202" s="5"/>
      <c r="U202" s="5"/>
      <c r="V202" s="5"/>
      <c r="W202" s="5"/>
      <c r="X202" s="5"/>
      <c r="Y202" s="5"/>
      <c r="Z202" s="5"/>
      <c r="AA202" s="5"/>
      <c r="AB202" s="5"/>
      <c r="AC202" s="5"/>
      <c r="AD202" s="5"/>
    </row>
    <row r="203" ht="15.75" customHeight="1">
      <c r="A203" s="5"/>
      <c r="B203" s="5"/>
      <c r="C203" s="5"/>
      <c r="D203" s="5"/>
      <c r="E203" s="5"/>
      <c r="F203" s="5"/>
      <c r="G203" s="5"/>
      <c r="H203" s="134"/>
      <c r="I203" s="134"/>
      <c r="J203" s="5"/>
      <c r="K203" s="5"/>
      <c r="L203" s="5"/>
      <c r="M203" s="5"/>
      <c r="N203" s="5"/>
      <c r="O203" s="5"/>
      <c r="P203" s="5"/>
      <c r="Q203" s="5"/>
      <c r="R203" s="5"/>
      <c r="S203" s="5"/>
      <c r="T203" s="5"/>
      <c r="U203" s="5"/>
      <c r="V203" s="5"/>
      <c r="W203" s="5"/>
      <c r="X203" s="5"/>
      <c r="Y203" s="5"/>
      <c r="Z203" s="5"/>
      <c r="AA203" s="5"/>
      <c r="AB203" s="5"/>
      <c r="AC203" s="5"/>
      <c r="AD203" s="5"/>
    </row>
    <row r="204" ht="15.75" customHeight="1">
      <c r="A204" s="5"/>
      <c r="B204" s="5"/>
      <c r="C204" s="5"/>
      <c r="D204" s="5"/>
      <c r="E204" s="5"/>
      <c r="F204" s="5"/>
      <c r="G204" s="5"/>
      <c r="H204" s="134"/>
      <c r="I204" s="134"/>
      <c r="J204" s="5"/>
      <c r="K204" s="5"/>
      <c r="L204" s="5"/>
      <c r="M204" s="5"/>
      <c r="N204" s="5"/>
      <c r="O204" s="5"/>
      <c r="P204" s="5"/>
      <c r="Q204" s="5"/>
      <c r="R204" s="5"/>
      <c r="S204" s="5"/>
      <c r="T204" s="5"/>
      <c r="U204" s="5"/>
      <c r="V204" s="5"/>
      <c r="W204" s="5"/>
      <c r="X204" s="5"/>
      <c r="Y204" s="5"/>
      <c r="Z204" s="5"/>
      <c r="AA204" s="5"/>
      <c r="AB204" s="5"/>
      <c r="AC204" s="5"/>
      <c r="AD204" s="5"/>
    </row>
    <row r="205" ht="15.75" customHeight="1">
      <c r="A205" s="5"/>
      <c r="B205" s="5"/>
      <c r="C205" s="5"/>
      <c r="D205" s="5"/>
      <c r="E205" s="5"/>
      <c r="F205" s="5"/>
      <c r="G205" s="5"/>
      <c r="H205" s="134"/>
      <c r="I205" s="134"/>
      <c r="J205" s="5"/>
      <c r="K205" s="5"/>
      <c r="L205" s="5"/>
      <c r="M205" s="5"/>
      <c r="N205" s="5"/>
      <c r="O205" s="5"/>
      <c r="P205" s="5"/>
      <c r="Q205" s="5"/>
      <c r="R205" s="5"/>
      <c r="S205" s="5"/>
      <c r="T205" s="5"/>
      <c r="U205" s="5"/>
      <c r="V205" s="5"/>
      <c r="W205" s="5"/>
      <c r="X205" s="5"/>
      <c r="Y205" s="5"/>
      <c r="Z205" s="5"/>
      <c r="AA205" s="5"/>
      <c r="AB205" s="5"/>
      <c r="AC205" s="5"/>
      <c r="AD205" s="5"/>
    </row>
    <row r="206" ht="15.75" customHeight="1">
      <c r="A206" s="5"/>
      <c r="B206" s="5"/>
      <c r="C206" s="5"/>
      <c r="D206" s="5"/>
      <c r="E206" s="5"/>
      <c r="F206" s="5"/>
      <c r="G206" s="5"/>
      <c r="H206" s="134"/>
      <c r="I206" s="134"/>
      <c r="J206" s="5"/>
      <c r="K206" s="5"/>
      <c r="L206" s="5"/>
      <c r="M206" s="5"/>
      <c r="N206" s="5"/>
      <c r="O206" s="5"/>
      <c r="P206" s="5"/>
      <c r="Q206" s="5"/>
      <c r="R206" s="5"/>
      <c r="S206" s="5"/>
      <c r="T206" s="5"/>
      <c r="U206" s="5"/>
      <c r="V206" s="5"/>
      <c r="W206" s="5"/>
      <c r="X206" s="5"/>
      <c r="Y206" s="5"/>
      <c r="Z206" s="5"/>
      <c r="AA206" s="5"/>
      <c r="AB206" s="5"/>
      <c r="AC206" s="5"/>
      <c r="AD206" s="5"/>
    </row>
    <row r="207" ht="15.75" customHeight="1">
      <c r="A207" s="5"/>
      <c r="B207" s="5"/>
      <c r="C207" s="5"/>
      <c r="D207" s="5"/>
      <c r="E207" s="5"/>
      <c r="F207" s="5"/>
      <c r="G207" s="5"/>
      <c r="H207" s="134"/>
      <c r="I207" s="134"/>
      <c r="J207" s="5"/>
      <c r="K207" s="5"/>
      <c r="L207" s="5"/>
      <c r="M207" s="5"/>
      <c r="N207" s="5"/>
      <c r="O207" s="5"/>
      <c r="P207" s="5"/>
      <c r="Q207" s="5"/>
      <c r="R207" s="5"/>
      <c r="S207" s="5"/>
      <c r="T207" s="5"/>
      <c r="U207" s="5"/>
      <c r="V207" s="5"/>
      <c r="W207" s="5"/>
      <c r="X207" s="5"/>
      <c r="Y207" s="5"/>
      <c r="Z207" s="5"/>
      <c r="AA207" s="5"/>
      <c r="AB207" s="5"/>
      <c r="AC207" s="5"/>
      <c r="AD207" s="5"/>
    </row>
    <row r="208" ht="15.75" customHeight="1">
      <c r="A208" s="5"/>
      <c r="B208" s="5"/>
      <c r="C208" s="5"/>
      <c r="D208" s="5"/>
      <c r="E208" s="5"/>
      <c r="F208" s="5"/>
      <c r="G208" s="5"/>
      <c r="H208" s="134"/>
      <c r="I208" s="134"/>
      <c r="J208" s="5"/>
      <c r="K208" s="5"/>
      <c r="L208" s="5"/>
      <c r="M208" s="5"/>
      <c r="N208" s="5"/>
      <c r="O208" s="5"/>
      <c r="P208" s="5"/>
      <c r="Q208" s="5"/>
      <c r="R208" s="5"/>
      <c r="S208" s="5"/>
      <c r="T208" s="5"/>
      <c r="U208" s="5"/>
      <c r="V208" s="5"/>
      <c r="W208" s="5"/>
      <c r="X208" s="5"/>
      <c r="Y208" s="5"/>
      <c r="Z208" s="5"/>
      <c r="AA208" s="5"/>
      <c r="AB208" s="5"/>
      <c r="AC208" s="5"/>
      <c r="AD208" s="5"/>
    </row>
    <row r="209" ht="15.75" customHeight="1">
      <c r="A209" s="5"/>
      <c r="B209" s="5"/>
      <c r="C209" s="5"/>
      <c r="D209" s="5"/>
      <c r="E209" s="5"/>
      <c r="F209" s="5"/>
      <c r="G209" s="5"/>
      <c r="H209" s="134"/>
      <c r="I209" s="134"/>
      <c r="J209" s="5"/>
      <c r="K209" s="5"/>
      <c r="L209" s="5"/>
      <c r="M209" s="5"/>
      <c r="N209" s="5"/>
      <c r="O209" s="5"/>
      <c r="P209" s="5"/>
      <c r="Q209" s="5"/>
      <c r="R209" s="5"/>
      <c r="S209" s="5"/>
      <c r="T209" s="5"/>
      <c r="U209" s="5"/>
      <c r="V209" s="5"/>
      <c r="W209" s="5"/>
      <c r="X209" s="5"/>
      <c r="Y209" s="5"/>
      <c r="Z209" s="5"/>
      <c r="AA209" s="5"/>
      <c r="AB209" s="5"/>
      <c r="AC209" s="5"/>
      <c r="AD209" s="5"/>
    </row>
    <row r="210" ht="15.75" customHeight="1">
      <c r="A210" s="5"/>
      <c r="B210" s="5"/>
      <c r="C210" s="5"/>
      <c r="D210" s="5"/>
      <c r="E210" s="5"/>
      <c r="F210" s="5"/>
      <c r="G210" s="5"/>
      <c r="H210" s="134"/>
      <c r="I210" s="134"/>
      <c r="J210" s="5"/>
      <c r="K210" s="5"/>
      <c r="L210" s="5"/>
      <c r="M210" s="5"/>
      <c r="N210" s="5"/>
      <c r="O210" s="5"/>
      <c r="P210" s="5"/>
      <c r="Q210" s="5"/>
      <c r="R210" s="5"/>
      <c r="S210" s="5"/>
      <c r="T210" s="5"/>
      <c r="U210" s="5"/>
      <c r="V210" s="5"/>
      <c r="W210" s="5"/>
      <c r="X210" s="5"/>
      <c r="Y210" s="5"/>
      <c r="Z210" s="5"/>
      <c r="AA210" s="5"/>
      <c r="AB210" s="5"/>
      <c r="AC210" s="5"/>
      <c r="AD210" s="5"/>
    </row>
    <row r="211" ht="15.75" customHeight="1">
      <c r="A211" s="5"/>
      <c r="B211" s="5"/>
      <c r="C211" s="5"/>
      <c r="D211" s="5"/>
      <c r="E211" s="5"/>
      <c r="F211" s="5"/>
      <c r="G211" s="5"/>
      <c r="H211" s="134"/>
      <c r="I211" s="134"/>
      <c r="J211" s="5"/>
      <c r="K211" s="5"/>
      <c r="L211" s="5"/>
      <c r="M211" s="5"/>
      <c r="N211" s="5"/>
      <c r="O211" s="5"/>
      <c r="P211" s="5"/>
      <c r="Q211" s="5"/>
      <c r="R211" s="5"/>
      <c r="S211" s="5"/>
      <c r="T211" s="5"/>
      <c r="U211" s="5"/>
      <c r="V211" s="5"/>
      <c r="W211" s="5"/>
      <c r="X211" s="5"/>
      <c r="Y211" s="5"/>
      <c r="Z211" s="5"/>
      <c r="AA211" s="5"/>
      <c r="AB211" s="5"/>
      <c r="AC211" s="5"/>
      <c r="AD211" s="5"/>
    </row>
    <row r="212" ht="15.75" customHeight="1">
      <c r="A212" s="5"/>
      <c r="B212" s="5"/>
      <c r="C212" s="5"/>
      <c r="D212" s="5"/>
      <c r="E212" s="5"/>
      <c r="F212" s="5"/>
      <c r="G212" s="5"/>
      <c r="H212" s="134"/>
      <c r="I212" s="134"/>
      <c r="J212" s="5"/>
      <c r="K212" s="5"/>
      <c r="L212" s="5"/>
      <c r="M212" s="5"/>
      <c r="N212" s="5"/>
      <c r="O212" s="5"/>
      <c r="P212" s="5"/>
      <c r="Q212" s="5"/>
      <c r="R212" s="5"/>
      <c r="S212" s="5"/>
      <c r="T212" s="5"/>
      <c r="U212" s="5"/>
      <c r="V212" s="5"/>
      <c r="W212" s="5"/>
      <c r="X212" s="5"/>
      <c r="Y212" s="5"/>
      <c r="Z212" s="5"/>
      <c r="AA212" s="5"/>
      <c r="AB212" s="5"/>
      <c r="AC212" s="5"/>
      <c r="AD212" s="5"/>
    </row>
    <row r="213" ht="15.75" customHeight="1">
      <c r="A213" s="5"/>
      <c r="B213" s="5"/>
      <c r="C213" s="5"/>
      <c r="D213" s="5"/>
      <c r="E213" s="5"/>
      <c r="F213" s="5"/>
      <c r="G213" s="5"/>
      <c r="H213" s="134"/>
      <c r="I213" s="134"/>
      <c r="J213" s="5"/>
      <c r="K213" s="5"/>
      <c r="L213" s="5"/>
      <c r="M213" s="5"/>
      <c r="N213" s="5"/>
      <c r="O213" s="5"/>
      <c r="P213" s="5"/>
      <c r="Q213" s="5"/>
      <c r="R213" s="5"/>
      <c r="S213" s="5"/>
      <c r="T213" s="5"/>
      <c r="U213" s="5"/>
      <c r="V213" s="5"/>
      <c r="W213" s="5"/>
      <c r="X213" s="5"/>
      <c r="Y213" s="5"/>
      <c r="Z213" s="5"/>
      <c r="AA213" s="5"/>
      <c r="AB213" s="5"/>
      <c r="AC213" s="5"/>
      <c r="AD213" s="5"/>
    </row>
    <row r="214" ht="15.75" customHeight="1">
      <c r="A214" s="5"/>
      <c r="B214" s="5"/>
      <c r="C214" s="5"/>
      <c r="D214" s="5"/>
      <c r="E214" s="5"/>
      <c r="F214" s="5"/>
      <c r="G214" s="5"/>
      <c r="H214" s="134"/>
      <c r="I214" s="134"/>
      <c r="J214" s="5"/>
      <c r="K214" s="5"/>
      <c r="L214" s="5"/>
      <c r="M214" s="5"/>
      <c r="N214" s="5"/>
      <c r="O214" s="5"/>
      <c r="P214" s="5"/>
      <c r="Q214" s="5"/>
      <c r="R214" s="5"/>
      <c r="S214" s="5"/>
      <c r="T214" s="5"/>
      <c r="U214" s="5"/>
      <c r="V214" s="5"/>
      <c r="W214" s="5"/>
      <c r="X214" s="5"/>
      <c r="Y214" s="5"/>
      <c r="Z214" s="5"/>
      <c r="AA214" s="5"/>
      <c r="AB214" s="5"/>
      <c r="AC214" s="5"/>
      <c r="AD214" s="5"/>
    </row>
    <row r="215" ht="15.75" customHeight="1">
      <c r="A215" s="5"/>
      <c r="B215" s="5"/>
      <c r="C215" s="5"/>
      <c r="D215" s="5"/>
      <c r="E215" s="5"/>
      <c r="F215" s="5"/>
      <c r="G215" s="5"/>
      <c r="H215" s="134"/>
      <c r="I215" s="134"/>
      <c r="J215" s="5"/>
      <c r="K215" s="5"/>
      <c r="L215" s="5"/>
      <c r="M215" s="5"/>
      <c r="N215" s="5"/>
      <c r="O215" s="5"/>
      <c r="P215" s="5"/>
      <c r="Q215" s="5"/>
      <c r="R215" s="5"/>
      <c r="S215" s="5"/>
      <c r="T215" s="5"/>
      <c r="U215" s="5"/>
      <c r="V215" s="5"/>
      <c r="W215" s="5"/>
      <c r="X215" s="5"/>
      <c r="Y215" s="5"/>
      <c r="Z215" s="5"/>
      <c r="AA215" s="5"/>
      <c r="AB215" s="5"/>
      <c r="AC215" s="5"/>
      <c r="AD215" s="5"/>
    </row>
    <row r="216" ht="15.75" customHeight="1">
      <c r="A216" s="5"/>
      <c r="B216" s="5"/>
      <c r="C216" s="5"/>
      <c r="D216" s="5"/>
      <c r="E216" s="5"/>
      <c r="F216" s="5"/>
      <c r="G216" s="5"/>
      <c r="H216" s="134"/>
      <c r="I216" s="134"/>
      <c r="J216" s="5"/>
      <c r="K216" s="5"/>
      <c r="L216" s="5"/>
      <c r="M216" s="5"/>
      <c r="N216" s="5"/>
      <c r="O216" s="5"/>
      <c r="P216" s="5"/>
      <c r="Q216" s="5"/>
      <c r="R216" s="5"/>
      <c r="S216" s="5"/>
      <c r="T216" s="5"/>
      <c r="U216" s="5"/>
      <c r="V216" s="5"/>
      <c r="W216" s="5"/>
      <c r="X216" s="5"/>
      <c r="Y216" s="5"/>
      <c r="Z216" s="5"/>
      <c r="AA216" s="5"/>
      <c r="AB216" s="5"/>
      <c r="AC216" s="5"/>
      <c r="AD216" s="5"/>
    </row>
    <row r="217" ht="15.75" customHeight="1">
      <c r="A217" s="5"/>
      <c r="B217" s="5"/>
      <c r="C217" s="5"/>
      <c r="D217" s="5"/>
      <c r="E217" s="5"/>
      <c r="F217" s="5"/>
      <c r="G217" s="5"/>
      <c r="H217" s="134"/>
      <c r="I217" s="134"/>
      <c r="J217" s="5"/>
      <c r="K217" s="5"/>
      <c r="L217" s="5"/>
      <c r="M217" s="5"/>
      <c r="N217" s="5"/>
      <c r="O217" s="5"/>
      <c r="P217" s="5"/>
      <c r="Q217" s="5"/>
      <c r="R217" s="5"/>
      <c r="S217" s="5"/>
      <c r="T217" s="5"/>
      <c r="U217" s="5"/>
      <c r="V217" s="5"/>
      <c r="W217" s="5"/>
      <c r="X217" s="5"/>
      <c r="Y217" s="5"/>
      <c r="Z217" s="5"/>
      <c r="AA217" s="5"/>
      <c r="AB217" s="5"/>
      <c r="AC217" s="5"/>
      <c r="AD217" s="5"/>
    </row>
    <row r="218" ht="15.75" customHeight="1">
      <c r="A218" s="5"/>
      <c r="B218" s="5"/>
      <c r="C218" s="5"/>
      <c r="D218" s="5"/>
      <c r="E218" s="5"/>
      <c r="F218" s="5"/>
      <c r="G218" s="5"/>
      <c r="H218" s="134"/>
      <c r="I218" s="134"/>
      <c r="J218" s="5"/>
      <c r="K218" s="5"/>
      <c r="L218" s="5"/>
      <c r="M218" s="5"/>
      <c r="N218" s="5"/>
      <c r="O218" s="5"/>
      <c r="P218" s="5"/>
      <c r="Q218" s="5"/>
      <c r="R218" s="5"/>
      <c r="S218" s="5"/>
      <c r="T218" s="5"/>
      <c r="U218" s="5"/>
      <c r="V218" s="5"/>
      <c r="W218" s="5"/>
      <c r="X218" s="5"/>
      <c r="Y218" s="5"/>
      <c r="Z218" s="5"/>
      <c r="AA218" s="5"/>
      <c r="AB218" s="5"/>
      <c r="AC218" s="5"/>
      <c r="AD218" s="5"/>
    </row>
    <row r="219" ht="15.75" customHeight="1">
      <c r="A219" s="5"/>
      <c r="B219" s="5"/>
      <c r="C219" s="5"/>
      <c r="D219" s="5"/>
      <c r="E219" s="5"/>
      <c r="F219" s="5"/>
      <c r="G219" s="5"/>
      <c r="H219" s="134"/>
      <c r="I219" s="134"/>
      <c r="J219" s="5"/>
      <c r="K219" s="5"/>
      <c r="L219" s="5"/>
      <c r="M219" s="5"/>
      <c r="N219" s="5"/>
      <c r="O219" s="5"/>
      <c r="P219" s="5"/>
      <c r="Q219" s="5"/>
      <c r="R219" s="5"/>
      <c r="S219" s="5"/>
      <c r="T219" s="5"/>
      <c r="U219" s="5"/>
      <c r="V219" s="5"/>
      <c r="W219" s="5"/>
      <c r="X219" s="5"/>
      <c r="Y219" s="5"/>
      <c r="Z219" s="5"/>
      <c r="AA219" s="5"/>
      <c r="AB219" s="5"/>
      <c r="AC219" s="5"/>
      <c r="AD219" s="5"/>
    </row>
    <row r="220" ht="15.75" customHeight="1">
      <c r="A220" s="5"/>
      <c r="B220" s="5"/>
      <c r="C220" s="5"/>
      <c r="D220" s="5"/>
      <c r="E220" s="5"/>
      <c r="F220" s="5"/>
      <c r="G220" s="5"/>
      <c r="H220" s="134"/>
      <c r="I220" s="134"/>
      <c r="J220" s="5"/>
      <c r="K220" s="5"/>
      <c r="L220" s="5"/>
      <c r="M220" s="5"/>
      <c r="N220" s="5"/>
      <c r="O220" s="5"/>
      <c r="P220" s="5"/>
      <c r="Q220" s="5"/>
      <c r="R220" s="5"/>
      <c r="S220" s="5"/>
      <c r="T220" s="5"/>
      <c r="U220" s="5"/>
      <c r="V220" s="5"/>
      <c r="W220" s="5"/>
      <c r="X220" s="5"/>
      <c r="Y220" s="5"/>
      <c r="Z220" s="5"/>
      <c r="AA220" s="5"/>
      <c r="AB220" s="5"/>
      <c r="AC220" s="5"/>
      <c r="AD220" s="5"/>
    </row>
    <row r="221" ht="15.75" customHeight="1">
      <c r="A221" s="5"/>
      <c r="B221" s="5"/>
      <c r="C221" s="5"/>
      <c r="D221" s="5"/>
      <c r="E221" s="5"/>
      <c r="F221" s="5"/>
      <c r="G221" s="5"/>
      <c r="H221" s="134"/>
      <c r="I221" s="134"/>
      <c r="J221" s="5"/>
      <c r="K221" s="5"/>
      <c r="L221" s="5"/>
      <c r="M221" s="5"/>
      <c r="N221" s="5"/>
      <c r="O221" s="5"/>
      <c r="P221" s="5"/>
      <c r="Q221" s="5"/>
      <c r="R221" s="5"/>
      <c r="S221" s="5"/>
      <c r="T221" s="5"/>
      <c r="U221" s="5"/>
      <c r="V221" s="5"/>
      <c r="W221" s="5"/>
      <c r="X221" s="5"/>
      <c r="Y221" s="5"/>
      <c r="Z221" s="5"/>
      <c r="AA221" s="5"/>
      <c r="AB221" s="5"/>
      <c r="AC221" s="5"/>
      <c r="AD221" s="5"/>
    </row>
    <row r="222" ht="15.75" customHeight="1">
      <c r="A222" s="5"/>
      <c r="B222" s="5"/>
      <c r="C222" s="5"/>
      <c r="D222" s="5"/>
      <c r="E222" s="5"/>
      <c r="F222" s="5"/>
      <c r="G222" s="5"/>
      <c r="H222" s="134"/>
      <c r="I222" s="134"/>
      <c r="J222" s="5"/>
      <c r="K222" s="5"/>
      <c r="L222" s="5"/>
      <c r="M222" s="5"/>
      <c r="N222" s="5"/>
      <c r="O222" s="5"/>
      <c r="P222" s="5"/>
      <c r="Q222" s="5"/>
      <c r="R222" s="5"/>
      <c r="S222" s="5"/>
      <c r="T222" s="5"/>
      <c r="U222" s="5"/>
      <c r="V222" s="5"/>
      <c r="W222" s="5"/>
      <c r="X222" s="5"/>
      <c r="Y222" s="5"/>
      <c r="Z222" s="5"/>
      <c r="AA222" s="5"/>
      <c r="AB222" s="5"/>
      <c r="AC222" s="5"/>
      <c r="AD222" s="5"/>
    </row>
    <row r="223" ht="15.75" customHeight="1">
      <c r="A223" s="5"/>
      <c r="B223" s="5"/>
      <c r="C223" s="5"/>
      <c r="D223" s="5"/>
      <c r="E223" s="5"/>
      <c r="F223" s="5"/>
      <c r="G223" s="5"/>
      <c r="H223" s="134"/>
      <c r="I223" s="134"/>
      <c r="J223" s="5"/>
      <c r="K223" s="5"/>
      <c r="L223" s="5"/>
      <c r="M223" s="5"/>
      <c r="N223" s="5"/>
      <c r="O223" s="5"/>
      <c r="P223" s="5"/>
      <c r="Q223" s="5"/>
      <c r="R223" s="5"/>
      <c r="S223" s="5"/>
      <c r="T223" s="5"/>
      <c r="U223" s="5"/>
      <c r="V223" s="5"/>
      <c r="W223" s="5"/>
      <c r="X223" s="5"/>
      <c r="Y223" s="5"/>
      <c r="Z223" s="5"/>
      <c r="AA223" s="5"/>
      <c r="AB223" s="5"/>
      <c r="AC223" s="5"/>
      <c r="AD223" s="5"/>
    </row>
    <row r="224" ht="15.75" customHeight="1">
      <c r="A224" s="5"/>
      <c r="B224" s="5"/>
      <c r="C224" s="5"/>
      <c r="D224" s="5"/>
      <c r="E224" s="5"/>
      <c r="F224" s="5"/>
      <c r="G224" s="5"/>
      <c r="H224" s="134"/>
      <c r="I224" s="134"/>
      <c r="J224" s="5"/>
      <c r="K224" s="5"/>
      <c r="L224" s="5"/>
      <c r="M224" s="5"/>
      <c r="N224" s="5"/>
      <c r="O224" s="5"/>
      <c r="P224" s="5"/>
      <c r="Q224" s="5"/>
      <c r="R224" s="5"/>
      <c r="S224" s="5"/>
      <c r="T224" s="5"/>
      <c r="U224" s="5"/>
      <c r="V224" s="5"/>
      <c r="W224" s="5"/>
      <c r="X224" s="5"/>
      <c r="Y224" s="5"/>
      <c r="Z224" s="5"/>
      <c r="AA224" s="5"/>
      <c r="AB224" s="5"/>
      <c r="AC224" s="5"/>
      <c r="AD224" s="5"/>
    </row>
    <row r="225" ht="15.75" customHeight="1">
      <c r="A225" s="5"/>
      <c r="B225" s="5"/>
      <c r="C225" s="5"/>
      <c r="D225" s="5"/>
      <c r="E225" s="5"/>
      <c r="F225" s="5"/>
      <c r="G225" s="5"/>
      <c r="H225" s="134"/>
      <c r="I225" s="134"/>
      <c r="J225" s="5"/>
      <c r="K225" s="5"/>
      <c r="L225" s="5"/>
      <c r="M225" s="5"/>
      <c r="N225" s="5"/>
      <c r="O225" s="5"/>
      <c r="P225" s="5"/>
      <c r="Q225" s="5"/>
      <c r="R225" s="5"/>
      <c r="S225" s="5"/>
      <c r="T225" s="5"/>
      <c r="U225" s="5"/>
      <c r="V225" s="5"/>
      <c r="W225" s="5"/>
      <c r="X225" s="5"/>
      <c r="Y225" s="5"/>
      <c r="Z225" s="5"/>
      <c r="AA225" s="5"/>
      <c r="AB225" s="5"/>
      <c r="AC225" s="5"/>
      <c r="AD225" s="5"/>
    </row>
    <row r="226" ht="15.75" customHeight="1">
      <c r="A226" s="5"/>
      <c r="B226" s="5"/>
      <c r="C226" s="5"/>
      <c r="D226" s="5"/>
      <c r="E226" s="5"/>
      <c r="F226" s="5"/>
      <c r="G226" s="5"/>
      <c r="H226" s="134"/>
      <c r="I226" s="134"/>
      <c r="J226" s="5"/>
      <c r="K226" s="5"/>
      <c r="L226" s="5"/>
      <c r="M226" s="5"/>
      <c r="N226" s="5"/>
      <c r="O226" s="5"/>
      <c r="P226" s="5"/>
      <c r="Q226" s="5"/>
      <c r="R226" s="5"/>
      <c r="S226" s="5"/>
      <c r="T226" s="5"/>
      <c r="U226" s="5"/>
      <c r="V226" s="5"/>
      <c r="W226" s="5"/>
      <c r="X226" s="5"/>
      <c r="Y226" s="5"/>
      <c r="Z226" s="5"/>
      <c r="AA226" s="5"/>
      <c r="AB226" s="5"/>
      <c r="AC226" s="5"/>
      <c r="AD226" s="5"/>
    </row>
    <row r="227" ht="15.75" customHeight="1">
      <c r="A227" s="5"/>
      <c r="B227" s="5"/>
      <c r="C227" s="5"/>
      <c r="D227" s="5"/>
      <c r="E227" s="5"/>
      <c r="F227" s="5"/>
      <c r="G227" s="5"/>
      <c r="H227" s="134"/>
      <c r="I227" s="134"/>
      <c r="J227" s="5"/>
      <c r="K227" s="5"/>
      <c r="L227" s="5"/>
      <c r="M227" s="5"/>
      <c r="N227" s="5"/>
      <c r="O227" s="5"/>
      <c r="P227" s="5"/>
      <c r="Q227" s="5"/>
      <c r="R227" s="5"/>
      <c r="S227" s="5"/>
      <c r="T227" s="5"/>
      <c r="U227" s="5"/>
      <c r="V227" s="5"/>
      <c r="W227" s="5"/>
      <c r="X227" s="5"/>
      <c r="Y227" s="5"/>
      <c r="Z227" s="5"/>
      <c r="AA227" s="5"/>
      <c r="AB227" s="5"/>
      <c r="AC227" s="5"/>
      <c r="AD227" s="5"/>
    </row>
    <row r="228" ht="15.75" customHeight="1">
      <c r="A228" s="5"/>
      <c r="B228" s="5"/>
      <c r="C228" s="5"/>
      <c r="D228" s="5"/>
      <c r="E228" s="5"/>
      <c r="F228" s="5"/>
      <c r="G228" s="5"/>
      <c r="H228" s="134"/>
      <c r="I228" s="134"/>
      <c r="J228" s="5"/>
      <c r="K228" s="5"/>
      <c r="L228" s="5"/>
      <c r="M228" s="5"/>
      <c r="N228" s="5"/>
      <c r="O228" s="5"/>
      <c r="P228" s="5"/>
      <c r="Q228" s="5"/>
      <c r="R228" s="5"/>
      <c r="S228" s="5"/>
      <c r="T228" s="5"/>
      <c r="U228" s="5"/>
      <c r="V228" s="5"/>
      <c r="W228" s="5"/>
      <c r="X228" s="5"/>
      <c r="Y228" s="5"/>
      <c r="Z228" s="5"/>
      <c r="AA228" s="5"/>
      <c r="AB228" s="5"/>
      <c r="AC228" s="5"/>
      <c r="AD228" s="5"/>
    </row>
    <row r="229" ht="15.75" customHeight="1">
      <c r="A229" s="5"/>
      <c r="B229" s="5"/>
      <c r="C229" s="5"/>
      <c r="D229" s="5"/>
      <c r="E229" s="5"/>
      <c r="F229" s="5"/>
      <c r="G229" s="5"/>
      <c r="H229" s="134"/>
      <c r="I229" s="134"/>
      <c r="J229" s="5"/>
      <c r="K229" s="5"/>
      <c r="L229" s="5"/>
      <c r="M229" s="5"/>
      <c r="N229" s="5"/>
      <c r="O229" s="5"/>
      <c r="P229" s="5"/>
      <c r="Q229" s="5"/>
      <c r="R229" s="5"/>
      <c r="S229" s="5"/>
      <c r="T229" s="5"/>
      <c r="U229" s="5"/>
      <c r="V229" s="5"/>
      <c r="W229" s="5"/>
      <c r="X229" s="5"/>
      <c r="Y229" s="5"/>
      <c r="Z229" s="5"/>
      <c r="AA229" s="5"/>
      <c r="AB229" s="5"/>
      <c r="AC229" s="5"/>
      <c r="AD229" s="5"/>
    </row>
    <row r="230" ht="15.75" customHeight="1">
      <c r="A230" s="5"/>
      <c r="B230" s="5"/>
      <c r="C230" s="5"/>
      <c r="D230" s="5"/>
      <c r="E230" s="5"/>
      <c r="F230" s="5"/>
      <c r="G230" s="5"/>
      <c r="H230" s="134"/>
      <c r="I230" s="134"/>
      <c r="J230" s="5"/>
      <c r="K230" s="5"/>
      <c r="L230" s="5"/>
      <c r="M230" s="5"/>
      <c r="N230" s="5"/>
      <c r="O230" s="5"/>
      <c r="P230" s="5"/>
      <c r="Q230" s="5"/>
      <c r="R230" s="5"/>
      <c r="S230" s="5"/>
      <c r="T230" s="5"/>
      <c r="U230" s="5"/>
      <c r="V230" s="5"/>
      <c r="W230" s="5"/>
      <c r="X230" s="5"/>
      <c r="Y230" s="5"/>
      <c r="Z230" s="5"/>
      <c r="AA230" s="5"/>
      <c r="AB230" s="5"/>
      <c r="AC230" s="5"/>
      <c r="AD230" s="5"/>
    </row>
    <row r="231" ht="15.75" customHeight="1">
      <c r="A231" s="5"/>
      <c r="B231" s="5"/>
      <c r="C231" s="5"/>
      <c r="D231" s="5"/>
      <c r="E231" s="5"/>
      <c r="F231" s="5"/>
      <c r="G231" s="5"/>
      <c r="H231" s="134"/>
      <c r="I231" s="134"/>
      <c r="J231" s="5"/>
      <c r="K231" s="5"/>
      <c r="L231" s="5"/>
      <c r="M231" s="5"/>
      <c r="N231" s="5"/>
      <c r="O231" s="5"/>
      <c r="P231" s="5"/>
      <c r="Q231" s="5"/>
      <c r="R231" s="5"/>
      <c r="S231" s="5"/>
      <c r="T231" s="5"/>
      <c r="U231" s="5"/>
      <c r="V231" s="5"/>
      <c r="W231" s="5"/>
      <c r="X231" s="5"/>
      <c r="Y231" s="5"/>
      <c r="Z231" s="5"/>
      <c r="AA231" s="5"/>
      <c r="AB231" s="5"/>
      <c r="AC231" s="5"/>
      <c r="AD231" s="5"/>
    </row>
    <row r="232" ht="15.75" customHeight="1">
      <c r="A232" s="5"/>
      <c r="B232" s="5"/>
      <c r="C232" s="5"/>
      <c r="D232" s="5"/>
      <c r="E232" s="5"/>
      <c r="F232" s="5"/>
      <c r="G232" s="5"/>
      <c r="H232" s="134"/>
      <c r="I232" s="134"/>
      <c r="J232" s="5"/>
      <c r="K232" s="5"/>
      <c r="L232" s="5"/>
      <c r="M232" s="5"/>
      <c r="N232" s="5"/>
      <c r="O232" s="5"/>
      <c r="P232" s="5"/>
      <c r="Q232" s="5"/>
      <c r="R232" s="5"/>
      <c r="S232" s="5"/>
      <c r="T232" s="5"/>
      <c r="U232" s="5"/>
      <c r="V232" s="5"/>
      <c r="W232" s="5"/>
      <c r="X232" s="5"/>
      <c r="Y232" s="5"/>
      <c r="Z232" s="5"/>
      <c r="AA232" s="5"/>
      <c r="AB232" s="5"/>
      <c r="AC232" s="5"/>
      <c r="AD232" s="5"/>
    </row>
    <row r="233" ht="15.75" customHeight="1">
      <c r="A233" s="5"/>
      <c r="B233" s="5"/>
      <c r="C233" s="5"/>
      <c r="D233" s="5"/>
      <c r="E233" s="5"/>
      <c r="F233" s="5"/>
      <c r="G233" s="5"/>
      <c r="H233" s="134"/>
      <c r="I233" s="134"/>
      <c r="J233" s="5"/>
      <c r="K233" s="5"/>
      <c r="L233" s="5"/>
      <c r="M233" s="5"/>
      <c r="N233" s="5"/>
      <c r="O233" s="5"/>
      <c r="P233" s="5"/>
      <c r="Q233" s="5"/>
      <c r="R233" s="5"/>
      <c r="S233" s="5"/>
      <c r="T233" s="5"/>
      <c r="U233" s="5"/>
      <c r="V233" s="5"/>
      <c r="W233" s="5"/>
      <c r="X233" s="5"/>
      <c r="Y233" s="5"/>
      <c r="Z233" s="5"/>
      <c r="AA233" s="5"/>
      <c r="AB233" s="5"/>
      <c r="AC233" s="5"/>
      <c r="AD233" s="5"/>
    </row>
    <row r="234" ht="15.75" customHeight="1">
      <c r="A234" s="5"/>
      <c r="B234" s="5"/>
      <c r="C234" s="5"/>
      <c r="D234" s="5"/>
      <c r="E234" s="5"/>
      <c r="F234" s="5"/>
      <c r="G234" s="5"/>
      <c r="H234" s="134"/>
      <c r="I234" s="134"/>
      <c r="J234" s="5"/>
      <c r="K234" s="5"/>
      <c r="L234" s="5"/>
      <c r="M234" s="5"/>
      <c r="N234" s="5"/>
      <c r="O234" s="5"/>
      <c r="P234" s="5"/>
      <c r="Q234" s="5"/>
      <c r="R234" s="5"/>
      <c r="S234" s="5"/>
      <c r="T234" s="5"/>
      <c r="U234" s="5"/>
      <c r="V234" s="5"/>
      <c r="W234" s="5"/>
      <c r="X234" s="5"/>
      <c r="Y234" s="5"/>
      <c r="Z234" s="5"/>
      <c r="AA234" s="5"/>
      <c r="AB234" s="5"/>
      <c r="AC234" s="5"/>
      <c r="AD234" s="5"/>
    </row>
    <row r="235" ht="15.75" customHeight="1">
      <c r="A235" s="5"/>
      <c r="B235" s="5"/>
      <c r="C235" s="5"/>
      <c r="D235" s="5"/>
      <c r="E235" s="5"/>
      <c r="F235" s="5"/>
      <c r="G235" s="5"/>
      <c r="H235" s="134"/>
      <c r="I235" s="134"/>
      <c r="J235" s="5"/>
      <c r="K235" s="5"/>
      <c r="L235" s="5"/>
      <c r="M235" s="5"/>
      <c r="N235" s="5"/>
      <c r="O235" s="5"/>
      <c r="P235" s="5"/>
      <c r="Q235" s="5"/>
      <c r="R235" s="5"/>
      <c r="S235" s="5"/>
      <c r="T235" s="5"/>
      <c r="U235" s="5"/>
      <c r="V235" s="5"/>
      <c r="W235" s="5"/>
      <c r="X235" s="5"/>
      <c r="Y235" s="5"/>
      <c r="Z235" s="5"/>
      <c r="AA235" s="5"/>
      <c r="AB235" s="5"/>
      <c r="AC235" s="5"/>
      <c r="AD235" s="5"/>
    </row>
    <row r="236" ht="15.75" customHeight="1">
      <c r="A236" s="5"/>
      <c r="B236" s="5"/>
      <c r="C236" s="5"/>
      <c r="D236" s="5"/>
      <c r="E236" s="5"/>
      <c r="F236" s="5"/>
      <c r="G236" s="5"/>
      <c r="H236" s="134"/>
      <c r="I236" s="134"/>
      <c r="J236" s="5"/>
      <c r="K236" s="5"/>
      <c r="L236" s="5"/>
      <c r="M236" s="5"/>
      <c r="N236" s="5"/>
      <c r="O236" s="5"/>
      <c r="P236" s="5"/>
      <c r="Q236" s="5"/>
      <c r="R236" s="5"/>
      <c r="S236" s="5"/>
      <c r="T236" s="5"/>
      <c r="U236" s="5"/>
      <c r="V236" s="5"/>
      <c r="W236" s="5"/>
      <c r="X236" s="5"/>
      <c r="Y236" s="5"/>
      <c r="Z236" s="5"/>
      <c r="AA236" s="5"/>
      <c r="AB236" s="5"/>
      <c r="AC236" s="5"/>
      <c r="AD236" s="5"/>
    </row>
    <row r="237" ht="15.75" customHeight="1">
      <c r="A237" s="5"/>
      <c r="B237" s="5"/>
      <c r="C237" s="5"/>
      <c r="D237" s="5"/>
      <c r="E237" s="5"/>
      <c r="F237" s="5"/>
      <c r="G237" s="5"/>
      <c r="H237" s="134"/>
      <c r="I237" s="134"/>
      <c r="J237" s="5"/>
      <c r="K237" s="5"/>
      <c r="L237" s="5"/>
      <c r="M237" s="5"/>
      <c r="N237" s="5"/>
      <c r="O237" s="5"/>
      <c r="P237" s="5"/>
      <c r="Q237" s="5"/>
      <c r="R237" s="5"/>
      <c r="S237" s="5"/>
      <c r="T237" s="5"/>
      <c r="U237" s="5"/>
      <c r="V237" s="5"/>
      <c r="W237" s="5"/>
      <c r="X237" s="5"/>
      <c r="Y237" s="5"/>
      <c r="Z237" s="5"/>
      <c r="AA237" s="5"/>
      <c r="AB237" s="5"/>
      <c r="AC237" s="5"/>
      <c r="AD237" s="5"/>
    </row>
    <row r="238" ht="15.75" customHeight="1">
      <c r="A238" s="5"/>
      <c r="B238" s="5"/>
      <c r="C238" s="5"/>
      <c r="D238" s="5"/>
      <c r="E238" s="5"/>
      <c r="F238" s="5"/>
      <c r="G238" s="5"/>
      <c r="H238" s="134"/>
      <c r="I238" s="134"/>
      <c r="J238" s="5"/>
      <c r="K238" s="5"/>
      <c r="L238" s="5"/>
      <c r="M238" s="5"/>
      <c r="N238" s="5"/>
      <c r="O238" s="5"/>
      <c r="P238" s="5"/>
      <c r="Q238" s="5"/>
      <c r="R238" s="5"/>
      <c r="S238" s="5"/>
      <c r="T238" s="5"/>
      <c r="U238" s="5"/>
      <c r="V238" s="5"/>
      <c r="W238" s="5"/>
      <c r="X238" s="5"/>
      <c r="Y238" s="5"/>
      <c r="Z238" s="5"/>
      <c r="AA238" s="5"/>
      <c r="AB238" s="5"/>
      <c r="AC238" s="5"/>
      <c r="AD238" s="5"/>
    </row>
    <row r="239" ht="15.75" customHeight="1">
      <c r="A239" s="5"/>
      <c r="B239" s="5"/>
      <c r="C239" s="5"/>
      <c r="D239" s="5"/>
      <c r="E239" s="5"/>
      <c r="F239" s="5"/>
      <c r="G239" s="5"/>
      <c r="H239" s="134"/>
      <c r="I239" s="134"/>
      <c r="J239" s="5"/>
      <c r="K239" s="5"/>
      <c r="L239" s="5"/>
      <c r="M239" s="5"/>
      <c r="N239" s="5"/>
      <c r="O239" s="5"/>
      <c r="P239" s="5"/>
      <c r="Q239" s="5"/>
      <c r="R239" s="5"/>
      <c r="S239" s="5"/>
      <c r="T239" s="5"/>
      <c r="U239" s="5"/>
      <c r="V239" s="5"/>
      <c r="W239" s="5"/>
      <c r="X239" s="5"/>
      <c r="Y239" s="5"/>
      <c r="Z239" s="5"/>
      <c r="AA239" s="5"/>
      <c r="AB239" s="5"/>
      <c r="AC239" s="5"/>
      <c r="AD239" s="5"/>
    </row>
    <row r="240" ht="15.75" customHeight="1">
      <c r="A240" s="5"/>
      <c r="B240" s="5"/>
      <c r="C240" s="5"/>
      <c r="D240" s="5"/>
      <c r="E240" s="5"/>
      <c r="F240" s="5"/>
      <c r="G240" s="5"/>
      <c r="H240" s="134"/>
      <c r="I240" s="134"/>
      <c r="J240" s="5"/>
      <c r="K240" s="5"/>
      <c r="L240" s="5"/>
      <c r="M240" s="5"/>
      <c r="N240" s="5"/>
      <c r="O240" s="5"/>
      <c r="P240" s="5"/>
      <c r="Q240" s="5"/>
      <c r="R240" s="5"/>
      <c r="S240" s="5"/>
      <c r="T240" s="5"/>
      <c r="U240" s="5"/>
      <c r="V240" s="5"/>
      <c r="W240" s="5"/>
      <c r="X240" s="5"/>
      <c r="Y240" s="5"/>
      <c r="Z240" s="5"/>
      <c r="AA240" s="5"/>
      <c r="AB240" s="5"/>
      <c r="AC240" s="5"/>
      <c r="AD240" s="5"/>
    </row>
    <row r="241" ht="15.75" customHeight="1">
      <c r="A241" s="5"/>
      <c r="B241" s="5"/>
      <c r="C241" s="5"/>
      <c r="D241" s="5"/>
      <c r="E241" s="5"/>
      <c r="F241" s="5"/>
      <c r="G241" s="5"/>
      <c r="H241" s="134"/>
      <c r="I241" s="134"/>
      <c r="J241" s="5"/>
      <c r="K241" s="5"/>
      <c r="L241" s="5"/>
      <c r="M241" s="5"/>
      <c r="N241" s="5"/>
      <c r="O241" s="5"/>
      <c r="P241" s="5"/>
      <c r="Q241" s="5"/>
      <c r="R241" s="5"/>
      <c r="S241" s="5"/>
      <c r="T241" s="5"/>
      <c r="U241" s="5"/>
      <c r="V241" s="5"/>
      <c r="W241" s="5"/>
      <c r="X241" s="5"/>
      <c r="Y241" s="5"/>
      <c r="Z241" s="5"/>
      <c r="AA241" s="5"/>
      <c r="AB241" s="5"/>
      <c r="AC241" s="5"/>
      <c r="AD241" s="5"/>
    </row>
    <row r="242" ht="15.75" customHeight="1">
      <c r="A242" s="5"/>
      <c r="B242" s="5"/>
      <c r="C242" s="5"/>
      <c r="D242" s="5"/>
      <c r="E242" s="5"/>
      <c r="F242" s="5"/>
      <c r="G242" s="5"/>
      <c r="H242" s="134"/>
      <c r="I242" s="134"/>
      <c r="J242" s="5"/>
      <c r="K242" s="5"/>
      <c r="L242" s="5"/>
      <c r="M242" s="5"/>
      <c r="N242" s="5"/>
      <c r="O242" s="5"/>
      <c r="P242" s="5"/>
      <c r="Q242" s="5"/>
      <c r="R242" s="5"/>
      <c r="S242" s="5"/>
      <c r="T242" s="5"/>
      <c r="U242" s="5"/>
      <c r="V242" s="5"/>
      <c r="W242" s="5"/>
      <c r="X242" s="5"/>
      <c r="Y242" s="5"/>
      <c r="Z242" s="5"/>
      <c r="AA242" s="5"/>
      <c r="AB242" s="5"/>
      <c r="AC242" s="5"/>
      <c r="AD242" s="5"/>
    </row>
    <row r="243" ht="15.75" customHeight="1">
      <c r="A243" s="5"/>
      <c r="B243" s="5"/>
      <c r="C243" s="5"/>
      <c r="D243" s="5"/>
      <c r="E243" s="5"/>
      <c r="F243" s="5"/>
      <c r="G243" s="5"/>
      <c r="H243" s="134"/>
      <c r="I243" s="134"/>
      <c r="J243" s="5"/>
      <c r="K243" s="5"/>
      <c r="L243" s="5"/>
      <c r="M243" s="5"/>
      <c r="N243" s="5"/>
      <c r="O243" s="5"/>
      <c r="P243" s="5"/>
      <c r="Q243" s="5"/>
      <c r="R243" s="5"/>
      <c r="S243" s="5"/>
      <c r="T243" s="5"/>
      <c r="U243" s="5"/>
      <c r="V243" s="5"/>
      <c r="W243" s="5"/>
      <c r="X243" s="5"/>
      <c r="Y243" s="5"/>
      <c r="Z243" s="5"/>
      <c r="AA243" s="5"/>
      <c r="AB243" s="5"/>
      <c r="AC243" s="5"/>
      <c r="AD243" s="5"/>
    </row>
    <row r="244" ht="15.75" customHeight="1">
      <c r="A244" s="5"/>
      <c r="B244" s="5"/>
      <c r="C244" s="5"/>
      <c r="D244" s="5"/>
      <c r="E244" s="5"/>
      <c r="F244" s="5"/>
      <c r="G244" s="5"/>
      <c r="H244" s="134"/>
      <c r="I244" s="134"/>
      <c r="J244" s="5"/>
      <c r="K244" s="5"/>
      <c r="L244" s="5"/>
      <c r="M244" s="5"/>
      <c r="N244" s="5"/>
      <c r="O244" s="5"/>
      <c r="P244" s="5"/>
      <c r="Q244" s="5"/>
      <c r="R244" s="5"/>
      <c r="S244" s="5"/>
      <c r="T244" s="5"/>
      <c r="U244" s="5"/>
      <c r="V244" s="5"/>
      <c r="W244" s="5"/>
      <c r="X244" s="5"/>
      <c r="Y244" s="5"/>
      <c r="Z244" s="5"/>
      <c r="AA244" s="5"/>
      <c r="AB244" s="5"/>
      <c r="AC244" s="5"/>
      <c r="AD244" s="5"/>
    </row>
    <row r="245" ht="15.75" customHeight="1">
      <c r="A245" s="5"/>
      <c r="B245" s="5"/>
      <c r="C245" s="5"/>
      <c r="D245" s="5"/>
      <c r="E245" s="5"/>
      <c r="F245" s="5"/>
      <c r="G245" s="5"/>
      <c r="H245" s="134"/>
      <c r="I245" s="134"/>
      <c r="J245" s="5"/>
      <c r="K245" s="5"/>
      <c r="L245" s="5"/>
      <c r="M245" s="5"/>
      <c r="N245" s="5"/>
      <c r="O245" s="5"/>
      <c r="P245" s="5"/>
      <c r="Q245" s="5"/>
      <c r="R245" s="5"/>
      <c r="S245" s="5"/>
      <c r="T245" s="5"/>
      <c r="U245" s="5"/>
      <c r="V245" s="5"/>
      <c r="W245" s="5"/>
      <c r="X245" s="5"/>
      <c r="Y245" s="5"/>
      <c r="Z245" s="5"/>
      <c r="AA245" s="5"/>
      <c r="AB245" s="5"/>
      <c r="AC245" s="5"/>
      <c r="AD245" s="5"/>
    </row>
    <row r="246" ht="15.75" customHeight="1">
      <c r="A246" s="5"/>
      <c r="B246" s="5"/>
      <c r="C246" s="5"/>
      <c r="D246" s="5"/>
      <c r="E246" s="5"/>
      <c r="F246" s="5"/>
      <c r="G246" s="5"/>
      <c r="H246" s="134"/>
      <c r="I246" s="134"/>
      <c r="J246" s="5"/>
      <c r="K246" s="5"/>
      <c r="L246" s="5"/>
      <c r="M246" s="5"/>
      <c r="N246" s="5"/>
      <c r="O246" s="5"/>
      <c r="P246" s="5"/>
      <c r="Q246" s="5"/>
      <c r="R246" s="5"/>
      <c r="S246" s="5"/>
      <c r="T246" s="5"/>
      <c r="U246" s="5"/>
      <c r="V246" s="5"/>
      <c r="W246" s="5"/>
      <c r="X246" s="5"/>
      <c r="Y246" s="5"/>
      <c r="Z246" s="5"/>
      <c r="AA246" s="5"/>
      <c r="AB246" s="5"/>
      <c r="AC246" s="5"/>
      <c r="AD246" s="5"/>
    </row>
    <row r="247" ht="15.75" customHeight="1">
      <c r="A247" s="5"/>
      <c r="B247" s="5"/>
      <c r="C247" s="5"/>
      <c r="D247" s="5"/>
      <c r="E247" s="5"/>
      <c r="F247" s="5"/>
      <c r="G247" s="5"/>
      <c r="H247" s="134"/>
      <c r="I247" s="134"/>
      <c r="J247" s="5"/>
      <c r="K247" s="5"/>
      <c r="L247" s="5"/>
      <c r="M247" s="5"/>
      <c r="N247" s="5"/>
      <c r="O247" s="5"/>
      <c r="P247" s="5"/>
      <c r="Q247" s="5"/>
      <c r="R247" s="5"/>
      <c r="S247" s="5"/>
      <c r="T247" s="5"/>
      <c r="U247" s="5"/>
      <c r="V247" s="5"/>
      <c r="W247" s="5"/>
      <c r="X247" s="5"/>
      <c r="Y247" s="5"/>
      <c r="Z247" s="5"/>
      <c r="AA247" s="5"/>
      <c r="AB247" s="5"/>
      <c r="AC247" s="5"/>
      <c r="AD247" s="5"/>
    </row>
    <row r="248" ht="15.75" customHeight="1">
      <c r="A248" s="5"/>
      <c r="B248" s="5"/>
      <c r="C248" s="5"/>
      <c r="D248" s="5"/>
      <c r="E248" s="5"/>
      <c r="F248" s="5"/>
      <c r="G248" s="5"/>
      <c r="H248" s="134"/>
      <c r="I248" s="134"/>
      <c r="J248" s="5"/>
      <c r="K248" s="5"/>
      <c r="L248" s="5"/>
      <c r="M248" s="5"/>
      <c r="N248" s="5"/>
      <c r="O248" s="5"/>
      <c r="P248" s="5"/>
      <c r="Q248" s="5"/>
      <c r="R248" s="5"/>
      <c r="S248" s="5"/>
      <c r="T248" s="5"/>
      <c r="U248" s="5"/>
      <c r="V248" s="5"/>
      <c r="W248" s="5"/>
      <c r="X248" s="5"/>
      <c r="Y248" s="5"/>
      <c r="Z248" s="5"/>
      <c r="AA248" s="5"/>
      <c r="AB248" s="5"/>
      <c r="AC248" s="5"/>
      <c r="AD248" s="5"/>
    </row>
    <row r="249" ht="15.75" customHeight="1">
      <c r="A249" s="5"/>
      <c r="B249" s="5"/>
      <c r="C249" s="5"/>
      <c r="D249" s="5"/>
      <c r="E249" s="5"/>
      <c r="F249" s="5"/>
      <c r="G249" s="5"/>
      <c r="H249" s="134"/>
      <c r="I249" s="134"/>
      <c r="J249" s="5"/>
      <c r="K249" s="5"/>
      <c r="L249" s="5"/>
      <c r="M249" s="5"/>
      <c r="N249" s="5"/>
      <c r="O249" s="5"/>
      <c r="P249" s="5"/>
      <c r="Q249" s="5"/>
      <c r="R249" s="5"/>
      <c r="S249" s="5"/>
      <c r="T249" s="5"/>
      <c r="U249" s="5"/>
      <c r="V249" s="5"/>
      <c r="W249" s="5"/>
      <c r="X249" s="5"/>
      <c r="Y249" s="5"/>
      <c r="Z249" s="5"/>
      <c r="AA249" s="5"/>
      <c r="AB249" s="5"/>
      <c r="AC249" s="5"/>
      <c r="AD249" s="5"/>
    </row>
    <row r="250" ht="15.75" customHeight="1">
      <c r="A250" s="5"/>
      <c r="B250" s="5"/>
      <c r="C250" s="5"/>
      <c r="D250" s="5"/>
      <c r="E250" s="5"/>
      <c r="F250" s="5"/>
      <c r="G250" s="5"/>
      <c r="H250" s="134"/>
      <c r="I250" s="134"/>
      <c r="J250" s="5"/>
      <c r="K250" s="5"/>
      <c r="L250" s="5"/>
      <c r="M250" s="5"/>
      <c r="N250" s="5"/>
      <c r="O250" s="5"/>
      <c r="P250" s="5"/>
      <c r="Q250" s="5"/>
      <c r="R250" s="5"/>
      <c r="S250" s="5"/>
      <c r="T250" s="5"/>
      <c r="U250" s="5"/>
      <c r="V250" s="5"/>
      <c r="W250" s="5"/>
      <c r="X250" s="5"/>
      <c r="Y250" s="5"/>
      <c r="Z250" s="5"/>
      <c r="AA250" s="5"/>
      <c r="AB250" s="5"/>
      <c r="AC250" s="5"/>
      <c r="AD250" s="5"/>
    </row>
    <row r="251" ht="15.75" customHeight="1">
      <c r="A251" s="5"/>
      <c r="B251" s="5"/>
      <c r="C251" s="5"/>
      <c r="D251" s="5"/>
      <c r="E251" s="5"/>
      <c r="F251" s="5"/>
      <c r="G251" s="5"/>
      <c r="H251" s="134"/>
      <c r="I251" s="134"/>
      <c r="J251" s="5"/>
      <c r="K251" s="5"/>
      <c r="L251" s="5"/>
      <c r="M251" s="5"/>
      <c r="N251" s="5"/>
      <c r="O251" s="5"/>
      <c r="P251" s="5"/>
      <c r="Q251" s="5"/>
      <c r="R251" s="5"/>
      <c r="S251" s="5"/>
      <c r="T251" s="5"/>
      <c r="U251" s="5"/>
      <c r="V251" s="5"/>
      <c r="W251" s="5"/>
      <c r="X251" s="5"/>
      <c r="Y251" s="5"/>
      <c r="Z251" s="5"/>
      <c r="AA251" s="5"/>
      <c r="AB251" s="5"/>
      <c r="AC251" s="5"/>
      <c r="AD251" s="5"/>
    </row>
    <row r="252" ht="15.75" customHeight="1">
      <c r="A252" s="5"/>
      <c r="B252" s="5"/>
      <c r="C252" s="5"/>
      <c r="D252" s="5"/>
      <c r="E252" s="5"/>
      <c r="F252" s="5"/>
      <c r="G252" s="5"/>
      <c r="H252" s="134"/>
      <c r="I252" s="134"/>
      <c r="J252" s="5"/>
      <c r="K252" s="5"/>
      <c r="L252" s="5"/>
      <c r="M252" s="5"/>
      <c r="N252" s="5"/>
      <c r="O252" s="5"/>
      <c r="P252" s="5"/>
      <c r="Q252" s="5"/>
      <c r="R252" s="5"/>
      <c r="S252" s="5"/>
      <c r="T252" s="5"/>
      <c r="U252" s="5"/>
      <c r="V252" s="5"/>
      <c r="W252" s="5"/>
      <c r="X252" s="5"/>
      <c r="Y252" s="5"/>
      <c r="Z252" s="5"/>
      <c r="AA252" s="5"/>
      <c r="AB252" s="5"/>
      <c r="AC252" s="5"/>
      <c r="AD252" s="5"/>
    </row>
    <row r="253" ht="15.75" customHeight="1">
      <c r="A253" s="5"/>
      <c r="B253" s="5"/>
      <c r="C253" s="5"/>
      <c r="D253" s="5"/>
      <c r="E253" s="5"/>
      <c r="F253" s="5"/>
      <c r="G253" s="5"/>
      <c r="H253" s="134"/>
      <c r="I253" s="134"/>
      <c r="J253" s="5"/>
      <c r="K253" s="5"/>
      <c r="L253" s="5"/>
      <c r="M253" s="5"/>
      <c r="N253" s="5"/>
      <c r="O253" s="5"/>
      <c r="P253" s="5"/>
      <c r="Q253" s="5"/>
      <c r="R253" s="5"/>
      <c r="S253" s="5"/>
      <c r="T253" s="5"/>
      <c r="U253" s="5"/>
      <c r="V253" s="5"/>
      <c r="W253" s="5"/>
      <c r="X253" s="5"/>
      <c r="Y253" s="5"/>
      <c r="Z253" s="5"/>
      <c r="AA253" s="5"/>
      <c r="AB253" s="5"/>
      <c r="AC253" s="5"/>
      <c r="AD253" s="5"/>
    </row>
    <row r="254" ht="15.75" customHeight="1">
      <c r="A254" s="5"/>
      <c r="B254" s="5"/>
      <c r="C254" s="5"/>
      <c r="D254" s="5"/>
      <c r="E254" s="5"/>
      <c r="F254" s="5"/>
      <c r="G254" s="5"/>
      <c r="H254" s="134"/>
      <c r="I254" s="134"/>
      <c r="J254" s="5"/>
      <c r="K254" s="5"/>
      <c r="L254" s="5"/>
      <c r="M254" s="5"/>
      <c r="N254" s="5"/>
      <c r="O254" s="5"/>
      <c r="P254" s="5"/>
      <c r="Q254" s="5"/>
      <c r="R254" s="5"/>
      <c r="S254" s="5"/>
      <c r="T254" s="5"/>
      <c r="U254" s="5"/>
      <c r="V254" s="5"/>
      <c r="W254" s="5"/>
      <c r="X254" s="5"/>
      <c r="Y254" s="5"/>
      <c r="Z254" s="5"/>
      <c r="AA254" s="5"/>
      <c r="AB254" s="5"/>
      <c r="AC254" s="5"/>
      <c r="AD254" s="5"/>
    </row>
    <row r="255" ht="15.75" customHeight="1">
      <c r="A255" s="5"/>
      <c r="B255" s="5"/>
      <c r="C255" s="5"/>
      <c r="D255" s="5"/>
      <c r="E255" s="5"/>
      <c r="F255" s="5"/>
      <c r="G255" s="5"/>
      <c r="H255" s="134"/>
      <c r="I255" s="134"/>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
      <c r="B256" s="5"/>
      <c r="C256" s="5"/>
      <c r="D256" s="5"/>
      <c r="E256" s="5"/>
      <c r="F256" s="5"/>
      <c r="G256" s="5"/>
      <c r="H256" s="134"/>
      <c r="I256" s="134"/>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
      <c r="B257" s="5"/>
      <c r="C257" s="5"/>
      <c r="D257" s="5"/>
      <c r="E257" s="5"/>
      <c r="F257" s="5"/>
      <c r="G257" s="5"/>
      <c r="H257" s="134"/>
      <c r="I257" s="134"/>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
      <c r="B258" s="5"/>
      <c r="C258" s="5"/>
      <c r="D258" s="5"/>
      <c r="E258" s="5"/>
      <c r="F258" s="5"/>
      <c r="G258" s="5"/>
      <c r="H258" s="134"/>
      <c r="I258" s="134"/>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
      <c r="B259" s="5"/>
      <c r="C259" s="5"/>
      <c r="D259" s="5"/>
      <c r="E259" s="5"/>
      <c r="F259" s="5"/>
      <c r="G259" s="5"/>
      <c r="H259" s="134"/>
      <c r="I259" s="134"/>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ht="15.75" customHeight="1">
      <c r="T276" s="5"/>
      <c r="U276" s="5"/>
      <c r="V276" s="5"/>
      <c r="W276" s="5"/>
    </row>
    <row r="277" ht="15.75" customHeight="1">
      <c r="T277" s="5"/>
      <c r="U277" s="5"/>
      <c r="V277" s="5"/>
      <c r="W277" s="5"/>
    </row>
    <row r="278" ht="15.75" customHeight="1">
      <c r="T278" s="5"/>
      <c r="U278" s="5"/>
      <c r="V278" s="5"/>
      <c r="W278" s="5"/>
    </row>
    <row r="279" ht="15.75" customHeight="1">
      <c r="T279" s="5"/>
      <c r="U279" s="5"/>
      <c r="V279" s="5"/>
      <c r="W279" s="5"/>
    </row>
    <row r="280" ht="15.75" customHeight="1">
      <c r="T280" s="5"/>
      <c r="U280" s="5"/>
      <c r="V280" s="5"/>
      <c r="W280" s="5"/>
    </row>
    <row r="281" ht="15.75" customHeight="1">
      <c r="T281" s="5"/>
      <c r="U281" s="5"/>
      <c r="V281" s="5"/>
      <c r="W281" s="5"/>
    </row>
    <row r="282" ht="15.75" customHeight="1">
      <c r="T282" s="5"/>
      <c r="U282" s="5"/>
      <c r="V282" s="5"/>
      <c r="W282" s="5"/>
    </row>
    <row r="283" ht="15.75" customHeight="1">
      <c r="T283" s="5"/>
      <c r="U283" s="5"/>
      <c r="V283" s="5"/>
      <c r="W283" s="5"/>
    </row>
    <row r="284" ht="15.75" customHeight="1">
      <c r="T284" s="5"/>
      <c r="U284" s="5"/>
      <c r="V284" s="5"/>
      <c r="W284" s="5"/>
    </row>
    <row r="285" ht="15.75" customHeight="1">
      <c r="T285" s="5"/>
      <c r="U285" s="5"/>
      <c r="V285" s="5"/>
      <c r="W285" s="5"/>
    </row>
    <row r="286" ht="15.75" customHeight="1">
      <c r="T286" s="5"/>
      <c r="U286" s="5"/>
      <c r="V286" s="5"/>
      <c r="W286" s="5"/>
    </row>
    <row r="287" ht="15.75" customHeight="1">
      <c r="T287" s="5"/>
      <c r="U287" s="5"/>
      <c r="V287" s="5"/>
      <c r="W287" s="5"/>
    </row>
    <row r="288" ht="15.75" customHeight="1">
      <c r="T288" s="5"/>
      <c r="U288" s="5"/>
      <c r="V288" s="5"/>
      <c r="W288" s="5"/>
    </row>
    <row r="289" ht="15.75" customHeight="1">
      <c r="T289" s="5"/>
      <c r="U289" s="5"/>
      <c r="V289" s="5"/>
      <c r="W289" s="5"/>
    </row>
    <row r="290" ht="15.75" customHeight="1">
      <c r="T290" s="5"/>
      <c r="U290" s="5"/>
      <c r="V290" s="5"/>
      <c r="W290" s="5"/>
    </row>
    <row r="291" ht="15.75" customHeight="1">
      <c r="T291" s="5"/>
      <c r="U291" s="5"/>
      <c r="V291" s="5"/>
      <c r="W291" s="5"/>
    </row>
    <row r="292" ht="15.75" customHeight="1">
      <c r="T292" s="5"/>
      <c r="U292" s="5"/>
      <c r="V292" s="5"/>
      <c r="W292" s="5"/>
    </row>
    <row r="293" ht="15.75" customHeight="1">
      <c r="T293" s="5"/>
      <c r="U293" s="5"/>
      <c r="V293" s="5"/>
      <c r="W293" s="5"/>
    </row>
    <row r="294" ht="15.75" customHeight="1">
      <c r="T294" s="5"/>
      <c r="U294" s="5"/>
      <c r="V294" s="5"/>
      <c r="W294" s="5"/>
    </row>
    <row r="295" ht="15.75" customHeight="1">
      <c r="T295" s="5"/>
      <c r="U295" s="5"/>
      <c r="V295" s="5"/>
      <c r="W295" s="5"/>
    </row>
    <row r="296" ht="15.75" customHeight="1">
      <c r="T296" s="5"/>
      <c r="U296" s="5"/>
      <c r="V296" s="5"/>
      <c r="W296" s="5"/>
    </row>
    <row r="297" ht="15.75" customHeight="1">
      <c r="T297" s="5"/>
      <c r="U297" s="5"/>
      <c r="V297" s="5"/>
      <c r="W297" s="5"/>
    </row>
    <row r="298" ht="15.75" customHeight="1">
      <c r="T298" s="5"/>
      <c r="U298" s="5"/>
      <c r="V298" s="5"/>
      <c r="W298" s="5"/>
    </row>
    <row r="299" ht="15.75" customHeight="1">
      <c r="T299" s="5"/>
      <c r="U299" s="5"/>
      <c r="V299" s="5"/>
      <c r="W299" s="5"/>
    </row>
    <row r="300" ht="15.75" customHeight="1">
      <c r="T300" s="5"/>
      <c r="U300" s="5"/>
      <c r="V300" s="5"/>
      <c r="W300" s="5"/>
    </row>
    <row r="301" ht="15.75" customHeight="1">
      <c r="T301" s="5"/>
      <c r="U301" s="5"/>
      <c r="V301" s="5"/>
      <c r="W301" s="5"/>
    </row>
    <row r="302" ht="15.75" customHeight="1">
      <c r="T302" s="5"/>
      <c r="U302" s="5"/>
      <c r="V302" s="5"/>
      <c r="W302" s="5"/>
    </row>
    <row r="303" ht="15.75" customHeight="1">
      <c r="T303" s="5"/>
      <c r="U303" s="5"/>
      <c r="V303" s="5"/>
      <c r="W303" s="5"/>
    </row>
    <row r="304" ht="15.75" customHeight="1">
      <c r="T304" s="5"/>
      <c r="U304" s="5"/>
      <c r="V304" s="5"/>
      <c r="W304" s="5"/>
    </row>
    <row r="305" ht="15.75" customHeight="1">
      <c r="T305" s="5"/>
      <c r="U305" s="5"/>
      <c r="V305" s="5"/>
      <c r="W305" s="5"/>
    </row>
    <row r="306" ht="15.75" customHeight="1">
      <c r="T306" s="5"/>
      <c r="U306" s="5"/>
      <c r="V306" s="5"/>
      <c r="W306" s="5"/>
    </row>
    <row r="307" ht="15.75" customHeight="1">
      <c r="T307" s="5"/>
      <c r="U307" s="5"/>
      <c r="V307" s="5"/>
      <c r="W307" s="5"/>
    </row>
    <row r="308" ht="15.75" customHeight="1">
      <c r="T308" s="5"/>
      <c r="U308" s="5"/>
      <c r="V308" s="5"/>
      <c r="W308" s="5"/>
    </row>
    <row r="309" ht="15.75" customHeight="1">
      <c r="T309" s="5"/>
      <c r="U309" s="5"/>
      <c r="V309" s="5"/>
      <c r="W309" s="5"/>
    </row>
    <row r="310" ht="15.75" customHeight="1">
      <c r="T310" s="5"/>
      <c r="U310" s="5"/>
      <c r="V310" s="5"/>
      <c r="W310" s="5"/>
    </row>
    <row r="311" ht="15.75" customHeight="1">
      <c r="T311" s="5"/>
      <c r="U311" s="5"/>
      <c r="V311" s="5"/>
      <c r="W311" s="5"/>
    </row>
    <row r="312" ht="15.75" customHeight="1">
      <c r="T312" s="5"/>
      <c r="U312" s="5"/>
      <c r="V312" s="5"/>
      <c r="W312" s="5"/>
    </row>
    <row r="313" ht="15.75" customHeight="1">
      <c r="T313" s="5"/>
      <c r="U313" s="5"/>
      <c r="V313" s="5"/>
      <c r="W313" s="5"/>
    </row>
    <row r="314" ht="15.75" customHeight="1">
      <c r="T314" s="5"/>
      <c r="U314" s="5"/>
      <c r="V314" s="5"/>
      <c r="W314" s="5"/>
    </row>
    <row r="315" ht="15.75" customHeight="1">
      <c r="T315" s="5"/>
      <c r="U315" s="5"/>
      <c r="V315" s="5"/>
      <c r="W315" s="5"/>
    </row>
    <row r="316" ht="15.75" customHeight="1">
      <c r="T316" s="5"/>
      <c r="U316" s="5"/>
      <c r="V316" s="5"/>
      <c r="W316" s="5"/>
    </row>
    <row r="317" ht="15.75" customHeight="1">
      <c r="T317" s="5"/>
      <c r="U317" s="5"/>
      <c r="V317" s="5"/>
      <c r="W317" s="5"/>
    </row>
    <row r="318" ht="15.75" customHeight="1">
      <c r="T318" s="5"/>
      <c r="U318" s="5"/>
      <c r="V318" s="5"/>
      <c r="W318" s="5"/>
    </row>
    <row r="319" ht="15.75" customHeight="1">
      <c r="T319" s="5"/>
      <c r="U319" s="5"/>
      <c r="V319" s="5"/>
      <c r="W319" s="5"/>
    </row>
    <row r="320" ht="15.75" customHeight="1">
      <c r="T320" s="5"/>
      <c r="U320" s="5"/>
      <c r="V320" s="5"/>
      <c r="W320" s="5"/>
    </row>
    <row r="321" ht="15.75" customHeight="1">
      <c r="T321" s="5"/>
      <c r="U321" s="5"/>
      <c r="V321" s="5"/>
      <c r="W321" s="5"/>
    </row>
    <row r="322" ht="15.75" customHeight="1">
      <c r="T322" s="5"/>
      <c r="U322" s="5"/>
      <c r="V322" s="5"/>
      <c r="W322" s="5"/>
    </row>
    <row r="323" ht="15.75" customHeight="1">
      <c r="T323" s="5"/>
      <c r="U323" s="5"/>
      <c r="V323" s="5"/>
      <c r="W323" s="5"/>
    </row>
    <row r="324" ht="15.75" customHeight="1">
      <c r="T324" s="5"/>
      <c r="U324" s="5"/>
      <c r="V324" s="5"/>
      <c r="W324" s="5"/>
    </row>
    <row r="325" ht="15.75" customHeight="1">
      <c r="T325" s="5"/>
      <c r="U325" s="5"/>
      <c r="V325" s="5"/>
      <c r="W325" s="5"/>
    </row>
    <row r="326" ht="15.75" customHeight="1">
      <c r="T326" s="5"/>
      <c r="U326" s="5"/>
      <c r="V326" s="5"/>
      <c r="W326" s="5"/>
    </row>
    <row r="327" ht="15.75" customHeight="1">
      <c r="T327" s="5"/>
      <c r="U327" s="5"/>
      <c r="V327" s="5"/>
      <c r="W327" s="5"/>
    </row>
    <row r="328" ht="15.75" customHeight="1">
      <c r="T328" s="5"/>
      <c r="U328" s="5"/>
      <c r="V328" s="5"/>
      <c r="W328" s="5"/>
    </row>
    <row r="329" ht="15.75" customHeight="1">
      <c r="T329" s="5"/>
      <c r="U329" s="5"/>
      <c r="V329" s="5"/>
      <c r="W329" s="5"/>
    </row>
    <row r="330" ht="15.75" customHeight="1">
      <c r="T330" s="5"/>
      <c r="U330" s="5"/>
      <c r="V330" s="5"/>
      <c r="W330" s="5"/>
    </row>
    <row r="331" ht="15.75" customHeight="1">
      <c r="T331" s="5"/>
      <c r="U331" s="5"/>
      <c r="V331" s="5"/>
      <c r="W331" s="5"/>
    </row>
    <row r="332" ht="15.75" customHeight="1">
      <c r="T332" s="5"/>
      <c r="U332" s="5"/>
      <c r="V332" s="5"/>
      <c r="W332" s="5"/>
    </row>
    <row r="333" ht="15.75" customHeight="1">
      <c r="T333" s="5"/>
      <c r="U333" s="5"/>
      <c r="V333" s="5"/>
      <c r="W333" s="5"/>
    </row>
    <row r="334" ht="15.75" customHeight="1">
      <c r="T334" s="5"/>
      <c r="U334" s="5"/>
      <c r="V334" s="5"/>
      <c r="W334" s="5"/>
    </row>
    <row r="335" ht="15.75" customHeight="1">
      <c r="T335" s="5"/>
      <c r="U335" s="5"/>
      <c r="V335" s="5"/>
      <c r="W335" s="5"/>
    </row>
    <row r="336" ht="15.75" customHeight="1">
      <c r="T336" s="5"/>
      <c r="U336" s="5"/>
      <c r="V336" s="5"/>
      <c r="W336" s="5"/>
    </row>
    <row r="337" ht="15.75" customHeight="1">
      <c r="T337" s="5"/>
      <c r="U337" s="5"/>
      <c r="V337" s="5"/>
      <c r="W337" s="5"/>
    </row>
    <row r="338" ht="15.75" customHeight="1">
      <c r="T338" s="5"/>
      <c r="U338" s="5"/>
      <c r="V338" s="5"/>
      <c r="W338" s="5"/>
    </row>
    <row r="339" ht="15.75" customHeight="1">
      <c r="T339" s="5"/>
      <c r="U339" s="5"/>
      <c r="V339" s="5"/>
      <c r="W339" s="5"/>
    </row>
    <row r="340" ht="15.75" customHeight="1">
      <c r="T340" s="5"/>
      <c r="U340" s="5"/>
      <c r="V340" s="5"/>
      <c r="W340" s="5"/>
    </row>
    <row r="341" ht="15.75" customHeight="1">
      <c r="T341" s="5"/>
      <c r="U341" s="5"/>
      <c r="V341" s="5"/>
      <c r="W341" s="5"/>
    </row>
    <row r="342" ht="15.75" customHeight="1">
      <c r="T342" s="5"/>
      <c r="U342" s="5"/>
      <c r="V342" s="5"/>
      <c r="W342" s="5"/>
    </row>
    <row r="343" ht="15.75" customHeight="1">
      <c r="T343" s="5"/>
      <c r="U343" s="5"/>
      <c r="V343" s="5"/>
      <c r="W343" s="5"/>
    </row>
    <row r="344" ht="15.75" customHeight="1">
      <c r="T344" s="5"/>
      <c r="U344" s="5"/>
      <c r="V344" s="5"/>
      <c r="W344" s="5"/>
    </row>
    <row r="345" ht="15.75" customHeight="1">
      <c r="T345" s="5"/>
      <c r="U345" s="5"/>
      <c r="V345" s="5"/>
      <c r="W345" s="5"/>
    </row>
    <row r="346" ht="15.75" customHeight="1">
      <c r="T346" s="5"/>
      <c r="U346" s="5"/>
      <c r="V346" s="5"/>
      <c r="W346" s="5"/>
    </row>
    <row r="347" ht="15.75" customHeight="1">
      <c r="T347" s="5"/>
      <c r="U347" s="5"/>
      <c r="V347" s="5"/>
      <c r="W347" s="5"/>
    </row>
    <row r="348" ht="15.75" customHeight="1">
      <c r="T348" s="5"/>
      <c r="U348" s="5"/>
      <c r="V348" s="5"/>
      <c r="W348" s="5"/>
    </row>
    <row r="349" ht="15.75" customHeight="1">
      <c r="T349" s="5"/>
      <c r="U349" s="5"/>
      <c r="V349" s="5"/>
      <c r="W349" s="5"/>
    </row>
    <row r="350" ht="15.75" customHeight="1">
      <c r="T350" s="5"/>
      <c r="U350" s="5"/>
      <c r="V350" s="5"/>
      <c r="W350" s="5"/>
    </row>
    <row r="351" ht="15.75" customHeight="1">
      <c r="T351" s="5"/>
      <c r="U351" s="5"/>
      <c r="V351" s="5"/>
      <c r="W351" s="5"/>
    </row>
    <row r="352" ht="15.75" customHeight="1">
      <c r="T352" s="5"/>
      <c r="U352" s="5"/>
      <c r="V352" s="5"/>
      <c r="W352" s="5"/>
    </row>
    <row r="353" ht="15.75" customHeight="1">
      <c r="T353" s="5"/>
      <c r="U353" s="5"/>
      <c r="V353" s="5"/>
      <c r="W353" s="5"/>
    </row>
    <row r="354" ht="15.75" customHeight="1">
      <c r="T354" s="5"/>
      <c r="U354" s="5"/>
      <c r="V354" s="5"/>
      <c r="W354" s="5"/>
    </row>
    <row r="355" ht="15.75" customHeight="1">
      <c r="T355" s="5"/>
      <c r="U355" s="5"/>
      <c r="V355" s="5"/>
      <c r="W355" s="5"/>
    </row>
    <row r="356" ht="15.75" customHeight="1">
      <c r="T356" s="5"/>
      <c r="U356" s="5"/>
      <c r="V356" s="5"/>
      <c r="W356" s="5"/>
    </row>
    <row r="357" ht="15.75" customHeight="1">
      <c r="T357" s="5"/>
      <c r="U357" s="5"/>
      <c r="V357" s="5"/>
      <c r="W357" s="5"/>
    </row>
    <row r="358" ht="15.75" customHeight="1">
      <c r="T358" s="5"/>
      <c r="U358" s="5"/>
      <c r="V358" s="5"/>
      <c r="W358" s="5"/>
    </row>
    <row r="359" ht="15.75" customHeight="1">
      <c r="T359" s="5"/>
      <c r="U359" s="5"/>
      <c r="V359" s="5"/>
      <c r="W359" s="5"/>
    </row>
    <row r="360" ht="15.75" customHeight="1">
      <c r="T360" s="5"/>
      <c r="U360" s="5"/>
      <c r="V360" s="5"/>
      <c r="W360" s="5"/>
    </row>
    <row r="361" ht="15.75" customHeight="1">
      <c r="T361" s="5"/>
      <c r="U361" s="5"/>
      <c r="V361" s="5"/>
      <c r="W361" s="5"/>
    </row>
    <row r="362" ht="15.75" customHeight="1">
      <c r="T362" s="5"/>
      <c r="U362" s="5"/>
      <c r="V362" s="5"/>
      <c r="W362" s="5"/>
    </row>
    <row r="363" ht="15.75" customHeight="1">
      <c r="T363" s="5"/>
      <c r="U363" s="5"/>
      <c r="V363" s="5"/>
      <c r="W363" s="5"/>
    </row>
    <row r="364" ht="15.75" customHeight="1">
      <c r="T364" s="5"/>
      <c r="U364" s="5"/>
      <c r="V364" s="5"/>
      <c r="W364" s="5"/>
    </row>
    <row r="365" ht="15.75" customHeight="1">
      <c r="T365" s="5"/>
      <c r="U365" s="5"/>
      <c r="V365" s="5"/>
      <c r="W365" s="5"/>
    </row>
    <row r="366" ht="15.75" customHeight="1">
      <c r="T366" s="5"/>
      <c r="U366" s="5"/>
      <c r="V366" s="5"/>
      <c r="W366" s="5"/>
    </row>
    <row r="367" ht="15.75" customHeight="1">
      <c r="T367" s="5"/>
      <c r="U367" s="5"/>
      <c r="V367" s="5"/>
      <c r="W367" s="5"/>
    </row>
    <row r="368" ht="15.75" customHeight="1">
      <c r="T368" s="5"/>
      <c r="U368" s="5"/>
      <c r="V368" s="5"/>
      <c r="W368" s="5"/>
    </row>
    <row r="369" ht="15.75" customHeight="1">
      <c r="T369" s="5"/>
      <c r="U369" s="5"/>
      <c r="V369" s="5"/>
      <c r="W369" s="5"/>
    </row>
    <row r="370" ht="15.75" customHeight="1">
      <c r="T370" s="5"/>
      <c r="U370" s="5"/>
      <c r="V370" s="5"/>
      <c r="W370" s="5"/>
    </row>
    <row r="371" ht="15.75" customHeight="1">
      <c r="T371" s="5"/>
      <c r="U371" s="5"/>
      <c r="V371" s="5"/>
      <c r="W371" s="5"/>
    </row>
    <row r="372" ht="15.75" customHeight="1">
      <c r="T372" s="5"/>
      <c r="U372" s="5"/>
      <c r="V372" s="5"/>
      <c r="W372" s="5"/>
    </row>
    <row r="373" ht="15.75" customHeight="1">
      <c r="T373" s="5"/>
      <c r="U373" s="5"/>
      <c r="V373" s="5"/>
      <c r="W373" s="5"/>
    </row>
    <row r="374" ht="15.75" customHeight="1">
      <c r="T374" s="5"/>
      <c r="U374" s="5"/>
      <c r="V374" s="5"/>
      <c r="W374" s="5"/>
    </row>
    <row r="375" ht="15.75" customHeight="1">
      <c r="T375" s="5"/>
      <c r="U375" s="5"/>
      <c r="V375" s="5"/>
      <c r="W375" s="5"/>
    </row>
    <row r="376" ht="15.75" customHeight="1">
      <c r="T376" s="5"/>
      <c r="U376" s="5"/>
      <c r="V376" s="5"/>
      <c r="W376" s="5"/>
    </row>
    <row r="377" ht="15.75" customHeight="1">
      <c r="T377" s="5"/>
      <c r="U377" s="5"/>
      <c r="V377" s="5"/>
      <c r="W377" s="5"/>
    </row>
    <row r="378" ht="15.75" customHeight="1">
      <c r="T378" s="5"/>
      <c r="U378" s="5"/>
      <c r="V378" s="5"/>
      <c r="W378" s="5"/>
    </row>
    <row r="379" ht="15.75" customHeight="1">
      <c r="T379" s="5"/>
      <c r="U379" s="5"/>
      <c r="V379" s="5"/>
      <c r="W379" s="5"/>
    </row>
    <row r="380" ht="15.75" customHeight="1">
      <c r="T380" s="5"/>
      <c r="U380" s="5"/>
      <c r="V380" s="5"/>
      <c r="W380" s="5"/>
    </row>
    <row r="381" ht="15.75" customHeight="1">
      <c r="T381" s="5"/>
      <c r="U381" s="5"/>
      <c r="V381" s="5"/>
      <c r="W381" s="5"/>
    </row>
    <row r="382" ht="15.75" customHeight="1">
      <c r="T382" s="5"/>
      <c r="U382" s="5"/>
      <c r="V382" s="5"/>
      <c r="W382" s="5"/>
    </row>
    <row r="383" ht="15.75" customHeight="1">
      <c r="T383" s="5"/>
      <c r="U383" s="5"/>
      <c r="V383" s="5"/>
      <c r="W383" s="5"/>
    </row>
    <row r="384" ht="15.75" customHeight="1">
      <c r="T384" s="5"/>
      <c r="U384" s="5"/>
      <c r="V384" s="5"/>
      <c r="W384" s="5"/>
    </row>
    <row r="385" ht="15.75" customHeight="1">
      <c r="T385" s="5"/>
      <c r="U385" s="5"/>
      <c r="V385" s="5"/>
      <c r="W385" s="5"/>
    </row>
    <row r="386" ht="15.75" customHeight="1">
      <c r="T386" s="5"/>
      <c r="U386" s="5"/>
      <c r="V386" s="5"/>
      <c r="W386" s="5"/>
    </row>
    <row r="387" ht="15.75" customHeight="1">
      <c r="T387" s="5"/>
      <c r="U387" s="5"/>
      <c r="V387" s="5"/>
      <c r="W387" s="5"/>
    </row>
    <row r="388" ht="15.75" customHeight="1">
      <c r="T388" s="5"/>
      <c r="U388" s="5"/>
      <c r="V388" s="5"/>
      <c r="W388" s="5"/>
    </row>
    <row r="389" ht="15.75" customHeight="1">
      <c r="T389" s="5"/>
      <c r="U389" s="5"/>
      <c r="V389" s="5"/>
      <c r="W389" s="5"/>
    </row>
    <row r="390" ht="15.75" customHeight="1">
      <c r="T390" s="5"/>
      <c r="U390" s="5"/>
      <c r="V390" s="5"/>
      <c r="W390" s="5"/>
    </row>
    <row r="391" ht="15.75" customHeight="1">
      <c r="T391" s="5"/>
      <c r="U391" s="5"/>
      <c r="V391" s="5"/>
      <c r="W391" s="5"/>
    </row>
    <row r="392" ht="15.75" customHeight="1">
      <c r="T392" s="5"/>
      <c r="U392" s="5"/>
      <c r="V392" s="5"/>
      <c r="W392" s="5"/>
    </row>
    <row r="393" ht="15.75" customHeight="1">
      <c r="T393" s="5"/>
      <c r="U393" s="5"/>
      <c r="V393" s="5"/>
      <c r="W393" s="5"/>
    </row>
    <row r="394" ht="15.75" customHeight="1">
      <c r="T394" s="5"/>
      <c r="U394" s="5"/>
      <c r="V394" s="5"/>
      <c r="W394" s="5"/>
    </row>
    <row r="395" ht="15.75" customHeight="1">
      <c r="T395" s="5"/>
      <c r="U395" s="5"/>
      <c r="V395" s="5"/>
      <c r="W395" s="5"/>
    </row>
    <row r="396" ht="15.75" customHeight="1">
      <c r="T396" s="5"/>
      <c r="U396" s="5"/>
      <c r="V396" s="5"/>
      <c r="W396" s="5"/>
    </row>
    <row r="397" ht="15.75" customHeight="1">
      <c r="T397" s="5"/>
      <c r="U397" s="5"/>
      <c r="V397" s="5"/>
      <c r="W397" s="5"/>
    </row>
    <row r="398" ht="15.75" customHeight="1">
      <c r="T398" s="5"/>
      <c r="U398" s="5"/>
      <c r="V398" s="5"/>
      <c r="W398" s="5"/>
    </row>
    <row r="399" ht="15.75" customHeight="1">
      <c r="T399" s="5"/>
      <c r="U399" s="5"/>
      <c r="V399" s="5"/>
      <c r="W399" s="5"/>
    </row>
    <row r="400" ht="15.75" customHeight="1">
      <c r="T400" s="5"/>
      <c r="U400" s="5"/>
      <c r="V400" s="5"/>
      <c r="W400" s="5"/>
    </row>
    <row r="401" ht="15.75" customHeight="1">
      <c r="T401" s="5"/>
      <c r="U401" s="5"/>
      <c r="V401" s="5"/>
      <c r="W401" s="5"/>
    </row>
    <row r="402" ht="15.75" customHeight="1">
      <c r="T402" s="5"/>
      <c r="U402" s="5"/>
      <c r="V402" s="5"/>
      <c r="W402" s="5"/>
    </row>
    <row r="403" ht="15.75" customHeight="1">
      <c r="T403" s="5"/>
      <c r="U403" s="5"/>
      <c r="V403" s="5"/>
      <c r="W403" s="5"/>
    </row>
    <row r="404" ht="15.75" customHeight="1">
      <c r="T404" s="5"/>
      <c r="U404" s="5"/>
      <c r="V404" s="5"/>
      <c r="W404" s="5"/>
    </row>
    <row r="405" ht="15.75" customHeight="1">
      <c r="T405" s="5"/>
      <c r="U405" s="5"/>
      <c r="V405" s="5"/>
      <c r="W405" s="5"/>
    </row>
    <row r="406" ht="15.75" customHeight="1">
      <c r="T406" s="5"/>
      <c r="U406" s="5"/>
      <c r="V406" s="5"/>
      <c r="W406" s="5"/>
    </row>
    <row r="407" ht="15.75" customHeight="1">
      <c r="T407" s="5"/>
      <c r="U407" s="5"/>
      <c r="V407" s="5"/>
      <c r="W407" s="5"/>
    </row>
    <row r="408" ht="15.75" customHeight="1">
      <c r="T408" s="5"/>
      <c r="U408" s="5"/>
      <c r="V408" s="5"/>
      <c r="W408" s="5"/>
    </row>
    <row r="409" ht="15.75" customHeight="1">
      <c r="T409" s="5"/>
      <c r="U409" s="5"/>
      <c r="V409" s="5"/>
      <c r="W409" s="5"/>
    </row>
    <row r="410" ht="15.75" customHeight="1">
      <c r="T410" s="5"/>
      <c r="U410" s="5"/>
      <c r="V410" s="5"/>
      <c r="W410" s="5"/>
    </row>
    <row r="411" ht="15.75" customHeight="1">
      <c r="T411" s="5"/>
      <c r="U411" s="5"/>
      <c r="V411" s="5"/>
      <c r="W411" s="5"/>
    </row>
    <row r="412" ht="15.75" customHeight="1">
      <c r="T412" s="5"/>
      <c r="U412" s="5"/>
      <c r="V412" s="5"/>
      <c r="W412" s="5"/>
    </row>
    <row r="413" ht="15.75" customHeight="1">
      <c r="T413" s="5"/>
      <c r="U413" s="5"/>
      <c r="V413" s="5"/>
      <c r="W413" s="5"/>
    </row>
    <row r="414" ht="15.75" customHeight="1">
      <c r="T414" s="5"/>
      <c r="U414" s="5"/>
      <c r="V414" s="5"/>
      <c r="W414" s="5"/>
    </row>
    <row r="415" ht="15.75" customHeight="1">
      <c r="T415" s="5"/>
      <c r="U415" s="5"/>
      <c r="V415" s="5"/>
      <c r="W415" s="5"/>
    </row>
    <row r="416" ht="15.75" customHeight="1">
      <c r="T416" s="5"/>
      <c r="U416" s="5"/>
      <c r="V416" s="5"/>
      <c r="W416" s="5"/>
    </row>
    <row r="417" ht="15.75" customHeight="1">
      <c r="T417" s="5"/>
      <c r="U417" s="5"/>
      <c r="V417" s="5"/>
      <c r="W417" s="5"/>
    </row>
    <row r="418" ht="15.75" customHeight="1">
      <c r="T418" s="5"/>
      <c r="U418" s="5"/>
      <c r="V418" s="5"/>
      <c r="W418" s="5"/>
    </row>
    <row r="419" ht="15.75" customHeight="1">
      <c r="T419" s="5"/>
      <c r="U419" s="5"/>
      <c r="V419" s="5"/>
      <c r="W419" s="5"/>
    </row>
    <row r="420" ht="15.75" customHeight="1">
      <c r="T420" s="5"/>
      <c r="U420" s="5"/>
      <c r="V420" s="5"/>
      <c r="W420" s="5"/>
    </row>
    <row r="421" ht="15.75" customHeight="1">
      <c r="T421" s="5"/>
      <c r="U421" s="5"/>
      <c r="V421" s="5"/>
      <c r="W421" s="5"/>
    </row>
    <row r="422" ht="15.75" customHeight="1">
      <c r="T422" s="5"/>
      <c r="U422" s="5"/>
      <c r="V422" s="5"/>
      <c r="W422" s="5"/>
    </row>
    <row r="423" ht="15.75" customHeight="1">
      <c r="T423" s="5"/>
      <c r="U423" s="5"/>
      <c r="V423" s="5"/>
      <c r="W423" s="5"/>
    </row>
    <row r="424" ht="15.75" customHeight="1">
      <c r="T424" s="5"/>
      <c r="U424" s="5"/>
      <c r="V424" s="5"/>
      <c r="W424" s="5"/>
    </row>
    <row r="425" ht="15.75" customHeight="1">
      <c r="T425" s="5"/>
      <c r="U425" s="5"/>
      <c r="V425" s="5"/>
      <c r="W425" s="5"/>
    </row>
    <row r="426" ht="15.75" customHeight="1">
      <c r="T426" s="5"/>
      <c r="U426" s="5"/>
      <c r="V426" s="5"/>
      <c r="W426" s="5"/>
    </row>
    <row r="427" ht="15.75" customHeight="1">
      <c r="T427" s="5"/>
      <c r="U427" s="5"/>
      <c r="V427" s="5"/>
      <c r="W427" s="5"/>
    </row>
    <row r="428" ht="15.75" customHeight="1">
      <c r="T428" s="5"/>
      <c r="U428" s="5"/>
      <c r="V428" s="5"/>
      <c r="W428" s="5"/>
    </row>
    <row r="429" ht="15.75" customHeight="1">
      <c r="T429" s="5"/>
      <c r="U429" s="5"/>
      <c r="V429" s="5"/>
      <c r="W429" s="5"/>
    </row>
    <row r="430" ht="15.75" customHeight="1">
      <c r="T430" s="5"/>
      <c r="U430" s="5"/>
      <c r="V430" s="5"/>
      <c r="W430" s="5"/>
    </row>
    <row r="431" ht="15.75" customHeight="1">
      <c r="T431" s="5"/>
      <c r="U431" s="5"/>
      <c r="V431" s="5"/>
      <c r="W431" s="5"/>
    </row>
    <row r="432" ht="15.75" customHeight="1">
      <c r="T432" s="5"/>
      <c r="U432" s="5"/>
      <c r="V432" s="5"/>
      <c r="W432" s="5"/>
    </row>
    <row r="433" ht="15.75" customHeight="1">
      <c r="T433" s="5"/>
      <c r="U433" s="5"/>
      <c r="V433" s="5"/>
      <c r="W433" s="5"/>
    </row>
    <row r="434" ht="15.75" customHeight="1">
      <c r="T434" s="5"/>
      <c r="U434" s="5"/>
      <c r="V434" s="5"/>
      <c r="W434" s="5"/>
    </row>
    <row r="435" ht="15.75" customHeight="1">
      <c r="T435" s="5"/>
      <c r="U435" s="5"/>
      <c r="V435" s="5"/>
      <c r="W435" s="5"/>
    </row>
    <row r="436" ht="15.75" customHeight="1">
      <c r="T436" s="5"/>
      <c r="U436" s="5"/>
      <c r="V436" s="5"/>
      <c r="W436" s="5"/>
    </row>
    <row r="437" ht="15.75" customHeight="1">
      <c r="T437" s="5"/>
      <c r="U437" s="5"/>
      <c r="V437" s="5"/>
      <c r="W437" s="5"/>
    </row>
    <row r="438" ht="15.75" customHeight="1">
      <c r="T438" s="5"/>
      <c r="U438" s="5"/>
      <c r="V438" s="5"/>
      <c r="W438" s="5"/>
    </row>
    <row r="439" ht="15.75" customHeight="1">
      <c r="T439" s="5"/>
      <c r="U439" s="5"/>
      <c r="V439" s="5"/>
      <c r="W439" s="5"/>
    </row>
    <row r="440" ht="15.75" customHeight="1">
      <c r="T440" s="5"/>
      <c r="U440" s="5"/>
      <c r="V440" s="5"/>
      <c r="W440" s="5"/>
    </row>
    <row r="441" ht="15.75" customHeight="1">
      <c r="T441" s="5"/>
      <c r="U441" s="5"/>
      <c r="V441" s="5"/>
      <c r="W441" s="5"/>
    </row>
    <row r="442" ht="15.75" customHeight="1">
      <c r="T442" s="5"/>
      <c r="U442" s="5"/>
      <c r="V442" s="5"/>
      <c r="W442" s="5"/>
    </row>
    <row r="443" ht="15.75" customHeight="1">
      <c r="T443" s="5"/>
      <c r="U443" s="5"/>
      <c r="V443" s="5"/>
      <c r="W443" s="5"/>
    </row>
    <row r="444" ht="15.75" customHeight="1">
      <c r="T444" s="5"/>
      <c r="U444" s="5"/>
      <c r="V444" s="5"/>
      <c r="W444" s="5"/>
    </row>
    <row r="445" ht="15.75" customHeight="1">
      <c r="T445" s="5"/>
      <c r="U445" s="5"/>
      <c r="V445" s="5"/>
      <c r="W445" s="5"/>
    </row>
    <row r="446" ht="15.75" customHeight="1">
      <c r="T446" s="5"/>
      <c r="U446" s="5"/>
      <c r="V446" s="5"/>
      <c r="W446" s="5"/>
    </row>
    <row r="447" ht="15.75" customHeight="1">
      <c r="T447" s="5"/>
      <c r="U447" s="5"/>
      <c r="V447" s="5"/>
      <c r="W447" s="5"/>
    </row>
    <row r="448" ht="15.75" customHeight="1">
      <c r="T448" s="5"/>
      <c r="U448" s="5"/>
      <c r="V448" s="5"/>
      <c r="W448" s="5"/>
    </row>
    <row r="449" ht="15.75" customHeight="1">
      <c r="T449" s="5"/>
      <c r="U449" s="5"/>
      <c r="V449" s="5"/>
      <c r="W449" s="5"/>
    </row>
    <row r="450" ht="15.75" customHeight="1">
      <c r="T450" s="5"/>
      <c r="U450" s="5"/>
      <c r="V450" s="5"/>
      <c r="W450" s="5"/>
    </row>
    <row r="451" ht="15.75" customHeight="1">
      <c r="T451" s="5"/>
      <c r="U451" s="5"/>
      <c r="V451" s="5"/>
      <c r="W451" s="5"/>
    </row>
    <row r="452" ht="15.75" customHeight="1">
      <c r="T452" s="5"/>
      <c r="U452" s="5"/>
      <c r="V452" s="5"/>
      <c r="W452" s="5"/>
    </row>
    <row r="453" ht="15.75" customHeight="1">
      <c r="T453" s="5"/>
      <c r="U453" s="5"/>
      <c r="V453" s="5"/>
      <c r="W453" s="5"/>
    </row>
    <row r="454" ht="15.75" customHeight="1">
      <c r="T454" s="5"/>
      <c r="U454" s="5"/>
      <c r="V454" s="5"/>
      <c r="W454" s="5"/>
    </row>
    <row r="455" ht="15.75" customHeight="1">
      <c r="T455" s="5"/>
      <c r="U455" s="5"/>
      <c r="V455" s="5"/>
      <c r="W455" s="5"/>
    </row>
    <row r="456" ht="15.75" customHeight="1">
      <c r="T456" s="5"/>
      <c r="U456" s="5"/>
      <c r="V456" s="5"/>
      <c r="W456" s="5"/>
    </row>
    <row r="457" ht="15.75" customHeight="1">
      <c r="T457" s="5"/>
      <c r="U457" s="5"/>
      <c r="V457" s="5"/>
      <c r="W457" s="5"/>
    </row>
    <row r="458" ht="15.75" customHeight="1">
      <c r="T458" s="5"/>
      <c r="U458" s="5"/>
      <c r="V458" s="5"/>
      <c r="W458" s="5"/>
    </row>
    <row r="459" ht="15.75" customHeight="1">
      <c r="T459" s="5"/>
      <c r="U459" s="5"/>
      <c r="V459" s="5"/>
      <c r="W459" s="5"/>
    </row>
    <row r="460" ht="15.75" customHeight="1">
      <c r="T460" s="5"/>
      <c r="U460" s="5"/>
      <c r="V460" s="5"/>
      <c r="W460" s="5"/>
    </row>
    <row r="461" ht="15.75" customHeight="1">
      <c r="T461" s="5"/>
      <c r="U461" s="5"/>
      <c r="V461" s="5"/>
      <c r="W461" s="5"/>
    </row>
    <row r="462" ht="15.75" customHeight="1">
      <c r="T462" s="5"/>
      <c r="U462" s="5"/>
      <c r="V462" s="5"/>
      <c r="W462" s="5"/>
    </row>
    <row r="463" ht="15.75" customHeight="1">
      <c r="T463" s="5"/>
      <c r="U463" s="5"/>
      <c r="V463" s="5"/>
      <c r="W463" s="5"/>
    </row>
    <row r="464" ht="15.75" customHeight="1">
      <c r="T464" s="5"/>
      <c r="U464" s="5"/>
      <c r="V464" s="5"/>
      <c r="W464" s="5"/>
    </row>
    <row r="465" ht="15.75" customHeight="1">
      <c r="T465" s="5"/>
      <c r="U465" s="5"/>
      <c r="V465" s="5"/>
      <c r="W465" s="5"/>
    </row>
    <row r="466" ht="15.75" customHeight="1">
      <c r="T466" s="5"/>
      <c r="U466" s="5"/>
      <c r="V466" s="5"/>
      <c r="W466" s="5"/>
    </row>
    <row r="467" ht="15.75" customHeight="1">
      <c r="T467" s="5"/>
      <c r="U467" s="5"/>
      <c r="V467" s="5"/>
      <c r="W467" s="5"/>
    </row>
    <row r="468" ht="15.75" customHeight="1">
      <c r="T468" s="5"/>
      <c r="U468" s="5"/>
      <c r="V468" s="5"/>
      <c r="W468" s="5"/>
    </row>
    <row r="469" ht="15.75" customHeight="1">
      <c r="T469" s="5"/>
      <c r="U469" s="5"/>
      <c r="V469" s="5"/>
      <c r="W469" s="5"/>
    </row>
    <row r="470" ht="15.75" customHeight="1">
      <c r="T470" s="5"/>
      <c r="U470" s="5"/>
      <c r="V470" s="5"/>
      <c r="W470" s="5"/>
    </row>
    <row r="471" ht="15.75" customHeight="1">
      <c r="T471" s="5"/>
      <c r="U471" s="5"/>
      <c r="V471" s="5"/>
      <c r="W471" s="5"/>
    </row>
    <row r="472" ht="15.75" customHeight="1">
      <c r="T472" s="5"/>
      <c r="U472" s="5"/>
      <c r="V472" s="5"/>
      <c r="W472" s="5"/>
    </row>
    <row r="473" ht="15.75" customHeight="1">
      <c r="T473" s="5"/>
      <c r="U473" s="5"/>
      <c r="V473" s="5"/>
      <c r="W473" s="5"/>
    </row>
    <row r="474" ht="15.75" customHeight="1">
      <c r="T474" s="5"/>
      <c r="U474" s="5"/>
      <c r="V474" s="5"/>
      <c r="W474" s="5"/>
    </row>
    <row r="475" ht="15.75" customHeight="1">
      <c r="T475" s="5"/>
      <c r="U475" s="5"/>
      <c r="V475" s="5"/>
      <c r="W475" s="5"/>
    </row>
    <row r="476" ht="15.75" customHeight="1">
      <c r="T476" s="5"/>
      <c r="U476" s="5"/>
      <c r="V476" s="5"/>
      <c r="W476" s="5"/>
    </row>
    <row r="477" ht="15.75" customHeight="1">
      <c r="T477" s="5"/>
      <c r="U477" s="5"/>
      <c r="V477" s="5"/>
      <c r="W477" s="5"/>
    </row>
    <row r="478" ht="15.75" customHeight="1">
      <c r="T478" s="5"/>
      <c r="U478" s="5"/>
      <c r="V478" s="5"/>
      <c r="W478" s="5"/>
    </row>
    <row r="479" ht="15.75" customHeight="1">
      <c r="T479" s="5"/>
      <c r="U479" s="5"/>
      <c r="V479" s="5"/>
      <c r="W479" s="5"/>
    </row>
    <row r="480" ht="15.75" customHeight="1">
      <c r="T480" s="5"/>
      <c r="U480" s="5"/>
      <c r="V480" s="5"/>
      <c r="W480" s="5"/>
    </row>
    <row r="481" ht="15.75" customHeight="1">
      <c r="T481" s="5"/>
      <c r="U481" s="5"/>
      <c r="V481" s="5"/>
      <c r="W481" s="5"/>
    </row>
    <row r="482" ht="15.75" customHeight="1">
      <c r="T482" s="5"/>
      <c r="U482" s="5"/>
      <c r="V482" s="5"/>
      <c r="W482" s="5"/>
    </row>
    <row r="483" ht="15.75" customHeight="1">
      <c r="T483" s="5"/>
      <c r="U483" s="5"/>
      <c r="V483" s="5"/>
      <c r="W483" s="5"/>
    </row>
    <row r="484" ht="15.75" customHeight="1">
      <c r="T484" s="5"/>
      <c r="U484" s="5"/>
      <c r="V484" s="5"/>
      <c r="W484" s="5"/>
    </row>
    <row r="485" ht="15.75" customHeight="1">
      <c r="T485" s="5"/>
      <c r="U485" s="5"/>
      <c r="V485" s="5"/>
      <c r="W485" s="5"/>
    </row>
    <row r="486" ht="15.75" customHeight="1">
      <c r="T486" s="5"/>
      <c r="U486" s="5"/>
      <c r="V486" s="5"/>
      <c r="W486" s="5"/>
    </row>
    <row r="487" ht="15.75" customHeight="1">
      <c r="T487" s="5"/>
      <c r="U487" s="5"/>
      <c r="V487" s="5"/>
      <c r="W487" s="5"/>
    </row>
    <row r="488" ht="15.75" customHeight="1">
      <c r="T488" s="5"/>
      <c r="U488" s="5"/>
      <c r="V488" s="5"/>
      <c r="W488" s="5"/>
    </row>
    <row r="489" ht="15.75" customHeight="1">
      <c r="T489" s="5"/>
      <c r="U489" s="5"/>
      <c r="V489" s="5"/>
      <c r="W489" s="5"/>
    </row>
    <row r="490" ht="15.75" customHeight="1">
      <c r="T490" s="5"/>
      <c r="U490" s="5"/>
      <c r="V490" s="5"/>
      <c r="W490" s="5"/>
    </row>
    <row r="491" ht="15.75" customHeight="1">
      <c r="T491" s="5"/>
      <c r="U491" s="5"/>
      <c r="V491" s="5"/>
      <c r="W491" s="5"/>
    </row>
    <row r="492" ht="15.75" customHeight="1">
      <c r="T492" s="5"/>
      <c r="U492" s="5"/>
      <c r="V492" s="5"/>
      <c r="W492" s="5"/>
    </row>
    <row r="493" ht="15.75" customHeight="1">
      <c r="T493" s="5"/>
      <c r="U493" s="5"/>
      <c r="V493" s="5"/>
      <c r="W493" s="5"/>
    </row>
    <row r="494" ht="15.75" customHeight="1">
      <c r="T494" s="5"/>
      <c r="U494" s="5"/>
      <c r="V494" s="5"/>
      <c r="W494" s="5"/>
    </row>
    <row r="495" ht="15.75" customHeight="1">
      <c r="T495" s="5"/>
      <c r="U495" s="5"/>
      <c r="V495" s="5"/>
      <c r="W495" s="5"/>
    </row>
    <row r="496" ht="15.75" customHeight="1">
      <c r="T496" s="5"/>
      <c r="U496" s="5"/>
      <c r="V496" s="5"/>
      <c r="W496" s="5"/>
    </row>
    <row r="497" ht="15.75" customHeight="1">
      <c r="T497" s="5"/>
      <c r="U497" s="5"/>
      <c r="V497" s="5"/>
      <c r="W497" s="5"/>
    </row>
    <row r="498" ht="15.75" customHeight="1">
      <c r="T498" s="5"/>
      <c r="U498" s="5"/>
      <c r="V498" s="5"/>
      <c r="W498" s="5"/>
    </row>
    <row r="499" ht="15.75" customHeight="1">
      <c r="T499" s="5"/>
      <c r="U499" s="5"/>
      <c r="V499" s="5"/>
      <c r="W499" s="5"/>
    </row>
    <row r="500" ht="15.75" customHeight="1">
      <c r="T500" s="5"/>
      <c r="U500" s="5"/>
      <c r="V500" s="5"/>
      <c r="W500" s="5"/>
    </row>
    <row r="501" ht="15.75" customHeight="1">
      <c r="T501" s="5"/>
      <c r="U501" s="5"/>
      <c r="V501" s="5"/>
      <c r="W501" s="5"/>
    </row>
    <row r="502" ht="15.75" customHeight="1">
      <c r="T502" s="5"/>
      <c r="U502" s="5"/>
      <c r="V502" s="5"/>
      <c r="W502" s="5"/>
    </row>
    <row r="503" ht="15.75" customHeight="1">
      <c r="T503" s="5"/>
      <c r="U503" s="5"/>
      <c r="V503" s="5"/>
      <c r="W503" s="5"/>
    </row>
    <row r="504" ht="15.75" customHeight="1">
      <c r="T504" s="5"/>
      <c r="U504" s="5"/>
      <c r="V504" s="5"/>
      <c r="W504" s="5"/>
    </row>
    <row r="505" ht="15.75" customHeight="1">
      <c r="T505" s="5"/>
      <c r="U505" s="5"/>
      <c r="V505" s="5"/>
      <c r="W505" s="5"/>
    </row>
    <row r="506" ht="15.75" customHeight="1">
      <c r="T506" s="5"/>
      <c r="U506" s="5"/>
      <c r="V506" s="5"/>
      <c r="W506" s="5"/>
    </row>
    <row r="507" ht="15.75" customHeight="1">
      <c r="T507" s="5"/>
      <c r="U507" s="5"/>
      <c r="V507" s="5"/>
      <c r="W507" s="5"/>
    </row>
    <row r="508" ht="15.75" customHeight="1">
      <c r="T508" s="5"/>
      <c r="U508" s="5"/>
      <c r="V508" s="5"/>
      <c r="W508" s="5"/>
    </row>
    <row r="509" ht="15.75" customHeight="1">
      <c r="T509" s="5"/>
      <c r="U509" s="5"/>
      <c r="V509" s="5"/>
      <c r="W509" s="5"/>
    </row>
    <row r="510" ht="15.75" customHeight="1">
      <c r="T510" s="5"/>
      <c r="U510" s="5"/>
      <c r="V510" s="5"/>
      <c r="W510" s="5"/>
    </row>
    <row r="511" ht="15.75" customHeight="1">
      <c r="T511" s="5"/>
      <c r="U511" s="5"/>
      <c r="V511" s="5"/>
      <c r="W511" s="5"/>
    </row>
    <row r="512" ht="15.75" customHeight="1">
      <c r="T512" s="5"/>
      <c r="U512" s="5"/>
      <c r="V512" s="5"/>
      <c r="W512" s="5"/>
    </row>
    <row r="513" ht="15.75" customHeight="1">
      <c r="T513" s="5"/>
      <c r="U513" s="5"/>
      <c r="V513" s="5"/>
      <c r="W513" s="5"/>
    </row>
    <row r="514" ht="15.75" customHeight="1">
      <c r="T514" s="5"/>
      <c r="U514" s="5"/>
      <c r="V514" s="5"/>
      <c r="W514" s="5"/>
    </row>
    <row r="515" ht="15.75" customHeight="1">
      <c r="T515" s="5"/>
      <c r="U515" s="5"/>
      <c r="V515" s="5"/>
      <c r="W515" s="5"/>
    </row>
    <row r="516" ht="15.75" customHeight="1">
      <c r="T516" s="5"/>
      <c r="U516" s="5"/>
      <c r="V516" s="5"/>
      <c r="W516" s="5"/>
    </row>
    <row r="517" ht="15.75" customHeight="1">
      <c r="T517" s="5"/>
      <c r="U517" s="5"/>
      <c r="V517" s="5"/>
      <c r="W517" s="5"/>
    </row>
    <row r="518" ht="15.75" customHeight="1">
      <c r="T518" s="5"/>
      <c r="U518" s="5"/>
      <c r="V518" s="5"/>
      <c r="W518" s="5"/>
    </row>
    <row r="519" ht="15.75" customHeight="1">
      <c r="T519" s="5"/>
      <c r="U519" s="5"/>
      <c r="V519" s="5"/>
      <c r="W519" s="5"/>
    </row>
    <row r="520" ht="15.75" customHeight="1">
      <c r="T520" s="5"/>
      <c r="U520" s="5"/>
      <c r="V520" s="5"/>
      <c r="W520" s="5"/>
    </row>
    <row r="521" ht="15.75" customHeight="1">
      <c r="T521" s="5"/>
      <c r="U521" s="5"/>
      <c r="V521" s="5"/>
      <c r="W521" s="5"/>
    </row>
    <row r="522" ht="15.75" customHeight="1">
      <c r="T522" s="5"/>
      <c r="U522" s="5"/>
      <c r="V522" s="5"/>
      <c r="W522" s="5"/>
    </row>
    <row r="523" ht="15.75" customHeight="1">
      <c r="T523" s="5"/>
      <c r="U523" s="5"/>
      <c r="V523" s="5"/>
      <c r="W523" s="5"/>
    </row>
    <row r="524" ht="15.75" customHeight="1">
      <c r="T524" s="5"/>
      <c r="U524" s="5"/>
      <c r="V524" s="5"/>
      <c r="W524" s="5"/>
    </row>
    <row r="525" ht="15.75" customHeight="1">
      <c r="T525" s="5"/>
      <c r="U525" s="5"/>
      <c r="V525" s="5"/>
      <c r="W525" s="5"/>
    </row>
    <row r="526" ht="15.75" customHeight="1">
      <c r="T526" s="5"/>
      <c r="U526" s="5"/>
      <c r="V526" s="5"/>
      <c r="W526" s="5"/>
    </row>
    <row r="527" ht="15.75" customHeight="1">
      <c r="T527" s="5"/>
      <c r="U527" s="5"/>
      <c r="V527" s="5"/>
      <c r="W527" s="5"/>
    </row>
    <row r="528" ht="15.75" customHeight="1">
      <c r="T528" s="5"/>
      <c r="U528" s="5"/>
      <c r="V528" s="5"/>
      <c r="W528" s="5"/>
    </row>
    <row r="529" ht="15.75" customHeight="1">
      <c r="T529" s="5"/>
      <c r="U529" s="5"/>
      <c r="V529" s="5"/>
      <c r="W529" s="5"/>
    </row>
    <row r="530" ht="15.75" customHeight="1">
      <c r="T530" s="5"/>
      <c r="U530" s="5"/>
      <c r="V530" s="5"/>
      <c r="W530" s="5"/>
    </row>
    <row r="531" ht="15.75" customHeight="1">
      <c r="T531" s="5"/>
      <c r="U531" s="5"/>
      <c r="V531" s="5"/>
      <c r="W531" s="5"/>
    </row>
    <row r="532" ht="15.75" customHeight="1">
      <c r="T532" s="5"/>
      <c r="U532" s="5"/>
      <c r="V532" s="5"/>
      <c r="W532" s="5"/>
    </row>
    <row r="533" ht="15.75" customHeight="1">
      <c r="T533" s="5"/>
      <c r="U533" s="5"/>
      <c r="V533" s="5"/>
      <c r="W533" s="5"/>
    </row>
    <row r="534" ht="15.75" customHeight="1">
      <c r="T534" s="5"/>
      <c r="U534" s="5"/>
      <c r="V534" s="5"/>
      <c r="W534" s="5"/>
    </row>
    <row r="535" ht="15.75" customHeight="1">
      <c r="T535" s="5"/>
      <c r="U535" s="5"/>
      <c r="V535" s="5"/>
      <c r="W535" s="5"/>
    </row>
    <row r="536" ht="15.75" customHeight="1">
      <c r="T536" s="5"/>
      <c r="U536" s="5"/>
      <c r="V536" s="5"/>
      <c r="W536" s="5"/>
    </row>
    <row r="537" ht="15.75" customHeight="1">
      <c r="T537" s="5"/>
      <c r="U537" s="5"/>
      <c r="V537" s="5"/>
      <c r="W537" s="5"/>
    </row>
    <row r="538" ht="15.75" customHeight="1">
      <c r="T538" s="5"/>
      <c r="U538" s="5"/>
      <c r="V538" s="5"/>
      <c r="W538" s="5"/>
    </row>
    <row r="539" ht="15.75" customHeight="1">
      <c r="T539" s="5"/>
      <c r="U539" s="5"/>
      <c r="V539" s="5"/>
      <c r="W539" s="5"/>
    </row>
    <row r="540" ht="15.75" customHeight="1">
      <c r="T540" s="5"/>
      <c r="U540" s="5"/>
      <c r="V540" s="5"/>
      <c r="W540" s="5"/>
    </row>
    <row r="541" ht="15.75" customHeight="1">
      <c r="T541" s="5"/>
      <c r="U541" s="5"/>
      <c r="V541" s="5"/>
      <c r="W541" s="5"/>
    </row>
    <row r="542" ht="15.75" customHeight="1">
      <c r="T542" s="5"/>
      <c r="U542" s="5"/>
      <c r="V542" s="5"/>
      <c r="W542" s="5"/>
    </row>
    <row r="543" ht="15.75" customHeight="1">
      <c r="T543" s="5"/>
      <c r="U543" s="5"/>
      <c r="V543" s="5"/>
      <c r="W543" s="5"/>
    </row>
    <row r="544" ht="15.75" customHeight="1">
      <c r="T544" s="5"/>
      <c r="U544" s="5"/>
      <c r="V544" s="5"/>
      <c r="W544" s="5"/>
    </row>
    <row r="545" ht="15.75" customHeight="1">
      <c r="T545" s="5"/>
      <c r="U545" s="5"/>
      <c r="V545" s="5"/>
      <c r="W545" s="5"/>
    </row>
    <row r="546" ht="15.75" customHeight="1">
      <c r="T546" s="5"/>
      <c r="U546" s="5"/>
      <c r="V546" s="5"/>
      <c r="W546" s="5"/>
    </row>
    <row r="547" ht="15.75" customHeight="1">
      <c r="T547" s="5"/>
      <c r="U547" s="5"/>
      <c r="V547" s="5"/>
      <c r="W547" s="5"/>
    </row>
    <row r="548" ht="15.75" customHeight="1">
      <c r="T548" s="5"/>
      <c r="U548" s="5"/>
      <c r="V548" s="5"/>
      <c r="W548" s="5"/>
    </row>
    <row r="549" ht="15.75" customHeight="1">
      <c r="T549" s="5"/>
      <c r="U549" s="5"/>
      <c r="V549" s="5"/>
      <c r="W549" s="5"/>
    </row>
    <row r="550" ht="15.75" customHeight="1">
      <c r="T550" s="5"/>
      <c r="U550" s="5"/>
      <c r="V550" s="5"/>
      <c r="W550" s="5"/>
    </row>
    <row r="551" ht="15.75" customHeight="1">
      <c r="T551" s="5"/>
      <c r="U551" s="5"/>
      <c r="V551" s="5"/>
      <c r="W551" s="5"/>
    </row>
    <row r="552" ht="15.75" customHeight="1">
      <c r="T552" s="5"/>
      <c r="U552" s="5"/>
      <c r="V552" s="5"/>
      <c r="W552" s="5"/>
    </row>
    <row r="553" ht="15.75" customHeight="1">
      <c r="T553" s="5"/>
      <c r="U553" s="5"/>
      <c r="V553" s="5"/>
      <c r="W553" s="5"/>
    </row>
    <row r="554" ht="15.75" customHeight="1">
      <c r="T554" s="5"/>
      <c r="U554" s="5"/>
      <c r="V554" s="5"/>
      <c r="W554" s="5"/>
    </row>
    <row r="555" ht="15.75" customHeight="1">
      <c r="T555" s="5"/>
      <c r="U555" s="5"/>
      <c r="V555" s="5"/>
      <c r="W555" s="5"/>
    </row>
    <row r="556" ht="15.75" customHeight="1">
      <c r="T556" s="5"/>
      <c r="U556" s="5"/>
      <c r="V556" s="5"/>
      <c r="W556" s="5"/>
    </row>
    <row r="557" ht="15.75" customHeight="1">
      <c r="T557" s="5"/>
      <c r="U557" s="5"/>
      <c r="V557" s="5"/>
      <c r="W557" s="5"/>
    </row>
    <row r="558" ht="15.75" customHeight="1">
      <c r="T558" s="5"/>
      <c r="U558" s="5"/>
      <c r="V558" s="5"/>
      <c r="W558" s="5"/>
    </row>
    <row r="559" ht="15.75" customHeight="1">
      <c r="T559" s="5"/>
      <c r="U559" s="5"/>
      <c r="V559" s="5"/>
      <c r="W559" s="5"/>
    </row>
    <row r="560" ht="15.75" customHeight="1">
      <c r="T560" s="5"/>
      <c r="U560" s="5"/>
      <c r="V560" s="5"/>
      <c r="W560" s="5"/>
    </row>
    <row r="561" ht="15.75" customHeight="1">
      <c r="T561" s="5"/>
      <c r="U561" s="5"/>
      <c r="V561" s="5"/>
      <c r="W561" s="5"/>
    </row>
    <row r="562" ht="15.75" customHeight="1">
      <c r="T562" s="5"/>
      <c r="U562" s="5"/>
      <c r="V562" s="5"/>
      <c r="W562" s="5"/>
    </row>
    <row r="563" ht="15.75" customHeight="1">
      <c r="T563" s="5"/>
      <c r="U563" s="5"/>
      <c r="V563" s="5"/>
      <c r="W563" s="5"/>
    </row>
    <row r="564" ht="15.75" customHeight="1">
      <c r="T564" s="5"/>
      <c r="U564" s="5"/>
      <c r="V564" s="5"/>
      <c r="W564" s="5"/>
    </row>
    <row r="565" ht="15.75" customHeight="1">
      <c r="T565" s="5"/>
      <c r="U565" s="5"/>
      <c r="V565" s="5"/>
      <c r="W565" s="5"/>
    </row>
    <row r="566" ht="15.75" customHeight="1">
      <c r="T566" s="5"/>
      <c r="U566" s="5"/>
      <c r="V566" s="5"/>
      <c r="W566" s="5"/>
    </row>
    <row r="567" ht="15.75" customHeight="1">
      <c r="T567" s="5"/>
      <c r="U567" s="5"/>
      <c r="V567" s="5"/>
      <c r="W567" s="5"/>
    </row>
    <row r="568" ht="15.75" customHeight="1">
      <c r="T568" s="5"/>
      <c r="U568" s="5"/>
      <c r="V568" s="5"/>
      <c r="W568" s="5"/>
    </row>
    <row r="569" ht="15.75" customHeight="1">
      <c r="T569" s="5"/>
      <c r="U569" s="5"/>
      <c r="V569" s="5"/>
      <c r="W569" s="5"/>
    </row>
    <row r="570" ht="15.75" customHeight="1">
      <c r="T570" s="5"/>
      <c r="U570" s="5"/>
      <c r="V570" s="5"/>
      <c r="W570" s="5"/>
    </row>
    <row r="571" ht="15.75" customHeight="1">
      <c r="T571" s="5"/>
      <c r="U571" s="5"/>
      <c r="V571" s="5"/>
      <c r="W571" s="5"/>
    </row>
    <row r="572" ht="15.75" customHeight="1">
      <c r="T572" s="5"/>
      <c r="U572" s="5"/>
      <c r="V572" s="5"/>
      <c r="W572" s="5"/>
    </row>
    <row r="573" ht="15.75" customHeight="1">
      <c r="T573" s="5"/>
      <c r="U573" s="5"/>
      <c r="V573" s="5"/>
      <c r="W573" s="5"/>
    </row>
    <row r="574" ht="15.75" customHeight="1">
      <c r="T574" s="5"/>
      <c r="U574" s="5"/>
      <c r="V574" s="5"/>
      <c r="W574" s="5"/>
    </row>
    <row r="575" ht="15.75" customHeight="1">
      <c r="T575" s="5"/>
      <c r="U575" s="5"/>
      <c r="V575" s="5"/>
      <c r="W575" s="5"/>
    </row>
    <row r="576" ht="15.75" customHeight="1">
      <c r="T576" s="5"/>
      <c r="U576" s="5"/>
      <c r="V576" s="5"/>
      <c r="W576" s="5"/>
    </row>
    <row r="577" ht="15.75" customHeight="1">
      <c r="T577" s="5"/>
      <c r="U577" s="5"/>
      <c r="V577" s="5"/>
      <c r="W577" s="5"/>
    </row>
    <row r="578" ht="15.75" customHeight="1">
      <c r="T578" s="5"/>
      <c r="U578" s="5"/>
      <c r="V578" s="5"/>
      <c r="W578" s="5"/>
    </row>
    <row r="579" ht="15.75" customHeight="1">
      <c r="T579" s="5"/>
      <c r="U579" s="5"/>
      <c r="V579" s="5"/>
      <c r="W579" s="5"/>
    </row>
    <row r="580" ht="15.75" customHeight="1">
      <c r="T580" s="5"/>
      <c r="U580" s="5"/>
      <c r="V580" s="5"/>
      <c r="W580" s="5"/>
    </row>
    <row r="581" ht="15.75" customHeight="1">
      <c r="T581" s="5"/>
      <c r="U581" s="5"/>
      <c r="V581" s="5"/>
      <c r="W581" s="5"/>
    </row>
    <row r="582" ht="15.75" customHeight="1">
      <c r="T582" s="5"/>
      <c r="U582" s="5"/>
      <c r="V582" s="5"/>
      <c r="W582" s="5"/>
    </row>
    <row r="583" ht="15.75" customHeight="1">
      <c r="T583" s="5"/>
      <c r="U583" s="5"/>
      <c r="V583" s="5"/>
      <c r="W583" s="5"/>
    </row>
    <row r="584" ht="15.75" customHeight="1">
      <c r="T584" s="5"/>
      <c r="U584" s="5"/>
      <c r="V584" s="5"/>
      <c r="W584" s="5"/>
    </row>
    <row r="585" ht="15.75" customHeight="1">
      <c r="T585" s="5"/>
      <c r="U585" s="5"/>
      <c r="V585" s="5"/>
      <c r="W585" s="5"/>
    </row>
    <row r="586" ht="15.75" customHeight="1">
      <c r="T586" s="5"/>
      <c r="U586" s="5"/>
      <c r="V586" s="5"/>
      <c r="W586" s="5"/>
    </row>
    <row r="587" ht="15.75" customHeight="1">
      <c r="T587" s="5"/>
      <c r="U587" s="5"/>
      <c r="V587" s="5"/>
      <c r="W587" s="5"/>
    </row>
    <row r="588" ht="15.75" customHeight="1">
      <c r="T588" s="5"/>
      <c r="U588" s="5"/>
      <c r="V588" s="5"/>
      <c r="W588" s="5"/>
    </row>
    <row r="589" ht="15.75" customHeight="1">
      <c r="T589" s="5"/>
      <c r="U589" s="5"/>
      <c r="V589" s="5"/>
      <c r="W589" s="5"/>
    </row>
    <row r="590" ht="15.75" customHeight="1">
      <c r="T590" s="5"/>
      <c r="U590" s="5"/>
      <c r="V590" s="5"/>
      <c r="W590" s="5"/>
    </row>
    <row r="591" ht="15.75" customHeight="1">
      <c r="T591" s="5"/>
      <c r="U591" s="5"/>
      <c r="V591" s="5"/>
      <c r="W591" s="5"/>
    </row>
    <row r="592" ht="15.75" customHeight="1">
      <c r="T592" s="5"/>
      <c r="U592" s="5"/>
      <c r="V592" s="5"/>
      <c r="W592" s="5"/>
    </row>
    <row r="593" ht="15.75" customHeight="1">
      <c r="T593" s="5"/>
      <c r="U593" s="5"/>
      <c r="V593" s="5"/>
      <c r="W593" s="5"/>
    </row>
    <row r="594" ht="15.75" customHeight="1">
      <c r="T594" s="5"/>
      <c r="U594" s="5"/>
      <c r="V594" s="5"/>
      <c r="W594" s="5"/>
    </row>
    <row r="595" ht="15.75" customHeight="1">
      <c r="T595" s="5"/>
      <c r="U595" s="5"/>
      <c r="V595" s="5"/>
      <c r="W595" s="5"/>
    </row>
    <row r="596" ht="15.75" customHeight="1">
      <c r="T596" s="5"/>
      <c r="U596" s="5"/>
      <c r="V596" s="5"/>
      <c r="W596" s="5"/>
    </row>
    <row r="597" ht="15.75" customHeight="1">
      <c r="T597" s="5"/>
      <c r="U597" s="5"/>
      <c r="V597" s="5"/>
      <c r="W597" s="5"/>
    </row>
    <row r="598" ht="15.75" customHeight="1">
      <c r="T598" s="5"/>
      <c r="U598" s="5"/>
      <c r="V598" s="5"/>
      <c r="W598" s="5"/>
    </row>
    <row r="599" ht="15.75" customHeight="1">
      <c r="T599" s="5"/>
      <c r="U599" s="5"/>
      <c r="V599" s="5"/>
      <c r="W599" s="5"/>
    </row>
    <row r="600" ht="15.75" customHeight="1">
      <c r="T600" s="5"/>
      <c r="U600" s="5"/>
      <c r="V600" s="5"/>
      <c r="W600" s="5"/>
    </row>
    <row r="601" ht="15.75" customHeight="1">
      <c r="T601" s="5"/>
      <c r="U601" s="5"/>
      <c r="V601" s="5"/>
      <c r="W601" s="5"/>
    </row>
    <row r="602" ht="15.75" customHeight="1">
      <c r="T602" s="5"/>
      <c r="U602" s="5"/>
      <c r="V602" s="5"/>
      <c r="W602" s="5"/>
    </row>
    <row r="603" ht="15.75" customHeight="1">
      <c r="T603" s="5"/>
      <c r="U603" s="5"/>
      <c r="V603" s="5"/>
      <c r="W603" s="5"/>
    </row>
    <row r="604" ht="15.75" customHeight="1">
      <c r="T604" s="5"/>
      <c r="U604" s="5"/>
      <c r="V604" s="5"/>
      <c r="W604" s="5"/>
    </row>
    <row r="605" ht="15.75" customHeight="1">
      <c r="T605" s="5"/>
      <c r="U605" s="5"/>
      <c r="V605" s="5"/>
      <c r="W605" s="5"/>
    </row>
    <row r="606" ht="15.75" customHeight="1">
      <c r="T606" s="5"/>
      <c r="U606" s="5"/>
      <c r="V606" s="5"/>
      <c r="W606" s="5"/>
    </row>
    <row r="607" ht="15.75" customHeight="1">
      <c r="T607" s="5"/>
      <c r="U607" s="5"/>
      <c r="V607" s="5"/>
      <c r="W607" s="5"/>
    </row>
    <row r="608" ht="15.75" customHeight="1">
      <c r="T608" s="5"/>
      <c r="U608" s="5"/>
      <c r="V608" s="5"/>
      <c r="W608" s="5"/>
    </row>
    <row r="609" ht="15.75" customHeight="1">
      <c r="T609" s="5"/>
      <c r="U609" s="5"/>
      <c r="V609" s="5"/>
      <c r="W609" s="5"/>
    </row>
    <row r="610" ht="15.75" customHeight="1">
      <c r="T610" s="5"/>
      <c r="U610" s="5"/>
      <c r="V610" s="5"/>
      <c r="W610" s="5"/>
    </row>
    <row r="611" ht="15.75" customHeight="1">
      <c r="T611" s="5"/>
      <c r="U611" s="5"/>
      <c r="V611" s="5"/>
      <c r="W611" s="5"/>
    </row>
    <row r="612" ht="15.75" customHeight="1">
      <c r="T612" s="5"/>
      <c r="U612" s="5"/>
      <c r="V612" s="5"/>
      <c r="W612" s="5"/>
    </row>
    <row r="613" ht="15.75" customHeight="1">
      <c r="T613" s="5"/>
      <c r="U613" s="5"/>
      <c r="V613" s="5"/>
      <c r="W613" s="5"/>
    </row>
    <row r="614" ht="15.75" customHeight="1">
      <c r="T614" s="5"/>
      <c r="U614" s="5"/>
      <c r="V614" s="5"/>
      <c r="W614" s="5"/>
    </row>
    <row r="615" ht="15.75" customHeight="1">
      <c r="T615" s="5"/>
      <c r="U615" s="5"/>
      <c r="V615" s="5"/>
      <c r="W615" s="5"/>
    </row>
    <row r="616" ht="15.75" customHeight="1">
      <c r="T616" s="5"/>
      <c r="U616" s="5"/>
      <c r="V616" s="5"/>
      <c r="W616" s="5"/>
    </row>
    <row r="617" ht="15.75" customHeight="1">
      <c r="T617" s="5"/>
      <c r="U617" s="5"/>
      <c r="V617" s="5"/>
      <c r="W617" s="5"/>
    </row>
    <row r="618" ht="15.75" customHeight="1">
      <c r="T618" s="5"/>
      <c r="U618" s="5"/>
      <c r="V618" s="5"/>
      <c r="W618" s="5"/>
    </row>
    <row r="619" ht="15.75" customHeight="1">
      <c r="T619" s="5"/>
      <c r="U619" s="5"/>
      <c r="V619" s="5"/>
      <c r="W619" s="5"/>
    </row>
    <row r="620" ht="15.75" customHeight="1">
      <c r="T620" s="5"/>
      <c r="U620" s="5"/>
      <c r="V620" s="5"/>
      <c r="W620" s="5"/>
    </row>
    <row r="621" ht="15.75" customHeight="1">
      <c r="T621" s="5"/>
      <c r="U621" s="5"/>
      <c r="V621" s="5"/>
      <c r="W621" s="5"/>
    </row>
    <row r="622" ht="15.75" customHeight="1">
      <c r="T622" s="5"/>
      <c r="U622" s="5"/>
      <c r="V622" s="5"/>
      <c r="W622" s="5"/>
    </row>
    <row r="623" ht="15.75" customHeight="1">
      <c r="T623" s="5"/>
      <c r="U623" s="5"/>
      <c r="V623" s="5"/>
      <c r="W623" s="5"/>
    </row>
    <row r="624" ht="15.75" customHeight="1">
      <c r="T624" s="5"/>
      <c r="U624" s="5"/>
      <c r="V624" s="5"/>
      <c r="W624" s="5"/>
    </row>
    <row r="625" ht="15.75" customHeight="1">
      <c r="T625" s="5"/>
      <c r="U625" s="5"/>
      <c r="V625" s="5"/>
      <c r="W625" s="5"/>
    </row>
    <row r="626" ht="15.75" customHeight="1">
      <c r="T626" s="5"/>
      <c r="U626" s="5"/>
      <c r="V626" s="5"/>
      <c r="W626" s="5"/>
    </row>
    <row r="627" ht="15.75" customHeight="1">
      <c r="T627" s="5"/>
      <c r="U627" s="5"/>
      <c r="V627" s="5"/>
      <c r="W627" s="5"/>
    </row>
    <row r="628" ht="15.75" customHeight="1">
      <c r="T628" s="5"/>
      <c r="U628" s="5"/>
      <c r="V628" s="5"/>
      <c r="W628" s="5"/>
    </row>
    <row r="629" ht="15.75" customHeight="1">
      <c r="T629" s="5"/>
      <c r="U629" s="5"/>
      <c r="V629" s="5"/>
      <c r="W629" s="5"/>
    </row>
    <row r="630" ht="15.75" customHeight="1">
      <c r="T630" s="5"/>
      <c r="U630" s="5"/>
      <c r="V630" s="5"/>
      <c r="W630" s="5"/>
    </row>
    <row r="631" ht="15.75" customHeight="1">
      <c r="T631" s="5"/>
      <c r="U631" s="5"/>
      <c r="V631" s="5"/>
      <c r="W631" s="5"/>
    </row>
    <row r="632" ht="15.75" customHeight="1">
      <c r="T632" s="5"/>
      <c r="U632" s="5"/>
      <c r="V632" s="5"/>
      <c r="W632" s="5"/>
    </row>
    <row r="633" ht="15.75" customHeight="1">
      <c r="T633" s="5"/>
      <c r="U633" s="5"/>
      <c r="V633" s="5"/>
      <c r="W633" s="5"/>
    </row>
    <row r="634" ht="15.75" customHeight="1">
      <c r="T634" s="5"/>
      <c r="U634" s="5"/>
      <c r="V634" s="5"/>
      <c r="W634" s="5"/>
    </row>
    <row r="635" ht="15.75" customHeight="1">
      <c r="T635" s="5"/>
      <c r="U635" s="5"/>
      <c r="V635" s="5"/>
      <c r="W635" s="5"/>
    </row>
    <row r="636" ht="15.75" customHeight="1">
      <c r="T636" s="5"/>
      <c r="U636" s="5"/>
      <c r="V636" s="5"/>
      <c r="W636" s="5"/>
    </row>
    <row r="637" ht="15.75" customHeight="1">
      <c r="T637" s="5"/>
      <c r="U637" s="5"/>
      <c r="V637" s="5"/>
      <c r="W637" s="5"/>
    </row>
    <row r="638" ht="15.75" customHeight="1">
      <c r="T638" s="5"/>
      <c r="U638" s="5"/>
      <c r="V638" s="5"/>
      <c r="W638" s="5"/>
    </row>
    <row r="639" ht="15.75" customHeight="1">
      <c r="T639" s="5"/>
      <c r="U639" s="5"/>
      <c r="V639" s="5"/>
      <c r="W639" s="5"/>
    </row>
    <row r="640" ht="15.75" customHeight="1">
      <c r="T640" s="5"/>
      <c r="U640" s="5"/>
      <c r="V640" s="5"/>
      <c r="W640" s="5"/>
    </row>
    <row r="641" ht="15.75" customHeight="1">
      <c r="T641" s="5"/>
      <c r="U641" s="5"/>
      <c r="V641" s="5"/>
      <c r="W641" s="5"/>
    </row>
    <row r="642" ht="15.75" customHeight="1">
      <c r="T642" s="5"/>
      <c r="U642" s="5"/>
      <c r="V642" s="5"/>
      <c r="W642" s="5"/>
    </row>
    <row r="643" ht="15.75" customHeight="1">
      <c r="T643" s="5"/>
      <c r="U643" s="5"/>
      <c r="V643" s="5"/>
      <c r="W643" s="5"/>
    </row>
    <row r="644" ht="15.75" customHeight="1">
      <c r="T644" s="5"/>
      <c r="U644" s="5"/>
      <c r="V644" s="5"/>
      <c r="W644" s="5"/>
    </row>
    <row r="645" ht="15.75" customHeight="1">
      <c r="T645" s="5"/>
      <c r="U645" s="5"/>
      <c r="V645" s="5"/>
      <c r="W645" s="5"/>
    </row>
    <row r="646" ht="15.75" customHeight="1">
      <c r="T646" s="5"/>
      <c r="U646" s="5"/>
      <c r="V646" s="5"/>
      <c r="W646" s="5"/>
    </row>
    <row r="647" ht="15.75" customHeight="1">
      <c r="T647" s="5"/>
      <c r="U647" s="5"/>
      <c r="V647" s="5"/>
      <c r="W647" s="5"/>
    </row>
    <row r="648" ht="15.75" customHeight="1">
      <c r="T648" s="5"/>
      <c r="U648" s="5"/>
      <c r="V648" s="5"/>
      <c r="W648" s="5"/>
    </row>
    <row r="649" ht="15.75" customHeight="1">
      <c r="T649" s="5"/>
      <c r="U649" s="5"/>
      <c r="V649" s="5"/>
      <c r="W649" s="5"/>
    </row>
    <row r="650" ht="15.75" customHeight="1">
      <c r="T650" s="5"/>
      <c r="U650" s="5"/>
      <c r="V650" s="5"/>
      <c r="W650" s="5"/>
    </row>
    <row r="651" ht="15.75" customHeight="1">
      <c r="T651" s="5"/>
      <c r="U651" s="5"/>
      <c r="V651" s="5"/>
      <c r="W651" s="5"/>
    </row>
    <row r="652" ht="15.75" customHeight="1">
      <c r="T652" s="5"/>
      <c r="U652" s="5"/>
      <c r="V652" s="5"/>
      <c r="W652" s="5"/>
    </row>
    <row r="653" ht="15.75" customHeight="1">
      <c r="T653" s="5"/>
      <c r="U653" s="5"/>
      <c r="V653" s="5"/>
      <c r="W653" s="5"/>
    </row>
    <row r="654" ht="15.75" customHeight="1">
      <c r="T654" s="5"/>
      <c r="U654" s="5"/>
      <c r="V654" s="5"/>
      <c r="W654" s="5"/>
    </row>
    <row r="655" ht="15.75" customHeight="1">
      <c r="T655" s="5"/>
      <c r="U655" s="5"/>
      <c r="V655" s="5"/>
      <c r="W655" s="5"/>
    </row>
    <row r="656" ht="15.75" customHeight="1">
      <c r="T656" s="5"/>
      <c r="U656" s="5"/>
      <c r="V656" s="5"/>
      <c r="W656" s="5"/>
    </row>
    <row r="657" ht="15.75" customHeight="1">
      <c r="T657" s="5"/>
      <c r="U657" s="5"/>
      <c r="V657" s="5"/>
      <c r="W657" s="5"/>
    </row>
    <row r="658" ht="15.75" customHeight="1">
      <c r="T658" s="5"/>
      <c r="U658" s="5"/>
      <c r="V658" s="5"/>
      <c r="W658" s="5"/>
    </row>
    <row r="659" ht="15.75" customHeight="1">
      <c r="T659" s="5"/>
      <c r="U659" s="5"/>
      <c r="V659" s="5"/>
      <c r="W659" s="5"/>
    </row>
    <row r="660" ht="15.75" customHeight="1">
      <c r="T660" s="5"/>
      <c r="U660" s="5"/>
      <c r="V660" s="5"/>
      <c r="W660" s="5"/>
    </row>
    <row r="661" ht="15.75" customHeight="1">
      <c r="T661" s="5"/>
      <c r="U661" s="5"/>
      <c r="V661" s="5"/>
      <c r="W661" s="5"/>
    </row>
    <row r="662" ht="15.75" customHeight="1">
      <c r="T662" s="5"/>
      <c r="U662" s="5"/>
      <c r="V662" s="5"/>
      <c r="W662" s="5"/>
    </row>
    <row r="663" ht="15.75" customHeight="1">
      <c r="T663" s="5"/>
      <c r="U663" s="5"/>
      <c r="V663" s="5"/>
      <c r="W663" s="5"/>
    </row>
    <row r="664" ht="15.75" customHeight="1">
      <c r="T664" s="5"/>
      <c r="U664" s="5"/>
      <c r="V664" s="5"/>
      <c r="W664" s="5"/>
    </row>
    <row r="665" ht="15.75" customHeight="1">
      <c r="T665" s="5"/>
      <c r="U665" s="5"/>
      <c r="V665" s="5"/>
      <c r="W665" s="5"/>
    </row>
    <row r="666" ht="15.75" customHeight="1">
      <c r="T666" s="5"/>
      <c r="U666" s="5"/>
      <c r="V666" s="5"/>
      <c r="W666" s="5"/>
    </row>
    <row r="667" ht="15.75" customHeight="1">
      <c r="T667" s="5"/>
      <c r="U667" s="5"/>
      <c r="V667" s="5"/>
      <c r="W667" s="5"/>
    </row>
    <row r="668" ht="15.75" customHeight="1">
      <c r="T668" s="5"/>
      <c r="U668" s="5"/>
      <c r="V668" s="5"/>
      <c r="W668" s="5"/>
    </row>
    <row r="669" ht="15.75" customHeight="1">
      <c r="T669" s="5"/>
      <c r="U669" s="5"/>
      <c r="V669" s="5"/>
      <c r="W669" s="5"/>
    </row>
    <row r="670" ht="15.75" customHeight="1">
      <c r="T670" s="5"/>
      <c r="U670" s="5"/>
      <c r="V670" s="5"/>
      <c r="W670" s="5"/>
    </row>
    <row r="671" ht="15.75" customHeight="1">
      <c r="T671" s="5"/>
      <c r="U671" s="5"/>
      <c r="V671" s="5"/>
      <c r="W671" s="5"/>
    </row>
    <row r="672" ht="15.75" customHeight="1">
      <c r="T672" s="5"/>
      <c r="U672" s="5"/>
      <c r="V672" s="5"/>
      <c r="W672" s="5"/>
    </row>
    <row r="673" ht="15.75" customHeight="1">
      <c r="T673" s="5"/>
      <c r="U673" s="5"/>
      <c r="V673" s="5"/>
      <c r="W673" s="5"/>
    </row>
    <row r="674" ht="15.75" customHeight="1">
      <c r="T674" s="5"/>
      <c r="U674" s="5"/>
      <c r="V674" s="5"/>
      <c r="W674" s="5"/>
    </row>
    <row r="675" ht="15.75" customHeight="1">
      <c r="T675" s="5"/>
      <c r="U675" s="5"/>
      <c r="V675" s="5"/>
      <c r="W675" s="5"/>
    </row>
    <row r="676" ht="15.75" customHeight="1">
      <c r="T676" s="5"/>
      <c r="U676" s="5"/>
      <c r="V676" s="5"/>
      <c r="W676" s="5"/>
    </row>
    <row r="677" ht="15.75" customHeight="1">
      <c r="T677" s="5"/>
      <c r="U677" s="5"/>
      <c r="V677" s="5"/>
      <c r="W677" s="5"/>
    </row>
    <row r="678" ht="15.75" customHeight="1">
      <c r="T678" s="5"/>
      <c r="U678" s="5"/>
      <c r="V678" s="5"/>
      <c r="W678" s="5"/>
    </row>
    <row r="679" ht="15.75" customHeight="1">
      <c r="T679" s="5"/>
      <c r="U679" s="5"/>
      <c r="V679" s="5"/>
      <c r="W679" s="5"/>
    </row>
    <row r="680" ht="15.75" customHeight="1">
      <c r="T680" s="5"/>
      <c r="U680" s="5"/>
      <c r="V680" s="5"/>
      <c r="W680" s="5"/>
    </row>
    <row r="681" ht="15.75" customHeight="1">
      <c r="T681" s="5"/>
      <c r="U681" s="5"/>
      <c r="V681" s="5"/>
      <c r="W681" s="5"/>
    </row>
    <row r="682" ht="15.75" customHeight="1">
      <c r="T682" s="5"/>
      <c r="U682" s="5"/>
      <c r="V682" s="5"/>
      <c r="W682" s="5"/>
    </row>
    <row r="683" ht="15.75" customHeight="1">
      <c r="T683" s="5"/>
      <c r="U683" s="5"/>
      <c r="V683" s="5"/>
      <c r="W683" s="5"/>
    </row>
    <row r="684" ht="15.75" customHeight="1">
      <c r="T684" s="5"/>
      <c r="U684" s="5"/>
      <c r="V684" s="5"/>
      <c r="W684" s="5"/>
    </row>
    <row r="685" ht="15.75" customHeight="1">
      <c r="T685" s="5"/>
      <c r="U685" s="5"/>
      <c r="V685" s="5"/>
      <c r="W685" s="5"/>
    </row>
    <row r="686" ht="15.75" customHeight="1">
      <c r="T686" s="5"/>
      <c r="U686" s="5"/>
      <c r="V686" s="5"/>
      <c r="W686" s="5"/>
    </row>
    <row r="687" ht="15.75" customHeight="1">
      <c r="T687" s="5"/>
      <c r="U687" s="5"/>
      <c r="V687" s="5"/>
      <c r="W687" s="5"/>
    </row>
    <row r="688" ht="15.75" customHeight="1">
      <c r="T688" s="5"/>
      <c r="U688" s="5"/>
      <c r="V688" s="5"/>
      <c r="W688" s="5"/>
    </row>
    <row r="689" ht="15.75" customHeight="1">
      <c r="T689" s="5"/>
      <c r="U689" s="5"/>
      <c r="V689" s="5"/>
      <c r="W689" s="5"/>
    </row>
    <row r="690" ht="15.75" customHeight="1">
      <c r="T690" s="5"/>
      <c r="U690" s="5"/>
      <c r="V690" s="5"/>
      <c r="W690" s="5"/>
    </row>
    <row r="691" ht="15.75" customHeight="1">
      <c r="T691" s="5"/>
      <c r="U691" s="5"/>
      <c r="V691" s="5"/>
      <c r="W691" s="5"/>
    </row>
    <row r="692" ht="15.75" customHeight="1">
      <c r="T692" s="5"/>
      <c r="U692" s="5"/>
      <c r="V692" s="5"/>
      <c r="W692" s="5"/>
    </row>
    <row r="693" ht="15.75" customHeight="1">
      <c r="T693" s="5"/>
      <c r="U693" s="5"/>
      <c r="V693" s="5"/>
      <c r="W693" s="5"/>
    </row>
    <row r="694" ht="15.75" customHeight="1">
      <c r="T694" s="5"/>
      <c r="U694" s="5"/>
      <c r="V694" s="5"/>
      <c r="W694" s="5"/>
    </row>
    <row r="695" ht="15.75" customHeight="1">
      <c r="T695" s="5"/>
      <c r="U695" s="5"/>
      <c r="V695" s="5"/>
      <c r="W695" s="5"/>
    </row>
    <row r="696" ht="15.75" customHeight="1">
      <c r="T696" s="5"/>
      <c r="U696" s="5"/>
      <c r="V696" s="5"/>
      <c r="W696" s="5"/>
    </row>
    <row r="697" ht="15.75" customHeight="1">
      <c r="T697" s="5"/>
      <c r="U697" s="5"/>
      <c r="V697" s="5"/>
      <c r="W697" s="5"/>
    </row>
    <row r="698" ht="15.75" customHeight="1">
      <c r="T698" s="5"/>
      <c r="U698" s="5"/>
      <c r="V698" s="5"/>
      <c r="W698" s="5"/>
    </row>
    <row r="699" ht="15.75" customHeight="1">
      <c r="T699" s="5"/>
      <c r="U699" s="5"/>
      <c r="V699" s="5"/>
      <c r="W699" s="5"/>
    </row>
    <row r="700" ht="15.75" customHeight="1">
      <c r="T700" s="5"/>
      <c r="U700" s="5"/>
      <c r="V700" s="5"/>
      <c r="W700" s="5"/>
    </row>
    <row r="701" ht="15.75" customHeight="1">
      <c r="T701" s="5"/>
      <c r="U701" s="5"/>
      <c r="V701" s="5"/>
      <c r="W701" s="5"/>
    </row>
    <row r="702" ht="15.75" customHeight="1">
      <c r="T702" s="5"/>
      <c r="U702" s="5"/>
      <c r="V702" s="5"/>
      <c r="W702" s="5"/>
    </row>
    <row r="703" ht="15.75" customHeight="1">
      <c r="T703" s="5"/>
      <c r="U703" s="5"/>
      <c r="V703" s="5"/>
      <c r="W703" s="5"/>
    </row>
    <row r="704" ht="15.75" customHeight="1">
      <c r="T704" s="5"/>
      <c r="U704" s="5"/>
      <c r="V704" s="5"/>
      <c r="W704" s="5"/>
    </row>
    <row r="705" ht="15.75" customHeight="1">
      <c r="T705" s="5"/>
      <c r="U705" s="5"/>
      <c r="V705" s="5"/>
      <c r="W705" s="5"/>
    </row>
    <row r="706" ht="15.75" customHeight="1">
      <c r="T706" s="5"/>
      <c r="U706" s="5"/>
      <c r="V706" s="5"/>
      <c r="W706" s="5"/>
    </row>
    <row r="707" ht="15.75" customHeight="1">
      <c r="T707" s="5"/>
      <c r="U707" s="5"/>
      <c r="V707" s="5"/>
      <c r="W707" s="5"/>
    </row>
    <row r="708" ht="15.75" customHeight="1">
      <c r="T708" s="5"/>
      <c r="U708" s="5"/>
      <c r="V708" s="5"/>
      <c r="W708" s="5"/>
    </row>
    <row r="709" ht="15.75" customHeight="1">
      <c r="T709" s="5"/>
      <c r="U709" s="5"/>
      <c r="V709" s="5"/>
      <c r="W709" s="5"/>
    </row>
    <row r="710" ht="15.75" customHeight="1">
      <c r="T710" s="5"/>
      <c r="U710" s="5"/>
      <c r="V710" s="5"/>
      <c r="W710" s="5"/>
    </row>
    <row r="711" ht="15.75" customHeight="1">
      <c r="T711" s="5"/>
      <c r="U711" s="5"/>
      <c r="V711" s="5"/>
      <c r="W711" s="5"/>
    </row>
    <row r="712" ht="15.75" customHeight="1">
      <c r="T712" s="5"/>
      <c r="U712" s="5"/>
      <c r="V712" s="5"/>
      <c r="W712" s="5"/>
    </row>
    <row r="713" ht="15.75" customHeight="1">
      <c r="T713" s="5"/>
      <c r="U713" s="5"/>
      <c r="V713" s="5"/>
      <c r="W713" s="5"/>
    </row>
    <row r="714" ht="15.75" customHeight="1">
      <c r="T714" s="5"/>
      <c r="U714" s="5"/>
      <c r="V714" s="5"/>
      <c r="W714" s="5"/>
    </row>
    <row r="715" ht="15.75" customHeight="1">
      <c r="T715" s="5"/>
      <c r="U715" s="5"/>
      <c r="V715" s="5"/>
      <c r="W715" s="5"/>
    </row>
    <row r="716" ht="15.75" customHeight="1">
      <c r="T716" s="5"/>
      <c r="U716" s="5"/>
      <c r="V716" s="5"/>
      <c r="W716" s="5"/>
    </row>
    <row r="717" ht="15.75" customHeight="1">
      <c r="T717" s="5"/>
      <c r="U717" s="5"/>
      <c r="V717" s="5"/>
      <c r="W717" s="5"/>
    </row>
    <row r="718" ht="15.75" customHeight="1">
      <c r="T718" s="5"/>
      <c r="U718" s="5"/>
      <c r="V718" s="5"/>
      <c r="W718" s="5"/>
    </row>
    <row r="719" ht="15.75" customHeight="1">
      <c r="T719" s="5"/>
      <c r="U719" s="5"/>
      <c r="V719" s="5"/>
      <c r="W719" s="5"/>
    </row>
    <row r="720" ht="15.75" customHeight="1">
      <c r="T720" s="5"/>
      <c r="U720" s="5"/>
      <c r="V720" s="5"/>
      <c r="W720" s="5"/>
    </row>
    <row r="721" ht="15.75" customHeight="1">
      <c r="T721" s="5"/>
      <c r="U721" s="5"/>
      <c r="V721" s="5"/>
      <c r="W721" s="5"/>
    </row>
    <row r="722" ht="15.75" customHeight="1">
      <c r="T722" s="5"/>
      <c r="U722" s="5"/>
      <c r="V722" s="5"/>
      <c r="W722" s="5"/>
    </row>
    <row r="723" ht="15.75" customHeight="1">
      <c r="T723" s="5"/>
      <c r="U723" s="5"/>
      <c r="V723" s="5"/>
      <c r="W723" s="5"/>
    </row>
    <row r="724" ht="15.75" customHeight="1">
      <c r="T724" s="5"/>
      <c r="U724" s="5"/>
      <c r="V724" s="5"/>
      <c r="W724" s="5"/>
    </row>
    <row r="725" ht="15.75" customHeight="1">
      <c r="T725" s="5"/>
      <c r="U725" s="5"/>
      <c r="V725" s="5"/>
      <c r="W725" s="5"/>
    </row>
    <row r="726" ht="15.75" customHeight="1">
      <c r="T726" s="5"/>
      <c r="U726" s="5"/>
      <c r="V726" s="5"/>
      <c r="W726" s="5"/>
    </row>
    <row r="727" ht="15.75" customHeight="1">
      <c r="T727" s="5"/>
      <c r="U727" s="5"/>
      <c r="V727" s="5"/>
      <c r="W727" s="5"/>
    </row>
    <row r="728" ht="15.75" customHeight="1">
      <c r="T728" s="5"/>
      <c r="U728" s="5"/>
      <c r="V728" s="5"/>
      <c r="W728" s="5"/>
    </row>
    <row r="729" ht="15.75" customHeight="1">
      <c r="T729" s="5"/>
      <c r="U729" s="5"/>
      <c r="V729" s="5"/>
      <c r="W729" s="5"/>
    </row>
    <row r="730" ht="15.75" customHeight="1">
      <c r="T730" s="5"/>
      <c r="U730" s="5"/>
      <c r="V730" s="5"/>
      <c r="W730" s="5"/>
    </row>
    <row r="731" ht="15.75" customHeight="1">
      <c r="T731" s="5"/>
      <c r="U731" s="5"/>
      <c r="V731" s="5"/>
      <c r="W731" s="5"/>
    </row>
    <row r="732" ht="15.75" customHeight="1">
      <c r="T732" s="5"/>
      <c r="U732" s="5"/>
      <c r="V732" s="5"/>
      <c r="W732" s="5"/>
    </row>
    <row r="733" ht="15.75" customHeight="1">
      <c r="T733" s="5"/>
      <c r="U733" s="5"/>
      <c r="V733" s="5"/>
      <c r="W733" s="5"/>
    </row>
    <row r="734" ht="15.75" customHeight="1">
      <c r="T734" s="5"/>
      <c r="U734" s="5"/>
      <c r="V734" s="5"/>
      <c r="W734" s="5"/>
    </row>
    <row r="735" ht="15.75" customHeight="1">
      <c r="T735" s="5"/>
      <c r="U735" s="5"/>
      <c r="V735" s="5"/>
      <c r="W735" s="5"/>
    </row>
    <row r="736" ht="15.75" customHeight="1">
      <c r="T736" s="5"/>
      <c r="U736" s="5"/>
      <c r="V736" s="5"/>
      <c r="W736" s="5"/>
    </row>
    <row r="737" ht="15.75" customHeight="1">
      <c r="T737" s="5"/>
      <c r="U737" s="5"/>
      <c r="V737" s="5"/>
      <c r="W737" s="5"/>
    </row>
    <row r="738" ht="15.75" customHeight="1">
      <c r="T738" s="5"/>
      <c r="U738" s="5"/>
      <c r="V738" s="5"/>
      <c r="W738" s="5"/>
    </row>
    <row r="739" ht="15.75" customHeight="1">
      <c r="T739" s="5"/>
      <c r="U739" s="5"/>
      <c r="V739" s="5"/>
      <c r="W739" s="5"/>
    </row>
    <row r="740" ht="15.75" customHeight="1">
      <c r="T740" s="5"/>
      <c r="U740" s="5"/>
      <c r="V740" s="5"/>
      <c r="W740" s="5"/>
    </row>
    <row r="741" ht="15.75" customHeight="1">
      <c r="T741" s="5"/>
      <c r="U741" s="5"/>
      <c r="V741" s="5"/>
      <c r="W741" s="5"/>
    </row>
    <row r="742" ht="15.75" customHeight="1">
      <c r="T742" s="5"/>
      <c r="U742" s="5"/>
      <c r="V742" s="5"/>
      <c r="W742" s="5"/>
    </row>
    <row r="743" ht="15.75" customHeight="1">
      <c r="T743" s="5"/>
      <c r="U743" s="5"/>
      <c r="V743" s="5"/>
      <c r="W743" s="5"/>
    </row>
    <row r="744" ht="15.75" customHeight="1">
      <c r="T744" s="5"/>
      <c r="U744" s="5"/>
      <c r="V744" s="5"/>
      <c r="W744" s="5"/>
    </row>
    <row r="745" ht="15.75" customHeight="1">
      <c r="T745" s="5"/>
      <c r="U745" s="5"/>
      <c r="V745" s="5"/>
      <c r="W745" s="5"/>
    </row>
    <row r="746" ht="15.75" customHeight="1">
      <c r="T746" s="5"/>
      <c r="U746" s="5"/>
      <c r="V746" s="5"/>
      <c r="W746" s="5"/>
    </row>
    <row r="747" ht="15.75" customHeight="1">
      <c r="T747" s="5"/>
      <c r="U747" s="5"/>
      <c r="V747" s="5"/>
      <c r="W747" s="5"/>
    </row>
    <row r="748" ht="15.75" customHeight="1">
      <c r="T748" s="5"/>
      <c r="U748" s="5"/>
      <c r="V748" s="5"/>
      <c r="W748" s="5"/>
    </row>
    <row r="749" ht="15.75" customHeight="1">
      <c r="T749" s="5"/>
      <c r="U749" s="5"/>
      <c r="V749" s="5"/>
      <c r="W749" s="5"/>
    </row>
    <row r="750" ht="15.75" customHeight="1">
      <c r="T750" s="5"/>
      <c r="U750" s="5"/>
      <c r="V750" s="5"/>
      <c r="W750" s="5"/>
    </row>
    <row r="751" ht="15.75" customHeight="1">
      <c r="T751" s="5"/>
      <c r="U751" s="5"/>
      <c r="V751" s="5"/>
      <c r="W751" s="5"/>
    </row>
    <row r="752" ht="15.75" customHeight="1">
      <c r="T752" s="5"/>
      <c r="U752" s="5"/>
      <c r="V752" s="5"/>
      <c r="W752" s="5"/>
    </row>
    <row r="753" ht="15.75" customHeight="1">
      <c r="T753" s="5"/>
      <c r="U753" s="5"/>
      <c r="V753" s="5"/>
      <c r="W753" s="5"/>
    </row>
    <row r="754" ht="15.75" customHeight="1">
      <c r="T754" s="5"/>
      <c r="U754" s="5"/>
      <c r="V754" s="5"/>
      <c r="W754" s="5"/>
    </row>
    <row r="755" ht="15.75" customHeight="1">
      <c r="T755" s="5"/>
      <c r="U755" s="5"/>
      <c r="V755" s="5"/>
      <c r="W755" s="5"/>
    </row>
    <row r="756" ht="15.75" customHeight="1">
      <c r="T756" s="5"/>
      <c r="U756" s="5"/>
      <c r="V756" s="5"/>
      <c r="W756" s="5"/>
    </row>
    <row r="757" ht="15.75" customHeight="1">
      <c r="T757" s="5"/>
      <c r="U757" s="5"/>
      <c r="V757" s="5"/>
      <c r="W757" s="5"/>
    </row>
    <row r="758" ht="15.75" customHeight="1">
      <c r="T758" s="5"/>
      <c r="U758" s="5"/>
      <c r="V758" s="5"/>
      <c r="W758" s="5"/>
    </row>
    <row r="759" ht="15.75" customHeight="1">
      <c r="T759" s="5"/>
      <c r="U759" s="5"/>
      <c r="V759" s="5"/>
      <c r="W759" s="5"/>
    </row>
    <row r="760" ht="15.75" customHeight="1">
      <c r="T760" s="5"/>
      <c r="U760" s="5"/>
      <c r="V760" s="5"/>
      <c r="W760" s="5"/>
    </row>
    <row r="761" ht="15.75" customHeight="1">
      <c r="T761" s="5"/>
      <c r="U761" s="5"/>
      <c r="V761" s="5"/>
      <c r="W761" s="5"/>
    </row>
    <row r="762" ht="15.75" customHeight="1">
      <c r="T762" s="5"/>
      <c r="U762" s="5"/>
      <c r="V762" s="5"/>
      <c r="W762" s="5"/>
    </row>
    <row r="763" ht="15.75" customHeight="1">
      <c r="T763" s="5"/>
      <c r="U763" s="5"/>
      <c r="V763" s="5"/>
      <c r="W763" s="5"/>
    </row>
    <row r="764" ht="15.75" customHeight="1">
      <c r="T764" s="5"/>
      <c r="U764" s="5"/>
      <c r="V764" s="5"/>
      <c r="W764" s="5"/>
    </row>
    <row r="765" ht="15.75" customHeight="1">
      <c r="T765" s="5"/>
      <c r="U765" s="5"/>
      <c r="V765" s="5"/>
      <c r="W765" s="5"/>
    </row>
    <row r="766" ht="15.75" customHeight="1">
      <c r="T766" s="5"/>
      <c r="U766" s="5"/>
      <c r="V766" s="5"/>
      <c r="W766" s="5"/>
    </row>
    <row r="767" ht="15.75" customHeight="1">
      <c r="T767" s="5"/>
      <c r="U767" s="5"/>
      <c r="V767" s="5"/>
      <c r="W767" s="5"/>
    </row>
    <row r="768" ht="15.75" customHeight="1">
      <c r="T768" s="5"/>
      <c r="U768" s="5"/>
      <c r="V768" s="5"/>
      <c r="W768" s="5"/>
    </row>
    <row r="769" ht="15.75" customHeight="1">
      <c r="T769" s="5"/>
      <c r="U769" s="5"/>
      <c r="V769" s="5"/>
      <c r="W769" s="5"/>
    </row>
    <row r="770" ht="15.75" customHeight="1">
      <c r="T770" s="5"/>
      <c r="U770" s="5"/>
      <c r="V770" s="5"/>
      <c r="W770" s="5"/>
    </row>
    <row r="771" ht="15.75" customHeight="1">
      <c r="T771" s="5"/>
      <c r="U771" s="5"/>
      <c r="V771" s="5"/>
      <c r="W771" s="5"/>
    </row>
    <row r="772" ht="15.75" customHeight="1">
      <c r="T772" s="5"/>
      <c r="U772" s="5"/>
      <c r="V772" s="5"/>
      <c r="W772" s="5"/>
    </row>
    <row r="773" ht="15.75" customHeight="1">
      <c r="T773" s="5"/>
      <c r="U773" s="5"/>
      <c r="V773" s="5"/>
      <c r="W773" s="5"/>
    </row>
    <row r="774" ht="15.75" customHeight="1">
      <c r="T774" s="5"/>
      <c r="U774" s="5"/>
      <c r="V774" s="5"/>
      <c r="W774" s="5"/>
    </row>
    <row r="775" ht="15.75" customHeight="1">
      <c r="T775" s="5"/>
      <c r="U775" s="5"/>
      <c r="V775" s="5"/>
      <c r="W775" s="5"/>
    </row>
    <row r="776" ht="15.75" customHeight="1">
      <c r="T776" s="5"/>
      <c r="U776" s="5"/>
      <c r="V776" s="5"/>
      <c r="W776" s="5"/>
    </row>
    <row r="777" ht="15.75" customHeight="1">
      <c r="T777" s="5"/>
      <c r="U777" s="5"/>
      <c r="V777" s="5"/>
      <c r="W777" s="5"/>
    </row>
    <row r="778" ht="15.75" customHeight="1">
      <c r="T778" s="5"/>
      <c r="U778" s="5"/>
      <c r="V778" s="5"/>
      <c r="W778" s="5"/>
    </row>
    <row r="779" ht="15.75" customHeight="1">
      <c r="T779" s="5"/>
      <c r="U779" s="5"/>
      <c r="V779" s="5"/>
      <c r="W779" s="5"/>
    </row>
    <row r="780" ht="15.75" customHeight="1">
      <c r="T780" s="5"/>
      <c r="U780" s="5"/>
      <c r="V780" s="5"/>
      <c r="W780" s="5"/>
    </row>
    <row r="781" ht="15.75" customHeight="1">
      <c r="T781" s="5"/>
      <c r="U781" s="5"/>
      <c r="V781" s="5"/>
      <c r="W781" s="5"/>
    </row>
    <row r="782" ht="15.75" customHeight="1">
      <c r="T782" s="5"/>
      <c r="U782" s="5"/>
      <c r="V782" s="5"/>
      <c r="W782" s="5"/>
    </row>
    <row r="783" ht="15.75" customHeight="1">
      <c r="T783" s="5"/>
      <c r="U783" s="5"/>
      <c r="V783" s="5"/>
      <c r="W783" s="5"/>
    </row>
    <row r="784" ht="15.75" customHeight="1">
      <c r="T784" s="5"/>
      <c r="U784" s="5"/>
      <c r="V784" s="5"/>
      <c r="W784" s="5"/>
    </row>
    <row r="785" ht="15.75" customHeight="1">
      <c r="T785" s="5"/>
      <c r="U785" s="5"/>
      <c r="V785" s="5"/>
      <c r="W785" s="5"/>
    </row>
    <row r="786" ht="15.75" customHeight="1">
      <c r="T786" s="5"/>
      <c r="U786" s="5"/>
      <c r="V786" s="5"/>
      <c r="W786" s="5"/>
    </row>
    <row r="787" ht="15.75" customHeight="1">
      <c r="T787" s="5"/>
      <c r="U787" s="5"/>
      <c r="V787" s="5"/>
      <c r="W787" s="5"/>
    </row>
    <row r="788" ht="15.75" customHeight="1">
      <c r="T788" s="5"/>
      <c r="U788" s="5"/>
      <c r="V788" s="5"/>
      <c r="W788" s="5"/>
    </row>
    <row r="789" ht="15.75" customHeight="1">
      <c r="T789" s="5"/>
      <c r="U789" s="5"/>
      <c r="V789" s="5"/>
      <c r="W789" s="5"/>
    </row>
    <row r="790" ht="15.75" customHeight="1">
      <c r="T790" s="5"/>
      <c r="U790" s="5"/>
      <c r="V790" s="5"/>
      <c r="W790" s="5"/>
    </row>
    <row r="791" ht="15.75" customHeight="1">
      <c r="T791" s="5"/>
      <c r="U791" s="5"/>
      <c r="V791" s="5"/>
      <c r="W791" s="5"/>
    </row>
    <row r="792" ht="15.75" customHeight="1">
      <c r="T792" s="5"/>
      <c r="U792" s="5"/>
      <c r="V792" s="5"/>
      <c r="W792" s="5"/>
    </row>
    <row r="793" ht="15.75" customHeight="1">
      <c r="T793" s="5"/>
      <c r="U793" s="5"/>
      <c r="V793" s="5"/>
      <c r="W793" s="5"/>
    </row>
    <row r="794" ht="15.75" customHeight="1">
      <c r="T794" s="5"/>
      <c r="U794" s="5"/>
      <c r="V794" s="5"/>
      <c r="W794" s="5"/>
    </row>
    <row r="795" ht="15.75" customHeight="1">
      <c r="T795" s="5"/>
      <c r="U795" s="5"/>
      <c r="V795" s="5"/>
      <c r="W795" s="5"/>
    </row>
    <row r="796" ht="15.75" customHeight="1">
      <c r="T796" s="5"/>
      <c r="U796" s="5"/>
      <c r="V796" s="5"/>
      <c r="W796" s="5"/>
    </row>
    <row r="797" ht="15.75" customHeight="1">
      <c r="T797" s="5"/>
      <c r="U797" s="5"/>
      <c r="V797" s="5"/>
      <c r="W797" s="5"/>
    </row>
    <row r="798" ht="15.75" customHeight="1">
      <c r="T798" s="5"/>
      <c r="U798" s="5"/>
      <c r="V798" s="5"/>
      <c r="W798" s="5"/>
    </row>
    <row r="799" ht="15.75" customHeight="1">
      <c r="T799" s="5"/>
      <c r="U799" s="5"/>
      <c r="V799" s="5"/>
      <c r="W799" s="5"/>
    </row>
    <row r="800" ht="15.75" customHeight="1">
      <c r="T800" s="5"/>
      <c r="U800" s="5"/>
      <c r="V800" s="5"/>
      <c r="W800" s="5"/>
    </row>
    <row r="801" ht="15.75" customHeight="1">
      <c r="T801" s="5"/>
      <c r="U801" s="5"/>
      <c r="V801" s="5"/>
      <c r="W801" s="5"/>
    </row>
    <row r="802" ht="15.75" customHeight="1">
      <c r="T802" s="5"/>
      <c r="U802" s="5"/>
      <c r="V802" s="5"/>
      <c r="W802" s="5"/>
    </row>
    <row r="803" ht="15.75" customHeight="1">
      <c r="T803" s="5"/>
      <c r="U803" s="5"/>
      <c r="V803" s="5"/>
      <c r="W803" s="5"/>
    </row>
    <row r="804" ht="15.75" customHeight="1">
      <c r="T804" s="5"/>
      <c r="U804" s="5"/>
      <c r="V804" s="5"/>
      <c r="W804" s="5"/>
    </row>
    <row r="805" ht="15.75" customHeight="1">
      <c r="T805" s="5"/>
      <c r="U805" s="5"/>
      <c r="V805" s="5"/>
      <c r="W805" s="5"/>
    </row>
    <row r="806" ht="15.75" customHeight="1">
      <c r="T806" s="5"/>
      <c r="U806" s="5"/>
      <c r="V806" s="5"/>
      <c r="W806" s="5"/>
    </row>
    <row r="807" ht="15.75" customHeight="1">
      <c r="T807" s="5"/>
      <c r="U807" s="5"/>
      <c r="V807" s="5"/>
      <c r="W807" s="5"/>
    </row>
    <row r="808" ht="15.75" customHeight="1">
      <c r="T808" s="5"/>
      <c r="U808" s="5"/>
      <c r="V808" s="5"/>
      <c r="W808" s="5"/>
    </row>
    <row r="809" ht="15.75" customHeight="1">
      <c r="T809" s="5"/>
      <c r="U809" s="5"/>
      <c r="V809" s="5"/>
      <c r="W809" s="5"/>
    </row>
    <row r="810" ht="15.75" customHeight="1">
      <c r="T810" s="5"/>
      <c r="U810" s="5"/>
      <c r="V810" s="5"/>
      <c r="W810" s="5"/>
    </row>
    <row r="811" ht="15.75" customHeight="1">
      <c r="T811" s="5"/>
      <c r="U811" s="5"/>
      <c r="V811" s="5"/>
      <c r="W811" s="5"/>
    </row>
    <row r="812" ht="15.75" customHeight="1">
      <c r="T812" s="5"/>
      <c r="U812" s="5"/>
      <c r="V812" s="5"/>
      <c r="W812" s="5"/>
    </row>
    <row r="813" ht="15.75" customHeight="1">
      <c r="T813" s="5"/>
      <c r="U813" s="5"/>
      <c r="V813" s="5"/>
      <c r="W813" s="5"/>
    </row>
    <row r="814" ht="15.75" customHeight="1">
      <c r="T814" s="5"/>
      <c r="U814" s="5"/>
      <c r="V814" s="5"/>
      <c r="W814" s="5"/>
    </row>
    <row r="815" ht="15.75" customHeight="1">
      <c r="T815" s="5"/>
      <c r="U815" s="5"/>
      <c r="V815" s="5"/>
      <c r="W815" s="5"/>
    </row>
    <row r="816" ht="15.75" customHeight="1">
      <c r="T816" s="5"/>
      <c r="U816" s="5"/>
      <c r="V816" s="5"/>
      <c r="W816" s="5"/>
    </row>
    <row r="817" ht="15.75" customHeight="1">
      <c r="T817" s="5"/>
      <c r="U817" s="5"/>
      <c r="V817" s="5"/>
      <c r="W817" s="5"/>
    </row>
    <row r="818" ht="15.75" customHeight="1">
      <c r="T818" s="5"/>
      <c r="U818" s="5"/>
      <c r="V818" s="5"/>
      <c r="W818" s="5"/>
    </row>
    <row r="819" ht="15.75" customHeight="1">
      <c r="T819" s="5"/>
      <c r="U819" s="5"/>
      <c r="V819" s="5"/>
      <c r="W819" s="5"/>
    </row>
    <row r="820" ht="15.75" customHeight="1">
      <c r="T820" s="5"/>
      <c r="U820" s="5"/>
      <c r="V820" s="5"/>
      <c r="W820" s="5"/>
    </row>
    <row r="821" ht="15.75" customHeight="1">
      <c r="T821" s="5"/>
      <c r="U821" s="5"/>
      <c r="V821" s="5"/>
      <c r="W821" s="5"/>
    </row>
    <row r="822" ht="15.75" customHeight="1">
      <c r="T822" s="5"/>
      <c r="U822" s="5"/>
      <c r="V822" s="5"/>
      <c r="W822" s="5"/>
    </row>
    <row r="823" ht="15.75" customHeight="1">
      <c r="T823" s="5"/>
      <c r="U823" s="5"/>
      <c r="V823" s="5"/>
      <c r="W823" s="5"/>
    </row>
    <row r="824" ht="15.75" customHeight="1">
      <c r="T824" s="5"/>
      <c r="U824" s="5"/>
      <c r="V824" s="5"/>
      <c r="W824" s="5"/>
    </row>
    <row r="825" ht="15.75" customHeight="1">
      <c r="T825" s="5"/>
      <c r="U825" s="5"/>
      <c r="V825" s="5"/>
      <c r="W825" s="5"/>
    </row>
    <row r="826" ht="15.75" customHeight="1">
      <c r="T826" s="5"/>
      <c r="U826" s="5"/>
      <c r="V826" s="5"/>
      <c r="W826" s="5"/>
    </row>
    <row r="827" ht="15.75" customHeight="1">
      <c r="T827" s="5"/>
      <c r="U827" s="5"/>
      <c r="V827" s="5"/>
      <c r="W827" s="5"/>
    </row>
    <row r="828" ht="15.75" customHeight="1">
      <c r="T828" s="5"/>
      <c r="U828" s="5"/>
      <c r="V828" s="5"/>
      <c r="W828" s="5"/>
    </row>
    <row r="829" ht="15.75" customHeight="1">
      <c r="T829" s="5"/>
      <c r="U829" s="5"/>
      <c r="V829" s="5"/>
      <c r="W829" s="5"/>
    </row>
    <row r="830" ht="15.75" customHeight="1">
      <c r="T830" s="5"/>
      <c r="U830" s="5"/>
      <c r="V830" s="5"/>
      <c r="W830" s="5"/>
    </row>
    <row r="831" ht="15.75" customHeight="1">
      <c r="T831" s="5"/>
      <c r="U831" s="5"/>
      <c r="V831" s="5"/>
      <c r="W831" s="5"/>
    </row>
    <row r="832" ht="15.75" customHeight="1">
      <c r="T832" s="5"/>
      <c r="U832" s="5"/>
      <c r="V832" s="5"/>
      <c r="W832" s="5"/>
    </row>
    <row r="833" ht="15.75" customHeight="1">
      <c r="T833" s="5"/>
      <c r="U833" s="5"/>
      <c r="V833" s="5"/>
      <c r="W833" s="5"/>
    </row>
    <row r="834" ht="15.75" customHeight="1">
      <c r="T834" s="5"/>
      <c r="U834" s="5"/>
      <c r="V834" s="5"/>
      <c r="W834" s="5"/>
    </row>
    <row r="835" ht="15.75" customHeight="1">
      <c r="T835" s="5"/>
      <c r="U835" s="5"/>
      <c r="V835" s="5"/>
      <c r="W835" s="5"/>
    </row>
    <row r="836" ht="15.75" customHeight="1">
      <c r="T836" s="5"/>
      <c r="U836" s="5"/>
      <c r="V836" s="5"/>
      <c r="W836" s="5"/>
    </row>
    <row r="837" ht="15.75" customHeight="1">
      <c r="T837" s="5"/>
      <c r="U837" s="5"/>
      <c r="V837" s="5"/>
      <c r="W837" s="5"/>
    </row>
    <row r="838" ht="15.75" customHeight="1">
      <c r="T838" s="5"/>
      <c r="U838" s="5"/>
      <c r="V838" s="5"/>
      <c r="W838" s="5"/>
    </row>
    <row r="839" ht="15.75" customHeight="1">
      <c r="T839" s="5"/>
      <c r="U839" s="5"/>
      <c r="V839" s="5"/>
      <c r="W839" s="5"/>
    </row>
    <row r="840" ht="15.75" customHeight="1">
      <c r="T840" s="5"/>
      <c r="U840" s="5"/>
      <c r="V840" s="5"/>
      <c r="W840" s="5"/>
    </row>
    <row r="841" ht="15.75" customHeight="1">
      <c r="T841" s="5"/>
      <c r="U841" s="5"/>
      <c r="V841" s="5"/>
      <c r="W841" s="5"/>
    </row>
    <row r="842" ht="15.75" customHeight="1">
      <c r="T842" s="5"/>
      <c r="U842" s="5"/>
      <c r="V842" s="5"/>
      <c r="W842" s="5"/>
    </row>
    <row r="843" ht="15.75" customHeight="1">
      <c r="T843" s="5"/>
      <c r="U843" s="5"/>
      <c r="V843" s="5"/>
      <c r="W843" s="5"/>
    </row>
    <row r="844" ht="15.75" customHeight="1">
      <c r="T844" s="5"/>
      <c r="U844" s="5"/>
      <c r="V844" s="5"/>
      <c r="W844" s="5"/>
    </row>
    <row r="845" ht="15.75" customHeight="1">
      <c r="T845" s="5"/>
      <c r="U845" s="5"/>
      <c r="V845" s="5"/>
      <c r="W845" s="5"/>
    </row>
    <row r="846" ht="15.75" customHeight="1">
      <c r="T846" s="5"/>
      <c r="U846" s="5"/>
      <c r="V846" s="5"/>
      <c r="W846" s="5"/>
    </row>
    <row r="847" ht="15.75" customHeight="1">
      <c r="T847" s="5"/>
      <c r="U847" s="5"/>
      <c r="V847" s="5"/>
      <c r="W847" s="5"/>
    </row>
    <row r="848" ht="15.75" customHeight="1">
      <c r="T848" s="5"/>
      <c r="U848" s="5"/>
      <c r="V848" s="5"/>
      <c r="W848" s="5"/>
    </row>
    <row r="849" ht="15.75" customHeight="1">
      <c r="T849" s="5"/>
      <c r="U849" s="5"/>
      <c r="V849" s="5"/>
      <c r="W849" s="5"/>
    </row>
    <row r="850" ht="15.75" customHeight="1">
      <c r="T850" s="5"/>
      <c r="U850" s="5"/>
      <c r="V850" s="5"/>
      <c r="W850" s="5"/>
    </row>
    <row r="851" ht="15.75" customHeight="1">
      <c r="T851" s="5"/>
      <c r="U851" s="5"/>
      <c r="V851" s="5"/>
      <c r="W851" s="5"/>
    </row>
    <row r="852" ht="15.75" customHeight="1">
      <c r="T852" s="5"/>
      <c r="U852" s="5"/>
      <c r="V852" s="5"/>
      <c r="W852" s="5"/>
    </row>
    <row r="853" ht="15.75" customHeight="1">
      <c r="T853" s="5"/>
      <c r="U853" s="5"/>
      <c r="V853" s="5"/>
      <c r="W853" s="5"/>
    </row>
    <row r="854" ht="15.75" customHeight="1">
      <c r="T854" s="5"/>
      <c r="U854" s="5"/>
      <c r="V854" s="5"/>
      <c r="W854" s="5"/>
    </row>
    <row r="855" ht="15.75" customHeight="1">
      <c r="T855" s="5"/>
      <c r="U855" s="5"/>
      <c r="V855" s="5"/>
      <c r="W855" s="5"/>
    </row>
    <row r="856" ht="15.75" customHeight="1">
      <c r="T856" s="5"/>
      <c r="U856" s="5"/>
      <c r="V856" s="5"/>
      <c r="W856" s="5"/>
    </row>
    <row r="857" ht="15.75" customHeight="1">
      <c r="T857" s="5"/>
      <c r="U857" s="5"/>
      <c r="V857" s="5"/>
      <c r="W857" s="5"/>
    </row>
    <row r="858" ht="15.75" customHeight="1">
      <c r="T858" s="5"/>
      <c r="U858" s="5"/>
      <c r="V858" s="5"/>
      <c r="W858" s="5"/>
    </row>
    <row r="859" ht="15.75" customHeight="1">
      <c r="T859" s="5"/>
      <c r="U859" s="5"/>
      <c r="V859" s="5"/>
      <c r="W859" s="5"/>
    </row>
    <row r="860" ht="15.75" customHeight="1">
      <c r="T860" s="5"/>
      <c r="U860" s="5"/>
      <c r="V860" s="5"/>
      <c r="W860" s="5"/>
    </row>
    <row r="861" ht="15.75" customHeight="1">
      <c r="T861" s="5"/>
      <c r="U861" s="5"/>
      <c r="V861" s="5"/>
      <c r="W861" s="5"/>
    </row>
    <row r="862" ht="15.75" customHeight="1">
      <c r="T862" s="5"/>
      <c r="U862" s="5"/>
      <c r="V862" s="5"/>
      <c r="W862" s="5"/>
    </row>
    <row r="863" ht="15.75" customHeight="1">
      <c r="T863" s="5"/>
      <c r="U863" s="5"/>
      <c r="V863" s="5"/>
      <c r="W863" s="5"/>
    </row>
    <row r="864" ht="15.75" customHeight="1">
      <c r="T864" s="5"/>
      <c r="U864" s="5"/>
      <c r="V864" s="5"/>
      <c r="W864" s="5"/>
    </row>
    <row r="865" ht="15.75" customHeight="1">
      <c r="T865" s="5"/>
      <c r="U865" s="5"/>
      <c r="V865" s="5"/>
      <c r="W865" s="5"/>
    </row>
    <row r="866" ht="15.75" customHeight="1">
      <c r="T866" s="5"/>
      <c r="U866" s="5"/>
      <c r="V866" s="5"/>
      <c r="W866" s="5"/>
    </row>
    <row r="867" ht="15.75" customHeight="1">
      <c r="T867" s="5"/>
      <c r="U867" s="5"/>
      <c r="V867" s="5"/>
      <c r="W867" s="5"/>
    </row>
    <row r="868" ht="15.75" customHeight="1">
      <c r="T868" s="5"/>
      <c r="U868" s="5"/>
      <c r="V868" s="5"/>
      <c r="W868" s="5"/>
    </row>
    <row r="869" ht="15.75" customHeight="1">
      <c r="T869" s="5"/>
      <c r="U869" s="5"/>
      <c r="V869" s="5"/>
      <c r="W869" s="5"/>
    </row>
    <row r="870" ht="15.75" customHeight="1">
      <c r="T870" s="5"/>
      <c r="U870" s="5"/>
      <c r="V870" s="5"/>
      <c r="W870" s="5"/>
    </row>
    <row r="871" ht="15.75" customHeight="1">
      <c r="T871" s="5"/>
      <c r="U871" s="5"/>
      <c r="V871" s="5"/>
      <c r="W871" s="5"/>
    </row>
    <row r="872" ht="15.75" customHeight="1">
      <c r="T872" s="5"/>
      <c r="U872" s="5"/>
      <c r="V872" s="5"/>
      <c r="W872" s="5"/>
    </row>
    <row r="873" ht="15.75" customHeight="1">
      <c r="T873" s="5"/>
      <c r="U873" s="5"/>
      <c r="V873" s="5"/>
      <c r="W873" s="5"/>
    </row>
    <row r="874" ht="15.75" customHeight="1">
      <c r="T874" s="5"/>
      <c r="U874" s="5"/>
      <c r="V874" s="5"/>
      <c r="W874" s="5"/>
    </row>
    <row r="875" ht="15.75" customHeight="1">
      <c r="T875" s="5"/>
      <c r="U875" s="5"/>
      <c r="V875" s="5"/>
      <c r="W875" s="5"/>
    </row>
    <row r="876" ht="15.75" customHeight="1">
      <c r="T876" s="5"/>
      <c r="U876" s="5"/>
      <c r="V876" s="5"/>
      <c r="W876" s="5"/>
    </row>
    <row r="877" ht="15.75" customHeight="1">
      <c r="T877" s="5"/>
      <c r="U877" s="5"/>
      <c r="V877" s="5"/>
      <c r="W877" s="5"/>
    </row>
    <row r="878" ht="15.75" customHeight="1">
      <c r="T878" s="5"/>
      <c r="U878" s="5"/>
      <c r="V878" s="5"/>
      <c r="W878" s="5"/>
    </row>
    <row r="879" ht="15.75" customHeight="1">
      <c r="T879" s="5"/>
      <c r="U879" s="5"/>
      <c r="V879" s="5"/>
      <c r="W879" s="5"/>
    </row>
    <row r="880" ht="15.75" customHeight="1">
      <c r="T880" s="5"/>
      <c r="U880" s="5"/>
      <c r="V880" s="5"/>
      <c r="W880" s="5"/>
    </row>
    <row r="881" ht="15.75" customHeight="1">
      <c r="T881" s="5"/>
      <c r="U881" s="5"/>
      <c r="V881" s="5"/>
      <c r="W881" s="5"/>
    </row>
    <row r="882" ht="15.75" customHeight="1">
      <c r="T882" s="5"/>
      <c r="U882" s="5"/>
      <c r="V882" s="5"/>
      <c r="W882" s="5"/>
    </row>
    <row r="883" ht="15.75" customHeight="1">
      <c r="T883" s="5"/>
      <c r="U883" s="5"/>
      <c r="V883" s="5"/>
      <c r="W883" s="5"/>
    </row>
    <row r="884" ht="15.75" customHeight="1">
      <c r="T884" s="5"/>
      <c r="U884" s="5"/>
      <c r="V884" s="5"/>
      <c r="W884" s="5"/>
    </row>
    <row r="885" ht="15.75" customHeight="1">
      <c r="T885" s="5"/>
      <c r="U885" s="5"/>
      <c r="V885" s="5"/>
      <c r="W885" s="5"/>
    </row>
    <row r="886" ht="15.75" customHeight="1">
      <c r="T886" s="5"/>
      <c r="U886" s="5"/>
      <c r="V886" s="5"/>
      <c r="W886" s="5"/>
    </row>
    <row r="887" ht="15.75" customHeight="1">
      <c r="T887" s="5"/>
      <c r="U887" s="5"/>
      <c r="V887" s="5"/>
      <c r="W887" s="5"/>
    </row>
    <row r="888" ht="15.75" customHeight="1">
      <c r="T888" s="5"/>
      <c r="U888" s="5"/>
      <c r="V888" s="5"/>
      <c r="W888" s="5"/>
    </row>
    <row r="889" ht="15.75" customHeight="1">
      <c r="T889" s="5"/>
      <c r="U889" s="5"/>
      <c r="V889" s="5"/>
      <c r="W889" s="5"/>
    </row>
    <row r="890" ht="15.75" customHeight="1">
      <c r="T890" s="5"/>
      <c r="U890" s="5"/>
      <c r="V890" s="5"/>
      <c r="W890" s="5"/>
    </row>
    <row r="891" ht="15.75" customHeight="1">
      <c r="T891" s="5"/>
      <c r="U891" s="5"/>
      <c r="V891" s="5"/>
      <c r="W891" s="5"/>
    </row>
    <row r="892" ht="15.75" customHeight="1">
      <c r="T892" s="5"/>
      <c r="U892" s="5"/>
      <c r="V892" s="5"/>
      <c r="W892" s="5"/>
    </row>
    <row r="893" ht="15.75" customHeight="1">
      <c r="T893" s="5"/>
      <c r="U893" s="5"/>
      <c r="V893" s="5"/>
      <c r="W893" s="5"/>
    </row>
    <row r="894" ht="15.75" customHeight="1">
      <c r="T894" s="5"/>
      <c r="U894" s="5"/>
      <c r="V894" s="5"/>
      <c r="W894" s="5"/>
    </row>
    <row r="895" ht="15.75" customHeight="1">
      <c r="T895" s="5"/>
      <c r="U895" s="5"/>
      <c r="V895" s="5"/>
      <c r="W895" s="5"/>
    </row>
    <row r="896" ht="15.75" customHeight="1">
      <c r="T896" s="5"/>
      <c r="U896" s="5"/>
      <c r="V896" s="5"/>
      <c r="W896" s="5"/>
    </row>
    <row r="897" ht="15.75" customHeight="1">
      <c r="T897" s="5"/>
      <c r="U897" s="5"/>
      <c r="V897" s="5"/>
      <c r="W897" s="5"/>
    </row>
    <row r="898" ht="15.75" customHeight="1">
      <c r="T898" s="5"/>
      <c r="U898" s="5"/>
      <c r="V898" s="5"/>
      <c r="W898" s="5"/>
    </row>
    <row r="899" ht="15.75" customHeight="1">
      <c r="T899" s="5"/>
      <c r="U899" s="5"/>
      <c r="V899" s="5"/>
      <c r="W899" s="5"/>
    </row>
    <row r="900" ht="15.75" customHeight="1">
      <c r="T900" s="5"/>
      <c r="U900" s="5"/>
      <c r="V900" s="5"/>
      <c r="W900" s="5"/>
    </row>
    <row r="901" ht="15.75" customHeight="1">
      <c r="T901" s="5"/>
      <c r="U901" s="5"/>
      <c r="V901" s="5"/>
      <c r="W901" s="5"/>
    </row>
    <row r="902" ht="15.75" customHeight="1">
      <c r="T902" s="5"/>
      <c r="U902" s="5"/>
      <c r="V902" s="5"/>
      <c r="W902" s="5"/>
    </row>
    <row r="903" ht="15.75" customHeight="1">
      <c r="T903" s="5"/>
      <c r="U903" s="5"/>
      <c r="V903" s="5"/>
      <c r="W903" s="5"/>
    </row>
    <row r="904" ht="15.75" customHeight="1">
      <c r="T904" s="5"/>
      <c r="U904" s="5"/>
      <c r="V904" s="5"/>
      <c r="W904" s="5"/>
    </row>
    <row r="905" ht="15.75" customHeight="1">
      <c r="T905" s="5"/>
      <c r="U905" s="5"/>
      <c r="V905" s="5"/>
      <c r="W905" s="5"/>
    </row>
    <row r="906" ht="15.75" customHeight="1">
      <c r="T906" s="5"/>
      <c r="U906" s="5"/>
      <c r="V906" s="5"/>
      <c r="W906" s="5"/>
    </row>
    <row r="907" ht="15.75" customHeight="1">
      <c r="T907" s="5"/>
      <c r="U907" s="5"/>
      <c r="V907" s="5"/>
      <c r="W907" s="5"/>
    </row>
    <row r="908" ht="15.75" customHeight="1">
      <c r="T908" s="5"/>
      <c r="U908" s="5"/>
      <c r="V908" s="5"/>
      <c r="W908" s="5"/>
    </row>
    <row r="909" ht="15.75" customHeight="1">
      <c r="T909" s="5"/>
      <c r="U909" s="5"/>
      <c r="V909" s="5"/>
      <c r="W909" s="5"/>
    </row>
    <row r="910" ht="15.75" customHeight="1">
      <c r="T910" s="5"/>
      <c r="U910" s="5"/>
      <c r="V910" s="5"/>
      <c r="W910" s="5"/>
    </row>
    <row r="911" ht="15.75" customHeight="1">
      <c r="T911" s="5"/>
      <c r="U911" s="5"/>
      <c r="V911" s="5"/>
      <c r="W911" s="5"/>
    </row>
    <row r="912" ht="15.75" customHeight="1">
      <c r="T912" s="5"/>
      <c r="U912" s="5"/>
      <c r="V912" s="5"/>
      <c r="W912" s="5"/>
    </row>
    <row r="913" ht="15.75" customHeight="1">
      <c r="T913" s="5"/>
      <c r="U913" s="5"/>
      <c r="V913" s="5"/>
      <c r="W913" s="5"/>
    </row>
    <row r="914" ht="15.75" customHeight="1">
      <c r="T914" s="5"/>
      <c r="U914" s="5"/>
      <c r="V914" s="5"/>
      <c r="W914" s="5"/>
    </row>
    <row r="915" ht="15.75" customHeight="1">
      <c r="T915" s="5"/>
      <c r="U915" s="5"/>
      <c r="V915" s="5"/>
      <c r="W915" s="5"/>
    </row>
    <row r="916" ht="15.75" customHeight="1">
      <c r="T916" s="5"/>
      <c r="U916" s="5"/>
      <c r="V916" s="5"/>
      <c r="W916" s="5"/>
    </row>
    <row r="917" ht="15.75" customHeight="1">
      <c r="T917" s="5"/>
      <c r="U917" s="5"/>
      <c r="V917" s="5"/>
      <c r="W917" s="5"/>
    </row>
    <row r="918" ht="15.75" customHeight="1">
      <c r="T918" s="5"/>
      <c r="U918" s="5"/>
      <c r="V918" s="5"/>
      <c r="W918" s="5"/>
    </row>
    <row r="919" ht="15.75" customHeight="1">
      <c r="T919" s="5"/>
      <c r="U919" s="5"/>
      <c r="V919" s="5"/>
      <c r="W919" s="5"/>
    </row>
    <row r="920" ht="15.75" customHeight="1">
      <c r="T920" s="5"/>
      <c r="U920" s="5"/>
      <c r="V920" s="5"/>
      <c r="W920" s="5"/>
    </row>
    <row r="921" ht="15.75" customHeight="1">
      <c r="T921" s="5"/>
      <c r="U921" s="5"/>
      <c r="V921" s="5"/>
      <c r="W921" s="5"/>
    </row>
    <row r="922" ht="15.75" customHeight="1">
      <c r="T922" s="5"/>
      <c r="U922" s="5"/>
      <c r="V922" s="5"/>
      <c r="W922" s="5"/>
    </row>
    <row r="923" ht="15.75" customHeight="1">
      <c r="T923" s="5"/>
      <c r="U923" s="5"/>
      <c r="V923" s="5"/>
      <c r="W923" s="5"/>
    </row>
    <row r="924" ht="15.75" customHeight="1">
      <c r="T924" s="5"/>
      <c r="U924" s="5"/>
      <c r="V924" s="5"/>
      <c r="W924" s="5"/>
    </row>
    <row r="925" ht="15.75" customHeight="1">
      <c r="T925" s="5"/>
      <c r="U925" s="5"/>
      <c r="V925" s="5"/>
      <c r="W925" s="5"/>
    </row>
    <row r="926" ht="15.75" customHeight="1">
      <c r="T926" s="5"/>
      <c r="U926" s="5"/>
      <c r="V926" s="5"/>
      <c r="W926" s="5"/>
    </row>
    <row r="927" ht="15.75" customHeight="1">
      <c r="T927" s="5"/>
      <c r="U927" s="5"/>
      <c r="V927" s="5"/>
      <c r="W927" s="5"/>
    </row>
    <row r="928" ht="15.75" customHeight="1">
      <c r="T928" s="5"/>
      <c r="U928" s="5"/>
      <c r="V928" s="5"/>
      <c r="W928" s="5"/>
    </row>
    <row r="929" ht="15.75" customHeight="1">
      <c r="T929" s="5"/>
      <c r="U929" s="5"/>
      <c r="V929" s="5"/>
      <c r="W929" s="5"/>
    </row>
    <row r="930" ht="15.75" customHeight="1">
      <c r="T930" s="5"/>
      <c r="U930" s="5"/>
      <c r="V930" s="5"/>
      <c r="W930" s="5"/>
    </row>
    <row r="931" ht="15.75" customHeight="1">
      <c r="T931" s="5"/>
      <c r="U931" s="5"/>
      <c r="V931" s="5"/>
      <c r="W931" s="5"/>
    </row>
    <row r="932" ht="15.75" customHeight="1">
      <c r="T932" s="5"/>
      <c r="U932" s="5"/>
      <c r="V932" s="5"/>
      <c r="W932" s="5"/>
    </row>
    <row r="933" ht="15.75" customHeight="1">
      <c r="T933" s="5"/>
      <c r="U933" s="5"/>
      <c r="V933" s="5"/>
      <c r="W933" s="5"/>
    </row>
    <row r="934" ht="15.75" customHeight="1">
      <c r="T934" s="5"/>
      <c r="U934" s="5"/>
      <c r="V934" s="5"/>
      <c r="W934" s="5"/>
    </row>
    <row r="935" ht="15.75" customHeight="1">
      <c r="T935" s="5"/>
      <c r="U935" s="5"/>
      <c r="V935" s="5"/>
      <c r="W935" s="5"/>
    </row>
    <row r="936" ht="15.75" customHeight="1">
      <c r="T936" s="5"/>
      <c r="U936" s="5"/>
      <c r="V936" s="5"/>
      <c r="W936" s="5"/>
    </row>
    <row r="937" ht="15.75" customHeight="1">
      <c r="T937" s="5"/>
      <c r="U937" s="5"/>
      <c r="V937" s="5"/>
      <c r="W937" s="5"/>
    </row>
    <row r="938" ht="15.75" customHeight="1">
      <c r="T938" s="5"/>
      <c r="U938" s="5"/>
      <c r="V938" s="5"/>
      <c r="W938" s="5"/>
    </row>
    <row r="939" ht="15.75" customHeight="1">
      <c r="T939" s="5"/>
      <c r="U939" s="5"/>
      <c r="V939" s="5"/>
      <c r="W939" s="5"/>
    </row>
    <row r="940" ht="15.75" customHeight="1">
      <c r="T940" s="5"/>
      <c r="U940" s="5"/>
      <c r="V940" s="5"/>
      <c r="W940" s="5"/>
    </row>
    <row r="941" ht="15.75" customHeight="1">
      <c r="T941" s="5"/>
      <c r="U941" s="5"/>
      <c r="V941" s="5"/>
      <c r="W941" s="5"/>
    </row>
    <row r="942" ht="15.75" customHeight="1">
      <c r="T942" s="5"/>
      <c r="U942" s="5"/>
      <c r="V942" s="5"/>
      <c r="W942" s="5"/>
    </row>
    <row r="943" ht="15.75" customHeight="1">
      <c r="T943" s="5"/>
      <c r="U943" s="5"/>
      <c r="V943" s="5"/>
      <c r="W943" s="5"/>
    </row>
    <row r="944" ht="15.75" customHeight="1">
      <c r="T944" s="5"/>
      <c r="U944" s="5"/>
      <c r="V944" s="5"/>
      <c r="W944" s="5"/>
    </row>
    <row r="945" ht="15.75" customHeight="1">
      <c r="T945" s="5"/>
      <c r="U945" s="5"/>
      <c r="V945" s="5"/>
      <c r="W945" s="5"/>
    </row>
    <row r="946" ht="15.75" customHeight="1">
      <c r="T946" s="5"/>
      <c r="U946" s="5"/>
      <c r="V946" s="5"/>
      <c r="W946" s="5"/>
    </row>
    <row r="947" ht="15.75" customHeight="1">
      <c r="T947" s="5"/>
      <c r="U947" s="5"/>
      <c r="V947" s="5"/>
      <c r="W947" s="5"/>
    </row>
    <row r="948" ht="15.75" customHeight="1">
      <c r="T948" s="5"/>
      <c r="U948" s="5"/>
      <c r="V948" s="5"/>
      <c r="W948" s="5"/>
    </row>
    <row r="949" ht="15.75" customHeight="1">
      <c r="T949" s="5"/>
      <c r="U949" s="5"/>
      <c r="V949" s="5"/>
      <c r="W949" s="5"/>
    </row>
    <row r="950" ht="15.75" customHeight="1">
      <c r="T950" s="5"/>
      <c r="U950" s="5"/>
      <c r="V950" s="5"/>
      <c r="W950" s="5"/>
    </row>
    <row r="951" ht="15.75" customHeight="1">
      <c r="T951" s="5"/>
      <c r="U951" s="5"/>
      <c r="V951" s="5"/>
      <c r="W951" s="5"/>
    </row>
    <row r="952" ht="15.75" customHeight="1">
      <c r="T952" s="5"/>
      <c r="U952" s="5"/>
      <c r="V952" s="5"/>
      <c r="W952" s="5"/>
    </row>
    <row r="953" ht="15.75" customHeight="1">
      <c r="T953" s="5"/>
      <c r="U953" s="5"/>
      <c r="V953" s="5"/>
      <c r="W953" s="5"/>
    </row>
    <row r="954" ht="15.75" customHeight="1">
      <c r="T954" s="5"/>
      <c r="U954" s="5"/>
      <c r="V954" s="5"/>
      <c r="W954" s="5"/>
    </row>
    <row r="955" ht="15.75" customHeight="1">
      <c r="T955" s="5"/>
      <c r="U955" s="5"/>
      <c r="V955" s="5"/>
      <c r="W955" s="5"/>
    </row>
    <row r="956" ht="15.75" customHeight="1">
      <c r="T956" s="5"/>
      <c r="U956" s="5"/>
      <c r="V956" s="5"/>
      <c r="W956" s="5"/>
    </row>
    <row r="957" ht="15.75" customHeight="1">
      <c r="T957" s="5"/>
      <c r="U957" s="5"/>
      <c r="V957" s="5"/>
      <c r="W957" s="5"/>
    </row>
    <row r="958" ht="15.75" customHeight="1">
      <c r="T958" s="5"/>
      <c r="U958" s="5"/>
      <c r="V958" s="5"/>
      <c r="W958" s="5"/>
    </row>
    <row r="959" ht="15.75" customHeight="1">
      <c r="T959" s="5"/>
      <c r="U959" s="5"/>
      <c r="V959" s="5"/>
      <c r="W959" s="5"/>
    </row>
    <row r="960" ht="15.75" customHeight="1">
      <c r="T960" s="5"/>
      <c r="U960" s="5"/>
      <c r="V960" s="5"/>
      <c r="W960" s="5"/>
    </row>
    <row r="961" ht="15.75" customHeight="1">
      <c r="T961" s="5"/>
      <c r="U961" s="5"/>
      <c r="V961" s="5"/>
      <c r="W961" s="5"/>
    </row>
    <row r="962" ht="15.75" customHeight="1">
      <c r="T962" s="5"/>
      <c r="U962" s="5"/>
      <c r="V962" s="5"/>
      <c r="W962" s="5"/>
    </row>
    <row r="963" ht="15.75" customHeight="1">
      <c r="T963" s="5"/>
      <c r="U963" s="5"/>
      <c r="V963" s="5"/>
      <c r="W963" s="5"/>
    </row>
    <row r="964" ht="15.75" customHeight="1">
      <c r="T964" s="5"/>
      <c r="U964" s="5"/>
      <c r="V964" s="5"/>
      <c r="W964" s="5"/>
    </row>
    <row r="965" ht="15.75" customHeight="1">
      <c r="T965" s="5"/>
      <c r="U965" s="5"/>
      <c r="V965" s="5"/>
      <c r="W965" s="5"/>
    </row>
    <row r="966" ht="15.75" customHeight="1">
      <c r="T966" s="5"/>
      <c r="U966" s="5"/>
      <c r="V966" s="5"/>
      <c r="W966" s="5"/>
    </row>
    <row r="967" ht="15.75" customHeight="1">
      <c r="T967" s="5"/>
      <c r="U967" s="5"/>
      <c r="V967" s="5"/>
      <c r="W967" s="5"/>
    </row>
    <row r="968" ht="15.75" customHeight="1">
      <c r="T968" s="5"/>
      <c r="U968" s="5"/>
      <c r="V968" s="5"/>
      <c r="W968" s="5"/>
    </row>
    <row r="969" ht="15.75" customHeight="1">
      <c r="T969" s="5"/>
      <c r="U969" s="5"/>
      <c r="V969" s="5"/>
      <c r="W969" s="5"/>
    </row>
    <row r="970" ht="15.75" customHeight="1">
      <c r="T970" s="5"/>
      <c r="U970" s="5"/>
      <c r="V970" s="5"/>
      <c r="W970" s="5"/>
    </row>
    <row r="971" ht="15.75" customHeight="1">
      <c r="T971" s="5"/>
      <c r="U971" s="5"/>
      <c r="V971" s="5"/>
      <c r="W971" s="5"/>
    </row>
    <row r="972" ht="15.75" customHeight="1">
      <c r="T972" s="5"/>
      <c r="U972" s="5"/>
      <c r="V972" s="5"/>
      <c r="W972" s="5"/>
    </row>
    <row r="973" ht="15.75" customHeight="1">
      <c r="T973" s="5"/>
      <c r="U973" s="5"/>
      <c r="V973" s="5"/>
      <c r="W973" s="5"/>
    </row>
    <row r="974" ht="15.75" customHeight="1">
      <c r="T974" s="5"/>
      <c r="U974" s="5"/>
      <c r="V974" s="5"/>
      <c r="W974" s="5"/>
    </row>
    <row r="975" ht="15.75" customHeight="1">
      <c r="T975" s="5"/>
      <c r="U975" s="5"/>
      <c r="V975" s="5"/>
      <c r="W975" s="5"/>
    </row>
    <row r="976" ht="15.75" customHeight="1">
      <c r="T976" s="5"/>
      <c r="U976" s="5"/>
      <c r="V976" s="5"/>
      <c r="W976" s="5"/>
    </row>
    <row r="977" ht="15.75" customHeight="1">
      <c r="T977" s="5"/>
      <c r="U977" s="5"/>
      <c r="V977" s="5"/>
      <c r="W977" s="5"/>
    </row>
    <row r="978" ht="15.75" customHeight="1">
      <c r="T978" s="5"/>
      <c r="U978" s="5"/>
      <c r="V978" s="5"/>
      <c r="W978" s="5"/>
    </row>
    <row r="979" ht="15.75" customHeight="1">
      <c r="T979" s="5"/>
      <c r="U979" s="5"/>
      <c r="V979" s="5"/>
      <c r="W979" s="5"/>
    </row>
    <row r="980" ht="15.75" customHeight="1">
      <c r="T980" s="5"/>
      <c r="U980" s="5"/>
      <c r="V980" s="5"/>
      <c r="W980" s="5"/>
    </row>
    <row r="981" ht="15.75" customHeight="1">
      <c r="T981" s="5"/>
      <c r="U981" s="5"/>
      <c r="V981" s="5"/>
      <c r="W981" s="5"/>
    </row>
    <row r="982" ht="15.75" customHeight="1">
      <c r="T982" s="5"/>
      <c r="U982" s="5"/>
      <c r="V982" s="5"/>
      <c r="W982" s="5"/>
    </row>
    <row r="983" ht="15.75" customHeight="1">
      <c r="T983" s="5"/>
      <c r="U983" s="5"/>
      <c r="V983" s="5"/>
      <c r="W983" s="5"/>
    </row>
    <row r="984" ht="15.75" customHeight="1">
      <c r="T984" s="5"/>
      <c r="U984" s="5"/>
      <c r="V984" s="5"/>
      <c r="W984" s="5"/>
    </row>
    <row r="985" ht="15.75" customHeight="1">
      <c r="T985" s="5"/>
      <c r="U985" s="5"/>
      <c r="V985" s="5"/>
      <c r="W985" s="5"/>
    </row>
    <row r="986" ht="15.75" customHeight="1">
      <c r="T986" s="5"/>
      <c r="U986" s="5"/>
      <c r="V986" s="5"/>
      <c r="W986" s="5"/>
    </row>
    <row r="987" ht="15.75" customHeight="1">
      <c r="T987" s="5"/>
      <c r="U987" s="5"/>
      <c r="V987" s="5"/>
      <c r="W987" s="5"/>
    </row>
    <row r="988" ht="15.75" customHeight="1">
      <c r="T988" s="5"/>
      <c r="U988" s="5"/>
      <c r="V988" s="5"/>
      <c r="W988" s="5"/>
    </row>
    <row r="989" ht="15.75" customHeight="1">
      <c r="T989" s="5"/>
      <c r="U989" s="5"/>
      <c r="V989" s="5"/>
      <c r="W989" s="5"/>
    </row>
    <row r="990" ht="15.75" customHeight="1">
      <c r="T990" s="5"/>
      <c r="U990" s="5"/>
      <c r="V990" s="5"/>
      <c r="W990" s="5"/>
    </row>
    <row r="991" ht="15.75" customHeight="1">
      <c r="T991" s="5"/>
      <c r="U991" s="5"/>
      <c r="V991" s="5"/>
      <c r="W991" s="5"/>
    </row>
    <row r="992" ht="15.75" customHeight="1">
      <c r="T992" s="5"/>
      <c r="U992" s="5"/>
      <c r="V992" s="5"/>
      <c r="W992" s="5"/>
    </row>
    <row r="993" ht="15.75" customHeight="1">
      <c r="T993" s="5"/>
      <c r="U993" s="5"/>
      <c r="V993" s="5"/>
      <c r="W993" s="5"/>
    </row>
    <row r="994" ht="15.75" customHeight="1">
      <c r="T994" s="5"/>
      <c r="U994" s="5"/>
      <c r="V994" s="5"/>
      <c r="W994" s="5"/>
    </row>
    <row r="995" ht="15.75" customHeight="1">
      <c r="T995" s="5"/>
      <c r="U995" s="5"/>
      <c r="V995" s="5"/>
      <c r="W995" s="5"/>
    </row>
    <row r="996" ht="15.75" customHeight="1">
      <c r="T996" s="5"/>
      <c r="U996" s="5"/>
      <c r="V996" s="5"/>
      <c r="W996" s="5"/>
    </row>
    <row r="997" ht="15.75" customHeight="1">
      <c r="T997" s="5"/>
      <c r="U997" s="5"/>
      <c r="V997" s="5"/>
      <c r="W997" s="5"/>
    </row>
    <row r="998" ht="15.75" customHeight="1">
      <c r="T998" s="5"/>
      <c r="U998" s="5"/>
      <c r="V998" s="5"/>
      <c r="W998" s="5"/>
    </row>
    <row r="999" ht="15.75" customHeight="1">
      <c r="T999" s="5"/>
      <c r="U999" s="5"/>
      <c r="V999" s="5"/>
      <c r="W999" s="5"/>
    </row>
    <row r="1000" ht="15.75" customHeight="1">
      <c r="T1000" s="5"/>
      <c r="U1000" s="5"/>
      <c r="V1000" s="5"/>
      <c r="W1000" s="5"/>
    </row>
  </sheetData>
  <mergeCells count="30">
    <mergeCell ref="P3:Q3"/>
    <mergeCell ref="A43:F43"/>
    <mergeCell ref="G43:L43"/>
    <mergeCell ref="A44:F44"/>
    <mergeCell ref="G44:L44"/>
    <mergeCell ref="B46:C46"/>
    <mergeCell ref="B47:C47"/>
    <mergeCell ref="B50:C50"/>
    <mergeCell ref="B51:C51"/>
    <mergeCell ref="B52:C52"/>
    <mergeCell ref="B53:C53"/>
    <mergeCell ref="B54:C54"/>
    <mergeCell ref="B55:C55"/>
    <mergeCell ref="B56:C56"/>
    <mergeCell ref="B57:C57"/>
    <mergeCell ref="B58:C58"/>
    <mergeCell ref="B59:C59"/>
    <mergeCell ref="B60:C60"/>
    <mergeCell ref="C67:C68"/>
    <mergeCell ref="D67:D68"/>
    <mergeCell ref="E67:E68"/>
    <mergeCell ref="D71:D74"/>
    <mergeCell ref="E71:E74"/>
    <mergeCell ref="B67:B68"/>
    <mergeCell ref="B69:B70"/>
    <mergeCell ref="C69:C70"/>
    <mergeCell ref="D69:D70"/>
    <mergeCell ref="E69:E70"/>
    <mergeCell ref="B71:B74"/>
    <mergeCell ref="C71:C74"/>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1" width="12.14"/>
    <col customWidth="1" min="2" max="2" width="16.43"/>
    <col customWidth="1" min="3" max="3" width="22.43"/>
    <col customWidth="1" min="4" max="8" width="12.14"/>
    <col customWidth="1" min="9" max="9" width="32.71"/>
    <col customWidth="1" min="10" max="10" width="22.86"/>
    <col customWidth="1" min="11" max="12" width="12.14"/>
    <col customWidth="1" min="13" max="13" width="55.43"/>
    <col customWidth="1" min="14" max="30" width="12.14"/>
  </cols>
  <sheetData>
    <row r="1" ht="15.0" customHeight="1">
      <c r="A1" s="93" t="s">
        <v>374</v>
      </c>
      <c r="B1" s="94" t="s">
        <v>531</v>
      </c>
      <c r="C1" s="71"/>
      <c r="D1" s="71"/>
      <c r="E1" s="71"/>
      <c r="F1" s="71"/>
      <c r="G1" s="71"/>
      <c r="H1" s="71"/>
      <c r="I1" s="71"/>
      <c r="J1" s="71"/>
      <c r="K1" s="95"/>
      <c r="L1" s="95"/>
      <c r="M1" s="95"/>
      <c r="N1" s="95"/>
      <c r="O1" s="95"/>
      <c r="P1" s="96"/>
      <c r="Q1" s="96"/>
      <c r="R1" s="5"/>
      <c r="S1" s="5"/>
      <c r="T1" s="5"/>
      <c r="U1" s="5"/>
      <c r="V1" s="5"/>
      <c r="W1" s="5"/>
      <c r="X1" s="5"/>
      <c r="Y1" s="5"/>
      <c r="Z1" s="5"/>
      <c r="AA1" s="5"/>
      <c r="AB1" s="5"/>
      <c r="AC1" s="5"/>
      <c r="AD1" s="5"/>
    </row>
    <row r="2" ht="15.0" customHeight="1">
      <c r="A2" s="93" t="s">
        <v>0</v>
      </c>
      <c r="B2" s="1">
        <f>'Sub order-Isabella'!B$1</f>
        <v>9</v>
      </c>
      <c r="C2" s="71"/>
      <c r="D2" s="97" t="s">
        <v>376</v>
      </c>
      <c r="E2" s="71"/>
      <c r="F2" s="71"/>
      <c r="G2" s="71"/>
      <c r="H2" s="71"/>
      <c r="I2" s="71"/>
      <c r="J2" s="71"/>
      <c r="K2" s="32"/>
      <c r="L2" s="32"/>
      <c r="M2" s="32"/>
      <c r="N2" s="32"/>
      <c r="O2" s="32"/>
      <c r="P2" s="32"/>
      <c r="Q2" s="32"/>
      <c r="R2" s="5"/>
      <c r="S2" s="5"/>
      <c r="T2" s="5"/>
      <c r="U2" s="5"/>
      <c r="V2" s="5"/>
      <c r="W2" s="5"/>
      <c r="X2" s="5"/>
      <c r="Y2" s="5"/>
      <c r="Z2" s="5"/>
      <c r="AA2" s="5"/>
      <c r="AB2" s="5"/>
      <c r="AC2" s="5"/>
      <c r="AD2" s="5"/>
    </row>
    <row r="3" ht="15.0" customHeight="1">
      <c r="A3" s="40"/>
      <c r="B3" s="40"/>
      <c r="C3" s="40"/>
      <c r="D3" s="40"/>
      <c r="E3" s="40"/>
      <c r="F3" s="40"/>
      <c r="G3" s="40"/>
      <c r="H3" s="40"/>
      <c r="I3" s="71"/>
      <c r="J3" s="71"/>
      <c r="K3" s="98"/>
      <c r="L3" s="99"/>
      <c r="M3" s="96"/>
      <c r="N3" s="32"/>
      <c r="O3" s="32"/>
      <c r="P3" s="100" t="s">
        <v>377</v>
      </c>
      <c r="Q3" s="101"/>
      <c r="R3" s="96"/>
      <c r="S3" s="96"/>
      <c r="T3" s="5"/>
      <c r="U3" s="5"/>
      <c r="V3" s="5"/>
      <c r="W3" s="5"/>
      <c r="X3" s="5"/>
      <c r="Y3" s="5"/>
      <c r="Z3" s="5"/>
      <c r="AA3" s="5"/>
      <c r="AB3" s="5"/>
      <c r="AC3" s="5"/>
      <c r="AD3" s="5"/>
    </row>
    <row r="4" ht="15.0" customHeight="1">
      <c r="A4" s="102" t="s">
        <v>378</v>
      </c>
      <c r="B4" s="102" t="s">
        <v>379</v>
      </c>
      <c r="C4" s="103">
        <v>200.0</v>
      </c>
      <c r="D4" s="102" t="s">
        <v>378</v>
      </c>
      <c r="E4" s="102" t="s">
        <v>378</v>
      </c>
      <c r="F4" s="102" t="s">
        <v>378</v>
      </c>
      <c r="G4" s="102" t="s">
        <v>378</v>
      </c>
      <c r="H4" s="102" t="s">
        <v>378</v>
      </c>
      <c r="I4" s="102" t="s">
        <v>378</v>
      </c>
      <c r="K4" s="104"/>
      <c r="L4" s="104"/>
      <c r="M4" s="105"/>
      <c r="N4" s="32"/>
      <c r="O4" s="32"/>
      <c r="P4" s="100" t="s">
        <v>380</v>
      </c>
      <c r="Q4" s="96"/>
      <c r="R4" s="96"/>
      <c r="S4" s="96"/>
      <c r="T4" s="5"/>
      <c r="U4" s="5"/>
      <c r="V4" s="5"/>
      <c r="W4" s="5"/>
      <c r="X4" s="5"/>
      <c r="Y4" s="5"/>
      <c r="Z4" s="5"/>
      <c r="AA4" s="5"/>
      <c r="AB4" s="5"/>
      <c r="AC4" s="5"/>
      <c r="AD4" s="5"/>
    </row>
    <row r="5" ht="15.0" customHeight="1">
      <c r="A5" s="106" t="s">
        <v>2</v>
      </c>
      <c r="B5" s="107"/>
      <c r="C5" s="107" t="s">
        <v>381</v>
      </c>
      <c r="D5" s="108" t="s">
        <v>382</v>
      </c>
      <c r="E5" s="109" t="s">
        <v>383</v>
      </c>
      <c r="F5" s="109" t="s">
        <v>384</v>
      </c>
      <c r="G5" s="109" t="s">
        <v>385</v>
      </c>
      <c r="H5" s="110" t="s">
        <v>386</v>
      </c>
      <c r="I5" s="109" t="s">
        <v>387</v>
      </c>
      <c r="J5" s="71" t="s">
        <v>388</v>
      </c>
      <c r="K5" s="111"/>
      <c r="L5" s="111"/>
      <c r="M5" s="112"/>
      <c r="N5" s="5"/>
      <c r="O5" s="5"/>
      <c r="P5" s="5"/>
      <c r="Q5" s="5"/>
      <c r="R5" s="5"/>
      <c r="S5" s="5"/>
      <c r="T5" s="5"/>
      <c r="U5" s="5"/>
      <c r="V5" s="5"/>
      <c r="W5" s="5"/>
      <c r="X5" s="5"/>
      <c r="Y5" s="5"/>
      <c r="Z5" s="5"/>
      <c r="AA5" s="5"/>
      <c r="AB5" s="5"/>
      <c r="AC5" s="5"/>
      <c r="AD5" s="5"/>
    </row>
    <row r="6" ht="15.0" customHeight="1">
      <c r="A6" s="169">
        <v>46266.0</v>
      </c>
      <c r="B6" s="108">
        <v>894.0</v>
      </c>
      <c r="C6" s="108">
        <f t="shared" ref="C6:C11" si="1">HOUR(J6)*60+MINUTE(J6)</f>
        <v>229</v>
      </c>
      <c r="D6" s="108">
        <f t="shared" ref="D6:D11" si="2">MIN(((B6/(C6/60))/$C$4)*50, 100)</f>
        <v>58.55895197</v>
      </c>
      <c r="E6" s="113" t="s">
        <v>378</v>
      </c>
      <c r="F6" s="113">
        <v>6.0</v>
      </c>
      <c r="G6" s="108">
        <f t="shared" ref="G6:G8" si="3">F6/B6</f>
        <v>0.006711409396</v>
      </c>
      <c r="H6" s="108">
        <f t="shared" ref="H6:H8" si="4">IF(G6&lt;=0.1%,0,-1)</f>
        <v>-1</v>
      </c>
      <c r="I6" s="113" t="s">
        <v>532</v>
      </c>
      <c r="J6" s="114">
        <v>0.1592939814814815</v>
      </c>
      <c r="K6" s="115"/>
      <c r="L6" s="116"/>
      <c r="M6" s="117"/>
      <c r="N6" s="5"/>
      <c r="O6" s="5"/>
      <c r="P6" s="5"/>
      <c r="Q6" s="5"/>
      <c r="R6" s="5"/>
      <c r="S6" s="5"/>
      <c r="T6" s="5"/>
      <c r="U6" s="5"/>
      <c r="V6" s="5"/>
      <c r="W6" s="5"/>
      <c r="X6" s="5"/>
      <c r="Y6" s="5"/>
      <c r="Z6" s="5"/>
      <c r="AA6" s="5"/>
      <c r="AB6" s="5"/>
      <c r="AC6" s="5"/>
      <c r="AD6" s="5"/>
    </row>
    <row r="7" ht="15.0" customHeight="1">
      <c r="A7" s="169">
        <v>46267.0</v>
      </c>
      <c r="B7" s="241">
        <v>1056.0</v>
      </c>
      <c r="C7" s="108">
        <f t="shared" si="1"/>
        <v>344</v>
      </c>
      <c r="D7" s="108">
        <f t="shared" si="2"/>
        <v>46.04651163</v>
      </c>
      <c r="E7" s="113" t="s">
        <v>378</v>
      </c>
      <c r="F7" s="119">
        <v>3.0</v>
      </c>
      <c r="G7" s="108">
        <f t="shared" si="3"/>
        <v>0.002840909091</v>
      </c>
      <c r="H7" s="108">
        <f t="shared" si="4"/>
        <v>-1</v>
      </c>
      <c r="I7" s="119" t="s">
        <v>533</v>
      </c>
      <c r="J7" s="114">
        <v>0.2395138888888889</v>
      </c>
      <c r="K7" s="115"/>
      <c r="L7" s="116"/>
      <c r="M7" s="121"/>
      <c r="N7" s="5"/>
      <c r="O7" s="5"/>
      <c r="P7" s="5"/>
      <c r="Q7" s="5"/>
      <c r="R7" s="5"/>
      <c r="S7" s="5"/>
      <c r="T7" s="5"/>
      <c r="U7" s="5"/>
      <c r="V7" s="5"/>
      <c r="W7" s="5"/>
      <c r="X7" s="5"/>
      <c r="Y7" s="5"/>
      <c r="Z7" s="5"/>
      <c r="AA7" s="5"/>
      <c r="AB7" s="5"/>
      <c r="AC7" s="5"/>
      <c r="AD7" s="5"/>
    </row>
    <row r="8" ht="15.0" customHeight="1">
      <c r="A8" s="169">
        <v>46268.0</v>
      </c>
      <c r="B8" s="118">
        <v>768.0</v>
      </c>
      <c r="C8" s="108">
        <f t="shared" si="1"/>
        <v>243</v>
      </c>
      <c r="D8" s="108">
        <f t="shared" si="2"/>
        <v>47.40740741</v>
      </c>
      <c r="E8" s="113" t="s">
        <v>378</v>
      </c>
      <c r="F8" s="119">
        <v>6.0</v>
      </c>
      <c r="G8" s="108">
        <f t="shared" si="3"/>
        <v>0.0078125</v>
      </c>
      <c r="H8" s="108">
        <f t="shared" si="4"/>
        <v>-1</v>
      </c>
      <c r="I8" s="119" t="s">
        <v>534</v>
      </c>
      <c r="J8" s="114">
        <v>0.1689351851851852</v>
      </c>
      <c r="K8" s="115"/>
      <c r="L8" s="116"/>
      <c r="M8" s="117"/>
      <c r="N8" s="5"/>
      <c r="O8" s="5"/>
      <c r="P8" s="5"/>
      <c r="Q8" s="5"/>
      <c r="R8" s="5"/>
      <c r="S8" s="5"/>
      <c r="T8" s="5"/>
      <c r="U8" s="5"/>
      <c r="V8" s="5"/>
      <c r="W8" s="5"/>
      <c r="X8" s="5"/>
      <c r="Y8" s="5"/>
      <c r="Z8" s="5"/>
      <c r="AA8" s="5"/>
      <c r="AB8" s="5"/>
      <c r="AC8" s="5"/>
      <c r="AD8" s="5"/>
    </row>
    <row r="9" ht="15.0" customHeight="1">
      <c r="A9" s="169">
        <v>46269.0</v>
      </c>
      <c r="B9" s="122">
        <v>810.0</v>
      </c>
      <c r="C9" s="108">
        <f t="shared" si="1"/>
        <v>240</v>
      </c>
      <c r="D9" s="108">
        <f t="shared" si="2"/>
        <v>50.625</v>
      </c>
      <c r="E9" s="113" t="s">
        <v>378</v>
      </c>
      <c r="F9" s="122" t="s">
        <v>378</v>
      </c>
      <c r="G9" s="108"/>
      <c r="H9" s="108"/>
      <c r="I9" s="122" t="s">
        <v>378</v>
      </c>
      <c r="J9" s="114">
        <v>0.16703703703703704</v>
      </c>
      <c r="K9" s="115"/>
      <c r="L9" s="116"/>
      <c r="M9" s="117"/>
      <c r="N9" s="123"/>
      <c r="O9" s="124">
        <f>B9/(B9+B10)</f>
        <v>0.4918032787</v>
      </c>
      <c r="P9" s="125"/>
      <c r="Q9" s="5"/>
      <c r="R9" s="5"/>
      <c r="S9" s="5"/>
      <c r="T9" s="5"/>
      <c r="U9" s="5"/>
      <c r="V9" s="5"/>
      <c r="W9" s="5"/>
      <c r="X9" s="5"/>
      <c r="Y9" s="5"/>
      <c r="Z9" s="5"/>
      <c r="AA9" s="5"/>
      <c r="AB9" s="5"/>
      <c r="AC9" s="5"/>
      <c r="AD9" s="5"/>
    </row>
    <row r="10" ht="15.0" customHeight="1">
      <c r="A10" s="169">
        <v>46272.0</v>
      </c>
      <c r="B10" s="122">
        <v>837.0</v>
      </c>
      <c r="C10" s="108">
        <f t="shared" si="1"/>
        <v>253</v>
      </c>
      <c r="D10" s="108">
        <f t="shared" si="2"/>
        <v>49.62450593</v>
      </c>
      <c r="E10" s="113" t="s">
        <v>378</v>
      </c>
      <c r="F10" s="119">
        <v>4.0</v>
      </c>
      <c r="G10" s="108">
        <f t="shared" ref="G10:G11" si="5">F10/B10</f>
        <v>0.004778972521</v>
      </c>
      <c r="H10" s="108">
        <f t="shared" ref="H10:H11" si="6">IF(G10&lt;=0.1%,0,-1)</f>
        <v>-1</v>
      </c>
      <c r="I10" s="119" t="s">
        <v>535</v>
      </c>
      <c r="J10" s="114">
        <v>0.1762037037037037</v>
      </c>
      <c r="K10" s="115"/>
      <c r="L10" s="116"/>
      <c r="M10" s="117"/>
      <c r="N10" s="86"/>
      <c r="O10" s="126">
        <f>B10/(B9+B10)</f>
        <v>0.5081967213</v>
      </c>
      <c r="P10" s="127"/>
      <c r="Q10" s="5"/>
      <c r="R10" s="5"/>
      <c r="S10" s="5"/>
      <c r="T10" s="5"/>
      <c r="U10" s="5"/>
      <c r="V10" s="5"/>
      <c r="W10" s="5"/>
      <c r="X10" s="5"/>
      <c r="Y10" s="5"/>
      <c r="Z10" s="5"/>
      <c r="AA10" s="5"/>
      <c r="AB10" s="5"/>
      <c r="AC10" s="5"/>
      <c r="AD10" s="5"/>
    </row>
    <row r="11" ht="15.0" customHeight="1">
      <c r="A11" s="169">
        <v>46273.0</v>
      </c>
      <c r="B11" s="119">
        <v>797.0</v>
      </c>
      <c r="C11" s="108">
        <f t="shared" si="1"/>
        <v>205</v>
      </c>
      <c r="D11" s="108">
        <f t="shared" si="2"/>
        <v>58.31707317</v>
      </c>
      <c r="E11" s="113" t="s">
        <v>378</v>
      </c>
      <c r="F11" s="119">
        <v>1.0</v>
      </c>
      <c r="G11" s="108">
        <f t="shared" si="5"/>
        <v>0.001254705144</v>
      </c>
      <c r="H11" s="108">
        <f t="shared" si="6"/>
        <v>-1</v>
      </c>
      <c r="I11" s="119" t="s">
        <v>536</v>
      </c>
      <c r="J11" s="114">
        <v>0.14280092592592591</v>
      </c>
      <c r="K11" s="115"/>
      <c r="L11" s="116"/>
      <c r="M11" s="117"/>
      <c r="N11" s="128"/>
      <c r="O11" s="124">
        <f>B11/(B11+B13)</f>
        <v>0.4859756098</v>
      </c>
      <c r="P11" s="125"/>
      <c r="Q11" s="5"/>
      <c r="R11" s="5"/>
      <c r="S11" s="5"/>
      <c r="T11" s="5"/>
      <c r="U11" s="5"/>
      <c r="V11" s="5"/>
      <c r="W11" s="5"/>
      <c r="X11" s="5"/>
      <c r="Y11" s="5"/>
      <c r="Z11" s="5"/>
      <c r="AA11" s="5"/>
      <c r="AB11" s="5"/>
      <c r="AC11" s="5"/>
      <c r="AD11" s="5"/>
    </row>
    <row r="12" ht="15.0" customHeight="1">
      <c r="A12" s="169">
        <v>46273.0</v>
      </c>
      <c r="B12" s="119"/>
      <c r="C12" s="108"/>
      <c r="D12" s="108"/>
      <c r="E12" s="113"/>
      <c r="F12" s="119"/>
      <c r="G12" s="108"/>
      <c r="H12" s="189">
        <v>-2.0</v>
      </c>
      <c r="I12" s="204" t="s">
        <v>537</v>
      </c>
      <c r="J12" s="114"/>
      <c r="K12" s="115"/>
      <c r="L12" s="116"/>
      <c r="M12" s="117"/>
      <c r="N12" s="243"/>
      <c r="O12" s="126"/>
      <c r="P12" s="127"/>
      <c r="Q12" s="5"/>
      <c r="R12" s="5"/>
      <c r="S12" s="5"/>
      <c r="T12" s="5"/>
      <c r="U12" s="5"/>
      <c r="V12" s="5"/>
      <c r="W12" s="5"/>
      <c r="X12" s="5"/>
      <c r="Y12" s="5"/>
      <c r="Z12" s="5"/>
      <c r="AA12" s="5"/>
      <c r="AB12" s="5"/>
      <c r="AC12" s="5"/>
      <c r="AD12" s="5"/>
    </row>
    <row r="13" ht="51.75" customHeight="1">
      <c r="A13" s="169">
        <v>46275.0</v>
      </c>
      <c r="B13" s="118">
        <v>843.0</v>
      </c>
      <c r="C13" s="108">
        <f t="shared" ref="C13:C38" si="7">HOUR(J13)*60+MINUTE(J13)</f>
        <v>213</v>
      </c>
      <c r="D13" s="108">
        <f t="shared" ref="D13:D21" si="8">MIN(((B13/(C13/60))/$C$4)*50, 100)</f>
        <v>59.36619718</v>
      </c>
      <c r="E13" s="113" t="s">
        <v>378</v>
      </c>
      <c r="F13" s="119">
        <v>1.0</v>
      </c>
      <c r="G13" s="108">
        <f>F13/B13</f>
        <v>0.00118623962</v>
      </c>
      <c r="H13" s="189">
        <f>IF(G13&lt;=0.1%,0,-1)</f>
        <v>-1</v>
      </c>
      <c r="I13" s="204" t="s">
        <v>538</v>
      </c>
      <c r="J13" s="114">
        <v>0.14819444444444443</v>
      </c>
      <c r="K13" s="206" t="s">
        <v>539</v>
      </c>
      <c r="L13" s="116"/>
      <c r="M13" s="117"/>
      <c r="N13" s="130"/>
      <c r="O13" s="131">
        <f>B13/(B11+B13)</f>
        <v>0.5140243902</v>
      </c>
      <c r="P13" s="132"/>
      <c r="Q13" s="5"/>
      <c r="R13" s="5"/>
      <c r="S13" s="5"/>
      <c r="T13" s="5"/>
      <c r="U13" s="5"/>
      <c r="V13" s="5"/>
      <c r="W13" s="5"/>
      <c r="X13" s="5"/>
      <c r="Y13" s="5"/>
      <c r="Z13" s="5"/>
      <c r="AA13" s="5"/>
      <c r="AB13" s="5"/>
      <c r="AC13" s="5"/>
      <c r="AD13" s="5"/>
    </row>
    <row r="14" ht="15.0" customHeight="1">
      <c r="A14" s="169">
        <v>46276.0</v>
      </c>
      <c r="B14" s="122">
        <v>848.0</v>
      </c>
      <c r="C14" s="108">
        <f t="shared" si="7"/>
        <v>243</v>
      </c>
      <c r="D14" s="108">
        <f t="shared" si="8"/>
        <v>52.34567901</v>
      </c>
      <c r="E14" s="113" t="s">
        <v>378</v>
      </c>
      <c r="F14" s="122" t="s">
        <v>378</v>
      </c>
      <c r="G14" s="108"/>
      <c r="H14" s="108"/>
      <c r="I14" s="122" t="s">
        <v>378</v>
      </c>
      <c r="J14" s="114">
        <v>0.16918981481481482</v>
      </c>
      <c r="K14" s="115"/>
      <c r="L14" s="116"/>
      <c r="M14" s="117"/>
      <c r="N14" s="5"/>
      <c r="O14" s="5"/>
      <c r="P14" s="5"/>
      <c r="Q14" s="5"/>
      <c r="R14" s="5"/>
      <c r="S14" s="5"/>
      <c r="T14" s="5"/>
      <c r="U14" s="5"/>
      <c r="V14" s="5"/>
      <c r="W14" s="5"/>
      <c r="X14" s="5"/>
      <c r="Y14" s="5"/>
      <c r="Z14" s="5"/>
      <c r="AA14" s="5"/>
      <c r="AB14" s="5"/>
      <c r="AC14" s="5"/>
      <c r="AD14" s="5"/>
    </row>
    <row r="15" ht="15.0" customHeight="1">
      <c r="A15" s="169">
        <v>46278.0</v>
      </c>
      <c r="B15" s="118">
        <v>816.0</v>
      </c>
      <c r="C15" s="108">
        <f t="shared" si="7"/>
        <v>186</v>
      </c>
      <c r="D15" s="108">
        <f t="shared" si="8"/>
        <v>65.80645161</v>
      </c>
      <c r="E15" s="113" t="s">
        <v>378</v>
      </c>
      <c r="F15" s="122">
        <v>1.0</v>
      </c>
      <c r="G15" s="108">
        <f t="shared" ref="G15:G18" si="9">F15/B15</f>
        <v>0.001225490196</v>
      </c>
      <c r="H15" s="108">
        <f t="shared" ref="H15:H18" si="10">IF(G15&lt;=0.1%,0,-1)</f>
        <v>-1</v>
      </c>
      <c r="I15" s="122" t="s">
        <v>540</v>
      </c>
      <c r="J15" s="114">
        <v>0.12927083333333333</v>
      </c>
      <c r="K15" s="115"/>
      <c r="L15" s="116"/>
      <c r="M15" s="117"/>
      <c r="N15" s="5"/>
      <c r="O15" s="5"/>
      <c r="P15" s="5"/>
      <c r="Q15" s="5"/>
      <c r="R15" s="5"/>
      <c r="S15" s="5"/>
      <c r="T15" s="5"/>
      <c r="U15" s="5"/>
      <c r="V15" s="5"/>
      <c r="W15" s="5"/>
      <c r="X15" s="5"/>
      <c r="Y15" s="5"/>
      <c r="Z15" s="5"/>
      <c r="AA15" s="5"/>
      <c r="AB15" s="5"/>
      <c r="AC15" s="5"/>
      <c r="AD15" s="5"/>
    </row>
    <row r="16" ht="15.0" customHeight="1">
      <c r="A16" s="169">
        <v>46279.0</v>
      </c>
      <c r="B16" s="118">
        <v>903.0</v>
      </c>
      <c r="C16" s="108">
        <f t="shared" si="7"/>
        <v>244</v>
      </c>
      <c r="D16" s="108">
        <f t="shared" si="8"/>
        <v>55.51229508</v>
      </c>
      <c r="E16" s="113" t="s">
        <v>378</v>
      </c>
      <c r="F16" s="119">
        <v>1.0</v>
      </c>
      <c r="G16" s="108">
        <f t="shared" si="9"/>
        <v>0.001107419712</v>
      </c>
      <c r="H16" s="108">
        <f t="shared" si="10"/>
        <v>-1</v>
      </c>
      <c r="I16" s="119" t="s">
        <v>541</v>
      </c>
      <c r="J16" s="114">
        <v>0.16962962962962963</v>
      </c>
      <c r="K16" s="115"/>
      <c r="L16" s="116"/>
      <c r="M16" s="133"/>
      <c r="N16" s="134"/>
      <c r="O16" s="135"/>
      <c r="P16" s="134"/>
      <c r="Q16" s="5"/>
      <c r="R16" s="5"/>
      <c r="S16" s="5"/>
      <c r="T16" s="5"/>
      <c r="U16" s="5"/>
      <c r="V16" s="5"/>
      <c r="W16" s="5"/>
      <c r="X16" s="5"/>
      <c r="Y16" s="5"/>
      <c r="Z16" s="5"/>
      <c r="AA16" s="5"/>
      <c r="AB16" s="5"/>
      <c r="AC16" s="5"/>
      <c r="AD16" s="5"/>
    </row>
    <row r="17" ht="15.0" customHeight="1">
      <c r="A17" s="169">
        <v>46280.0</v>
      </c>
      <c r="B17" s="122">
        <v>972.0</v>
      </c>
      <c r="C17" s="108">
        <f t="shared" si="7"/>
        <v>225</v>
      </c>
      <c r="D17" s="108">
        <f t="shared" si="8"/>
        <v>64.8</v>
      </c>
      <c r="E17" s="113" t="s">
        <v>378</v>
      </c>
      <c r="F17" s="122">
        <v>1.0</v>
      </c>
      <c r="G17" s="108">
        <f t="shared" si="9"/>
        <v>0.001028806584</v>
      </c>
      <c r="H17" s="108">
        <f t="shared" si="10"/>
        <v>-1</v>
      </c>
      <c r="I17" s="122" t="s">
        <v>542</v>
      </c>
      <c r="J17" s="114">
        <v>0.15667824074074074</v>
      </c>
      <c r="K17" s="115"/>
      <c r="L17" s="136"/>
      <c r="M17" s="137"/>
      <c r="N17" s="138"/>
      <c r="O17" s="124">
        <f>B17/(B17+B18)</f>
        <v>0.5557461407</v>
      </c>
      <c r="P17" s="125"/>
      <c r="Q17" s="5"/>
      <c r="R17" s="5"/>
      <c r="S17" s="5"/>
      <c r="T17" s="5"/>
      <c r="U17" s="5"/>
      <c r="V17" s="5"/>
      <c r="W17" s="5"/>
      <c r="X17" s="5"/>
      <c r="Y17" s="5"/>
      <c r="Z17" s="5"/>
      <c r="AA17" s="5"/>
      <c r="AB17" s="5"/>
      <c r="AC17" s="5"/>
      <c r="AD17" s="5"/>
    </row>
    <row r="18" ht="15.0" customHeight="1">
      <c r="A18" s="169">
        <v>46281.0</v>
      </c>
      <c r="B18" s="122">
        <v>777.0</v>
      </c>
      <c r="C18" s="108">
        <f t="shared" si="7"/>
        <v>196</v>
      </c>
      <c r="D18" s="108">
        <f t="shared" si="8"/>
        <v>59.46428571</v>
      </c>
      <c r="E18" s="113" t="s">
        <v>378</v>
      </c>
      <c r="F18" s="122">
        <v>5.0</v>
      </c>
      <c r="G18" s="108">
        <f t="shared" si="9"/>
        <v>0.006435006435</v>
      </c>
      <c r="H18" s="108">
        <f t="shared" si="10"/>
        <v>-1</v>
      </c>
      <c r="I18" s="122" t="s">
        <v>543</v>
      </c>
      <c r="J18" s="114">
        <v>0.13662037037037036</v>
      </c>
      <c r="K18" s="115"/>
      <c r="L18" s="136"/>
      <c r="M18" s="137"/>
      <c r="N18" s="139"/>
      <c r="O18" s="131">
        <f>B18/(B17+B18)</f>
        <v>0.4442538593</v>
      </c>
      <c r="P18" s="132"/>
      <c r="Q18" s="5"/>
      <c r="R18" s="5"/>
      <c r="S18" s="5"/>
      <c r="T18" s="5"/>
      <c r="U18" s="5"/>
      <c r="V18" s="5"/>
      <c r="W18" s="5"/>
      <c r="X18" s="5"/>
      <c r="Y18" s="5"/>
      <c r="Z18" s="5"/>
      <c r="AA18" s="5"/>
      <c r="AB18" s="5"/>
      <c r="AC18" s="5"/>
      <c r="AD18" s="5"/>
    </row>
    <row r="19" ht="15.0" customHeight="1">
      <c r="A19" s="169">
        <v>46282.0</v>
      </c>
      <c r="B19" s="119">
        <v>974.0</v>
      </c>
      <c r="C19" s="108">
        <f t="shared" si="7"/>
        <v>274</v>
      </c>
      <c r="D19" s="108">
        <f t="shared" si="8"/>
        <v>53.32116788</v>
      </c>
      <c r="E19" s="113" t="s">
        <v>378</v>
      </c>
      <c r="F19" s="119" t="s">
        <v>378</v>
      </c>
      <c r="G19" s="108"/>
      <c r="H19" s="108"/>
      <c r="I19" s="119" t="s">
        <v>378</v>
      </c>
      <c r="J19" s="114">
        <v>0.19040509259259258</v>
      </c>
      <c r="K19" s="115"/>
      <c r="L19" s="116"/>
      <c r="M19" s="117"/>
      <c r="N19" s="86"/>
      <c r="O19" s="126">
        <f>B19/(B19+B20)</f>
        <v>0.467146283</v>
      </c>
      <c r="P19" s="127"/>
      <c r="Q19" s="5"/>
      <c r="R19" s="5"/>
      <c r="S19" s="5"/>
      <c r="T19" s="5"/>
      <c r="U19" s="5"/>
      <c r="V19" s="5"/>
      <c r="W19" s="5"/>
      <c r="X19" s="5"/>
      <c r="Y19" s="5"/>
      <c r="Z19" s="5"/>
      <c r="AA19" s="5"/>
      <c r="AB19" s="5"/>
      <c r="AC19" s="5"/>
      <c r="AD19" s="5"/>
    </row>
    <row r="20" ht="15.0" customHeight="1">
      <c r="A20" s="169">
        <v>46283.0</v>
      </c>
      <c r="B20" s="244">
        <v>1111.0</v>
      </c>
      <c r="C20" s="108">
        <f t="shared" si="7"/>
        <v>284</v>
      </c>
      <c r="D20" s="108">
        <f t="shared" si="8"/>
        <v>58.67957746</v>
      </c>
      <c r="E20" s="113" t="s">
        <v>378</v>
      </c>
      <c r="F20" s="119" t="s">
        <v>378</v>
      </c>
      <c r="G20" s="108"/>
      <c r="H20" s="108"/>
      <c r="I20" s="119" t="s">
        <v>378</v>
      </c>
      <c r="J20" s="114">
        <v>0.19745370370370371</v>
      </c>
      <c r="K20" s="115"/>
      <c r="L20" s="116"/>
      <c r="M20" s="117"/>
      <c r="N20" s="140"/>
      <c r="O20" s="131">
        <f>B20/(B19+B20)</f>
        <v>0.532853717</v>
      </c>
      <c r="P20" s="132"/>
      <c r="Q20" s="5"/>
      <c r="R20" s="5"/>
      <c r="S20" s="5"/>
      <c r="T20" s="5"/>
      <c r="U20" s="5"/>
      <c r="V20" s="5"/>
      <c r="W20" s="5"/>
      <c r="X20" s="5"/>
      <c r="Y20" s="5"/>
      <c r="Z20" s="5"/>
      <c r="AA20" s="5"/>
      <c r="AB20" s="5"/>
      <c r="AC20" s="5"/>
      <c r="AD20" s="5"/>
    </row>
    <row r="21" ht="15.0" customHeight="1">
      <c r="A21" s="245">
        <v>46286.0</v>
      </c>
      <c r="B21" s="241">
        <v>1051.0</v>
      </c>
      <c r="C21" s="108">
        <f t="shared" si="7"/>
        <v>236</v>
      </c>
      <c r="D21" s="108">
        <f t="shared" si="8"/>
        <v>66.80084746</v>
      </c>
      <c r="E21" s="113" t="s">
        <v>378</v>
      </c>
      <c r="F21" s="122" t="s">
        <v>378</v>
      </c>
      <c r="G21" s="108"/>
      <c r="H21" s="108"/>
      <c r="I21" s="122" t="s">
        <v>544</v>
      </c>
      <c r="J21" s="114">
        <v>0.16405092592592593</v>
      </c>
      <c r="K21" s="115"/>
      <c r="L21" s="116"/>
      <c r="M21" s="141"/>
      <c r="N21" s="5"/>
      <c r="O21" s="5"/>
      <c r="P21" s="5"/>
      <c r="Q21" s="5"/>
      <c r="R21" s="5"/>
      <c r="S21" s="5"/>
      <c r="T21" s="5"/>
      <c r="U21" s="5"/>
      <c r="V21" s="5"/>
      <c r="W21" s="5"/>
      <c r="X21" s="5"/>
      <c r="Y21" s="5"/>
      <c r="Z21" s="5"/>
      <c r="AA21" s="5"/>
      <c r="AB21" s="5"/>
      <c r="AC21" s="5"/>
      <c r="AD21" s="5"/>
    </row>
    <row r="22" ht="15.0" customHeight="1">
      <c r="A22" s="106" t="s">
        <v>378</v>
      </c>
      <c r="B22" s="118" t="s">
        <v>378</v>
      </c>
      <c r="C22" s="108">
        <f t="shared" si="7"/>
        <v>0</v>
      </c>
      <c r="D22" s="108"/>
      <c r="E22" s="113" t="s">
        <v>378</v>
      </c>
      <c r="F22" s="119" t="s">
        <v>378</v>
      </c>
      <c r="G22" s="108"/>
      <c r="H22" s="108"/>
      <c r="I22" s="119" t="s">
        <v>378</v>
      </c>
      <c r="J22" s="71"/>
      <c r="K22" s="115"/>
      <c r="L22" s="116"/>
      <c r="M22" s="142"/>
      <c r="N22" s="143"/>
      <c r="O22" s="144"/>
      <c r="P22" s="145"/>
      <c r="Q22" s="5"/>
      <c r="R22" s="5"/>
      <c r="S22" s="5"/>
      <c r="T22" s="5"/>
      <c r="U22" s="5"/>
      <c r="V22" s="5"/>
      <c r="W22" s="5"/>
      <c r="X22" s="5"/>
      <c r="Y22" s="5"/>
      <c r="Z22" s="5"/>
      <c r="AA22" s="5"/>
      <c r="AB22" s="5"/>
      <c r="AC22" s="5"/>
      <c r="AD22" s="5"/>
    </row>
    <row r="23" ht="15.0" customHeight="1">
      <c r="A23" s="106" t="s">
        <v>378</v>
      </c>
      <c r="B23" s="118" t="s">
        <v>378</v>
      </c>
      <c r="C23" s="108">
        <f t="shared" si="7"/>
        <v>0</v>
      </c>
      <c r="D23" s="108"/>
      <c r="E23" s="113" t="s">
        <v>378</v>
      </c>
      <c r="F23" s="122" t="s">
        <v>378</v>
      </c>
      <c r="G23" s="108"/>
      <c r="H23" s="108"/>
      <c r="I23" s="122" t="s">
        <v>378</v>
      </c>
      <c r="J23" s="71"/>
      <c r="K23" s="115"/>
      <c r="L23" s="116"/>
      <c r="M23" s="142"/>
      <c r="N23" s="39"/>
      <c r="O23" s="146"/>
      <c r="P23" s="147"/>
      <c r="Q23" s="5"/>
      <c r="R23" s="5"/>
      <c r="S23" s="5"/>
      <c r="T23" s="5"/>
      <c r="U23" s="5"/>
      <c r="V23" s="5"/>
      <c r="W23" s="5"/>
      <c r="X23" s="5"/>
      <c r="Y23" s="5"/>
      <c r="Z23" s="5"/>
      <c r="AA23" s="5"/>
      <c r="AB23" s="5"/>
      <c r="AC23" s="5"/>
      <c r="AD23" s="5"/>
    </row>
    <row r="24" ht="15.0" customHeight="1">
      <c r="A24" s="106" t="s">
        <v>378</v>
      </c>
      <c r="B24" s="119" t="s">
        <v>378</v>
      </c>
      <c r="C24" s="108">
        <f t="shared" si="7"/>
        <v>0</v>
      </c>
      <c r="D24" s="108"/>
      <c r="E24" s="113" t="s">
        <v>378</v>
      </c>
      <c r="F24" s="119" t="s">
        <v>378</v>
      </c>
      <c r="G24" s="108"/>
      <c r="H24" s="108"/>
      <c r="I24" s="119" t="s">
        <v>378</v>
      </c>
      <c r="J24" s="71"/>
      <c r="K24" s="115"/>
      <c r="L24" s="116"/>
      <c r="M24" s="142"/>
      <c r="N24" s="143"/>
      <c r="O24" s="144"/>
      <c r="P24" s="145"/>
      <c r="Q24" s="5"/>
      <c r="R24" s="5"/>
      <c r="S24" s="5"/>
      <c r="T24" s="5"/>
      <c r="U24" s="5"/>
      <c r="V24" s="5"/>
      <c r="W24" s="5"/>
      <c r="X24" s="5"/>
      <c r="Y24" s="5"/>
      <c r="Z24" s="5"/>
      <c r="AA24" s="5"/>
      <c r="AB24" s="5"/>
      <c r="AC24" s="5"/>
      <c r="AD24" s="5"/>
    </row>
    <row r="25" ht="15.0" customHeight="1">
      <c r="A25" s="106" t="s">
        <v>378</v>
      </c>
      <c r="B25" s="118" t="s">
        <v>378</v>
      </c>
      <c r="C25" s="108">
        <f t="shared" si="7"/>
        <v>0</v>
      </c>
      <c r="D25" s="108"/>
      <c r="E25" s="113" t="s">
        <v>378</v>
      </c>
      <c r="F25" s="118" t="s">
        <v>378</v>
      </c>
      <c r="G25" s="108"/>
      <c r="H25" s="108"/>
      <c r="I25" s="118" t="s">
        <v>378</v>
      </c>
      <c r="J25" s="71"/>
      <c r="K25" s="115"/>
      <c r="L25" s="116"/>
      <c r="M25" s="142"/>
      <c r="N25" s="39"/>
      <c r="O25" s="146"/>
      <c r="P25" s="147"/>
      <c r="Q25" s="5"/>
      <c r="R25" s="5"/>
      <c r="S25" s="5"/>
      <c r="T25" s="5"/>
      <c r="U25" s="5"/>
      <c r="V25" s="5"/>
      <c r="W25" s="5"/>
      <c r="X25" s="5"/>
      <c r="Y25" s="5"/>
      <c r="Z25" s="5"/>
      <c r="AA25" s="5"/>
      <c r="AB25" s="5"/>
      <c r="AC25" s="5"/>
      <c r="AD25" s="5"/>
    </row>
    <row r="26" ht="15.0" customHeight="1">
      <c r="A26" s="106" t="s">
        <v>378</v>
      </c>
      <c r="B26" s="108" t="s">
        <v>378</v>
      </c>
      <c r="C26" s="108">
        <f t="shared" si="7"/>
        <v>0</v>
      </c>
      <c r="D26" s="108"/>
      <c r="E26" s="113" t="s">
        <v>378</v>
      </c>
      <c r="F26" s="108" t="s">
        <v>378</v>
      </c>
      <c r="G26" s="108"/>
      <c r="H26" s="108"/>
      <c r="I26" s="108" t="s">
        <v>378</v>
      </c>
      <c r="J26" s="71"/>
      <c r="K26" s="115"/>
      <c r="L26" s="116"/>
      <c r="M26" s="142"/>
      <c r="N26" s="143"/>
      <c r="O26" s="144"/>
      <c r="P26" s="145"/>
      <c r="Q26" s="5"/>
      <c r="R26" s="5"/>
      <c r="S26" s="5"/>
      <c r="T26" s="5"/>
      <c r="U26" s="5"/>
      <c r="V26" s="5"/>
      <c r="W26" s="5"/>
      <c r="X26" s="5"/>
      <c r="Y26" s="5"/>
      <c r="Z26" s="5"/>
      <c r="AA26" s="5"/>
      <c r="AB26" s="5"/>
      <c r="AC26" s="5"/>
      <c r="AD26" s="5"/>
    </row>
    <row r="27" ht="15.0" customHeight="1">
      <c r="A27" s="106" t="s">
        <v>378</v>
      </c>
      <c r="B27" s="108" t="s">
        <v>378</v>
      </c>
      <c r="C27" s="108">
        <f t="shared" si="7"/>
        <v>0</v>
      </c>
      <c r="D27" s="108"/>
      <c r="E27" s="113" t="s">
        <v>378</v>
      </c>
      <c r="F27" s="113" t="s">
        <v>378</v>
      </c>
      <c r="G27" s="108"/>
      <c r="H27" s="108"/>
      <c r="I27" s="113" t="s">
        <v>378</v>
      </c>
      <c r="J27" s="71"/>
      <c r="K27" s="115"/>
      <c r="L27" s="116"/>
      <c r="M27" s="142"/>
      <c r="N27" s="148"/>
      <c r="O27" s="149"/>
      <c r="P27" s="150"/>
      <c r="Q27" s="5"/>
      <c r="R27" s="5"/>
      <c r="S27" s="5"/>
      <c r="T27" s="5"/>
      <c r="U27" s="5"/>
      <c r="V27" s="5"/>
      <c r="W27" s="5"/>
      <c r="X27" s="5"/>
      <c r="Y27" s="5"/>
      <c r="Z27" s="5"/>
      <c r="AA27" s="5"/>
      <c r="AB27" s="5"/>
      <c r="AC27" s="5"/>
      <c r="AD27" s="5"/>
    </row>
    <row r="28" ht="15.0" customHeight="1">
      <c r="A28" s="106" t="s">
        <v>378</v>
      </c>
      <c r="B28" s="108" t="s">
        <v>378</v>
      </c>
      <c r="C28" s="108">
        <f t="shared" si="7"/>
        <v>0</v>
      </c>
      <c r="D28" s="108"/>
      <c r="E28" s="113" t="s">
        <v>378</v>
      </c>
      <c r="F28" s="113" t="s">
        <v>378</v>
      </c>
      <c r="G28" s="108"/>
      <c r="H28" s="108"/>
      <c r="I28" s="113" t="s">
        <v>378</v>
      </c>
      <c r="J28" s="71"/>
      <c r="K28" s="115"/>
      <c r="L28" s="116"/>
      <c r="M28" s="151"/>
      <c r="N28" s="152"/>
      <c r="O28" s="152"/>
      <c r="P28" s="153"/>
      <c r="Q28" s="5"/>
      <c r="R28" s="5"/>
      <c r="S28" s="5"/>
      <c r="T28" s="5"/>
      <c r="U28" s="5"/>
      <c r="V28" s="5"/>
      <c r="W28" s="5"/>
      <c r="X28" s="5"/>
      <c r="Y28" s="5"/>
      <c r="Z28" s="5"/>
      <c r="AA28" s="5"/>
      <c r="AB28" s="5"/>
      <c r="AC28" s="5"/>
      <c r="AD28" s="5"/>
    </row>
    <row r="29" ht="15.0" customHeight="1">
      <c r="A29" s="106" t="s">
        <v>378</v>
      </c>
      <c r="B29" s="108" t="s">
        <v>378</v>
      </c>
      <c r="C29" s="108">
        <f t="shared" si="7"/>
        <v>0</v>
      </c>
      <c r="D29" s="108"/>
      <c r="E29" s="113" t="s">
        <v>378</v>
      </c>
      <c r="F29" s="108" t="s">
        <v>378</v>
      </c>
      <c r="G29" s="108"/>
      <c r="H29" s="108"/>
      <c r="I29" s="108" t="s">
        <v>378</v>
      </c>
      <c r="J29" s="71"/>
      <c r="K29" s="115"/>
      <c r="L29" s="116"/>
      <c r="M29" s="151"/>
      <c r="N29" s="152"/>
      <c r="O29" s="152"/>
      <c r="P29" s="153"/>
      <c r="Q29" s="5"/>
      <c r="R29" s="5"/>
      <c r="S29" s="5"/>
      <c r="T29" s="5"/>
      <c r="U29" s="5"/>
      <c r="V29" s="5"/>
      <c r="W29" s="5"/>
      <c r="X29" s="5"/>
      <c r="Y29" s="5"/>
      <c r="Z29" s="5"/>
      <c r="AA29" s="5"/>
      <c r="AB29" s="5"/>
      <c r="AC29" s="5"/>
      <c r="AD29" s="5"/>
    </row>
    <row r="30" ht="15.0" customHeight="1">
      <c r="A30" s="106" t="s">
        <v>378</v>
      </c>
      <c r="B30" s="108" t="s">
        <v>378</v>
      </c>
      <c r="C30" s="108">
        <f t="shared" si="7"/>
        <v>0</v>
      </c>
      <c r="D30" s="108"/>
      <c r="E30" s="113" t="s">
        <v>378</v>
      </c>
      <c r="F30" s="108" t="s">
        <v>378</v>
      </c>
      <c r="G30" s="108"/>
      <c r="H30" s="108"/>
      <c r="I30" s="108" t="s">
        <v>378</v>
      </c>
      <c r="J30" s="71"/>
      <c r="K30" s="115"/>
      <c r="L30" s="116"/>
      <c r="M30" s="151"/>
      <c r="N30" s="152"/>
      <c r="O30" s="152"/>
      <c r="P30" s="153"/>
      <c r="Q30" s="5"/>
      <c r="R30" s="5"/>
      <c r="S30" s="5"/>
      <c r="T30" s="5"/>
      <c r="U30" s="5"/>
      <c r="V30" s="5"/>
      <c r="W30" s="5"/>
      <c r="X30" s="5"/>
      <c r="Y30" s="5"/>
      <c r="Z30" s="5"/>
      <c r="AA30" s="5"/>
      <c r="AB30" s="5"/>
      <c r="AC30" s="5"/>
      <c r="AD30" s="5"/>
    </row>
    <row r="31" ht="15.0" customHeight="1">
      <c r="A31" s="106" t="s">
        <v>378</v>
      </c>
      <c r="B31" s="113" t="s">
        <v>378</v>
      </c>
      <c r="C31" s="108">
        <f t="shared" si="7"/>
        <v>0</v>
      </c>
      <c r="D31" s="108"/>
      <c r="E31" s="113" t="s">
        <v>378</v>
      </c>
      <c r="F31" s="113" t="s">
        <v>378</v>
      </c>
      <c r="G31" s="108"/>
      <c r="H31" s="108"/>
      <c r="I31" s="113" t="s">
        <v>378</v>
      </c>
      <c r="J31" s="71"/>
      <c r="K31" s="115"/>
      <c r="L31" s="116"/>
      <c r="M31" s="151"/>
      <c r="N31" s="152"/>
      <c r="O31" s="152"/>
      <c r="P31" s="153"/>
      <c r="Q31" s="5"/>
      <c r="R31" s="5"/>
      <c r="S31" s="5"/>
      <c r="T31" s="5"/>
      <c r="U31" s="5"/>
      <c r="V31" s="5"/>
      <c r="W31" s="5"/>
      <c r="X31" s="5"/>
      <c r="Y31" s="5"/>
      <c r="Z31" s="5"/>
      <c r="AA31" s="5"/>
      <c r="AB31" s="5"/>
      <c r="AC31" s="5"/>
      <c r="AD31" s="5"/>
    </row>
    <row r="32" ht="15.0" customHeight="1">
      <c r="A32" s="106" t="s">
        <v>378</v>
      </c>
      <c r="B32" s="108" t="s">
        <v>378</v>
      </c>
      <c r="C32" s="108">
        <f t="shared" si="7"/>
        <v>0</v>
      </c>
      <c r="D32" s="108"/>
      <c r="E32" s="113" t="s">
        <v>378</v>
      </c>
      <c r="F32" s="113" t="s">
        <v>378</v>
      </c>
      <c r="G32" s="108"/>
      <c r="H32" s="108"/>
      <c r="I32" s="113" t="s">
        <v>378</v>
      </c>
      <c r="J32" s="71"/>
      <c r="K32" s="115"/>
      <c r="L32" s="116"/>
      <c r="M32" s="151"/>
      <c r="N32" s="152"/>
      <c r="O32" s="152"/>
      <c r="P32" s="153"/>
      <c r="Q32" s="5"/>
      <c r="R32" s="5"/>
      <c r="S32" s="5"/>
      <c r="T32" s="5"/>
      <c r="U32" s="5"/>
      <c r="V32" s="5"/>
      <c r="W32" s="5"/>
      <c r="X32" s="5"/>
      <c r="Y32" s="5"/>
      <c r="Z32" s="5"/>
      <c r="AA32" s="5"/>
      <c r="AB32" s="5"/>
      <c r="AC32" s="5"/>
      <c r="AD32" s="5"/>
    </row>
    <row r="33" ht="15.0" customHeight="1">
      <c r="A33" s="106" t="s">
        <v>378</v>
      </c>
      <c r="B33" s="108" t="s">
        <v>378</v>
      </c>
      <c r="C33" s="108">
        <f t="shared" si="7"/>
        <v>0</v>
      </c>
      <c r="D33" s="108"/>
      <c r="E33" s="113" t="s">
        <v>378</v>
      </c>
      <c r="F33" s="113" t="s">
        <v>378</v>
      </c>
      <c r="G33" s="108"/>
      <c r="H33" s="108"/>
      <c r="I33" s="113" t="s">
        <v>378</v>
      </c>
      <c r="J33" s="71"/>
      <c r="K33" s="115"/>
      <c r="L33" s="116"/>
      <c r="M33" s="151"/>
      <c r="N33" s="152"/>
      <c r="O33" s="152"/>
      <c r="P33" s="153"/>
      <c r="Q33" s="5"/>
      <c r="R33" s="5"/>
      <c r="S33" s="5"/>
      <c r="T33" s="5"/>
      <c r="U33" s="5"/>
      <c r="V33" s="5"/>
      <c r="W33" s="5"/>
      <c r="X33" s="5"/>
      <c r="Y33" s="5"/>
      <c r="Z33" s="5"/>
      <c r="AA33" s="5"/>
      <c r="AB33" s="5"/>
      <c r="AC33" s="5"/>
      <c r="AD33" s="5"/>
    </row>
    <row r="34" ht="15.0" customHeight="1">
      <c r="A34" s="106" t="s">
        <v>378</v>
      </c>
      <c r="B34" s="108" t="s">
        <v>378</v>
      </c>
      <c r="C34" s="108">
        <f t="shared" si="7"/>
        <v>0</v>
      </c>
      <c r="D34" s="108"/>
      <c r="E34" s="113" t="s">
        <v>378</v>
      </c>
      <c r="F34" s="108" t="s">
        <v>378</v>
      </c>
      <c r="G34" s="108"/>
      <c r="H34" s="108"/>
      <c r="I34" s="108" t="s">
        <v>378</v>
      </c>
      <c r="J34" s="71"/>
      <c r="K34" s="115"/>
      <c r="L34" s="116"/>
      <c r="M34" s="151"/>
      <c r="N34" s="152"/>
      <c r="O34" s="152"/>
      <c r="P34" s="153"/>
      <c r="Q34" s="5"/>
      <c r="R34" s="5"/>
      <c r="S34" s="5"/>
      <c r="T34" s="5"/>
      <c r="U34" s="5"/>
      <c r="V34" s="5"/>
      <c r="W34" s="5"/>
      <c r="X34" s="5"/>
      <c r="Y34" s="5"/>
      <c r="Z34" s="5"/>
      <c r="AA34" s="5"/>
      <c r="AB34" s="5"/>
      <c r="AC34" s="5"/>
      <c r="AD34" s="5"/>
    </row>
    <row r="35" ht="15.0" customHeight="1">
      <c r="A35" s="106" t="s">
        <v>378</v>
      </c>
      <c r="B35" s="108" t="s">
        <v>378</v>
      </c>
      <c r="C35" s="108">
        <f t="shared" si="7"/>
        <v>0</v>
      </c>
      <c r="D35" s="108"/>
      <c r="E35" s="113" t="s">
        <v>378</v>
      </c>
      <c r="F35" s="108" t="s">
        <v>378</v>
      </c>
      <c r="G35" s="108"/>
      <c r="H35" s="108"/>
      <c r="I35" s="108" t="s">
        <v>378</v>
      </c>
      <c r="J35" s="71"/>
      <c r="K35" s="115"/>
      <c r="L35" s="116"/>
      <c r="M35" s="151"/>
      <c r="N35" s="152"/>
      <c r="O35" s="152"/>
      <c r="P35" s="153"/>
      <c r="Q35" s="5"/>
      <c r="R35" s="5"/>
      <c r="S35" s="5"/>
      <c r="T35" s="5"/>
      <c r="U35" s="5"/>
      <c r="V35" s="5"/>
      <c r="W35" s="5"/>
      <c r="X35" s="5"/>
      <c r="Y35" s="5"/>
      <c r="Z35" s="5"/>
      <c r="AA35" s="5"/>
      <c r="AB35" s="5"/>
      <c r="AC35" s="5"/>
      <c r="AD35" s="5"/>
    </row>
    <row r="36" ht="15.0" customHeight="1">
      <c r="A36" s="106" t="s">
        <v>378</v>
      </c>
      <c r="B36" s="108" t="s">
        <v>378</v>
      </c>
      <c r="C36" s="108">
        <f t="shared" si="7"/>
        <v>0</v>
      </c>
      <c r="D36" s="108"/>
      <c r="E36" s="113" t="s">
        <v>378</v>
      </c>
      <c r="F36" s="113" t="s">
        <v>378</v>
      </c>
      <c r="G36" s="108"/>
      <c r="H36" s="108"/>
      <c r="I36" s="113" t="s">
        <v>378</v>
      </c>
      <c r="J36" s="71"/>
      <c r="K36" s="115"/>
      <c r="L36" s="116"/>
      <c r="M36" s="151"/>
      <c r="N36" s="152"/>
      <c r="O36" s="152"/>
      <c r="P36" s="153"/>
      <c r="Q36" s="5"/>
      <c r="R36" s="5"/>
      <c r="S36" s="5"/>
      <c r="T36" s="5"/>
      <c r="U36" s="5"/>
      <c r="V36" s="5"/>
      <c r="W36" s="5"/>
      <c r="X36" s="5"/>
      <c r="Y36" s="5"/>
      <c r="Z36" s="5"/>
      <c r="AA36" s="5"/>
      <c r="AB36" s="5"/>
      <c r="AC36" s="5"/>
      <c r="AD36" s="5"/>
    </row>
    <row r="37" ht="15.0" customHeight="1">
      <c r="A37" s="106" t="s">
        <v>378</v>
      </c>
      <c r="B37" s="108" t="s">
        <v>378</v>
      </c>
      <c r="C37" s="108">
        <f t="shared" si="7"/>
        <v>0</v>
      </c>
      <c r="D37" s="108"/>
      <c r="E37" s="113" t="s">
        <v>378</v>
      </c>
      <c r="F37" s="113" t="s">
        <v>378</v>
      </c>
      <c r="G37" s="108"/>
      <c r="H37" s="108"/>
      <c r="I37" s="113" t="s">
        <v>378</v>
      </c>
      <c r="J37" s="71"/>
      <c r="K37" s="154"/>
      <c r="L37" s="154"/>
      <c r="M37" s="5"/>
      <c r="N37" s="152"/>
      <c r="O37" s="152"/>
      <c r="P37" s="153"/>
      <c r="Q37" s="5"/>
      <c r="R37" s="5"/>
      <c r="S37" s="5"/>
      <c r="T37" s="5"/>
      <c r="U37" s="5"/>
      <c r="V37" s="5"/>
      <c r="W37" s="5"/>
      <c r="X37" s="5"/>
      <c r="Y37" s="5"/>
      <c r="Z37" s="5"/>
      <c r="AA37" s="5"/>
      <c r="AB37" s="5"/>
      <c r="AC37" s="5"/>
      <c r="AD37" s="5"/>
    </row>
    <row r="38" ht="15.0" customHeight="1">
      <c r="A38" s="155" t="s">
        <v>378</v>
      </c>
      <c r="B38" s="113" t="s">
        <v>378</v>
      </c>
      <c r="C38" s="108">
        <f t="shared" si="7"/>
        <v>0</v>
      </c>
      <c r="D38" s="108"/>
      <c r="E38" s="113" t="s">
        <v>378</v>
      </c>
      <c r="F38" s="113" t="s">
        <v>378</v>
      </c>
      <c r="G38" s="108"/>
      <c r="H38" s="108"/>
      <c r="I38" s="113" t="s">
        <v>378</v>
      </c>
      <c r="J38" s="71"/>
      <c r="K38" s="156"/>
      <c r="L38" s="32"/>
      <c r="M38" s="96"/>
      <c r="N38" s="152"/>
      <c r="O38" s="152"/>
      <c r="P38" s="153"/>
      <c r="Q38" s="5"/>
      <c r="R38" s="5"/>
      <c r="S38" s="5"/>
      <c r="T38" s="5"/>
      <c r="U38" s="5"/>
      <c r="V38" s="5"/>
      <c r="W38" s="5"/>
      <c r="X38" s="5"/>
      <c r="Y38" s="96"/>
      <c r="Z38" s="96"/>
      <c r="AA38" s="96"/>
      <c r="AB38" s="96"/>
      <c r="AC38" s="96"/>
      <c r="AD38" s="96"/>
    </row>
    <row r="39" ht="15.0" customHeight="1">
      <c r="A39" s="155" t="s">
        <v>378</v>
      </c>
      <c r="B39" s="157">
        <f>SUM(B6:B38)</f>
        <v>13457</v>
      </c>
      <c r="C39" s="113" t="s">
        <v>378</v>
      </c>
      <c r="D39" s="108"/>
      <c r="E39" s="113" t="s">
        <v>378</v>
      </c>
      <c r="F39" s="108">
        <f>SUM(F4:F38)</f>
        <v>29</v>
      </c>
      <c r="G39" s="108" t="s">
        <v>378</v>
      </c>
      <c r="H39" s="108"/>
      <c r="I39" s="113" t="s">
        <v>378</v>
      </c>
      <c r="J39" s="71"/>
      <c r="K39" s="32"/>
      <c r="L39" s="32"/>
      <c r="M39" s="96"/>
      <c r="N39" s="152"/>
      <c r="O39" s="152"/>
      <c r="P39" s="153"/>
      <c r="Q39" s="5"/>
      <c r="R39" s="5"/>
      <c r="S39" s="5"/>
      <c r="T39" s="5"/>
      <c r="U39" s="5"/>
      <c r="V39" s="5"/>
      <c r="W39" s="5"/>
      <c r="X39" s="104"/>
      <c r="Y39" s="32"/>
      <c r="Z39" s="32"/>
      <c r="AA39" s="32"/>
      <c r="AB39" s="32"/>
      <c r="AC39" s="32"/>
      <c r="AD39" s="32"/>
    </row>
    <row r="40" ht="15.0" customHeight="1">
      <c r="A40" s="71"/>
      <c r="B40" s="71"/>
      <c r="C40" s="71"/>
      <c r="D40" s="71"/>
      <c r="E40" s="71"/>
      <c r="F40" s="71"/>
      <c r="G40" s="71"/>
      <c r="H40" s="71"/>
      <c r="I40" s="71"/>
      <c r="J40" s="71"/>
      <c r="K40" s="32"/>
      <c r="L40" s="32"/>
      <c r="M40" s="158"/>
      <c r="N40" s="152"/>
      <c r="O40" s="152"/>
      <c r="P40" s="153"/>
      <c r="Q40" s="159"/>
      <c r="R40" s="159"/>
      <c r="S40" s="5"/>
      <c r="T40" s="5"/>
      <c r="U40" s="5"/>
      <c r="V40" s="5"/>
      <c r="W40" s="5"/>
      <c r="X40" s="104"/>
      <c r="Y40" s="160"/>
      <c r="Z40" s="160"/>
      <c r="AA40" s="160"/>
      <c r="AB40" s="160"/>
      <c r="AC40" s="160"/>
      <c r="AD40" s="160"/>
    </row>
    <row r="41" ht="15.0" customHeight="1">
      <c r="A41" s="71"/>
      <c r="B41" s="71"/>
      <c r="C41" s="71"/>
      <c r="D41" s="71"/>
      <c r="E41" s="71"/>
      <c r="F41" s="71"/>
      <c r="G41" s="71"/>
      <c r="H41" s="71"/>
      <c r="I41" s="71"/>
      <c r="J41" s="71"/>
      <c r="K41" s="32"/>
      <c r="L41" s="32"/>
      <c r="M41" s="158"/>
      <c r="N41" s="152"/>
      <c r="O41" s="152"/>
      <c r="P41" s="153"/>
      <c r="Q41" s="159"/>
      <c r="R41" s="159"/>
      <c r="S41" s="5"/>
      <c r="T41" s="5"/>
      <c r="U41" s="5"/>
      <c r="V41" s="5"/>
      <c r="W41" s="5"/>
      <c r="X41" s="104"/>
      <c r="Y41" s="160"/>
      <c r="Z41" s="160"/>
      <c r="AA41" s="160"/>
      <c r="AB41" s="160"/>
      <c r="AC41" s="160"/>
      <c r="AD41" s="160"/>
    </row>
    <row r="42" ht="15.0" customHeight="1">
      <c r="A42" s="71"/>
      <c r="B42" s="71"/>
      <c r="C42" s="71"/>
      <c r="D42" s="71"/>
      <c r="E42" s="71"/>
      <c r="F42" s="71"/>
      <c r="G42" s="71"/>
      <c r="H42" s="71"/>
      <c r="I42" s="71"/>
      <c r="J42" s="71"/>
      <c r="K42" s="5"/>
      <c r="L42" s="5"/>
      <c r="M42" s="5"/>
      <c r="N42" s="5"/>
      <c r="O42" s="5"/>
      <c r="P42" s="5"/>
      <c r="Q42" s="5"/>
      <c r="R42" s="5"/>
      <c r="S42" s="5"/>
      <c r="T42" s="5"/>
      <c r="U42" s="5"/>
      <c r="V42" s="5"/>
      <c r="W42" s="5"/>
      <c r="X42" s="5"/>
      <c r="Y42" s="5"/>
      <c r="Z42" s="5"/>
      <c r="AA42" s="5"/>
      <c r="AB42" s="5"/>
      <c r="AC42" s="5"/>
      <c r="AD42" s="5"/>
    </row>
    <row r="43" ht="15.0" customHeight="1">
      <c r="A43" s="71"/>
      <c r="B43" s="71"/>
      <c r="C43" s="71"/>
      <c r="D43" s="71"/>
      <c r="E43" s="71"/>
      <c r="F43" s="71"/>
      <c r="G43" s="71"/>
      <c r="H43" s="71"/>
      <c r="I43" s="71"/>
      <c r="J43" s="71"/>
      <c r="K43" s="96"/>
      <c r="L43" s="5"/>
      <c r="M43" s="5"/>
      <c r="N43" s="5"/>
      <c r="O43" s="5"/>
      <c r="P43" s="5"/>
      <c r="Q43" s="5"/>
      <c r="R43" s="5"/>
      <c r="S43" s="5"/>
      <c r="T43" s="5"/>
      <c r="U43" s="5"/>
      <c r="V43" s="5"/>
      <c r="W43" s="5"/>
      <c r="X43" s="5"/>
      <c r="Y43" s="5"/>
      <c r="Z43" s="5"/>
      <c r="AA43" s="5"/>
      <c r="AB43" s="5"/>
      <c r="AC43" s="5"/>
      <c r="AD43" s="5"/>
    </row>
    <row r="44" ht="15.0" customHeight="1">
      <c r="A44" s="161" t="s">
        <v>389</v>
      </c>
      <c r="B44" s="162"/>
      <c r="C44" s="162"/>
      <c r="D44" s="162"/>
      <c r="E44" s="162"/>
      <c r="F44" s="163"/>
      <c r="G44" s="161" t="s">
        <v>389</v>
      </c>
      <c r="H44" s="162"/>
      <c r="I44" s="162"/>
      <c r="J44" s="162"/>
      <c r="K44" s="162"/>
      <c r="L44" s="163"/>
      <c r="M44" s="5"/>
      <c r="N44" s="5"/>
      <c r="O44" s="5"/>
      <c r="P44" s="5"/>
      <c r="Q44" s="5"/>
      <c r="R44" s="5"/>
      <c r="S44" s="5"/>
      <c r="T44" s="5"/>
      <c r="U44" s="5"/>
      <c r="V44" s="5"/>
      <c r="W44" s="5"/>
      <c r="X44" s="5"/>
      <c r="Y44" s="5"/>
      <c r="Z44" s="5"/>
      <c r="AA44" s="5"/>
      <c r="AB44" s="5"/>
      <c r="AC44" s="5"/>
      <c r="AD44" s="5"/>
    </row>
    <row r="45" ht="15.0" customHeight="1">
      <c r="A45" s="161" t="s">
        <v>390</v>
      </c>
      <c r="B45" s="162"/>
      <c r="C45" s="162"/>
      <c r="D45" s="162"/>
      <c r="E45" s="162"/>
      <c r="F45" s="163"/>
      <c r="G45" s="161" t="s">
        <v>390</v>
      </c>
      <c r="H45" s="162"/>
      <c r="I45" s="162"/>
      <c r="J45" s="162"/>
      <c r="K45" s="162"/>
      <c r="L45" s="163"/>
      <c r="M45" s="5"/>
      <c r="N45" s="5"/>
      <c r="O45" s="5"/>
      <c r="P45" s="5"/>
      <c r="Q45" s="5"/>
      <c r="R45" s="5"/>
      <c r="S45" s="5"/>
      <c r="T45" s="5"/>
      <c r="U45" s="5"/>
      <c r="V45" s="5"/>
      <c r="W45" s="5"/>
      <c r="X45" s="5"/>
      <c r="Y45" s="5"/>
      <c r="Z45" s="5"/>
      <c r="AA45" s="5"/>
      <c r="AB45" s="5"/>
      <c r="AC45" s="5"/>
      <c r="AD45" s="5"/>
    </row>
    <row r="46" ht="15.0" customHeight="1">
      <c r="A46" s="71"/>
      <c r="B46" s="93" t="s">
        <v>391</v>
      </c>
      <c r="C46" s="71"/>
      <c r="D46" s="71"/>
      <c r="E46" s="71"/>
      <c r="F46" s="71"/>
      <c r="G46" s="71"/>
      <c r="H46" s="71"/>
      <c r="I46" s="71"/>
      <c r="J46" s="71"/>
      <c r="K46" s="5"/>
      <c r="L46" s="5"/>
      <c r="M46" s="5"/>
      <c r="N46" s="5"/>
      <c r="O46" s="5"/>
      <c r="P46" s="5"/>
      <c r="Q46" s="5"/>
      <c r="R46" s="5"/>
      <c r="S46" s="5"/>
      <c r="T46" s="5"/>
      <c r="U46" s="5"/>
      <c r="V46" s="5"/>
      <c r="W46" s="5"/>
      <c r="X46" s="5"/>
      <c r="Y46" s="5"/>
      <c r="Z46" s="5"/>
      <c r="AA46" s="5"/>
      <c r="AB46" s="5"/>
      <c r="AC46" s="5"/>
      <c r="AD46" s="5"/>
    </row>
    <row r="47" ht="15.0" customHeight="1">
      <c r="A47" s="71"/>
      <c r="B47" s="164" t="s">
        <v>392</v>
      </c>
      <c r="D47" s="71"/>
      <c r="E47" s="71"/>
      <c r="F47" s="71"/>
      <c r="G47" s="71"/>
      <c r="H47" s="71"/>
      <c r="I47" s="71"/>
      <c r="J47" s="71"/>
      <c r="K47" s="5"/>
      <c r="L47" s="5"/>
      <c r="M47" s="5"/>
      <c r="N47" s="5"/>
      <c r="O47" s="5"/>
      <c r="P47" s="5"/>
      <c r="Q47" s="5"/>
      <c r="R47" s="5"/>
      <c r="S47" s="5"/>
      <c r="T47" s="5"/>
      <c r="U47" s="5"/>
      <c r="V47" s="5"/>
      <c r="W47" s="5"/>
      <c r="X47" s="5"/>
      <c r="Y47" s="5"/>
      <c r="Z47" s="5"/>
      <c r="AA47" s="5"/>
      <c r="AB47" s="5"/>
      <c r="AC47" s="5"/>
      <c r="AD47" s="5"/>
    </row>
    <row r="48" ht="15.0" customHeight="1">
      <c r="A48" s="71"/>
      <c r="B48" s="93" t="s">
        <v>393</v>
      </c>
      <c r="D48" s="71"/>
      <c r="E48" s="71"/>
      <c r="F48" s="71"/>
      <c r="G48" s="71"/>
      <c r="H48" s="71"/>
      <c r="I48" s="71"/>
      <c r="J48" s="71"/>
      <c r="K48" s="5"/>
      <c r="L48" s="5"/>
      <c r="M48" s="5"/>
      <c r="N48" s="5"/>
      <c r="O48" s="5"/>
      <c r="P48" s="5"/>
      <c r="Q48" s="5"/>
      <c r="R48" s="5"/>
      <c r="S48" s="5"/>
      <c r="T48" s="5"/>
      <c r="U48" s="5"/>
      <c r="V48" s="5"/>
      <c r="W48" s="5"/>
      <c r="X48" s="5"/>
      <c r="Y48" s="5"/>
      <c r="Z48" s="5"/>
      <c r="AA48" s="5"/>
      <c r="AB48" s="5"/>
      <c r="AC48" s="5"/>
      <c r="AD48" s="5"/>
    </row>
    <row r="49" ht="15.0" customHeight="1">
      <c r="A49" s="71"/>
      <c r="B49" s="71"/>
      <c r="C49" s="71"/>
      <c r="D49" s="71"/>
      <c r="E49" s="71"/>
      <c r="F49" s="71"/>
      <c r="G49" s="71"/>
      <c r="H49" s="71"/>
      <c r="I49" s="71"/>
      <c r="J49" s="71"/>
      <c r="K49" s="5"/>
      <c r="L49" s="5"/>
      <c r="M49" s="5"/>
      <c r="N49" s="5"/>
      <c r="O49" s="5"/>
      <c r="P49" s="5"/>
      <c r="Q49" s="5"/>
      <c r="R49" s="5"/>
      <c r="S49" s="5"/>
      <c r="T49" s="5"/>
      <c r="U49" s="5"/>
      <c r="V49" s="5"/>
      <c r="W49" s="5"/>
      <c r="X49" s="5"/>
      <c r="Y49" s="5"/>
      <c r="Z49" s="5"/>
      <c r="AA49" s="5"/>
      <c r="AB49" s="5"/>
      <c r="AC49" s="5"/>
      <c r="AD49" s="5"/>
    </row>
    <row r="50" ht="15.0" customHeight="1">
      <c r="A50" s="71"/>
      <c r="B50" s="40" t="s">
        <v>394</v>
      </c>
      <c r="C50" s="71"/>
      <c r="D50" s="71"/>
      <c r="E50" s="71"/>
      <c r="F50" s="71"/>
      <c r="G50" s="71"/>
      <c r="H50" s="71"/>
      <c r="I50" s="71"/>
      <c r="J50" s="71"/>
      <c r="K50" s="5"/>
      <c r="L50" s="5"/>
      <c r="M50" s="5"/>
      <c r="N50" s="5"/>
      <c r="O50" s="5"/>
      <c r="P50" s="5"/>
      <c r="Q50" s="5"/>
      <c r="R50" s="5"/>
      <c r="S50" s="5"/>
      <c r="T50" s="5"/>
      <c r="U50" s="5"/>
      <c r="V50" s="5"/>
      <c r="W50" s="5"/>
      <c r="X50" s="5"/>
      <c r="Y50" s="5"/>
      <c r="Z50" s="5"/>
      <c r="AA50" s="5"/>
      <c r="AB50" s="5"/>
      <c r="AC50" s="5"/>
      <c r="AD50" s="5"/>
    </row>
    <row r="51" ht="15.0" customHeight="1">
      <c r="A51" s="71"/>
      <c r="B51" s="40" t="s">
        <v>396</v>
      </c>
      <c r="D51" s="71"/>
      <c r="E51" s="71"/>
      <c r="F51" s="71"/>
      <c r="G51" s="71"/>
      <c r="H51" s="71"/>
      <c r="I51" s="71"/>
      <c r="J51" s="71"/>
      <c r="K51" s="96"/>
      <c r="L51" s="5"/>
      <c r="M51" s="5"/>
      <c r="N51" s="5"/>
      <c r="O51" s="5"/>
      <c r="P51" s="5"/>
      <c r="Q51" s="5"/>
      <c r="R51" s="5"/>
      <c r="S51" s="5"/>
      <c r="T51" s="5"/>
      <c r="U51" s="5"/>
      <c r="V51" s="5"/>
      <c r="W51" s="5"/>
      <c r="X51" s="5"/>
      <c r="Y51" s="5"/>
      <c r="Z51" s="5"/>
      <c r="AA51" s="5"/>
      <c r="AB51" s="5"/>
      <c r="AC51" s="5"/>
      <c r="AD51" s="5"/>
    </row>
    <row r="52" ht="15.0" customHeight="1">
      <c r="A52" s="71"/>
      <c r="B52" s="40" t="s">
        <v>397</v>
      </c>
      <c r="D52" s="71"/>
      <c r="E52" s="71"/>
      <c r="F52" s="71"/>
      <c r="G52" s="71"/>
      <c r="H52" s="71"/>
      <c r="I52" s="71"/>
      <c r="J52" s="71"/>
      <c r="K52" s="96"/>
      <c r="L52" s="5"/>
      <c r="M52" s="5"/>
      <c r="N52" s="5"/>
      <c r="O52" s="5"/>
      <c r="P52" s="5"/>
      <c r="Q52" s="5"/>
      <c r="R52" s="5"/>
      <c r="S52" s="5"/>
      <c r="T52" s="5"/>
      <c r="U52" s="5"/>
      <c r="V52" s="5"/>
      <c r="W52" s="5"/>
      <c r="X52" s="5"/>
      <c r="Y52" s="5"/>
      <c r="Z52" s="5"/>
      <c r="AA52" s="5"/>
      <c r="AB52" s="5"/>
      <c r="AC52" s="5"/>
      <c r="AD52" s="5"/>
    </row>
    <row r="53" ht="15.0" customHeight="1">
      <c r="A53" s="71"/>
      <c r="B53" s="40" t="s">
        <v>398</v>
      </c>
      <c r="D53" s="71"/>
      <c r="E53" s="71"/>
      <c r="F53" s="71"/>
      <c r="G53" s="71"/>
      <c r="H53" s="71"/>
      <c r="I53" s="71"/>
      <c r="J53" s="71"/>
      <c r="K53" s="5"/>
      <c r="L53" s="5"/>
      <c r="M53" s="5"/>
      <c r="N53" s="5"/>
      <c r="O53" s="5"/>
      <c r="P53" s="5"/>
      <c r="Q53" s="5"/>
      <c r="R53" s="5"/>
      <c r="S53" s="5"/>
      <c r="T53" s="5"/>
      <c r="U53" s="5"/>
      <c r="V53" s="5"/>
      <c r="W53" s="5"/>
      <c r="X53" s="5"/>
      <c r="Y53" s="5"/>
      <c r="Z53" s="5"/>
      <c r="AA53" s="5"/>
      <c r="AB53" s="5"/>
      <c r="AC53" s="5"/>
      <c r="AD53" s="5"/>
    </row>
    <row r="54" ht="15.0" customHeight="1">
      <c r="A54" s="71"/>
      <c r="B54" s="40" t="s">
        <v>399</v>
      </c>
      <c r="D54" s="71"/>
      <c r="E54" s="71"/>
      <c r="F54" s="71"/>
      <c r="G54" s="71"/>
      <c r="H54" s="71"/>
      <c r="I54" s="71"/>
      <c r="J54" s="71"/>
      <c r="K54" s="5"/>
      <c r="L54" s="5"/>
      <c r="M54" s="5"/>
      <c r="N54" s="5"/>
      <c r="O54" s="5"/>
      <c r="P54" s="5"/>
      <c r="Q54" s="5"/>
      <c r="R54" s="5"/>
      <c r="S54" s="5"/>
      <c r="T54" s="5"/>
      <c r="U54" s="5"/>
      <c r="V54" s="5"/>
      <c r="W54" s="5"/>
      <c r="X54" s="5"/>
      <c r="Y54" s="5"/>
      <c r="Z54" s="5"/>
      <c r="AA54" s="5"/>
      <c r="AB54" s="5"/>
      <c r="AC54" s="5"/>
      <c r="AD54" s="5"/>
    </row>
    <row r="55" ht="15.0" customHeight="1">
      <c r="A55" s="71"/>
      <c r="B55" s="40" t="s">
        <v>400</v>
      </c>
      <c r="D55" s="71"/>
      <c r="E55" s="71"/>
      <c r="F55" s="71"/>
      <c r="G55" s="71"/>
      <c r="H55" s="71"/>
      <c r="I55" s="71"/>
      <c r="J55" s="71"/>
      <c r="K55" s="5"/>
      <c r="L55" s="5"/>
      <c r="M55" s="5"/>
      <c r="N55" s="5"/>
      <c r="O55" s="5"/>
      <c r="P55" s="5"/>
      <c r="Q55" s="5"/>
      <c r="R55" s="5"/>
      <c r="S55" s="5"/>
      <c r="T55" s="5"/>
      <c r="U55" s="5"/>
      <c r="V55" s="5"/>
      <c r="W55" s="5"/>
      <c r="X55" s="5"/>
      <c r="Y55" s="5"/>
      <c r="Z55" s="5"/>
      <c r="AA55" s="5"/>
      <c r="AB55" s="5"/>
      <c r="AC55" s="5"/>
      <c r="AD55" s="5"/>
    </row>
    <row r="56" ht="15.0" customHeight="1">
      <c r="A56" s="71"/>
      <c r="B56" s="40" t="s">
        <v>401</v>
      </c>
      <c r="D56" s="71"/>
      <c r="E56" s="71"/>
      <c r="F56" s="71"/>
      <c r="G56" s="71"/>
      <c r="H56" s="71"/>
      <c r="I56" s="71"/>
      <c r="J56" s="71"/>
      <c r="K56" s="5"/>
      <c r="L56" s="5"/>
      <c r="M56" s="5"/>
      <c r="N56" s="5"/>
      <c r="O56" s="5"/>
      <c r="P56" s="5"/>
      <c r="Q56" s="5"/>
      <c r="R56" s="5"/>
      <c r="S56" s="5"/>
      <c r="T56" s="5"/>
      <c r="U56" s="5"/>
      <c r="V56" s="5"/>
      <c r="W56" s="5"/>
      <c r="X56" s="5"/>
      <c r="Y56" s="5"/>
      <c r="Z56" s="5"/>
      <c r="AA56" s="5"/>
      <c r="AB56" s="5"/>
      <c r="AC56" s="5"/>
      <c r="AD56" s="5"/>
    </row>
    <row r="57" ht="15.0" customHeight="1">
      <c r="A57" s="71"/>
      <c r="B57" s="40" t="s">
        <v>402</v>
      </c>
      <c r="D57" s="71"/>
      <c r="E57" s="71"/>
      <c r="F57" s="71"/>
      <c r="G57" s="71"/>
      <c r="H57" s="71"/>
      <c r="I57" s="71"/>
      <c r="J57" s="71"/>
      <c r="K57" s="5"/>
      <c r="L57" s="5"/>
      <c r="M57" s="5"/>
      <c r="N57" s="5"/>
      <c r="O57" s="5"/>
      <c r="P57" s="5"/>
      <c r="Q57" s="5"/>
      <c r="R57" s="5"/>
      <c r="S57" s="5"/>
      <c r="T57" s="5"/>
      <c r="U57" s="5"/>
      <c r="V57" s="5"/>
      <c r="W57" s="5"/>
      <c r="X57" s="5"/>
      <c r="Y57" s="5"/>
      <c r="Z57" s="5"/>
      <c r="AA57" s="5"/>
      <c r="AB57" s="5"/>
      <c r="AC57" s="5"/>
      <c r="AD57" s="5"/>
    </row>
    <row r="58" ht="15.0" customHeight="1">
      <c r="A58" s="71"/>
      <c r="B58" s="40" t="s">
        <v>403</v>
      </c>
      <c r="D58" s="71"/>
      <c r="E58" s="71"/>
      <c r="F58" s="71"/>
      <c r="G58" s="71"/>
      <c r="H58" s="71"/>
      <c r="I58" s="71"/>
      <c r="J58" s="71"/>
      <c r="K58" s="5"/>
      <c r="L58" s="5"/>
      <c r="M58" s="5"/>
      <c r="N58" s="5"/>
      <c r="O58" s="5"/>
      <c r="P58" s="5"/>
      <c r="Q58" s="5"/>
      <c r="R58" s="5"/>
      <c r="S58" s="5"/>
      <c r="T58" s="5"/>
      <c r="U58" s="5"/>
      <c r="V58" s="5"/>
      <c r="W58" s="5"/>
      <c r="X58" s="5"/>
      <c r="Y58" s="5"/>
      <c r="Z58" s="5"/>
      <c r="AA58" s="5"/>
      <c r="AB58" s="5"/>
      <c r="AC58" s="5"/>
      <c r="AD58" s="5"/>
    </row>
    <row r="59" ht="15.0" customHeight="1">
      <c r="A59" s="71"/>
      <c r="B59" s="40" t="s">
        <v>404</v>
      </c>
      <c r="D59" s="71"/>
      <c r="E59" s="71"/>
      <c r="F59" s="71"/>
      <c r="G59" s="71"/>
      <c r="H59" s="71"/>
      <c r="I59" s="71"/>
      <c r="J59" s="71"/>
      <c r="K59" s="5"/>
      <c r="L59" s="5"/>
      <c r="M59" s="5"/>
      <c r="N59" s="5"/>
      <c r="O59" s="5"/>
      <c r="P59" s="5"/>
      <c r="Q59" s="5"/>
      <c r="R59" s="5"/>
      <c r="S59" s="5"/>
      <c r="T59" s="5"/>
      <c r="U59" s="5"/>
      <c r="V59" s="5"/>
      <c r="W59" s="5"/>
      <c r="X59" s="5"/>
      <c r="Y59" s="5"/>
      <c r="Z59" s="5"/>
      <c r="AA59" s="5"/>
      <c r="AB59" s="5"/>
      <c r="AC59" s="5"/>
      <c r="AD59" s="5"/>
    </row>
    <row r="60" ht="15.0" customHeight="1">
      <c r="A60" s="71"/>
      <c r="B60" s="40" t="s">
        <v>405</v>
      </c>
      <c r="D60" s="71"/>
      <c r="E60" s="71"/>
      <c r="F60" s="71"/>
      <c r="G60" s="71"/>
      <c r="H60" s="71"/>
      <c r="I60" s="71"/>
      <c r="J60" s="71"/>
      <c r="K60" s="5"/>
      <c r="L60" s="5"/>
      <c r="M60" s="5"/>
      <c r="N60" s="5"/>
      <c r="O60" s="5"/>
      <c r="P60" s="5"/>
      <c r="Q60" s="5"/>
      <c r="R60" s="5"/>
      <c r="S60" s="5"/>
      <c r="T60" s="5"/>
      <c r="U60" s="5"/>
      <c r="V60" s="5"/>
      <c r="W60" s="5"/>
      <c r="X60" s="5"/>
      <c r="Y60" s="5"/>
      <c r="Z60" s="5"/>
      <c r="AA60" s="5"/>
      <c r="AB60" s="5"/>
      <c r="AC60" s="5"/>
      <c r="AD60" s="5"/>
    </row>
    <row r="61" ht="15.0" customHeight="1">
      <c r="A61" s="71"/>
      <c r="B61" s="40" t="s">
        <v>406</v>
      </c>
      <c r="D61" s="71"/>
      <c r="E61" s="71"/>
      <c r="F61" s="71"/>
      <c r="G61" s="71"/>
      <c r="H61" s="71"/>
      <c r="I61" s="71"/>
      <c r="J61" s="71"/>
      <c r="K61" s="5"/>
      <c r="L61" s="5"/>
      <c r="M61" s="5"/>
      <c r="N61" s="5"/>
      <c r="O61" s="5"/>
      <c r="P61" s="5"/>
      <c r="Q61" s="5"/>
      <c r="R61" s="5"/>
      <c r="S61" s="5"/>
      <c r="T61" s="5"/>
      <c r="U61" s="5"/>
      <c r="V61" s="5"/>
      <c r="W61" s="5"/>
      <c r="X61" s="5"/>
      <c r="Y61" s="5"/>
      <c r="Z61" s="5"/>
      <c r="AA61" s="5"/>
      <c r="AB61" s="5"/>
      <c r="AC61" s="5"/>
      <c r="AD61" s="5"/>
    </row>
    <row r="62" ht="15.0" customHeight="1">
      <c r="A62" s="71"/>
      <c r="B62" s="71"/>
      <c r="C62" s="71"/>
      <c r="D62" s="71"/>
      <c r="E62" s="71"/>
      <c r="F62" s="71"/>
      <c r="G62" s="71"/>
      <c r="H62" s="71"/>
      <c r="I62" s="71"/>
      <c r="J62" s="71"/>
      <c r="K62" s="5"/>
      <c r="L62" s="5"/>
      <c r="M62" s="5"/>
      <c r="N62" s="5"/>
      <c r="O62" s="5"/>
      <c r="P62" s="5"/>
      <c r="Q62" s="5"/>
      <c r="R62" s="5"/>
      <c r="S62" s="5"/>
      <c r="T62" s="5"/>
      <c r="U62" s="5"/>
      <c r="V62" s="5"/>
      <c r="W62" s="5"/>
      <c r="X62" s="5"/>
      <c r="Y62" s="5"/>
      <c r="Z62" s="5"/>
      <c r="AA62" s="5"/>
      <c r="AB62" s="5"/>
      <c r="AC62" s="5"/>
      <c r="AD62" s="5"/>
    </row>
    <row r="63" ht="15.0" customHeight="1">
      <c r="A63" s="71"/>
      <c r="B63" s="71"/>
      <c r="C63" s="71"/>
      <c r="D63" s="71"/>
      <c r="E63" s="71"/>
      <c r="F63" s="71"/>
      <c r="G63" s="71"/>
      <c r="H63" s="71"/>
      <c r="I63" s="71"/>
      <c r="J63" s="71"/>
      <c r="K63" s="5"/>
      <c r="L63" s="5"/>
      <c r="M63" s="5"/>
      <c r="N63" s="5"/>
      <c r="O63" s="5"/>
      <c r="P63" s="5"/>
      <c r="Q63" s="5"/>
      <c r="R63" s="5"/>
      <c r="S63" s="5"/>
      <c r="T63" s="5"/>
      <c r="U63" s="5"/>
      <c r="V63" s="5"/>
      <c r="W63" s="5"/>
      <c r="X63" s="5"/>
      <c r="Y63" s="5"/>
      <c r="Z63" s="5"/>
      <c r="AA63" s="5"/>
      <c r="AB63" s="5"/>
      <c r="AC63" s="5"/>
      <c r="AD63" s="5"/>
    </row>
    <row r="64" ht="15.0" customHeight="1">
      <c r="A64" s="5"/>
      <c r="B64" s="5"/>
      <c r="C64" s="5"/>
      <c r="D64" s="5"/>
      <c r="E64" s="5"/>
      <c r="F64" s="5"/>
      <c r="G64" s="5"/>
      <c r="H64" s="134"/>
      <c r="I64" s="134"/>
      <c r="J64" s="5"/>
      <c r="K64" s="5"/>
      <c r="L64" s="5"/>
      <c r="M64" s="5"/>
      <c r="N64" s="5"/>
      <c r="O64" s="5"/>
      <c r="P64" s="5"/>
      <c r="Q64" s="5"/>
      <c r="R64" s="5"/>
      <c r="S64" s="5"/>
      <c r="T64" s="5"/>
      <c r="U64" s="5"/>
      <c r="V64" s="5"/>
      <c r="W64" s="5"/>
      <c r="X64" s="5"/>
      <c r="Y64" s="5"/>
      <c r="Z64" s="5"/>
      <c r="AA64" s="5"/>
      <c r="AB64" s="5"/>
      <c r="AC64" s="5"/>
      <c r="AD64" s="5"/>
    </row>
    <row r="65" ht="15.0" customHeight="1">
      <c r="A65" s="5"/>
      <c r="B65" s="5"/>
      <c r="C65" s="5"/>
      <c r="D65" s="5"/>
      <c r="E65" s="5"/>
      <c r="F65" s="5"/>
      <c r="G65" s="5"/>
      <c r="H65" s="134"/>
      <c r="I65" s="134"/>
      <c r="J65" s="5"/>
      <c r="K65" s="5"/>
      <c r="L65" s="5"/>
      <c r="M65" s="5"/>
      <c r="N65" s="5"/>
      <c r="O65" s="5"/>
      <c r="P65" s="5"/>
      <c r="Q65" s="5"/>
      <c r="R65" s="5"/>
      <c r="S65" s="5"/>
      <c r="T65" s="5"/>
      <c r="U65" s="5"/>
      <c r="V65" s="5"/>
      <c r="W65" s="5"/>
      <c r="X65" s="5"/>
      <c r="Y65" s="5"/>
      <c r="Z65" s="5"/>
      <c r="AA65" s="5"/>
      <c r="AB65" s="5"/>
      <c r="AC65" s="5"/>
      <c r="AD65" s="5"/>
    </row>
    <row r="66" ht="15.0" customHeight="1">
      <c r="A66" s="5"/>
      <c r="B66" s="5"/>
      <c r="C66" s="5"/>
      <c r="D66" s="5"/>
      <c r="E66" s="5"/>
      <c r="F66" s="5"/>
      <c r="G66" s="5"/>
      <c r="H66" s="134"/>
      <c r="I66" s="134"/>
      <c r="J66" s="5"/>
      <c r="K66" s="5"/>
      <c r="L66" s="5"/>
      <c r="M66" s="5"/>
      <c r="N66" s="5"/>
      <c r="O66" s="5"/>
      <c r="P66" s="5"/>
      <c r="Q66" s="5"/>
      <c r="R66" s="5"/>
      <c r="S66" s="5"/>
      <c r="T66" s="5"/>
      <c r="U66" s="5"/>
      <c r="V66" s="5"/>
      <c r="W66" s="5"/>
      <c r="X66" s="5"/>
      <c r="Y66" s="5"/>
      <c r="Z66" s="5"/>
      <c r="AA66" s="5"/>
      <c r="AB66" s="5"/>
      <c r="AC66" s="5"/>
      <c r="AD66" s="5"/>
    </row>
    <row r="67" ht="15.0" customHeight="1">
      <c r="A67" s="5"/>
      <c r="B67" s="172" t="s">
        <v>407</v>
      </c>
      <c r="C67" s="173" t="s">
        <v>408</v>
      </c>
      <c r="D67" s="173" t="s">
        <v>409</v>
      </c>
      <c r="E67" s="173" t="s">
        <v>410</v>
      </c>
      <c r="F67" s="5"/>
      <c r="G67" s="5"/>
      <c r="H67" s="134"/>
      <c r="I67" s="134"/>
      <c r="J67" s="5"/>
      <c r="K67" s="5"/>
      <c r="L67" s="5"/>
      <c r="M67" s="5"/>
      <c r="N67" s="5"/>
      <c r="O67" s="5"/>
      <c r="P67" s="5"/>
      <c r="Q67" s="5"/>
      <c r="R67" s="5"/>
      <c r="S67" s="5"/>
      <c r="T67" s="5"/>
      <c r="U67" s="5"/>
      <c r="V67" s="5"/>
      <c r="W67" s="5"/>
      <c r="X67" s="5"/>
      <c r="Y67" s="5"/>
      <c r="Z67" s="5"/>
      <c r="AA67" s="5"/>
      <c r="AB67" s="5"/>
      <c r="AC67" s="5"/>
      <c r="AD67" s="5"/>
    </row>
    <row r="68" ht="15.75" customHeight="1">
      <c r="A68" s="5"/>
      <c r="B68" s="174">
        <v>1.0</v>
      </c>
      <c r="C68" s="175" t="s">
        <v>411</v>
      </c>
      <c r="D68" s="177" t="s">
        <v>558</v>
      </c>
      <c r="E68" s="174">
        <v>50.0</v>
      </c>
      <c r="F68" s="5"/>
      <c r="G68" s="5"/>
      <c r="H68" s="134"/>
      <c r="I68" s="134"/>
      <c r="J68" s="5"/>
      <c r="K68" s="5"/>
      <c r="L68" s="5"/>
      <c r="M68" s="5"/>
      <c r="N68" s="5"/>
      <c r="O68" s="5"/>
      <c r="P68" s="5"/>
      <c r="Q68" s="5"/>
      <c r="R68" s="5"/>
      <c r="S68" s="5"/>
      <c r="T68" s="5"/>
      <c r="U68" s="5"/>
      <c r="V68" s="5"/>
      <c r="W68" s="5"/>
      <c r="X68" s="5"/>
      <c r="Y68" s="5"/>
      <c r="Z68" s="5"/>
      <c r="AA68" s="5"/>
      <c r="AB68" s="5"/>
      <c r="AC68" s="5"/>
      <c r="AD68" s="5"/>
    </row>
    <row r="69" ht="15.75" customHeight="1">
      <c r="A69" s="5"/>
      <c r="B69" s="44"/>
      <c r="C69" s="178"/>
      <c r="D69" s="44"/>
      <c r="E69" s="44"/>
      <c r="F69" s="5"/>
      <c r="G69" s="5"/>
      <c r="H69" s="134"/>
      <c r="I69" s="134"/>
      <c r="J69" s="5"/>
      <c r="K69" s="5"/>
      <c r="L69" s="5"/>
      <c r="M69" s="5"/>
      <c r="N69" s="5"/>
      <c r="O69" s="5"/>
      <c r="P69" s="5"/>
      <c r="Q69" s="5"/>
      <c r="R69" s="5"/>
      <c r="S69" s="5"/>
      <c r="T69" s="5"/>
      <c r="U69" s="5"/>
      <c r="V69" s="5"/>
      <c r="W69" s="5"/>
      <c r="X69" s="5"/>
      <c r="Y69" s="5"/>
      <c r="Z69" s="5"/>
      <c r="AA69" s="5"/>
      <c r="AB69" s="5"/>
      <c r="AC69" s="5"/>
      <c r="AD69" s="5"/>
    </row>
    <row r="70" ht="15.75" customHeight="1">
      <c r="A70" s="5"/>
      <c r="B70" s="174">
        <v>2.0</v>
      </c>
      <c r="C70" s="175" t="s">
        <v>414</v>
      </c>
      <c r="D70" s="180" t="s">
        <v>560</v>
      </c>
      <c r="E70" s="174">
        <v>20.0</v>
      </c>
      <c r="F70" s="5"/>
      <c r="G70" s="5"/>
      <c r="H70" s="134"/>
      <c r="I70" s="134"/>
      <c r="J70" s="5"/>
      <c r="K70" s="5"/>
      <c r="L70" s="5"/>
      <c r="M70" s="5"/>
      <c r="N70" s="5"/>
      <c r="O70" s="5"/>
      <c r="P70" s="5"/>
      <c r="Q70" s="5"/>
      <c r="R70" s="5"/>
      <c r="S70" s="5"/>
      <c r="T70" s="5"/>
      <c r="U70" s="5"/>
      <c r="V70" s="5"/>
      <c r="W70" s="5"/>
      <c r="X70" s="5"/>
      <c r="Y70" s="5"/>
      <c r="Z70" s="5"/>
      <c r="AA70" s="5"/>
      <c r="AB70" s="5"/>
      <c r="AC70" s="5"/>
      <c r="AD70" s="5"/>
    </row>
    <row r="71" ht="15.75" customHeight="1">
      <c r="A71" s="5"/>
      <c r="B71" s="44"/>
      <c r="C71" s="178"/>
      <c r="D71" s="44"/>
      <c r="E71" s="44"/>
      <c r="F71" s="5"/>
      <c r="G71" s="5"/>
      <c r="H71" s="134"/>
      <c r="I71" s="134"/>
      <c r="J71" s="5"/>
      <c r="K71" s="5"/>
      <c r="L71" s="5"/>
      <c r="M71" s="5"/>
      <c r="N71" s="5"/>
      <c r="O71" s="5"/>
      <c r="P71" s="5"/>
      <c r="Q71" s="5"/>
      <c r="R71" s="5"/>
      <c r="S71" s="5"/>
      <c r="T71" s="5"/>
      <c r="U71" s="5"/>
      <c r="V71" s="5"/>
      <c r="W71" s="5"/>
      <c r="X71" s="5"/>
      <c r="Y71" s="5"/>
      <c r="Z71" s="5"/>
      <c r="AA71" s="5"/>
      <c r="AB71" s="5"/>
      <c r="AC71" s="5"/>
      <c r="AD71" s="5"/>
    </row>
    <row r="72" ht="15.75" customHeight="1">
      <c r="A72" s="5"/>
      <c r="B72" s="174">
        <v>3.0</v>
      </c>
      <c r="C72" s="175" t="s">
        <v>416</v>
      </c>
      <c r="D72" s="177" t="s">
        <v>417</v>
      </c>
      <c r="E72" s="174">
        <v>10.0</v>
      </c>
      <c r="F72" s="5"/>
      <c r="G72" s="5"/>
      <c r="H72" s="134"/>
      <c r="I72" s="134"/>
      <c r="J72" s="5"/>
      <c r="K72" s="5"/>
      <c r="L72" s="5"/>
      <c r="M72" s="5"/>
      <c r="N72" s="5"/>
      <c r="O72" s="5"/>
      <c r="P72" s="5"/>
      <c r="Q72" s="5"/>
      <c r="R72" s="5"/>
      <c r="S72" s="5"/>
      <c r="T72" s="5"/>
      <c r="U72" s="5"/>
      <c r="V72" s="5"/>
      <c r="W72" s="5"/>
      <c r="X72" s="5"/>
      <c r="Y72" s="5"/>
      <c r="Z72" s="5"/>
      <c r="AA72" s="5"/>
      <c r="AB72" s="5"/>
      <c r="AC72" s="5"/>
      <c r="AD72" s="5"/>
    </row>
    <row r="73" ht="15.75" customHeight="1">
      <c r="A73" s="5"/>
      <c r="B73" s="37"/>
      <c r="C73" s="183"/>
      <c r="D73" s="37"/>
      <c r="E73" s="37"/>
      <c r="F73" s="5"/>
      <c r="G73" s="5"/>
      <c r="H73" s="134"/>
      <c r="I73" s="134"/>
      <c r="J73" s="5"/>
      <c r="K73" s="5"/>
      <c r="L73" s="5"/>
      <c r="M73" s="5"/>
      <c r="N73" s="5"/>
      <c r="O73" s="5"/>
      <c r="P73" s="5"/>
      <c r="Q73" s="5"/>
      <c r="R73" s="5"/>
      <c r="S73" s="5"/>
      <c r="T73" s="5"/>
      <c r="U73" s="5"/>
      <c r="V73" s="5"/>
      <c r="W73" s="5"/>
      <c r="X73" s="5"/>
      <c r="Y73" s="5"/>
      <c r="Z73" s="5"/>
      <c r="AA73" s="5"/>
      <c r="AB73" s="5"/>
      <c r="AC73" s="5"/>
      <c r="AD73" s="5"/>
    </row>
    <row r="74" ht="15.75" customHeight="1">
      <c r="A74" s="5"/>
      <c r="B74" s="37"/>
      <c r="C74" s="183"/>
      <c r="D74" s="37"/>
      <c r="E74" s="37"/>
      <c r="F74" s="5"/>
      <c r="G74" s="5"/>
      <c r="H74" s="134"/>
      <c r="I74" s="134"/>
      <c r="J74" s="5"/>
      <c r="K74" s="5"/>
      <c r="L74" s="5"/>
      <c r="M74" s="5"/>
      <c r="N74" s="5"/>
      <c r="O74" s="5"/>
      <c r="P74" s="5"/>
      <c r="Q74" s="5"/>
      <c r="R74" s="5"/>
      <c r="S74" s="5"/>
      <c r="T74" s="5"/>
      <c r="U74" s="5"/>
      <c r="V74" s="5"/>
      <c r="W74" s="5"/>
      <c r="X74" s="5"/>
      <c r="Y74" s="5"/>
      <c r="Z74" s="5"/>
      <c r="AA74" s="5"/>
      <c r="AB74" s="5"/>
      <c r="AC74" s="5"/>
      <c r="AD74" s="5"/>
    </row>
    <row r="75" ht="15.75" customHeight="1">
      <c r="A75" s="5"/>
      <c r="B75" s="44"/>
      <c r="C75" s="178"/>
      <c r="D75" s="44"/>
      <c r="E75" s="44"/>
      <c r="F75" s="5"/>
      <c r="G75" s="5"/>
      <c r="H75" s="134"/>
      <c r="I75" s="134"/>
      <c r="J75" s="5"/>
      <c r="K75" s="5"/>
      <c r="L75" s="5"/>
      <c r="M75" s="5"/>
      <c r="N75" s="5"/>
      <c r="O75" s="5"/>
      <c r="P75" s="5"/>
      <c r="Q75" s="5"/>
      <c r="R75" s="5"/>
      <c r="S75" s="5"/>
      <c r="T75" s="5"/>
      <c r="U75" s="5"/>
      <c r="V75" s="5"/>
      <c r="W75" s="5"/>
      <c r="X75" s="5"/>
      <c r="Y75" s="5"/>
      <c r="Z75" s="5"/>
      <c r="AA75" s="5"/>
      <c r="AB75" s="5"/>
      <c r="AC75" s="5"/>
      <c r="AD75" s="5"/>
    </row>
    <row r="76" ht="15.75" customHeight="1">
      <c r="A76" s="5"/>
      <c r="B76" s="184">
        <v>4.0</v>
      </c>
      <c r="C76" s="185" t="s">
        <v>418</v>
      </c>
      <c r="D76" s="185" t="s">
        <v>419</v>
      </c>
      <c r="E76" s="186">
        <v>0.0</v>
      </c>
      <c r="F76" s="5"/>
      <c r="G76" s="5"/>
      <c r="H76" s="134"/>
      <c r="I76" s="134"/>
      <c r="J76" s="5"/>
      <c r="K76" s="5"/>
      <c r="L76" s="5"/>
      <c r="M76" s="5"/>
      <c r="N76" s="5"/>
      <c r="O76" s="5"/>
      <c r="P76" s="5"/>
      <c r="Q76" s="5"/>
      <c r="R76" s="5"/>
      <c r="S76" s="5"/>
      <c r="T76" s="5"/>
      <c r="U76" s="5"/>
      <c r="V76" s="5"/>
      <c r="W76" s="5"/>
      <c r="X76" s="5"/>
      <c r="Y76" s="5"/>
      <c r="Z76" s="5"/>
      <c r="AA76" s="5"/>
      <c r="AB76" s="5"/>
      <c r="AC76" s="5"/>
      <c r="AD76" s="5"/>
    </row>
    <row r="77" ht="15.75" customHeight="1">
      <c r="A77" s="5"/>
      <c r="B77" s="5"/>
      <c r="C77" s="5"/>
      <c r="D77" s="5"/>
      <c r="E77" s="5"/>
      <c r="F77" s="5"/>
      <c r="G77" s="5"/>
      <c r="H77" s="134"/>
      <c r="I77" s="134"/>
      <c r="J77" s="5"/>
      <c r="K77" s="5"/>
      <c r="L77" s="5"/>
      <c r="M77" s="5"/>
      <c r="N77" s="5"/>
      <c r="O77" s="5"/>
      <c r="P77" s="5"/>
      <c r="Q77" s="5"/>
      <c r="R77" s="5"/>
      <c r="S77" s="5"/>
      <c r="T77" s="5"/>
      <c r="U77" s="5"/>
      <c r="V77" s="5"/>
      <c r="W77" s="5"/>
      <c r="X77" s="5"/>
      <c r="Y77" s="5"/>
      <c r="Z77" s="5"/>
      <c r="AA77" s="5"/>
      <c r="AB77" s="5"/>
      <c r="AC77" s="5"/>
      <c r="AD77" s="5"/>
    </row>
    <row r="78" ht="15.75" customHeight="1">
      <c r="A78" s="5"/>
      <c r="B78" s="5"/>
      <c r="C78" s="5"/>
      <c r="D78" s="5"/>
      <c r="E78" s="5"/>
      <c r="F78" s="5"/>
      <c r="G78" s="5"/>
      <c r="H78" s="134"/>
      <c r="I78" s="134"/>
      <c r="J78" s="5"/>
      <c r="K78" s="5"/>
      <c r="L78" s="5"/>
      <c r="M78" s="5"/>
      <c r="N78" s="5"/>
      <c r="O78" s="5"/>
      <c r="P78" s="5"/>
      <c r="Q78" s="5"/>
      <c r="R78" s="5"/>
      <c r="S78" s="5"/>
      <c r="T78" s="5"/>
      <c r="U78" s="5"/>
      <c r="V78" s="5"/>
      <c r="W78" s="5"/>
      <c r="X78" s="5"/>
      <c r="Y78" s="5"/>
      <c r="Z78" s="5"/>
      <c r="AA78" s="5"/>
      <c r="AB78" s="5"/>
      <c r="AC78" s="5"/>
      <c r="AD78" s="5"/>
    </row>
    <row r="79" ht="15.75" customHeight="1">
      <c r="A79" s="5"/>
      <c r="B79" s="5"/>
      <c r="C79" s="5"/>
      <c r="D79" s="5"/>
      <c r="E79" s="5"/>
      <c r="F79" s="5"/>
      <c r="G79" s="5"/>
      <c r="H79" s="134"/>
      <c r="I79" s="134"/>
      <c r="J79" s="5"/>
      <c r="K79" s="5"/>
      <c r="L79" s="5"/>
      <c r="M79" s="5"/>
      <c r="N79" s="5"/>
      <c r="O79" s="5"/>
      <c r="P79" s="5"/>
      <c r="Q79" s="5"/>
      <c r="R79" s="5"/>
      <c r="S79" s="5"/>
      <c r="T79" s="5"/>
      <c r="U79" s="5"/>
      <c r="V79" s="5"/>
      <c r="W79" s="5"/>
      <c r="X79" s="5"/>
      <c r="Y79" s="5"/>
      <c r="Z79" s="5"/>
      <c r="AA79" s="5"/>
      <c r="AB79" s="5"/>
      <c r="AC79" s="5"/>
      <c r="AD79" s="5"/>
    </row>
    <row r="80" ht="15.75" customHeight="1">
      <c r="A80" s="5"/>
      <c r="B80" s="5"/>
      <c r="C80" s="5"/>
      <c r="D80" s="5"/>
      <c r="E80" s="5"/>
      <c r="F80" s="5"/>
      <c r="G80" s="5"/>
      <c r="H80" s="134"/>
      <c r="I80" s="134"/>
      <c r="J80" s="5"/>
      <c r="K80" s="5"/>
      <c r="L80" s="5"/>
      <c r="M80" s="5"/>
      <c r="N80" s="5"/>
      <c r="O80" s="5"/>
      <c r="P80" s="5"/>
      <c r="Q80" s="5"/>
      <c r="R80" s="5"/>
      <c r="S80" s="5"/>
      <c r="T80" s="5"/>
      <c r="U80" s="5"/>
      <c r="V80" s="5"/>
      <c r="W80" s="5"/>
      <c r="X80" s="5"/>
      <c r="Y80" s="5"/>
      <c r="Z80" s="5"/>
      <c r="AA80" s="5"/>
      <c r="AB80" s="5"/>
      <c r="AC80" s="5"/>
      <c r="AD80" s="5"/>
    </row>
    <row r="81" ht="15.75" customHeight="1">
      <c r="A81" s="5"/>
      <c r="B81" s="5"/>
      <c r="C81" s="5"/>
      <c r="D81" s="5"/>
      <c r="E81" s="5"/>
      <c r="F81" s="5"/>
      <c r="G81" s="5"/>
      <c r="H81" s="134"/>
      <c r="I81" s="134"/>
      <c r="J81" s="5"/>
      <c r="K81" s="5"/>
      <c r="L81" s="5"/>
      <c r="M81" s="5"/>
      <c r="N81" s="5"/>
      <c r="O81" s="5"/>
      <c r="P81" s="5"/>
      <c r="Q81" s="5"/>
      <c r="R81" s="5"/>
      <c r="S81" s="5"/>
      <c r="T81" s="5"/>
      <c r="U81" s="5"/>
      <c r="V81" s="5"/>
      <c r="W81" s="5"/>
      <c r="X81" s="5"/>
      <c r="Y81" s="5"/>
      <c r="Z81" s="5"/>
      <c r="AA81" s="5"/>
      <c r="AB81" s="5"/>
      <c r="AC81" s="5"/>
      <c r="AD81" s="5"/>
    </row>
    <row r="82" ht="15.75" customHeight="1">
      <c r="A82" s="5"/>
      <c r="B82" s="5"/>
      <c r="C82" s="5"/>
      <c r="D82" s="5"/>
      <c r="E82" s="5"/>
      <c r="F82" s="5"/>
      <c r="G82" s="5"/>
      <c r="H82" s="134"/>
      <c r="I82" s="134"/>
      <c r="J82" s="5"/>
      <c r="K82" s="5"/>
      <c r="L82" s="5"/>
      <c r="M82" s="5"/>
      <c r="N82" s="5"/>
      <c r="O82" s="5"/>
      <c r="P82" s="5"/>
      <c r="Q82" s="5"/>
      <c r="R82" s="5"/>
      <c r="S82" s="5"/>
      <c r="T82" s="5"/>
      <c r="U82" s="5"/>
      <c r="V82" s="5"/>
      <c r="W82" s="5"/>
      <c r="X82" s="5"/>
      <c r="Y82" s="5"/>
      <c r="Z82" s="5"/>
      <c r="AA82" s="5"/>
      <c r="AB82" s="5"/>
      <c r="AC82" s="5"/>
      <c r="AD82" s="5"/>
    </row>
    <row r="83" ht="15.75" customHeight="1">
      <c r="A83" s="5"/>
      <c r="B83" s="5"/>
      <c r="C83" s="5"/>
      <c r="D83" s="5"/>
      <c r="E83" s="5"/>
      <c r="F83" s="5"/>
      <c r="G83" s="5"/>
      <c r="H83" s="134"/>
      <c r="I83" s="134"/>
      <c r="J83" s="5"/>
      <c r="K83" s="5"/>
      <c r="L83" s="5"/>
      <c r="M83" s="5"/>
      <c r="N83" s="5"/>
      <c r="O83" s="5"/>
      <c r="P83" s="5"/>
      <c r="Q83" s="5"/>
      <c r="R83" s="5"/>
      <c r="S83" s="5"/>
      <c r="T83" s="5"/>
      <c r="U83" s="5"/>
      <c r="V83" s="5"/>
      <c r="W83" s="5"/>
      <c r="X83" s="5"/>
      <c r="Y83" s="5"/>
      <c r="Z83" s="5"/>
      <c r="AA83" s="5"/>
      <c r="AB83" s="5"/>
      <c r="AC83" s="5"/>
      <c r="AD83" s="5"/>
    </row>
    <row r="84" ht="15.75" customHeight="1">
      <c r="A84" s="5"/>
      <c r="B84" s="5"/>
      <c r="C84" s="5"/>
      <c r="D84" s="5"/>
      <c r="E84" s="5"/>
      <c r="F84" s="5"/>
      <c r="G84" s="5"/>
      <c r="H84" s="134"/>
      <c r="I84" s="134"/>
      <c r="J84" s="5"/>
      <c r="K84" s="5"/>
      <c r="L84" s="5"/>
      <c r="M84" s="5"/>
      <c r="N84" s="5"/>
      <c r="O84" s="5"/>
      <c r="P84" s="5"/>
      <c r="Q84" s="5"/>
      <c r="R84" s="5"/>
      <c r="S84" s="5"/>
      <c r="T84" s="5"/>
      <c r="U84" s="5"/>
      <c r="V84" s="5"/>
      <c r="W84" s="5"/>
      <c r="X84" s="5"/>
      <c r="Y84" s="5"/>
      <c r="Z84" s="5"/>
      <c r="AA84" s="5"/>
      <c r="AB84" s="5"/>
      <c r="AC84" s="5"/>
      <c r="AD84" s="5"/>
    </row>
    <row r="85" ht="15.75" customHeight="1">
      <c r="A85" s="5"/>
      <c r="B85" s="5"/>
      <c r="C85" s="5"/>
      <c r="D85" s="5"/>
      <c r="E85" s="5"/>
      <c r="F85" s="5"/>
      <c r="G85" s="5"/>
      <c r="H85" s="134"/>
      <c r="I85" s="134"/>
      <c r="J85" s="5"/>
      <c r="K85" s="5"/>
      <c r="L85" s="5"/>
      <c r="M85" s="5"/>
      <c r="N85" s="5"/>
      <c r="O85" s="5"/>
      <c r="P85" s="5"/>
      <c r="Q85" s="5"/>
      <c r="R85" s="5"/>
      <c r="S85" s="5"/>
      <c r="T85" s="5"/>
      <c r="U85" s="5"/>
      <c r="V85" s="5"/>
      <c r="W85" s="5"/>
      <c r="X85" s="5"/>
      <c r="Y85" s="5"/>
      <c r="Z85" s="5"/>
      <c r="AA85" s="5"/>
      <c r="AB85" s="5"/>
      <c r="AC85" s="5"/>
      <c r="AD85" s="5"/>
    </row>
    <row r="86" ht="15.75" customHeight="1">
      <c r="A86" s="5"/>
      <c r="B86" s="5"/>
      <c r="C86" s="5"/>
      <c r="D86" s="5"/>
      <c r="E86" s="5"/>
      <c r="F86" s="5"/>
      <c r="G86" s="5"/>
      <c r="H86" s="134"/>
      <c r="I86" s="134"/>
      <c r="J86" s="5"/>
      <c r="K86" s="5"/>
      <c r="L86" s="5"/>
      <c r="M86" s="5"/>
      <c r="N86" s="5"/>
      <c r="O86" s="5"/>
      <c r="P86" s="5"/>
      <c r="Q86" s="5"/>
      <c r="R86" s="5"/>
      <c r="S86" s="5"/>
      <c r="T86" s="5"/>
      <c r="U86" s="5"/>
      <c r="V86" s="5"/>
      <c r="W86" s="5"/>
      <c r="X86" s="5"/>
      <c r="Y86" s="5"/>
      <c r="Z86" s="5"/>
      <c r="AA86" s="5"/>
      <c r="AB86" s="5"/>
      <c r="AC86" s="5"/>
      <c r="AD86" s="5"/>
    </row>
    <row r="87" ht="15.75" customHeight="1">
      <c r="A87" s="5"/>
      <c r="B87" s="5"/>
      <c r="C87" s="5"/>
      <c r="D87" s="5"/>
      <c r="E87" s="5"/>
      <c r="F87" s="5"/>
      <c r="G87" s="5"/>
      <c r="H87" s="134"/>
      <c r="I87" s="134"/>
      <c r="J87" s="5"/>
      <c r="K87" s="5"/>
      <c r="L87" s="5"/>
      <c r="M87" s="5"/>
      <c r="N87" s="5"/>
      <c r="O87" s="5"/>
      <c r="P87" s="5"/>
      <c r="Q87" s="5"/>
      <c r="R87" s="5"/>
      <c r="S87" s="5"/>
      <c r="T87" s="5"/>
      <c r="U87" s="5"/>
      <c r="V87" s="5"/>
      <c r="W87" s="5"/>
      <c r="X87" s="5"/>
      <c r="Y87" s="5"/>
      <c r="Z87" s="5"/>
      <c r="AA87" s="5"/>
      <c r="AB87" s="5"/>
      <c r="AC87" s="5"/>
      <c r="AD87" s="5"/>
    </row>
    <row r="88" ht="15.75" customHeight="1">
      <c r="A88" s="5"/>
      <c r="B88" s="5"/>
      <c r="C88" s="5"/>
      <c r="D88" s="5"/>
      <c r="E88" s="5"/>
      <c r="F88" s="5"/>
      <c r="G88" s="5"/>
      <c r="H88" s="134"/>
      <c r="I88" s="134"/>
      <c r="J88" s="5"/>
      <c r="K88" s="5"/>
      <c r="L88" s="5"/>
      <c r="M88" s="5"/>
      <c r="N88" s="5"/>
      <c r="O88" s="5"/>
      <c r="P88" s="5"/>
      <c r="Q88" s="5"/>
      <c r="R88" s="5"/>
      <c r="S88" s="5"/>
      <c r="T88" s="5"/>
      <c r="U88" s="5"/>
      <c r="V88" s="5"/>
      <c r="W88" s="5"/>
      <c r="X88" s="5"/>
      <c r="Y88" s="5"/>
      <c r="Z88" s="5"/>
      <c r="AA88" s="5"/>
      <c r="AB88" s="5"/>
      <c r="AC88" s="5"/>
      <c r="AD88" s="5"/>
    </row>
    <row r="89" ht="15.75" customHeight="1">
      <c r="A89" s="5"/>
      <c r="B89" s="5"/>
      <c r="C89" s="5"/>
      <c r="D89" s="5"/>
      <c r="E89" s="5"/>
      <c r="F89" s="5"/>
      <c r="G89" s="5"/>
      <c r="H89" s="134"/>
      <c r="I89" s="134"/>
      <c r="J89" s="5"/>
      <c r="K89" s="5"/>
      <c r="L89" s="5"/>
      <c r="M89" s="5"/>
      <c r="N89" s="5"/>
      <c r="O89" s="5"/>
      <c r="P89" s="5"/>
      <c r="Q89" s="5"/>
      <c r="R89" s="5"/>
      <c r="S89" s="5"/>
      <c r="T89" s="5"/>
      <c r="U89" s="5"/>
      <c r="V89" s="5"/>
      <c r="W89" s="5"/>
      <c r="X89" s="5"/>
      <c r="Y89" s="5"/>
      <c r="Z89" s="5"/>
      <c r="AA89" s="5"/>
      <c r="AB89" s="5"/>
      <c r="AC89" s="5"/>
      <c r="AD89" s="5"/>
    </row>
    <row r="90" ht="15.75" customHeight="1">
      <c r="A90" s="5"/>
      <c r="B90" s="5"/>
      <c r="C90" s="5"/>
      <c r="D90" s="5"/>
      <c r="E90" s="5"/>
      <c r="F90" s="5"/>
      <c r="G90" s="5"/>
      <c r="H90" s="134"/>
      <c r="I90" s="134"/>
      <c r="J90" s="5"/>
      <c r="K90" s="5"/>
      <c r="L90" s="5"/>
      <c r="M90" s="5"/>
      <c r="N90" s="5"/>
      <c r="O90" s="5"/>
      <c r="P90" s="5"/>
      <c r="Q90" s="5"/>
      <c r="R90" s="5"/>
      <c r="S90" s="5"/>
      <c r="T90" s="5"/>
      <c r="U90" s="5"/>
      <c r="V90" s="5"/>
      <c r="W90" s="5"/>
      <c r="X90" s="5"/>
      <c r="Y90" s="5"/>
      <c r="Z90" s="5"/>
      <c r="AA90" s="5"/>
      <c r="AB90" s="5"/>
      <c r="AC90" s="5"/>
      <c r="AD90" s="5"/>
    </row>
    <row r="91" ht="15.75" customHeight="1">
      <c r="A91" s="5"/>
      <c r="B91" s="5"/>
      <c r="C91" s="5"/>
      <c r="D91" s="5"/>
      <c r="E91" s="5"/>
      <c r="F91" s="5"/>
      <c r="G91" s="5"/>
      <c r="H91" s="134"/>
      <c r="I91" s="134"/>
      <c r="J91" s="5"/>
      <c r="K91" s="5"/>
      <c r="L91" s="5"/>
      <c r="M91" s="5"/>
      <c r="N91" s="5"/>
      <c r="O91" s="5"/>
      <c r="P91" s="5"/>
      <c r="Q91" s="5"/>
      <c r="R91" s="5"/>
      <c r="S91" s="5"/>
      <c r="T91" s="5"/>
      <c r="U91" s="5"/>
      <c r="V91" s="5"/>
      <c r="W91" s="5"/>
      <c r="X91" s="5"/>
      <c r="Y91" s="5"/>
      <c r="Z91" s="5"/>
      <c r="AA91" s="5"/>
      <c r="AB91" s="5"/>
      <c r="AC91" s="5"/>
      <c r="AD91" s="5"/>
    </row>
    <row r="92" ht="15.75" customHeight="1">
      <c r="A92" s="5"/>
      <c r="B92" s="5"/>
      <c r="C92" s="5"/>
      <c r="D92" s="5"/>
      <c r="E92" s="5"/>
      <c r="F92" s="5"/>
      <c r="G92" s="5"/>
      <c r="H92" s="134"/>
      <c r="I92" s="134"/>
      <c r="J92" s="5"/>
      <c r="K92" s="5"/>
      <c r="L92" s="5"/>
      <c r="M92" s="5"/>
      <c r="N92" s="5"/>
      <c r="O92" s="5"/>
      <c r="P92" s="5"/>
      <c r="Q92" s="5"/>
      <c r="R92" s="5"/>
      <c r="S92" s="5"/>
      <c r="T92" s="5"/>
      <c r="U92" s="5"/>
      <c r="V92" s="5"/>
      <c r="W92" s="5"/>
      <c r="X92" s="5"/>
      <c r="Y92" s="5"/>
      <c r="Z92" s="5"/>
      <c r="AA92" s="5"/>
      <c r="AB92" s="5"/>
      <c r="AC92" s="5"/>
      <c r="AD92" s="5"/>
    </row>
    <row r="93" ht="15.75" customHeight="1">
      <c r="A93" s="5"/>
      <c r="B93" s="5"/>
      <c r="C93" s="5"/>
      <c r="D93" s="5"/>
      <c r="E93" s="5"/>
      <c r="F93" s="5"/>
      <c r="G93" s="5"/>
      <c r="H93" s="134"/>
      <c r="I93" s="134"/>
      <c r="J93" s="5"/>
      <c r="K93" s="5"/>
      <c r="L93" s="5"/>
      <c r="M93" s="5"/>
      <c r="N93" s="5"/>
      <c r="O93" s="5"/>
      <c r="P93" s="5"/>
      <c r="Q93" s="5"/>
      <c r="R93" s="5"/>
      <c r="S93" s="5"/>
      <c r="T93" s="5"/>
      <c r="U93" s="5"/>
      <c r="V93" s="5"/>
      <c r="W93" s="5"/>
      <c r="X93" s="5"/>
      <c r="Y93" s="5"/>
      <c r="Z93" s="5"/>
      <c r="AA93" s="5"/>
      <c r="AB93" s="5"/>
      <c r="AC93" s="5"/>
      <c r="AD93" s="5"/>
    </row>
    <row r="94" ht="15.75" customHeight="1">
      <c r="A94" s="5"/>
      <c r="B94" s="5"/>
      <c r="C94" s="5"/>
      <c r="D94" s="5"/>
      <c r="E94" s="5"/>
      <c r="F94" s="5"/>
      <c r="G94" s="5"/>
      <c r="H94" s="134"/>
      <c r="I94" s="134"/>
      <c r="J94" s="5"/>
      <c r="K94" s="5"/>
      <c r="L94" s="5"/>
      <c r="M94" s="5"/>
      <c r="N94" s="5"/>
      <c r="O94" s="5"/>
      <c r="P94" s="5"/>
      <c r="Q94" s="5"/>
      <c r="R94" s="5"/>
      <c r="S94" s="5"/>
      <c r="T94" s="5"/>
      <c r="U94" s="5"/>
      <c r="V94" s="5"/>
      <c r="W94" s="5"/>
      <c r="X94" s="5"/>
      <c r="Y94" s="5"/>
      <c r="Z94" s="5"/>
      <c r="AA94" s="5"/>
      <c r="AB94" s="5"/>
      <c r="AC94" s="5"/>
      <c r="AD94" s="5"/>
    </row>
    <row r="95" ht="15.75" customHeight="1">
      <c r="A95" s="5"/>
      <c r="B95" s="5"/>
      <c r="C95" s="5"/>
      <c r="D95" s="5"/>
      <c r="E95" s="5"/>
      <c r="F95" s="5"/>
      <c r="G95" s="5"/>
      <c r="H95" s="134"/>
      <c r="I95" s="134"/>
      <c r="J95" s="5"/>
      <c r="K95" s="5"/>
      <c r="L95" s="5"/>
      <c r="M95" s="5"/>
      <c r="N95" s="5"/>
      <c r="O95" s="5"/>
      <c r="P95" s="5"/>
      <c r="Q95" s="5"/>
      <c r="R95" s="5"/>
      <c r="S95" s="5"/>
      <c r="T95" s="5"/>
      <c r="U95" s="5"/>
      <c r="V95" s="5"/>
      <c r="W95" s="5"/>
      <c r="X95" s="5"/>
      <c r="Y95" s="5"/>
      <c r="Z95" s="5"/>
      <c r="AA95" s="5"/>
      <c r="AB95" s="5"/>
      <c r="AC95" s="5"/>
      <c r="AD95" s="5"/>
    </row>
    <row r="96" ht="15.75" customHeight="1">
      <c r="A96" s="5"/>
      <c r="B96" s="5"/>
      <c r="C96" s="5"/>
      <c r="D96" s="5"/>
      <c r="E96" s="5"/>
      <c r="F96" s="5"/>
      <c r="G96" s="5"/>
      <c r="H96" s="134"/>
      <c r="I96" s="134"/>
      <c r="J96" s="5"/>
      <c r="K96" s="5"/>
      <c r="L96" s="5"/>
      <c r="M96" s="5"/>
      <c r="N96" s="5"/>
      <c r="O96" s="5"/>
      <c r="P96" s="5"/>
      <c r="Q96" s="5"/>
      <c r="R96" s="5"/>
      <c r="S96" s="5"/>
      <c r="T96" s="5"/>
      <c r="U96" s="5"/>
      <c r="V96" s="5"/>
      <c r="W96" s="5"/>
      <c r="X96" s="5"/>
      <c r="Y96" s="5"/>
      <c r="Z96" s="5"/>
      <c r="AA96" s="5"/>
      <c r="AB96" s="5"/>
      <c r="AC96" s="5"/>
      <c r="AD96" s="5"/>
    </row>
    <row r="97" ht="15.75" customHeight="1">
      <c r="A97" s="5"/>
      <c r="B97" s="5"/>
      <c r="C97" s="5"/>
      <c r="D97" s="5"/>
      <c r="E97" s="5"/>
      <c r="F97" s="5"/>
      <c r="G97" s="5"/>
      <c r="H97" s="134"/>
      <c r="I97" s="134"/>
      <c r="J97" s="5"/>
      <c r="K97" s="5"/>
      <c r="L97" s="5"/>
      <c r="M97" s="5"/>
      <c r="N97" s="5"/>
      <c r="O97" s="5"/>
      <c r="P97" s="5"/>
      <c r="Q97" s="5"/>
      <c r="R97" s="5"/>
      <c r="S97" s="5"/>
      <c r="T97" s="5"/>
      <c r="U97" s="5"/>
      <c r="V97" s="5"/>
      <c r="W97" s="5"/>
      <c r="X97" s="5"/>
      <c r="Y97" s="5"/>
      <c r="Z97" s="5"/>
      <c r="AA97" s="5"/>
      <c r="AB97" s="5"/>
      <c r="AC97" s="5"/>
      <c r="AD97" s="5"/>
    </row>
    <row r="98" ht="15.75" customHeight="1">
      <c r="A98" s="5"/>
      <c r="B98" s="5"/>
      <c r="C98" s="5"/>
      <c r="D98" s="5"/>
      <c r="E98" s="5"/>
      <c r="F98" s="5"/>
      <c r="G98" s="5"/>
      <c r="H98" s="134"/>
      <c r="I98" s="134"/>
      <c r="J98" s="5"/>
      <c r="K98" s="5"/>
      <c r="L98" s="5"/>
      <c r="M98" s="5"/>
      <c r="N98" s="5"/>
      <c r="O98" s="5"/>
      <c r="P98" s="5"/>
      <c r="Q98" s="5"/>
      <c r="R98" s="5"/>
      <c r="S98" s="5"/>
      <c r="T98" s="5"/>
      <c r="U98" s="5"/>
      <c r="V98" s="5"/>
      <c r="W98" s="5"/>
      <c r="X98" s="5"/>
      <c r="Y98" s="5"/>
      <c r="Z98" s="5"/>
      <c r="AA98" s="5"/>
      <c r="AB98" s="5"/>
      <c r="AC98" s="5"/>
      <c r="AD98" s="5"/>
    </row>
    <row r="99" ht="15.75" customHeight="1">
      <c r="A99" s="5"/>
      <c r="B99" s="5"/>
      <c r="C99" s="5"/>
      <c r="D99" s="5"/>
      <c r="E99" s="5"/>
      <c r="F99" s="5"/>
      <c r="G99" s="5"/>
      <c r="H99" s="134"/>
      <c r="I99" s="134"/>
      <c r="J99" s="5"/>
      <c r="K99" s="5"/>
      <c r="L99" s="5"/>
      <c r="M99" s="5"/>
      <c r="N99" s="5"/>
      <c r="O99" s="5"/>
      <c r="P99" s="5"/>
      <c r="Q99" s="5"/>
      <c r="R99" s="5"/>
      <c r="S99" s="5"/>
      <c r="T99" s="5"/>
      <c r="U99" s="5"/>
      <c r="V99" s="5"/>
      <c r="W99" s="5"/>
      <c r="X99" s="5"/>
      <c r="Y99" s="5"/>
      <c r="Z99" s="5"/>
      <c r="AA99" s="5"/>
      <c r="AB99" s="5"/>
      <c r="AC99" s="5"/>
      <c r="AD99" s="5"/>
    </row>
    <row r="100" ht="15.75" customHeight="1">
      <c r="A100" s="5"/>
      <c r="B100" s="5"/>
      <c r="C100" s="5"/>
      <c r="D100" s="5"/>
      <c r="E100" s="5"/>
      <c r="F100" s="5"/>
      <c r="G100" s="5"/>
      <c r="H100" s="134"/>
      <c r="I100" s="134"/>
      <c r="J100" s="5"/>
      <c r="K100" s="5"/>
      <c r="L100" s="5"/>
      <c r="M100" s="5"/>
      <c r="N100" s="5"/>
      <c r="O100" s="5"/>
      <c r="P100" s="5"/>
      <c r="Q100" s="5"/>
      <c r="R100" s="5"/>
      <c r="S100" s="5"/>
      <c r="T100" s="5"/>
      <c r="U100" s="5"/>
      <c r="V100" s="5"/>
      <c r="W100" s="5"/>
      <c r="X100" s="5"/>
      <c r="Y100" s="5"/>
      <c r="Z100" s="5"/>
      <c r="AA100" s="5"/>
      <c r="AB100" s="5"/>
      <c r="AC100" s="5"/>
      <c r="AD100" s="5"/>
    </row>
    <row r="101" ht="15.75" customHeight="1">
      <c r="A101" s="5"/>
      <c r="B101" s="5"/>
      <c r="C101" s="5"/>
      <c r="D101" s="5"/>
      <c r="E101" s="5"/>
      <c r="F101" s="5"/>
      <c r="G101" s="5"/>
      <c r="H101" s="134"/>
      <c r="I101" s="134"/>
      <c r="J101" s="5"/>
      <c r="K101" s="5"/>
      <c r="L101" s="5"/>
      <c r="M101" s="5"/>
      <c r="N101" s="5"/>
      <c r="O101" s="5"/>
      <c r="P101" s="5"/>
      <c r="Q101" s="5"/>
      <c r="R101" s="5"/>
      <c r="S101" s="5"/>
      <c r="T101" s="5"/>
      <c r="U101" s="5"/>
      <c r="V101" s="5"/>
      <c r="W101" s="5"/>
      <c r="X101" s="5"/>
      <c r="Y101" s="5"/>
      <c r="Z101" s="5"/>
      <c r="AA101" s="5"/>
      <c r="AB101" s="5"/>
      <c r="AC101" s="5"/>
      <c r="AD101" s="5"/>
    </row>
    <row r="102" ht="15.75" customHeight="1">
      <c r="A102" s="5"/>
      <c r="B102" s="5"/>
      <c r="C102" s="5"/>
      <c r="D102" s="5"/>
      <c r="E102" s="5"/>
      <c r="F102" s="5"/>
      <c r="G102" s="5"/>
      <c r="H102" s="134"/>
      <c r="I102" s="134"/>
      <c r="J102" s="5"/>
      <c r="K102" s="5"/>
      <c r="L102" s="5"/>
      <c r="M102" s="5"/>
      <c r="N102" s="5"/>
      <c r="O102" s="5"/>
      <c r="P102" s="5"/>
      <c r="Q102" s="5"/>
      <c r="R102" s="5"/>
      <c r="S102" s="5"/>
      <c r="T102" s="5"/>
      <c r="U102" s="5"/>
      <c r="V102" s="5"/>
      <c r="W102" s="5"/>
      <c r="X102" s="5"/>
      <c r="Y102" s="5"/>
      <c r="Z102" s="5"/>
      <c r="AA102" s="5"/>
      <c r="AB102" s="5"/>
      <c r="AC102" s="5"/>
      <c r="AD102" s="5"/>
    </row>
    <row r="103" ht="15.75" customHeight="1">
      <c r="A103" s="5"/>
      <c r="B103" s="5"/>
      <c r="C103" s="5"/>
      <c r="D103" s="5"/>
      <c r="E103" s="5"/>
      <c r="F103" s="5"/>
      <c r="G103" s="5"/>
      <c r="H103" s="134"/>
      <c r="I103" s="134"/>
      <c r="J103" s="5"/>
      <c r="K103" s="5"/>
      <c r="L103" s="5"/>
      <c r="M103" s="5"/>
      <c r="N103" s="5"/>
      <c r="O103" s="5"/>
      <c r="P103" s="5"/>
      <c r="Q103" s="5"/>
      <c r="R103" s="5"/>
      <c r="S103" s="5"/>
      <c r="T103" s="5"/>
      <c r="U103" s="5"/>
      <c r="V103" s="5"/>
      <c r="W103" s="5"/>
      <c r="X103" s="5"/>
      <c r="Y103" s="5"/>
      <c r="Z103" s="5"/>
      <c r="AA103" s="5"/>
      <c r="AB103" s="5"/>
      <c r="AC103" s="5"/>
      <c r="AD103" s="5"/>
    </row>
    <row r="104" ht="15.75" customHeight="1">
      <c r="A104" s="5"/>
      <c r="B104" s="5"/>
      <c r="C104" s="5"/>
      <c r="D104" s="5"/>
      <c r="E104" s="5"/>
      <c r="F104" s="5"/>
      <c r="G104" s="5"/>
      <c r="H104" s="134"/>
      <c r="I104" s="134"/>
      <c r="J104" s="5"/>
      <c r="K104" s="5"/>
      <c r="L104" s="5"/>
      <c r="M104" s="5"/>
      <c r="N104" s="5"/>
      <c r="O104" s="5"/>
      <c r="P104" s="5"/>
      <c r="Q104" s="5"/>
      <c r="R104" s="5"/>
      <c r="S104" s="5"/>
      <c r="T104" s="5"/>
      <c r="U104" s="5"/>
      <c r="V104" s="5"/>
      <c r="W104" s="5"/>
      <c r="X104" s="5"/>
      <c r="Y104" s="5"/>
      <c r="Z104" s="5"/>
      <c r="AA104" s="5"/>
      <c r="AB104" s="5"/>
      <c r="AC104" s="5"/>
      <c r="AD104" s="5"/>
    </row>
    <row r="105" ht="15.75" customHeight="1">
      <c r="A105" s="5"/>
      <c r="B105" s="5"/>
      <c r="C105" s="5"/>
      <c r="D105" s="5"/>
      <c r="E105" s="5"/>
      <c r="F105" s="5"/>
      <c r="G105" s="5"/>
      <c r="H105" s="134"/>
      <c r="I105" s="134"/>
      <c r="J105" s="5"/>
      <c r="K105" s="5"/>
      <c r="L105" s="5"/>
      <c r="M105" s="5"/>
      <c r="N105" s="5"/>
      <c r="O105" s="5"/>
      <c r="P105" s="5"/>
      <c r="Q105" s="5"/>
      <c r="R105" s="5"/>
      <c r="S105" s="5"/>
      <c r="T105" s="5"/>
      <c r="U105" s="5"/>
      <c r="V105" s="5"/>
      <c r="W105" s="5"/>
      <c r="X105" s="5"/>
      <c r="Y105" s="5"/>
      <c r="Z105" s="5"/>
      <c r="AA105" s="5"/>
      <c r="AB105" s="5"/>
      <c r="AC105" s="5"/>
      <c r="AD105" s="5"/>
    </row>
    <row r="106" ht="15.75" customHeight="1">
      <c r="A106" s="5"/>
      <c r="B106" s="5"/>
      <c r="C106" s="5"/>
      <c r="D106" s="5"/>
      <c r="E106" s="5"/>
      <c r="F106" s="5"/>
      <c r="G106" s="5"/>
      <c r="H106" s="134"/>
      <c r="I106" s="134"/>
      <c r="J106" s="5"/>
      <c r="K106" s="5"/>
      <c r="L106" s="5"/>
      <c r="M106" s="5"/>
      <c r="N106" s="5"/>
      <c r="O106" s="5"/>
      <c r="P106" s="5"/>
      <c r="Q106" s="5"/>
      <c r="R106" s="5"/>
      <c r="S106" s="5"/>
      <c r="T106" s="5"/>
      <c r="U106" s="5"/>
      <c r="V106" s="5"/>
      <c r="W106" s="5"/>
      <c r="X106" s="5"/>
      <c r="Y106" s="5"/>
      <c r="Z106" s="5"/>
      <c r="AA106" s="5"/>
      <c r="AB106" s="5"/>
      <c r="AC106" s="5"/>
      <c r="AD106" s="5"/>
    </row>
    <row r="107" ht="15.75" customHeight="1">
      <c r="A107" s="5"/>
      <c r="B107" s="5"/>
      <c r="C107" s="5"/>
      <c r="D107" s="5"/>
      <c r="E107" s="5"/>
      <c r="F107" s="5"/>
      <c r="G107" s="5"/>
      <c r="H107" s="134"/>
      <c r="I107" s="134"/>
      <c r="J107" s="5"/>
      <c r="K107" s="5"/>
      <c r="L107" s="5"/>
      <c r="M107" s="5"/>
      <c r="N107" s="5"/>
      <c r="O107" s="5"/>
      <c r="P107" s="5"/>
      <c r="Q107" s="5"/>
      <c r="R107" s="5"/>
      <c r="S107" s="5"/>
      <c r="T107" s="5"/>
      <c r="U107" s="5"/>
      <c r="V107" s="5"/>
      <c r="W107" s="5"/>
      <c r="X107" s="5"/>
      <c r="Y107" s="5"/>
      <c r="Z107" s="5"/>
      <c r="AA107" s="5"/>
      <c r="AB107" s="5"/>
      <c r="AC107" s="5"/>
      <c r="AD107" s="5"/>
    </row>
    <row r="108" ht="15.75" customHeight="1">
      <c r="A108" s="5"/>
      <c r="B108" s="5"/>
      <c r="C108" s="5"/>
      <c r="D108" s="5"/>
      <c r="E108" s="5"/>
      <c r="F108" s="5"/>
      <c r="G108" s="5"/>
      <c r="H108" s="134"/>
      <c r="I108" s="134"/>
      <c r="J108" s="5"/>
      <c r="K108" s="5"/>
      <c r="L108" s="5"/>
      <c r="M108" s="5"/>
      <c r="N108" s="5"/>
      <c r="O108" s="5"/>
      <c r="P108" s="5"/>
      <c r="Q108" s="5"/>
      <c r="R108" s="5"/>
      <c r="S108" s="5"/>
      <c r="T108" s="5"/>
      <c r="U108" s="5"/>
      <c r="V108" s="5"/>
      <c r="W108" s="5"/>
      <c r="X108" s="5"/>
      <c r="Y108" s="5"/>
      <c r="Z108" s="5"/>
      <c r="AA108" s="5"/>
      <c r="AB108" s="5"/>
      <c r="AC108" s="5"/>
      <c r="AD108" s="5"/>
    </row>
    <row r="109" ht="15.75" customHeight="1">
      <c r="A109" s="5"/>
      <c r="B109" s="5"/>
      <c r="C109" s="5"/>
      <c r="D109" s="5"/>
      <c r="E109" s="5"/>
      <c r="F109" s="5"/>
      <c r="G109" s="5"/>
      <c r="H109" s="134"/>
      <c r="I109" s="134"/>
      <c r="J109" s="5"/>
      <c r="K109" s="5"/>
      <c r="L109" s="5"/>
      <c r="M109" s="5"/>
      <c r="N109" s="5"/>
      <c r="O109" s="5"/>
      <c r="P109" s="5"/>
      <c r="Q109" s="5"/>
      <c r="R109" s="5"/>
      <c r="S109" s="5"/>
      <c r="T109" s="5"/>
      <c r="U109" s="5"/>
      <c r="V109" s="5"/>
      <c r="W109" s="5"/>
      <c r="X109" s="5"/>
      <c r="Y109" s="5"/>
      <c r="Z109" s="5"/>
      <c r="AA109" s="5"/>
      <c r="AB109" s="5"/>
      <c r="AC109" s="5"/>
      <c r="AD109" s="5"/>
    </row>
    <row r="110" ht="15.75" customHeight="1">
      <c r="A110" s="5"/>
      <c r="B110" s="5"/>
      <c r="C110" s="5"/>
      <c r="D110" s="5"/>
      <c r="E110" s="5"/>
      <c r="F110" s="5"/>
      <c r="G110" s="5"/>
      <c r="H110" s="134"/>
      <c r="I110" s="134"/>
      <c r="J110" s="5"/>
      <c r="K110" s="5"/>
      <c r="L110" s="5"/>
      <c r="M110" s="5"/>
      <c r="N110" s="5"/>
      <c r="O110" s="5"/>
      <c r="P110" s="5"/>
      <c r="Q110" s="5"/>
      <c r="R110" s="5"/>
      <c r="S110" s="5"/>
      <c r="T110" s="5"/>
      <c r="U110" s="5"/>
      <c r="V110" s="5"/>
      <c r="W110" s="5"/>
      <c r="X110" s="5"/>
      <c r="Y110" s="5"/>
      <c r="Z110" s="5"/>
      <c r="AA110" s="5"/>
      <c r="AB110" s="5"/>
      <c r="AC110" s="5"/>
      <c r="AD110" s="5"/>
    </row>
    <row r="111" ht="15.75" customHeight="1">
      <c r="A111" s="5"/>
      <c r="B111" s="5"/>
      <c r="C111" s="5"/>
      <c r="D111" s="5"/>
      <c r="E111" s="5"/>
      <c r="F111" s="5"/>
      <c r="G111" s="5"/>
      <c r="H111" s="134"/>
      <c r="I111" s="134"/>
      <c r="J111" s="5"/>
      <c r="K111" s="5"/>
      <c r="L111" s="5"/>
      <c r="M111" s="5"/>
      <c r="N111" s="5"/>
      <c r="O111" s="5"/>
      <c r="P111" s="5"/>
      <c r="Q111" s="5"/>
      <c r="R111" s="5"/>
      <c r="S111" s="5"/>
      <c r="T111" s="5"/>
      <c r="U111" s="5"/>
      <c r="V111" s="5"/>
      <c r="W111" s="5"/>
      <c r="X111" s="5"/>
      <c r="Y111" s="5"/>
      <c r="Z111" s="5"/>
      <c r="AA111" s="5"/>
      <c r="AB111" s="5"/>
      <c r="AC111" s="5"/>
      <c r="AD111" s="5"/>
    </row>
    <row r="112" ht="15.75" customHeight="1">
      <c r="A112" s="5"/>
      <c r="B112" s="5"/>
      <c r="C112" s="5"/>
      <c r="D112" s="5"/>
      <c r="E112" s="5"/>
      <c r="F112" s="5"/>
      <c r="G112" s="5"/>
      <c r="H112" s="134"/>
      <c r="I112" s="134"/>
      <c r="J112" s="5"/>
      <c r="K112" s="5"/>
      <c r="L112" s="5"/>
      <c r="M112" s="5"/>
      <c r="N112" s="5"/>
      <c r="O112" s="5"/>
      <c r="P112" s="5"/>
      <c r="Q112" s="5"/>
      <c r="R112" s="5"/>
      <c r="S112" s="5"/>
      <c r="T112" s="5"/>
      <c r="U112" s="5"/>
      <c r="V112" s="5"/>
      <c r="W112" s="5"/>
      <c r="X112" s="5"/>
      <c r="Y112" s="5"/>
      <c r="Z112" s="5"/>
      <c r="AA112" s="5"/>
      <c r="AB112" s="5"/>
      <c r="AC112" s="5"/>
      <c r="AD112" s="5"/>
    </row>
    <row r="113" ht="15.75" customHeight="1">
      <c r="A113" s="5"/>
      <c r="B113" s="5"/>
      <c r="C113" s="5"/>
      <c r="D113" s="5"/>
      <c r="E113" s="5"/>
      <c r="F113" s="5"/>
      <c r="G113" s="5"/>
      <c r="H113" s="134"/>
      <c r="I113" s="134"/>
      <c r="J113" s="5"/>
      <c r="K113" s="5"/>
      <c r="L113" s="5"/>
      <c r="M113" s="5"/>
      <c r="N113" s="5"/>
      <c r="O113" s="5"/>
      <c r="P113" s="5"/>
      <c r="Q113" s="5"/>
      <c r="R113" s="5"/>
      <c r="S113" s="5"/>
      <c r="T113" s="5"/>
      <c r="U113" s="5"/>
      <c r="V113" s="5"/>
      <c r="W113" s="5"/>
      <c r="X113" s="5"/>
      <c r="Y113" s="5"/>
      <c r="Z113" s="5"/>
      <c r="AA113" s="5"/>
      <c r="AB113" s="5"/>
      <c r="AC113" s="5"/>
      <c r="AD113" s="5"/>
    </row>
    <row r="114" ht="15.75" customHeight="1">
      <c r="A114" s="5"/>
      <c r="B114" s="5"/>
      <c r="C114" s="5"/>
      <c r="D114" s="5"/>
      <c r="E114" s="5"/>
      <c r="F114" s="5"/>
      <c r="G114" s="5"/>
      <c r="H114" s="134"/>
      <c r="I114" s="134"/>
      <c r="J114" s="5"/>
      <c r="K114" s="5"/>
      <c r="L114" s="5"/>
      <c r="M114" s="5"/>
      <c r="N114" s="5"/>
      <c r="O114" s="5"/>
      <c r="P114" s="5"/>
      <c r="Q114" s="5"/>
      <c r="R114" s="5"/>
      <c r="S114" s="5"/>
      <c r="T114" s="5"/>
      <c r="U114" s="5"/>
      <c r="V114" s="5"/>
      <c r="W114" s="5"/>
      <c r="X114" s="5"/>
      <c r="Y114" s="5"/>
      <c r="Z114" s="5"/>
      <c r="AA114" s="5"/>
      <c r="AB114" s="5"/>
      <c r="AC114" s="5"/>
      <c r="AD114" s="5"/>
    </row>
    <row r="115" ht="15.75" customHeight="1">
      <c r="A115" s="5"/>
      <c r="B115" s="5"/>
      <c r="C115" s="5"/>
      <c r="D115" s="5"/>
      <c r="E115" s="5"/>
      <c r="F115" s="5"/>
      <c r="G115" s="5"/>
      <c r="H115" s="134"/>
      <c r="I115" s="134"/>
      <c r="J115" s="5"/>
      <c r="K115" s="5"/>
      <c r="L115" s="5"/>
      <c r="M115" s="5"/>
      <c r="N115" s="5"/>
      <c r="O115" s="5"/>
      <c r="P115" s="5"/>
      <c r="Q115" s="5"/>
      <c r="R115" s="5"/>
      <c r="S115" s="5"/>
      <c r="T115" s="5"/>
      <c r="U115" s="5"/>
      <c r="V115" s="5"/>
      <c r="W115" s="5"/>
      <c r="X115" s="5"/>
      <c r="Y115" s="5"/>
      <c r="Z115" s="5"/>
      <c r="AA115" s="5"/>
      <c r="AB115" s="5"/>
      <c r="AC115" s="5"/>
      <c r="AD115" s="5"/>
    </row>
    <row r="116" ht="15.75" customHeight="1">
      <c r="A116" s="5"/>
      <c r="B116" s="5"/>
      <c r="C116" s="5"/>
      <c r="D116" s="5"/>
      <c r="E116" s="5"/>
      <c r="F116" s="5"/>
      <c r="G116" s="5"/>
      <c r="H116" s="134"/>
      <c r="I116" s="134"/>
      <c r="J116" s="5"/>
      <c r="K116" s="5"/>
      <c r="L116" s="5"/>
      <c r="M116" s="5"/>
      <c r="N116" s="5"/>
      <c r="O116" s="5"/>
      <c r="P116" s="5"/>
      <c r="Q116" s="5"/>
      <c r="R116" s="5"/>
      <c r="S116" s="5"/>
      <c r="T116" s="5"/>
      <c r="U116" s="5"/>
      <c r="V116" s="5"/>
      <c r="W116" s="5"/>
      <c r="X116" s="5"/>
      <c r="Y116" s="5"/>
      <c r="Z116" s="5"/>
      <c r="AA116" s="5"/>
      <c r="AB116" s="5"/>
      <c r="AC116" s="5"/>
      <c r="AD116" s="5"/>
    </row>
    <row r="117" ht="15.75" customHeight="1">
      <c r="A117" s="5"/>
      <c r="B117" s="5"/>
      <c r="C117" s="5"/>
      <c r="D117" s="5"/>
      <c r="E117" s="5"/>
      <c r="F117" s="5"/>
      <c r="G117" s="5"/>
      <c r="H117" s="134"/>
      <c r="I117" s="134"/>
      <c r="J117" s="5"/>
      <c r="K117" s="5"/>
      <c r="L117" s="5"/>
      <c r="M117" s="5"/>
      <c r="N117" s="5"/>
      <c r="O117" s="5"/>
      <c r="P117" s="5"/>
      <c r="Q117" s="5"/>
      <c r="R117" s="5"/>
      <c r="S117" s="5"/>
      <c r="T117" s="5"/>
      <c r="U117" s="5"/>
      <c r="V117" s="5"/>
      <c r="W117" s="5"/>
      <c r="X117" s="5"/>
      <c r="Y117" s="5"/>
      <c r="Z117" s="5"/>
      <c r="AA117" s="5"/>
      <c r="AB117" s="5"/>
      <c r="AC117" s="5"/>
      <c r="AD117" s="5"/>
    </row>
    <row r="118" ht="15.75" customHeight="1">
      <c r="A118" s="5"/>
      <c r="B118" s="5"/>
      <c r="C118" s="5"/>
      <c r="D118" s="5"/>
      <c r="E118" s="5"/>
      <c r="F118" s="5"/>
      <c r="G118" s="5"/>
      <c r="H118" s="134"/>
      <c r="I118" s="134"/>
      <c r="J118" s="5"/>
      <c r="K118" s="5"/>
      <c r="L118" s="5"/>
      <c r="M118" s="5"/>
      <c r="N118" s="5"/>
      <c r="O118" s="5"/>
      <c r="P118" s="5"/>
      <c r="Q118" s="5"/>
      <c r="R118" s="5"/>
      <c r="S118" s="5"/>
      <c r="T118" s="5"/>
      <c r="U118" s="5"/>
      <c r="V118" s="5"/>
      <c r="W118" s="5"/>
      <c r="X118" s="5"/>
      <c r="Y118" s="5"/>
      <c r="Z118" s="5"/>
      <c r="AA118" s="5"/>
      <c r="AB118" s="5"/>
      <c r="AC118" s="5"/>
      <c r="AD118" s="5"/>
    </row>
    <row r="119" ht="15.75" customHeight="1">
      <c r="A119" s="5"/>
      <c r="B119" s="5"/>
      <c r="C119" s="5"/>
      <c r="D119" s="5"/>
      <c r="E119" s="5"/>
      <c r="F119" s="5"/>
      <c r="G119" s="5"/>
      <c r="H119" s="134"/>
      <c r="I119" s="134"/>
      <c r="J119" s="5"/>
      <c r="K119" s="5"/>
      <c r="L119" s="5"/>
      <c r="M119" s="5"/>
      <c r="N119" s="5"/>
      <c r="O119" s="5"/>
      <c r="P119" s="5"/>
      <c r="Q119" s="5"/>
      <c r="R119" s="5"/>
      <c r="S119" s="5"/>
      <c r="T119" s="5"/>
      <c r="U119" s="5"/>
      <c r="V119" s="5"/>
      <c r="W119" s="5"/>
      <c r="X119" s="5"/>
      <c r="Y119" s="5"/>
      <c r="Z119" s="5"/>
      <c r="AA119" s="5"/>
      <c r="AB119" s="5"/>
      <c r="AC119" s="5"/>
      <c r="AD119" s="5"/>
    </row>
    <row r="120" ht="15.75" customHeight="1">
      <c r="A120" s="5"/>
      <c r="B120" s="5"/>
      <c r="C120" s="5"/>
      <c r="D120" s="5"/>
      <c r="E120" s="5"/>
      <c r="F120" s="5"/>
      <c r="G120" s="5"/>
      <c r="H120" s="134"/>
      <c r="I120" s="134"/>
      <c r="J120" s="5"/>
      <c r="K120" s="5"/>
      <c r="L120" s="5"/>
      <c r="M120" s="5"/>
      <c r="N120" s="5"/>
      <c r="O120" s="5"/>
      <c r="P120" s="5"/>
      <c r="Q120" s="5"/>
      <c r="R120" s="5"/>
      <c r="S120" s="5"/>
      <c r="T120" s="5"/>
      <c r="U120" s="5"/>
      <c r="V120" s="5"/>
      <c r="W120" s="5"/>
      <c r="X120" s="5"/>
      <c r="Y120" s="5"/>
      <c r="Z120" s="5"/>
      <c r="AA120" s="5"/>
      <c r="AB120" s="5"/>
      <c r="AC120" s="5"/>
      <c r="AD120" s="5"/>
    </row>
    <row r="121" ht="15.75" customHeight="1">
      <c r="A121" s="5"/>
      <c r="B121" s="5"/>
      <c r="C121" s="5"/>
      <c r="D121" s="5"/>
      <c r="E121" s="5"/>
      <c r="F121" s="5"/>
      <c r="G121" s="5"/>
      <c r="H121" s="134"/>
      <c r="I121" s="134"/>
      <c r="J121" s="5"/>
      <c r="K121" s="5"/>
      <c r="L121" s="5"/>
      <c r="M121" s="5"/>
      <c r="N121" s="5"/>
      <c r="O121" s="5"/>
      <c r="P121" s="5"/>
      <c r="Q121" s="5"/>
      <c r="R121" s="5"/>
      <c r="S121" s="5"/>
      <c r="T121" s="5"/>
      <c r="U121" s="5"/>
      <c r="V121" s="5"/>
      <c r="W121" s="5"/>
      <c r="X121" s="5"/>
      <c r="Y121" s="5"/>
      <c r="Z121" s="5"/>
      <c r="AA121" s="5"/>
      <c r="AB121" s="5"/>
      <c r="AC121" s="5"/>
      <c r="AD121" s="5"/>
    </row>
    <row r="122" ht="15.75" customHeight="1">
      <c r="A122" s="5"/>
      <c r="B122" s="5"/>
      <c r="C122" s="5"/>
      <c r="D122" s="5"/>
      <c r="E122" s="5"/>
      <c r="F122" s="5"/>
      <c r="G122" s="5"/>
      <c r="H122" s="134"/>
      <c r="I122" s="134"/>
      <c r="J122" s="5"/>
      <c r="K122" s="5"/>
      <c r="L122" s="5"/>
      <c r="M122" s="5"/>
      <c r="N122" s="5"/>
      <c r="O122" s="5"/>
      <c r="P122" s="5"/>
      <c r="Q122" s="5"/>
      <c r="R122" s="5"/>
      <c r="S122" s="5"/>
      <c r="T122" s="5"/>
      <c r="U122" s="5"/>
      <c r="V122" s="5"/>
      <c r="W122" s="5"/>
      <c r="X122" s="5"/>
      <c r="Y122" s="5"/>
      <c r="Z122" s="5"/>
      <c r="AA122" s="5"/>
      <c r="AB122" s="5"/>
      <c r="AC122" s="5"/>
      <c r="AD122" s="5"/>
    </row>
    <row r="123" ht="15.75" customHeight="1">
      <c r="A123" s="5"/>
      <c r="B123" s="5"/>
      <c r="C123" s="5"/>
      <c r="D123" s="5"/>
      <c r="E123" s="5"/>
      <c r="F123" s="5"/>
      <c r="G123" s="5"/>
      <c r="H123" s="134"/>
      <c r="I123" s="134"/>
      <c r="J123" s="5"/>
      <c r="K123" s="5"/>
      <c r="L123" s="5"/>
      <c r="M123" s="5"/>
      <c r="N123" s="5"/>
      <c r="O123" s="5"/>
      <c r="P123" s="5"/>
      <c r="Q123" s="5"/>
      <c r="R123" s="5"/>
      <c r="S123" s="5"/>
      <c r="T123" s="5"/>
      <c r="U123" s="5"/>
      <c r="V123" s="5"/>
      <c r="W123" s="5"/>
      <c r="X123" s="5"/>
      <c r="Y123" s="5"/>
      <c r="Z123" s="5"/>
      <c r="AA123" s="5"/>
      <c r="AB123" s="5"/>
      <c r="AC123" s="5"/>
      <c r="AD123" s="5"/>
    </row>
    <row r="124" ht="15.75" customHeight="1">
      <c r="A124" s="5"/>
      <c r="B124" s="5"/>
      <c r="C124" s="5"/>
      <c r="D124" s="5"/>
      <c r="E124" s="5"/>
      <c r="F124" s="5"/>
      <c r="G124" s="5"/>
      <c r="H124" s="134"/>
      <c r="I124" s="134"/>
      <c r="J124" s="5"/>
      <c r="K124" s="5"/>
      <c r="L124" s="5"/>
      <c r="M124" s="5"/>
      <c r="N124" s="5"/>
      <c r="O124" s="5"/>
      <c r="P124" s="5"/>
      <c r="Q124" s="5"/>
      <c r="R124" s="5"/>
      <c r="S124" s="5"/>
      <c r="T124" s="5"/>
      <c r="U124" s="5"/>
      <c r="V124" s="5"/>
      <c r="W124" s="5"/>
      <c r="X124" s="5"/>
      <c r="Y124" s="5"/>
      <c r="Z124" s="5"/>
      <c r="AA124" s="5"/>
      <c r="AB124" s="5"/>
      <c r="AC124" s="5"/>
      <c r="AD124" s="5"/>
    </row>
    <row r="125" ht="15.75" customHeight="1">
      <c r="A125" s="5"/>
      <c r="B125" s="5"/>
      <c r="C125" s="5"/>
      <c r="D125" s="5"/>
      <c r="E125" s="5"/>
      <c r="F125" s="5"/>
      <c r="G125" s="5"/>
      <c r="H125" s="134"/>
      <c r="I125" s="134"/>
      <c r="J125" s="5"/>
      <c r="K125" s="5"/>
      <c r="L125" s="5"/>
      <c r="M125" s="5"/>
      <c r="N125" s="5"/>
      <c r="O125" s="5"/>
      <c r="P125" s="5"/>
      <c r="Q125" s="5"/>
      <c r="R125" s="5"/>
      <c r="S125" s="5"/>
      <c r="T125" s="5"/>
      <c r="U125" s="5"/>
      <c r="V125" s="5"/>
      <c r="W125" s="5"/>
      <c r="X125" s="5"/>
      <c r="Y125" s="5"/>
      <c r="Z125" s="5"/>
      <c r="AA125" s="5"/>
      <c r="AB125" s="5"/>
      <c r="AC125" s="5"/>
      <c r="AD125" s="5"/>
    </row>
    <row r="126" ht="15.75" customHeight="1">
      <c r="A126" s="5"/>
      <c r="B126" s="5"/>
      <c r="C126" s="5"/>
      <c r="D126" s="5"/>
      <c r="E126" s="5"/>
      <c r="F126" s="5"/>
      <c r="G126" s="5"/>
      <c r="H126" s="134"/>
      <c r="I126" s="134"/>
      <c r="J126" s="5"/>
      <c r="K126" s="5"/>
      <c r="L126" s="5"/>
      <c r="M126" s="5"/>
      <c r="N126" s="5"/>
      <c r="O126" s="5"/>
      <c r="P126" s="5"/>
      <c r="Q126" s="5"/>
      <c r="R126" s="5"/>
      <c r="S126" s="5"/>
      <c r="T126" s="5"/>
      <c r="U126" s="5"/>
      <c r="V126" s="5"/>
      <c r="W126" s="5"/>
      <c r="X126" s="5"/>
      <c r="Y126" s="5"/>
      <c r="Z126" s="5"/>
      <c r="AA126" s="5"/>
      <c r="AB126" s="5"/>
      <c r="AC126" s="5"/>
      <c r="AD126" s="5"/>
    </row>
    <row r="127" ht="15.75" customHeight="1">
      <c r="A127" s="5"/>
      <c r="B127" s="5"/>
      <c r="C127" s="5"/>
      <c r="D127" s="5"/>
      <c r="E127" s="5"/>
      <c r="F127" s="5"/>
      <c r="G127" s="5"/>
      <c r="H127" s="134"/>
      <c r="I127" s="134"/>
      <c r="J127" s="5"/>
      <c r="K127" s="5"/>
      <c r="L127" s="5"/>
      <c r="M127" s="5"/>
      <c r="N127" s="5"/>
      <c r="O127" s="5"/>
      <c r="P127" s="5"/>
      <c r="Q127" s="5"/>
      <c r="R127" s="5"/>
      <c r="S127" s="5"/>
      <c r="T127" s="5"/>
      <c r="U127" s="5"/>
      <c r="V127" s="5"/>
      <c r="W127" s="5"/>
      <c r="X127" s="5"/>
      <c r="Y127" s="5"/>
      <c r="Z127" s="5"/>
      <c r="AA127" s="5"/>
      <c r="AB127" s="5"/>
      <c r="AC127" s="5"/>
      <c r="AD127" s="5"/>
    </row>
    <row r="128" ht="15.75" customHeight="1">
      <c r="A128" s="5"/>
      <c r="B128" s="5"/>
      <c r="C128" s="5"/>
      <c r="D128" s="5"/>
      <c r="E128" s="5"/>
      <c r="F128" s="5"/>
      <c r="G128" s="5"/>
      <c r="H128" s="134"/>
      <c r="I128" s="134"/>
      <c r="J128" s="5"/>
      <c r="K128" s="5"/>
      <c r="L128" s="5"/>
      <c r="M128" s="5"/>
      <c r="N128" s="5"/>
      <c r="O128" s="5"/>
      <c r="P128" s="5"/>
      <c r="Q128" s="5"/>
      <c r="R128" s="5"/>
      <c r="S128" s="5"/>
      <c r="T128" s="5"/>
      <c r="U128" s="5"/>
      <c r="V128" s="5"/>
      <c r="W128" s="5"/>
      <c r="X128" s="5"/>
      <c r="Y128" s="5"/>
      <c r="Z128" s="5"/>
      <c r="AA128" s="5"/>
      <c r="AB128" s="5"/>
      <c r="AC128" s="5"/>
      <c r="AD128" s="5"/>
    </row>
    <row r="129" ht="15.75" customHeight="1">
      <c r="A129" s="5"/>
      <c r="B129" s="5"/>
      <c r="C129" s="5"/>
      <c r="D129" s="5"/>
      <c r="E129" s="5"/>
      <c r="F129" s="5"/>
      <c r="G129" s="5"/>
      <c r="H129" s="134"/>
      <c r="I129" s="134"/>
      <c r="J129" s="5"/>
      <c r="K129" s="5"/>
      <c r="L129" s="5"/>
      <c r="M129" s="5"/>
      <c r="N129" s="5"/>
      <c r="O129" s="5"/>
      <c r="P129" s="5"/>
      <c r="Q129" s="5"/>
      <c r="R129" s="5"/>
      <c r="S129" s="5"/>
      <c r="T129" s="5"/>
      <c r="U129" s="5"/>
      <c r="V129" s="5"/>
      <c r="W129" s="5"/>
      <c r="X129" s="5"/>
      <c r="Y129" s="5"/>
      <c r="Z129" s="5"/>
      <c r="AA129" s="5"/>
      <c r="AB129" s="5"/>
      <c r="AC129" s="5"/>
      <c r="AD129" s="5"/>
    </row>
    <row r="130" ht="15.75" customHeight="1">
      <c r="A130" s="5"/>
      <c r="B130" s="5"/>
      <c r="C130" s="5"/>
      <c r="D130" s="5"/>
      <c r="E130" s="5"/>
      <c r="F130" s="5"/>
      <c r="G130" s="5"/>
      <c r="H130" s="134"/>
      <c r="I130" s="134"/>
      <c r="J130" s="5"/>
      <c r="K130" s="5"/>
      <c r="L130" s="5"/>
      <c r="M130" s="5"/>
      <c r="N130" s="5"/>
      <c r="O130" s="5"/>
      <c r="P130" s="5"/>
      <c r="Q130" s="5"/>
      <c r="R130" s="5"/>
      <c r="S130" s="5"/>
      <c r="T130" s="5"/>
      <c r="U130" s="5"/>
      <c r="V130" s="5"/>
      <c r="W130" s="5"/>
      <c r="X130" s="5"/>
      <c r="Y130" s="5"/>
      <c r="Z130" s="5"/>
      <c r="AA130" s="5"/>
      <c r="AB130" s="5"/>
      <c r="AC130" s="5"/>
      <c r="AD130" s="5"/>
    </row>
    <row r="131" ht="15.75" customHeight="1">
      <c r="A131" s="5"/>
      <c r="B131" s="5"/>
      <c r="C131" s="5"/>
      <c r="D131" s="5"/>
      <c r="E131" s="5"/>
      <c r="F131" s="5"/>
      <c r="G131" s="5"/>
      <c r="H131" s="134"/>
      <c r="I131" s="134"/>
      <c r="J131" s="5"/>
      <c r="K131" s="5"/>
      <c r="L131" s="5"/>
      <c r="M131" s="5"/>
      <c r="N131" s="5"/>
      <c r="O131" s="5"/>
      <c r="P131" s="5"/>
      <c r="Q131" s="5"/>
      <c r="R131" s="5"/>
      <c r="S131" s="5"/>
      <c r="T131" s="5"/>
      <c r="U131" s="5"/>
      <c r="V131" s="5"/>
      <c r="W131" s="5"/>
      <c r="X131" s="5"/>
      <c r="Y131" s="5"/>
      <c r="Z131" s="5"/>
      <c r="AA131" s="5"/>
      <c r="AB131" s="5"/>
      <c r="AC131" s="5"/>
      <c r="AD131" s="5"/>
    </row>
    <row r="132" ht="15.75" customHeight="1">
      <c r="A132" s="5"/>
      <c r="B132" s="5"/>
      <c r="C132" s="5"/>
      <c r="D132" s="5"/>
      <c r="E132" s="5"/>
      <c r="F132" s="5"/>
      <c r="G132" s="5"/>
      <c r="H132" s="134"/>
      <c r="I132" s="134"/>
      <c r="J132" s="5"/>
      <c r="K132" s="5"/>
      <c r="L132" s="5"/>
      <c r="M132" s="5"/>
      <c r="N132" s="5"/>
      <c r="O132" s="5"/>
      <c r="P132" s="5"/>
      <c r="Q132" s="5"/>
      <c r="R132" s="5"/>
      <c r="S132" s="5"/>
      <c r="T132" s="5"/>
      <c r="U132" s="5"/>
      <c r="V132" s="5"/>
      <c r="W132" s="5"/>
      <c r="X132" s="5"/>
      <c r="Y132" s="5"/>
      <c r="Z132" s="5"/>
      <c r="AA132" s="5"/>
      <c r="AB132" s="5"/>
      <c r="AC132" s="5"/>
      <c r="AD132" s="5"/>
    </row>
    <row r="133" ht="15.75" customHeight="1">
      <c r="A133" s="5"/>
      <c r="B133" s="5"/>
      <c r="C133" s="5"/>
      <c r="D133" s="5"/>
      <c r="E133" s="5"/>
      <c r="F133" s="5"/>
      <c r="G133" s="5"/>
      <c r="H133" s="134"/>
      <c r="I133" s="134"/>
      <c r="J133" s="5"/>
      <c r="K133" s="5"/>
      <c r="L133" s="5"/>
      <c r="M133" s="5"/>
      <c r="N133" s="5"/>
      <c r="O133" s="5"/>
      <c r="P133" s="5"/>
      <c r="Q133" s="5"/>
      <c r="R133" s="5"/>
      <c r="S133" s="5"/>
      <c r="T133" s="5"/>
      <c r="U133" s="5"/>
      <c r="V133" s="5"/>
      <c r="W133" s="5"/>
      <c r="X133" s="5"/>
      <c r="Y133" s="5"/>
      <c r="Z133" s="5"/>
      <c r="AA133" s="5"/>
      <c r="AB133" s="5"/>
      <c r="AC133" s="5"/>
      <c r="AD133" s="5"/>
    </row>
    <row r="134" ht="15.75" customHeight="1">
      <c r="A134" s="5"/>
      <c r="B134" s="5"/>
      <c r="C134" s="5"/>
      <c r="D134" s="5"/>
      <c r="E134" s="5"/>
      <c r="F134" s="5"/>
      <c r="G134" s="5"/>
      <c r="H134" s="134"/>
      <c r="I134" s="134"/>
      <c r="J134" s="5"/>
      <c r="K134" s="5"/>
      <c r="L134" s="5"/>
      <c r="M134" s="5"/>
      <c r="N134" s="5"/>
      <c r="O134" s="5"/>
      <c r="P134" s="5"/>
      <c r="Q134" s="5"/>
      <c r="R134" s="5"/>
      <c r="S134" s="5"/>
      <c r="T134" s="5"/>
      <c r="U134" s="5"/>
      <c r="V134" s="5"/>
      <c r="W134" s="5"/>
      <c r="X134" s="5"/>
      <c r="Y134" s="5"/>
      <c r="Z134" s="5"/>
      <c r="AA134" s="5"/>
      <c r="AB134" s="5"/>
      <c r="AC134" s="5"/>
      <c r="AD134" s="5"/>
    </row>
    <row r="135" ht="15.75" customHeight="1">
      <c r="A135" s="5"/>
      <c r="B135" s="5"/>
      <c r="C135" s="5"/>
      <c r="D135" s="5"/>
      <c r="E135" s="5"/>
      <c r="F135" s="5"/>
      <c r="G135" s="5"/>
      <c r="H135" s="134"/>
      <c r="I135" s="134"/>
      <c r="J135" s="5"/>
      <c r="K135" s="5"/>
      <c r="L135" s="5"/>
      <c r="M135" s="5"/>
      <c r="N135" s="5"/>
      <c r="O135" s="5"/>
      <c r="P135" s="5"/>
      <c r="Q135" s="5"/>
      <c r="R135" s="5"/>
      <c r="S135" s="5"/>
      <c r="T135" s="5"/>
      <c r="U135" s="5"/>
      <c r="V135" s="5"/>
      <c r="W135" s="5"/>
      <c r="X135" s="5"/>
      <c r="Y135" s="5"/>
      <c r="Z135" s="5"/>
      <c r="AA135" s="5"/>
      <c r="AB135" s="5"/>
      <c r="AC135" s="5"/>
      <c r="AD135" s="5"/>
    </row>
    <row r="136" ht="15.75" customHeight="1">
      <c r="A136" s="5"/>
      <c r="B136" s="5"/>
      <c r="C136" s="5"/>
      <c r="D136" s="5"/>
      <c r="E136" s="5"/>
      <c r="F136" s="5"/>
      <c r="G136" s="5"/>
      <c r="H136" s="134"/>
      <c r="I136" s="134"/>
      <c r="J136" s="5"/>
      <c r="K136" s="5"/>
      <c r="L136" s="5"/>
      <c r="M136" s="5"/>
      <c r="N136" s="5"/>
      <c r="O136" s="5"/>
      <c r="P136" s="5"/>
      <c r="Q136" s="5"/>
      <c r="R136" s="5"/>
      <c r="S136" s="5"/>
      <c r="T136" s="5"/>
      <c r="U136" s="5"/>
      <c r="V136" s="5"/>
      <c r="W136" s="5"/>
      <c r="X136" s="5"/>
      <c r="Y136" s="5"/>
      <c r="Z136" s="5"/>
      <c r="AA136" s="5"/>
      <c r="AB136" s="5"/>
      <c r="AC136" s="5"/>
      <c r="AD136" s="5"/>
    </row>
    <row r="137" ht="15.75" customHeight="1">
      <c r="A137" s="5"/>
      <c r="B137" s="5"/>
      <c r="C137" s="5"/>
      <c r="D137" s="5"/>
      <c r="E137" s="5"/>
      <c r="F137" s="5"/>
      <c r="G137" s="5"/>
      <c r="H137" s="134"/>
      <c r="I137" s="134"/>
      <c r="J137" s="5"/>
      <c r="K137" s="5"/>
      <c r="L137" s="5"/>
      <c r="M137" s="5"/>
      <c r="N137" s="5"/>
      <c r="O137" s="5"/>
      <c r="P137" s="5"/>
      <c r="Q137" s="5"/>
      <c r="R137" s="5"/>
      <c r="S137" s="5"/>
      <c r="T137" s="5"/>
      <c r="U137" s="5"/>
      <c r="V137" s="5"/>
      <c r="W137" s="5"/>
      <c r="X137" s="5"/>
      <c r="Y137" s="5"/>
      <c r="Z137" s="5"/>
      <c r="AA137" s="5"/>
      <c r="AB137" s="5"/>
      <c r="AC137" s="5"/>
      <c r="AD137" s="5"/>
    </row>
    <row r="138" ht="15.75" customHeight="1">
      <c r="A138" s="5"/>
      <c r="B138" s="5"/>
      <c r="C138" s="5"/>
      <c r="D138" s="5"/>
      <c r="E138" s="5"/>
      <c r="F138" s="5"/>
      <c r="G138" s="5"/>
      <c r="H138" s="134"/>
      <c r="I138" s="134"/>
      <c r="J138" s="5"/>
      <c r="K138" s="5"/>
      <c r="L138" s="5"/>
      <c r="M138" s="5"/>
      <c r="N138" s="5"/>
      <c r="O138" s="5"/>
      <c r="P138" s="5"/>
      <c r="Q138" s="5"/>
      <c r="R138" s="5"/>
      <c r="S138" s="5"/>
      <c r="T138" s="5"/>
      <c r="U138" s="5"/>
      <c r="V138" s="5"/>
      <c r="W138" s="5"/>
      <c r="X138" s="5"/>
      <c r="Y138" s="5"/>
      <c r="Z138" s="5"/>
      <c r="AA138" s="5"/>
      <c r="AB138" s="5"/>
      <c r="AC138" s="5"/>
      <c r="AD138" s="5"/>
    </row>
    <row r="139" ht="15.75" customHeight="1">
      <c r="A139" s="5"/>
      <c r="B139" s="5"/>
      <c r="C139" s="5"/>
      <c r="D139" s="5"/>
      <c r="E139" s="5"/>
      <c r="F139" s="5"/>
      <c r="G139" s="5"/>
      <c r="H139" s="134"/>
      <c r="I139" s="134"/>
      <c r="J139" s="5"/>
      <c r="K139" s="5"/>
      <c r="L139" s="5"/>
      <c r="M139" s="5"/>
      <c r="N139" s="5"/>
      <c r="O139" s="5"/>
      <c r="P139" s="5"/>
      <c r="Q139" s="5"/>
      <c r="R139" s="5"/>
      <c r="S139" s="5"/>
      <c r="T139" s="5"/>
      <c r="U139" s="5"/>
      <c r="V139" s="5"/>
      <c r="W139" s="5"/>
      <c r="X139" s="5"/>
      <c r="Y139" s="5"/>
      <c r="Z139" s="5"/>
      <c r="AA139" s="5"/>
      <c r="AB139" s="5"/>
      <c r="AC139" s="5"/>
      <c r="AD139" s="5"/>
    </row>
    <row r="140" ht="15.75" customHeight="1">
      <c r="A140" s="5"/>
      <c r="B140" s="5"/>
      <c r="C140" s="5"/>
      <c r="D140" s="5"/>
      <c r="E140" s="5"/>
      <c r="F140" s="5"/>
      <c r="G140" s="5"/>
      <c r="H140" s="134"/>
      <c r="I140" s="134"/>
      <c r="J140" s="5"/>
      <c r="K140" s="5"/>
      <c r="L140" s="5"/>
      <c r="M140" s="5"/>
      <c r="N140" s="5"/>
      <c r="O140" s="5"/>
      <c r="P140" s="5"/>
      <c r="Q140" s="5"/>
      <c r="R140" s="5"/>
      <c r="S140" s="5"/>
      <c r="T140" s="5"/>
      <c r="U140" s="5"/>
      <c r="V140" s="5"/>
      <c r="W140" s="5"/>
      <c r="X140" s="5"/>
      <c r="Y140" s="5"/>
      <c r="Z140" s="5"/>
      <c r="AA140" s="5"/>
      <c r="AB140" s="5"/>
      <c r="AC140" s="5"/>
      <c r="AD140" s="5"/>
    </row>
    <row r="141" ht="15.75" customHeight="1">
      <c r="A141" s="5"/>
      <c r="B141" s="5"/>
      <c r="C141" s="5"/>
      <c r="D141" s="5"/>
      <c r="E141" s="5"/>
      <c r="F141" s="5"/>
      <c r="G141" s="5"/>
      <c r="H141" s="134"/>
      <c r="I141" s="134"/>
      <c r="J141" s="5"/>
      <c r="K141" s="5"/>
      <c r="L141" s="5"/>
      <c r="M141" s="5"/>
      <c r="N141" s="5"/>
      <c r="O141" s="5"/>
      <c r="P141" s="5"/>
      <c r="Q141" s="5"/>
      <c r="R141" s="5"/>
      <c r="S141" s="5"/>
      <c r="T141" s="5"/>
      <c r="U141" s="5"/>
      <c r="V141" s="5"/>
      <c r="W141" s="5"/>
      <c r="X141" s="5"/>
      <c r="Y141" s="5"/>
      <c r="Z141" s="5"/>
      <c r="AA141" s="5"/>
      <c r="AB141" s="5"/>
      <c r="AC141" s="5"/>
      <c r="AD141" s="5"/>
    </row>
    <row r="142" ht="15.75" customHeight="1">
      <c r="A142" s="5"/>
      <c r="B142" s="5"/>
      <c r="C142" s="5"/>
      <c r="D142" s="5"/>
      <c r="E142" s="5"/>
      <c r="F142" s="5"/>
      <c r="G142" s="5"/>
      <c r="H142" s="134"/>
      <c r="I142" s="134"/>
      <c r="J142" s="5"/>
      <c r="K142" s="5"/>
      <c r="L142" s="5"/>
      <c r="M142" s="5"/>
      <c r="N142" s="5"/>
      <c r="O142" s="5"/>
      <c r="P142" s="5"/>
      <c r="Q142" s="5"/>
      <c r="R142" s="5"/>
      <c r="S142" s="5"/>
      <c r="T142" s="5"/>
      <c r="U142" s="5"/>
      <c r="V142" s="5"/>
      <c r="W142" s="5"/>
      <c r="X142" s="5"/>
      <c r="Y142" s="5"/>
      <c r="Z142" s="5"/>
      <c r="AA142" s="5"/>
      <c r="AB142" s="5"/>
      <c r="AC142" s="5"/>
      <c r="AD142" s="5"/>
    </row>
    <row r="143" ht="15.75" customHeight="1">
      <c r="A143" s="5"/>
      <c r="B143" s="5"/>
      <c r="C143" s="5"/>
      <c r="D143" s="5"/>
      <c r="E143" s="5"/>
      <c r="F143" s="5"/>
      <c r="G143" s="5"/>
      <c r="H143" s="134"/>
      <c r="I143" s="134"/>
      <c r="J143" s="5"/>
      <c r="K143" s="5"/>
      <c r="L143" s="5"/>
      <c r="M143" s="5"/>
      <c r="N143" s="5"/>
      <c r="O143" s="5"/>
      <c r="P143" s="5"/>
      <c r="Q143" s="5"/>
      <c r="R143" s="5"/>
      <c r="S143" s="5"/>
      <c r="T143" s="5"/>
      <c r="U143" s="5"/>
      <c r="V143" s="5"/>
      <c r="W143" s="5"/>
      <c r="X143" s="5"/>
      <c r="Y143" s="5"/>
      <c r="Z143" s="5"/>
      <c r="AA143" s="5"/>
      <c r="AB143" s="5"/>
      <c r="AC143" s="5"/>
      <c r="AD143" s="5"/>
    </row>
    <row r="144" ht="15.75" customHeight="1">
      <c r="A144" s="5"/>
      <c r="B144" s="5"/>
      <c r="C144" s="5"/>
      <c r="D144" s="5"/>
      <c r="E144" s="5"/>
      <c r="F144" s="5"/>
      <c r="G144" s="5"/>
      <c r="H144" s="134"/>
      <c r="I144" s="134"/>
      <c r="J144" s="5"/>
      <c r="K144" s="5"/>
      <c r="L144" s="5"/>
      <c r="M144" s="5"/>
      <c r="N144" s="5"/>
      <c r="O144" s="5"/>
      <c r="P144" s="5"/>
      <c r="Q144" s="5"/>
      <c r="R144" s="5"/>
      <c r="S144" s="5"/>
      <c r="T144" s="5"/>
      <c r="U144" s="5"/>
      <c r="V144" s="5"/>
      <c r="W144" s="5"/>
      <c r="X144" s="5"/>
      <c r="Y144" s="5"/>
      <c r="Z144" s="5"/>
      <c r="AA144" s="5"/>
      <c r="AB144" s="5"/>
      <c r="AC144" s="5"/>
      <c r="AD144" s="5"/>
    </row>
    <row r="145" ht="15.75" customHeight="1">
      <c r="A145" s="5"/>
      <c r="B145" s="5"/>
      <c r="C145" s="5"/>
      <c r="D145" s="5"/>
      <c r="E145" s="5"/>
      <c r="F145" s="5"/>
      <c r="G145" s="5"/>
      <c r="H145" s="134"/>
      <c r="I145" s="134"/>
      <c r="J145" s="5"/>
      <c r="K145" s="5"/>
      <c r="L145" s="5"/>
      <c r="M145" s="5"/>
      <c r="N145" s="5"/>
      <c r="O145" s="5"/>
      <c r="P145" s="5"/>
      <c r="Q145" s="5"/>
      <c r="R145" s="5"/>
      <c r="S145" s="5"/>
      <c r="T145" s="5"/>
      <c r="U145" s="5"/>
      <c r="V145" s="5"/>
      <c r="W145" s="5"/>
      <c r="X145" s="5"/>
      <c r="Y145" s="5"/>
      <c r="Z145" s="5"/>
      <c r="AA145" s="5"/>
      <c r="AB145" s="5"/>
      <c r="AC145" s="5"/>
      <c r="AD145" s="5"/>
    </row>
    <row r="146" ht="15.75" customHeight="1">
      <c r="A146" s="5"/>
      <c r="B146" s="5"/>
      <c r="C146" s="5"/>
      <c r="D146" s="5"/>
      <c r="E146" s="5"/>
      <c r="F146" s="5"/>
      <c r="G146" s="5"/>
      <c r="H146" s="134"/>
      <c r="I146" s="134"/>
      <c r="J146" s="5"/>
      <c r="K146" s="5"/>
      <c r="L146" s="5"/>
      <c r="M146" s="5"/>
      <c r="N146" s="5"/>
      <c r="O146" s="5"/>
      <c r="P146" s="5"/>
      <c r="Q146" s="5"/>
      <c r="R146" s="5"/>
      <c r="S146" s="5"/>
      <c r="T146" s="5"/>
      <c r="U146" s="5"/>
      <c r="V146" s="5"/>
      <c r="W146" s="5"/>
      <c r="X146" s="5"/>
      <c r="Y146" s="5"/>
      <c r="Z146" s="5"/>
      <c r="AA146" s="5"/>
      <c r="AB146" s="5"/>
      <c r="AC146" s="5"/>
      <c r="AD146" s="5"/>
    </row>
    <row r="147" ht="15.75" customHeight="1">
      <c r="A147" s="5"/>
      <c r="B147" s="5"/>
      <c r="C147" s="5"/>
      <c r="D147" s="5"/>
      <c r="E147" s="5"/>
      <c r="F147" s="5"/>
      <c r="G147" s="5"/>
      <c r="H147" s="134"/>
      <c r="I147" s="134"/>
      <c r="J147" s="5"/>
      <c r="K147" s="5"/>
      <c r="L147" s="5"/>
      <c r="M147" s="5"/>
      <c r="N147" s="5"/>
      <c r="O147" s="5"/>
      <c r="P147" s="5"/>
      <c r="Q147" s="5"/>
      <c r="R147" s="5"/>
      <c r="S147" s="5"/>
      <c r="T147" s="5"/>
      <c r="U147" s="5"/>
      <c r="V147" s="5"/>
      <c r="W147" s="5"/>
      <c r="X147" s="5"/>
      <c r="Y147" s="5"/>
      <c r="Z147" s="5"/>
      <c r="AA147" s="5"/>
      <c r="AB147" s="5"/>
      <c r="AC147" s="5"/>
      <c r="AD147" s="5"/>
    </row>
    <row r="148" ht="15.75" customHeight="1">
      <c r="A148" s="5"/>
      <c r="B148" s="5"/>
      <c r="C148" s="5"/>
      <c r="D148" s="5"/>
      <c r="E148" s="5"/>
      <c r="F148" s="5"/>
      <c r="G148" s="5"/>
      <c r="H148" s="134"/>
      <c r="I148" s="134"/>
      <c r="J148" s="5"/>
      <c r="K148" s="5"/>
      <c r="L148" s="5"/>
      <c r="M148" s="5"/>
      <c r="N148" s="5"/>
      <c r="O148" s="5"/>
      <c r="P148" s="5"/>
      <c r="Q148" s="5"/>
      <c r="R148" s="5"/>
      <c r="S148" s="5"/>
      <c r="T148" s="5"/>
      <c r="U148" s="5"/>
      <c r="V148" s="5"/>
      <c r="W148" s="5"/>
      <c r="X148" s="5"/>
      <c r="Y148" s="5"/>
      <c r="Z148" s="5"/>
      <c r="AA148" s="5"/>
      <c r="AB148" s="5"/>
      <c r="AC148" s="5"/>
      <c r="AD148" s="5"/>
    </row>
    <row r="149" ht="15.75" customHeight="1">
      <c r="A149" s="5"/>
      <c r="B149" s="5"/>
      <c r="C149" s="5"/>
      <c r="D149" s="5"/>
      <c r="E149" s="5"/>
      <c r="F149" s="5"/>
      <c r="G149" s="5"/>
      <c r="H149" s="134"/>
      <c r="I149" s="134"/>
      <c r="J149" s="5"/>
      <c r="K149" s="5"/>
      <c r="L149" s="5"/>
      <c r="M149" s="5"/>
      <c r="N149" s="5"/>
      <c r="O149" s="5"/>
      <c r="P149" s="5"/>
      <c r="Q149" s="5"/>
      <c r="R149" s="5"/>
      <c r="S149" s="5"/>
      <c r="T149" s="5"/>
      <c r="U149" s="5"/>
      <c r="V149" s="5"/>
      <c r="W149" s="5"/>
      <c r="X149" s="5"/>
      <c r="Y149" s="5"/>
      <c r="Z149" s="5"/>
      <c r="AA149" s="5"/>
      <c r="AB149" s="5"/>
      <c r="AC149" s="5"/>
      <c r="AD149" s="5"/>
    </row>
    <row r="150" ht="15.75" customHeight="1">
      <c r="A150" s="5"/>
      <c r="B150" s="5"/>
      <c r="C150" s="5"/>
      <c r="D150" s="5"/>
      <c r="E150" s="5"/>
      <c r="F150" s="5"/>
      <c r="G150" s="5"/>
      <c r="H150" s="134"/>
      <c r="I150" s="134"/>
      <c r="J150" s="5"/>
      <c r="K150" s="5"/>
      <c r="L150" s="5"/>
      <c r="M150" s="5"/>
      <c r="N150" s="5"/>
      <c r="O150" s="5"/>
      <c r="P150" s="5"/>
      <c r="Q150" s="5"/>
      <c r="R150" s="5"/>
      <c r="S150" s="5"/>
      <c r="T150" s="5"/>
      <c r="U150" s="5"/>
      <c r="V150" s="5"/>
      <c r="W150" s="5"/>
      <c r="X150" s="5"/>
      <c r="Y150" s="5"/>
      <c r="Z150" s="5"/>
      <c r="AA150" s="5"/>
      <c r="AB150" s="5"/>
      <c r="AC150" s="5"/>
      <c r="AD150" s="5"/>
    </row>
    <row r="151" ht="15.75" customHeight="1">
      <c r="A151" s="5"/>
      <c r="B151" s="5"/>
      <c r="C151" s="5"/>
      <c r="D151" s="5"/>
      <c r="E151" s="5"/>
      <c r="F151" s="5"/>
      <c r="G151" s="5"/>
      <c r="H151" s="134"/>
      <c r="I151" s="134"/>
      <c r="J151" s="5"/>
      <c r="K151" s="5"/>
      <c r="L151" s="5"/>
      <c r="M151" s="5"/>
      <c r="N151" s="5"/>
      <c r="O151" s="5"/>
      <c r="P151" s="5"/>
      <c r="Q151" s="5"/>
      <c r="R151" s="5"/>
      <c r="S151" s="5"/>
      <c r="T151" s="5"/>
      <c r="U151" s="5"/>
      <c r="V151" s="5"/>
      <c r="W151" s="5"/>
      <c r="X151" s="5"/>
      <c r="Y151" s="5"/>
      <c r="Z151" s="5"/>
      <c r="AA151" s="5"/>
      <c r="AB151" s="5"/>
      <c r="AC151" s="5"/>
      <c r="AD151" s="5"/>
    </row>
    <row r="152" ht="15.75" customHeight="1">
      <c r="A152" s="5"/>
      <c r="B152" s="5"/>
      <c r="C152" s="5"/>
      <c r="D152" s="5"/>
      <c r="E152" s="5"/>
      <c r="F152" s="5"/>
      <c r="G152" s="5"/>
      <c r="H152" s="134"/>
      <c r="I152" s="134"/>
      <c r="J152" s="5"/>
      <c r="K152" s="5"/>
      <c r="L152" s="5"/>
      <c r="M152" s="5"/>
      <c r="N152" s="5"/>
      <c r="O152" s="5"/>
      <c r="P152" s="5"/>
      <c r="Q152" s="5"/>
      <c r="R152" s="5"/>
      <c r="S152" s="5"/>
      <c r="T152" s="5"/>
      <c r="U152" s="5"/>
      <c r="V152" s="5"/>
      <c r="W152" s="5"/>
      <c r="X152" s="5"/>
      <c r="Y152" s="5"/>
      <c r="Z152" s="5"/>
      <c r="AA152" s="5"/>
      <c r="AB152" s="5"/>
      <c r="AC152" s="5"/>
      <c r="AD152" s="5"/>
    </row>
    <row r="153" ht="15.75" customHeight="1">
      <c r="A153" s="5"/>
      <c r="B153" s="5"/>
      <c r="C153" s="5"/>
      <c r="D153" s="5"/>
      <c r="E153" s="5"/>
      <c r="F153" s="5"/>
      <c r="G153" s="5"/>
      <c r="H153" s="134"/>
      <c r="I153" s="134"/>
      <c r="J153" s="5"/>
      <c r="K153" s="5"/>
      <c r="L153" s="5"/>
      <c r="M153" s="5"/>
      <c r="N153" s="5"/>
      <c r="O153" s="5"/>
      <c r="P153" s="5"/>
      <c r="Q153" s="5"/>
      <c r="R153" s="5"/>
      <c r="S153" s="5"/>
      <c r="T153" s="5"/>
      <c r="U153" s="5"/>
      <c r="V153" s="5"/>
      <c r="W153" s="5"/>
      <c r="X153" s="5"/>
      <c r="Y153" s="5"/>
      <c r="Z153" s="5"/>
      <c r="AA153" s="5"/>
      <c r="AB153" s="5"/>
      <c r="AC153" s="5"/>
      <c r="AD153" s="5"/>
    </row>
    <row r="154" ht="15.75" customHeight="1">
      <c r="A154" s="5"/>
      <c r="B154" s="5"/>
      <c r="C154" s="5"/>
      <c r="D154" s="5"/>
      <c r="E154" s="5"/>
      <c r="F154" s="5"/>
      <c r="G154" s="5"/>
      <c r="H154" s="134"/>
      <c r="I154" s="134"/>
      <c r="J154" s="5"/>
      <c r="K154" s="5"/>
      <c r="L154" s="5"/>
      <c r="M154" s="5"/>
      <c r="N154" s="5"/>
      <c r="O154" s="5"/>
      <c r="P154" s="5"/>
      <c r="Q154" s="5"/>
      <c r="R154" s="5"/>
      <c r="S154" s="5"/>
      <c r="T154" s="5"/>
      <c r="U154" s="5"/>
      <c r="V154" s="5"/>
      <c r="W154" s="5"/>
      <c r="X154" s="5"/>
      <c r="Y154" s="5"/>
      <c r="Z154" s="5"/>
      <c r="AA154" s="5"/>
      <c r="AB154" s="5"/>
      <c r="AC154" s="5"/>
      <c r="AD154" s="5"/>
    </row>
    <row r="155" ht="15.75" customHeight="1">
      <c r="A155" s="5"/>
      <c r="B155" s="5"/>
      <c r="C155" s="5"/>
      <c r="D155" s="5"/>
      <c r="E155" s="5"/>
      <c r="F155" s="5"/>
      <c r="G155" s="5"/>
      <c r="H155" s="134"/>
      <c r="I155" s="134"/>
      <c r="J155" s="5"/>
      <c r="K155" s="5"/>
      <c r="L155" s="5"/>
      <c r="M155" s="5"/>
      <c r="N155" s="5"/>
      <c r="O155" s="5"/>
      <c r="P155" s="5"/>
      <c r="Q155" s="5"/>
      <c r="R155" s="5"/>
      <c r="S155" s="5"/>
      <c r="T155" s="5"/>
      <c r="U155" s="5"/>
      <c r="V155" s="5"/>
      <c r="W155" s="5"/>
      <c r="X155" s="5"/>
      <c r="Y155" s="5"/>
      <c r="Z155" s="5"/>
      <c r="AA155" s="5"/>
      <c r="AB155" s="5"/>
      <c r="AC155" s="5"/>
      <c r="AD155" s="5"/>
    </row>
    <row r="156" ht="15.75" customHeight="1">
      <c r="A156" s="5"/>
      <c r="B156" s="5"/>
      <c r="C156" s="5"/>
      <c r="D156" s="5"/>
      <c r="E156" s="5"/>
      <c r="F156" s="5"/>
      <c r="G156" s="5"/>
      <c r="H156" s="134"/>
      <c r="I156" s="134"/>
      <c r="J156" s="5"/>
      <c r="K156" s="5"/>
      <c r="L156" s="5"/>
      <c r="M156" s="5"/>
      <c r="N156" s="5"/>
      <c r="O156" s="5"/>
      <c r="P156" s="5"/>
      <c r="Q156" s="5"/>
      <c r="R156" s="5"/>
      <c r="S156" s="5"/>
      <c r="T156" s="5"/>
      <c r="U156" s="5"/>
      <c r="V156" s="5"/>
      <c r="W156" s="5"/>
      <c r="X156" s="5"/>
      <c r="Y156" s="5"/>
      <c r="Z156" s="5"/>
      <c r="AA156" s="5"/>
      <c r="AB156" s="5"/>
      <c r="AC156" s="5"/>
      <c r="AD156" s="5"/>
    </row>
    <row r="157" ht="15.75" customHeight="1">
      <c r="A157" s="5"/>
      <c r="B157" s="5"/>
      <c r="C157" s="5"/>
      <c r="D157" s="5"/>
      <c r="E157" s="5"/>
      <c r="F157" s="5"/>
      <c r="G157" s="5"/>
      <c r="H157" s="134"/>
      <c r="I157" s="134"/>
      <c r="J157" s="5"/>
      <c r="K157" s="5"/>
      <c r="L157" s="5"/>
      <c r="M157" s="5"/>
      <c r="N157" s="5"/>
      <c r="O157" s="5"/>
      <c r="P157" s="5"/>
      <c r="Q157" s="5"/>
      <c r="R157" s="5"/>
      <c r="S157" s="5"/>
      <c r="T157" s="5"/>
      <c r="U157" s="5"/>
      <c r="V157" s="5"/>
      <c r="W157" s="5"/>
      <c r="X157" s="5"/>
      <c r="Y157" s="5"/>
      <c r="Z157" s="5"/>
      <c r="AA157" s="5"/>
      <c r="AB157" s="5"/>
      <c r="AC157" s="5"/>
      <c r="AD157" s="5"/>
    </row>
    <row r="158" ht="15.75" customHeight="1">
      <c r="A158" s="5"/>
      <c r="B158" s="5"/>
      <c r="C158" s="5"/>
      <c r="D158" s="5"/>
      <c r="E158" s="5"/>
      <c r="F158" s="5"/>
      <c r="G158" s="5"/>
      <c r="H158" s="134"/>
      <c r="I158" s="134"/>
      <c r="J158" s="5"/>
      <c r="K158" s="5"/>
      <c r="L158" s="5"/>
      <c r="M158" s="5"/>
      <c r="N158" s="5"/>
      <c r="O158" s="5"/>
      <c r="P158" s="5"/>
      <c r="Q158" s="5"/>
      <c r="R158" s="5"/>
      <c r="S158" s="5"/>
      <c r="T158" s="5"/>
      <c r="U158" s="5"/>
      <c r="V158" s="5"/>
      <c r="W158" s="5"/>
      <c r="X158" s="5"/>
      <c r="Y158" s="5"/>
      <c r="Z158" s="5"/>
      <c r="AA158" s="5"/>
      <c r="AB158" s="5"/>
      <c r="AC158" s="5"/>
      <c r="AD158" s="5"/>
    </row>
    <row r="159" ht="15.75" customHeight="1">
      <c r="A159" s="5"/>
      <c r="B159" s="5"/>
      <c r="C159" s="5"/>
      <c r="D159" s="5"/>
      <c r="E159" s="5"/>
      <c r="F159" s="5"/>
      <c r="G159" s="5"/>
      <c r="H159" s="134"/>
      <c r="I159" s="134"/>
      <c r="J159" s="5"/>
      <c r="K159" s="5"/>
      <c r="L159" s="5"/>
      <c r="M159" s="5"/>
      <c r="N159" s="5"/>
      <c r="O159" s="5"/>
      <c r="P159" s="5"/>
      <c r="Q159" s="5"/>
      <c r="R159" s="5"/>
      <c r="S159" s="5"/>
      <c r="T159" s="5"/>
      <c r="U159" s="5"/>
      <c r="V159" s="5"/>
      <c r="W159" s="5"/>
      <c r="X159" s="5"/>
      <c r="Y159" s="5"/>
      <c r="Z159" s="5"/>
      <c r="AA159" s="5"/>
      <c r="AB159" s="5"/>
      <c r="AC159" s="5"/>
      <c r="AD159" s="5"/>
    </row>
    <row r="160" ht="15.75" customHeight="1">
      <c r="A160" s="5"/>
      <c r="B160" s="5"/>
      <c r="C160" s="5"/>
      <c r="D160" s="5"/>
      <c r="E160" s="5"/>
      <c r="F160" s="5"/>
      <c r="G160" s="5"/>
      <c r="H160" s="134"/>
      <c r="I160" s="134"/>
      <c r="J160" s="5"/>
      <c r="K160" s="5"/>
      <c r="L160" s="5"/>
      <c r="M160" s="5"/>
      <c r="N160" s="5"/>
      <c r="O160" s="5"/>
      <c r="P160" s="5"/>
      <c r="Q160" s="5"/>
      <c r="R160" s="5"/>
      <c r="S160" s="5"/>
      <c r="T160" s="5"/>
      <c r="U160" s="5"/>
      <c r="V160" s="5"/>
      <c r="W160" s="5"/>
      <c r="X160" s="5"/>
      <c r="Y160" s="5"/>
      <c r="Z160" s="5"/>
      <c r="AA160" s="5"/>
      <c r="AB160" s="5"/>
      <c r="AC160" s="5"/>
      <c r="AD160" s="5"/>
    </row>
    <row r="161" ht="15.75" customHeight="1">
      <c r="A161" s="5"/>
      <c r="B161" s="5"/>
      <c r="C161" s="5"/>
      <c r="D161" s="5"/>
      <c r="E161" s="5"/>
      <c r="F161" s="5"/>
      <c r="G161" s="5"/>
      <c r="H161" s="134"/>
      <c r="I161" s="134"/>
      <c r="J161" s="5"/>
      <c r="K161" s="5"/>
      <c r="L161" s="5"/>
      <c r="M161" s="5"/>
      <c r="N161" s="5"/>
      <c r="O161" s="5"/>
      <c r="P161" s="5"/>
      <c r="Q161" s="5"/>
      <c r="R161" s="5"/>
      <c r="S161" s="5"/>
      <c r="T161" s="5"/>
      <c r="U161" s="5"/>
      <c r="V161" s="5"/>
      <c r="W161" s="5"/>
      <c r="X161" s="5"/>
      <c r="Y161" s="5"/>
      <c r="Z161" s="5"/>
      <c r="AA161" s="5"/>
      <c r="AB161" s="5"/>
      <c r="AC161" s="5"/>
      <c r="AD161" s="5"/>
    </row>
    <row r="162" ht="15.75" customHeight="1">
      <c r="A162" s="5"/>
      <c r="B162" s="5"/>
      <c r="C162" s="5"/>
      <c r="D162" s="5"/>
      <c r="E162" s="5"/>
      <c r="F162" s="5"/>
      <c r="G162" s="5"/>
      <c r="H162" s="134"/>
      <c r="I162" s="134"/>
      <c r="J162" s="5"/>
      <c r="K162" s="5"/>
      <c r="L162" s="5"/>
      <c r="M162" s="5"/>
      <c r="N162" s="5"/>
      <c r="O162" s="5"/>
      <c r="P162" s="5"/>
      <c r="Q162" s="5"/>
      <c r="R162" s="5"/>
      <c r="S162" s="5"/>
      <c r="T162" s="5"/>
      <c r="U162" s="5"/>
      <c r="V162" s="5"/>
      <c r="W162" s="5"/>
      <c r="X162" s="5"/>
      <c r="Y162" s="5"/>
      <c r="Z162" s="5"/>
      <c r="AA162" s="5"/>
      <c r="AB162" s="5"/>
      <c r="AC162" s="5"/>
      <c r="AD162" s="5"/>
    </row>
    <row r="163" ht="15.75" customHeight="1">
      <c r="A163" s="5"/>
      <c r="B163" s="5"/>
      <c r="C163" s="5"/>
      <c r="D163" s="5"/>
      <c r="E163" s="5"/>
      <c r="F163" s="5"/>
      <c r="G163" s="5"/>
      <c r="H163" s="134"/>
      <c r="I163" s="134"/>
      <c r="J163" s="5"/>
      <c r="K163" s="5"/>
      <c r="L163" s="5"/>
      <c r="M163" s="5"/>
      <c r="N163" s="5"/>
      <c r="O163" s="5"/>
      <c r="P163" s="5"/>
      <c r="Q163" s="5"/>
      <c r="R163" s="5"/>
      <c r="S163" s="5"/>
      <c r="T163" s="5"/>
      <c r="U163" s="5"/>
      <c r="V163" s="5"/>
      <c r="W163" s="5"/>
      <c r="X163" s="5"/>
      <c r="Y163" s="5"/>
      <c r="Z163" s="5"/>
      <c r="AA163" s="5"/>
      <c r="AB163" s="5"/>
      <c r="AC163" s="5"/>
      <c r="AD163" s="5"/>
    </row>
    <row r="164" ht="15.75" customHeight="1">
      <c r="A164" s="5"/>
      <c r="B164" s="5"/>
      <c r="C164" s="5"/>
      <c r="D164" s="5"/>
      <c r="E164" s="5"/>
      <c r="F164" s="5"/>
      <c r="G164" s="5"/>
      <c r="H164" s="134"/>
      <c r="I164" s="134"/>
      <c r="J164" s="5"/>
      <c r="K164" s="5"/>
      <c r="L164" s="5"/>
      <c r="M164" s="5"/>
      <c r="N164" s="5"/>
      <c r="O164" s="5"/>
      <c r="P164" s="5"/>
      <c r="Q164" s="5"/>
      <c r="R164" s="5"/>
      <c r="S164" s="5"/>
      <c r="T164" s="5"/>
      <c r="U164" s="5"/>
      <c r="V164" s="5"/>
      <c r="W164" s="5"/>
      <c r="X164" s="5"/>
      <c r="Y164" s="5"/>
      <c r="Z164" s="5"/>
      <c r="AA164" s="5"/>
      <c r="AB164" s="5"/>
      <c r="AC164" s="5"/>
      <c r="AD164" s="5"/>
    </row>
    <row r="165" ht="15.75" customHeight="1">
      <c r="A165" s="5"/>
      <c r="B165" s="5"/>
      <c r="C165" s="5"/>
      <c r="D165" s="5"/>
      <c r="E165" s="5"/>
      <c r="F165" s="5"/>
      <c r="G165" s="5"/>
      <c r="H165" s="134"/>
      <c r="I165" s="134"/>
      <c r="J165" s="5"/>
      <c r="K165" s="5"/>
      <c r="L165" s="5"/>
      <c r="M165" s="5"/>
      <c r="N165" s="5"/>
      <c r="O165" s="5"/>
      <c r="P165" s="5"/>
      <c r="Q165" s="5"/>
      <c r="R165" s="5"/>
      <c r="S165" s="5"/>
      <c r="T165" s="5"/>
      <c r="U165" s="5"/>
      <c r="V165" s="5"/>
      <c r="W165" s="5"/>
      <c r="X165" s="5"/>
      <c r="Y165" s="5"/>
      <c r="Z165" s="5"/>
      <c r="AA165" s="5"/>
      <c r="AB165" s="5"/>
      <c r="AC165" s="5"/>
      <c r="AD165" s="5"/>
    </row>
    <row r="166" ht="15.75" customHeight="1">
      <c r="A166" s="5"/>
      <c r="B166" s="5"/>
      <c r="C166" s="5"/>
      <c r="D166" s="5"/>
      <c r="E166" s="5"/>
      <c r="F166" s="5"/>
      <c r="G166" s="5"/>
      <c r="H166" s="134"/>
      <c r="I166" s="134"/>
      <c r="J166" s="5"/>
      <c r="K166" s="5"/>
      <c r="L166" s="5"/>
      <c r="M166" s="5"/>
      <c r="N166" s="5"/>
      <c r="O166" s="5"/>
      <c r="P166" s="5"/>
      <c r="Q166" s="5"/>
      <c r="R166" s="5"/>
      <c r="S166" s="5"/>
      <c r="T166" s="5"/>
      <c r="U166" s="5"/>
      <c r="V166" s="5"/>
      <c r="W166" s="5"/>
      <c r="X166" s="5"/>
      <c r="Y166" s="5"/>
      <c r="Z166" s="5"/>
      <c r="AA166" s="5"/>
      <c r="AB166" s="5"/>
      <c r="AC166" s="5"/>
      <c r="AD166" s="5"/>
    </row>
    <row r="167" ht="15.75" customHeight="1">
      <c r="A167" s="5"/>
      <c r="B167" s="5"/>
      <c r="C167" s="5"/>
      <c r="D167" s="5"/>
      <c r="E167" s="5"/>
      <c r="F167" s="5"/>
      <c r="G167" s="5"/>
      <c r="H167" s="134"/>
      <c r="I167" s="134"/>
      <c r="J167" s="5"/>
      <c r="K167" s="5"/>
      <c r="L167" s="5"/>
      <c r="M167" s="5"/>
      <c r="N167" s="5"/>
      <c r="O167" s="5"/>
      <c r="P167" s="5"/>
      <c r="Q167" s="5"/>
      <c r="R167" s="5"/>
      <c r="S167" s="5"/>
      <c r="T167" s="5"/>
      <c r="U167" s="5"/>
      <c r="V167" s="5"/>
      <c r="W167" s="5"/>
      <c r="X167" s="5"/>
      <c r="Y167" s="5"/>
      <c r="Z167" s="5"/>
      <c r="AA167" s="5"/>
      <c r="AB167" s="5"/>
      <c r="AC167" s="5"/>
      <c r="AD167" s="5"/>
    </row>
    <row r="168" ht="15.75" customHeight="1">
      <c r="A168" s="5"/>
      <c r="B168" s="5"/>
      <c r="C168" s="5"/>
      <c r="D168" s="5"/>
      <c r="E168" s="5"/>
      <c r="F168" s="5"/>
      <c r="G168" s="5"/>
      <c r="H168" s="134"/>
      <c r="I168" s="134"/>
      <c r="J168" s="5"/>
      <c r="K168" s="5"/>
      <c r="L168" s="5"/>
      <c r="M168" s="5"/>
      <c r="N168" s="5"/>
      <c r="O168" s="5"/>
      <c r="P168" s="5"/>
      <c r="Q168" s="5"/>
      <c r="R168" s="5"/>
      <c r="S168" s="5"/>
      <c r="T168" s="5"/>
      <c r="U168" s="5"/>
      <c r="V168" s="5"/>
      <c r="W168" s="5"/>
      <c r="X168" s="5"/>
      <c r="Y168" s="5"/>
      <c r="Z168" s="5"/>
      <c r="AA168" s="5"/>
      <c r="AB168" s="5"/>
      <c r="AC168" s="5"/>
      <c r="AD168" s="5"/>
    </row>
    <row r="169" ht="15.75" customHeight="1">
      <c r="A169" s="5"/>
      <c r="B169" s="5"/>
      <c r="C169" s="5"/>
      <c r="D169" s="5"/>
      <c r="E169" s="5"/>
      <c r="F169" s="5"/>
      <c r="G169" s="5"/>
      <c r="H169" s="134"/>
      <c r="I169" s="134"/>
      <c r="J169" s="5"/>
      <c r="K169" s="5"/>
      <c r="L169" s="5"/>
      <c r="M169" s="5"/>
      <c r="N169" s="5"/>
      <c r="O169" s="5"/>
      <c r="P169" s="5"/>
      <c r="Q169" s="5"/>
      <c r="R169" s="5"/>
      <c r="S169" s="5"/>
      <c r="T169" s="5"/>
      <c r="U169" s="5"/>
      <c r="V169" s="5"/>
      <c r="W169" s="5"/>
      <c r="X169" s="5"/>
      <c r="Y169" s="5"/>
      <c r="Z169" s="5"/>
      <c r="AA169" s="5"/>
      <c r="AB169" s="5"/>
      <c r="AC169" s="5"/>
      <c r="AD169" s="5"/>
    </row>
    <row r="170" ht="15.75" customHeight="1">
      <c r="A170" s="5"/>
      <c r="B170" s="5"/>
      <c r="C170" s="5"/>
      <c r="D170" s="5"/>
      <c r="E170" s="5"/>
      <c r="F170" s="5"/>
      <c r="G170" s="5"/>
      <c r="H170" s="134"/>
      <c r="I170" s="134"/>
      <c r="J170" s="5"/>
      <c r="K170" s="5"/>
      <c r="L170" s="5"/>
      <c r="M170" s="5"/>
      <c r="N170" s="5"/>
      <c r="O170" s="5"/>
      <c r="P170" s="5"/>
      <c r="Q170" s="5"/>
      <c r="R170" s="5"/>
      <c r="S170" s="5"/>
      <c r="T170" s="5"/>
      <c r="U170" s="5"/>
      <c r="V170" s="5"/>
      <c r="W170" s="5"/>
      <c r="X170" s="5"/>
      <c r="Y170" s="5"/>
      <c r="Z170" s="5"/>
      <c r="AA170" s="5"/>
      <c r="AB170" s="5"/>
      <c r="AC170" s="5"/>
      <c r="AD170" s="5"/>
    </row>
    <row r="171" ht="15.75" customHeight="1">
      <c r="A171" s="5"/>
      <c r="B171" s="5"/>
      <c r="C171" s="5"/>
      <c r="D171" s="5"/>
      <c r="E171" s="5"/>
      <c r="F171" s="5"/>
      <c r="G171" s="5"/>
      <c r="H171" s="134"/>
      <c r="I171" s="134"/>
      <c r="J171" s="5"/>
      <c r="K171" s="5"/>
      <c r="L171" s="5"/>
      <c r="M171" s="5"/>
      <c r="N171" s="5"/>
      <c r="O171" s="5"/>
      <c r="P171" s="5"/>
      <c r="Q171" s="5"/>
      <c r="R171" s="5"/>
      <c r="S171" s="5"/>
      <c r="T171" s="5"/>
      <c r="U171" s="5"/>
      <c r="V171" s="5"/>
      <c r="W171" s="5"/>
      <c r="X171" s="5"/>
      <c r="Y171" s="5"/>
      <c r="Z171" s="5"/>
      <c r="AA171" s="5"/>
      <c r="AB171" s="5"/>
      <c r="AC171" s="5"/>
      <c r="AD171" s="5"/>
    </row>
    <row r="172" ht="15.75" customHeight="1">
      <c r="A172" s="5"/>
      <c r="B172" s="5"/>
      <c r="C172" s="5"/>
      <c r="D172" s="5"/>
      <c r="E172" s="5"/>
      <c r="F172" s="5"/>
      <c r="G172" s="5"/>
      <c r="H172" s="134"/>
      <c r="I172" s="134"/>
      <c r="J172" s="5"/>
      <c r="K172" s="5"/>
      <c r="L172" s="5"/>
      <c r="M172" s="5"/>
      <c r="N172" s="5"/>
      <c r="O172" s="5"/>
      <c r="P172" s="5"/>
      <c r="Q172" s="5"/>
      <c r="R172" s="5"/>
      <c r="S172" s="5"/>
      <c r="T172" s="5"/>
      <c r="U172" s="5"/>
      <c r="V172" s="5"/>
      <c r="W172" s="5"/>
      <c r="X172" s="5"/>
      <c r="Y172" s="5"/>
      <c r="Z172" s="5"/>
      <c r="AA172" s="5"/>
      <c r="AB172" s="5"/>
      <c r="AC172" s="5"/>
      <c r="AD172" s="5"/>
    </row>
    <row r="173" ht="15.75" customHeight="1">
      <c r="A173" s="5"/>
      <c r="B173" s="5"/>
      <c r="C173" s="5"/>
      <c r="D173" s="5"/>
      <c r="E173" s="5"/>
      <c r="F173" s="5"/>
      <c r="G173" s="5"/>
      <c r="H173" s="134"/>
      <c r="I173" s="134"/>
      <c r="J173" s="5"/>
      <c r="K173" s="5"/>
      <c r="L173" s="5"/>
      <c r="M173" s="5"/>
      <c r="N173" s="5"/>
      <c r="O173" s="5"/>
      <c r="P173" s="5"/>
      <c r="Q173" s="5"/>
      <c r="R173" s="5"/>
      <c r="S173" s="5"/>
      <c r="T173" s="5"/>
      <c r="U173" s="5"/>
      <c r="V173" s="5"/>
      <c r="W173" s="5"/>
      <c r="X173" s="5"/>
      <c r="Y173" s="5"/>
      <c r="Z173" s="5"/>
      <c r="AA173" s="5"/>
      <c r="AB173" s="5"/>
      <c r="AC173" s="5"/>
      <c r="AD173" s="5"/>
    </row>
    <row r="174" ht="15.75" customHeight="1">
      <c r="A174" s="5"/>
      <c r="B174" s="5"/>
      <c r="C174" s="5"/>
      <c r="D174" s="5"/>
      <c r="E174" s="5"/>
      <c r="F174" s="5"/>
      <c r="G174" s="5"/>
      <c r="H174" s="134"/>
      <c r="I174" s="134"/>
      <c r="J174" s="5"/>
      <c r="K174" s="5"/>
      <c r="L174" s="5"/>
      <c r="M174" s="5"/>
      <c r="N174" s="5"/>
      <c r="O174" s="5"/>
      <c r="P174" s="5"/>
      <c r="Q174" s="5"/>
      <c r="R174" s="5"/>
      <c r="S174" s="5"/>
      <c r="T174" s="5"/>
      <c r="U174" s="5"/>
      <c r="V174" s="5"/>
      <c r="W174" s="5"/>
      <c r="X174" s="5"/>
      <c r="Y174" s="5"/>
      <c r="Z174" s="5"/>
      <c r="AA174" s="5"/>
      <c r="AB174" s="5"/>
      <c r="AC174" s="5"/>
      <c r="AD174" s="5"/>
    </row>
    <row r="175" ht="15.75" customHeight="1">
      <c r="A175" s="5"/>
      <c r="B175" s="5"/>
      <c r="C175" s="5"/>
      <c r="D175" s="5"/>
      <c r="E175" s="5"/>
      <c r="F175" s="5"/>
      <c r="G175" s="5"/>
      <c r="H175" s="134"/>
      <c r="I175" s="134"/>
      <c r="J175" s="5"/>
      <c r="K175" s="5"/>
      <c r="L175" s="5"/>
      <c r="M175" s="5"/>
      <c r="N175" s="5"/>
      <c r="O175" s="5"/>
      <c r="P175" s="5"/>
      <c r="Q175" s="5"/>
      <c r="R175" s="5"/>
      <c r="S175" s="5"/>
      <c r="T175" s="5"/>
      <c r="U175" s="5"/>
      <c r="V175" s="5"/>
      <c r="W175" s="5"/>
      <c r="X175" s="5"/>
      <c r="Y175" s="5"/>
      <c r="Z175" s="5"/>
      <c r="AA175" s="5"/>
      <c r="AB175" s="5"/>
      <c r="AC175" s="5"/>
      <c r="AD175" s="5"/>
    </row>
    <row r="176" ht="15.75" customHeight="1">
      <c r="A176" s="5"/>
      <c r="B176" s="5"/>
      <c r="C176" s="5"/>
      <c r="D176" s="5"/>
      <c r="E176" s="5"/>
      <c r="F176" s="5"/>
      <c r="G176" s="5"/>
      <c r="H176" s="134"/>
      <c r="I176" s="134"/>
      <c r="J176" s="5"/>
      <c r="K176" s="5"/>
      <c r="L176" s="5"/>
      <c r="M176" s="5"/>
      <c r="N176" s="5"/>
      <c r="O176" s="5"/>
      <c r="P176" s="5"/>
      <c r="Q176" s="5"/>
      <c r="R176" s="5"/>
      <c r="S176" s="5"/>
      <c r="T176" s="5"/>
      <c r="U176" s="5"/>
      <c r="V176" s="5"/>
      <c r="W176" s="5"/>
      <c r="X176" s="5"/>
      <c r="Y176" s="5"/>
      <c r="Z176" s="5"/>
      <c r="AA176" s="5"/>
      <c r="AB176" s="5"/>
      <c r="AC176" s="5"/>
      <c r="AD176" s="5"/>
    </row>
    <row r="177" ht="15.75" customHeight="1">
      <c r="A177" s="5"/>
      <c r="B177" s="5"/>
      <c r="C177" s="5"/>
      <c r="D177" s="5"/>
      <c r="E177" s="5"/>
      <c r="F177" s="5"/>
      <c r="G177" s="5"/>
      <c r="H177" s="134"/>
      <c r="I177" s="134"/>
      <c r="J177" s="5"/>
      <c r="K177" s="5"/>
      <c r="L177" s="5"/>
      <c r="M177" s="5"/>
      <c r="N177" s="5"/>
      <c r="O177" s="5"/>
      <c r="P177" s="5"/>
      <c r="Q177" s="5"/>
      <c r="R177" s="5"/>
      <c r="S177" s="5"/>
      <c r="T177" s="5"/>
      <c r="U177" s="5"/>
      <c r="V177" s="5"/>
      <c r="W177" s="5"/>
      <c r="X177" s="5"/>
      <c r="Y177" s="5"/>
      <c r="Z177" s="5"/>
      <c r="AA177" s="5"/>
      <c r="AB177" s="5"/>
      <c r="AC177" s="5"/>
      <c r="AD177" s="5"/>
    </row>
    <row r="178" ht="15.75" customHeight="1">
      <c r="A178" s="5"/>
      <c r="B178" s="5"/>
      <c r="C178" s="5"/>
      <c r="D178" s="5"/>
      <c r="E178" s="5"/>
      <c r="F178" s="5"/>
      <c r="G178" s="5"/>
      <c r="H178" s="134"/>
      <c r="I178" s="134"/>
      <c r="J178" s="5"/>
      <c r="K178" s="5"/>
      <c r="L178" s="5"/>
      <c r="M178" s="5"/>
      <c r="N178" s="5"/>
      <c r="O178" s="5"/>
      <c r="P178" s="5"/>
      <c r="Q178" s="5"/>
      <c r="R178" s="5"/>
      <c r="S178" s="5"/>
      <c r="T178" s="5"/>
      <c r="U178" s="5"/>
      <c r="V178" s="5"/>
      <c r="W178" s="5"/>
      <c r="X178" s="5"/>
      <c r="Y178" s="5"/>
      <c r="Z178" s="5"/>
      <c r="AA178" s="5"/>
      <c r="AB178" s="5"/>
      <c r="AC178" s="5"/>
      <c r="AD178" s="5"/>
    </row>
    <row r="179" ht="15.75" customHeight="1">
      <c r="A179" s="5"/>
      <c r="B179" s="5"/>
      <c r="C179" s="5"/>
      <c r="D179" s="5"/>
      <c r="E179" s="5"/>
      <c r="F179" s="5"/>
      <c r="G179" s="5"/>
      <c r="H179" s="134"/>
      <c r="I179" s="134"/>
      <c r="J179" s="5"/>
      <c r="K179" s="5"/>
      <c r="L179" s="5"/>
      <c r="M179" s="5"/>
      <c r="N179" s="5"/>
      <c r="O179" s="5"/>
      <c r="P179" s="5"/>
      <c r="Q179" s="5"/>
      <c r="R179" s="5"/>
      <c r="S179" s="5"/>
      <c r="T179" s="5"/>
      <c r="U179" s="5"/>
      <c r="V179" s="5"/>
      <c r="W179" s="5"/>
      <c r="X179" s="5"/>
      <c r="Y179" s="5"/>
      <c r="Z179" s="5"/>
      <c r="AA179" s="5"/>
      <c r="AB179" s="5"/>
      <c r="AC179" s="5"/>
      <c r="AD179" s="5"/>
    </row>
    <row r="180" ht="15.75" customHeight="1">
      <c r="A180" s="5"/>
      <c r="B180" s="5"/>
      <c r="C180" s="5"/>
      <c r="D180" s="5"/>
      <c r="E180" s="5"/>
      <c r="F180" s="5"/>
      <c r="G180" s="5"/>
      <c r="H180" s="134"/>
      <c r="I180" s="134"/>
      <c r="J180" s="5"/>
      <c r="K180" s="5"/>
      <c r="L180" s="5"/>
      <c r="M180" s="5"/>
      <c r="N180" s="5"/>
      <c r="O180" s="5"/>
      <c r="P180" s="5"/>
      <c r="Q180" s="5"/>
      <c r="R180" s="5"/>
      <c r="S180" s="5"/>
      <c r="T180" s="5"/>
      <c r="U180" s="5"/>
      <c r="V180" s="5"/>
      <c r="W180" s="5"/>
      <c r="X180" s="5"/>
      <c r="Y180" s="5"/>
      <c r="Z180" s="5"/>
      <c r="AA180" s="5"/>
      <c r="AB180" s="5"/>
      <c r="AC180" s="5"/>
      <c r="AD180" s="5"/>
    </row>
    <row r="181" ht="15.75" customHeight="1">
      <c r="A181" s="5"/>
      <c r="B181" s="5"/>
      <c r="C181" s="5"/>
      <c r="D181" s="5"/>
      <c r="E181" s="5"/>
      <c r="F181" s="5"/>
      <c r="G181" s="5"/>
      <c r="H181" s="134"/>
      <c r="I181" s="134"/>
      <c r="J181" s="5"/>
      <c r="K181" s="5"/>
      <c r="L181" s="5"/>
      <c r="M181" s="5"/>
      <c r="N181" s="5"/>
      <c r="O181" s="5"/>
      <c r="P181" s="5"/>
      <c r="Q181" s="5"/>
      <c r="R181" s="5"/>
      <c r="S181" s="5"/>
      <c r="T181" s="5"/>
      <c r="U181" s="5"/>
      <c r="V181" s="5"/>
      <c r="W181" s="5"/>
      <c r="X181" s="5"/>
      <c r="Y181" s="5"/>
      <c r="Z181" s="5"/>
      <c r="AA181" s="5"/>
      <c r="AB181" s="5"/>
      <c r="AC181" s="5"/>
      <c r="AD181" s="5"/>
    </row>
    <row r="182" ht="15.75" customHeight="1">
      <c r="A182" s="5"/>
      <c r="B182" s="5"/>
      <c r="C182" s="5"/>
      <c r="D182" s="5"/>
      <c r="E182" s="5"/>
      <c r="F182" s="5"/>
      <c r="G182" s="5"/>
      <c r="H182" s="134"/>
      <c r="I182" s="134"/>
      <c r="J182" s="5"/>
      <c r="K182" s="5"/>
      <c r="L182" s="5"/>
      <c r="M182" s="5"/>
      <c r="N182" s="5"/>
      <c r="O182" s="5"/>
      <c r="P182" s="5"/>
      <c r="Q182" s="5"/>
      <c r="R182" s="5"/>
      <c r="S182" s="5"/>
      <c r="T182" s="5"/>
      <c r="U182" s="5"/>
      <c r="V182" s="5"/>
      <c r="W182" s="5"/>
      <c r="X182" s="5"/>
      <c r="Y182" s="5"/>
      <c r="Z182" s="5"/>
      <c r="AA182" s="5"/>
      <c r="AB182" s="5"/>
      <c r="AC182" s="5"/>
      <c r="AD182" s="5"/>
    </row>
    <row r="183" ht="15.75" customHeight="1">
      <c r="A183" s="5"/>
      <c r="B183" s="5"/>
      <c r="C183" s="5"/>
      <c r="D183" s="5"/>
      <c r="E183" s="5"/>
      <c r="F183" s="5"/>
      <c r="G183" s="5"/>
      <c r="H183" s="134"/>
      <c r="I183" s="134"/>
      <c r="J183" s="5"/>
      <c r="K183" s="5"/>
      <c r="L183" s="5"/>
      <c r="M183" s="5"/>
      <c r="N183" s="5"/>
      <c r="O183" s="5"/>
      <c r="P183" s="5"/>
      <c r="Q183" s="5"/>
      <c r="R183" s="5"/>
      <c r="S183" s="5"/>
      <c r="T183" s="5"/>
      <c r="U183" s="5"/>
      <c r="V183" s="5"/>
      <c r="W183" s="5"/>
      <c r="X183" s="5"/>
      <c r="Y183" s="5"/>
      <c r="Z183" s="5"/>
      <c r="AA183" s="5"/>
      <c r="AB183" s="5"/>
      <c r="AC183" s="5"/>
      <c r="AD183" s="5"/>
    </row>
    <row r="184" ht="15.75" customHeight="1">
      <c r="A184" s="5"/>
      <c r="B184" s="5"/>
      <c r="C184" s="5"/>
      <c r="D184" s="5"/>
      <c r="E184" s="5"/>
      <c r="F184" s="5"/>
      <c r="G184" s="5"/>
      <c r="H184" s="134"/>
      <c r="I184" s="134"/>
      <c r="J184" s="5"/>
      <c r="K184" s="5"/>
      <c r="L184" s="5"/>
      <c r="M184" s="5"/>
      <c r="N184" s="5"/>
      <c r="O184" s="5"/>
      <c r="P184" s="5"/>
      <c r="Q184" s="5"/>
      <c r="R184" s="5"/>
      <c r="S184" s="5"/>
      <c r="T184" s="5"/>
      <c r="U184" s="5"/>
      <c r="V184" s="5"/>
      <c r="W184" s="5"/>
      <c r="X184" s="5"/>
      <c r="Y184" s="5"/>
      <c r="Z184" s="5"/>
      <c r="AA184" s="5"/>
      <c r="AB184" s="5"/>
      <c r="AC184" s="5"/>
      <c r="AD184" s="5"/>
    </row>
    <row r="185" ht="15.75" customHeight="1">
      <c r="A185" s="5"/>
      <c r="B185" s="5"/>
      <c r="C185" s="5"/>
      <c r="D185" s="5"/>
      <c r="E185" s="5"/>
      <c r="F185" s="5"/>
      <c r="G185" s="5"/>
      <c r="H185" s="134"/>
      <c r="I185" s="134"/>
      <c r="J185" s="5"/>
      <c r="K185" s="5"/>
      <c r="L185" s="5"/>
      <c r="M185" s="5"/>
      <c r="N185" s="5"/>
      <c r="O185" s="5"/>
      <c r="P185" s="5"/>
      <c r="Q185" s="5"/>
      <c r="R185" s="5"/>
      <c r="S185" s="5"/>
      <c r="T185" s="5"/>
      <c r="U185" s="5"/>
      <c r="V185" s="5"/>
      <c r="W185" s="5"/>
      <c r="X185" s="5"/>
      <c r="Y185" s="5"/>
      <c r="Z185" s="5"/>
      <c r="AA185" s="5"/>
      <c r="AB185" s="5"/>
      <c r="AC185" s="5"/>
      <c r="AD185" s="5"/>
    </row>
    <row r="186" ht="15.75" customHeight="1">
      <c r="A186" s="5"/>
      <c r="B186" s="5"/>
      <c r="C186" s="5"/>
      <c r="D186" s="5"/>
      <c r="E186" s="5"/>
      <c r="F186" s="5"/>
      <c r="G186" s="5"/>
      <c r="H186" s="134"/>
      <c r="I186" s="134"/>
      <c r="J186" s="5"/>
      <c r="K186" s="5"/>
      <c r="L186" s="5"/>
      <c r="M186" s="5"/>
      <c r="N186" s="5"/>
      <c r="O186" s="5"/>
      <c r="P186" s="5"/>
      <c r="Q186" s="5"/>
      <c r="R186" s="5"/>
      <c r="S186" s="5"/>
      <c r="T186" s="5"/>
      <c r="U186" s="5"/>
      <c r="V186" s="5"/>
      <c r="W186" s="5"/>
      <c r="X186" s="5"/>
      <c r="Y186" s="5"/>
      <c r="Z186" s="5"/>
      <c r="AA186" s="5"/>
      <c r="AB186" s="5"/>
      <c r="AC186" s="5"/>
      <c r="AD186" s="5"/>
    </row>
    <row r="187" ht="15.75" customHeight="1">
      <c r="A187" s="5"/>
      <c r="B187" s="5"/>
      <c r="C187" s="5"/>
      <c r="D187" s="5"/>
      <c r="E187" s="5"/>
      <c r="F187" s="5"/>
      <c r="G187" s="5"/>
      <c r="H187" s="134"/>
      <c r="I187" s="134"/>
      <c r="J187" s="5"/>
      <c r="K187" s="5"/>
      <c r="L187" s="5"/>
      <c r="M187" s="5"/>
      <c r="N187" s="5"/>
      <c r="O187" s="5"/>
      <c r="P187" s="5"/>
      <c r="Q187" s="5"/>
      <c r="R187" s="5"/>
      <c r="S187" s="5"/>
      <c r="T187" s="5"/>
      <c r="U187" s="5"/>
      <c r="V187" s="5"/>
      <c r="W187" s="5"/>
      <c r="X187" s="5"/>
      <c r="Y187" s="5"/>
      <c r="Z187" s="5"/>
      <c r="AA187" s="5"/>
      <c r="AB187" s="5"/>
      <c r="AC187" s="5"/>
      <c r="AD187" s="5"/>
    </row>
    <row r="188" ht="15.75" customHeight="1">
      <c r="A188" s="5"/>
      <c r="B188" s="5"/>
      <c r="C188" s="5"/>
      <c r="D188" s="5"/>
      <c r="E188" s="5"/>
      <c r="F188" s="5"/>
      <c r="G188" s="5"/>
      <c r="H188" s="134"/>
      <c r="I188" s="134"/>
      <c r="J188" s="5"/>
      <c r="K188" s="5"/>
      <c r="L188" s="5"/>
      <c r="M188" s="5"/>
      <c r="N188" s="5"/>
      <c r="O188" s="5"/>
      <c r="P188" s="5"/>
      <c r="Q188" s="5"/>
      <c r="R188" s="5"/>
      <c r="S188" s="5"/>
      <c r="T188" s="5"/>
      <c r="U188" s="5"/>
      <c r="V188" s="5"/>
      <c r="W188" s="5"/>
      <c r="X188" s="5"/>
      <c r="Y188" s="5"/>
      <c r="Z188" s="5"/>
      <c r="AA188" s="5"/>
      <c r="AB188" s="5"/>
      <c r="AC188" s="5"/>
      <c r="AD188" s="5"/>
    </row>
    <row r="189" ht="15.75" customHeight="1">
      <c r="A189" s="5"/>
      <c r="B189" s="5"/>
      <c r="C189" s="5"/>
      <c r="D189" s="5"/>
      <c r="E189" s="5"/>
      <c r="F189" s="5"/>
      <c r="G189" s="5"/>
      <c r="H189" s="134"/>
      <c r="I189" s="134"/>
      <c r="J189" s="5"/>
      <c r="K189" s="5"/>
      <c r="L189" s="5"/>
      <c r="M189" s="5"/>
      <c r="N189" s="5"/>
      <c r="O189" s="5"/>
      <c r="P189" s="5"/>
      <c r="Q189" s="5"/>
      <c r="R189" s="5"/>
      <c r="S189" s="5"/>
      <c r="T189" s="5"/>
      <c r="U189" s="5"/>
      <c r="V189" s="5"/>
      <c r="W189" s="5"/>
      <c r="X189" s="5"/>
      <c r="Y189" s="5"/>
      <c r="Z189" s="5"/>
      <c r="AA189" s="5"/>
      <c r="AB189" s="5"/>
      <c r="AC189" s="5"/>
      <c r="AD189" s="5"/>
    </row>
    <row r="190" ht="15.75" customHeight="1">
      <c r="A190" s="5"/>
      <c r="B190" s="5"/>
      <c r="C190" s="5"/>
      <c r="D190" s="5"/>
      <c r="E190" s="5"/>
      <c r="F190" s="5"/>
      <c r="G190" s="5"/>
      <c r="H190" s="134"/>
      <c r="I190" s="134"/>
      <c r="J190" s="5"/>
      <c r="K190" s="5"/>
      <c r="L190" s="5"/>
      <c r="M190" s="5"/>
      <c r="N190" s="5"/>
      <c r="O190" s="5"/>
      <c r="P190" s="5"/>
      <c r="Q190" s="5"/>
      <c r="R190" s="5"/>
      <c r="S190" s="5"/>
      <c r="T190" s="5"/>
      <c r="U190" s="5"/>
      <c r="V190" s="5"/>
      <c r="W190" s="5"/>
      <c r="X190" s="5"/>
      <c r="Y190" s="5"/>
      <c r="Z190" s="5"/>
      <c r="AA190" s="5"/>
      <c r="AB190" s="5"/>
      <c r="AC190" s="5"/>
      <c r="AD190" s="5"/>
    </row>
    <row r="191" ht="15.75" customHeight="1">
      <c r="A191" s="5"/>
      <c r="B191" s="5"/>
      <c r="C191" s="5"/>
      <c r="D191" s="5"/>
      <c r="E191" s="5"/>
      <c r="F191" s="5"/>
      <c r="G191" s="5"/>
      <c r="H191" s="134"/>
      <c r="I191" s="134"/>
      <c r="J191" s="5"/>
      <c r="K191" s="5"/>
      <c r="L191" s="5"/>
      <c r="M191" s="5"/>
      <c r="N191" s="5"/>
      <c r="O191" s="5"/>
      <c r="P191" s="5"/>
      <c r="Q191" s="5"/>
      <c r="R191" s="5"/>
      <c r="S191" s="5"/>
      <c r="T191" s="5"/>
      <c r="U191" s="5"/>
      <c r="V191" s="5"/>
      <c r="W191" s="5"/>
      <c r="X191" s="5"/>
      <c r="Y191" s="5"/>
      <c r="Z191" s="5"/>
      <c r="AA191" s="5"/>
      <c r="AB191" s="5"/>
      <c r="AC191" s="5"/>
      <c r="AD191" s="5"/>
    </row>
    <row r="192" ht="15.75" customHeight="1">
      <c r="A192" s="5"/>
      <c r="B192" s="5"/>
      <c r="C192" s="5"/>
      <c r="D192" s="5"/>
      <c r="E192" s="5"/>
      <c r="F192" s="5"/>
      <c r="G192" s="5"/>
      <c r="H192" s="134"/>
      <c r="I192" s="134"/>
      <c r="J192" s="5"/>
      <c r="K192" s="5"/>
      <c r="L192" s="5"/>
      <c r="M192" s="5"/>
      <c r="N192" s="5"/>
      <c r="O192" s="5"/>
      <c r="P192" s="5"/>
      <c r="Q192" s="5"/>
      <c r="R192" s="5"/>
      <c r="S192" s="5"/>
      <c r="T192" s="5"/>
      <c r="U192" s="5"/>
      <c r="V192" s="5"/>
      <c r="W192" s="5"/>
      <c r="X192" s="5"/>
      <c r="Y192" s="5"/>
      <c r="Z192" s="5"/>
      <c r="AA192" s="5"/>
      <c r="AB192" s="5"/>
      <c r="AC192" s="5"/>
      <c r="AD192" s="5"/>
    </row>
    <row r="193" ht="15.75" customHeight="1">
      <c r="A193" s="5"/>
      <c r="B193" s="5"/>
      <c r="C193" s="5"/>
      <c r="D193" s="5"/>
      <c r="E193" s="5"/>
      <c r="F193" s="5"/>
      <c r="G193" s="5"/>
      <c r="H193" s="134"/>
      <c r="I193" s="134"/>
      <c r="J193" s="5"/>
      <c r="K193" s="5"/>
      <c r="L193" s="5"/>
      <c r="M193" s="5"/>
      <c r="N193" s="5"/>
      <c r="O193" s="5"/>
      <c r="P193" s="5"/>
      <c r="Q193" s="5"/>
      <c r="R193" s="5"/>
      <c r="S193" s="5"/>
      <c r="T193" s="5"/>
      <c r="U193" s="5"/>
      <c r="V193" s="5"/>
      <c r="W193" s="5"/>
      <c r="X193" s="5"/>
      <c r="Y193" s="5"/>
      <c r="Z193" s="5"/>
      <c r="AA193" s="5"/>
      <c r="AB193" s="5"/>
      <c r="AC193" s="5"/>
      <c r="AD193" s="5"/>
    </row>
    <row r="194" ht="15.75" customHeight="1">
      <c r="A194" s="5"/>
      <c r="B194" s="5"/>
      <c r="C194" s="5"/>
      <c r="D194" s="5"/>
      <c r="E194" s="5"/>
      <c r="F194" s="5"/>
      <c r="G194" s="5"/>
      <c r="H194" s="134"/>
      <c r="I194" s="134"/>
      <c r="J194" s="5"/>
      <c r="K194" s="5"/>
      <c r="L194" s="5"/>
      <c r="M194" s="5"/>
      <c r="N194" s="5"/>
      <c r="O194" s="5"/>
      <c r="P194" s="5"/>
      <c r="Q194" s="5"/>
      <c r="R194" s="5"/>
      <c r="S194" s="5"/>
      <c r="T194" s="5"/>
      <c r="U194" s="5"/>
      <c r="V194" s="5"/>
      <c r="W194" s="5"/>
      <c r="X194" s="5"/>
      <c r="Y194" s="5"/>
      <c r="Z194" s="5"/>
      <c r="AA194" s="5"/>
      <c r="AB194" s="5"/>
      <c r="AC194" s="5"/>
      <c r="AD194" s="5"/>
    </row>
    <row r="195" ht="15.75" customHeight="1">
      <c r="A195" s="5"/>
      <c r="B195" s="5"/>
      <c r="C195" s="5"/>
      <c r="D195" s="5"/>
      <c r="E195" s="5"/>
      <c r="F195" s="5"/>
      <c r="G195" s="5"/>
      <c r="H195" s="134"/>
      <c r="I195" s="134"/>
      <c r="J195" s="5"/>
      <c r="K195" s="5"/>
      <c r="L195" s="5"/>
      <c r="M195" s="5"/>
      <c r="N195" s="5"/>
      <c r="O195" s="5"/>
      <c r="P195" s="5"/>
      <c r="Q195" s="5"/>
      <c r="R195" s="5"/>
      <c r="S195" s="5"/>
      <c r="T195" s="5"/>
      <c r="U195" s="5"/>
      <c r="V195" s="5"/>
      <c r="W195" s="5"/>
      <c r="X195" s="5"/>
      <c r="Y195" s="5"/>
      <c r="Z195" s="5"/>
      <c r="AA195" s="5"/>
      <c r="AB195" s="5"/>
      <c r="AC195" s="5"/>
      <c r="AD195" s="5"/>
    </row>
    <row r="196" ht="15.75" customHeight="1">
      <c r="A196" s="5"/>
      <c r="B196" s="5"/>
      <c r="C196" s="5"/>
      <c r="D196" s="5"/>
      <c r="E196" s="5"/>
      <c r="F196" s="5"/>
      <c r="G196" s="5"/>
      <c r="H196" s="134"/>
      <c r="I196" s="134"/>
      <c r="J196" s="5"/>
      <c r="K196" s="5"/>
      <c r="L196" s="5"/>
      <c r="M196" s="5"/>
      <c r="N196" s="5"/>
      <c r="O196" s="5"/>
      <c r="P196" s="5"/>
      <c r="Q196" s="5"/>
      <c r="R196" s="5"/>
      <c r="S196" s="5"/>
      <c r="T196" s="5"/>
      <c r="U196" s="5"/>
      <c r="V196" s="5"/>
      <c r="W196" s="5"/>
      <c r="X196" s="5"/>
      <c r="Y196" s="5"/>
      <c r="Z196" s="5"/>
      <c r="AA196" s="5"/>
      <c r="AB196" s="5"/>
      <c r="AC196" s="5"/>
      <c r="AD196" s="5"/>
    </row>
    <row r="197" ht="15.75" customHeight="1">
      <c r="A197" s="5"/>
      <c r="B197" s="5"/>
      <c r="C197" s="5"/>
      <c r="D197" s="5"/>
      <c r="E197" s="5"/>
      <c r="F197" s="5"/>
      <c r="G197" s="5"/>
      <c r="H197" s="134"/>
      <c r="I197" s="134"/>
      <c r="J197" s="5"/>
      <c r="K197" s="5"/>
      <c r="L197" s="5"/>
      <c r="M197" s="5"/>
      <c r="N197" s="5"/>
      <c r="O197" s="5"/>
      <c r="P197" s="5"/>
      <c r="Q197" s="5"/>
      <c r="R197" s="5"/>
      <c r="S197" s="5"/>
      <c r="T197" s="5"/>
      <c r="U197" s="5"/>
      <c r="V197" s="5"/>
      <c r="W197" s="5"/>
      <c r="X197" s="5"/>
      <c r="Y197" s="5"/>
      <c r="Z197" s="5"/>
      <c r="AA197" s="5"/>
      <c r="AB197" s="5"/>
      <c r="AC197" s="5"/>
      <c r="AD197" s="5"/>
    </row>
    <row r="198" ht="15.75" customHeight="1">
      <c r="A198" s="5"/>
      <c r="B198" s="5"/>
      <c r="C198" s="5"/>
      <c r="D198" s="5"/>
      <c r="E198" s="5"/>
      <c r="F198" s="5"/>
      <c r="G198" s="5"/>
      <c r="H198" s="134"/>
      <c r="I198" s="134"/>
      <c r="J198" s="5"/>
      <c r="K198" s="5"/>
      <c r="L198" s="5"/>
      <c r="M198" s="5"/>
      <c r="N198" s="5"/>
      <c r="O198" s="5"/>
      <c r="P198" s="5"/>
      <c r="Q198" s="5"/>
      <c r="R198" s="5"/>
      <c r="S198" s="5"/>
      <c r="T198" s="5"/>
      <c r="U198" s="5"/>
      <c r="V198" s="5"/>
      <c r="W198" s="5"/>
      <c r="X198" s="5"/>
      <c r="Y198" s="5"/>
      <c r="Z198" s="5"/>
      <c r="AA198" s="5"/>
      <c r="AB198" s="5"/>
      <c r="AC198" s="5"/>
      <c r="AD198" s="5"/>
    </row>
    <row r="199" ht="15.75" customHeight="1">
      <c r="A199" s="5"/>
      <c r="B199" s="5"/>
      <c r="C199" s="5"/>
      <c r="D199" s="5"/>
      <c r="E199" s="5"/>
      <c r="F199" s="5"/>
      <c r="G199" s="5"/>
      <c r="H199" s="134"/>
      <c r="I199" s="134"/>
      <c r="J199" s="5"/>
      <c r="K199" s="5"/>
      <c r="L199" s="5"/>
      <c r="M199" s="5"/>
      <c r="N199" s="5"/>
      <c r="O199" s="5"/>
      <c r="P199" s="5"/>
      <c r="Q199" s="5"/>
      <c r="R199" s="5"/>
      <c r="S199" s="5"/>
      <c r="T199" s="5"/>
      <c r="U199" s="5"/>
      <c r="V199" s="5"/>
      <c r="W199" s="5"/>
      <c r="X199" s="5"/>
      <c r="Y199" s="5"/>
      <c r="Z199" s="5"/>
      <c r="AA199" s="5"/>
      <c r="AB199" s="5"/>
      <c r="AC199" s="5"/>
      <c r="AD199" s="5"/>
    </row>
    <row r="200" ht="15.75" customHeight="1">
      <c r="A200" s="5"/>
      <c r="B200" s="5"/>
      <c r="C200" s="5"/>
      <c r="D200" s="5"/>
      <c r="E200" s="5"/>
      <c r="F200" s="5"/>
      <c r="G200" s="5"/>
      <c r="H200" s="134"/>
      <c r="I200" s="134"/>
      <c r="J200" s="5"/>
      <c r="K200" s="5"/>
      <c r="L200" s="5"/>
      <c r="M200" s="5"/>
      <c r="N200" s="5"/>
      <c r="O200" s="5"/>
      <c r="P200" s="5"/>
      <c r="Q200" s="5"/>
      <c r="R200" s="5"/>
      <c r="S200" s="5"/>
      <c r="T200" s="5"/>
      <c r="U200" s="5"/>
      <c r="V200" s="5"/>
      <c r="W200" s="5"/>
      <c r="X200" s="5"/>
      <c r="Y200" s="5"/>
      <c r="Z200" s="5"/>
      <c r="AA200" s="5"/>
      <c r="AB200" s="5"/>
      <c r="AC200" s="5"/>
      <c r="AD200" s="5"/>
    </row>
    <row r="201" ht="15.75" customHeight="1">
      <c r="A201" s="5"/>
      <c r="B201" s="5"/>
      <c r="C201" s="5"/>
      <c r="D201" s="5"/>
      <c r="E201" s="5"/>
      <c r="F201" s="5"/>
      <c r="G201" s="5"/>
      <c r="H201" s="134"/>
      <c r="I201" s="134"/>
      <c r="J201" s="5"/>
      <c r="K201" s="5"/>
      <c r="L201" s="5"/>
      <c r="M201" s="5"/>
      <c r="N201" s="5"/>
      <c r="O201" s="5"/>
      <c r="P201" s="5"/>
      <c r="Q201" s="5"/>
      <c r="R201" s="5"/>
      <c r="S201" s="5"/>
      <c r="T201" s="5"/>
      <c r="U201" s="5"/>
      <c r="V201" s="5"/>
      <c r="W201" s="5"/>
      <c r="X201" s="5"/>
      <c r="Y201" s="5"/>
      <c r="Z201" s="5"/>
      <c r="AA201" s="5"/>
      <c r="AB201" s="5"/>
      <c r="AC201" s="5"/>
      <c r="AD201" s="5"/>
    </row>
    <row r="202" ht="15.75" customHeight="1">
      <c r="A202" s="5"/>
      <c r="B202" s="5"/>
      <c r="C202" s="5"/>
      <c r="D202" s="5"/>
      <c r="E202" s="5"/>
      <c r="F202" s="5"/>
      <c r="G202" s="5"/>
      <c r="H202" s="134"/>
      <c r="I202" s="134"/>
      <c r="J202" s="5"/>
      <c r="K202" s="5"/>
      <c r="L202" s="5"/>
      <c r="M202" s="5"/>
      <c r="N202" s="5"/>
      <c r="O202" s="5"/>
      <c r="P202" s="5"/>
      <c r="Q202" s="5"/>
      <c r="R202" s="5"/>
      <c r="S202" s="5"/>
      <c r="T202" s="5"/>
      <c r="U202" s="5"/>
      <c r="V202" s="5"/>
      <c r="W202" s="5"/>
      <c r="X202" s="5"/>
      <c r="Y202" s="5"/>
      <c r="Z202" s="5"/>
      <c r="AA202" s="5"/>
      <c r="AB202" s="5"/>
      <c r="AC202" s="5"/>
      <c r="AD202" s="5"/>
    </row>
    <row r="203" ht="15.75" customHeight="1">
      <c r="A203" s="5"/>
      <c r="B203" s="5"/>
      <c r="C203" s="5"/>
      <c r="D203" s="5"/>
      <c r="E203" s="5"/>
      <c r="F203" s="5"/>
      <c r="G203" s="5"/>
      <c r="H203" s="134"/>
      <c r="I203" s="134"/>
      <c r="J203" s="5"/>
      <c r="K203" s="5"/>
      <c r="L203" s="5"/>
      <c r="M203" s="5"/>
      <c r="N203" s="5"/>
      <c r="O203" s="5"/>
      <c r="P203" s="5"/>
      <c r="Q203" s="5"/>
      <c r="R203" s="5"/>
      <c r="S203" s="5"/>
      <c r="T203" s="5"/>
      <c r="U203" s="5"/>
      <c r="V203" s="5"/>
      <c r="W203" s="5"/>
      <c r="X203" s="5"/>
      <c r="Y203" s="5"/>
      <c r="Z203" s="5"/>
      <c r="AA203" s="5"/>
      <c r="AB203" s="5"/>
      <c r="AC203" s="5"/>
      <c r="AD203" s="5"/>
    </row>
    <row r="204" ht="15.75" customHeight="1">
      <c r="A204" s="5"/>
      <c r="B204" s="5"/>
      <c r="C204" s="5"/>
      <c r="D204" s="5"/>
      <c r="E204" s="5"/>
      <c r="F204" s="5"/>
      <c r="G204" s="5"/>
      <c r="H204" s="134"/>
      <c r="I204" s="134"/>
      <c r="J204" s="5"/>
      <c r="K204" s="5"/>
      <c r="L204" s="5"/>
      <c r="M204" s="5"/>
      <c r="N204" s="5"/>
      <c r="O204" s="5"/>
      <c r="P204" s="5"/>
      <c r="Q204" s="5"/>
      <c r="R204" s="5"/>
      <c r="S204" s="5"/>
      <c r="T204" s="5"/>
      <c r="U204" s="5"/>
      <c r="V204" s="5"/>
      <c r="W204" s="5"/>
      <c r="X204" s="5"/>
      <c r="Y204" s="5"/>
      <c r="Z204" s="5"/>
      <c r="AA204" s="5"/>
      <c r="AB204" s="5"/>
      <c r="AC204" s="5"/>
      <c r="AD204" s="5"/>
    </row>
    <row r="205" ht="15.75" customHeight="1">
      <c r="A205" s="5"/>
      <c r="B205" s="5"/>
      <c r="C205" s="5"/>
      <c r="D205" s="5"/>
      <c r="E205" s="5"/>
      <c r="F205" s="5"/>
      <c r="G205" s="5"/>
      <c r="H205" s="134"/>
      <c r="I205" s="134"/>
      <c r="J205" s="5"/>
      <c r="K205" s="5"/>
      <c r="L205" s="5"/>
      <c r="M205" s="5"/>
      <c r="N205" s="5"/>
      <c r="O205" s="5"/>
      <c r="P205" s="5"/>
      <c r="Q205" s="5"/>
      <c r="R205" s="5"/>
      <c r="S205" s="5"/>
      <c r="T205" s="5"/>
      <c r="U205" s="5"/>
      <c r="V205" s="5"/>
      <c r="W205" s="5"/>
      <c r="X205" s="5"/>
      <c r="Y205" s="5"/>
      <c r="Z205" s="5"/>
      <c r="AA205" s="5"/>
      <c r="AB205" s="5"/>
      <c r="AC205" s="5"/>
      <c r="AD205" s="5"/>
    </row>
    <row r="206" ht="15.75" customHeight="1">
      <c r="A206" s="5"/>
      <c r="B206" s="5"/>
      <c r="C206" s="5"/>
      <c r="D206" s="5"/>
      <c r="E206" s="5"/>
      <c r="F206" s="5"/>
      <c r="G206" s="5"/>
      <c r="H206" s="134"/>
      <c r="I206" s="134"/>
      <c r="J206" s="5"/>
      <c r="K206" s="5"/>
      <c r="L206" s="5"/>
      <c r="M206" s="5"/>
      <c r="N206" s="5"/>
      <c r="O206" s="5"/>
      <c r="P206" s="5"/>
      <c r="Q206" s="5"/>
      <c r="R206" s="5"/>
      <c r="S206" s="5"/>
      <c r="T206" s="5"/>
      <c r="U206" s="5"/>
      <c r="V206" s="5"/>
      <c r="W206" s="5"/>
      <c r="X206" s="5"/>
      <c r="Y206" s="5"/>
      <c r="Z206" s="5"/>
      <c r="AA206" s="5"/>
      <c r="AB206" s="5"/>
      <c r="AC206" s="5"/>
      <c r="AD206" s="5"/>
    </row>
    <row r="207" ht="15.75" customHeight="1">
      <c r="A207" s="5"/>
      <c r="B207" s="5"/>
      <c r="C207" s="5"/>
      <c r="D207" s="5"/>
      <c r="E207" s="5"/>
      <c r="F207" s="5"/>
      <c r="G207" s="5"/>
      <c r="H207" s="134"/>
      <c r="I207" s="134"/>
      <c r="J207" s="5"/>
      <c r="K207" s="5"/>
      <c r="L207" s="5"/>
      <c r="M207" s="5"/>
      <c r="N207" s="5"/>
      <c r="O207" s="5"/>
      <c r="P207" s="5"/>
      <c r="Q207" s="5"/>
      <c r="R207" s="5"/>
      <c r="S207" s="5"/>
      <c r="T207" s="5"/>
      <c r="U207" s="5"/>
      <c r="V207" s="5"/>
      <c r="W207" s="5"/>
      <c r="X207" s="5"/>
      <c r="Y207" s="5"/>
      <c r="Z207" s="5"/>
      <c r="AA207" s="5"/>
      <c r="AB207" s="5"/>
      <c r="AC207" s="5"/>
      <c r="AD207" s="5"/>
    </row>
    <row r="208" ht="15.75" customHeight="1">
      <c r="A208" s="5"/>
      <c r="B208" s="5"/>
      <c r="C208" s="5"/>
      <c r="D208" s="5"/>
      <c r="E208" s="5"/>
      <c r="F208" s="5"/>
      <c r="G208" s="5"/>
      <c r="H208" s="134"/>
      <c r="I208" s="134"/>
      <c r="J208" s="5"/>
      <c r="K208" s="5"/>
      <c r="L208" s="5"/>
      <c r="M208" s="5"/>
      <c r="N208" s="5"/>
      <c r="O208" s="5"/>
      <c r="P208" s="5"/>
      <c r="Q208" s="5"/>
      <c r="R208" s="5"/>
      <c r="S208" s="5"/>
      <c r="T208" s="5"/>
      <c r="U208" s="5"/>
      <c r="V208" s="5"/>
      <c r="W208" s="5"/>
      <c r="X208" s="5"/>
      <c r="Y208" s="5"/>
      <c r="Z208" s="5"/>
      <c r="AA208" s="5"/>
      <c r="AB208" s="5"/>
      <c r="AC208" s="5"/>
      <c r="AD208" s="5"/>
    </row>
    <row r="209" ht="15.75" customHeight="1">
      <c r="A209" s="5"/>
      <c r="B209" s="5"/>
      <c r="C209" s="5"/>
      <c r="D209" s="5"/>
      <c r="E209" s="5"/>
      <c r="F209" s="5"/>
      <c r="G209" s="5"/>
      <c r="H209" s="134"/>
      <c r="I209" s="134"/>
      <c r="J209" s="5"/>
      <c r="K209" s="5"/>
      <c r="L209" s="5"/>
      <c r="M209" s="5"/>
      <c r="N209" s="5"/>
      <c r="O209" s="5"/>
      <c r="P209" s="5"/>
      <c r="Q209" s="5"/>
      <c r="R209" s="5"/>
      <c r="S209" s="5"/>
      <c r="T209" s="5"/>
      <c r="U209" s="5"/>
      <c r="V209" s="5"/>
      <c r="W209" s="5"/>
      <c r="X209" s="5"/>
      <c r="Y209" s="5"/>
      <c r="Z209" s="5"/>
      <c r="AA209" s="5"/>
      <c r="AB209" s="5"/>
      <c r="AC209" s="5"/>
      <c r="AD209" s="5"/>
    </row>
    <row r="210" ht="15.75" customHeight="1">
      <c r="A210" s="5"/>
      <c r="B210" s="5"/>
      <c r="C210" s="5"/>
      <c r="D210" s="5"/>
      <c r="E210" s="5"/>
      <c r="F210" s="5"/>
      <c r="G210" s="5"/>
      <c r="H210" s="134"/>
      <c r="I210" s="134"/>
      <c r="J210" s="5"/>
      <c r="K210" s="5"/>
      <c r="L210" s="5"/>
      <c r="M210" s="5"/>
      <c r="N210" s="5"/>
      <c r="O210" s="5"/>
      <c r="P210" s="5"/>
      <c r="Q210" s="5"/>
      <c r="R210" s="5"/>
      <c r="S210" s="5"/>
      <c r="T210" s="5"/>
      <c r="U210" s="5"/>
      <c r="V210" s="5"/>
      <c r="W210" s="5"/>
      <c r="X210" s="5"/>
      <c r="Y210" s="5"/>
      <c r="Z210" s="5"/>
      <c r="AA210" s="5"/>
      <c r="AB210" s="5"/>
      <c r="AC210" s="5"/>
      <c r="AD210" s="5"/>
    </row>
    <row r="211" ht="15.75" customHeight="1">
      <c r="A211" s="5"/>
      <c r="B211" s="5"/>
      <c r="C211" s="5"/>
      <c r="D211" s="5"/>
      <c r="E211" s="5"/>
      <c r="F211" s="5"/>
      <c r="G211" s="5"/>
      <c r="H211" s="134"/>
      <c r="I211" s="134"/>
      <c r="J211" s="5"/>
      <c r="K211" s="5"/>
      <c r="L211" s="5"/>
      <c r="M211" s="5"/>
      <c r="N211" s="5"/>
      <c r="O211" s="5"/>
      <c r="P211" s="5"/>
      <c r="Q211" s="5"/>
      <c r="R211" s="5"/>
      <c r="S211" s="5"/>
      <c r="T211" s="5"/>
      <c r="U211" s="5"/>
      <c r="V211" s="5"/>
      <c r="W211" s="5"/>
      <c r="X211" s="5"/>
      <c r="Y211" s="5"/>
      <c r="Z211" s="5"/>
      <c r="AA211" s="5"/>
      <c r="AB211" s="5"/>
      <c r="AC211" s="5"/>
      <c r="AD211" s="5"/>
    </row>
    <row r="212" ht="15.75" customHeight="1">
      <c r="A212" s="5"/>
      <c r="B212" s="5"/>
      <c r="C212" s="5"/>
      <c r="D212" s="5"/>
      <c r="E212" s="5"/>
      <c r="F212" s="5"/>
      <c r="G212" s="5"/>
      <c r="H212" s="134"/>
      <c r="I212" s="134"/>
      <c r="J212" s="5"/>
      <c r="K212" s="5"/>
      <c r="L212" s="5"/>
      <c r="M212" s="5"/>
      <c r="N212" s="5"/>
      <c r="O212" s="5"/>
      <c r="P212" s="5"/>
      <c r="Q212" s="5"/>
      <c r="R212" s="5"/>
      <c r="S212" s="5"/>
      <c r="T212" s="5"/>
      <c r="U212" s="5"/>
      <c r="V212" s="5"/>
      <c r="W212" s="5"/>
      <c r="X212" s="5"/>
      <c r="Y212" s="5"/>
      <c r="Z212" s="5"/>
      <c r="AA212" s="5"/>
      <c r="AB212" s="5"/>
      <c r="AC212" s="5"/>
      <c r="AD212" s="5"/>
    </row>
    <row r="213" ht="15.75" customHeight="1">
      <c r="A213" s="5"/>
      <c r="B213" s="5"/>
      <c r="C213" s="5"/>
      <c r="D213" s="5"/>
      <c r="E213" s="5"/>
      <c r="F213" s="5"/>
      <c r="G213" s="5"/>
      <c r="H213" s="134"/>
      <c r="I213" s="134"/>
      <c r="J213" s="5"/>
      <c r="K213" s="5"/>
      <c r="L213" s="5"/>
      <c r="M213" s="5"/>
      <c r="N213" s="5"/>
      <c r="O213" s="5"/>
      <c r="P213" s="5"/>
      <c r="Q213" s="5"/>
      <c r="R213" s="5"/>
      <c r="S213" s="5"/>
      <c r="T213" s="5"/>
      <c r="U213" s="5"/>
      <c r="V213" s="5"/>
      <c r="W213" s="5"/>
      <c r="X213" s="5"/>
      <c r="Y213" s="5"/>
      <c r="Z213" s="5"/>
      <c r="AA213" s="5"/>
      <c r="AB213" s="5"/>
      <c r="AC213" s="5"/>
      <c r="AD213" s="5"/>
    </row>
    <row r="214" ht="15.75" customHeight="1">
      <c r="A214" s="5"/>
      <c r="B214" s="5"/>
      <c r="C214" s="5"/>
      <c r="D214" s="5"/>
      <c r="E214" s="5"/>
      <c r="F214" s="5"/>
      <c r="G214" s="5"/>
      <c r="H214" s="134"/>
      <c r="I214" s="134"/>
      <c r="J214" s="5"/>
      <c r="K214" s="5"/>
      <c r="L214" s="5"/>
      <c r="M214" s="5"/>
      <c r="N214" s="5"/>
      <c r="O214" s="5"/>
      <c r="P214" s="5"/>
      <c r="Q214" s="5"/>
      <c r="R214" s="5"/>
      <c r="S214" s="5"/>
      <c r="T214" s="5"/>
      <c r="U214" s="5"/>
      <c r="V214" s="5"/>
      <c r="W214" s="5"/>
      <c r="X214" s="5"/>
      <c r="Y214" s="5"/>
      <c r="Z214" s="5"/>
      <c r="AA214" s="5"/>
      <c r="AB214" s="5"/>
      <c r="AC214" s="5"/>
      <c r="AD214" s="5"/>
    </row>
    <row r="215" ht="15.75" customHeight="1">
      <c r="A215" s="5"/>
      <c r="B215" s="5"/>
      <c r="C215" s="5"/>
      <c r="D215" s="5"/>
      <c r="E215" s="5"/>
      <c r="F215" s="5"/>
      <c r="G215" s="5"/>
      <c r="H215" s="134"/>
      <c r="I215" s="134"/>
      <c r="J215" s="5"/>
      <c r="K215" s="5"/>
      <c r="L215" s="5"/>
      <c r="M215" s="5"/>
      <c r="N215" s="5"/>
      <c r="O215" s="5"/>
      <c r="P215" s="5"/>
      <c r="Q215" s="5"/>
      <c r="R215" s="5"/>
      <c r="S215" s="5"/>
      <c r="T215" s="5"/>
      <c r="U215" s="5"/>
      <c r="V215" s="5"/>
      <c r="W215" s="5"/>
      <c r="X215" s="5"/>
      <c r="Y215" s="5"/>
      <c r="Z215" s="5"/>
      <c r="AA215" s="5"/>
      <c r="AB215" s="5"/>
      <c r="AC215" s="5"/>
      <c r="AD215" s="5"/>
    </row>
    <row r="216" ht="15.75" customHeight="1">
      <c r="A216" s="5"/>
      <c r="B216" s="5"/>
      <c r="C216" s="5"/>
      <c r="D216" s="5"/>
      <c r="E216" s="5"/>
      <c r="F216" s="5"/>
      <c r="G216" s="5"/>
      <c r="H216" s="134"/>
      <c r="I216" s="134"/>
      <c r="J216" s="5"/>
      <c r="K216" s="5"/>
      <c r="L216" s="5"/>
      <c r="M216" s="5"/>
      <c r="N216" s="5"/>
      <c r="O216" s="5"/>
      <c r="P216" s="5"/>
      <c r="Q216" s="5"/>
      <c r="R216" s="5"/>
      <c r="S216" s="5"/>
      <c r="T216" s="5"/>
      <c r="U216" s="5"/>
      <c r="V216" s="5"/>
      <c r="W216" s="5"/>
      <c r="X216" s="5"/>
      <c r="Y216" s="5"/>
      <c r="Z216" s="5"/>
      <c r="AA216" s="5"/>
      <c r="AB216" s="5"/>
      <c r="AC216" s="5"/>
      <c r="AD216" s="5"/>
    </row>
    <row r="217" ht="15.75" customHeight="1">
      <c r="A217" s="5"/>
      <c r="B217" s="5"/>
      <c r="C217" s="5"/>
      <c r="D217" s="5"/>
      <c r="E217" s="5"/>
      <c r="F217" s="5"/>
      <c r="G217" s="5"/>
      <c r="H217" s="134"/>
      <c r="I217" s="134"/>
      <c r="J217" s="5"/>
      <c r="K217" s="5"/>
      <c r="L217" s="5"/>
      <c r="M217" s="5"/>
      <c r="N217" s="5"/>
      <c r="O217" s="5"/>
      <c r="P217" s="5"/>
      <c r="Q217" s="5"/>
      <c r="R217" s="5"/>
      <c r="S217" s="5"/>
      <c r="T217" s="5"/>
      <c r="U217" s="5"/>
      <c r="V217" s="5"/>
      <c r="W217" s="5"/>
      <c r="X217" s="5"/>
      <c r="Y217" s="5"/>
      <c r="Z217" s="5"/>
      <c r="AA217" s="5"/>
      <c r="AB217" s="5"/>
      <c r="AC217" s="5"/>
      <c r="AD217" s="5"/>
    </row>
    <row r="218" ht="15.75" customHeight="1">
      <c r="A218" s="5"/>
      <c r="B218" s="5"/>
      <c r="C218" s="5"/>
      <c r="D218" s="5"/>
      <c r="E218" s="5"/>
      <c r="F218" s="5"/>
      <c r="G218" s="5"/>
      <c r="H218" s="134"/>
      <c r="I218" s="134"/>
      <c r="J218" s="5"/>
      <c r="K218" s="5"/>
      <c r="L218" s="5"/>
      <c r="M218" s="5"/>
      <c r="N218" s="5"/>
      <c r="O218" s="5"/>
      <c r="P218" s="5"/>
      <c r="Q218" s="5"/>
      <c r="R218" s="5"/>
      <c r="S218" s="5"/>
      <c r="T218" s="5"/>
      <c r="U218" s="5"/>
      <c r="V218" s="5"/>
      <c r="W218" s="5"/>
      <c r="X218" s="5"/>
      <c r="Y218" s="5"/>
      <c r="Z218" s="5"/>
      <c r="AA218" s="5"/>
      <c r="AB218" s="5"/>
      <c r="AC218" s="5"/>
      <c r="AD218" s="5"/>
    </row>
    <row r="219" ht="15.75" customHeight="1">
      <c r="A219" s="5"/>
      <c r="B219" s="5"/>
      <c r="C219" s="5"/>
      <c r="D219" s="5"/>
      <c r="E219" s="5"/>
      <c r="F219" s="5"/>
      <c r="G219" s="5"/>
      <c r="H219" s="134"/>
      <c r="I219" s="134"/>
      <c r="J219" s="5"/>
      <c r="K219" s="5"/>
      <c r="L219" s="5"/>
      <c r="M219" s="5"/>
      <c r="N219" s="5"/>
      <c r="O219" s="5"/>
      <c r="P219" s="5"/>
      <c r="Q219" s="5"/>
      <c r="R219" s="5"/>
      <c r="S219" s="5"/>
      <c r="T219" s="5"/>
      <c r="U219" s="5"/>
      <c r="V219" s="5"/>
      <c r="W219" s="5"/>
      <c r="X219" s="5"/>
      <c r="Y219" s="5"/>
      <c r="Z219" s="5"/>
      <c r="AA219" s="5"/>
      <c r="AB219" s="5"/>
      <c r="AC219" s="5"/>
      <c r="AD219" s="5"/>
    </row>
    <row r="220" ht="15.75" customHeight="1">
      <c r="A220" s="5"/>
      <c r="B220" s="5"/>
      <c r="C220" s="5"/>
      <c r="D220" s="5"/>
      <c r="E220" s="5"/>
      <c r="F220" s="5"/>
      <c r="G220" s="5"/>
      <c r="H220" s="134"/>
      <c r="I220" s="134"/>
      <c r="J220" s="5"/>
      <c r="K220" s="5"/>
      <c r="L220" s="5"/>
      <c r="M220" s="5"/>
      <c r="N220" s="5"/>
      <c r="O220" s="5"/>
      <c r="P220" s="5"/>
      <c r="Q220" s="5"/>
      <c r="R220" s="5"/>
      <c r="S220" s="5"/>
      <c r="T220" s="5"/>
      <c r="U220" s="5"/>
      <c r="V220" s="5"/>
      <c r="W220" s="5"/>
      <c r="X220" s="5"/>
      <c r="Y220" s="5"/>
      <c r="Z220" s="5"/>
      <c r="AA220" s="5"/>
      <c r="AB220" s="5"/>
      <c r="AC220" s="5"/>
      <c r="AD220" s="5"/>
    </row>
    <row r="221" ht="15.75" customHeight="1">
      <c r="A221" s="5"/>
      <c r="B221" s="5"/>
      <c r="C221" s="5"/>
      <c r="D221" s="5"/>
      <c r="E221" s="5"/>
      <c r="F221" s="5"/>
      <c r="G221" s="5"/>
      <c r="H221" s="134"/>
      <c r="I221" s="134"/>
      <c r="J221" s="5"/>
      <c r="K221" s="5"/>
      <c r="L221" s="5"/>
      <c r="M221" s="5"/>
      <c r="N221" s="5"/>
      <c r="O221" s="5"/>
      <c r="P221" s="5"/>
      <c r="Q221" s="5"/>
      <c r="R221" s="5"/>
      <c r="S221" s="5"/>
      <c r="T221" s="5"/>
      <c r="U221" s="5"/>
      <c r="V221" s="5"/>
      <c r="W221" s="5"/>
      <c r="X221" s="5"/>
      <c r="Y221" s="5"/>
      <c r="Z221" s="5"/>
      <c r="AA221" s="5"/>
      <c r="AB221" s="5"/>
      <c r="AC221" s="5"/>
      <c r="AD221" s="5"/>
    </row>
    <row r="222" ht="15.75" customHeight="1">
      <c r="A222" s="5"/>
      <c r="B222" s="5"/>
      <c r="C222" s="5"/>
      <c r="D222" s="5"/>
      <c r="E222" s="5"/>
      <c r="F222" s="5"/>
      <c r="G222" s="5"/>
      <c r="H222" s="134"/>
      <c r="I222" s="134"/>
      <c r="J222" s="5"/>
      <c r="K222" s="5"/>
      <c r="L222" s="5"/>
      <c r="M222" s="5"/>
      <c r="N222" s="5"/>
      <c r="O222" s="5"/>
      <c r="P222" s="5"/>
      <c r="Q222" s="5"/>
      <c r="R222" s="5"/>
      <c r="S222" s="5"/>
      <c r="T222" s="5"/>
      <c r="U222" s="5"/>
      <c r="V222" s="5"/>
      <c r="W222" s="5"/>
      <c r="X222" s="5"/>
      <c r="Y222" s="5"/>
      <c r="Z222" s="5"/>
      <c r="AA222" s="5"/>
      <c r="AB222" s="5"/>
      <c r="AC222" s="5"/>
      <c r="AD222" s="5"/>
    </row>
    <row r="223" ht="15.75" customHeight="1">
      <c r="A223" s="5"/>
      <c r="B223" s="5"/>
      <c r="C223" s="5"/>
      <c r="D223" s="5"/>
      <c r="E223" s="5"/>
      <c r="F223" s="5"/>
      <c r="G223" s="5"/>
      <c r="H223" s="134"/>
      <c r="I223" s="134"/>
      <c r="J223" s="5"/>
      <c r="K223" s="5"/>
      <c r="L223" s="5"/>
      <c r="M223" s="5"/>
      <c r="N223" s="5"/>
      <c r="O223" s="5"/>
      <c r="P223" s="5"/>
      <c r="Q223" s="5"/>
      <c r="R223" s="5"/>
      <c r="S223" s="5"/>
      <c r="T223" s="5"/>
      <c r="U223" s="5"/>
      <c r="V223" s="5"/>
      <c r="W223" s="5"/>
      <c r="X223" s="5"/>
      <c r="Y223" s="5"/>
      <c r="Z223" s="5"/>
      <c r="AA223" s="5"/>
      <c r="AB223" s="5"/>
      <c r="AC223" s="5"/>
      <c r="AD223" s="5"/>
    </row>
    <row r="224" ht="15.75" customHeight="1">
      <c r="A224" s="5"/>
      <c r="B224" s="5"/>
      <c r="C224" s="5"/>
      <c r="D224" s="5"/>
      <c r="E224" s="5"/>
      <c r="F224" s="5"/>
      <c r="G224" s="5"/>
      <c r="H224" s="134"/>
      <c r="I224" s="134"/>
      <c r="J224" s="5"/>
      <c r="K224" s="5"/>
      <c r="L224" s="5"/>
      <c r="M224" s="5"/>
      <c r="N224" s="5"/>
      <c r="O224" s="5"/>
      <c r="P224" s="5"/>
      <c r="Q224" s="5"/>
      <c r="R224" s="5"/>
      <c r="S224" s="5"/>
      <c r="T224" s="5"/>
      <c r="U224" s="5"/>
      <c r="V224" s="5"/>
      <c r="W224" s="5"/>
      <c r="X224" s="5"/>
      <c r="Y224" s="5"/>
      <c r="Z224" s="5"/>
      <c r="AA224" s="5"/>
      <c r="AB224" s="5"/>
      <c r="AC224" s="5"/>
      <c r="AD224" s="5"/>
    </row>
    <row r="225" ht="15.75" customHeight="1">
      <c r="A225" s="5"/>
      <c r="B225" s="5"/>
      <c r="C225" s="5"/>
      <c r="D225" s="5"/>
      <c r="E225" s="5"/>
      <c r="F225" s="5"/>
      <c r="G225" s="5"/>
      <c r="H225" s="134"/>
      <c r="I225" s="134"/>
      <c r="J225" s="5"/>
      <c r="K225" s="5"/>
      <c r="L225" s="5"/>
      <c r="M225" s="5"/>
      <c r="N225" s="5"/>
      <c r="O225" s="5"/>
      <c r="P225" s="5"/>
      <c r="Q225" s="5"/>
      <c r="R225" s="5"/>
      <c r="S225" s="5"/>
      <c r="T225" s="5"/>
      <c r="U225" s="5"/>
      <c r="V225" s="5"/>
      <c r="W225" s="5"/>
      <c r="X225" s="5"/>
      <c r="Y225" s="5"/>
      <c r="Z225" s="5"/>
      <c r="AA225" s="5"/>
      <c r="AB225" s="5"/>
      <c r="AC225" s="5"/>
      <c r="AD225" s="5"/>
    </row>
    <row r="226" ht="15.75" customHeight="1">
      <c r="A226" s="5"/>
      <c r="B226" s="5"/>
      <c r="C226" s="5"/>
      <c r="D226" s="5"/>
      <c r="E226" s="5"/>
      <c r="F226" s="5"/>
      <c r="G226" s="5"/>
      <c r="H226" s="134"/>
      <c r="I226" s="134"/>
      <c r="J226" s="5"/>
      <c r="K226" s="5"/>
      <c r="L226" s="5"/>
      <c r="M226" s="5"/>
      <c r="N226" s="5"/>
      <c r="O226" s="5"/>
      <c r="P226" s="5"/>
      <c r="Q226" s="5"/>
      <c r="R226" s="5"/>
      <c r="S226" s="5"/>
      <c r="T226" s="5"/>
      <c r="U226" s="5"/>
      <c r="V226" s="5"/>
      <c r="W226" s="5"/>
      <c r="X226" s="5"/>
      <c r="Y226" s="5"/>
      <c r="Z226" s="5"/>
      <c r="AA226" s="5"/>
      <c r="AB226" s="5"/>
      <c r="AC226" s="5"/>
      <c r="AD226" s="5"/>
    </row>
    <row r="227" ht="15.75" customHeight="1">
      <c r="A227" s="5"/>
      <c r="B227" s="5"/>
      <c r="C227" s="5"/>
      <c r="D227" s="5"/>
      <c r="E227" s="5"/>
      <c r="F227" s="5"/>
      <c r="G227" s="5"/>
      <c r="H227" s="134"/>
      <c r="I227" s="134"/>
      <c r="J227" s="5"/>
      <c r="K227" s="5"/>
      <c r="L227" s="5"/>
      <c r="M227" s="5"/>
      <c r="N227" s="5"/>
      <c r="O227" s="5"/>
      <c r="P227" s="5"/>
      <c r="Q227" s="5"/>
      <c r="R227" s="5"/>
      <c r="S227" s="5"/>
      <c r="T227" s="5"/>
      <c r="U227" s="5"/>
      <c r="V227" s="5"/>
      <c r="W227" s="5"/>
      <c r="X227" s="5"/>
      <c r="Y227" s="5"/>
      <c r="Z227" s="5"/>
      <c r="AA227" s="5"/>
      <c r="AB227" s="5"/>
      <c r="AC227" s="5"/>
      <c r="AD227" s="5"/>
    </row>
    <row r="228" ht="15.75" customHeight="1">
      <c r="A228" s="5"/>
      <c r="B228" s="5"/>
      <c r="C228" s="5"/>
      <c r="D228" s="5"/>
      <c r="E228" s="5"/>
      <c r="F228" s="5"/>
      <c r="G228" s="5"/>
      <c r="H228" s="134"/>
      <c r="I228" s="134"/>
      <c r="J228" s="5"/>
      <c r="K228" s="5"/>
      <c r="L228" s="5"/>
      <c r="M228" s="5"/>
      <c r="N228" s="5"/>
      <c r="O228" s="5"/>
      <c r="P228" s="5"/>
      <c r="Q228" s="5"/>
      <c r="R228" s="5"/>
      <c r="S228" s="5"/>
      <c r="T228" s="5"/>
      <c r="U228" s="5"/>
      <c r="V228" s="5"/>
      <c r="W228" s="5"/>
      <c r="X228" s="5"/>
      <c r="Y228" s="5"/>
      <c r="Z228" s="5"/>
      <c r="AA228" s="5"/>
      <c r="AB228" s="5"/>
      <c r="AC228" s="5"/>
      <c r="AD228" s="5"/>
    </row>
    <row r="229" ht="15.75" customHeight="1">
      <c r="A229" s="5"/>
      <c r="B229" s="5"/>
      <c r="C229" s="5"/>
      <c r="D229" s="5"/>
      <c r="E229" s="5"/>
      <c r="F229" s="5"/>
      <c r="G229" s="5"/>
      <c r="H229" s="134"/>
      <c r="I229" s="134"/>
      <c r="J229" s="5"/>
      <c r="K229" s="5"/>
      <c r="L229" s="5"/>
      <c r="M229" s="5"/>
      <c r="N229" s="5"/>
      <c r="O229" s="5"/>
      <c r="P229" s="5"/>
      <c r="Q229" s="5"/>
      <c r="R229" s="5"/>
      <c r="S229" s="5"/>
      <c r="T229" s="5"/>
      <c r="U229" s="5"/>
      <c r="V229" s="5"/>
      <c r="W229" s="5"/>
      <c r="X229" s="5"/>
      <c r="Y229" s="5"/>
      <c r="Z229" s="5"/>
      <c r="AA229" s="5"/>
      <c r="AB229" s="5"/>
      <c r="AC229" s="5"/>
      <c r="AD229" s="5"/>
    </row>
    <row r="230" ht="15.75" customHeight="1">
      <c r="A230" s="5"/>
      <c r="B230" s="5"/>
      <c r="C230" s="5"/>
      <c r="D230" s="5"/>
      <c r="E230" s="5"/>
      <c r="F230" s="5"/>
      <c r="G230" s="5"/>
      <c r="H230" s="134"/>
      <c r="I230" s="134"/>
      <c r="J230" s="5"/>
      <c r="K230" s="5"/>
      <c r="L230" s="5"/>
      <c r="M230" s="5"/>
      <c r="N230" s="5"/>
      <c r="O230" s="5"/>
      <c r="P230" s="5"/>
      <c r="Q230" s="5"/>
      <c r="R230" s="5"/>
      <c r="S230" s="5"/>
      <c r="T230" s="5"/>
      <c r="U230" s="5"/>
      <c r="V230" s="5"/>
      <c r="W230" s="5"/>
      <c r="X230" s="5"/>
      <c r="Y230" s="5"/>
      <c r="Z230" s="5"/>
      <c r="AA230" s="5"/>
      <c r="AB230" s="5"/>
      <c r="AC230" s="5"/>
      <c r="AD230" s="5"/>
    </row>
    <row r="231" ht="15.75" customHeight="1">
      <c r="A231" s="5"/>
      <c r="B231" s="5"/>
      <c r="C231" s="5"/>
      <c r="D231" s="5"/>
      <c r="E231" s="5"/>
      <c r="F231" s="5"/>
      <c r="G231" s="5"/>
      <c r="H231" s="134"/>
      <c r="I231" s="134"/>
      <c r="J231" s="5"/>
      <c r="K231" s="5"/>
      <c r="L231" s="5"/>
      <c r="M231" s="5"/>
      <c r="N231" s="5"/>
      <c r="O231" s="5"/>
      <c r="P231" s="5"/>
      <c r="Q231" s="5"/>
      <c r="R231" s="5"/>
      <c r="S231" s="5"/>
      <c r="T231" s="5"/>
      <c r="U231" s="5"/>
      <c r="V231" s="5"/>
      <c r="W231" s="5"/>
      <c r="X231" s="5"/>
      <c r="Y231" s="5"/>
      <c r="Z231" s="5"/>
      <c r="AA231" s="5"/>
      <c r="AB231" s="5"/>
      <c r="AC231" s="5"/>
      <c r="AD231" s="5"/>
    </row>
    <row r="232" ht="15.75" customHeight="1">
      <c r="A232" s="5"/>
      <c r="B232" s="5"/>
      <c r="C232" s="5"/>
      <c r="D232" s="5"/>
      <c r="E232" s="5"/>
      <c r="F232" s="5"/>
      <c r="G232" s="5"/>
      <c r="H232" s="134"/>
      <c r="I232" s="134"/>
      <c r="J232" s="5"/>
      <c r="K232" s="5"/>
      <c r="L232" s="5"/>
      <c r="M232" s="5"/>
      <c r="N232" s="5"/>
      <c r="O232" s="5"/>
      <c r="P232" s="5"/>
      <c r="Q232" s="5"/>
      <c r="R232" s="5"/>
      <c r="S232" s="5"/>
      <c r="T232" s="5"/>
      <c r="U232" s="5"/>
      <c r="V232" s="5"/>
      <c r="W232" s="5"/>
      <c r="X232" s="5"/>
      <c r="Y232" s="5"/>
      <c r="Z232" s="5"/>
      <c r="AA232" s="5"/>
      <c r="AB232" s="5"/>
      <c r="AC232" s="5"/>
      <c r="AD232" s="5"/>
    </row>
    <row r="233" ht="15.75" customHeight="1">
      <c r="A233" s="5"/>
      <c r="B233" s="5"/>
      <c r="C233" s="5"/>
      <c r="D233" s="5"/>
      <c r="E233" s="5"/>
      <c r="F233" s="5"/>
      <c r="G233" s="5"/>
      <c r="H233" s="134"/>
      <c r="I233" s="134"/>
      <c r="J233" s="5"/>
      <c r="K233" s="5"/>
      <c r="L233" s="5"/>
      <c r="M233" s="5"/>
      <c r="N233" s="5"/>
      <c r="O233" s="5"/>
      <c r="P233" s="5"/>
      <c r="Q233" s="5"/>
      <c r="R233" s="5"/>
      <c r="S233" s="5"/>
      <c r="T233" s="5"/>
      <c r="U233" s="5"/>
      <c r="V233" s="5"/>
      <c r="W233" s="5"/>
      <c r="X233" s="5"/>
      <c r="Y233" s="5"/>
      <c r="Z233" s="5"/>
      <c r="AA233" s="5"/>
      <c r="AB233" s="5"/>
      <c r="AC233" s="5"/>
      <c r="AD233" s="5"/>
    </row>
    <row r="234" ht="15.75" customHeight="1">
      <c r="A234" s="5"/>
      <c r="B234" s="5"/>
      <c r="C234" s="5"/>
      <c r="D234" s="5"/>
      <c r="E234" s="5"/>
      <c r="F234" s="5"/>
      <c r="G234" s="5"/>
      <c r="H234" s="134"/>
      <c r="I234" s="134"/>
      <c r="J234" s="5"/>
      <c r="K234" s="5"/>
      <c r="L234" s="5"/>
      <c r="M234" s="5"/>
      <c r="N234" s="5"/>
      <c r="O234" s="5"/>
      <c r="P234" s="5"/>
      <c r="Q234" s="5"/>
      <c r="R234" s="5"/>
      <c r="S234" s="5"/>
      <c r="T234" s="5"/>
      <c r="U234" s="5"/>
      <c r="V234" s="5"/>
      <c r="W234" s="5"/>
      <c r="X234" s="5"/>
      <c r="Y234" s="5"/>
      <c r="Z234" s="5"/>
      <c r="AA234" s="5"/>
      <c r="AB234" s="5"/>
      <c r="AC234" s="5"/>
      <c r="AD234" s="5"/>
    </row>
    <row r="235" ht="15.75" customHeight="1">
      <c r="A235" s="5"/>
      <c r="B235" s="5"/>
      <c r="C235" s="5"/>
      <c r="D235" s="5"/>
      <c r="E235" s="5"/>
      <c r="F235" s="5"/>
      <c r="G235" s="5"/>
      <c r="H235" s="134"/>
      <c r="I235" s="134"/>
      <c r="J235" s="5"/>
      <c r="K235" s="5"/>
      <c r="L235" s="5"/>
      <c r="M235" s="5"/>
      <c r="N235" s="5"/>
      <c r="O235" s="5"/>
      <c r="P235" s="5"/>
      <c r="Q235" s="5"/>
      <c r="R235" s="5"/>
      <c r="S235" s="5"/>
      <c r="T235" s="5"/>
      <c r="U235" s="5"/>
      <c r="V235" s="5"/>
      <c r="W235" s="5"/>
      <c r="X235" s="5"/>
      <c r="Y235" s="5"/>
      <c r="Z235" s="5"/>
      <c r="AA235" s="5"/>
      <c r="AB235" s="5"/>
      <c r="AC235" s="5"/>
      <c r="AD235" s="5"/>
    </row>
    <row r="236" ht="15.75" customHeight="1">
      <c r="A236" s="5"/>
      <c r="B236" s="5"/>
      <c r="C236" s="5"/>
      <c r="D236" s="5"/>
      <c r="E236" s="5"/>
      <c r="F236" s="5"/>
      <c r="G236" s="5"/>
      <c r="H236" s="134"/>
      <c r="I236" s="134"/>
      <c r="J236" s="5"/>
      <c r="K236" s="5"/>
      <c r="L236" s="5"/>
      <c r="M236" s="5"/>
      <c r="N236" s="5"/>
      <c r="O236" s="5"/>
      <c r="P236" s="5"/>
      <c r="Q236" s="5"/>
      <c r="R236" s="5"/>
      <c r="S236" s="5"/>
      <c r="T236" s="5"/>
      <c r="U236" s="5"/>
      <c r="V236" s="5"/>
      <c r="W236" s="5"/>
      <c r="X236" s="5"/>
      <c r="Y236" s="5"/>
      <c r="Z236" s="5"/>
      <c r="AA236" s="5"/>
      <c r="AB236" s="5"/>
      <c r="AC236" s="5"/>
      <c r="AD236" s="5"/>
    </row>
    <row r="237" ht="15.75" customHeight="1">
      <c r="A237" s="5"/>
      <c r="B237" s="5"/>
      <c r="C237" s="5"/>
      <c r="D237" s="5"/>
      <c r="E237" s="5"/>
      <c r="F237" s="5"/>
      <c r="G237" s="5"/>
      <c r="H237" s="134"/>
      <c r="I237" s="134"/>
      <c r="J237" s="5"/>
      <c r="K237" s="5"/>
      <c r="L237" s="5"/>
      <c r="M237" s="5"/>
      <c r="N237" s="5"/>
      <c r="O237" s="5"/>
      <c r="P237" s="5"/>
      <c r="Q237" s="5"/>
      <c r="R237" s="5"/>
      <c r="S237" s="5"/>
      <c r="T237" s="5"/>
      <c r="U237" s="5"/>
      <c r="V237" s="5"/>
      <c r="W237" s="5"/>
      <c r="X237" s="5"/>
      <c r="Y237" s="5"/>
      <c r="Z237" s="5"/>
      <c r="AA237" s="5"/>
      <c r="AB237" s="5"/>
      <c r="AC237" s="5"/>
      <c r="AD237" s="5"/>
    </row>
    <row r="238" ht="15.75" customHeight="1">
      <c r="A238" s="5"/>
      <c r="B238" s="5"/>
      <c r="C238" s="5"/>
      <c r="D238" s="5"/>
      <c r="E238" s="5"/>
      <c r="F238" s="5"/>
      <c r="G238" s="5"/>
      <c r="H238" s="134"/>
      <c r="I238" s="134"/>
      <c r="J238" s="5"/>
      <c r="K238" s="5"/>
      <c r="L238" s="5"/>
      <c r="M238" s="5"/>
      <c r="N238" s="5"/>
      <c r="O238" s="5"/>
      <c r="P238" s="5"/>
      <c r="Q238" s="5"/>
      <c r="R238" s="5"/>
      <c r="S238" s="5"/>
      <c r="T238" s="5"/>
      <c r="U238" s="5"/>
      <c r="V238" s="5"/>
      <c r="W238" s="5"/>
      <c r="X238" s="5"/>
      <c r="Y238" s="5"/>
      <c r="Z238" s="5"/>
      <c r="AA238" s="5"/>
      <c r="AB238" s="5"/>
      <c r="AC238" s="5"/>
      <c r="AD238" s="5"/>
    </row>
    <row r="239" ht="15.75" customHeight="1">
      <c r="A239" s="5"/>
      <c r="B239" s="5"/>
      <c r="C239" s="5"/>
      <c r="D239" s="5"/>
      <c r="E239" s="5"/>
      <c r="F239" s="5"/>
      <c r="G239" s="5"/>
      <c r="H239" s="134"/>
      <c r="I239" s="134"/>
      <c r="J239" s="5"/>
      <c r="K239" s="5"/>
      <c r="L239" s="5"/>
      <c r="M239" s="5"/>
      <c r="N239" s="5"/>
      <c r="O239" s="5"/>
      <c r="P239" s="5"/>
      <c r="Q239" s="5"/>
      <c r="R239" s="5"/>
      <c r="S239" s="5"/>
      <c r="T239" s="5"/>
      <c r="U239" s="5"/>
      <c r="V239" s="5"/>
      <c r="W239" s="5"/>
      <c r="X239" s="5"/>
      <c r="Y239" s="5"/>
      <c r="Z239" s="5"/>
      <c r="AA239" s="5"/>
      <c r="AB239" s="5"/>
      <c r="AC239" s="5"/>
      <c r="AD239" s="5"/>
    </row>
    <row r="240" ht="15.75" customHeight="1">
      <c r="A240" s="5"/>
      <c r="B240" s="5"/>
      <c r="C240" s="5"/>
      <c r="D240" s="5"/>
      <c r="E240" s="5"/>
      <c r="F240" s="5"/>
      <c r="G240" s="5"/>
      <c r="H240" s="134"/>
      <c r="I240" s="134"/>
      <c r="J240" s="5"/>
      <c r="K240" s="5"/>
      <c r="L240" s="5"/>
      <c r="M240" s="5"/>
      <c r="N240" s="5"/>
      <c r="O240" s="5"/>
      <c r="P240" s="5"/>
      <c r="Q240" s="5"/>
      <c r="R240" s="5"/>
      <c r="S240" s="5"/>
      <c r="T240" s="5"/>
      <c r="U240" s="5"/>
      <c r="V240" s="5"/>
      <c r="W240" s="5"/>
      <c r="X240" s="5"/>
      <c r="Y240" s="5"/>
      <c r="Z240" s="5"/>
      <c r="AA240" s="5"/>
      <c r="AB240" s="5"/>
      <c r="AC240" s="5"/>
      <c r="AD240" s="5"/>
    </row>
    <row r="241" ht="15.75" customHeight="1">
      <c r="A241" s="5"/>
      <c r="B241" s="5"/>
      <c r="C241" s="5"/>
      <c r="D241" s="5"/>
      <c r="E241" s="5"/>
      <c r="F241" s="5"/>
      <c r="G241" s="5"/>
      <c r="H241" s="134"/>
      <c r="I241" s="134"/>
      <c r="J241" s="5"/>
      <c r="K241" s="5"/>
      <c r="L241" s="5"/>
      <c r="M241" s="5"/>
      <c r="N241" s="5"/>
      <c r="O241" s="5"/>
      <c r="P241" s="5"/>
      <c r="Q241" s="5"/>
      <c r="R241" s="5"/>
      <c r="S241" s="5"/>
      <c r="T241" s="5"/>
      <c r="U241" s="5"/>
      <c r="V241" s="5"/>
      <c r="W241" s="5"/>
      <c r="X241" s="5"/>
      <c r="Y241" s="5"/>
      <c r="Z241" s="5"/>
      <c r="AA241" s="5"/>
      <c r="AB241" s="5"/>
      <c r="AC241" s="5"/>
      <c r="AD241" s="5"/>
    </row>
    <row r="242" ht="15.75" customHeight="1">
      <c r="A242" s="5"/>
      <c r="B242" s="5"/>
      <c r="C242" s="5"/>
      <c r="D242" s="5"/>
      <c r="E242" s="5"/>
      <c r="F242" s="5"/>
      <c r="G242" s="5"/>
      <c r="H242" s="134"/>
      <c r="I242" s="134"/>
      <c r="J242" s="5"/>
      <c r="K242" s="5"/>
      <c r="L242" s="5"/>
      <c r="M242" s="5"/>
      <c r="N242" s="5"/>
      <c r="O242" s="5"/>
      <c r="P242" s="5"/>
      <c r="Q242" s="5"/>
      <c r="R242" s="5"/>
      <c r="S242" s="5"/>
      <c r="T242" s="5"/>
      <c r="U242" s="5"/>
      <c r="V242" s="5"/>
      <c r="W242" s="5"/>
      <c r="X242" s="5"/>
      <c r="Y242" s="5"/>
      <c r="Z242" s="5"/>
      <c r="AA242" s="5"/>
      <c r="AB242" s="5"/>
      <c r="AC242" s="5"/>
      <c r="AD242" s="5"/>
    </row>
    <row r="243" ht="15.75" customHeight="1">
      <c r="A243" s="5"/>
      <c r="B243" s="5"/>
      <c r="C243" s="5"/>
      <c r="D243" s="5"/>
      <c r="E243" s="5"/>
      <c r="F243" s="5"/>
      <c r="G243" s="5"/>
      <c r="H243" s="134"/>
      <c r="I243" s="134"/>
      <c r="J243" s="5"/>
      <c r="K243" s="5"/>
      <c r="L243" s="5"/>
      <c r="M243" s="5"/>
      <c r="N243" s="5"/>
      <c r="O243" s="5"/>
      <c r="P243" s="5"/>
      <c r="Q243" s="5"/>
      <c r="R243" s="5"/>
      <c r="S243" s="5"/>
      <c r="T243" s="5"/>
      <c r="U243" s="5"/>
      <c r="V243" s="5"/>
      <c r="W243" s="5"/>
      <c r="X243" s="5"/>
      <c r="Y243" s="5"/>
      <c r="Z243" s="5"/>
      <c r="AA243" s="5"/>
      <c r="AB243" s="5"/>
      <c r="AC243" s="5"/>
      <c r="AD243" s="5"/>
    </row>
    <row r="244" ht="15.75" customHeight="1">
      <c r="A244" s="5"/>
      <c r="B244" s="5"/>
      <c r="C244" s="5"/>
      <c r="D244" s="5"/>
      <c r="E244" s="5"/>
      <c r="F244" s="5"/>
      <c r="G244" s="5"/>
      <c r="H244" s="134"/>
      <c r="I244" s="134"/>
      <c r="J244" s="5"/>
      <c r="K244" s="5"/>
      <c r="L244" s="5"/>
      <c r="M244" s="5"/>
      <c r="N244" s="5"/>
      <c r="O244" s="5"/>
      <c r="P244" s="5"/>
      <c r="Q244" s="5"/>
      <c r="R244" s="5"/>
      <c r="S244" s="5"/>
      <c r="T244" s="5"/>
      <c r="U244" s="5"/>
      <c r="V244" s="5"/>
      <c r="W244" s="5"/>
      <c r="X244" s="5"/>
      <c r="Y244" s="5"/>
      <c r="Z244" s="5"/>
      <c r="AA244" s="5"/>
      <c r="AB244" s="5"/>
      <c r="AC244" s="5"/>
      <c r="AD244" s="5"/>
    </row>
    <row r="245" ht="15.75" customHeight="1">
      <c r="A245" s="5"/>
      <c r="B245" s="5"/>
      <c r="C245" s="5"/>
      <c r="D245" s="5"/>
      <c r="E245" s="5"/>
      <c r="F245" s="5"/>
      <c r="G245" s="5"/>
      <c r="H245" s="134"/>
      <c r="I245" s="134"/>
      <c r="J245" s="5"/>
      <c r="K245" s="5"/>
      <c r="L245" s="5"/>
      <c r="M245" s="5"/>
      <c r="N245" s="5"/>
      <c r="O245" s="5"/>
      <c r="P245" s="5"/>
      <c r="Q245" s="5"/>
      <c r="R245" s="5"/>
      <c r="S245" s="5"/>
      <c r="T245" s="5"/>
      <c r="U245" s="5"/>
      <c r="V245" s="5"/>
      <c r="W245" s="5"/>
      <c r="X245" s="5"/>
      <c r="Y245" s="5"/>
      <c r="Z245" s="5"/>
      <c r="AA245" s="5"/>
      <c r="AB245" s="5"/>
      <c r="AC245" s="5"/>
      <c r="AD245" s="5"/>
    </row>
    <row r="246" ht="15.75" customHeight="1">
      <c r="A246" s="5"/>
      <c r="B246" s="5"/>
      <c r="C246" s="5"/>
      <c r="D246" s="5"/>
      <c r="E246" s="5"/>
      <c r="F246" s="5"/>
      <c r="G246" s="5"/>
      <c r="H246" s="134"/>
      <c r="I246" s="134"/>
      <c r="J246" s="5"/>
      <c r="K246" s="5"/>
      <c r="L246" s="5"/>
      <c r="M246" s="5"/>
      <c r="N246" s="5"/>
      <c r="O246" s="5"/>
      <c r="P246" s="5"/>
      <c r="Q246" s="5"/>
      <c r="R246" s="5"/>
      <c r="S246" s="5"/>
      <c r="T246" s="5"/>
      <c r="U246" s="5"/>
      <c r="V246" s="5"/>
      <c r="W246" s="5"/>
      <c r="X246" s="5"/>
      <c r="Y246" s="5"/>
      <c r="Z246" s="5"/>
      <c r="AA246" s="5"/>
      <c r="AB246" s="5"/>
      <c r="AC246" s="5"/>
      <c r="AD246" s="5"/>
    </row>
    <row r="247" ht="15.75" customHeight="1">
      <c r="A247" s="5"/>
      <c r="B247" s="5"/>
      <c r="C247" s="5"/>
      <c r="D247" s="5"/>
      <c r="E247" s="5"/>
      <c r="F247" s="5"/>
      <c r="G247" s="5"/>
      <c r="H247" s="134"/>
      <c r="I247" s="134"/>
      <c r="J247" s="5"/>
      <c r="K247" s="5"/>
      <c r="L247" s="5"/>
      <c r="M247" s="5"/>
      <c r="N247" s="5"/>
      <c r="O247" s="5"/>
      <c r="P247" s="5"/>
      <c r="Q247" s="5"/>
      <c r="R247" s="5"/>
      <c r="S247" s="5"/>
      <c r="T247" s="5"/>
      <c r="U247" s="5"/>
      <c r="V247" s="5"/>
      <c r="W247" s="5"/>
      <c r="X247" s="5"/>
      <c r="Y247" s="5"/>
      <c r="Z247" s="5"/>
      <c r="AA247" s="5"/>
      <c r="AB247" s="5"/>
      <c r="AC247" s="5"/>
      <c r="AD247" s="5"/>
    </row>
    <row r="248" ht="15.75" customHeight="1">
      <c r="A248" s="5"/>
      <c r="B248" s="5"/>
      <c r="C248" s="5"/>
      <c r="D248" s="5"/>
      <c r="E248" s="5"/>
      <c r="F248" s="5"/>
      <c r="G248" s="5"/>
      <c r="H248" s="134"/>
      <c r="I248" s="134"/>
      <c r="J248" s="5"/>
      <c r="K248" s="5"/>
      <c r="L248" s="5"/>
      <c r="M248" s="5"/>
      <c r="N248" s="5"/>
      <c r="O248" s="5"/>
      <c r="P248" s="5"/>
      <c r="Q248" s="5"/>
      <c r="R248" s="5"/>
      <c r="S248" s="5"/>
      <c r="T248" s="5"/>
      <c r="U248" s="5"/>
      <c r="V248" s="5"/>
      <c r="W248" s="5"/>
      <c r="X248" s="5"/>
      <c r="Y248" s="5"/>
      <c r="Z248" s="5"/>
      <c r="AA248" s="5"/>
      <c r="AB248" s="5"/>
      <c r="AC248" s="5"/>
      <c r="AD248" s="5"/>
    </row>
    <row r="249" ht="15.75" customHeight="1">
      <c r="A249" s="5"/>
      <c r="B249" s="5"/>
      <c r="C249" s="5"/>
      <c r="D249" s="5"/>
      <c r="E249" s="5"/>
      <c r="F249" s="5"/>
      <c r="G249" s="5"/>
      <c r="H249" s="134"/>
      <c r="I249" s="134"/>
      <c r="J249" s="5"/>
      <c r="K249" s="5"/>
      <c r="L249" s="5"/>
      <c r="M249" s="5"/>
      <c r="N249" s="5"/>
      <c r="O249" s="5"/>
      <c r="P249" s="5"/>
      <c r="Q249" s="5"/>
      <c r="R249" s="5"/>
      <c r="S249" s="5"/>
      <c r="T249" s="5"/>
      <c r="U249" s="5"/>
      <c r="V249" s="5"/>
      <c r="W249" s="5"/>
      <c r="X249" s="5"/>
      <c r="Y249" s="5"/>
      <c r="Z249" s="5"/>
      <c r="AA249" s="5"/>
      <c r="AB249" s="5"/>
      <c r="AC249" s="5"/>
      <c r="AD249" s="5"/>
    </row>
    <row r="250" ht="15.75" customHeight="1">
      <c r="A250" s="5"/>
      <c r="B250" s="5"/>
      <c r="C250" s="5"/>
      <c r="D250" s="5"/>
      <c r="E250" s="5"/>
      <c r="F250" s="5"/>
      <c r="G250" s="5"/>
      <c r="H250" s="134"/>
      <c r="I250" s="134"/>
      <c r="J250" s="5"/>
      <c r="K250" s="5"/>
      <c r="L250" s="5"/>
      <c r="M250" s="5"/>
      <c r="N250" s="5"/>
      <c r="O250" s="5"/>
      <c r="P250" s="5"/>
      <c r="Q250" s="5"/>
      <c r="R250" s="5"/>
      <c r="S250" s="5"/>
      <c r="T250" s="5"/>
      <c r="U250" s="5"/>
      <c r="V250" s="5"/>
      <c r="W250" s="5"/>
      <c r="X250" s="5"/>
      <c r="Y250" s="5"/>
      <c r="Z250" s="5"/>
      <c r="AA250" s="5"/>
      <c r="AB250" s="5"/>
      <c r="AC250" s="5"/>
      <c r="AD250" s="5"/>
    </row>
    <row r="251" ht="15.75" customHeight="1">
      <c r="A251" s="5"/>
      <c r="B251" s="5"/>
      <c r="C251" s="5"/>
      <c r="D251" s="5"/>
      <c r="E251" s="5"/>
      <c r="F251" s="5"/>
      <c r="G251" s="5"/>
      <c r="H251" s="134"/>
      <c r="I251" s="134"/>
      <c r="J251" s="5"/>
      <c r="K251" s="5"/>
      <c r="L251" s="5"/>
      <c r="M251" s="5"/>
      <c r="N251" s="5"/>
      <c r="O251" s="5"/>
      <c r="P251" s="5"/>
      <c r="Q251" s="5"/>
      <c r="R251" s="5"/>
      <c r="S251" s="5"/>
      <c r="T251" s="5"/>
      <c r="U251" s="5"/>
      <c r="V251" s="5"/>
      <c r="W251" s="5"/>
      <c r="X251" s="5"/>
      <c r="Y251" s="5"/>
      <c r="Z251" s="5"/>
      <c r="AA251" s="5"/>
      <c r="AB251" s="5"/>
      <c r="AC251" s="5"/>
      <c r="AD251" s="5"/>
    </row>
    <row r="252" ht="15.75" customHeight="1">
      <c r="A252" s="5"/>
      <c r="B252" s="5"/>
      <c r="C252" s="5"/>
      <c r="D252" s="5"/>
      <c r="E252" s="5"/>
      <c r="F252" s="5"/>
      <c r="G252" s="5"/>
      <c r="H252" s="134"/>
      <c r="I252" s="134"/>
      <c r="J252" s="5"/>
      <c r="K252" s="5"/>
      <c r="L252" s="5"/>
      <c r="M252" s="5"/>
      <c r="N252" s="5"/>
      <c r="O252" s="5"/>
      <c r="P252" s="5"/>
      <c r="Q252" s="5"/>
      <c r="R252" s="5"/>
      <c r="S252" s="5"/>
      <c r="T252" s="5"/>
      <c r="U252" s="5"/>
      <c r="V252" s="5"/>
      <c r="W252" s="5"/>
      <c r="X252" s="5"/>
      <c r="Y252" s="5"/>
      <c r="Z252" s="5"/>
      <c r="AA252" s="5"/>
      <c r="AB252" s="5"/>
      <c r="AC252" s="5"/>
      <c r="AD252" s="5"/>
    </row>
    <row r="253" ht="15.75" customHeight="1">
      <c r="A253" s="5"/>
      <c r="B253" s="5"/>
      <c r="C253" s="5"/>
      <c r="D253" s="5"/>
      <c r="E253" s="5"/>
      <c r="F253" s="5"/>
      <c r="G253" s="5"/>
      <c r="H253" s="134"/>
      <c r="I253" s="134"/>
      <c r="J253" s="5"/>
      <c r="K253" s="5"/>
      <c r="L253" s="5"/>
      <c r="M253" s="5"/>
      <c r="N253" s="5"/>
      <c r="O253" s="5"/>
      <c r="P253" s="5"/>
      <c r="Q253" s="5"/>
      <c r="R253" s="5"/>
      <c r="S253" s="5"/>
      <c r="T253" s="5"/>
      <c r="U253" s="5"/>
      <c r="V253" s="5"/>
      <c r="W253" s="5"/>
      <c r="X253" s="5"/>
      <c r="Y253" s="5"/>
      <c r="Z253" s="5"/>
      <c r="AA253" s="5"/>
      <c r="AB253" s="5"/>
      <c r="AC253" s="5"/>
      <c r="AD253" s="5"/>
    </row>
    <row r="254" ht="15.75" customHeight="1">
      <c r="A254" s="5"/>
      <c r="B254" s="5"/>
      <c r="C254" s="5"/>
      <c r="D254" s="5"/>
      <c r="E254" s="5"/>
      <c r="F254" s="5"/>
      <c r="G254" s="5"/>
      <c r="H254" s="134"/>
      <c r="I254" s="134"/>
      <c r="J254" s="5"/>
      <c r="K254" s="5"/>
      <c r="L254" s="5"/>
      <c r="M254" s="5"/>
      <c r="N254" s="5"/>
      <c r="O254" s="5"/>
      <c r="P254" s="5"/>
      <c r="Q254" s="5"/>
      <c r="R254" s="5"/>
      <c r="S254" s="5"/>
      <c r="T254" s="5"/>
      <c r="U254" s="5"/>
      <c r="V254" s="5"/>
      <c r="W254" s="5"/>
      <c r="X254" s="5"/>
      <c r="Y254" s="5"/>
      <c r="Z254" s="5"/>
      <c r="AA254" s="5"/>
      <c r="AB254" s="5"/>
      <c r="AC254" s="5"/>
      <c r="AD254" s="5"/>
    </row>
    <row r="255" ht="15.75" customHeight="1">
      <c r="A255" s="5"/>
      <c r="B255" s="5"/>
      <c r="C255" s="5"/>
      <c r="D255" s="5"/>
      <c r="E255" s="5"/>
      <c r="F255" s="5"/>
      <c r="G255" s="5"/>
      <c r="H255" s="134"/>
      <c r="I255" s="134"/>
      <c r="J255" s="5"/>
      <c r="K255" s="5"/>
      <c r="L255" s="5"/>
      <c r="M255" s="5"/>
      <c r="N255" s="5"/>
      <c r="O255" s="5"/>
      <c r="P255" s="5"/>
      <c r="Q255" s="5"/>
      <c r="R255" s="5"/>
      <c r="S255" s="5"/>
      <c r="T255" s="5"/>
      <c r="U255" s="5"/>
      <c r="V255" s="5"/>
      <c r="W255" s="5"/>
      <c r="X255" s="5"/>
      <c r="Y255" s="5"/>
      <c r="Z255" s="5"/>
      <c r="AA255" s="5"/>
      <c r="AB255" s="5"/>
      <c r="AC255" s="5"/>
      <c r="AD255" s="5"/>
    </row>
    <row r="256" ht="15.75" customHeight="1">
      <c r="A256" s="5"/>
      <c r="B256" s="5"/>
      <c r="C256" s="5"/>
      <c r="D256" s="5"/>
      <c r="E256" s="5"/>
      <c r="F256" s="5"/>
      <c r="G256" s="5"/>
      <c r="H256" s="134"/>
      <c r="I256" s="134"/>
      <c r="J256" s="5"/>
      <c r="K256" s="5"/>
      <c r="L256" s="5"/>
      <c r="M256" s="5"/>
      <c r="N256" s="5"/>
      <c r="O256" s="5"/>
      <c r="P256" s="5"/>
      <c r="Q256" s="5"/>
      <c r="R256" s="5"/>
      <c r="S256" s="5"/>
      <c r="T256" s="5"/>
      <c r="U256" s="5"/>
      <c r="V256" s="5"/>
      <c r="W256" s="5"/>
      <c r="X256" s="5"/>
      <c r="Y256" s="5"/>
      <c r="Z256" s="5"/>
      <c r="AA256" s="5"/>
      <c r="AB256" s="5"/>
      <c r="AC256" s="5"/>
      <c r="AD256" s="5"/>
    </row>
    <row r="257" ht="15.75" customHeight="1">
      <c r="A257" s="5"/>
      <c r="B257" s="5"/>
      <c r="C257" s="5"/>
      <c r="D257" s="5"/>
      <c r="E257" s="5"/>
      <c r="F257" s="5"/>
      <c r="G257" s="5"/>
      <c r="H257" s="134"/>
      <c r="I257" s="134"/>
      <c r="J257" s="5"/>
      <c r="K257" s="5"/>
      <c r="L257" s="5"/>
      <c r="M257" s="5"/>
      <c r="N257" s="5"/>
      <c r="O257" s="5"/>
      <c r="P257" s="5"/>
      <c r="Q257" s="5"/>
      <c r="R257" s="5"/>
      <c r="S257" s="5"/>
      <c r="T257" s="5"/>
      <c r="U257" s="5"/>
      <c r="V257" s="5"/>
      <c r="W257" s="5"/>
      <c r="X257" s="5"/>
      <c r="Y257" s="5"/>
      <c r="Z257" s="5"/>
      <c r="AA257" s="5"/>
      <c r="AB257" s="5"/>
      <c r="AC257" s="5"/>
      <c r="AD257" s="5"/>
    </row>
    <row r="258" ht="15.75" customHeight="1">
      <c r="A258" s="5"/>
      <c r="B258" s="5"/>
      <c r="C258" s="5"/>
      <c r="D258" s="5"/>
      <c r="E258" s="5"/>
      <c r="F258" s="5"/>
      <c r="G258" s="5"/>
      <c r="H258" s="134"/>
      <c r="I258" s="134"/>
      <c r="J258" s="5"/>
      <c r="K258" s="5"/>
      <c r="L258" s="5"/>
      <c r="M258" s="5"/>
      <c r="N258" s="5"/>
      <c r="O258" s="5"/>
      <c r="P258" s="5"/>
      <c r="Q258" s="5"/>
      <c r="R258" s="5"/>
      <c r="S258" s="5"/>
      <c r="T258" s="5"/>
      <c r="U258" s="5"/>
      <c r="V258" s="5"/>
      <c r="W258" s="5"/>
      <c r="X258" s="5"/>
      <c r="Y258" s="5"/>
      <c r="Z258" s="5"/>
      <c r="AA258" s="5"/>
      <c r="AB258" s="5"/>
      <c r="AC258" s="5"/>
      <c r="AD258" s="5"/>
    </row>
    <row r="259" ht="15.75" customHeight="1">
      <c r="A259" s="5"/>
      <c r="B259" s="5"/>
      <c r="C259" s="5"/>
      <c r="D259" s="5"/>
      <c r="E259" s="5"/>
      <c r="F259" s="5"/>
      <c r="G259" s="5"/>
      <c r="H259" s="134"/>
      <c r="I259" s="134"/>
      <c r="J259" s="5"/>
      <c r="K259" s="5"/>
      <c r="L259" s="5"/>
      <c r="M259" s="5"/>
      <c r="N259" s="5"/>
      <c r="O259" s="5"/>
      <c r="P259" s="5"/>
      <c r="Q259" s="5"/>
      <c r="R259" s="5"/>
      <c r="S259" s="5"/>
      <c r="T259" s="5"/>
      <c r="U259" s="5"/>
      <c r="V259" s="5"/>
      <c r="W259" s="5"/>
      <c r="X259" s="5"/>
      <c r="Y259" s="5"/>
      <c r="Z259" s="5"/>
      <c r="AA259" s="5"/>
      <c r="AB259" s="5"/>
      <c r="AC259" s="5"/>
      <c r="AD259" s="5"/>
    </row>
    <row r="260" ht="15.75" customHeight="1">
      <c r="A260" s="5"/>
      <c r="B260" s="5"/>
      <c r="C260" s="5"/>
      <c r="D260" s="5"/>
      <c r="E260" s="5"/>
      <c r="F260" s="5"/>
      <c r="G260" s="5"/>
      <c r="H260" s="134"/>
      <c r="I260" s="134"/>
      <c r="J260" s="5"/>
      <c r="K260" s="5"/>
      <c r="L260" s="5"/>
      <c r="M260" s="5"/>
      <c r="N260" s="5"/>
      <c r="O260" s="5"/>
      <c r="P260" s="5"/>
      <c r="Q260" s="5"/>
      <c r="R260" s="5"/>
      <c r="S260" s="5"/>
      <c r="T260" s="5"/>
      <c r="U260" s="5"/>
      <c r="V260" s="5"/>
      <c r="W260" s="5"/>
      <c r="X260" s="5"/>
      <c r="Y260" s="5"/>
      <c r="Z260" s="5"/>
      <c r="AA260" s="5"/>
      <c r="AB260" s="5"/>
      <c r="AC260" s="5"/>
      <c r="AD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ht="15.75" customHeight="1">
      <c r="T277" s="5"/>
      <c r="U277" s="5"/>
      <c r="V277" s="5"/>
      <c r="W277" s="5"/>
    </row>
    <row r="278" ht="15.75" customHeight="1">
      <c r="T278" s="5"/>
      <c r="U278" s="5"/>
      <c r="V278" s="5"/>
      <c r="W278" s="5"/>
    </row>
    <row r="279" ht="15.75" customHeight="1">
      <c r="T279" s="5"/>
      <c r="U279" s="5"/>
      <c r="V279" s="5"/>
      <c r="W279" s="5"/>
    </row>
    <row r="280" ht="15.75" customHeight="1">
      <c r="T280" s="5"/>
      <c r="U280" s="5"/>
      <c r="V280" s="5"/>
      <c r="W280" s="5"/>
    </row>
    <row r="281" ht="15.75" customHeight="1">
      <c r="T281" s="5"/>
      <c r="U281" s="5"/>
      <c r="V281" s="5"/>
      <c r="W281" s="5"/>
    </row>
    <row r="282" ht="15.75" customHeight="1">
      <c r="T282" s="5"/>
      <c r="U282" s="5"/>
      <c r="V282" s="5"/>
      <c r="W282" s="5"/>
    </row>
    <row r="283" ht="15.75" customHeight="1">
      <c r="T283" s="5"/>
      <c r="U283" s="5"/>
      <c r="V283" s="5"/>
      <c r="W283" s="5"/>
    </row>
    <row r="284" ht="15.75" customHeight="1">
      <c r="T284" s="5"/>
      <c r="U284" s="5"/>
      <c r="V284" s="5"/>
      <c r="W284" s="5"/>
    </row>
    <row r="285" ht="15.75" customHeight="1">
      <c r="T285" s="5"/>
      <c r="U285" s="5"/>
      <c r="V285" s="5"/>
      <c r="W285" s="5"/>
    </row>
    <row r="286" ht="15.75" customHeight="1">
      <c r="T286" s="5"/>
      <c r="U286" s="5"/>
      <c r="V286" s="5"/>
      <c r="W286" s="5"/>
    </row>
    <row r="287" ht="15.75" customHeight="1">
      <c r="T287" s="5"/>
      <c r="U287" s="5"/>
      <c r="V287" s="5"/>
      <c r="W287" s="5"/>
    </row>
    <row r="288" ht="15.75" customHeight="1">
      <c r="T288" s="5"/>
      <c r="U288" s="5"/>
      <c r="V288" s="5"/>
      <c r="W288" s="5"/>
    </row>
    <row r="289" ht="15.75" customHeight="1">
      <c r="T289" s="5"/>
      <c r="U289" s="5"/>
      <c r="V289" s="5"/>
      <c r="W289" s="5"/>
    </row>
    <row r="290" ht="15.75" customHeight="1">
      <c r="T290" s="5"/>
      <c r="U290" s="5"/>
      <c r="V290" s="5"/>
      <c r="W290" s="5"/>
    </row>
    <row r="291" ht="15.75" customHeight="1">
      <c r="T291" s="5"/>
      <c r="U291" s="5"/>
      <c r="V291" s="5"/>
      <c r="W291" s="5"/>
    </row>
    <row r="292" ht="15.75" customHeight="1">
      <c r="T292" s="5"/>
      <c r="U292" s="5"/>
      <c r="V292" s="5"/>
      <c r="W292" s="5"/>
    </row>
    <row r="293" ht="15.75" customHeight="1">
      <c r="T293" s="5"/>
      <c r="U293" s="5"/>
      <c r="V293" s="5"/>
      <c r="W293" s="5"/>
    </row>
    <row r="294" ht="15.75" customHeight="1">
      <c r="T294" s="5"/>
      <c r="U294" s="5"/>
      <c r="V294" s="5"/>
      <c r="W294" s="5"/>
    </row>
    <row r="295" ht="15.75" customHeight="1">
      <c r="T295" s="5"/>
      <c r="U295" s="5"/>
      <c r="V295" s="5"/>
      <c r="W295" s="5"/>
    </row>
    <row r="296" ht="15.75" customHeight="1">
      <c r="T296" s="5"/>
      <c r="U296" s="5"/>
      <c r="V296" s="5"/>
      <c r="W296" s="5"/>
    </row>
    <row r="297" ht="15.75" customHeight="1">
      <c r="T297" s="5"/>
      <c r="U297" s="5"/>
      <c r="V297" s="5"/>
      <c r="W297" s="5"/>
    </row>
    <row r="298" ht="15.75" customHeight="1">
      <c r="T298" s="5"/>
      <c r="U298" s="5"/>
      <c r="V298" s="5"/>
      <c r="W298" s="5"/>
    </row>
    <row r="299" ht="15.75" customHeight="1">
      <c r="T299" s="5"/>
      <c r="U299" s="5"/>
      <c r="V299" s="5"/>
      <c r="W299" s="5"/>
    </row>
    <row r="300" ht="15.75" customHeight="1">
      <c r="T300" s="5"/>
      <c r="U300" s="5"/>
      <c r="V300" s="5"/>
      <c r="W300" s="5"/>
    </row>
    <row r="301" ht="15.75" customHeight="1">
      <c r="T301" s="5"/>
      <c r="U301" s="5"/>
      <c r="V301" s="5"/>
      <c r="W301" s="5"/>
    </row>
    <row r="302" ht="15.75" customHeight="1">
      <c r="T302" s="5"/>
      <c r="U302" s="5"/>
      <c r="V302" s="5"/>
      <c r="W302" s="5"/>
    </row>
    <row r="303" ht="15.75" customHeight="1">
      <c r="T303" s="5"/>
      <c r="U303" s="5"/>
      <c r="V303" s="5"/>
      <c r="W303" s="5"/>
    </row>
    <row r="304" ht="15.75" customHeight="1">
      <c r="T304" s="5"/>
      <c r="U304" s="5"/>
      <c r="V304" s="5"/>
      <c r="W304" s="5"/>
    </row>
    <row r="305" ht="15.75" customHeight="1">
      <c r="T305" s="5"/>
      <c r="U305" s="5"/>
      <c r="V305" s="5"/>
      <c r="W305" s="5"/>
    </row>
    <row r="306" ht="15.75" customHeight="1">
      <c r="T306" s="5"/>
      <c r="U306" s="5"/>
      <c r="V306" s="5"/>
      <c r="W306" s="5"/>
    </row>
    <row r="307" ht="15.75" customHeight="1">
      <c r="T307" s="5"/>
      <c r="U307" s="5"/>
      <c r="V307" s="5"/>
      <c r="W307" s="5"/>
    </row>
    <row r="308" ht="15.75" customHeight="1">
      <c r="T308" s="5"/>
      <c r="U308" s="5"/>
      <c r="V308" s="5"/>
      <c r="W308" s="5"/>
    </row>
    <row r="309" ht="15.75" customHeight="1">
      <c r="T309" s="5"/>
      <c r="U309" s="5"/>
      <c r="V309" s="5"/>
      <c r="W309" s="5"/>
    </row>
    <row r="310" ht="15.75" customHeight="1">
      <c r="T310" s="5"/>
      <c r="U310" s="5"/>
      <c r="V310" s="5"/>
      <c r="W310" s="5"/>
    </row>
    <row r="311" ht="15.75" customHeight="1">
      <c r="T311" s="5"/>
      <c r="U311" s="5"/>
      <c r="V311" s="5"/>
      <c r="W311" s="5"/>
    </row>
    <row r="312" ht="15.75" customHeight="1">
      <c r="T312" s="5"/>
      <c r="U312" s="5"/>
      <c r="V312" s="5"/>
      <c r="W312" s="5"/>
    </row>
    <row r="313" ht="15.75" customHeight="1">
      <c r="T313" s="5"/>
      <c r="U313" s="5"/>
      <c r="V313" s="5"/>
      <c r="W313" s="5"/>
    </row>
    <row r="314" ht="15.75" customHeight="1">
      <c r="T314" s="5"/>
      <c r="U314" s="5"/>
      <c r="V314" s="5"/>
      <c r="W314" s="5"/>
    </row>
    <row r="315" ht="15.75" customHeight="1">
      <c r="T315" s="5"/>
      <c r="U315" s="5"/>
      <c r="V315" s="5"/>
      <c r="W315" s="5"/>
    </row>
    <row r="316" ht="15.75" customHeight="1">
      <c r="T316" s="5"/>
      <c r="U316" s="5"/>
      <c r="V316" s="5"/>
      <c r="W316" s="5"/>
    </row>
    <row r="317" ht="15.75" customHeight="1">
      <c r="T317" s="5"/>
      <c r="U317" s="5"/>
      <c r="V317" s="5"/>
      <c r="W317" s="5"/>
    </row>
    <row r="318" ht="15.75" customHeight="1">
      <c r="T318" s="5"/>
      <c r="U318" s="5"/>
      <c r="V318" s="5"/>
      <c r="W318" s="5"/>
    </row>
    <row r="319" ht="15.75" customHeight="1">
      <c r="T319" s="5"/>
      <c r="U319" s="5"/>
      <c r="V319" s="5"/>
      <c r="W319" s="5"/>
    </row>
    <row r="320" ht="15.75" customHeight="1">
      <c r="T320" s="5"/>
      <c r="U320" s="5"/>
      <c r="V320" s="5"/>
      <c r="W320" s="5"/>
    </row>
    <row r="321" ht="15.75" customHeight="1">
      <c r="T321" s="5"/>
      <c r="U321" s="5"/>
      <c r="V321" s="5"/>
      <c r="W321" s="5"/>
    </row>
    <row r="322" ht="15.75" customHeight="1">
      <c r="T322" s="5"/>
      <c r="U322" s="5"/>
      <c r="V322" s="5"/>
      <c r="W322" s="5"/>
    </row>
    <row r="323" ht="15.75" customHeight="1">
      <c r="T323" s="5"/>
      <c r="U323" s="5"/>
      <c r="V323" s="5"/>
      <c r="W323" s="5"/>
    </row>
    <row r="324" ht="15.75" customHeight="1">
      <c r="T324" s="5"/>
      <c r="U324" s="5"/>
      <c r="V324" s="5"/>
      <c r="W324" s="5"/>
    </row>
    <row r="325" ht="15.75" customHeight="1">
      <c r="T325" s="5"/>
      <c r="U325" s="5"/>
      <c r="V325" s="5"/>
      <c r="W325" s="5"/>
    </row>
    <row r="326" ht="15.75" customHeight="1">
      <c r="T326" s="5"/>
      <c r="U326" s="5"/>
      <c r="V326" s="5"/>
      <c r="W326" s="5"/>
    </row>
    <row r="327" ht="15.75" customHeight="1">
      <c r="T327" s="5"/>
      <c r="U327" s="5"/>
      <c r="V327" s="5"/>
      <c r="W327" s="5"/>
    </row>
    <row r="328" ht="15.75" customHeight="1">
      <c r="T328" s="5"/>
      <c r="U328" s="5"/>
      <c r="V328" s="5"/>
      <c r="W328" s="5"/>
    </row>
    <row r="329" ht="15.75" customHeight="1">
      <c r="T329" s="5"/>
      <c r="U329" s="5"/>
      <c r="V329" s="5"/>
      <c r="W329" s="5"/>
    </row>
    <row r="330" ht="15.75" customHeight="1">
      <c r="T330" s="5"/>
      <c r="U330" s="5"/>
      <c r="V330" s="5"/>
      <c r="W330" s="5"/>
    </row>
    <row r="331" ht="15.75" customHeight="1">
      <c r="T331" s="5"/>
      <c r="U331" s="5"/>
      <c r="V331" s="5"/>
      <c r="W331" s="5"/>
    </row>
    <row r="332" ht="15.75" customHeight="1">
      <c r="T332" s="5"/>
      <c r="U332" s="5"/>
      <c r="V332" s="5"/>
      <c r="W332" s="5"/>
    </row>
    <row r="333" ht="15.75" customHeight="1">
      <c r="T333" s="5"/>
      <c r="U333" s="5"/>
      <c r="V333" s="5"/>
      <c r="W333" s="5"/>
    </row>
    <row r="334" ht="15.75" customHeight="1">
      <c r="T334" s="5"/>
      <c r="U334" s="5"/>
      <c r="V334" s="5"/>
      <c r="W334" s="5"/>
    </row>
    <row r="335" ht="15.75" customHeight="1">
      <c r="T335" s="5"/>
      <c r="U335" s="5"/>
      <c r="V335" s="5"/>
      <c r="W335" s="5"/>
    </row>
    <row r="336" ht="15.75" customHeight="1">
      <c r="T336" s="5"/>
      <c r="U336" s="5"/>
      <c r="V336" s="5"/>
      <c r="W336" s="5"/>
    </row>
    <row r="337" ht="15.75" customHeight="1">
      <c r="T337" s="5"/>
      <c r="U337" s="5"/>
      <c r="V337" s="5"/>
      <c r="W337" s="5"/>
    </row>
    <row r="338" ht="15.75" customHeight="1">
      <c r="T338" s="5"/>
      <c r="U338" s="5"/>
      <c r="V338" s="5"/>
      <c r="W338" s="5"/>
    </row>
    <row r="339" ht="15.75" customHeight="1">
      <c r="T339" s="5"/>
      <c r="U339" s="5"/>
      <c r="V339" s="5"/>
      <c r="W339" s="5"/>
    </row>
    <row r="340" ht="15.75" customHeight="1">
      <c r="T340" s="5"/>
      <c r="U340" s="5"/>
      <c r="V340" s="5"/>
      <c r="W340" s="5"/>
    </row>
    <row r="341" ht="15.75" customHeight="1">
      <c r="T341" s="5"/>
      <c r="U341" s="5"/>
      <c r="V341" s="5"/>
      <c r="W341" s="5"/>
    </row>
    <row r="342" ht="15.75" customHeight="1">
      <c r="T342" s="5"/>
      <c r="U342" s="5"/>
      <c r="V342" s="5"/>
      <c r="W342" s="5"/>
    </row>
    <row r="343" ht="15.75" customHeight="1">
      <c r="T343" s="5"/>
      <c r="U343" s="5"/>
      <c r="V343" s="5"/>
      <c r="W343" s="5"/>
    </row>
    <row r="344" ht="15.75" customHeight="1">
      <c r="T344" s="5"/>
      <c r="U344" s="5"/>
      <c r="V344" s="5"/>
      <c r="W344" s="5"/>
    </row>
    <row r="345" ht="15.75" customHeight="1">
      <c r="T345" s="5"/>
      <c r="U345" s="5"/>
      <c r="V345" s="5"/>
      <c r="W345" s="5"/>
    </row>
    <row r="346" ht="15.75" customHeight="1">
      <c r="T346" s="5"/>
      <c r="U346" s="5"/>
      <c r="V346" s="5"/>
      <c r="W346" s="5"/>
    </row>
    <row r="347" ht="15.75" customHeight="1">
      <c r="T347" s="5"/>
      <c r="U347" s="5"/>
      <c r="V347" s="5"/>
      <c r="W347" s="5"/>
    </row>
    <row r="348" ht="15.75" customHeight="1">
      <c r="T348" s="5"/>
      <c r="U348" s="5"/>
      <c r="V348" s="5"/>
      <c r="W348" s="5"/>
    </row>
    <row r="349" ht="15.75" customHeight="1">
      <c r="T349" s="5"/>
      <c r="U349" s="5"/>
      <c r="V349" s="5"/>
      <c r="W349" s="5"/>
    </row>
    <row r="350" ht="15.75" customHeight="1">
      <c r="T350" s="5"/>
      <c r="U350" s="5"/>
      <c r="V350" s="5"/>
      <c r="W350" s="5"/>
    </row>
    <row r="351" ht="15.75" customHeight="1">
      <c r="T351" s="5"/>
      <c r="U351" s="5"/>
      <c r="V351" s="5"/>
      <c r="W351" s="5"/>
    </row>
    <row r="352" ht="15.75" customHeight="1">
      <c r="T352" s="5"/>
      <c r="U352" s="5"/>
      <c r="V352" s="5"/>
      <c r="W352" s="5"/>
    </row>
    <row r="353" ht="15.75" customHeight="1">
      <c r="T353" s="5"/>
      <c r="U353" s="5"/>
      <c r="V353" s="5"/>
      <c r="W353" s="5"/>
    </row>
    <row r="354" ht="15.75" customHeight="1">
      <c r="T354" s="5"/>
      <c r="U354" s="5"/>
      <c r="V354" s="5"/>
      <c r="W354" s="5"/>
    </row>
    <row r="355" ht="15.75" customHeight="1">
      <c r="T355" s="5"/>
      <c r="U355" s="5"/>
      <c r="V355" s="5"/>
      <c r="W355" s="5"/>
    </row>
    <row r="356" ht="15.75" customHeight="1">
      <c r="T356" s="5"/>
      <c r="U356" s="5"/>
      <c r="V356" s="5"/>
      <c r="W356" s="5"/>
    </row>
    <row r="357" ht="15.75" customHeight="1">
      <c r="T357" s="5"/>
      <c r="U357" s="5"/>
      <c r="V357" s="5"/>
      <c r="W357" s="5"/>
    </row>
    <row r="358" ht="15.75" customHeight="1">
      <c r="T358" s="5"/>
      <c r="U358" s="5"/>
      <c r="V358" s="5"/>
      <c r="W358" s="5"/>
    </row>
    <row r="359" ht="15.75" customHeight="1">
      <c r="T359" s="5"/>
      <c r="U359" s="5"/>
      <c r="V359" s="5"/>
      <c r="W359" s="5"/>
    </row>
    <row r="360" ht="15.75" customHeight="1">
      <c r="T360" s="5"/>
      <c r="U360" s="5"/>
      <c r="V360" s="5"/>
      <c r="W360" s="5"/>
    </row>
    <row r="361" ht="15.75" customHeight="1">
      <c r="T361" s="5"/>
      <c r="U361" s="5"/>
      <c r="V361" s="5"/>
      <c r="W361" s="5"/>
    </row>
    <row r="362" ht="15.75" customHeight="1">
      <c r="T362" s="5"/>
      <c r="U362" s="5"/>
      <c r="V362" s="5"/>
      <c r="W362" s="5"/>
    </row>
    <row r="363" ht="15.75" customHeight="1">
      <c r="T363" s="5"/>
      <c r="U363" s="5"/>
      <c r="V363" s="5"/>
      <c r="W363" s="5"/>
    </row>
    <row r="364" ht="15.75" customHeight="1">
      <c r="T364" s="5"/>
      <c r="U364" s="5"/>
      <c r="V364" s="5"/>
      <c r="W364" s="5"/>
    </row>
    <row r="365" ht="15.75" customHeight="1">
      <c r="T365" s="5"/>
      <c r="U365" s="5"/>
      <c r="V365" s="5"/>
      <c r="W365" s="5"/>
    </row>
    <row r="366" ht="15.75" customHeight="1">
      <c r="T366" s="5"/>
      <c r="U366" s="5"/>
      <c r="V366" s="5"/>
      <c r="W366" s="5"/>
    </row>
    <row r="367" ht="15.75" customHeight="1">
      <c r="T367" s="5"/>
      <c r="U367" s="5"/>
      <c r="V367" s="5"/>
      <c r="W367" s="5"/>
    </row>
    <row r="368" ht="15.75" customHeight="1">
      <c r="T368" s="5"/>
      <c r="U368" s="5"/>
      <c r="V368" s="5"/>
      <c r="W368" s="5"/>
    </row>
    <row r="369" ht="15.75" customHeight="1">
      <c r="T369" s="5"/>
      <c r="U369" s="5"/>
      <c r="V369" s="5"/>
      <c r="W369" s="5"/>
    </row>
    <row r="370" ht="15.75" customHeight="1">
      <c r="T370" s="5"/>
      <c r="U370" s="5"/>
      <c r="V370" s="5"/>
      <c r="W370" s="5"/>
    </row>
    <row r="371" ht="15.75" customHeight="1">
      <c r="T371" s="5"/>
      <c r="U371" s="5"/>
      <c r="V371" s="5"/>
      <c r="W371" s="5"/>
    </row>
    <row r="372" ht="15.75" customHeight="1">
      <c r="T372" s="5"/>
      <c r="U372" s="5"/>
      <c r="V372" s="5"/>
      <c r="W372" s="5"/>
    </row>
    <row r="373" ht="15.75" customHeight="1">
      <c r="T373" s="5"/>
      <c r="U373" s="5"/>
      <c r="V373" s="5"/>
      <c r="W373" s="5"/>
    </row>
    <row r="374" ht="15.75" customHeight="1">
      <c r="T374" s="5"/>
      <c r="U374" s="5"/>
      <c r="V374" s="5"/>
      <c r="W374" s="5"/>
    </row>
    <row r="375" ht="15.75" customHeight="1">
      <c r="T375" s="5"/>
      <c r="U375" s="5"/>
      <c r="V375" s="5"/>
      <c r="W375" s="5"/>
    </row>
    <row r="376" ht="15.75" customHeight="1">
      <c r="T376" s="5"/>
      <c r="U376" s="5"/>
      <c r="V376" s="5"/>
      <c r="W376" s="5"/>
    </row>
    <row r="377" ht="15.75" customHeight="1">
      <c r="T377" s="5"/>
      <c r="U377" s="5"/>
      <c r="V377" s="5"/>
      <c r="W377" s="5"/>
    </row>
    <row r="378" ht="15.75" customHeight="1">
      <c r="T378" s="5"/>
      <c r="U378" s="5"/>
      <c r="V378" s="5"/>
      <c r="W378" s="5"/>
    </row>
    <row r="379" ht="15.75" customHeight="1">
      <c r="T379" s="5"/>
      <c r="U379" s="5"/>
      <c r="V379" s="5"/>
      <c r="W379" s="5"/>
    </row>
    <row r="380" ht="15.75" customHeight="1">
      <c r="T380" s="5"/>
      <c r="U380" s="5"/>
      <c r="V380" s="5"/>
      <c r="W380" s="5"/>
    </row>
    <row r="381" ht="15.75" customHeight="1">
      <c r="T381" s="5"/>
      <c r="U381" s="5"/>
      <c r="V381" s="5"/>
      <c r="W381" s="5"/>
    </row>
    <row r="382" ht="15.75" customHeight="1">
      <c r="T382" s="5"/>
      <c r="U382" s="5"/>
      <c r="V382" s="5"/>
      <c r="W382" s="5"/>
    </row>
    <row r="383" ht="15.75" customHeight="1">
      <c r="T383" s="5"/>
      <c r="U383" s="5"/>
      <c r="V383" s="5"/>
      <c r="W383" s="5"/>
    </row>
    <row r="384" ht="15.75" customHeight="1">
      <c r="T384" s="5"/>
      <c r="U384" s="5"/>
      <c r="V384" s="5"/>
      <c r="W384" s="5"/>
    </row>
    <row r="385" ht="15.75" customHeight="1">
      <c r="T385" s="5"/>
      <c r="U385" s="5"/>
      <c r="V385" s="5"/>
      <c r="W385" s="5"/>
    </row>
    <row r="386" ht="15.75" customHeight="1">
      <c r="T386" s="5"/>
      <c r="U386" s="5"/>
      <c r="V386" s="5"/>
      <c r="W386" s="5"/>
    </row>
    <row r="387" ht="15.75" customHeight="1">
      <c r="T387" s="5"/>
      <c r="U387" s="5"/>
      <c r="V387" s="5"/>
      <c r="W387" s="5"/>
    </row>
    <row r="388" ht="15.75" customHeight="1">
      <c r="T388" s="5"/>
      <c r="U388" s="5"/>
      <c r="V388" s="5"/>
      <c r="W388" s="5"/>
    </row>
    <row r="389" ht="15.75" customHeight="1">
      <c r="T389" s="5"/>
      <c r="U389" s="5"/>
      <c r="V389" s="5"/>
      <c r="W389" s="5"/>
    </row>
    <row r="390" ht="15.75" customHeight="1">
      <c r="T390" s="5"/>
      <c r="U390" s="5"/>
      <c r="V390" s="5"/>
      <c r="W390" s="5"/>
    </row>
    <row r="391" ht="15.75" customHeight="1">
      <c r="T391" s="5"/>
      <c r="U391" s="5"/>
      <c r="V391" s="5"/>
      <c r="W391" s="5"/>
    </row>
    <row r="392" ht="15.75" customHeight="1">
      <c r="T392" s="5"/>
      <c r="U392" s="5"/>
      <c r="V392" s="5"/>
      <c r="W392" s="5"/>
    </row>
    <row r="393" ht="15.75" customHeight="1">
      <c r="T393" s="5"/>
      <c r="U393" s="5"/>
      <c r="V393" s="5"/>
      <c r="W393" s="5"/>
    </row>
    <row r="394" ht="15.75" customHeight="1">
      <c r="T394" s="5"/>
      <c r="U394" s="5"/>
      <c r="V394" s="5"/>
      <c r="W394" s="5"/>
    </row>
    <row r="395" ht="15.75" customHeight="1">
      <c r="T395" s="5"/>
      <c r="U395" s="5"/>
      <c r="V395" s="5"/>
      <c r="W395" s="5"/>
    </row>
    <row r="396" ht="15.75" customHeight="1">
      <c r="T396" s="5"/>
      <c r="U396" s="5"/>
      <c r="V396" s="5"/>
      <c r="W396" s="5"/>
    </row>
    <row r="397" ht="15.75" customHeight="1">
      <c r="T397" s="5"/>
      <c r="U397" s="5"/>
      <c r="V397" s="5"/>
      <c r="W397" s="5"/>
    </row>
    <row r="398" ht="15.75" customHeight="1">
      <c r="T398" s="5"/>
      <c r="U398" s="5"/>
      <c r="V398" s="5"/>
      <c r="W398" s="5"/>
    </row>
    <row r="399" ht="15.75" customHeight="1">
      <c r="T399" s="5"/>
      <c r="U399" s="5"/>
      <c r="V399" s="5"/>
      <c r="W399" s="5"/>
    </row>
    <row r="400" ht="15.75" customHeight="1">
      <c r="T400" s="5"/>
      <c r="U400" s="5"/>
      <c r="V400" s="5"/>
      <c r="W400" s="5"/>
    </row>
    <row r="401" ht="15.75" customHeight="1">
      <c r="T401" s="5"/>
      <c r="U401" s="5"/>
      <c r="V401" s="5"/>
      <c r="W401" s="5"/>
    </row>
    <row r="402" ht="15.75" customHeight="1">
      <c r="T402" s="5"/>
      <c r="U402" s="5"/>
      <c r="V402" s="5"/>
      <c r="W402" s="5"/>
    </row>
    <row r="403" ht="15.75" customHeight="1">
      <c r="T403" s="5"/>
      <c r="U403" s="5"/>
      <c r="V403" s="5"/>
      <c r="W403" s="5"/>
    </row>
    <row r="404" ht="15.75" customHeight="1">
      <c r="T404" s="5"/>
      <c r="U404" s="5"/>
      <c r="V404" s="5"/>
      <c r="W404" s="5"/>
    </row>
    <row r="405" ht="15.75" customHeight="1">
      <c r="T405" s="5"/>
      <c r="U405" s="5"/>
      <c r="V405" s="5"/>
      <c r="W405" s="5"/>
    </row>
    <row r="406" ht="15.75" customHeight="1">
      <c r="T406" s="5"/>
      <c r="U406" s="5"/>
      <c r="V406" s="5"/>
      <c r="W406" s="5"/>
    </row>
    <row r="407" ht="15.75" customHeight="1">
      <c r="T407" s="5"/>
      <c r="U407" s="5"/>
      <c r="V407" s="5"/>
      <c r="W407" s="5"/>
    </row>
    <row r="408" ht="15.75" customHeight="1">
      <c r="T408" s="5"/>
      <c r="U408" s="5"/>
      <c r="V408" s="5"/>
      <c r="W408" s="5"/>
    </row>
    <row r="409" ht="15.75" customHeight="1">
      <c r="T409" s="5"/>
      <c r="U409" s="5"/>
      <c r="V409" s="5"/>
      <c r="W409" s="5"/>
    </row>
    <row r="410" ht="15.75" customHeight="1">
      <c r="T410" s="5"/>
      <c r="U410" s="5"/>
      <c r="V410" s="5"/>
      <c r="W410" s="5"/>
    </row>
    <row r="411" ht="15.75" customHeight="1">
      <c r="T411" s="5"/>
      <c r="U411" s="5"/>
      <c r="V411" s="5"/>
      <c r="W411" s="5"/>
    </row>
    <row r="412" ht="15.75" customHeight="1">
      <c r="T412" s="5"/>
      <c r="U412" s="5"/>
      <c r="V412" s="5"/>
      <c r="W412" s="5"/>
    </row>
    <row r="413" ht="15.75" customHeight="1">
      <c r="T413" s="5"/>
      <c r="U413" s="5"/>
      <c r="V413" s="5"/>
      <c r="W413" s="5"/>
    </row>
    <row r="414" ht="15.75" customHeight="1">
      <c r="T414" s="5"/>
      <c r="U414" s="5"/>
      <c r="V414" s="5"/>
      <c r="W414" s="5"/>
    </row>
    <row r="415" ht="15.75" customHeight="1">
      <c r="T415" s="5"/>
      <c r="U415" s="5"/>
      <c r="V415" s="5"/>
      <c r="W415" s="5"/>
    </row>
    <row r="416" ht="15.75" customHeight="1">
      <c r="T416" s="5"/>
      <c r="U416" s="5"/>
      <c r="V416" s="5"/>
      <c r="W416" s="5"/>
    </row>
    <row r="417" ht="15.75" customHeight="1">
      <c r="T417" s="5"/>
      <c r="U417" s="5"/>
      <c r="V417" s="5"/>
      <c r="W417" s="5"/>
    </row>
    <row r="418" ht="15.75" customHeight="1">
      <c r="T418" s="5"/>
      <c r="U418" s="5"/>
      <c r="V418" s="5"/>
      <c r="W418" s="5"/>
    </row>
    <row r="419" ht="15.75" customHeight="1">
      <c r="T419" s="5"/>
      <c r="U419" s="5"/>
      <c r="V419" s="5"/>
      <c r="W419" s="5"/>
    </row>
    <row r="420" ht="15.75" customHeight="1">
      <c r="T420" s="5"/>
      <c r="U420" s="5"/>
      <c r="V420" s="5"/>
      <c r="W420" s="5"/>
    </row>
    <row r="421" ht="15.75" customHeight="1">
      <c r="T421" s="5"/>
      <c r="U421" s="5"/>
      <c r="V421" s="5"/>
      <c r="W421" s="5"/>
    </row>
    <row r="422" ht="15.75" customHeight="1">
      <c r="T422" s="5"/>
      <c r="U422" s="5"/>
      <c r="V422" s="5"/>
      <c r="W422" s="5"/>
    </row>
    <row r="423" ht="15.75" customHeight="1">
      <c r="T423" s="5"/>
      <c r="U423" s="5"/>
      <c r="V423" s="5"/>
      <c r="W423" s="5"/>
    </row>
    <row r="424" ht="15.75" customHeight="1">
      <c r="T424" s="5"/>
      <c r="U424" s="5"/>
      <c r="V424" s="5"/>
      <c r="W424" s="5"/>
    </row>
    <row r="425" ht="15.75" customHeight="1">
      <c r="T425" s="5"/>
      <c r="U425" s="5"/>
      <c r="V425" s="5"/>
      <c r="W425" s="5"/>
    </row>
    <row r="426" ht="15.75" customHeight="1">
      <c r="T426" s="5"/>
      <c r="U426" s="5"/>
      <c r="V426" s="5"/>
      <c r="W426" s="5"/>
    </row>
    <row r="427" ht="15.75" customHeight="1">
      <c r="T427" s="5"/>
      <c r="U427" s="5"/>
      <c r="V427" s="5"/>
      <c r="W427" s="5"/>
    </row>
    <row r="428" ht="15.75" customHeight="1">
      <c r="T428" s="5"/>
      <c r="U428" s="5"/>
      <c r="V428" s="5"/>
      <c r="W428" s="5"/>
    </row>
    <row r="429" ht="15.75" customHeight="1">
      <c r="T429" s="5"/>
      <c r="U429" s="5"/>
      <c r="V429" s="5"/>
      <c r="W429" s="5"/>
    </row>
    <row r="430" ht="15.75" customHeight="1">
      <c r="T430" s="5"/>
      <c r="U430" s="5"/>
      <c r="V430" s="5"/>
      <c r="W430" s="5"/>
    </row>
    <row r="431" ht="15.75" customHeight="1">
      <c r="T431" s="5"/>
      <c r="U431" s="5"/>
      <c r="V431" s="5"/>
      <c r="W431" s="5"/>
    </row>
    <row r="432" ht="15.75" customHeight="1">
      <c r="T432" s="5"/>
      <c r="U432" s="5"/>
      <c r="V432" s="5"/>
      <c r="W432" s="5"/>
    </row>
    <row r="433" ht="15.75" customHeight="1">
      <c r="T433" s="5"/>
      <c r="U433" s="5"/>
      <c r="V433" s="5"/>
      <c r="W433" s="5"/>
    </row>
    <row r="434" ht="15.75" customHeight="1">
      <c r="T434" s="5"/>
      <c r="U434" s="5"/>
      <c r="V434" s="5"/>
      <c r="W434" s="5"/>
    </row>
    <row r="435" ht="15.75" customHeight="1">
      <c r="T435" s="5"/>
      <c r="U435" s="5"/>
      <c r="V435" s="5"/>
      <c r="W435" s="5"/>
    </row>
    <row r="436" ht="15.75" customHeight="1">
      <c r="T436" s="5"/>
      <c r="U436" s="5"/>
      <c r="V436" s="5"/>
      <c r="W436" s="5"/>
    </row>
    <row r="437" ht="15.75" customHeight="1">
      <c r="T437" s="5"/>
      <c r="U437" s="5"/>
      <c r="V437" s="5"/>
      <c r="W437" s="5"/>
    </row>
    <row r="438" ht="15.75" customHeight="1">
      <c r="T438" s="5"/>
      <c r="U438" s="5"/>
      <c r="V438" s="5"/>
      <c r="W438" s="5"/>
    </row>
    <row r="439" ht="15.75" customHeight="1">
      <c r="T439" s="5"/>
      <c r="U439" s="5"/>
      <c r="V439" s="5"/>
      <c r="W439" s="5"/>
    </row>
    <row r="440" ht="15.75" customHeight="1">
      <c r="T440" s="5"/>
      <c r="U440" s="5"/>
      <c r="V440" s="5"/>
      <c r="W440" s="5"/>
    </row>
    <row r="441" ht="15.75" customHeight="1">
      <c r="T441" s="5"/>
      <c r="U441" s="5"/>
      <c r="V441" s="5"/>
      <c r="W441" s="5"/>
    </row>
    <row r="442" ht="15.75" customHeight="1">
      <c r="T442" s="5"/>
      <c r="U442" s="5"/>
      <c r="V442" s="5"/>
      <c r="W442" s="5"/>
    </row>
    <row r="443" ht="15.75" customHeight="1">
      <c r="T443" s="5"/>
      <c r="U443" s="5"/>
      <c r="V443" s="5"/>
      <c r="W443" s="5"/>
    </row>
    <row r="444" ht="15.75" customHeight="1">
      <c r="T444" s="5"/>
      <c r="U444" s="5"/>
      <c r="V444" s="5"/>
      <c r="W444" s="5"/>
    </row>
    <row r="445" ht="15.75" customHeight="1">
      <c r="T445" s="5"/>
      <c r="U445" s="5"/>
      <c r="V445" s="5"/>
      <c r="W445" s="5"/>
    </row>
    <row r="446" ht="15.75" customHeight="1">
      <c r="T446" s="5"/>
      <c r="U446" s="5"/>
      <c r="V446" s="5"/>
      <c r="W446" s="5"/>
    </row>
    <row r="447" ht="15.75" customHeight="1">
      <c r="T447" s="5"/>
      <c r="U447" s="5"/>
      <c r="V447" s="5"/>
      <c r="W447" s="5"/>
    </row>
    <row r="448" ht="15.75" customHeight="1">
      <c r="T448" s="5"/>
      <c r="U448" s="5"/>
      <c r="V448" s="5"/>
      <c r="W448" s="5"/>
    </row>
    <row r="449" ht="15.75" customHeight="1">
      <c r="T449" s="5"/>
      <c r="U449" s="5"/>
      <c r="V449" s="5"/>
      <c r="W449" s="5"/>
    </row>
    <row r="450" ht="15.75" customHeight="1">
      <c r="T450" s="5"/>
      <c r="U450" s="5"/>
      <c r="V450" s="5"/>
      <c r="W450" s="5"/>
    </row>
    <row r="451" ht="15.75" customHeight="1">
      <c r="T451" s="5"/>
      <c r="U451" s="5"/>
      <c r="V451" s="5"/>
      <c r="W451" s="5"/>
    </row>
    <row r="452" ht="15.75" customHeight="1">
      <c r="T452" s="5"/>
      <c r="U452" s="5"/>
      <c r="V452" s="5"/>
      <c r="W452" s="5"/>
    </row>
    <row r="453" ht="15.75" customHeight="1">
      <c r="T453" s="5"/>
      <c r="U453" s="5"/>
      <c r="V453" s="5"/>
      <c r="W453" s="5"/>
    </row>
    <row r="454" ht="15.75" customHeight="1">
      <c r="T454" s="5"/>
      <c r="U454" s="5"/>
      <c r="V454" s="5"/>
      <c r="W454" s="5"/>
    </row>
    <row r="455" ht="15.75" customHeight="1">
      <c r="T455" s="5"/>
      <c r="U455" s="5"/>
      <c r="V455" s="5"/>
      <c r="W455" s="5"/>
    </row>
    <row r="456" ht="15.75" customHeight="1">
      <c r="T456" s="5"/>
      <c r="U456" s="5"/>
      <c r="V456" s="5"/>
      <c r="W456" s="5"/>
    </row>
    <row r="457" ht="15.75" customHeight="1">
      <c r="T457" s="5"/>
      <c r="U457" s="5"/>
      <c r="V457" s="5"/>
      <c r="W457" s="5"/>
    </row>
    <row r="458" ht="15.75" customHeight="1">
      <c r="T458" s="5"/>
      <c r="U458" s="5"/>
      <c r="V458" s="5"/>
      <c r="W458" s="5"/>
    </row>
    <row r="459" ht="15.75" customHeight="1">
      <c r="T459" s="5"/>
      <c r="U459" s="5"/>
      <c r="V459" s="5"/>
      <c r="W459" s="5"/>
    </row>
    <row r="460" ht="15.75" customHeight="1">
      <c r="T460" s="5"/>
      <c r="U460" s="5"/>
      <c r="V460" s="5"/>
      <c r="W460" s="5"/>
    </row>
    <row r="461" ht="15.75" customHeight="1">
      <c r="T461" s="5"/>
      <c r="U461" s="5"/>
      <c r="V461" s="5"/>
      <c r="W461" s="5"/>
    </row>
    <row r="462" ht="15.75" customHeight="1">
      <c r="T462" s="5"/>
      <c r="U462" s="5"/>
      <c r="V462" s="5"/>
      <c r="W462" s="5"/>
    </row>
    <row r="463" ht="15.75" customHeight="1">
      <c r="T463" s="5"/>
      <c r="U463" s="5"/>
      <c r="V463" s="5"/>
      <c r="W463" s="5"/>
    </row>
    <row r="464" ht="15.75" customHeight="1">
      <c r="T464" s="5"/>
      <c r="U464" s="5"/>
      <c r="V464" s="5"/>
      <c r="W464" s="5"/>
    </row>
    <row r="465" ht="15.75" customHeight="1">
      <c r="T465" s="5"/>
      <c r="U465" s="5"/>
      <c r="V465" s="5"/>
      <c r="W465" s="5"/>
    </row>
    <row r="466" ht="15.75" customHeight="1">
      <c r="T466" s="5"/>
      <c r="U466" s="5"/>
      <c r="V466" s="5"/>
      <c r="W466" s="5"/>
    </row>
    <row r="467" ht="15.75" customHeight="1">
      <c r="T467" s="5"/>
      <c r="U467" s="5"/>
      <c r="V467" s="5"/>
      <c r="W467" s="5"/>
    </row>
    <row r="468" ht="15.75" customHeight="1">
      <c r="T468" s="5"/>
      <c r="U468" s="5"/>
      <c r="V468" s="5"/>
      <c r="W468" s="5"/>
    </row>
    <row r="469" ht="15.75" customHeight="1">
      <c r="T469" s="5"/>
      <c r="U469" s="5"/>
      <c r="V469" s="5"/>
      <c r="W469" s="5"/>
    </row>
    <row r="470" ht="15.75" customHeight="1">
      <c r="T470" s="5"/>
      <c r="U470" s="5"/>
      <c r="V470" s="5"/>
      <c r="W470" s="5"/>
    </row>
    <row r="471" ht="15.75" customHeight="1">
      <c r="T471" s="5"/>
      <c r="U471" s="5"/>
      <c r="V471" s="5"/>
      <c r="W471" s="5"/>
    </row>
    <row r="472" ht="15.75" customHeight="1">
      <c r="T472" s="5"/>
      <c r="U472" s="5"/>
      <c r="V472" s="5"/>
      <c r="W472" s="5"/>
    </row>
    <row r="473" ht="15.75" customHeight="1">
      <c r="T473" s="5"/>
      <c r="U473" s="5"/>
      <c r="V473" s="5"/>
      <c r="W473" s="5"/>
    </row>
    <row r="474" ht="15.75" customHeight="1">
      <c r="T474" s="5"/>
      <c r="U474" s="5"/>
      <c r="V474" s="5"/>
      <c r="W474" s="5"/>
    </row>
    <row r="475" ht="15.75" customHeight="1">
      <c r="T475" s="5"/>
      <c r="U475" s="5"/>
      <c r="V475" s="5"/>
      <c r="W475" s="5"/>
    </row>
    <row r="476" ht="15.75" customHeight="1">
      <c r="T476" s="5"/>
      <c r="U476" s="5"/>
      <c r="V476" s="5"/>
      <c r="W476" s="5"/>
    </row>
    <row r="477" ht="15.75" customHeight="1">
      <c r="T477" s="5"/>
      <c r="U477" s="5"/>
      <c r="V477" s="5"/>
      <c r="W477" s="5"/>
    </row>
    <row r="478" ht="15.75" customHeight="1">
      <c r="T478" s="5"/>
      <c r="U478" s="5"/>
      <c r="V478" s="5"/>
      <c r="W478" s="5"/>
    </row>
    <row r="479" ht="15.75" customHeight="1">
      <c r="T479" s="5"/>
      <c r="U479" s="5"/>
      <c r="V479" s="5"/>
      <c r="W479" s="5"/>
    </row>
    <row r="480" ht="15.75" customHeight="1">
      <c r="T480" s="5"/>
      <c r="U480" s="5"/>
      <c r="V480" s="5"/>
      <c r="W480" s="5"/>
    </row>
    <row r="481" ht="15.75" customHeight="1">
      <c r="T481" s="5"/>
      <c r="U481" s="5"/>
      <c r="V481" s="5"/>
      <c r="W481" s="5"/>
    </row>
    <row r="482" ht="15.75" customHeight="1">
      <c r="T482" s="5"/>
      <c r="U482" s="5"/>
      <c r="V482" s="5"/>
      <c r="W482" s="5"/>
    </row>
    <row r="483" ht="15.75" customHeight="1">
      <c r="T483" s="5"/>
      <c r="U483" s="5"/>
      <c r="V483" s="5"/>
      <c r="W483" s="5"/>
    </row>
    <row r="484" ht="15.75" customHeight="1">
      <c r="T484" s="5"/>
      <c r="U484" s="5"/>
      <c r="V484" s="5"/>
      <c r="W484" s="5"/>
    </row>
    <row r="485" ht="15.75" customHeight="1">
      <c r="T485" s="5"/>
      <c r="U485" s="5"/>
      <c r="V485" s="5"/>
      <c r="W485" s="5"/>
    </row>
    <row r="486" ht="15.75" customHeight="1">
      <c r="T486" s="5"/>
      <c r="U486" s="5"/>
      <c r="V486" s="5"/>
      <c r="W486" s="5"/>
    </row>
    <row r="487" ht="15.75" customHeight="1">
      <c r="T487" s="5"/>
      <c r="U487" s="5"/>
      <c r="V487" s="5"/>
      <c r="W487" s="5"/>
    </row>
    <row r="488" ht="15.75" customHeight="1">
      <c r="T488" s="5"/>
      <c r="U488" s="5"/>
      <c r="V488" s="5"/>
      <c r="W488" s="5"/>
    </row>
    <row r="489" ht="15.75" customHeight="1">
      <c r="T489" s="5"/>
      <c r="U489" s="5"/>
      <c r="V489" s="5"/>
      <c r="W489" s="5"/>
    </row>
    <row r="490" ht="15.75" customHeight="1">
      <c r="T490" s="5"/>
      <c r="U490" s="5"/>
      <c r="V490" s="5"/>
      <c r="W490" s="5"/>
    </row>
    <row r="491" ht="15.75" customHeight="1">
      <c r="T491" s="5"/>
      <c r="U491" s="5"/>
      <c r="V491" s="5"/>
      <c r="W491" s="5"/>
    </row>
    <row r="492" ht="15.75" customHeight="1">
      <c r="T492" s="5"/>
      <c r="U492" s="5"/>
      <c r="V492" s="5"/>
      <c r="W492" s="5"/>
    </row>
    <row r="493" ht="15.75" customHeight="1">
      <c r="T493" s="5"/>
      <c r="U493" s="5"/>
      <c r="V493" s="5"/>
      <c r="W493" s="5"/>
    </row>
    <row r="494" ht="15.75" customHeight="1">
      <c r="T494" s="5"/>
      <c r="U494" s="5"/>
      <c r="V494" s="5"/>
      <c r="W494" s="5"/>
    </row>
    <row r="495" ht="15.75" customHeight="1">
      <c r="T495" s="5"/>
      <c r="U495" s="5"/>
      <c r="V495" s="5"/>
      <c r="W495" s="5"/>
    </row>
    <row r="496" ht="15.75" customHeight="1">
      <c r="T496" s="5"/>
      <c r="U496" s="5"/>
      <c r="V496" s="5"/>
      <c r="W496" s="5"/>
    </row>
    <row r="497" ht="15.75" customHeight="1">
      <c r="T497" s="5"/>
      <c r="U497" s="5"/>
      <c r="V497" s="5"/>
      <c r="W497" s="5"/>
    </row>
    <row r="498" ht="15.75" customHeight="1">
      <c r="T498" s="5"/>
      <c r="U498" s="5"/>
      <c r="V498" s="5"/>
      <c r="W498" s="5"/>
    </row>
    <row r="499" ht="15.75" customHeight="1">
      <c r="T499" s="5"/>
      <c r="U499" s="5"/>
      <c r="V499" s="5"/>
      <c r="W499" s="5"/>
    </row>
    <row r="500" ht="15.75" customHeight="1">
      <c r="T500" s="5"/>
      <c r="U500" s="5"/>
      <c r="V500" s="5"/>
      <c r="W500" s="5"/>
    </row>
    <row r="501" ht="15.75" customHeight="1">
      <c r="T501" s="5"/>
      <c r="U501" s="5"/>
      <c r="V501" s="5"/>
      <c r="W501" s="5"/>
    </row>
    <row r="502" ht="15.75" customHeight="1">
      <c r="T502" s="5"/>
      <c r="U502" s="5"/>
      <c r="V502" s="5"/>
      <c r="W502" s="5"/>
    </row>
    <row r="503" ht="15.75" customHeight="1">
      <c r="T503" s="5"/>
      <c r="U503" s="5"/>
      <c r="V503" s="5"/>
      <c r="W503" s="5"/>
    </row>
    <row r="504" ht="15.75" customHeight="1">
      <c r="T504" s="5"/>
      <c r="U504" s="5"/>
      <c r="V504" s="5"/>
      <c r="W504" s="5"/>
    </row>
    <row r="505" ht="15.75" customHeight="1">
      <c r="T505" s="5"/>
      <c r="U505" s="5"/>
      <c r="V505" s="5"/>
      <c r="W505" s="5"/>
    </row>
    <row r="506" ht="15.75" customHeight="1">
      <c r="T506" s="5"/>
      <c r="U506" s="5"/>
      <c r="V506" s="5"/>
      <c r="W506" s="5"/>
    </row>
    <row r="507" ht="15.75" customHeight="1">
      <c r="T507" s="5"/>
      <c r="U507" s="5"/>
      <c r="V507" s="5"/>
      <c r="W507" s="5"/>
    </row>
    <row r="508" ht="15.75" customHeight="1">
      <c r="T508" s="5"/>
      <c r="U508" s="5"/>
      <c r="V508" s="5"/>
      <c r="W508" s="5"/>
    </row>
    <row r="509" ht="15.75" customHeight="1">
      <c r="T509" s="5"/>
      <c r="U509" s="5"/>
      <c r="V509" s="5"/>
      <c r="W509" s="5"/>
    </row>
    <row r="510" ht="15.75" customHeight="1">
      <c r="T510" s="5"/>
      <c r="U510" s="5"/>
      <c r="V510" s="5"/>
      <c r="W510" s="5"/>
    </row>
    <row r="511" ht="15.75" customHeight="1">
      <c r="T511" s="5"/>
      <c r="U511" s="5"/>
      <c r="V511" s="5"/>
      <c r="W511" s="5"/>
    </row>
    <row r="512" ht="15.75" customHeight="1">
      <c r="T512" s="5"/>
      <c r="U512" s="5"/>
      <c r="V512" s="5"/>
      <c r="W512" s="5"/>
    </row>
    <row r="513" ht="15.75" customHeight="1">
      <c r="T513" s="5"/>
      <c r="U513" s="5"/>
      <c r="V513" s="5"/>
      <c r="W513" s="5"/>
    </row>
    <row r="514" ht="15.75" customHeight="1">
      <c r="T514" s="5"/>
      <c r="U514" s="5"/>
      <c r="V514" s="5"/>
      <c r="W514" s="5"/>
    </row>
    <row r="515" ht="15.75" customHeight="1">
      <c r="T515" s="5"/>
      <c r="U515" s="5"/>
      <c r="V515" s="5"/>
      <c r="W515" s="5"/>
    </row>
    <row r="516" ht="15.75" customHeight="1">
      <c r="T516" s="5"/>
      <c r="U516" s="5"/>
      <c r="V516" s="5"/>
      <c r="W516" s="5"/>
    </row>
    <row r="517" ht="15.75" customHeight="1">
      <c r="T517" s="5"/>
      <c r="U517" s="5"/>
      <c r="V517" s="5"/>
      <c r="W517" s="5"/>
    </row>
    <row r="518" ht="15.75" customHeight="1">
      <c r="T518" s="5"/>
      <c r="U518" s="5"/>
      <c r="V518" s="5"/>
      <c r="W518" s="5"/>
    </row>
    <row r="519" ht="15.75" customHeight="1">
      <c r="T519" s="5"/>
      <c r="U519" s="5"/>
      <c r="V519" s="5"/>
      <c r="W519" s="5"/>
    </row>
    <row r="520" ht="15.75" customHeight="1">
      <c r="T520" s="5"/>
      <c r="U520" s="5"/>
      <c r="V520" s="5"/>
      <c r="W520" s="5"/>
    </row>
    <row r="521" ht="15.75" customHeight="1">
      <c r="T521" s="5"/>
      <c r="U521" s="5"/>
      <c r="V521" s="5"/>
      <c r="W521" s="5"/>
    </row>
    <row r="522" ht="15.75" customHeight="1">
      <c r="T522" s="5"/>
      <c r="U522" s="5"/>
      <c r="V522" s="5"/>
      <c r="W522" s="5"/>
    </row>
    <row r="523" ht="15.75" customHeight="1">
      <c r="T523" s="5"/>
      <c r="U523" s="5"/>
      <c r="V523" s="5"/>
      <c r="W523" s="5"/>
    </row>
    <row r="524" ht="15.75" customHeight="1">
      <c r="T524" s="5"/>
      <c r="U524" s="5"/>
      <c r="V524" s="5"/>
      <c r="W524" s="5"/>
    </row>
    <row r="525" ht="15.75" customHeight="1">
      <c r="T525" s="5"/>
      <c r="U525" s="5"/>
      <c r="V525" s="5"/>
      <c r="W525" s="5"/>
    </row>
    <row r="526" ht="15.75" customHeight="1">
      <c r="T526" s="5"/>
      <c r="U526" s="5"/>
      <c r="V526" s="5"/>
      <c r="W526" s="5"/>
    </row>
    <row r="527" ht="15.75" customHeight="1">
      <c r="T527" s="5"/>
      <c r="U527" s="5"/>
      <c r="V527" s="5"/>
      <c r="W527" s="5"/>
    </row>
    <row r="528" ht="15.75" customHeight="1">
      <c r="T528" s="5"/>
      <c r="U528" s="5"/>
      <c r="V528" s="5"/>
      <c r="W528" s="5"/>
    </row>
    <row r="529" ht="15.75" customHeight="1">
      <c r="T529" s="5"/>
      <c r="U529" s="5"/>
      <c r="V529" s="5"/>
      <c r="W529" s="5"/>
    </row>
    <row r="530" ht="15.75" customHeight="1">
      <c r="T530" s="5"/>
      <c r="U530" s="5"/>
      <c r="V530" s="5"/>
      <c r="W530" s="5"/>
    </row>
    <row r="531" ht="15.75" customHeight="1">
      <c r="T531" s="5"/>
      <c r="U531" s="5"/>
      <c r="V531" s="5"/>
      <c r="W531" s="5"/>
    </row>
    <row r="532" ht="15.75" customHeight="1">
      <c r="T532" s="5"/>
      <c r="U532" s="5"/>
      <c r="V532" s="5"/>
      <c r="W532" s="5"/>
    </row>
    <row r="533" ht="15.75" customHeight="1">
      <c r="T533" s="5"/>
      <c r="U533" s="5"/>
      <c r="V533" s="5"/>
      <c r="W533" s="5"/>
    </row>
    <row r="534" ht="15.75" customHeight="1">
      <c r="T534" s="5"/>
      <c r="U534" s="5"/>
      <c r="V534" s="5"/>
      <c r="W534" s="5"/>
    </row>
    <row r="535" ht="15.75" customHeight="1">
      <c r="T535" s="5"/>
      <c r="U535" s="5"/>
      <c r="V535" s="5"/>
      <c r="W535" s="5"/>
    </row>
    <row r="536" ht="15.75" customHeight="1">
      <c r="T536" s="5"/>
      <c r="U536" s="5"/>
      <c r="V536" s="5"/>
      <c r="W536" s="5"/>
    </row>
    <row r="537" ht="15.75" customHeight="1">
      <c r="T537" s="5"/>
      <c r="U537" s="5"/>
      <c r="V537" s="5"/>
      <c r="W537" s="5"/>
    </row>
    <row r="538" ht="15.75" customHeight="1">
      <c r="T538" s="5"/>
      <c r="U538" s="5"/>
      <c r="V538" s="5"/>
      <c r="W538" s="5"/>
    </row>
    <row r="539" ht="15.75" customHeight="1">
      <c r="T539" s="5"/>
      <c r="U539" s="5"/>
      <c r="V539" s="5"/>
      <c r="W539" s="5"/>
    </row>
    <row r="540" ht="15.75" customHeight="1">
      <c r="T540" s="5"/>
      <c r="U540" s="5"/>
      <c r="V540" s="5"/>
      <c r="W540" s="5"/>
    </row>
    <row r="541" ht="15.75" customHeight="1">
      <c r="T541" s="5"/>
      <c r="U541" s="5"/>
      <c r="V541" s="5"/>
      <c r="W541" s="5"/>
    </row>
    <row r="542" ht="15.75" customHeight="1">
      <c r="T542" s="5"/>
      <c r="U542" s="5"/>
      <c r="V542" s="5"/>
      <c r="W542" s="5"/>
    </row>
    <row r="543" ht="15.75" customHeight="1">
      <c r="T543" s="5"/>
      <c r="U543" s="5"/>
      <c r="V543" s="5"/>
      <c r="W543" s="5"/>
    </row>
    <row r="544" ht="15.75" customHeight="1">
      <c r="T544" s="5"/>
      <c r="U544" s="5"/>
      <c r="V544" s="5"/>
      <c r="W544" s="5"/>
    </row>
    <row r="545" ht="15.75" customHeight="1">
      <c r="T545" s="5"/>
      <c r="U545" s="5"/>
      <c r="V545" s="5"/>
      <c r="W545" s="5"/>
    </row>
    <row r="546" ht="15.75" customHeight="1">
      <c r="T546" s="5"/>
      <c r="U546" s="5"/>
      <c r="V546" s="5"/>
      <c r="W546" s="5"/>
    </row>
    <row r="547" ht="15.75" customHeight="1">
      <c r="T547" s="5"/>
      <c r="U547" s="5"/>
      <c r="V547" s="5"/>
      <c r="W547" s="5"/>
    </row>
    <row r="548" ht="15.75" customHeight="1">
      <c r="T548" s="5"/>
      <c r="U548" s="5"/>
      <c r="V548" s="5"/>
      <c r="W548" s="5"/>
    </row>
    <row r="549" ht="15.75" customHeight="1">
      <c r="T549" s="5"/>
      <c r="U549" s="5"/>
      <c r="V549" s="5"/>
      <c r="W549" s="5"/>
    </row>
    <row r="550" ht="15.75" customHeight="1">
      <c r="T550" s="5"/>
      <c r="U550" s="5"/>
      <c r="V550" s="5"/>
      <c r="W550" s="5"/>
    </row>
    <row r="551" ht="15.75" customHeight="1">
      <c r="T551" s="5"/>
      <c r="U551" s="5"/>
      <c r="V551" s="5"/>
      <c r="W551" s="5"/>
    </row>
    <row r="552" ht="15.75" customHeight="1">
      <c r="T552" s="5"/>
      <c r="U552" s="5"/>
      <c r="V552" s="5"/>
      <c r="W552" s="5"/>
    </row>
    <row r="553" ht="15.75" customHeight="1">
      <c r="T553" s="5"/>
      <c r="U553" s="5"/>
      <c r="V553" s="5"/>
      <c r="W553" s="5"/>
    </row>
    <row r="554" ht="15.75" customHeight="1">
      <c r="T554" s="5"/>
      <c r="U554" s="5"/>
      <c r="V554" s="5"/>
      <c r="W554" s="5"/>
    </row>
    <row r="555" ht="15.75" customHeight="1">
      <c r="T555" s="5"/>
      <c r="U555" s="5"/>
      <c r="V555" s="5"/>
      <c r="W555" s="5"/>
    </row>
    <row r="556" ht="15.75" customHeight="1">
      <c r="T556" s="5"/>
      <c r="U556" s="5"/>
      <c r="V556" s="5"/>
      <c r="W556" s="5"/>
    </row>
    <row r="557" ht="15.75" customHeight="1">
      <c r="T557" s="5"/>
      <c r="U557" s="5"/>
      <c r="V557" s="5"/>
      <c r="W557" s="5"/>
    </row>
    <row r="558" ht="15.75" customHeight="1">
      <c r="T558" s="5"/>
      <c r="U558" s="5"/>
      <c r="V558" s="5"/>
      <c r="W558" s="5"/>
    </row>
    <row r="559" ht="15.75" customHeight="1">
      <c r="T559" s="5"/>
      <c r="U559" s="5"/>
      <c r="V559" s="5"/>
      <c r="W559" s="5"/>
    </row>
    <row r="560" ht="15.75" customHeight="1">
      <c r="T560" s="5"/>
      <c r="U560" s="5"/>
      <c r="V560" s="5"/>
      <c r="W560" s="5"/>
    </row>
    <row r="561" ht="15.75" customHeight="1">
      <c r="T561" s="5"/>
      <c r="U561" s="5"/>
      <c r="V561" s="5"/>
      <c r="W561" s="5"/>
    </row>
    <row r="562" ht="15.75" customHeight="1">
      <c r="T562" s="5"/>
      <c r="U562" s="5"/>
      <c r="V562" s="5"/>
      <c r="W562" s="5"/>
    </row>
    <row r="563" ht="15.75" customHeight="1">
      <c r="T563" s="5"/>
      <c r="U563" s="5"/>
      <c r="V563" s="5"/>
      <c r="W563" s="5"/>
    </row>
    <row r="564" ht="15.75" customHeight="1">
      <c r="T564" s="5"/>
      <c r="U564" s="5"/>
      <c r="V564" s="5"/>
      <c r="W564" s="5"/>
    </row>
    <row r="565" ht="15.75" customHeight="1">
      <c r="T565" s="5"/>
      <c r="U565" s="5"/>
      <c r="V565" s="5"/>
      <c r="W565" s="5"/>
    </row>
    <row r="566" ht="15.75" customHeight="1">
      <c r="T566" s="5"/>
      <c r="U566" s="5"/>
      <c r="V566" s="5"/>
      <c r="W566" s="5"/>
    </row>
    <row r="567" ht="15.75" customHeight="1">
      <c r="T567" s="5"/>
      <c r="U567" s="5"/>
      <c r="V567" s="5"/>
      <c r="W567" s="5"/>
    </row>
    <row r="568" ht="15.75" customHeight="1">
      <c r="T568" s="5"/>
      <c r="U568" s="5"/>
      <c r="V568" s="5"/>
      <c r="W568" s="5"/>
    </row>
    <row r="569" ht="15.75" customHeight="1">
      <c r="T569" s="5"/>
      <c r="U569" s="5"/>
      <c r="V569" s="5"/>
      <c r="W569" s="5"/>
    </row>
    <row r="570" ht="15.75" customHeight="1">
      <c r="T570" s="5"/>
      <c r="U570" s="5"/>
      <c r="V570" s="5"/>
      <c r="W570" s="5"/>
    </row>
    <row r="571" ht="15.75" customHeight="1">
      <c r="T571" s="5"/>
      <c r="U571" s="5"/>
      <c r="V571" s="5"/>
      <c r="W571" s="5"/>
    </row>
    <row r="572" ht="15.75" customHeight="1">
      <c r="T572" s="5"/>
      <c r="U572" s="5"/>
      <c r="V572" s="5"/>
      <c r="W572" s="5"/>
    </row>
    <row r="573" ht="15.75" customHeight="1">
      <c r="T573" s="5"/>
      <c r="U573" s="5"/>
      <c r="V573" s="5"/>
      <c r="W573" s="5"/>
    </row>
    <row r="574" ht="15.75" customHeight="1">
      <c r="T574" s="5"/>
      <c r="U574" s="5"/>
      <c r="V574" s="5"/>
      <c r="W574" s="5"/>
    </row>
    <row r="575" ht="15.75" customHeight="1">
      <c r="T575" s="5"/>
      <c r="U575" s="5"/>
      <c r="V575" s="5"/>
      <c r="W575" s="5"/>
    </row>
    <row r="576" ht="15.75" customHeight="1">
      <c r="T576" s="5"/>
      <c r="U576" s="5"/>
      <c r="V576" s="5"/>
      <c r="W576" s="5"/>
    </row>
    <row r="577" ht="15.75" customHeight="1">
      <c r="T577" s="5"/>
      <c r="U577" s="5"/>
      <c r="V577" s="5"/>
      <c r="W577" s="5"/>
    </row>
    <row r="578" ht="15.75" customHeight="1">
      <c r="T578" s="5"/>
      <c r="U578" s="5"/>
      <c r="V578" s="5"/>
      <c r="W578" s="5"/>
    </row>
    <row r="579" ht="15.75" customHeight="1">
      <c r="T579" s="5"/>
      <c r="U579" s="5"/>
      <c r="V579" s="5"/>
      <c r="W579" s="5"/>
    </row>
    <row r="580" ht="15.75" customHeight="1">
      <c r="T580" s="5"/>
      <c r="U580" s="5"/>
      <c r="V580" s="5"/>
      <c r="W580" s="5"/>
    </row>
    <row r="581" ht="15.75" customHeight="1">
      <c r="T581" s="5"/>
      <c r="U581" s="5"/>
      <c r="V581" s="5"/>
      <c r="W581" s="5"/>
    </row>
    <row r="582" ht="15.75" customHeight="1">
      <c r="T582" s="5"/>
      <c r="U582" s="5"/>
      <c r="V582" s="5"/>
      <c r="W582" s="5"/>
    </row>
    <row r="583" ht="15.75" customHeight="1">
      <c r="T583" s="5"/>
      <c r="U583" s="5"/>
      <c r="V583" s="5"/>
      <c r="W583" s="5"/>
    </row>
    <row r="584" ht="15.75" customHeight="1">
      <c r="T584" s="5"/>
      <c r="U584" s="5"/>
      <c r="V584" s="5"/>
      <c r="W584" s="5"/>
    </row>
    <row r="585" ht="15.75" customHeight="1">
      <c r="T585" s="5"/>
      <c r="U585" s="5"/>
      <c r="V585" s="5"/>
      <c r="W585" s="5"/>
    </row>
    <row r="586" ht="15.75" customHeight="1">
      <c r="T586" s="5"/>
      <c r="U586" s="5"/>
      <c r="V586" s="5"/>
      <c r="W586" s="5"/>
    </row>
    <row r="587" ht="15.75" customHeight="1">
      <c r="T587" s="5"/>
      <c r="U587" s="5"/>
      <c r="V587" s="5"/>
      <c r="W587" s="5"/>
    </row>
    <row r="588" ht="15.75" customHeight="1">
      <c r="T588" s="5"/>
      <c r="U588" s="5"/>
      <c r="V588" s="5"/>
      <c r="W588" s="5"/>
    </row>
    <row r="589" ht="15.75" customHeight="1">
      <c r="T589" s="5"/>
      <c r="U589" s="5"/>
      <c r="V589" s="5"/>
      <c r="W589" s="5"/>
    </row>
    <row r="590" ht="15.75" customHeight="1">
      <c r="T590" s="5"/>
      <c r="U590" s="5"/>
      <c r="V590" s="5"/>
      <c r="W590" s="5"/>
    </row>
    <row r="591" ht="15.75" customHeight="1">
      <c r="T591" s="5"/>
      <c r="U591" s="5"/>
      <c r="V591" s="5"/>
      <c r="W591" s="5"/>
    </row>
    <row r="592" ht="15.75" customHeight="1">
      <c r="T592" s="5"/>
      <c r="U592" s="5"/>
      <c r="V592" s="5"/>
      <c r="W592" s="5"/>
    </row>
    <row r="593" ht="15.75" customHeight="1">
      <c r="T593" s="5"/>
      <c r="U593" s="5"/>
      <c r="V593" s="5"/>
      <c r="W593" s="5"/>
    </row>
    <row r="594" ht="15.75" customHeight="1">
      <c r="T594" s="5"/>
      <c r="U594" s="5"/>
      <c r="V594" s="5"/>
      <c r="W594" s="5"/>
    </row>
    <row r="595" ht="15.75" customHeight="1">
      <c r="T595" s="5"/>
      <c r="U595" s="5"/>
      <c r="V595" s="5"/>
      <c r="W595" s="5"/>
    </row>
    <row r="596" ht="15.75" customHeight="1">
      <c r="T596" s="5"/>
      <c r="U596" s="5"/>
      <c r="V596" s="5"/>
      <c r="W596" s="5"/>
    </row>
    <row r="597" ht="15.75" customHeight="1">
      <c r="T597" s="5"/>
      <c r="U597" s="5"/>
      <c r="V597" s="5"/>
      <c r="W597" s="5"/>
    </row>
    <row r="598" ht="15.75" customHeight="1">
      <c r="T598" s="5"/>
      <c r="U598" s="5"/>
      <c r="V598" s="5"/>
      <c r="W598" s="5"/>
    </row>
    <row r="599" ht="15.75" customHeight="1">
      <c r="T599" s="5"/>
      <c r="U599" s="5"/>
      <c r="V599" s="5"/>
      <c r="W599" s="5"/>
    </row>
    <row r="600" ht="15.75" customHeight="1">
      <c r="T600" s="5"/>
      <c r="U600" s="5"/>
      <c r="V600" s="5"/>
      <c r="W600" s="5"/>
    </row>
    <row r="601" ht="15.75" customHeight="1">
      <c r="T601" s="5"/>
      <c r="U601" s="5"/>
      <c r="V601" s="5"/>
      <c r="W601" s="5"/>
    </row>
    <row r="602" ht="15.75" customHeight="1">
      <c r="T602" s="5"/>
      <c r="U602" s="5"/>
      <c r="V602" s="5"/>
      <c r="W602" s="5"/>
    </row>
    <row r="603" ht="15.75" customHeight="1">
      <c r="T603" s="5"/>
      <c r="U603" s="5"/>
      <c r="V603" s="5"/>
      <c r="W603" s="5"/>
    </row>
    <row r="604" ht="15.75" customHeight="1">
      <c r="T604" s="5"/>
      <c r="U604" s="5"/>
      <c r="V604" s="5"/>
      <c r="W604" s="5"/>
    </row>
    <row r="605" ht="15.75" customHeight="1">
      <c r="T605" s="5"/>
      <c r="U605" s="5"/>
      <c r="V605" s="5"/>
      <c r="W605" s="5"/>
    </row>
    <row r="606" ht="15.75" customHeight="1">
      <c r="T606" s="5"/>
      <c r="U606" s="5"/>
      <c r="V606" s="5"/>
      <c r="W606" s="5"/>
    </row>
    <row r="607" ht="15.75" customHeight="1">
      <c r="T607" s="5"/>
      <c r="U607" s="5"/>
      <c r="V607" s="5"/>
      <c r="W607" s="5"/>
    </row>
    <row r="608" ht="15.75" customHeight="1">
      <c r="T608" s="5"/>
      <c r="U608" s="5"/>
      <c r="V608" s="5"/>
      <c r="W608" s="5"/>
    </row>
    <row r="609" ht="15.75" customHeight="1">
      <c r="T609" s="5"/>
      <c r="U609" s="5"/>
      <c r="V609" s="5"/>
      <c r="W609" s="5"/>
    </row>
    <row r="610" ht="15.75" customHeight="1">
      <c r="T610" s="5"/>
      <c r="U610" s="5"/>
      <c r="V610" s="5"/>
      <c r="W610" s="5"/>
    </row>
    <row r="611" ht="15.75" customHeight="1">
      <c r="T611" s="5"/>
      <c r="U611" s="5"/>
      <c r="V611" s="5"/>
      <c r="W611" s="5"/>
    </row>
    <row r="612" ht="15.75" customHeight="1">
      <c r="T612" s="5"/>
      <c r="U612" s="5"/>
      <c r="V612" s="5"/>
      <c r="W612" s="5"/>
    </row>
    <row r="613" ht="15.75" customHeight="1">
      <c r="T613" s="5"/>
      <c r="U613" s="5"/>
      <c r="V613" s="5"/>
      <c r="W613" s="5"/>
    </row>
    <row r="614" ht="15.75" customHeight="1">
      <c r="T614" s="5"/>
      <c r="U614" s="5"/>
      <c r="V614" s="5"/>
      <c r="W614" s="5"/>
    </row>
    <row r="615" ht="15.75" customHeight="1">
      <c r="T615" s="5"/>
      <c r="U615" s="5"/>
      <c r="V615" s="5"/>
      <c r="W615" s="5"/>
    </row>
    <row r="616" ht="15.75" customHeight="1">
      <c r="T616" s="5"/>
      <c r="U616" s="5"/>
      <c r="V616" s="5"/>
      <c r="W616" s="5"/>
    </row>
    <row r="617" ht="15.75" customHeight="1">
      <c r="T617" s="5"/>
      <c r="U617" s="5"/>
      <c r="V617" s="5"/>
      <c r="W617" s="5"/>
    </row>
    <row r="618" ht="15.75" customHeight="1">
      <c r="T618" s="5"/>
      <c r="U618" s="5"/>
      <c r="V618" s="5"/>
      <c r="W618" s="5"/>
    </row>
    <row r="619" ht="15.75" customHeight="1">
      <c r="T619" s="5"/>
      <c r="U619" s="5"/>
      <c r="V619" s="5"/>
      <c r="W619" s="5"/>
    </row>
    <row r="620" ht="15.75" customHeight="1">
      <c r="T620" s="5"/>
      <c r="U620" s="5"/>
      <c r="V620" s="5"/>
      <c r="W620" s="5"/>
    </row>
    <row r="621" ht="15.75" customHeight="1">
      <c r="T621" s="5"/>
      <c r="U621" s="5"/>
      <c r="V621" s="5"/>
      <c r="W621" s="5"/>
    </row>
    <row r="622" ht="15.75" customHeight="1">
      <c r="T622" s="5"/>
      <c r="U622" s="5"/>
      <c r="V622" s="5"/>
      <c r="W622" s="5"/>
    </row>
    <row r="623" ht="15.75" customHeight="1">
      <c r="T623" s="5"/>
      <c r="U623" s="5"/>
      <c r="V623" s="5"/>
      <c r="W623" s="5"/>
    </row>
    <row r="624" ht="15.75" customHeight="1">
      <c r="T624" s="5"/>
      <c r="U624" s="5"/>
      <c r="V624" s="5"/>
      <c r="W624" s="5"/>
    </row>
    <row r="625" ht="15.75" customHeight="1">
      <c r="T625" s="5"/>
      <c r="U625" s="5"/>
      <c r="V625" s="5"/>
      <c r="W625" s="5"/>
    </row>
    <row r="626" ht="15.75" customHeight="1">
      <c r="T626" s="5"/>
      <c r="U626" s="5"/>
      <c r="V626" s="5"/>
      <c r="W626" s="5"/>
    </row>
    <row r="627" ht="15.75" customHeight="1">
      <c r="T627" s="5"/>
      <c r="U627" s="5"/>
      <c r="V627" s="5"/>
      <c r="W627" s="5"/>
    </row>
    <row r="628" ht="15.75" customHeight="1">
      <c r="T628" s="5"/>
      <c r="U628" s="5"/>
      <c r="V628" s="5"/>
      <c r="W628" s="5"/>
    </row>
    <row r="629" ht="15.75" customHeight="1">
      <c r="T629" s="5"/>
      <c r="U629" s="5"/>
      <c r="V629" s="5"/>
      <c r="W629" s="5"/>
    </row>
    <row r="630" ht="15.75" customHeight="1">
      <c r="T630" s="5"/>
      <c r="U630" s="5"/>
      <c r="V630" s="5"/>
      <c r="W630" s="5"/>
    </row>
    <row r="631" ht="15.75" customHeight="1">
      <c r="T631" s="5"/>
      <c r="U631" s="5"/>
      <c r="V631" s="5"/>
      <c r="W631" s="5"/>
    </row>
    <row r="632" ht="15.75" customHeight="1">
      <c r="T632" s="5"/>
      <c r="U632" s="5"/>
      <c r="V632" s="5"/>
      <c r="W632" s="5"/>
    </row>
    <row r="633" ht="15.75" customHeight="1">
      <c r="T633" s="5"/>
      <c r="U633" s="5"/>
      <c r="V633" s="5"/>
      <c r="W633" s="5"/>
    </row>
    <row r="634" ht="15.75" customHeight="1">
      <c r="T634" s="5"/>
      <c r="U634" s="5"/>
      <c r="V634" s="5"/>
      <c r="W634" s="5"/>
    </row>
    <row r="635" ht="15.75" customHeight="1">
      <c r="T635" s="5"/>
      <c r="U635" s="5"/>
      <c r="V635" s="5"/>
      <c r="W635" s="5"/>
    </row>
    <row r="636" ht="15.75" customHeight="1">
      <c r="T636" s="5"/>
      <c r="U636" s="5"/>
      <c r="V636" s="5"/>
      <c r="W636" s="5"/>
    </row>
    <row r="637" ht="15.75" customHeight="1">
      <c r="T637" s="5"/>
      <c r="U637" s="5"/>
      <c r="V637" s="5"/>
      <c r="W637" s="5"/>
    </row>
    <row r="638" ht="15.75" customHeight="1">
      <c r="T638" s="5"/>
      <c r="U638" s="5"/>
      <c r="V638" s="5"/>
      <c r="W638" s="5"/>
    </row>
    <row r="639" ht="15.75" customHeight="1">
      <c r="T639" s="5"/>
      <c r="U639" s="5"/>
      <c r="V639" s="5"/>
      <c r="W639" s="5"/>
    </row>
    <row r="640" ht="15.75" customHeight="1">
      <c r="T640" s="5"/>
      <c r="U640" s="5"/>
      <c r="V640" s="5"/>
      <c r="W640" s="5"/>
    </row>
    <row r="641" ht="15.75" customHeight="1">
      <c r="T641" s="5"/>
      <c r="U641" s="5"/>
      <c r="V641" s="5"/>
      <c r="W641" s="5"/>
    </row>
    <row r="642" ht="15.75" customHeight="1">
      <c r="T642" s="5"/>
      <c r="U642" s="5"/>
      <c r="V642" s="5"/>
      <c r="W642" s="5"/>
    </row>
    <row r="643" ht="15.75" customHeight="1">
      <c r="T643" s="5"/>
      <c r="U643" s="5"/>
      <c r="V643" s="5"/>
      <c r="W643" s="5"/>
    </row>
    <row r="644" ht="15.75" customHeight="1">
      <c r="T644" s="5"/>
      <c r="U644" s="5"/>
      <c r="V644" s="5"/>
      <c r="W644" s="5"/>
    </row>
    <row r="645" ht="15.75" customHeight="1">
      <c r="T645" s="5"/>
      <c r="U645" s="5"/>
      <c r="V645" s="5"/>
      <c r="W645" s="5"/>
    </row>
    <row r="646" ht="15.75" customHeight="1">
      <c r="T646" s="5"/>
      <c r="U646" s="5"/>
      <c r="V646" s="5"/>
      <c r="W646" s="5"/>
    </row>
    <row r="647" ht="15.75" customHeight="1">
      <c r="T647" s="5"/>
      <c r="U647" s="5"/>
      <c r="V647" s="5"/>
      <c r="W647" s="5"/>
    </row>
    <row r="648" ht="15.75" customHeight="1">
      <c r="T648" s="5"/>
      <c r="U648" s="5"/>
      <c r="V648" s="5"/>
      <c r="W648" s="5"/>
    </row>
    <row r="649" ht="15.75" customHeight="1">
      <c r="T649" s="5"/>
      <c r="U649" s="5"/>
      <c r="V649" s="5"/>
      <c r="W649" s="5"/>
    </row>
    <row r="650" ht="15.75" customHeight="1">
      <c r="T650" s="5"/>
      <c r="U650" s="5"/>
      <c r="V650" s="5"/>
      <c r="W650" s="5"/>
    </row>
    <row r="651" ht="15.75" customHeight="1">
      <c r="T651" s="5"/>
      <c r="U651" s="5"/>
      <c r="V651" s="5"/>
      <c r="W651" s="5"/>
    </row>
    <row r="652" ht="15.75" customHeight="1">
      <c r="T652" s="5"/>
      <c r="U652" s="5"/>
      <c r="V652" s="5"/>
      <c r="W652" s="5"/>
    </row>
    <row r="653" ht="15.75" customHeight="1">
      <c r="T653" s="5"/>
      <c r="U653" s="5"/>
      <c r="V653" s="5"/>
      <c r="W653" s="5"/>
    </row>
    <row r="654" ht="15.75" customHeight="1">
      <c r="T654" s="5"/>
      <c r="U654" s="5"/>
      <c r="V654" s="5"/>
      <c r="W654" s="5"/>
    </row>
    <row r="655" ht="15.75" customHeight="1">
      <c r="T655" s="5"/>
      <c r="U655" s="5"/>
      <c r="V655" s="5"/>
      <c r="W655" s="5"/>
    </row>
    <row r="656" ht="15.75" customHeight="1">
      <c r="T656" s="5"/>
      <c r="U656" s="5"/>
      <c r="V656" s="5"/>
      <c r="W656" s="5"/>
    </row>
    <row r="657" ht="15.75" customHeight="1">
      <c r="T657" s="5"/>
      <c r="U657" s="5"/>
      <c r="V657" s="5"/>
      <c r="W657" s="5"/>
    </row>
    <row r="658" ht="15.75" customHeight="1">
      <c r="T658" s="5"/>
      <c r="U658" s="5"/>
      <c r="V658" s="5"/>
      <c r="W658" s="5"/>
    </row>
    <row r="659" ht="15.75" customHeight="1">
      <c r="T659" s="5"/>
      <c r="U659" s="5"/>
      <c r="V659" s="5"/>
      <c r="W659" s="5"/>
    </row>
    <row r="660" ht="15.75" customHeight="1">
      <c r="T660" s="5"/>
      <c r="U660" s="5"/>
      <c r="V660" s="5"/>
      <c r="W660" s="5"/>
    </row>
    <row r="661" ht="15.75" customHeight="1">
      <c r="T661" s="5"/>
      <c r="U661" s="5"/>
      <c r="V661" s="5"/>
      <c r="W661" s="5"/>
    </row>
    <row r="662" ht="15.75" customHeight="1">
      <c r="T662" s="5"/>
      <c r="U662" s="5"/>
      <c r="V662" s="5"/>
      <c r="W662" s="5"/>
    </row>
    <row r="663" ht="15.75" customHeight="1">
      <c r="T663" s="5"/>
      <c r="U663" s="5"/>
      <c r="V663" s="5"/>
      <c r="W663" s="5"/>
    </row>
    <row r="664" ht="15.75" customHeight="1">
      <c r="T664" s="5"/>
      <c r="U664" s="5"/>
      <c r="V664" s="5"/>
      <c r="W664" s="5"/>
    </row>
    <row r="665" ht="15.75" customHeight="1">
      <c r="T665" s="5"/>
      <c r="U665" s="5"/>
      <c r="V665" s="5"/>
      <c r="W665" s="5"/>
    </row>
    <row r="666" ht="15.75" customHeight="1">
      <c r="T666" s="5"/>
      <c r="U666" s="5"/>
      <c r="V666" s="5"/>
      <c r="W666" s="5"/>
    </row>
    <row r="667" ht="15.75" customHeight="1">
      <c r="T667" s="5"/>
      <c r="U667" s="5"/>
      <c r="V667" s="5"/>
      <c r="W667" s="5"/>
    </row>
    <row r="668" ht="15.75" customHeight="1">
      <c r="T668" s="5"/>
      <c r="U668" s="5"/>
      <c r="V668" s="5"/>
      <c r="W668" s="5"/>
    </row>
    <row r="669" ht="15.75" customHeight="1">
      <c r="T669" s="5"/>
      <c r="U669" s="5"/>
      <c r="V669" s="5"/>
      <c r="W669" s="5"/>
    </row>
    <row r="670" ht="15.75" customHeight="1">
      <c r="T670" s="5"/>
      <c r="U670" s="5"/>
      <c r="V670" s="5"/>
      <c r="W670" s="5"/>
    </row>
    <row r="671" ht="15.75" customHeight="1">
      <c r="T671" s="5"/>
      <c r="U671" s="5"/>
      <c r="V671" s="5"/>
      <c r="W671" s="5"/>
    </row>
    <row r="672" ht="15.75" customHeight="1">
      <c r="T672" s="5"/>
      <c r="U672" s="5"/>
      <c r="V672" s="5"/>
      <c r="W672" s="5"/>
    </row>
    <row r="673" ht="15.75" customHeight="1">
      <c r="T673" s="5"/>
      <c r="U673" s="5"/>
      <c r="V673" s="5"/>
      <c r="W673" s="5"/>
    </row>
    <row r="674" ht="15.75" customHeight="1">
      <c r="T674" s="5"/>
      <c r="U674" s="5"/>
      <c r="V674" s="5"/>
      <c r="W674" s="5"/>
    </row>
    <row r="675" ht="15.75" customHeight="1">
      <c r="T675" s="5"/>
      <c r="U675" s="5"/>
      <c r="V675" s="5"/>
      <c r="W675" s="5"/>
    </row>
    <row r="676" ht="15.75" customHeight="1">
      <c r="T676" s="5"/>
      <c r="U676" s="5"/>
      <c r="V676" s="5"/>
      <c r="W676" s="5"/>
    </row>
    <row r="677" ht="15.75" customHeight="1">
      <c r="T677" s="5"/>
      <c r="U677" s="5"/>
      <c r="V677" s="5"/>
      <c r="W677" s="5"/>
    </row>
    <row r="678" ht="15.75" customHeight="1">
      <c r="T678" s="5"/>
      <c r="U678" s="5"/>
      <c r="V678" s="5"/>
      <c r="W678" s="5"/>
    </row>
    <row r="679" ht="15.75" customHeight="1">
      <c r="T679" s="5"/>
      <c r="U679" s="5"/>
      <c r="V679" s="5"/>
      <c r="W679" s="5"/>
    </row>
    <row r="680" ht="15.75" customHeight="1">
      <c r="T680" s="5"/>
      <c r="U680" s="5"/>
      <c r="V680" s="5"/>
      <c r="W680" s="5"/>
    </row>
    <row r="681" ht="15.75" customHeight="1">
      <c r="T681" s="5"/>
      <c r="U681" s="5"/>
      <c r="V681" s="5"/>
      <c r="W681" s="5"/>
    </row>
    <row r="682" ht="15.75" customHeight="1">
      <c r="T682" s="5"/>
      <c r="U682" s="5"/>
      <c r="V682" s="5"/>
      <c r="W682" s="5"/>
    </row>
    <row r="683" ht="15.75" customHeight="1">
      <c r="T683" s="5"/>
      <c r="U683" s="5"/>
      <c r="V683" s="5"/>
      <c r="W683" s="5"/>
    </row>
    <row r="684" ht="15.75" customHeight="1">
      <c r="T684" s="5"/>
      <c r="U684" s="5"/>
      <c r="V684" s="5"/>
      <c r="W684" s="5"/>
    </row>
    <row r="685" ht="15.75" customHeight="1">
      <c r="T685" s="5"/>
      <c r="U685" s="5"/>
      <c r="V685" s="5"/>
      <c r="W685" s="5"/>
    </row>
    <row r="686" ht="15.75" customHeight="1">
      <c r="T686" s="5"/>
      <c r="U686" s="5"/>
      <c r="V686" s="5"/>
      <c r="W686" s="5"/>
    </row>
    <row r="687" ht="15.75" customHeight="1">
      <c r="T687" s="5"/>
      <c r="U687" s="5"/>
      <c r="V687" s="5"/>
      <c r="W687" s="5"/>
    </row>
    <row r="688" ht="15.75" customHeight="1">
      <c r="T688" s="5"/>
      <c r="U688" s="5"/>
      <c r="V688" s="5"/>
      <c r="W688" s="5"/>
    </row>
    <row r="689" ht="15.75" customHeight="1">
      <c r="T689" s="5"/>
      <c r="U689" s="5"/>
      <c r="V689" s="5"/>
      <c r="W689" s="5"/>
    </row>
    <row r="690" ht="15.75" customHeight="1">
      <c r="T690" s="5"/>
      <c r="U690" s="5"/>
      <c r="V690" s="5"/>
      <c r="W690" s="5"/>
    </row>
    <row r="691" ht="15.75" customHeight="1">
      <c r="T691" s="5"/>
      <c r="U691" s="5"/>
      <c r="V691" s="5"/>
      <c r="W691" s="5"/>
    </row>
    <row r="692" ht="15.75" customHeight="1">
      <c r="T692" s="5"/>
      <c r="U692" s="5"/>
      <c r="V692" s="5"/>
      <c r="W692" s="5"/>
    </row>
    <row r="693" ht="15.75" customHeight="1">
      <c r="T693" s="5"/>
      <c r="U693" s="5"/>
      <c r="V693" s="5"/>
      <c r="W693" s="5"/>
    </row>
    <row r="694" ht="15.75" customHeight="1">
      <c r="T694" s="5"/>
      <c r="U694" s="5"/>
      <c r="V694" s="5"/>
      <c r="W694" s="5"/>
    </row>
    <row r="695" ht="15.75" customHeight="1">
      <c r="T695" s="5"/>
      <c r="U695" s="5"/>
      <c r="V695" s="5"/>
      <c r="W695" s="5"/>
    </row>
    <row r="696" ht="15.75" customHeight="1">
      <c r="T696" s="5"/>
      <c r="U696" s="5"/>
      <c r="V696" s="5"/>
      <c r="W696" s="5"/>
    </row>
    <row r="697" ht="15.75" customHeight="1">
      <c r="T697" s="5"/>
      <c r="U697" s="5"/>
      <c r="V697" s="5"/>
      <c r="W697" s="5"/>
    </row>
    <row r="698" ht="15.75" customHeight="1">
      <c r="T698" s="5"/>
      <c r="U698" s="5"/>
      <c r="V698" s="5"/>
      <c r="W698" s="5"/>
    </row>
    <row r="699" ht="15.75" customHeight="1">
      <c r="T699" s="5"/>
      <c r="U699" s="5"/>
      <c r="V699" s="5"/>
      <c r="W699" s="5"/>
    </row>
    <row r="700" ht="15.75" customHeight="1">
      <c r="T700" s="5"/>
      <c r="U700" s="5"/>
      <c r="V700" s="5"/>
      <c r="W700" s="5"/>
    </row>
    <row r="701" ht="15.75" customHeight="1">
      <c r="T701" s="5"/>
      <c r="U701" s="5"/>
      <c r="V701" s="5"/>
      <c r="W701" s="5"/>
    </row>
    <row r="702" ht="15.75" customHeight="1">
      <c r="T702" s="5"/>
      <c r="U702" s="5"/>
      <c r="V702" s="5"/>
      <c r="W702" s="5"/>
    </row>
    <row r="703" ht="15.75" customHeight="1">
      <c r="T703" s="5"/>
      <c r="U703" s="5"/>
      <c r="V703" s="5"/>
      <c r="W703" s="5"/>
    </row>
    <row r="704" ht="15.75" customHeight="1">
      <c r="T704" s="5"/>
      <c r="U704" s="5"/>
      <c r="V704" s="5"/>
      <c r="W704" s="5"/>
    </row>
    <row r="705" ht="15.75" customHeight="1">
      <c r="T705" s="5"/>
      <c r="U705" s="5"/>
      <c r="V705" s="5"/>
      <c r="W705" s="5"/>
    </row>
    <row r="706" ht="15.75" customHeight="1">
      <c r="T706" s="5"/>
      <c r="U706" s="5"/>
      <c r="V706" s="5"/>
      <c r="W706" s="5"/>
    </row>
    <row r="707" ht="15.75" customHeight="1">
      <c r="T707" s="5"/>
      <c r="U707" s="5"/>
      <c r="V707" s="5"/>
      <c r="W707" s="5"/>
    </row>
    <row r="708" ht="15.75" customHeight="1">
      <c r="T708" s="5"/>
      <c r="U708" s="5"/>
      <c r="V708" s="5"/>
      <c r="W708" s="5"/>
    </row>
    <row r="709" ht="15.75" customHeight="1">
      <c r="T709" s="5"/>
      <c r="U709" s="5"/>
      <c r="V709" s="5"/>
      <c r="W709" s="5"/>
    </row>
    <row r="710" ht="15.75" customHeight="1">
      <c r="T710" s="5"/>
      <c r="U710" s="5"/>
      <c r="V710" s="5"/>
      <c r="W710" s="5"/>
    </row>
    <row r="711" ht="15.75" customHeight="1">
      <c r="T711" s="5"/>
      <c r="U711" s="5"/>
      <c r="V711" s="5"/>
      <c r="W711" s="5"/>
    </row>
    <row r="712" ht="15.75" customHeight="1">
      <c r="T712" s="5"/>
      <c r="U712" s="5"/>
      <c r="V712" s="5"/>
      <c r="W712" s="5"/>
    </row>
    <row r="713" ht="15.75" customHeight="1">
      <c r="T713" s="5"/>
      <c r="U713" s="5"/>
      <c r="V713" s="5"/>
      <c r="W713" s="5"/>
    </row>
    <row r="714" ht="15.75" customHeight="1">
      <c r="T714" s="5"/>
      <c r="U714" s="5"/>
      <c r="V714" s="5"/>
      <c r="W714" s="5"/>
    </row>
    <row r="715" ht="15.75" customHeight="1">
      <c r="T715" s="5"/>
      <c r="U715" s="5"/>
      <c r="V715" s="5"/>
      <c r="W715" s="5"/>
    </row>
    <row r="716" ht="15.75" customHeight="1">
      <c r="T716" s="5"/>
      <c r="U716" s="5"/>
      <c r="V716" s="5"/>
      <c r="W716" s="5"/>
    </row>
    <row r="717" ht="15.75" customHeight="1">
      <c r="T717" s="5"/>
      <c r="U717" s="5"/>
      <c r="V717" s="5"/>
      <c r="W717" s="5"/>
    </row>
    <row r="718" ht="15.75" customHeight="1">
      <c r="T718" s="5"/>
      <c r="U718" s="5"/>
      <c r="V718" s="5"/>
      <c r="W718" s="5"/>
    </row>
    <row r="719" ht="15.75" customHeight="1">
      <c r="T719" s="5"/>
      <c r="U719" s="5"/>
      <c r="V719" s="5"/>
      <c r="W719" s="5"/>
    </row>
    <row r="720" ht="15.75" customHeight="1">
      <c r="T720" s="5"/>
      <c r="U720" s="5"/>
      <c r="V720" s="5"/>
      <c r="W720" s="5"/>
    </row>
    <row r="721" ht="15.75" customHeight="1">
      <c r="T721" s="5"/>
      <c r="U721" s="5"/>
      <c r="V721" s="5"/>
      <c r="W721" s="5"/>
    </row>
    <row r="722" ht="15.75" customHeight="1">
      <c r="T722" s="5"/>
      <c r="U722" s="5"/>
      <c r="V722" s="5"/>
      <c r="W722" s="5"/>
    </row>
    <row r="723" ht="15.75" customHeight="1">
      <c r="T723" s="5"/>
      <c r="U723" s="5"/>
      <c r="V723" s="5"/>
      <c r="W723" s="5"/>
    </row>
    <row r="724" ht="15.75" customHeight="1">
      <c r="T724" s="5"/>
      <c r="U724" s="5"/>
      <c r="V724" s="5"/>
      <c r="W724" s="5"/>
    </row>
    <row r="725" ht="15.75" customHeight="1">
      <c r="T725" s="5"/>
      <c r="U725" s="5"/>
      <c r="V725" s="5"/>
      <c r="W725" s="5"/>
    </row>
    <row r="726" ht="15.75" customHeight="1">
      <c r="T726" s="5"/>
      <c r="U726" s="5"/>
      <c r="V726" s="5"/>
      <c r="W726" s="5"/>
    </row>
    <row r="727" ht="15.75" customHeight="1">
      <c r="T727" s="5"/>
      <c r="U727" s="5"/>
      <c r="V727" s="5"/>
      <c r="W727" s="5"/>
    </row>
    <row r="728" ht="15.75" customHeight="1">
      <c r="T728" s="5"/>
      <c r="U728" s="5"/>
      <c r="V728" s="5"/>
      <c r="W728" s="5"/>
    </row>
    <row r="729" ht="15.75" customHeight="1">
      <c r="T729" s="5"/>
      <c r="U729" s="5"/>
      <c r="V729" s="5"/>
      <c r="W729" s="5"/>
    </row>
    <row r="730" ht="15.75" customHeight="1">
      <c r="T730" s="5"/>
      <c r="U730" s="5"/>
      <c r="V730" s="5"/>
      <c r="W730" s="5"/>
    </row>
    <row r="731" ht="15.75" customHeight="1">
      <c r="T731" s="5"/>
      <c r="U731" s="5"/>
      <c r="V731" s="5"/>
      <c r="W731" s="5"/>
    </row>
    <row r="732" ht="15.75" customHeight="1">
      <c r="T732" s="5"/>
      <c r="U732" s="5"/>
      <c r="V732" s="5"/>
      <c r="W732" s="5"/>
    </row>
    <row r="733" ht="15.75" customHeight="1">
      <c r="T733" s="5"/>
      <c r="U733" s="5"/>
      <c r="V733" s="5"/>
      <c r="W733" s="5"/>
    </row>
    <row r="734" ht="15.75" customHeight="1">
      <c r="T734" s="5"/>
      <c r="U734" s="5"/>
      <c r="V734" s="5"/>
      <c r="W734" s="5"/>
    </row>
    <row r="735" ht="15.75" customHeight="1">
      <c r="T735" s="5"/>
      <c r="U735" s="5"/>
      <c r="V735" s="5"/>
      <c r="W735" s="5"/>
    </row>
    <row r="736" ht="15.75" customHeight="1">
      <c r="T736" s="5"/>
      <c r="U736" s="5"/>
      <c r="V736" s="5"/>
      <c r="W736" s="5"/>
    </row>
    <row r="737" ht="15.75" customHeight="1">
      <c r="T737" s="5"/>
      <c r="U737" s="5"/>
      <c r="V737" s="5"/>
      <c r="W737" s="5"/>
    </row>
    <row r="738" ht="15.75" customHeight="1">
      <c r="T738" s="5"/>
      <c r="U738" s="5"/>
      <c r="V738" s="5"/>
      <c r="W738" s="5"/>
    </row>
    <row r="739" ht="15.75" customHeight="1">
      <c r="T739" s="5"/>
      <c r="U739" s="5"/>
      <c r="V739" s="5"/>
      <c r="W739" s="5"/>
    </row>
    <row r="740" ht="15.75" customHeight="1">
      <c r="T740" s="5"/>
      <c r="U740" s="5"/>
      <c r="V740" s="5"/>
      <c r="W740" s="5"/>
    </row>
    <row r="741" ht="15.75" customHeight="1">
      <c r="T741" s="5"/>
      <c r="U741" s="5"/>
      <c r="V741" s="5"/>
      <c r="W741" s="5"/>
    </row>
    <row r="742" ht="15.75" customHeight="1">
      <c r="T742" s="5"/>
      <c r="U742" s="5"/>
      <c r="V742" s="5"/>
      <c r="W742" s="5"/>
    </row>
    <row r="743" ht="15.75" customHeight="1">
      <c r="T743" s="5"/>
      <c r="U743" s="5"/>
      <c r="V743" s="5"/>
      <c r="W743" s="5"/>
    </row>
    <row r="744" ht="15.75" customHeight="1">
      <c r="T744" s="5"/>
      <c r="U744" s="5"/>
      <c r="V744" s="5"/>
      <c r="W744" s="5"/>
    </row>
    <row r="745" ht="15.75" customHeight="1">
      <c r="T745" s="5"/>
      <c r="U745" s="5"/>
      <c r="V745" s="5"/>
      <c r="W745" s="5"/>
    </row>
    <row r="746" ht="15.75" customHeight="1">
      <c r="T746" s="5"/>
      <c r="U746" s="5"/>
      <c r="V746" s="5"/>
      <c r="W746" s="5"/>
    </row>
    <row r="747" ht="15.75" customHeight="1">
      <c r="T747" s="5"/>
      <c r="U747" s="5"/>
      <c r="V747" s="5"/>
      <c r="W747" s="5"/>
    </row>
    <row r="748" ht="15.75" customHeight="1">
      <c r="T748" s="5"/>
      <c r="U748" s="5"/>
      <c r="V748" s="5"/>
      <c r="W748" s="5"/>
    </row>
    <row r="749" ht="15.75" customHeight="1">
      <c r="T749" s="5"/>
      <c r="U749" s="5"/>
      <c r="V749" s="5"/>
      <c r="W749" s="5"/>
    </row>
    <row r="750" ht="15.75" customHeight="1">
      <c r="T750" s="5"/>
      <c r="U750" s="5"/>
      <c r="V750" s="5"/>
      <c r="W750" s="5"/>
    </row>
    <row r="751" ht="15.75" customHeight="1">
      <c r="T751" s="5"/>
      <c r="U751" s="5"/>
      <c r="V751" s="5"/>
      <c r="W751" s="5"/>
    </row>
    <row r="752" ht="15.75" customHeight="1">
      <c r="T752" s="5"/>
      <c r="U752" s="5"/>
      <c r="V752" s="5"/>
      <c r="W752" s="5"/>
    </row>
    <row r="753" ht="15.75" customHeight="1">
      <c r="T753" s="5"/>
      <c r="U753" s="5"/>
      <c r="V753" s="5"/>
      <c r="W753" s="5"/>
    </row>
    <row r="754" ht="15.75" customHeight="1">
      <c r="T754" s="5"/>
      <c r="U754" s="5"/>
      <c r="V754" s="5"/>
      <c r="W754" s="5"/>
    </row>
    <row r="755" ht="15.75" customHeight="1">
      <c r="T755" s="5"/>
      <c r="U755" s="5"/>
      <c r="V755" s="5"/>
      <c r="W755" s="5"/>
    </row>
    <row r="756" ht="15.75" customHeight="1">
      <c r="T756" s="5"/>
      <c r="U756" s="5"/>
      <c r="V756" s="5"/>
      <c r="W756" s="5"/>
    </row>
    <row r="757" ht="15.75" customHeight="1">
      <c r="T757" s="5"/>
      <c r="U757" s="5"/>
      <c r="V757" s="5"/>
      <c r="W757" s="5"/>
    </row>
    <row r="758" ht="15.75" customHeight="1">
      <c r="T758" s="5"/>
      <c r="U758" s="5"/>
      <c r="V758" s="5"/>
      <c r="W758" s="5"/>
    </row>
    <row r="759" ht="15.75" customHeight="1">
      <c r="T759" s="5"/>
      <c r="U759" s="5"/>
      <c r="V759" s="5"/>
      <c r="W759" s="5"/>
    </row>
    <row r="760" ht="15.75" customHeight="1">
      <c r="T760" s="5"/>
      <c r="U760" s="5"/>
      <c r="V760" s="5"/>
      <c r="W760" s="5"/>
    </row>
    <row r="761" ht="15.75" customHeight="1">
      <c r="T761" s="5"/>
      <c r="U761" s="5"/>
      <c r="V761" s="5"/>
      <c r="W761" s="5"/>
    </row>
    <row r="762" ht="15.75" customHeight="1">
      <c r="T762" s="5"/>
      <c r="U762" s="5"/>
      <c r="V762" s="5"/>
      <c r="W762" s="5"/>
    </row>
    <row r="763" ht="15.75" customHeight="1">
      <c r="T763" s="5"/>
      <c r="U763" s="5"/>
      <c r="V763" s="5"/>
      <c r="W763" s="5"/>
    </row>
    <row r="764" ht="15.75" customHeight="1">
      <c r="T764" s="5"/>
      <c r="U764" s="5"/>
      <c r="V764" s="5"/>
      <c r="W764" s="5"/>
    </row>
    <row r="765" ht="15.75" customHeight="1">
      <c r="T765" s="5"/>
      <c r="U765" s="5"/>
      <c r="V765" s="5"/>
      <c r="W765" s="5"/>
    </row>
    <row r="766" ht="15.75" customHeight="1">
      <c r="T766" s="5"/>
      <c r="U766" s="5"/>
      <c r="V766" s="5"/>
      <c r="W766" s="5"/>
    </row>
    <row r="767" ht="15.75" customHeight="1">
      <c r="T767" s="5"/>
      <c r="U767" s="5"/>
      <c r="V767" s="5"/>
      <c r="W767" s="5"/>
    </row>
    <row r="768" ht="15.75" customHeight="1">
      <c r="T768" s="5"/>
      <c r="U768" s="5"/>
      <c r="V768" s="5"/>
      <c r="W768" s="5"/>
    </row>
    <row r="769" ht="15.75" customHeight="1">
      <c r="T769" s="5"/>
      <c r="U769" s="5"/>
      <c r="V769" s="5"/>
      <c r="W769" s="5"/>
    </row>
    <row r="770" ht="15.75" customHeight="1">
      <c r="T770" s="5"/>
      <c r="U770" s="5"/>
      <c r="V770" s="5"/>
      <c r="W770" s="5"/>
    </row>
    <row r="771" ht="15.75" customHeight="1">
      <c r="T771" s="5"/>
      <c r="U771" s="5"/>
      <c r="V771" s="5"/>
      <c r="W771" s="5"/>
    </row>
    <row r="772" ht="15.75" customHeight="1">
      <c r="T772" s="5"/>
      <c r="U772" s="5"/>
      <c r="V772" s="5"/>
      <c r="W772" s="5"/>
    </row>
    <row r="773" ht="15.75" customHeight="1">
      <c r="T773" s="5"/>
      <c r="U773" s="5"/>
      <c r="V773" s="5"/>
      <c r="W773" s="5"/>
    </row>
    <row r="774" ht="15.75" customHeight="1">
      <c r="T774" s="5"/>
      <c r="U774" s="5"/>
      <c r="V774" s="5"/>
      <c r="W774" s="5"/>
    </row>
    <row r="775" ht="15.75" customHeight="1">
      <c r="T775" s="5"/>
      <c r="U775" s="5"/>
      <c r="V775" s="5"/>
      <c r="W775" s="5"/>
    </row>
    <row r="776" ht="15.75" customHeight="1">
      <c r="T776" s="5"/>
      <c r="U776" s="5"/>
      <c r="V776" s="5"/>
      <c r="W776" s="5"/>
    </row>
    <row r="777" ht="15.75" customHeight="1">
      <c r="T777" s="5"/>
      <c r="U777" s="5"/>
      <c r="V777" s="5"/>
      <c r="W777" s="5"/>
    </row>
    <row r="778" ht="15.75" customHeight="1">
      <c r="T778" s="5"/>
      <c r="U778" s="5"/>
      <c r="V778" s="5"/>
      <c r="W778" s="5"/>
    </row>
    <row r="779" ht="15.75" customHeight="1">
      <c r="T779" s="5"/>
      <c r="U779" s="5"/>
      <c r="V779" s="5"/>
      <c r="W779" s="5"/>
    </row>
    <row r="780" ht="15.75" customHeight="1">
      <c r="T780" s="5"/>
      <c r="U780" s="5"/>
      <c r="V780" s="5"/>
      <c r="W780" s="5"/>
    </row>
    <row r="781" ht="15.75" customHeight="1">
      <c r="T781" s="5"/>
      <c r="U781" s="5"/>
      <c r="V781" s="5"/>
      <c r="W781" s="5"/>
    </row>
    <row r="782" ht="15.75" customHeight="1">
      <c r="T782" s="5"/>
      <c r="U782" s="5"/>
      <c r="V782" s="5"/>
      <c r="W782" s="5"/>
    </row>
    <row r="783" ht="15.75" customHeight="1">
      <c r="T783" s="5"/>
      <c r="U783" s="5"/>
      <c r="V783" s="5"/>
      <c r="W783" s="5"/>
    </row>
    <row r="784" ht="15.75" customHeight="1">
      <c r="T784" s="5"/>
      <c r="U784" s="5"/>
      <c r="V784" s="5"/>
      <c r="W784" s="5"/>
    </row>
    <row r="785" ht="15.75" customHeight="1">
      <c r="T785" s="5"/>
      <c r="U785" s="5"/>
      <c r="V785" s="5"/>
      <c r="W785" s="5"/>
    </row>
    <row r="786" ht="15.75" customHeight="1">
      <c r="T786" s="5"/>
      <c r="U786" s="5"/>
      <c r="V786" s="5"/>
      <c r="W786" s="5"/>
    </row>
    <row r="787" ht="15.75" customHeight="1">
      <c r="T787" s="5"/>
      <c r="U787" s="5"/>
      <c r="V787" s="5"/>
      <c r="W787" s="5"/>
    </row>
    <row r="788" ht="15.75" customHeight="1">
      <c r="T788" s="5"/>
      <c r="U788" s="5"/>
      <c r="V788" s="5"/>
      <c r="W788" s="5"/>
    </row>
    <row r="789" ht="15.75" customHeight="1">
      <c r="T789" s="5"/>
      <c r="U789" s="5"/>
      <c r="V789" s="5"/>
      <c r="W789" s="5"/>
    </row>
    <row r="790" ht="15.75" customHeight="1">
      <c r="T790" s="5"/>
      <c r="U790" s="5"/>
      <c r="V790" s="5"/>
      <c r="W790" s="5"/>
    </row>
    <row r="791" ht="15.75" customHeight="1">
      <c r="T791" s="5"/>
      <c r="U791" s="5"/>
      <c r="V791" s="5"/>
      <c r="W791" s="5"/>
    </row>
    <row r="792" ht="15.75" customHeight="1">
      <c r="T792" s="5"/>
      <c r="U792" s="5"/>
      <c r="V792" s="5"/>
      <c r="W792" s="5"/>
    </row>
    <row r="793" ht="15.75" customHeight="1">
      <c r="T793" s="5"/>
      <c r="U793" s="5"/>
      <c r="V793" s="5"/>
      <c r="W793" s="5"/>
    </row>
    <row r="794" ht="15.75" customHeight="1">
      <c r="T794" s="5"/>
      <c r="U794" s="5"/>
      <c r="V794" s="5"/>
      <c r="W794" s="5"/>
    </row>
    <row r="795" ht="15.75" customHeight="1">
      <c r="T795" s="5"/>
      <c r="U795" s="5"/>
      <c r="V795" s="5"/>
      <c r="W795" s="5"/>
    </row>
    <row r="796" ht="15.75" customHeight="1">
      <c r="T796" s="5"/>
      <c r="U796" s="5"/>
      <c r="V796" s="5"/>
      <c r="W796" s="5"/>
    </row>
    <row r="797" ht="15.75" customHeight="1">
      <c r="T797" s="5"/>
      <c r="U797" s="5"/>
      <c r="V797" s="5"/>
      <c r="W797" s="5"/>
    </row>
    <row r="798" ht="15.75" customHeight="1">
      <c r="T798" s="5"/>
      <c r="U798" s="5"/>
      <c r="V798" s="5"/>
      <c r="W798" s="5"/>
    </row>
    <row r="799" ht="15.75" customHeight="1">
      <c r="T799" s="5"/>
      <c r="U799" s="5"/>
      <c r="V799" s="5"/>
      <c r="W799" s="5"/>
    </row>
    <row r="800" ht="15.75" customHeight="1">
      <c r="T800" s="5"/>
      <c r="U800" s="5"/>
      <c r="V800" s="5"/>
      <c r="W800" s="5"/>
    </row>
    <row r="801" ht="15.75" customHeight="1">
      <c r="T801" s="5"/>
      <c r="U801" s="5"/>
      <c r="V801" s="5"/>
      <c r="W801" s="5"/>
    </row>
    <row r="802" ht="15.75" customHeight="1">
      <c r="T802" s="5"/>
      <c r="U802" s="5"/>
      <c r="V802" s="5"/>
      <c r="W802" s="5"/>
    </row>
    <row r="803" ht="15.75" customHeight="1">
      <c r="T803" s="5"/>
      <c r="U803" s="5"/>
      <c r="V803" s="5"/>
      <c r="W803" s="5"/>
    </row>
    <row r="804" ht="15.75" customHeight="1">
      <c r="T804" s="5"/>
      <c r="U804" s="5"/>
      <c r="V804" s="5"/>
      <c r="W804" s="5"/>
    </row>
    <row r="805" ht="15.75" customHeight="1">
      <c r="T805" s="5"/>
      <c r="U805" s="5"/>
      <c r="V805" s="5"/>
      <c r="W805" s="5"/>
    </row>
    <row r="806" ht="15.75" customHeight="1">
      <c r="T806" s="5"/>
      <c r="U806" s="5"/>
      <c r="V806" s="5"/>
      <c r="W806" s="5"/>
    </row>
    <row r="807" ht="15.75" customHeight="1">
      <c r="T807" s="5"/>
      <c r="U807" s="5"/>
      <c r="V807" s="5"/>
      <c r="W807" s="5"/>
    </row>
    <row r="808" ht="15.75" customHeight="1">
      <c r="T808" s="5"/>
      <c r="U808" s="5"/>
      <c r="V808" s="5"/>
      <c r="W808" s="5"/>
    </row>
    <row r="809" ht="15.75" customHeight="1">
      <c r="T809" s="5"/>
      <c r="U809" s="5"/>
      <c r="V809" s="5"/>
      <c r="W809" s="5"/>
    </row>
    <row r="810" ht="15.75" customHeight="1">
      <c r="T810" s="5"/>
      <c r="U810" s="5"/>
      <c r="V810" s="5"/>
      <c r="W810" s="5"/>
    </row>
    <row r="811" ht="15.75" customHeight="1">
      <c r="T811" s="5"/>
      <c r="U811" s="5"/>
      <c r="V811" s="5"/>
      <c r="W811" s="5"/>
    </row>
    <row r="812" ht="15.75" customHeight="1">
      <c r="T812" s="5"/>
      <c r="U812" s="5"/>
      <c r="V812" s="5"/>
      <c r="W812" s="5"/>
    </row>
    <row r="813" ht="15.75" customHeight="1">
      <c r="T813" s="5"/>
      <c r="U813" s="5"/>
      <c r="V813" s="5"/>
      <c r="W813" s="5"/>
    </row>
    <row r="814" ht="15.75" customHeight="1">
      <c r="T814" s="5"/>
      <c r="U814" s="5"/>
      <c r="V814" s="5"/>
      <c r="W814" s="5"/>
    </row>
    <row r="815" ht="15.75" customHeight="1">
      <c r="T815" s="5"/>
      <c r="U815" s="5"/>
      <c r="V815" s="5"/>
      <c r="W815" s="5"/>
    </row>
    <row r="816" ht="15.75" customHeight="1">
      <c r="T816" s="5"/>
      <c r="U816" s="5"/>
      <c r="V816" s="5"/>
      <c r="W816" s="5"/>
    </row>
    <row r="817" ht="15.75" customHeight="1">
      <c r="T817" s="5"/>
      <c r="U817" s="5"/>
      <c r="V817" s="5"/>
      <c r="W817" s="5"/>
    </row>
    <row r="818" ht="15.75" customHeight="1">
      <c r="T818" s="5"/>
      <c r="U818" s="5"/>
      <c r="V818" s="5"/>
      <c r="W818" s="5"/>
    </row>
    <row r="819" ht="15.75" customHeight="1">
      <c r="T819" s="5"/>
      <c r="U819" s="5"/>
      <c r="V819" s="5"/>
      <c r="W819" s="5"/>
    </row>
    <row r="820" ht="15.75" customHeight="1">
      <c r="T820" s="5"/>
      <c r="U820" s="5"/>
      <c r="V820" s="5"/>
      <c r="W820" s="5"/>
    </row>
    <row r="821" ht="15.75" customHeight="1">
      <c r="T821" s="5"/>
      <c r="U821" s="5"/>
      <c r="V821" s="5"/>
      <c r="W821" s="5"/>
    </row>
    <row r="822" ht="15.75" customHeight="1">
      <c r="T822" s="5"/>
      <c r="U822" s="5"/>
      <c r="V822" s="5"/>
      <c r="W822" s="5"/>
    </row>
    <row r="823" ht="15.75" customHeight="1">
      <c r="T823" s="5"/>
      <c r="U823" s="5"/>
      <c r="V823" s="5"/>
      <c r="W823" s="5"/>
    </row>
    <row r="824" ht="15.75" customHeight="1">
      <c r="T824" s="5"/>
      <c r="U824" s="5"/>
      <c r="V824" s="5"/>
      <c r="W824" s="5"/>
    </row>
    <row r="825" ht="15.75" customHeight="1">
      <c r="T825" s="5"/>
      <c r="U825" s="5"/>
      <c r="V825" s="5"/>
      <c r="W825" s="5"/>
    </row>
    <row r="826" ht="15.75" customHeight="1">
      <c r="T826" s="5"/>
      <c r="U826" s="5"/>
      <c r="V826" s="5"/>
      <c r="W826" s="5"/>
    </row>
    <row r="827" ht="15.75" customHeight="1">
      <c r="T827" s="5"/>
      <c r="U827" s="5"/>
      <c r="V827" s="5"/>
      <c r="W827" s="5"/>
    </row>
    <row r="828" ht="15.75" customHeight="1">
      <c r="T828" s="5"/>
      <c r="U828" s="5"/>
      <c r="V828" s="5"/>
      <c r="W828" s="5"/>
    </row>
    <row r="829" ht="15.75" customHeight="1">
      <c r="T829" s="5"/>
      <c r="U829" s="5"/>
      <c r="V829" s="5"/>
      <c r="W829" s="5"/>
    </row>
    <row r="830" ht="15.75" customHeight="1">
      <c r="T830" s="5"/>
      <c r="U830" s="5"/>
      <c r="V830" s="5"/>
      <c r="W830" s="5"/>
    </row>
    <row r="831" ht="15.75" customHeight="1">
      <c r="T831" s="5"/>
      <c r="U831" s="5"/>
      <c r="V831" s="5"/>
      <c r="W831" s="5"/>
    </row>
    <row r="832" ht="15.75" customHeight="1">
      <c r="T832" s="5"/>
      <c r="U832" s="5"/>
      <c r="V832" s="5"/>
      <c r="W832" s="5"/>
    </row>
    <row r="833" ht="15.75" customHeight="1">
      <c r="T833" s="5"/>
      <c r="U833" s="5"/>
      <c r="V833" s="5"/>
      <c r="W833" s="5"/>
    </row>
    <row r="834" ht="15.75" customHeight="1">
      <c r="T834" s="5"/>
      <c r="U834" s="5"/>
      <c r="V834" s="5"/>
      <c r="W834" s="5"/>
    </row>
    <row r="835" ht="15.75" customHeight="1">
      <c r="T835" s="5"/>
      <c r="U835" s="5"/>
      <c r="V835" s="5"/>
      <c r="W835" s="5"/>
    </row>
    <row r="836" ht="15.75" customHeight="1">
      <c r="T836" s="5"/>
      <c r="U836" s="5"/>
      <c r="V836" s="5"/>
      <c r="W836" s="5"/>
    </row>
    <row r="837" ht="15.75" customHeight="1">
      <c r="T837" s="5"/>
      <c r="U837" s="5"/>
      <c r="V837" s="5"/>
      <c r="W837" s="5"/>
    </row>
    <row r="838" ht="15.75" customHeight="1">
      <c r="T838" s="5"/>
      <c r="U838" s="5"/>
      <c r="V838" s="5"/>
      <c r="W838" s="5"/>
    </row>
    <row r="839" ht="15.75" customHeight="1">
      <c r="T839" s="5"/>
      <c r="U839" s="5"/>
      <c r="V839" s="5"/>
      <c r="W839" s="5"/>
    </row>
    <row r="840" ht="15.75" customHeight="1">
      <c r="T840" s="5"/>
      <c r="U840" s="5"/>
      <c r="V840" s="5"/>
      <c r="W840" s="5"/>
    </row>
    <row r="841" ht="15.75" customHeight="1">
      <c r="T841" s="5"/>
      <c r="U841" s="5"/>
      <c r="V841" s="5"/>
      <c r="W841" s="5"/>
    </row>
    <row r="842" ht="15.75" customHeight="1">
      <c r="T842" s="5"/>
      <c r="U842" s="5"/>
      <c r="V842" s="5"/>
      <c r="W842" s="5"/>
    </row>
    <row r="843" ht="15.75" customHeight="1">
      <c r="T843" s="5"/>
      <c r="U843" s="5"/>
      <c r="V843" s="5"/>
      <c r="W843" s="5"/>
    </row>
    <row r="844" ht="15.75" customHeight="1">
      <c r="T844" s="5"/>
      <c r="U844" s="5"/>
      <c r="V844" s="5"/>
      <c r="W844" s="5"/>
    </row>
    <row r="845" ht="15.75" customHeight="1">
      <c r="T845" s="5"/>
      <c r="U845" s="5"/>
      <c r="V845" s="5"/>
      <c r="W845" s="5"/>
    </row>
    <row r="846" ht="15.75" customHeight="1">
      <c r="T846" s="5"/>
      <c r="U846" s="5"/>
      <c r="V846" s="5"/>
      <c r="W846" s="5"/>
    </row>
    <row r="847" ht="15.75" customHeight="1">
      <c r="T847" s="5"/>
      <c r="U847" s="5"/>
      <c r="V847" s="5"/>
      <c r="W847" s="5"/>
    </row>
    <row r="848" ht="15.75" customHeight="1">
      <c r="T848" s="5"/>
      <c r="U848" s="5"/>
      <c r="V848" s="5"/>
      <c r="W848" s="5"/>
    </row>
    <row r="849" ht="15.75" customHeight="1">
      <c r="T849" s="5"/>
      <c r="U849" s="5"/>
      <c r="V849" s="5"/>
      <c r="W849" s="5"/>
    </row>
    <row r="850" ht="15.75" customHeight="1">
      <c r="T850" s="5"/>
      <c r="U850" s="5"/>
      <c r="V850" s="5"/>
      <c r="W850" s="5"/>
    </row>
    <row r="851" ht="15.75" customHeight="1">
      <c r="T851" s="5"/>
      <c r="U851" s="5"/>
      <c r="V851" s="5"/>
      <c r="W851" s="5"/>
    </row>
    <row r="852" ht="15.75" customHeight="1">
      <c r="T852" s="5"/>
      <c r="U852" s="5"/>
      <c r="V852" s="5"/>
      <c r="W852" s="5"/>
    </row>
    <row r="853" ht="15.75" customHeight="1">
      <c r="T853" s="5"/>
      <c r="U853" s="5"/>
      <c r="V853" s="5"/>
      <c r="W853" s="5"/>
    </row>
    <row r="854" ht="15.75" customHeight="1">
      <c r="T854" s="5"/>
      <c r="U854" s="5"/>
      <c r="V854" s="5"/>
      <c r="W854" s="5"/>
    </row>
    <row r="855" ht="15.75" customHeight="1">
      <c r="T855" s="5"/>
      <c r="U855" s="5"/>
      <c r="V855" s="5"/>
      <c r="W855" s="5"/>
    </row>
    <row r="856" ht="15.75" customHeight="1">
      <c r="T856" s="5"/>
      <c r="U856" s="5"/>
      <c r="V856" s="5"/>
      <c r="W856" s="5"/>
    </row>
    <row r="857" ht="15.75" customHeight="1">
      <c r="T857" s="5"/>
      <c r="U857" s="5"/>
      <c r="V857" s="5"/>
      <c r="W857" s="5"/>
    </row>
    <row r="858" ht="15.75" customHeight="1">
      <c r="T858" s="5"/>
      <c r="U858" s="5"/>
      <c r="V858" s="5"/>
      <c r="W858" s="5"/>
    </row>
    <row r="859" ht="15.75" customHeight="1">
      <c r="T859" s="5"/>
      <c r="U859" s="5"/>
      <c r="V859" s="5"/>
      <c r="W859" s="5"/>
    </row>
    <row r="860" ht="15.75" customHeight="1">
      <c r="T860" s="5"/>
      <c r="U860" s="5"/>
      <c r="V860" s="5"/>
      <c r="W860" s="5"/>
    </row>
    <row r="861" ht="15.75" customHeight="1">
      <c r="T861" s="5"/>
      <c r="U861" s="5"/>
      <c r="V861" s="5"/>
      <c r="W861" s="5"/>
    </row>
    <row r="862" ht="15.75" customHeight="1">
      <c r="T862" s="5"/>
      <c r="U862" s="5"/>
      <c r="V862" s="5"/>
      <c r="W862" s="5"/>
    </row>
    <row r="863" ht="15.75" customHeight="1">
      <c r="T863" s="5"/>
      <c r="U863" s="5"/>
      <c r="V863" s="5"/>
      <c r="W863" s="5"/>
    </row>
    <row r="864" ht="15.75" customHeight="1">
      <c r="T864" s="5"/>
      <c r="U864" s="5"/>
      <c r="V864" s="5"/>
      <c r="W864" s="5"/>
    </row>
    <row r="865" ht="15.75" customHeight="1">
      <c r="T865" s="5"/>
      <c r="U865" s="5"/>
      <c r="V865" s="5"/>
      <c r="W865" s="5"/>
    </row>
    <row r="866" ht="15.75" customHeight="1">
      <c r="T866" s="5"/>
      <c r="U866" s="5"/>
      <c r="V866" s="5"/>
      <c r="W866" s="5"/>
    </row>
    <row r="867" ht="15.75" customHeight="1">
      <c r="T867" s="5"/>
      <c r="U867" s="5"/>
      <c r="V867" s="5"/>
      <c r="W867" s="5"/>
    </row>
    <row r="868" ht="15.75" customHeight="1">
      <c r="T868" s="5"/>
      <c r="U868" s="5"/>
      <c r="V868" s="5"/>
      <c r="W868" s="5"/>
    </row>
    <row r="869" ht="15.75" customHeight="1">
      <c r="T869" s="5"/>
      <c r="U869" s="5"/>
      <c r="V869" s="5"/>
      <c r="W869" s="5"/>
    </row>
    <row r="870" ht="15.75" customHeight="1">
      <c r="T870" s="5"/>
      <c r="U870" s="5"/>
      <c r="V870" s="5"/>
      <c r="W870" s="5"/>
    </row>
    <row r="871" ht="15.75" customHeight="1">
      <c r="T871" s="5"/>
      <c r="U871" s="5"/>
      <c r="V871" s="5"/>
      <c r="W871" s="5"/>
    </row>
    <row r="872" ht="15.75" customHeight="1">
      <c r="T872" s="5"/>
      <c r="U872" s="5"/>
      <c r="V872" s="5"/>
      <c r="W872" s="5"/>
    </row>
    <row r="873" ht="15.75" customHeight="1">
      <c r="T873" s="5"/>
      <c r="U873" s="5"/>
      <c r="V873" s="5"/>
      <c r="W873" s="5"/>
    </row>
    <row r="874" ht="15.75" customHeight="1">
      <c r="T874" s="5"/>
      <c r="U874" s="5"/>
      <c r="V874" s="5"/>
      <c r="W874" s="5"/>
    </row>
    <row r="875" ht="15.75" customHeight="1">
      <c r="T875" s="5"/>
      <c r="U875" s="5"/>
      <c r="V875" s="5"/>
      <c r="W875" s="5"/>
    </row>
    <row r="876" ht="15.75" customHeight="1">
      <c r="T876" s="5"/>
      <c r="U876" s="5"/>
      <c r="V876" s="5"/>
      <c r="W876" s="5"/>
    </row>
    <row r="877" ht="15.75" customHeight="1">
      <c r="T877" s="5"/>
      <c r="U877" s="5"/>
      <c r="V877" s="5"/>
      <c r="W877" s="5"/>
    </row>
    <row r="878" ht="15.75" customHeight="1">
      <c r="T878" s="5"/>
      <c r="U878" s="5"/>
      <c r="V878" s="5"/>
      <c r="W878" s="5"/>
    </row>
    <row r="879" ht="15.75" customHeight="1">
      <c r="T879" s="5"/>
      <c r="U879" s="5"/>
      <c r="V879" s="5"/>
      <c r="W879" s="5"/>
    </row>
    <row r="880" ht="15.75" customHeight="1">
      <c r="T880" s="5"/>
      <c r="U880" s="5"/>
      <c r="V880" s="5"/>
      <c r="W880" s="5"/>
    </row>
    <row r="881" ht="15.75" customHeight="1">
      <c r="T881" s="5"/>
      <c r="U881" s="5"/>
      <c r="V881" s="5"/>
      <c r="W881" s="5"/>
    </row>
    <row r="882" ht="15.75" customHeight="1">
      <c r="T882" s="5"/>
      <c r="U882" s="5"/>
      <c r="V882" s="5"/>
      <c r="W882" s="5"/>
    </row>
    <row r="883" ht="15.75" customHeight="1">
      <c r="T883" s="5"/>
      <c r="U883" s="5"/>
      <c r="V883" s="5"/>
      <c r="W883" s="5"/>
    </row>
    <row r="884" ht="15.75" customHeight="1">
      <c r="T884" s="5"/>
      <c r="U884" s="5"/>
      <c r="V884" s="5"/>
      <c r="W884" s="5"/>
    </row>
    <row r="885" ht="15.75" customHeight="1">
      <c r="T885" s="5"/>
      <c r="U885" s="5"/>
      <c r="V885" s="5"/>
      <c r="W885" s="5"/>
    </row>
    <row r="886" ht="15.75" customHeight="1">
      <c r="T886" s="5"/>
      <c r="U886" s="5"/>
      <c r="V886" s="5"/>
      <c r="W886" s="5"/>
    </row>
    <row r="887" ht="15.75" customHeight="1">
      <c r="T887" s="5"/>
      <c r="U887" s="5"/>
      <c r="V887" s="5"/>
      <c r="W887" s="5"/>
    </row>
    <row r="888" ht="15.75" customHeight="1">
      <c r="T888" s="5"/>
      <c r="U888" s="5"/>
      <c r="V888" s="5"/>
      <c r="W888" s="5"/>
    </row>
    <row r="889" ht="15.75" customHeight="1">
      <c r="T889" s="5"/>
      <c r="U889" s="5"/>
      <c r="V889" s="5"/>
      <c r="W889" s="5"/>
    </row>
    <row r="890" ht="15.75" customHeight="1">
      <c r="T890" s="5"/>
      <c r="U890" s="5"/>
      <c r="V890" s="5"/>
      <c r="W890" s="5"/>
    </row>
    <row r="891" ht="15.75" customHeight="1">
      <c r="T891" s="5"/>
      <c r="U891" s="5"/>
      <c r="V891" s="5"/>
      <c r="W891" s="5"/>
    </row>
    <row r="892" ht="15.75" customHeight="1">
      <c r="T892" s="5"/>
      <c r="U892" s="5"/>
      <c r="V892" s="5"/>
      <c r="W892" s="5"/>
    </row>
    <row r="893" ht="15.75" customHeight="1">
      <c r="T893" s="5"/>
      <c r="U893" s="5"/>
      <c r="V893" s="5"/>
      <c r="W893" s="5"/>
    </row>
    <row r="894" ht="15.75" customHeight="1">
      <c r="T894" s="5"/>
      <c r="U894" s="5"/>
      <c r="V894" s="5"/>
      <c r="W894" s="5"/>
    </row>
    <row r="895" ht="15.75" customHeight="1">
      <c r="T895" s="5"/>
      <c r="U895" s="5"/>
      <c r="V895" s="5"/>
      <c r="W895" s="5"/>
    </row>
    <row r="896" ht="15.75" customHeight="1">
      <c r="T896" s="5"/>
      <c r="U896" s="5"/>
      <c r="V896" s="5"/>
      <c r="W896" s="5"/>
    </row>
    <row r="897" ht="15.75" customHeight="1">
      <c r="T897" s="5"/>
      <c r="U897" s="5"/>
      <c r="V897" s="5"/>
      <c r="W897" s="5"/>
    </row>
    <row r="898" ht="15.75" customHeight="1">
      <c r="T898" s="5"/>
      <c r="U898" s="5"/>
      <c r="V898" s="5"/>
      <c r="W898" s="5"/>
    </row>
    <row r="899" ht="15.75" customHeight="1">
      <c r="T899" s="5"/>
      <c r="U899" s="5"/>
      <c r="V899" s="5"/>
      <c r="W899" s="5"/>
    </row>
    <row r="900" ht="15.75" customHeight="1">
      <c r="T900" s="5"/>
      <c r="U900" s="5"/>
      <c r="V900" s="5"/>
      <c r="W900" s="5"/>
    </row>
    <row r="901" ht="15.75" customHeight="1">
      <c r="T901" s="5"/>
      <c r="U901" s="5"/>
      <c r="V901" s="5"/>
      <c r="W901" s="5"/>
    </row>
    <row r="902" ht="15.75" customHeight="1">
      <c r="T902" s="5"/>
      <c r="U902" s="5"/>
      <c r="V902" s="5"/>
      <c r="W902" s="5"/>
    </row>
    <row r="903" ht="15.75" customHeight="1">
      <c r="T903" s="5"/>
      <c r="U903" s="5"/>
      <c r="V903" s="5"/>
      <c r="W903" s="5"/>
    </row>
    <row r="904" ht="15.75" customHeight="1">
      <c r="T904" s="5"/>
      <c r="U904" s="5"/>
      <c r="V904" s="5"/>
      <c r="W904" s="5"/>
    </row>
    <row r="905" ht="15.75" customHeight="1">
      <c r="T905" s="5"/>
      <c r="U905" s="5"/>
      <c r="V905" s="5"/>
      <c r="W905" s="5"/>
    </row>
    <row r="906" ht="15.75" customHeight="1">
      <c r="T906" s="5"/>
      <c r="U906" s="5"/>
      <c r="V906" s="5"/>
      <c r="W906" s="5"/>
    </row>
    <row r="907" ht="15.75" customHeight="1">
      <c r="T907" s="5"/>
      <c r="U907" s="5"/>
      <c r="V907" s="5"/>
      <c r="W907" s="5"/>
    </row>
    <row r="908" ht="15.75" customHeight="1">
      <c r="T908" s="5"/>
      <c r="U908" s="5"/>
      <c r="V908" s="5"/>
      <c r="W908" s="5"/>
    </row>
    <row r="909" ht="15.75" customHeight="1">
      <c r="T909" s="5"/>
      <c r="U909" s="5"/>
      <c r="V909" s="5"/>
      <c r="W909" s="5"/>
    </row>
    <row r="910" ht="15.75" customHeight="1">
      <c r="T910" s="5"/>
      <c r="U910" s="5"/>
      <c r="V910" s="5"/>
      <c r="W910" s="5"/>
    </row>
    <row r="911" ht="15.75" customHeight="1">
      <c r="T911" s="5"/>
      <c r="U911" s="5"/>
      <c r="V911" s="5"/>
      <c r="W911" s="5"/>
    </row>
    <row r="912" ht="15.75" customHeight="1">
      <c r="T912" s="5"/>
      <c r="U912" s="5"/>
      <c r="V912" s="5"/>
      <c r="W912" s="5"/>
    </row>
    <row r="913" ht="15.75" customHeight="1">
      <c r="T913" s="5"/>
      <c r="U913" s="5"/>
      <c r="V913" s="5"/>
      <c r="W913" s="5"/>
    </row>
    <row r="914" ht="15.75" customHeight="1">
      <c r="T914" s="5"/>
      <c r="U914" s="5"/>
      <c r="V914" s="5"/>
      <c r="W914" s="5"/>
    </row>
    <row r="915" ht="15.75" customHeight="1">
      <c r="T915" s="5"/>
      <c r="U915" s="5"/>
      <c r="V915" s="5"/>
      <c r="W915" s="5"/>
    </row>
    <row r="916" ht="15.75" customHeight="1">
      <c r="T916" s="5"/>
      <c r="U916" s="5"/>
      <c r="V916" s="5"/>
      <c r="W916" s="5"/>
    </row>
    <row r="917" ht="15.75" customHeight="1">
      <c r="T917" s="5"/>
      <c r="U917" s="5"/>
      <c r="V917" s="5"/>
      <c r="W917" s="5"/>
    </row>
    <row r="918" ht="15.75" customHeight="1">
      <c r="T918" s="5"/>
      <c r="U918" s="5"/>
      <c r="V918" s="5"/>
      <c r="W918" s="5"/>
    </row>
    <row r="919" ht="15.75" customHeight="1">
      <c r="T919" s="5"/>
      <c r="U919" s="5"/>
      <c r="V919" s="5"/>
      <c r="W919" s="5"/>
    </row>
    <row r="920" ht="15.75" customHeight="1">
      <c r="T920" s="5"/>
      <c r="U920" s="5"/>
      <c r="V920" s="5"/>
      <c r="W920" s="5"/>
    </row>
    <row r="921" ht="15.75" customHeight="1">
      <c r="T921" s="5"/>
      <c r="U921" s="5"/>
      <c r="V921" s="5"/>
      <c r="W921" s="5"/>
    </row>
    <row r="922" ht="15.75" customHeight="1">
      <c r="T922" s="5"/>
      <c r="U922" s="5"/>
      <c r="V922" s="5"/>
      <c r="W922" s="5"/>
    </row>
    <row r="923" ht="15.75" customHeight="1">
      <c r="T923" s="5"/>
      <c r="U923" s="5"/>
      <c r="V923" s="5"/>
      <c r="W923" s="5"/>
    </row>
    <row r="924" ht="15.75" customHeight="1">
      <c r="T924" s="5"/>
      <c r="U924" s="5"/>
      <c r="V924" s="5"/>
      <c r="W924" s="5"/>
    </row>
    <row r="925" ht="15.75" customHeight="1">
      <c r="T925" s="5"/>
      <c r="U925" s="5"/>
      <c r="V925" s="5"/>
      <c r="W925" s="5"/>
    </row>
    <row r="926" ht="15.75" customHeight="1">
      <c r="T926" s="5"/>
      <c r="U926" s="5"/>
      <c r="V926" s="5"/>
      <c r="W926" s="5"/>
    </row>
    <row r="927" ht="15.75" customHeight="1">
      <c r="T927" s="5"/>
      <c r="U927" s="5"/>
      <c r="V927" s="5"/>
      <c r="W927" s="5"/>
    </row>
    <row r="928" ht="15.75" customHeight="1">
      <c r="T928" s="5"/>
      <c r="U928" s="5"/>
      <c r="V928" s="5"/>
      <c r="W928" s="5"/>
    </row>
    <row r="929" ht="15.75" customHeight="1">
      <c r="T929" s="5"/>
      <c r="U929" s="5"/>
      <c r="V929" s="5"/>
      <c r="W929" s="5"/>
    </row>
    <row r="930" ht="15.75" customHeight="1">
      <c r="T930" s="5"/>
      <c r="U930" s="5"/>
      <c r="V930" s="5"/>
      <c r="W930" s="5"/>
    </row>
    <row r="931" ht="15.75" customHeight="1">
      <c r="T931" s="5"/>
      <c r="U931" s="5"/>
      <c r="V931" s="5"/>
      <c r="W931" s="5"/>
    </row>
    <row r="932" ht="15.75" customHeight="1">
      <c r="T932" s="5"/>
      <c r="U932" s="5"/>
      <c r="V932" s="5"/>
      <c r="W932" s="5"/>
    </row>
    <row r="933" ht="15.75" customHeight="1">
      <c r="T933" s="5"/>
      <c r="U933" s="5"/>
      <c r="V933" s="5"/>
      <c r="W933" s="5"/>
    </row>
    <row r="934" ht="15.75" customHeight="1">
      <c r="T934" s="5"/>
      <c r="U934" s="5"/>
      <c r="V934" s="5"/>
      <c r="W934" s="5"/>
    </row>
    <row r="935" ht="15.75" customHeight="1">
      <c r="T935" s="5"/>
      <c r="U935" s="5"/>
      <c r="V935" s="5"/>
      <c r="W935" s="5"/>
    </row>
    <row r="936" ht="15.75" customHeight="1">
      <c r="T936" s="5"/>
      <c r="U936" s="5"/>
      <c r="V936" s="5"/>
      <c r="W936" s="5"/>
    </row>
    <row r="937" ht="15.75" customHeight="1">
      <c r="T937" s="5"/>
      <c r="U937" s="5"/>
      <c r="V937" s="5"/>
      <c r="W937" s="5"/>
    </row>
    <row r="938" ht="15.75" customHeight="1">
      <c r="T938" s="5"/>
      <c r="U938" s="5"/>
      <c r="V938" s="5"/>
      <c r="W938" s="5"/>
    </row>
    <row r="939" ht="15.75" customHeight="1">
      <c r="T939" s="5"/>
      <c r="U939" s="5"/>
      <c r="V939" s="5"/>
      <c r="W939" s="5"/>
    </row>
    <row r="940" ht="15.75" customHeight="1">
      <c r="T940" s="5"/>
      <c r="U940" s="5"/>
      <c r="V940" s="5"/>
      <c r="W940" s="5"/>
    </row>
    <row r="941" ht="15.75" customHeight="1">
      <c r="T941" s="5"/>
      <c r="U941" s="5"/>
      <c r="V941" s="5"/>
      <c r="W941" s="5"/>
    </row>
    <row r="942" ht="15.75" customHeight="1">
      <c r="T942" s="5"/>
      <c r="U942" s="5"/>
      <c r="V942" s="5"/>
      <c r="W942" s="5"/>
    </row>
    <row r="943" ht="15.75" customHeight="1">
      <c r="T943" s="5"/>
      <c r="U943" s="5"/>
      <c r="V943" s="5"/>
      <c r="W943" s="5"/>
    </row>
    <row r="944" ht="15.75" customHeight="1">
      <c r="T944" s="5"/>
      <c r="U944" s="5"/>
      <c r="V944" s="5"/>
      <c r="W944" s="5"/>
    </row>
    <row r="945" ht="15.75" customHeight="1">
      <c r="T945" s="5"/>
      <c r="U945" s="5"/>
      <c r="V945" s="5"/>
      <c r="W945" s="5"/>
    </row>
    <row r="946" ht="15.75" customHeight="1">
      <c r="T946" s="5"/>
      <c r="U946" s="5"/>
      <c r="V946" s="5"/>
      <c r="W946" s="5"/>
    </row>
    <row r="947" ht="15.75" customHeight="1">
      <c r="T947" s="5"/>
      <c r="U947" s="5"/>
      <c r="V947" s="5"/>
      <c r="W947" s="5"/>
    </row>
    <row r="948" ht="15.75" customHeight="1">
      <c r="T948" s="5"/>
      <c r="U948" s="5"/>
      <c r="V948" s="5"/>
      <c r="W948" s="5"/>
    </row>
    <row r="949" ht="15.75" customHeight="1">
      <c r="T949" s="5"/>
      <c r="U949" s="5"/>
      <c r="V949" s="5"/>
      <c r="W949" s="5"/>
    </row>
    <row r="950" ht="15.75" customHeight="1">
      <c r="T950" s="5"/>
      <c r="U950" s="5"/>
      <c r="V950" s="5"/>
      <c r="W950" s="5"/>
    </row>
    <row r="951" ht="15.75" customHeight="1">
      <c r="T951" s="5"/>
      <c r="U951" s="5"/>
      <c r="V951" s="5"/>
      <c r="W951" s="5"/>
    </row>
    <row r="952" ht="15.75" customHeight="1">
      <c r="T952" s="5"/>
      <c r="U952" s="5"/>
      <c r="V952" s="5"/>
      <c r="W952" s="5"/>
    </row>
    <row r="953" ht="15.75" customHeight="1">
      <c r="T953" s="5"/>
      <c r="U953" s="5"/>
      <c r="V953" s="5"/>
      <c r="W953" s="5"/>
    </row>
    <row r="954" ht="15.75" customHeight="1">
      <c r="T954" s="5"/>
      <c r="U954" s="5"/>
      <c r="V954" s="5"/>
      <c r="W954" s="5"/>
    </row>
    <row r="955" ht="15.75" customHeight="1">
      <c r="T955" s="5"/>
      <c r="U955" s="5"/>
      <c r="V955" s="5"/>
      <c r="W955" s="5"/>
    </row>
    <row r="956" ht="15.75" customHeight="1">
      <c r="T956" s="5"/>
      <c r="U956" s="5"/>
      <c r="V956" s="5"/>
      <c r="W956" s="5"/>
    </row>
    <row r="957" ht="15.75" customHeight="1">
      <c r="T957" s="5"/>
      <c r="U957" s="5"/>
      <c r="V957" s="5"/>
      <c r="W957" s="5"/>
    </row>
    <row r="958" ht="15.75" customHeight="1">
      <c r="T958" s="5"/>
      <c r="U958" s="5"/>
      <c r="V958" s="5"/>
      <c r="W958" s="5"/>
    </row>
    <row r="959" ht="15.75" customHeight="1">
      <c r="T959" s="5"/>
      <c r="U959" s="5"/>
      <c r="V959" s="5"/>
      <c r="W959" s="5"/>
    </row>
    <row r="960" ht="15.75" customHeight="1">
      <c r="T960" s="5"/>
      <c r="U960" s="5"/>
      <c r="V960" s="5"/>
      <c r="W960" s="5"/>
    </row>
    <row r="961" ht="15.75" customHeight="1">
      <c r="T961" s="5"/>
      <c r="U961" s="5"/>
      <c r="V961" s="5"/>
      <c r="W961" s="5"/>
    </row>
    <row r="962" ht="15.75" customHeight="1">
      <c r="T962" s="5"/>
      <c r="U962" s="5"/>
      <c r="V962" s="5"/>
      <c r="W962" s="5"/>
    </row>
    <row r="963" ht="15.75" customHeight="1">
      <c r="T963" s="5"/>
      <c r="U963" s="5"/>
      <c r="V963" s="5"/>
      <c r="W963" s="5"/>
    </row>
    <row r="964" ht="15.75" customHeight="1">
      <c r="T964" s="5"/>
      <c r="U964" s="5"/>
      <c r="V964" s="5"/>
      <c r="W964" s="5"/>
    </row>
    <row r="965" ht="15.75" customHeight="1">
      <c r="T965" s="5"/>
      <c r="U965" s="5"/>
      <c r="V965" s="5"/>
      <c r="W965" s="5"/>
    </row>
    <row r="966" ht="15.75" customHeight="1">
      <c r="T966" s="5"/>
      <c r="U966" s="5"/>
      <c r="V966" s="5"/>
      <c r="W966" s="5"/>
    </row>
    <row r="967" ht="15.75" customHeight="1">
      <c r="T967" s="5"/>
      <c r="U967" s="5"/>
      <c r="V967" s="5"/>
      <c r="W967" s="5"/>
    </row>
    <row r="968" ht="15.75" customHeight="1">
      <c r="T968" s="5"/>
      <c r="U968" s="5"/>
      <c r="V968" s="5"/>
      <c r="W968" s="5"/>
    </row>
    <row r="969" ht="15.75" customHeight="1">
      <c r="T969" s="5"/>
      <c r="U969" s="5"/>
      <c r="V969" s="5"/>
      <c r="W969" s="5"/>
    </row>
    <row r="970" ht="15.75" customHeight="1">
      <c r="T970" s="5"/>
      <c r="U970" s="5"/>
      <c r="V970" s="5"/>
      <c r="W970" s="5"/>
    </row>
    <row r="971" ht="15.75" customHeight="1">
      <c r="T971" s="5"/>
      <c r="U971" s="5"/>
      <c r="V971" s="5"/>
      <c r="W971" s="5"/>
    </row>
    <row r="972" ht="15.75" customHeight="1">
      <c r="T972" s="5"/>
      <c r="U972" s="5"/>
      <c r="V972" s="5"/>
      <c r="W972" s="5"/>
    </row>
    <row r="973" ht="15.75" customHeight="1">
      <c r="T973" s="5"/>
      <c r="U973" s="5"/>
      <c r="V973" s="5"/>
      <c r="W973" s="5"/>
    </row>
    <row r="974" ht="15.75" customHeight="1">
      <c r="T974" s="5"/>
      <c r="U974" s="5"/>
      <c r="V974" s="5"/>
      <c r="W974" s="5"/>
    </row>
    <row r="975" ht="15.75" customHeight="1">
      <c r="T975" s="5"/>
      <c r="U975" s="5"/>
      <c r="V975" s="5"/>
      <c r="W975" s="5"/>
    </row>
    <row r="976" ht="15.75" customHeight="1">
      <c r="T976" s="5"/>
      <c r="U976" s="5"/>
      <c r="V976" s="5"/>
      <c r="W976" s="5"/>
    </row>
    <row r="977" ht="15.75" customHeight="1">
      <c r="T977" s="5"/>
      <c r="U977" s="5"/>
      <c r="V977" s="5"/>
      <c r="W977" s="5"/>
    </row>
    <row r="978" ht="15.75" customHeight="1">
      <c r="T978" s="5"/>
      <c r="U978" s="5"/>
      <c r="V978" s="5"/>
      <c r="W978" s="5"/>
    </row>
    <row r="979" ht="15.75" customHeight="1">
      <c r="T979" s="5"/>
      <c r="U979" s="5"/>
      <c r="V979" s="5"/>
      <c r="W979" s="5"/>
    </row>
    <row r="980" ht="15.75" customHeight="1">
      <c r="T980" s="5"/>
      <c r="U980" s="5"/>
      <c r="V980" s="5"/>
      <c r="W980" s="5"/>
    </row>
    <row r="981" ht="15.75" customHeight="1">
      <c r="T981" s="5"/>
      <c r="U981" s="5"/>
      <c r="V981" s="5"/>
      <c r="W981" s="5"/>
    </row>
    <row r="982" ht="15.75" customHeight="1">
      <c r="T982" s="5"/>
      <c r="U982" s="5"/>
      <c r="V982" s="5"/>
      <c r="W982" s="5"/>
    </row>
    <row r="983" ht="15.75" customHeight="1">
      <c r="T983" s="5"/>
      <c r="U983" s="5"/>
      <c r="V983" s="5"/>
      <c r="W983" s="5"/>
    </row>
    <row r="984" ht="15.75" customHeight="1">
      <c r="T984" s="5"/>
      <c r="U984" s="5"/>
      <c r="V984" s="5"/>
      <c r="W984" s="5"/>
    </row>
    <row r="985" ht="15.75" customHeight="1">
      <c r="T985" s="5"/>
      <c r="U985" s="5"/>
      <c r="V985" s="5"/>
      <c r="W985" s="5"/>
    </row>
    <row r="986" ht="15.75" customHeight="1">
      <c r="T986" s="5"/>
      <c r="U986" s="5"/>
      <c r="V986" s="5"/>
      <c r="W986" s="5"/>
    </row>
    <row r="987" ht="15.75" customHeight="1">
      <c r="T987" s="5"/>
      <c r="U987" s="5"/>
      <c r="V987" s="5"/>
      <c r="W987" s="5"/>
    </row>
    <row r="988" ht="15.75" customHeight="1">
      <c r="T988" s="5"/>
      <c r="U988" s="5"/>
      <c r="V988" s="5"/>
      <c r="W988" s="5"/>
    </row>
    <row r="989" ht="15.75" customHeight="1">
      <c r="T989" s="5"/>
      <c r="U989" s="5"/>
      <c r="V989" s="5"/>
      <c r="W989" s="5"/>
    </row>
    <row r="990" ht="15.75" customHeight="1">
      <c r="T990" s="5"/>
      <c r="U990" s="5"/>
      <c r="V990" s="5"/>
      <c r="W990" s="5"/>
    </row>
    <row r="991" ht="15.75" customHeight="1">
      <c r="T991" s="5"/>
      <c r="U991" s="5"/>
      <c r="V991" s="5"/>
      <c r="W991" s="5"/>
    </row>
    <row r="992" ht="15.75" customHeight="1">
      <c r="T992" s="5"/>
      <c r="U992" s="5"/>
      <c r="V992" s="5"/>
      <c r="W992" s="5"/>
    </row>
    <row r="993" ht="15.75" customHeight="1">
      <c r="T993" s="5"/>
      <c r="U993" s="5"/>
      <c r="V993" s="5"/>
      <c r="W993" s="5"/>
    </row>
    <row r="994" ht="15.75" customHeight="1">
      <c r="T994" s="5"/>
      <c r="U994" s="5"/>
      <c r="V994" s="5"/>
      <c r="W994" s="5"/>
    </row>
    <row r="995" ht="15.75" customHeight="1">
      <c r="T995" s="5"/>
      <c r="U995" s="5"/>
      <c r="V995" s="5"/>
      <c r="W995" s="5"/>
    </row>
    <row r="996" ht="15.75" customHeight="1">
      <c r="T996" s="5"/>
      <c r="U996" s="5"/>
      <c r="V996" s="5"/>
      <c r="W996" s="5"/>
    </row>
    <row r="997" ht="15.75" customHeight="1">
      <c r="T997" s="5"/>
      <c r="U997" s="5"/>
      <c r="V997" s="5"/>
      <c r="W997" s="5"/>
    </row>
    <row r="998" ht="15.75" customHeight="1">
      <c r="T998" s="5"/>
      <c r="U998" s="5"/>
      <c r="V998" s="5"/>
      <c r="W998" s="5"/>
    </row>
    <row r="999" ht="15.75" customHeight="1">
      <c r="T999" s="5"/>
      <c r="U999" s="5"/>
      <c r="V999" s="5"/>
      <c r="W999" s="5"/>
    </row>
    <row r="1000" ht="15.75" customHeight="1">
      <c r="T1000" s="5"/>
      <c r="U1000" s="5"/>
      <c r="V1000" s="5"/>
      <c r="W1000" s="5"/>
    </row>
  </sheetData>
  <mergeCells count="30">
    <mergeCell ref="P3:Q3"/>
    <mergeCell ref="A44:F44"/>
    <mergeCell ref="G44:L44"/>
    <mergeCell ref="A45:F45"/>
    <mergeCell ref="G45:L45"/>
    <mergeCell ref="B47:C47"/>
    <mergeCell ref="B48:C48"/>
    <mergeCell ref="B51:C51"/>
    <mergeCell ref="B52:C52"/>
    <mergeCell ref="B53:C53"/>
    <mergeCell ref="B54:C54"/>
    <mergeCell ref="B55:C55"/>
    <mergeCell ref="B56:C56"/>
    <mergeCell ref="B57:C57"/>
    <mergeCell ref="B58:C58"/>
    <mergeCell ref="B59:C59"/>
    <mergeCell ref="B60:C60"/>
    <mergeCell ref="B61:C61"/>
    <mergeCell ref="C68:C69"/>
    <mergeCell ref="D68:D69"/>
    <mergeCell ref="E68:E69"/>
    <mergeCell ref="D72:D75"/>
    <mergeCell ref="E72:E75"/>
    <mergeCell ref="B68:B69"/>
    <mergeCell ref="B70:B71"/>
    <mergeCell ref="C70:C71"/>
    <mergeCell ref="D70:D71"/>
    <mergeCell ref="E70:E71"/>
    <mergeCell ref="B72:B75"/>
    <mergeCell ref="C72:C7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2.43"/>
    <col customWidth="1" min="3" max="3" width="26.14"/>
    <col customWidth="1" min="4" max="4" width="14.71"/>
    <col customWidth="1" min="5" max="26" width="8.86"/>
  </cols>
  <sheetData>
    <row r="1">
      <c r="A1" s="246" t="s">
        <v>547</v>
      </c>
      <c r="B1" s="247" t="s">
        <v>548</v>
      </c>
      <c r="C1" s="247" t="s">
        <v>549</v>
      </c>
      <c r="D1" s="247" t="s">
        <v>550</v>
      </c>
      <c r="E1" s="247" t="s">
        <v>551</v>
      </c>
    </row>
    <row r="2">
      <c r="A2" s="245">
        <v>46266.0</v>
      </c>
      <c r="B2" s="248" t="s">
        <v>552</v>
      </c>
      <c r="C2" s="248" t="s">
        <v>553</v>
      </c>
      <c r="D2" s="249">
        <v>0.007997685185185186</v>
      </c>
      <c r="E2" s="248">
        <v>33.0</v>
      </c>
    </row>
    <row r="3">
      <c r="A3" s="250">
        <v>46266.0</v>
      </c>
      <c r="B3" s="239" t="s">
        <v>552</v>
      </c>
      <c r="C3" s="239" t="s">
        <v>395</v>
      </c>
      <c r="D3" s="251">
        <v>0.21559027777777778</v>
      </c>
      <c r="E3" s="252">
        <v>1589.0</v>
      </c>
    </row>
    <row r="4">
      <c r="A4" s="250">
        <v>46266.0</v>
      </c>
      <c r="B4" s="239" t="s">
        <v>552</v>
      </c>
      <c r="C4" s="239" t="s">
        <v>425</v>
      </c>
      <c r="D4" s="251">
        <v>0.1391550925925926</v>
      </c>
      <c r="E4" s="252">
        <v>1533.0</v>
      </c>
    </row>
    <row r="5">
      <c r="A5" s="250">
        <v>46266.0</v>
      </c>
      <c r="B5" s="239" t="s">
        <v>552</v>
      </c>
      <c r="C5" s="239" t="s">
        <v>442</v>
      </c>
      <c r="D5" s="251">
        <v>0.15177083333333333</v>
      </c>
      <c r="E5" s="252">
        <v>1291.0</v>
      </c>
    </row>
    <row r="6">
      <c r="A6" s="250">
        <v>46266.0</v>
      </c>
      <c r="B6" s="239" t="s">
        <v>552</v>
      </c>
      <c r="C6" s="239" t="s">
        <v>554</v>
      </c>
      <c r="D6" s="251">
        <v>0.008680555555555556</v>
      </c>
      <c r="E6" s="239">
        <v>30.0</v>
      </c>
    </row>
    <row r="7">
      <c r="A7" s="250">
        <v>46266.0</v>
      </c>
      <c r="B7" s="239" t="s">
        <v>552</v>
      </c>
      <c r="C7" s="239" t="s">
        <v>437</v>
      </c>
      <c r="D7" s="251">
        <v>0.17047453703703705</v>
      </c>
      <c r="E7" s="252">
        <v>1661.0</v>
      </c>
    </row>
    <row r="8">
      <c r="A8" s="250">
        <v>46266.0</v>
      </c>
      <c r="B8" s="239" t="s">
        <v>552</v>
      </c>
      <c r="C8" s="239" t="s">
        <v>476</v>
      </c>
      <c r="D8" s="251">
        <v>0.18181712962962962</v>
      </c>
      <c r="E8" s="252">
        <v>1358.0</v>
      </c>
    </row>
    <row r="9">
      <c r="A9" s="250">
        <v>46266.0</v>
      </c>
      <c r="B9" s="239" t="s">
        <v>552</v>
      </c>
      <c r="C9" s="239" t="s">
        <v>485</v>
      </c>
      <c r="D9" s="251">
        <v>0.1558101851851852</v>
      </c>
      <c r="E9" s="252">
        <v>1240.0</v>
      </c>
    </row>
    <row r="10">
      <c r="A10" s="250">
        <v>46266.0</v>
      </c>
      <c r="B10" s="239" t="s">
        <v>552</v>
      </c>
      <c r="C10" s="239" t="s">
        <v>555</v>
      </c>
      <c r="D10" s="251">
        <v>0.1592939814814815</v>
      </c>
      <c r="E10" s="239">
        <v>894.0</v>
      </c>
    </row>
    <row r="11">
      <c r="A11" s="250">
        <v>46267.0</v>
      </c>
      <c r="B11" s="239" t="s">
        <v>552</v>
      </c>
      <c r="C11" s="239" t="s">
        <v>553</v>
      </c>
      <c r="D11" s="251">
        <v>4.6296296296296294E-5</v>
      </c>
      <c r="E11" s="239">
        <v>2.0</v>
      </c>
    </row>
    <row r="12">
      <c r="A12" s="250">
        <v>46267.0</v>
      </c>
      <c r="B12" s="239" t="s">
        <v>552</v>
      </c>
      <c r="C12" s="239" t="s">
        <v>395</v>
      </c>
      <c r="D12" s="251">
        <v>0.20755787037037038</v>
      </c>
      <c r="E12" s="252">
        <v>1619.0</v>
      </c>
    </row>
    <row r="13">
      <c r="A13" s="250">
        <v>46267.0</v>
      </c>
      <c r="B13" s="239" t="s">
        <v>552</v>
      </c>
      <c r="C13" s="239" t="s">
        <v>425</v>
      </c>
      <c r="D13" s="251">
        <v>0.18704861111111112</v>
      </c>
      <c r="E13" s="252">
        <v>1934.0</v>
      </c>
    </row>
    <row r="14">
      <c r="A14" s="250">
        <v>46267.0</v>
      </c>
      <c r="B14" s="239" t="s">
        <v>552</v>
      </c>
      <c r="C14" s="239" t="s">
        <v>556</v>
      </c>
      <c r="D14" s="251">
        <v>0.0</v>
      </c>
      <c r="E14" s="239">
        <v>1.0</v>
      </c>
    </row>
    <row r="15">
      <c r="A15" s="250">
        <v>46267.0</v>
      </c>
      <c r="B15" s="239" t="s">
        <v>552</v>
      </c>
      <c r="C15" s="239" t="s">
        <v>436</v>
      </c>
      <c r="D15" s="251">
        <v>0.011967592592592592</v>
      </c>
      <c r="E15" s="239">
        <v>44.0</v>
      </c>
    </row>
    <row r="16">
      <c r="A16" s="250">
        <v>46267.0</v>
      </c>
      <c r="B16" s="239" t="s">
        <v>552</v>
      </c>
      <c r="C16" s="239" t="s">
        <v>442</v>
      </c>
      <c r="D16" s="251">
        <v>0.18649305555555556</v>
      </c>
      <c r="E16" s="252">
        <v>1833.0</v>
      </c>
    </row>
    <row r="17">
      <c r="A17" s="250">
        <v>46267.0</v>
      </c>
      <c r="B17" s="239" t="s">
        <v>552</v>
      </c>
      <c r="C17" s="239" t="s">
        <v>554</v>
      </c>
      <c r="D17" s="251">
        <v>0.005636574074074074</v>
      </c>
      <c r="E17" s="239">
        <v>27.0</v>
      </c>
    </row>
    <row r="18">
      <c r="A18" s="250">
        <v>46267.0</v>
      </c>
      <c r="B18" s="239" t="s">
        <v>552</v>
      </c>
      <c r="C18" s="239" t="s">
        <v>485</v>
      </c>
      <c r="D18" s="251">
        <v>0.18063657407407407</v>
      </c>
      <c r="E18" s="252">
        <v>1450.0</v>
      </c>
    </row>
    <row r="19">
      <c r="A19" s="250">
        <v>46267.0</v>
      </c>
      <c r="B19" s="239" t="s">
        <v>552</v>
      </c>
      <c r="C19" s="239" t="s">
        <v>555</v>
      </c>
      <c r="D19" s="251">
        <v>0.2395138888888889</v>
      </c>
      <c r="E19" s="252">
        <v>1056.0</v>
      </c>
    </row>
    <row r="20">
      <c r="A20" s="250">
        <v>46267.0</v>
      </c>
      <c r="B20" s="239" t="s">
        <v>552</v>
      </c>
      <c r="C20" s="239" t="s">
        <v>557</v>
      </c>
      <c r="D20" s="251">
        <v>0.17761574074074074</v>
      </c>
      <c r="E20" s="239">
        <v>701.0</v>
      </c>
    </row>
    <row r="21" ht="15.75" customHeight="1">
      <c r="A21" s="250">
        <v>46268.0</v>
      </c>
      <c r="B21" s="239" t="s">
        <v>552</v>
      </c>
      <c r="C21" s="239" t="s">
        <v>553</v>
      </c>
      <c r="D21" s="251">
        <v>0.003981481481481482</v>
      </c>
      <c r="E21" s="239">
        <v>5.0</v>
      </c>
    </row>
    <row r="22" ht="15.75" customHeight="1">
      <c r="A22" s="250">
        <v>46268.0</v>
      </c>
      <c r="B22" s="239" t="s">
        <v>552</v>
      </c>
      <c r="C22" s="239" t="s">
        <v>425</v>
      </c>
      <c r="D22" s="251">
        <v>0.19050925925925927</v>
      </c>
      <c r="E22" s="252">
        <v>2057.0</v>
      </c>
    </row>
    <row r="23" ht="15.75" customHeight="1">
      <c r="A23" s="250">
        <v>46268.0</v>
      </c>
      <c r="B23" s="239" t="s">
        <v>552</v>
      </c>
      <c r="C23" s="239" t="s">
        <v>556</v>
      </c>
      <c r="D23" s="251">
        <v>0.004930555555555555</v>
      </c>
      <c r="E23" s="239">
        <v>54.0</v>
      </c>
    </row>
    <row r="24" ht="15.75" customHeight="1">
      <c r="A24" s="250">
        <v>46268.0</v>
      </c>
      <c r="B24" s="239" t="s">
        <v>552</v>
      </c>
      <c r="C24" s="239" t="s">
        <v>436</v>
      </c>
      <c r="D24" s="251">
        <v>8.217592592592593E-4</v>
      </c>
      <c r="E24" s="239">
        <v>17.0</v>
      </c>
    </row>
    <row r="25" ht="15.75" customHeight="1">
      <c r="A25" s="250">
        <v>46268.0</v>
      </c>
      <c r="B25" s="239" t="s">
        <v>552</v>
      </c>
      <c r="C25" s="239" t="s">
        <v>554</v>
      </c>
      <c r="D25" s="251">
        <v>0.002037037037037037</v>
      </c>
      <c r="E25" s="239">
        <v>8.0</v>
      </c>
    </row>
    <row r="26" ht="15.75" customHeight="1">
      <c r="A26" s="250">
        <v>46268.0</v>
      </c>
      <c r="B26" s="239" t="s">
        <v>552</v>
      </c>
      <c r="C26" s="239" t="s">
        <v>437</v>
      </c>
      <c r="D26" s="251">
        <v>0.19123842592592594</v>
      </c>
      <c r="E26" s="252">
        <v>1559.0</v>
      </c>
    </row>
    <row r="27" ht="15.75" customHeight="1">
      <c r="A27" s="250">
        <v>46268.0</v>
      </c>
      <c r="B27" s="239" t="s">
        <v>552</v>
      </c>
      <c r="C27" s="239" t="s">
        <v>476</v>
      </c>
      <c r="D27" s="251">
        <v>0.21489583333333334</v>
      </c>
      <c r="E27" s="252">
        <v>1609.0</v>
      </c>
    </row>
    <row r="28" ht="15.75" customHeight="1">
      <c r="A28" s="250">
        <v>46268.0</v>
      </c>
      <c r="B28" s="239" t="s">
        <v>552</v>
      </c>
      <c r="C28" s="239" t="s">
        <v>485</v>
      </c>
      <c r="D28" s="251">
        <v>0.18887731481481482</v>
      </c>
      <c r="E28" s="252">
        <v>1620.0</v>
      </c>
    </row>
    <row r="29" ht="15.75" customHeight="1">
      <c r="A29" s="250">
        <v>46268.0</v>
      </c>
      <c r="B29" s="239" t="s">
        <v>552</v>
      </c>
      <c r="C29" s="239" t="s">
        <v>555</v>
      </c>
      <c r="D29" s="251">
        <v>0.1689351851851852</v>
      </c>
      <c r="E29" s="239">
        <v>768.0</v>
      </c>
    </row>
    <row r="30" ht="15.75" customHeight="1">
      <c r="A30" s="250">
        <v>46269.0</v>
      </c>
      <c r="B30" s="239" t="s">
        <v>552</v>
      </c>
      <c r="C30" s="239" t="s">
        <v>395</v>
      </c>
      <c r="D30" s="251">
        <v>0.16469907407407408</v>
      </c>
      <c r="E30" s="252">
        <v>1330.0</v>
      </c>
    </row>
    <row r="31" ht="15.75" customHeight="1">
      <c r="A31" s="250">
        <v>46269.0</v>
      </c>
      <c r="B31" s="239" t="s">
        <v>552</v>
      </c>
      <c r="C31" s="239" t="s">
        <v>556</v>
      </c>
      <c r="D31" s="251">
        <v>0.0</v>
      </c>
      <c r="E31" s="239">
        <v>1.0</v>
      </c>
    </row>
    <row r="32" ht="15.75" customHeight="1">
      <c r="A32" s="250">
        <v>46269.0</v>
      </c>
      <c r="B32" s="239" t="s">
        <v>552</v>
      </c>
      <c r="C32" s="239" t="s">
        <v>436</v>
      </c>
      <c r="D32" s="251">
        <v>0.0</v>
      </c>
      <c r="E32" s="239">
        <v>1.0</v>
      </c>
    </row>
    <row r="33" ht="15.75" customHeight="1">
      <c r="A33" s="250">
        <v>46269.0</v>
      </c>
      <c r="B33" s="239" t="s">
        <v>552</v>
      </c>
      <c r="C33" s="239" t="s">
        <v>442</v>
      </c>
      <c r="D33" s="251">
        <v>0.1847800925925926</v>
      </c>
      <c r="E33" s="252">
        <v>1641.0</v>
      </c>
    </row>
    <row r="34" ht="15.75" customHeight="1">
      <c r="A34" s="250">
        <v>46269.0</v>
      </c>
      <c r="B34" s="239" t="s">
        <v>552</v>
      </c>
      <c r="C34" s="239" t="s">
        <v>554</v>
      </c>
      <c r="D34" s="251">
        <v>0.0015162037037037036</v>
      </c>
      <c r="E34" s="239">
        <v>7.0</v>
      </c>
    </row>
    <row r="35" ht="15.75" customHeight="1">
      <c r="A35" s="250">
        <v>46269.0</v>
      </c>
      <c r="B35" s="239" t="s">
        <v>552</v>
      </c>
      <c r="C35" s="239" t="s">
        <v>437</v>
      </c>
      <c r="D35" s="251">
        <v>0.1932523148148148</v>
      </c>
      <c r="E35" s="252">
        <v>1602.0</v>
      </c>
    </row>
    <row r="36" ht="15.75" customHeight="1">
      <c r="A36" s="250">
        <v>46269.0</v>
      </c>
      <c r="B36" s="239" t="s">
        <v>552</v>
      </c>
      <c r="C36" s="239" t="s">
        <v>476</v>
      </c>
      <c r="D36" s="251">
        <v>0.19850694444444444</v>
      </c>
      <c r="E36" s="252">
        <v>1358.0</v>
      </c>
    </row>
    <row r="37" ht="15.75" customHeight="1">
      <c r="A37" s="250">
        <v>46269.0</v>
      </c>
      <c r="B37" s="239" t="s">
        <v>552</v>
      </c>
      <c r="C37" s="239" t="s">
        <v>555</v>
      </c>
      <c r="D37" s="251">
        <v>0.16703703703703704</v>
      </c>
      <c r="E37" s="239">
        <v>810.0</v>
      </c>
    </row>
    <row r="38" ht="15.75" customHeight="1">
      <c r="A38" s="250">
        <v>46269.0</v>
      </c>
      <c r="B38" s="239" t="s">
        <v>552</v>
      </c>
      <c r="C38" s="239" t="s">
        <v>557</v>
      </c>
      <c r="D38" s="251">
        <v>0.13524305555555555</v>
      </c>
      <c r="E38" s="239">
        <v>658.0</v>
      </c>
    </row>
    <row r="39" ht="15.75" customHeight="1">
      <c r="A39" s="250">
        <v>46271.0</v>
      </c>
      <c r="B39" s="239" t="s">
        <v>552</v>
      </c>
      <c r="C39" s="239" t="s">
        <v>395</v>
      </c>
      <c r="D39" s="251">
        <v>0.2222800925925926</v>
      </c>
      <c r="E39" s="252">
        <v>1685.0</v>
      </c>
    </row>
    <row r="40" ht="15.75" customHeight="1">
      <c r="A40" s="250">
        <v>46271.0</v>
      </c>
      <c r="B40" s="239" t="s">
        <v>552</v>
      </c>
      <c r="C40" s="239" t="s">
        <v>522</v>
      </c>
      <c r="D40" s="251">
        <v>0.0021759259259259258</v>
      </c>
      <c r="E40" s="239">
        <v>6.0</v>
      </c>
    </row>
    <row r="41" ht="15.75" customHeight="1">
      <c r="A41" s="250">
        <v>46271.0</v>
      </c>
      <c r="B41" s="239" t="s">
        <v>552</v>
      </c>
      <c r="C41" s="239" t="s">
        <v>425</v>
      </c>
      <c r="D41" s="251">
        <v>0.21665509259259258</v>
      </c>
      <c r="E41" s="252">
        <v>2216.0</v>
      </c>
    </row>
    <row r="42" ht="15.75" customHeight="1">
      <c r="A42" s="250">
        <v>46271.0</v>
      </c>
      <c r="B42" s="239" t="s">
        <v>552</v>
      </c>
      <c r="C42" s="239" t="s">
        <v>442</v>
      </c>
      <c r="D42" s="251">
        <v>0.15722222222222224</v>
      </c>
      <c r="E42" s="252">
        <v>1522.0</v>
      </c>
    </row>
    <row r="43" ht="15.75" customHeight="1">
      <c r="A43" s="250">
        <v>46271.0</v>
      </c>
      <c r="B43" s="239" t="s">
        <v>552</v>
      </c>
      <c r="C43" s="239" t="s">
        <v>554</v>
      </c>
      <c r="D43" s="251">
        <v>0.0</v>
      </c>
      <c r="E43" s="239">
        <v>1.0</v>
      </c>
    </row>
    <row r="44" ht="15.75" customHeight="1">
      <c r="A44" s="250">
        <v>46271.0</v>
      </c>
      <c r="B44" s="239" t="s">
        <v>552</v>
      </c>
      <c r="C44" s="239" t="s">
        <v>437</v>
      </c>
      <c r="D44" s="251">
        <v>0.24575231481481483</v>
      </c>
      <c r="E44" s="252">
        <v>2142.0</v>
      </c>
    </row>
    <row r="45" ht="15.75" customHeight="1">
      <c r="A45" s="250">
        <v>46271.0</v>
      </c>
      <c r="B45" s="239" t="s">
        <v>552</v>
      </c>
      <c r="C45" s="239" t="s">
        <v>485</v>
      </c>
      <c r="D45" s="251">
        <v>0.21623842592592593</v>
      </c>
      <c r="E45" s="252">
        <v>1836.0</v>
      </c>
    </row>
    <row r="46" ht="15.75" customHeight="1">
      <c r="A46" s="250">
        <v>46271.0</v>
      </c>
      <c r="B46" s="239" t="s">
        <v>552</v>
      </c>
      <c r="C46" s="239" t="s">
        <v>557</v>
      </c>
      <c r="D46" s="251">
        <v>0.19550925925925927</v>
      </c>
      <c r="E46" s="252">
        <v>1049.0</v>
      </c>
    </row>
    <row r="47" ht="15.75" customHeight="1">
      <c r="A47" s="250">
        <v>46272.0</v>
      </c>
      <c r="B47" s="239" t="s">
        <v>552</v>
      </c>
      <c r="C47" s="239" t="s">
        <v>425</v>
      </c>
      <c r="D47" s="251">
        <v>0.11680555555555555</v>
      </c>
      <c r="E47" s="252">
        <v>1118.0</v>
      </c>
    </row>
    <row r="48" ht="15.75" customHeight="1">
      <c r="A48" s="250">
        <v>46272.0</v>
      </c>
      <c r="B48" s="239" t="s">
        <v>552</v>
      </c>
      <c r="C48" s="239" t="s">
        <v>442</v>
      </c>
      <c r="D48" s="251">
        <v>0.17732638888888888</v>
      </c>
      <c r="E48" s="252">
        <v>1682.0</v>
      </c>
    </row>
    <row r="49" ht="15.75" customHeight="1">
      <c r="A49" s="250">
        <v>46272.0</v>
      </c>
      <c r="B49" s="239" t="s">
        <v>552</v>
      </c>
      <c r="C49" s="239" t="s">
        <v>554</v>
      </c>
      <c r="D49" s="251">
        <v>0.008310185185185184</v>
      </c>
      <c r="E49" s="239">
        <v>60.0</v>
      </c>
    </row>
    <row r="50" ht="15.75" customHeight="1">
      <c r="A50" s="250">
        <v>46272.0</v>
      </c>
      <c r="B50" s="239" t="s">
        <v>552</v>
      </c>
      <c r="C50" s="239" t="s">
        <v>437</v>
      </c>
      <c r="D50" s="251">
        <v>0.19429398148148147</v>
      </c>
      <c r="E50" s="252">
        <v>1718.0</v>
      </c>
    </row>
    <row r="51" ht="15.75" customHeight="1">
      <c r="A51" s="250">
        <v>46272.0</v>
      </c>
      <c r="B51" s="239" t="s">
        <v>552</v>
      </c>
      <c r="C51" s="239" t="s">
        <v>476</v>
      </c>
      <c r="D51" s="251">
        <v>0.22908564814814814</v>
      </c>
      <c r="E51" s="252">
        <v>1741.0</v>
      </c>
    </row>
    <row r="52" ht="15.75" customHeight="1">
      <c r="A52" s="250">
        <v>46272.0</v>
      </c>
      <c r="B52" s="239" t="s">
        <v>552</v>
      </c>
      <c r="C52" s="239" t="s">
        <v>485</v>
      </c>
      <c r="D52" s="251">
        <v>0.18439814814814814</v>
      </c>
      <c r="E52" s="252">
        <v>1524.0</v>
      </c>
    </row>
    <row r="53" ht="15.75" customHeight="1">
      <c r="A53" s="250">
        <v>46272.0</v>
      </c>
      <c r="B53" s="239" t="s">
        <v>552</v>
      </c>
      <c r="C53" s="239" t="s">
        <v>555</v>
      </c>
      <c r="D53" s="251">
        <v>0.1762037037037037</v>
      </c>
      <c r="E53" s="239">
        <v>837.0</v>
      </c>
    </row>
    <row r="54" ht="15.75" customHeight="1">
      <c r="A54" s="245">
        <v>46273.0</v>
      </c>
      <c r="B54" s="248" t="s">
        <v>552</v>
      </c>
      <c r="C54" s="248" t="s">
        <v>395</v>
      </c>
      <c r="D54" s="249">
        <v>0.1844560185185185</v>
      </c>
      <c r="E54" s="253">
        <v>1566.0</v>
      </c>
    </row>
    <row r="55" ht="15.75" customHeight="1">
      <c r="A55" s="250">
        <v>46273.0</v>
      </c>
      <c r="B55" s="239" t="s">
        <v>552</v>
      </c>
      <c r="C55" s="239" t="s">
        <v>425</v>
      </c>
      <c r="D55" s="251">
        <v>0.06505787037037038</v>
      </c>
      <c r="E55" s="239">
        <v>780.0</v>
      </c>
    </row>
    <row r="56" ht="15.75" customHeight="1">
      <c r="A56" s="250">
        <v>46273.0</v>
      </c>
      <c r="B56" s="239" t="s">
        <v>552</v>
      </c>
      <c r="C56" s="239" t="s">
        <v>442</v>
      </c>
      <c r="D56" s="251">
        <v>0.14342592592592593</v>
      </c>
      <c r="E56" s="252">
        <v>1310.0</v>
      </c>
    </row>
    <row r="57" ht="15.75" customHeight="1">
      <c r="A57" s="250">
        <v>46273.0</v>
      </c>
      <c r="B57" s="239" t="s">
        <v>552</v>
      </c>
      <c r="C57" s="239" t="s">
        <v>554</v>
      </c>
      <c r="D57" s="251">
        <v>4.861111111111111E-4</v>
      </c>
      <c r="E57" s="239">
        <v>2.0</v>
      </c>
    </row>
    <row r="58" ht="15.75" customHeight="1">
      <c r="A58" s="250">
        <v>46273.0</v>
      </c>
      <c r="B58" s="239" t="s">
        <v>552</v>
      </c>
      <c r="C58" s="239" t="s">
        <v>437</v>
      </c>
      <c r="D58" s="251">
        <v>0.19010416666666666</v>
      </c>
      <c r="E58" s="252">
        <v>1800.0</v>
      </c>
    </row>
    <row r="59" ht="15.75" customHeight="1">
      <c r="A59" s="250">
        <v>46273.0</v>
      </c>
      <c r="B59" s="239" t="s">
        <v>552</v>
      </c>
      <c r="C59" s="239" t="s">
        <v>476</v>
      </c>
      <c r="D59" s="251">
        <v>0.1934722222222222</v>
      </c>
      <c r="E59" s="252">
        <v>1498.0</v>
      </c>
    </row>
    <row r="60" ht="15.75" customHeight="1">
      <c r="A60" s="250">
        <v>46273.0</v>
      </c>
      <c r="B60" s="239" t="s">
        <v>552</v>
      </c>
      <c r="C60" s="239" t="s">
        <v>485</v>
      </c>
      <c r="D60" s="251">
        <v>0.19038194444444445</v>
      </c>
      <c r="E60" s="252">
        <v>1600.0</v>
      </c>
    </row>
    <row r="61" ht="15.75" customHeight="1">
      <c r="A61" s="250">
        <v>46273.0</v>
      </c>
      <c r="B61" s="239" t="s">
        <v>552</v>
      </c>
      <c r="C61" s="239" t="s">
        <v>555</v>
      </c>
      <c r="D61" s="251">
        <v>0.14280092592592591</v>
      </c>
      <c r="E61" s="239">
        <v>797.0</v>
      </c>
    </row>
    <row r="62" ht="15.75" customHeight="1">
      <c r="A62" s="250">
        <v>46274.0</v>
      </c>
      <c r="B62" s="239" t="s">
        <v>552</v>
      </c>
      <c r="C62" s="239" t="s">
        <v>395</v>
      </c>
      <c r="D62" s="251">
        <v>0.17096064814814815</v>
      </c>
      <c r="E62" s="252">
        <v>1480.0</v>
      </c>
    </row>
    <row r="63" ht="15.75" customHeight="1">
      <c r="A63" s="250">
        <v>46274.0</v>
      </c>
      <c r="B63" s="239" t="s">
        <v>552</v>
      </c>
      <c r="C63" s="239" t="s">
        <v>425</v>
      </c>
      <c r="D63" s="251">
        <v>0.12506944444444446</v>
      </c>
      <c r="E63" s="252">
        <v>1090.0</v>
      </c>
    </row>
    <row r="64" ht="15.75" customHeight="1">
      <c r="A64" s="250">
        <v>46274.0</v>
      </c>
      <c r="B64" s="239" t="s">
        <v>552</v>
      </c>
      <c r="C64" s="239" t="s">
        <v>556</v>
      </c>
      <c r="D64" s="251">
        <v>3.356481481481481E-4</v>
      </c>
      <c r="E64" s="239">
        <v>3.0</v>
      </c>
    </row>
    <row r="65" ht="15.75" customHeight="1">
      <c r="A65" s="250">
        <v>46274.0</v>
      </c>
      <c r="B65" s="239" t="s">
        <v>552</v>
      </c>
      <c r="C65" s="239" t="s">
        <v>442</v>
      </c>
      <c r="D65" s="251">
        <v>0.14086805555555557</v>
      </c>
      <c r="E65" s="252">
        <v>1580.0</v>
      </c>
    </row>
    <row r="66" ht="15.75" customHeight="1">
      <c r="A66" s="250">
        <v>46274.0</v>
      </c>
      <c r="B66" s="239" t="s">
        <v>552</v>
      </c>
      <c r="C66" s="239" t="s">
        <v>554</v>
      </c>
      <c r="D66" s="251">
        <v>0.008715277777777778</v>
      </c>
      <c r="E66" s="239">
        <v>28.0</v>
      </c>
    </row>
    <row r="67" ht="15.75" customHeight="1">
      <c r="A67" s="250">
        <v>46274.0</v>
      </c>
      <c r="B67" s="239" t="s">
        <v>552</v>
      </c>
      <c r="C67" s="239" t="s">
        <v>437</v>
      </c>
      <c r="D67" s="251">
        <v>0.15591435185185185</v>
      </c>
      <c r="E67" s="252">
        <v>1415.0</v>
      </c>
    </row>
    <row r="68" ht="15.75" customHeight="1">
      <c r="A68" s="250">
        <v>46274.0</v>
      </c>
      <c r="B68" s="239" t="s">
        <v>552</v>
      </c>
      <c r="C68" s="239" t="s">
        <v>476</v>
      </c>
      <c r="D68" s="251">
        <v>0.15849537037037037</v>
      </c>
      <c r="E68" s="252">
        <v>1306.0</v>
      </c>
    </row>
    <row r="69" ht="15.75" customHeight="1">
      <c r="A69" s="250">
        <v>46274.0</v>
      </c>
      <c r="B69" s="239" t="s">
        <v>552</v>
      </c>
      <c r="C69" s="239" t="s">
        <v>485</v>
      </c>
      <c r="D69" s="251">
        <v>0.18362268518518518</v>
      </c>
      <c r="E69" s="252">
        <v>1555.0</v>
      </c>
    </row>
    <row r="70" ht="15.75" customHeight="1">
      <c r="A70" s="250">
        <v>46275.0</v>
      </c>
      <c r="B70" s="239" t="s">
        <v>552</v>
      </c>
      <c r="C70" s="239" t="s">
        <v>395</v>
      </c>
      <c r="D70" s="251">
        <v>0.1950925925925926</v>
      </c>
      <c r="E70" s="252">
        <v>1573.0</v>
      </c>
    </row>
    <row r="71" ht="15.75" customHeight="1">
      <c r="A71" s="250">
        <v>46275.0</v>
      </c>
      <c r="B71" s="239" t="s">
        <v>552</v>
      </c>
      <c r="C71" s="239" t="s">
        <v>425</v>
      </c>
      <c r="D71" s="251">
        <v>0.208125</v>
      </c>
      <c r="E71" s="252">
        <v>2004.0</v>
      </c>
    </row>
    <row r="72" ht="15.75" customHeight="1">
      <c r="A72" s="250">
        <v>46275.0</v>
      </c>
      <c r="B72" s="239" t="s">
        <v>552</v>
      </c>
      <c r="C72" s="239" t="s">
        <v>436</v>
      </c>
      <c r="D72" s="251">
        <v>4.166666666666667E-4</v>
      </c>
      <c r="E72" s="239">
        <v>6.0</v>
      </c>
    </row>
    <row r="73" ht="15.75" customHeight="1">
      <c r="A73" s="250">
        <v>46275.0</v>
      </c>
      <c r="B73" s="239" t="s">
        <v>552</v>
      </c>
      <c r="C73" s="239" t="s">
        <v>442</v>
      </c>
      <c r="D73" s="251">
        <v>0.19833333333333333</v>
      </c>
      <c r="E73" s="252">
        <v>1783.0</v>
      </c>
    </row>
    <row r="74" ht="15.75" customHeight="1">
      <c r="A74" s="250">
        <v>46275.0</v>
      </c>
      <c r="B74" s="239" t="s">
        <v>552</v>
      </c>
      <c r="C74" s="239" t="s">
        <v>554</v>
      </c>
      <c r="D74" s="251">
        <v>0.00375</v>
      </c>
      <c r="E74" s="239">
        <v>10.0</v>
      </c>
    </row>
    <row r="75" ht="15.75" customHeight="1">
      <c r="A75" s="250">
        <v>46275.0</v>
      </c>
      <c r="B75" s="239" t="s">
        <v>552</v>
      </c>
      <c r="C75" s="239" t="s">
        <v>437</v>
      </c>
      <c r="D75" s="251">
        <v>0.1632523148148148</v>
      </c>
      <c r="E75" s="252">
        <v>1308.0</v>
      </c>
    </row>
    <row r="76" ht="15.75" customHeight="1">
      <c r="A76" s="250">
        <v>46275.0</v>
      </c>
      <c r="B76" s="239" t="s">
        <v>552</v>
      </c>
      <c r="C76" s="239" t="s">
        <v>555</v>
      </c>
      <c r="D76" s="251">
        <v>0.14819444444444443</v>
      </c>
      <c r="E76" s="239">
        <v>843.0</v>
      </c>
    </row>
    <row r="77" ht="15.75" customHeight="1">
      <c r="A77" s="250">
        <v>46276.0</v>
      </c>
      <c r="B77" s="239" t="s">
        <v>552</v>
      </c>
      <c r="C77" s="239" t="s">
        <v>395</v>
      </c>
      <c r="D77" s="251">
        <v>0.1569560185185185</v>
      </c>
      <c r="E77" s="252">
        <v>1302.0</v>
      </c>
    </row>
    <row r="78" ht="15.75" customHeight="1">
      <c r="A78" s="250">
        <v>46276.0</v>
      </c>
      <c r="B78" s="239" t="s">
        <v>552</v>
      </c>
      <c r="C78" s="239" t="s">
        <v>425</v>
      </c>
      <c r="D78" s="251">
        <v>0.12814814814814815</v>
      </c>
      <c r="E78" s="252">
        <v>1341.0</v>
      </c>
    </row>
    <row r="79" ht="15.75" customHeight="1">
      <c r="A79" s="250">
        <v>46276.0</v>
      </c>
      <c r="B79" s="239" t="s">
        <v>552</v>
      </c>
      <c r="C79" s="239" t="s">
        <v>556</v>
      </c>
      <c r="D79" s="251">
        <v>0.005104166666666667</v>
      </c>
      <c r="E79" s="239">
        <v>25.0</v>
      </c>
    </row>
    <row r="80" ht="15.75" customHeight="1">
      <c r="A80" s="250">
        <v>46276.0</v>
      </c>
      <c r="B80" s="239" t="s">
        <v>552</v>
      </c>
      <c r="C80" s="239" t="s">
        <v>436</v>
      </c>
      <c r="D80" s="251">
        <v>0.003576388888888889</v>
      </c>
      <c r="E80" s="239">
        <v>35.0</v>
      </c>
    </row>
    <row r="81" ht="15.75" customHeight="1">
      <c r="A81" s="250">
        <v>46276.0</v>
      </c>
      <c r="B81" s="239" t="s">
        <v>552</v>
      </c>
      <c r="C81" s="239" t="s">
        <v>554</v>
      </c>
      <c r="D81" s="251">
        <v>1.9675925925925926E-4</v>
      </c>
      <c r="E81" s="239">
        <v>10.0</v>
      </c>
    </row>
    <row r="82" ht="15.75" customHeight="1">
      <c r="A82" s="250">
        <v>46276.0</v>
      </c>
      <c r="B82" s="239" t="s">
        <v>552</v>
      </c>
      <c r="C82" s="239" t="s">
        <v>476</v>
      </c>
      <c r="D82" s="251">
        <v>0.2364814814814815</v>
      </c>
      <c r="E82" s="252">
        <v>1662.0</v>
      </c>
    </row>
    <row r="83" ht="15.75" customHeight="1">
      <c r="A83" s="250">
        <v>46276.0</v>
      </c>
      <c r="B83" s="239" t="s">
        <v>552</v>
      </c>
      <c r="C83" s="239" t="s">
        <v>485</v>
      </c>
      <c r="D83" s="251">
        <v>0.1797800925925926</v>
      </c>
      <c r="E83" s="252">
        <v>1527.0</v>
      </c>
    </row>
    <row r="84" ht="15.75" customHeight="1">
      <c r="A84" s="250">
        <v>46276.0</v>
      </c>
      <c r="B84" s="239" t="s">
        <v>552</v>
      </c>
      <c r="C84" s="239" t="s">
        <v>555</v>
      </c>
      <c r="D84" s="251">
        <v>0.16918981481481482</v>
      </c>
      <c r="E84" s="239">
        <v>848.0</v>
      </c>
    </row>
    <row r="85" ht="15.75" customHeight="1">
      <c r="A85" s="254">
        <v>46278.0</v>
      </c>
      <c r="B85" s="248" t="s">
        <v>552</v>
      </c>
      <c r="C85" s="248" t="s">
        <v>553</v>
      </c>
      <c r="D85" s="249">
        <v>8.101851851851852E-4</v>
      </c>
      <c r="E85" s="248">
        <v>5.0</v>
      </c>
    </row>
    <row r="86" ht="15.75" customHeight="1">
      <c r="A86" s="250">
        <v>46278.0</v>
      </c>
      <c r="B86" s="239" t="s">
        <v>552</v>
      </c>
      <c r="C86" s="239" t="s">
        <v>395</v>
      </c>
      <c r="D86" s="251">
        <v>0.11936342592592593</v>
      </c>
      <c r="E86" s="252">
        <v>1006.0</v>
      </c>
    </row>
    <row r="87" ht="15.75" customHeight="1">
      <c r="A87" s="250">
        <v>46278.0</v>
      </c>
      <c r="B87" s="239" t="s">
        <v>552</v>
      </c>
      <c r="C87" s="239" t="s">
        <v>442</v>
      </c>
      <c r="D87" s="251">
        <v>0.1451273148148148</v>
      </c>
      <c r="E87" s="252">
        <v>1378.0</v>
      </c>
    </row>
    <row r="88" ht="15.75" customHeight="1">
      <c r="A88" s="250">
        <v>46278.0</v>
      </c>
      <c r="B88" s="239" t="s">
        <v>552</v>
      </c>
      <c r="C88" s="239" t="s">
        <v>437</v>
      </c>
      <c r="D88" s="251">
        <v>0.15194444444444444</v>
      </c>
      <c r="E88" s="252">
        <v>1305.0</v>
      </c>
    </row>
    <row r="89" ht="15.75" customHeight="1">
      <c r="A89" s="250">
        <v>46278.0</v>
      </c>
      <c r="B89" s="239" t="s">
        <v>552</v>
      </c>
      <c r="C89" s="239" t="s">
        <v>476</v>
      </c>
      <c r="D89" s="251">
        <v>0.1264699074074074</v>
      </c>
      <c r="E89" s="239">
        <v>980.0</v>
      </c>
    </row>
    <row r="90" ht="15.75" customHeight="1">
      <c r="A90" s="250">
        <v>46278.0</v>
      </c>
      <c r="B90" s="239" t="s">
        <v>552</v>
      </c>
      <c r="C90" s="239" t="s">
        <v>485</v>
      </c>
      <c r="D90" s="251">
        <v>0.13596064814814815</v>
      </c>
      <c r="E90" s="252">
        <v>1081.0</v>
      </c>
    </row>
    <row r="91" ht="15.75" customHeight="1">
      <c r="A91" s="250">
        <v>46278.0</v>
      </c>
      <c r="B91" s="239" t="s">
        <v>552</v>
      </c>
      <c r="C91" s="239" t="s">
        <v>555</v>
      </c>
      <c r="D91" s="251">
        <v>0.12927083333333333</v>
      </c>
      <c r="E91" s="239">
        <v>816.0</v>
      </c>
    </row>
    <row r="92" ht="15.75" customHeight="1">
      <c r="A92" s="250">
        <v>46279.0</v>
      </c>
      <c r="B92" s="239" t="s">
        <v>552</v>
      </c>
      <c r="C92" s="239" t="s">
        <v>395</v>
      </c>
      <c r="D92" s="251">
        <v>0.14989583333333334</v>
      </c>
      <c r="E92" s="252">
        <v>1256.0</v>
      </c>
    </row>
    <row r="93" ht="15.75" customHeight="1">
      <c r="A93" s="250">
        <v>46279.0</v>
      </c>
      <c r="B93" s="239" t="s">
        <v>552</v>
      </c>
      <c r="C93" s="239" t="s">
        <v>425</v>
      </c>
      <c r="D93" s="251">
        <v>0.19319444444444445</v>
      </c>
      <c r="E93" s="252">
        <v>1769.0</v>
      </c>
    </row>
    <row r="94" ht="15.75" customHeight="1">
      <c r="A94" s="250">
        <v>46279.0</v>
      </c>
      <c r="B94" s="239" t="s">
        <v>552</v>
      </c>
      <c r="C94" s="239" t="s">
        <v>556</v>
      </c>
      <c r="D94" s="251">
        <v>0.01074074074074074</v>
      </c>
      <c r="E94" s="239">
        <v>45.0</v>
      </c>
    </row>
    <row r="95" ht="15.75" customHeight="1">
      <c r="A95" s="250">
        <v>46279.0</v>
      </c>
      <c r="B95" s="239" t="s">
        <v>552</v>
      </c>
      <c r="C95" s="239" t="s">
        <v>436</v>
      </c>
      <c r="D95" s="251">
        <v>6.018518518518519E-4</v>
      </c>
      <c r="E95" s="239">
        <v>2.0</v>
      </c>
    </row>
    <row r="96" ht="15.75" customHeight="1">
      <c r="A96" s="250">
        <v>46279.0</v>
      </c>
      <c r="B96" s="239" t="s">
        <v>552</v>
      </c>
      <c r="C96" s="239" t="s">
        <v>442</v>
      </c>
      <c r="D96" s="251">
        <v>0.2073611111111111</v>
      </c>
      <c r="E96" s="252">
        <v>1938.0</v>
      </c>
    </row>
    <row r="97" ht="15.75" customHeight="1">
      <c r="A97" s="250">
        <v>46279.0</v>
      </c>
      <c r="B97" s="239" t="s">
        <v>552</v>
      </c>
      <c r="C97" s="239" t="s">
        <v>554</v>
      </c>
      <c r="D97" s="251">
        <v>0.004212962962962963</v>
      </c>
      <c r="E97" s="239">
        <v>22.0</v>
      </c>
    </row>
    <row r="98" ht="15.75" customHeight="1">
      <c r="A98" s="250">
        <v>46279.0</v>
      </c>
      <c r="B98" s="239" t="s">
        <v>552</v>
      </c>
      <c r="C98" s="239" t="s">
        <v>437</v>
      </c>
      <c r="D98" s="251">
        <v>0.14957175925925925</v>
      </c>
      <c r="E98" s="252">
        <v>1184.0</v>
      </c>
    </row>
    <row r="99" ht="15.75" customHeight="1">
      <c r="A99" s="250">
        <v>46279.0</v>
      </c>
      <c r="B99" s="239" t="s">
        <v>552</v>
      </c>
      <c r="C99" s="239" t="s">
        <v>476</v>
      </c>
      <c r="D99" s="251">
        <v>0.1744212962962963</v>
      </c>
      <c r="E99" s="252">
        <v>1365.0</v>
      </c>
    </row>
    <row r="100" ht="15.75" customHeight="1">
      <c r="A100" s="250">
        <v>46279.0</v>
      </c>
      <c r="B100" s="239" t="s">
        <v>552</v>
      </c>
      <c r="C100" s="239" t="s">
        <v>485</v>
      </c>
      <c r="D100" s="251">
        <v>0.20386574074074074</v>
      </c>
      <c r="E100" s="252">
        <v>1641.0</v>
      </c>
    </row>
    <row r="101" ht="15.75" customHeight="1">
      <c r="A101" s="250">
        <v>46279.0</v>
      </c>
      <c r="B101" s="239" t="s">
        <v>552</v>
      </c>
      <c r="C101" s="239" t="s">
        <v>555</v>
      </c>
      <c r="D101" s="251">
        <v>0.16962962962962963</v>
      </c>
      <c r="E101" s="239">
        <v>903.0</v>
      </c>
    </row>
    <row r="102" ht="15.75" customHeight="1">
      <c r="A102" s="250">
        <v>46280.0</v>
      </c>
      <c r="B102" s="239" t="s">
        <v>552</v>
      </c>
      <c r="C102" s="239" t="s">
        <v>395</v>
      </c>
      <c r="D102" s="251">
        <v>0.003472222222222222</v>
      </c>
      <c r="E102" s="239">
        <v>32.0</v>
      </c>
    </row>
    <row r="103" ht="15.75" customHeight="1">
      <c r="A103" s="250">
        <v>46280.0</v>
      </c>
      <c r="B103" s="239" t="s">
        <v>552</v>
      </c>
      <c r="C103" s="239" t="s">
        <v>556</v>
      </c>
      <c r="D103" s="251">
        <v>0.0</v>
      </c>
      <c r="E103" s="239">
        <v>5.0</v>
      </c>
    </row>
    <row r="104" ht="15.75" customHeight="1">
      <c r="A104" s="250">
        <v>46280.0</v>
      </c>
      <c r="B104" s="239" t="s">
        <v>552</v>
      </c>
      <c r="C104" s="239" t="s">
        <v>442</v>
      </c>
      <c r="D104" s="251">
        <v>0.185</v>
      </c>
      <c r="E104" s="252">
        <v>1765.0</v>
      </c>
    </row>
    <row r="105" ht="15.75" customHeight="1">
      <c r="A105" s="250">
        <v>46280.0</v>
      </c>
      <c r="B105" s="239" t="s">
        <v>552</v>
      </c>
      <c r="C105" s="239" t="s">
        <v>554</v>
      </c>
      <c r="D105" s="251">
        <v>0.03820601851851852</v>
      </c>
      <c r="E105" s="239">
        <v>139.0</v>
      </c>
    </row>
    <row r="106" ht="15.75" customHeight="1">
      <c r="A106" s="250">
        <v>46280.0</v>
      </c>
      <c r="B106" s="239" t="s">
        <v>552</v>
      </c>
      <c r="C106" s="239" t="s">
        <v>437</v>
      </c>
      <c r="D106" s="251">
        <v>0.18834490740740742</v>
      </c>
      <c r="E106" s="252">
        <v>1537.0</v>
      </c>
    </row>
    <row r="107" ht="15.75" customHeight="1">
      <c r="A107" s="250">
        <v>46280.0</v>
      </c>
      <c r="B107" s="239" t="s">
        <v>552</v>
      </c>
      <c r="C107" s="239" t="s">
        <v>476</v>
      </c>
      <c r="D107" s="251">
        <v>0.1650462962962963</v>
      </c>
      <c r="E107" s="252">
        <v>1300.0</v>
      </c>
    </row>
    <row r="108" ht="15.75" customHeight="1">
      <c r="A108" s="250">
        <v>46280.0</v>
      </c>
      <c r="B108" s="239" t="s">
        <v>552</v>
      </c>
      <c r="C108" s="239" t="s">
        <v>485</v>
      </c>
      <c r="D108" s="251">
        <v>0.20847222222222223</v>
      </c>
      <c r="E108" s="252">
        <v>1793.0</v>
      </c>
    </row>
    <row r="109" ht="15.75" customHeight="1">
      <c r="A109" s="250">
        <v>46280.0</v>
      </c>
      <c r="B109" s="239" t="s">
        <v>552</v>
      </c>
      <c r="C109" s="239" t="s">
        <v>555</v>
      </c>
      <c r="D109" s="251">
        <v>0.15667824074074074</v>
      </c>
      <c r="E109" s="239">
        <v>972.0</v>
      </c>
    </row>
    <row r="110" ht="15.75" customHeight="1">
      <c r="A110" s="250">
        <v>46281.0</v>
      </c>
      <c r="B110" s="239" t="s">
        <v>552</v>
      </c>
      <c r="C110" s="239" t="s">
        <v>395</v>
      </c>
      <c r="D110" s="251">
        <v>0.12074074074074075</v>
      </c>
      <c r="E110" s="252">
        <v>1003.0</v>
      </c>
    </row>
    <row r="111" ht="15.75" customHeight="1">
      <c r="A111" s="250">
        <v>46281.0</v>
      </c>
      <c r="B111" s="239" t="s">
        <v>552</v>
      </c>
      <c r="C111" s="239" t="s">
        <v>522</v>
      </c>
      <c r="D111" s="251">
        <v>0.07393518518518519</v>
      </c>
      <c r="E111" s="239">
        <v>315.0</v>
      </c>
    </row>
    <row r="112" ht="15.75" customHeight="1">
      <c r="A112" s="250">
        <v>46281.0</v>
      </c>
      <c r="B112" s="239" t="s">
        <v>552</v>
      </c>
      <c r="C112" s="239" t="s">
        <v>556</v>
      </c>
      <c r="D112" s="251">
        <v>0.012488425925925925</v>
      </c>
      <c r="E112" s="239">
        <v>122.0</v>
      </c>
    </row>
    <row r="113" ht="15.75" customHeight="1">
      <c r="A113" s="250">
        <v>46281.0</v>
      </c>
      <c r="B113" s="239" t="s">
        <v>552</v>
      </c>
      <c r="C113" s="239" t="s">
        <v>442</v>
      </c>
      <c r="D113" s="251">
        <v>0.010393518518518519</v>
      </c>
      <c r="E113" s="239">
        <v>139.0</v>
      </c>
    </row>
    <row r="114" ht="15.75" customHeight="1">
      <c r="A114" s="250">
        <v>46281.0</v>
      </c>
      <c r="B114" s="239" t="s">
        <v>552</v>
      </c>
      <c r="C114" s="239" t="s">
        <v>554</v>
      </c>
      <c r="D114" s="251">
        <v>0.0</v>
      </c>
      <c r="E114" s="239">
        <v>1.0</v>
      </c>
    </row>
    <row r="115" ht="15.75" customHeight="1">
      <c r="A115" s="250">
        <v>46281.0</v>
      </c>
      <c r="B115" s="239" t="s">
        <v>552</v>
      </c>
      <c r="C115" s="239" t="s">
        <v>437</v>
      </c>
      <c r="D115" s="251">
        <v>0.16239583333333332</v>
      </c>
      <c r="E115" s="252">
        <v>1333.0</v>
      </c>
    </row>
    <row r="116" ht="15.75" customHeight="1">
      <c r="A116" s="250">
        <v>46281.0</v>
      </c>
      <c r="B116" s="239" t="s">
        <v>552</v>
      </c>
      <c r="C116" s="239" t="s">
        <v>476</v>
      </c>
      <c r="D116" s="251">
        <v>0.12230324074074074</v>
      </c>
      <c r="E116" s="252">
        <v>1023.0</v>
      </c>
    </row>
    <row r="117" ht="15.75" customHeight="1">
      <c r="A117" s="250">
        <v>46281.0</v>
      </c>
      <c r="B117" s="239" t="s">
        <v>552</v>
      </c>
      <c r="C117" s="239" t="s">
        <v>499</v>
      </c>
      <c r="D117" s="251">
        <v>0.14916666666666667</v>
      </c>
      <c r="E117" s="239">
        <v>694.0</v>
      </c>
    </row>
    <row r="118" ht="15.75" customHeight="1">
      <c r="A118" s="250">
        <v>46281.0</v>
      </c>
      <c r="B118" s="239" t="s">
        <v>552</v>
      </c>
      <c r="C118" s="239" t="s">
        <v>485</v>
      </c>
      <c r="D118" s="251">
        <v>0.15336805555555555</v>
      </c>
      <c r="E118" s="252">
        <v>1158.0</v>
      </c>
    </row>
    <row r="119" ht="15.75" customHeight="1">
      <c r="A119" s="250">
        <v>46281.0</v>
      </c>
      <c r="B119" s="239" t="s">
        <v>552</v>
      </c>
      <c r="C119" s="239" t="s">
        <v>555</v>
      </c>
      <c r="D119" s="251">
        <v>0.13662037037037036</v>
      </c>
      <c r="E119" s="239">
        <v>777.0</v>
      </c>
    </row>
    <row r="120" ht="15.75" customHeight="1">
      <c r="A120" s="78">
        <v>46282.0</v>
      </c>
      <c r="B120" s="1" t="s">
        <v>552</v>
      </c>
      <c r="C120" s="1" t="s">
        <v>395</v>
      </c>
      <c r="D120" s="196">
        <v>0.074375</v>
      </c>
      <c r="E120" s="1">
        <v>712.0</v>
      </c>
    </row>
    <row r="121" ht="15.75" customHeight="1">
      <c r="A121" s="78">
        <v>46282.0</v>
      </c>
      <c r="B121" s="1" t="s">
        <v>552</v>
      </c>
      <c r="C121" s="1" t="s">
        <v>522</v>
      </c>
      <c r="D121" s="196">
        <v>0.13547453703703705</v>
      </c>
      <c r="E121" s="1">
        <v>679.0</v>
      </c>
    </row>
    <row r="122" ht="15.75" customHeight="1">
      <c r="A122" s="78">
        <v>46282.0</v>
      </c>
      <c r="B122" s="1" t="s">
        <v>552</v>
      </c>
      <c r="C122" s="1" t="s">
        <v>556</v>
      </c>
      <c r="D122" s="196">
        <v>1.9675925925925926E-4</v>
      </c>
      <c r="E122" s="1">
        <v>7.0</v>
      </c>
    </row>
    <row r="123" ht="15.75" customHeight="1">
      <c r="A123" s="78">
        <v>46282.0</v>
      </c>
      <c r="B123" s="1" t="s">
        <v>552</v>
      </c>
      <c r="C123" s="1" t="s">
        <v>554</v>
      </c>
      <c r="D123" s="196">
        <v>0.00625</v>
      </c>
      <c r="E123" s="1">
        <v>33.0</v>
      </c>
    </row>
    <row r="124" ht="15.75" customHeight="1">
      <c r="A124" s="78">
        <v>46282.0</v>
      </c>
      <c r="B124" s="1" t="s">
        <v>552</v>
      </c>
      <c r="C124" s="1" t="s">
        <v>437</v>
      </c>
      <c r="D124" s="196">
        <v>0.12083333333333333</v>
      </c>
      <c r="E124" s="255">
        <v>1035.0</v>
      </c>
    </row>
    <row r="125" ht="15.75" customHeight="1">
      <c r="A125" s="78">
        <v>46282.0</v>
      </c>
      <c r="B125" s="1" t="s">
        <v>552</v>
      </c>
      <c r="C125" s="1" t="s">
        <v>476</v>
      </c>
      <c r="D125" s="196">
        <v>0.12315972222222223</v>
      </c>
      <c r="E125" s="255">
        <v>1060.0</v>
      </c>
    </row>
    <row r="126" ht="15.75" customHeight="1">
      <c r="A126" s="78">
        <v>46282.0</v>
      </c>
      <c r="B126" s="1" t="s">
        <v>552</v>
      </c>
      <c r="C126" s="1" t="s">
        <v>499</v>
      </c>
      <c r="D126" s="196">
        <v>0.20715277777777777</v>
      </c>
      <c r="E126" s="1">
        <v>913.0</v>
      </c>
    </row>
    <row r="127" ht="15.75" customHeight="1">
      <c r="A127" s="78">
        <v>46282.0</v>
      </c>
      <c r="B127" s="1" t="s">
        <v>552</v>
      </c>
      <c r="C127" s="1" t="s">
        <v>485</v>
      </c>
      <c r="D127" s="196">
        <v>0.2144675925925926</v>
      </c>
      <c r="E127" s="255">
        <v>1683.0</v>
      </c>
    </row>
    <row r="128" ht="15.75" customHeight="1">
      <c r="A128" s="78">
        <v>46282.0</v>
      </c>
      <c r="B128" s="1" t="s">
        <v>552</v>
      </c>
      <c r="C128" s="1" t="s">
        <v>555</v>
      </c>
      <c r="D128" s="196">
        <v>0.19040509259259258</v>
      </c>
      <c r="E128" s="1">
        <v>974.0</v>
      </c>
    </row>
    <row r="129" ht="15.75" customHeight="1">
      <c r="A129" s="78">
        <v>46283.0</v>
      </c>
      <c r="B129" s="1" t="s">
        <v>552</v>
      </c>
      <c r="C129" s="1" t="s">
        <v>395</v>
      </c>
      <c r="D129" s="196">
        <v>0.09215277777777778</v>
      </c>
      <c r="E129" s="1">
        <v>872.0</v>
      </c>
    </row>
    <row r="130" ht="15.75" customHeight="1">
      <c r="A130" s="78">
        <v>46283.0</v>
      </c>
      <c r="B130" s="1" t="s">
        <v>552</v>
      </c>
      <c r="C130" s="1" t="s">
        <v>522</v>
      </c>
      <c r="D130" s="196">
        <v>0.11628472222222222</v>
      </c>
      <c r="E130" s="1">
        <v>717.0</v>
      </c>
    </row>
    <row r="131" ht="15.75" customHeight="1">
      <c r="A131" s="78">
        <v>46283.0</v>
      </c>
      <c r="B131" s="1" t="s">
        <v>552</v>
      </c>
      <c r="C131" s="1" t="s">
        <v>556</v>
      </c>
      <c r="D131" s="196">
        <v>0.012569444444444444</v>
      </c>
      <c r="E131" s="1">
        <v>90.0</v>
      </c>
    </row>
    <row r="132" ht="15.75" customHeight="1">
      <c r="A132" s="78">
        <v>46283.0</v>
      </c>
      <c r="B132" s="1" t="s">
        <v>552</v>
      </c>
      <c r="C132" s="1" t="s">
        <v>436</v>
      </c>
      <c r="D132" s="196">
        <v>0.03612268518518519</v>
      </c>
      <c r="E132" s="1">
        <v>287.0</v>
      </c>
    </row>
    <row r="133" ht="15.75" customHeight="1">
      <c r="A133" s="78">
        <v>46283.0</v>
      </c>
      <c r="B133" s="1" t="s">
        <v>552</v>
      </c>
      <c r="C133" s="1" t="s">
        <v>442</v>
      </c>
      <c r="D133" s="196">
        <v>0.17952546296296296</v>
      </c>
      <c r="E133" s="255">
        <v>1751.0</v>
      </c>
    </row>
    <row r="134" ht="15.75" customHeight="1">
      <c r="A134" s="78">
        <v>46283.0</v>
      </c>
      <c r="B134" s="1" t="s">
        <v>552</v>
      </c>
      <c r="C134" s="1" t="s">
        <v>554</v>
      </c>
      <c r="D134" s="196">
        <v>8.101851851851852E-5</v>
      </c>
      <c r="E134" s="1">
        <v>2.0</v>
      </c>
    </row>
    <row r="135" ht="15.75" customHeight="1">
      <c r="A135" s="78">
        <v>46283.0</v>
      </c>
      <c r="B135" s="1" t="s">
        <v>552</v>
      </c>
      <c r="C135" s="1" t="s">
        <v>437</v>
      </c>
      <c r="D135" s="196">
        <v>0.13608796296296297</v>
      </c>
      <c r="E135" s="255">
        <v>1216.0</v>
      </c>
    </row>
    <row r="136" ht="15.75" customHeight="1">
      <c r="A136" s="78">
        <v>46283.0</v>
      </c>
      <c r="B136" s="1" t="s">
        <v>552</v>
      </c>
      <c r="C136" s="1" t="s">
        <v>499</v>
      </c>
      <c r="D136" s="196">
        <v>0.21097222222222223</v>
      </c>
      <c r="E136" s="255">
        <v>1039.0</v>
      </c>
    </row>
    <row r="137" ht="15.75" customHeight="1">
      <c r="A137" s="78">
        <v>46283.0</v>
      </c>
      <c r="B137" s="1" t="s">
        <v>552</v>
      </c>
      <c r="C137" s="1" t="s">
        <v>555</v>
      </c>
      <c r="D137" s="196">
        <v>0.19745370370370371</v>
      </c>
      <c r="E137" s="255">
        <v>1111.0</v>
      </c>
    </row>
    <row r="138" ht="15.75" customHeight="1">
      <c r="A138" s="245">
        <v>46285.0</v>
      </c>
      <c r="B138" s="248" t="s">
        <v>552</v>
      </c>
      <c r="C138" s="248" t="s">
        <v>395</v>
      </c>
      <c r="D138" s="249">
        <v>0.11642361111111112</v>
      </c>
      <c r="E138" s="253">
        <v>1134.0</v>
      </c>
    </row>
    <row r="139" ht="15.75" customHeight="1">
      <c r="A139" s="250">
        <v>46285.0</v>
      </c>
      <c r="B139" s="239" t="s">
        <v>552</v>
      </c>
      <c r="C139" s="239" t="s">
        <v>522</v>
      </c>
      <c r="D139" s="251">
        <v>0.17525462962962962</v>
      </c>
      <c r="E139" s="239">
        <v>963.0</v>
      </c>
    </row>
    <row r="140" ht="15.75" customHeight="1">
      <c r="A140" s="250">
        <v>46285.0</v>
      </c>
      <c r="B140" s="239" t="s">
        <v>552</v>
      </c>
      <c r="C140" s="239" t="s">
        <v>556</v>
      </c>
      <c r="D140" s="251">
        <v>0.003263888888888889</v>
      </c>
      <c r="E140" s="239">
        <v>15.0</v>
      </c>
    </row>
    <row r="141" ht="15.75" customHeight="1">
      <c r="A141" s="250">
        <v>46285.0</v>
      </c>
      <c r="B141" s="239" t="s">
        <v>552</v>
      </c>
      <c r="C141" s="239" t="s">
        <v>436</v>
      </c>
      <c r="D141" s="251">
        <v>0.0030787037037037037</v>
      </c>
      <c r="E141" s="239">
        <v>8.0</v>
      </c>
    </row>
    <row r="142" ht="15.75" customHeight="1">
      <c r="A142" s="250">
        <v>46285.0</v>
      </c>
      <c r="B142" s="239" t="s">
        <v>552</v>
      </c>
      <c r="C142" s="239" t="s">
        <v>442</v>
      </c>
      <c r="D142" s="251">
        <v>0.17553240740740741</v>
      </c>
      <c r="E142" s="252">
        <v>2136.0</v>
      </c>
    </row>
    <row r="143" ht="15.75" customHeight="1">
      <c r="A143" s="250">
        <v>46285.0</v>
      </c>
      <c r="B143" s="239" t="s">
        <v>552</v>
      </c>
      <c r="C143" s="239" t="s">
        <v>554</v>
      </c>
      <c r="D143" s="251">
        <v>0.001574074074074074</v>
      </c>
      <c r="E143" s="239">
        <v>6.0</v>
      </c>
    </row>
    <row r="144" ht="15.75" customHeight="1">
      <c r="A144" s="250">
        <v>46285.0</v>
      </c>
      <c r="B144" s="239" t="s">
        <v>552</v>
      </c>
      <c r="C144" s="239" t="s">
        <v>476</v>
      </c>
      <c r="D144" s="251">
        <v>0.17327546296296295</v>
      </c>
      <c r="E144" s="252">
        <v>1418.0</v>
      </c>
    </row>
    <row r="145" ht="15.75" customHeight="1">
      <c r="A145" s="250">
        <v>46285.0</v>
      </c>
      <c r="B145" s="239" t="s">
        <v>552</v>
      </c>
      <c r="C145" s="239" t="s">
        <v>499</v>
      </c>
      <c r="D145" s="251">
        <v>0.17424768518518519</v>
      </c>
      <c r="E145" s="239">
        <v>834.0</v>
      </c>
    </row>
    <row r="146" ht="15.75" customHeight="1">
      <c r="A146" s="250">
        <v>46285.0</v>
      </c>
      <c r="B146" s="239" t="s">
        <v>552</v>
      </c>
      <c r="C146" s="239" t="s">
        <v>485</v>
      </c>
      <c r="D146" s="251">
        <v>0.2132175925925926</v>
      </c>
      <c r="E146" s="252">
        <v>1758.0</v>
      </c>
    </row>
    <row r="147" ht="15.75" customHeight="1">
      <c r="A147" s="250">
        <v>46286.0</v>
      </c>
      <c r="B147" s="239" t="s">
        <v>552</v>
      </c>
      <c r="C147" s="239" t="s">
        <v>395</v>
      </c>
      <c r="D147" s="251">
        <v>0.0811111111111111</v>
      </c>
      <c r="E147" s="239">
        <v>798.0</v>
      </c>
    </row>
    <row r="148" ht="15.75" customHeight="1">
      <c r="A148" s="250">
        <v>46286.0</v>
      </c>
      <c r="B148" s="239" t="s">
        <v>552</v>
      </c>
      <c r="C148" s="239" t="s">
        <v>522</v>
      </c>
      <c r="D148" s="251">
        <v>0.0565162037037037</v>
      </c>
      <c r="E148" s="239">
        <v>365.0</v>
      </c>
    </row>
    <row r="149" ht="15.75" customHeight="1">
      <c r="A149" s="256">
        <v>46286.0</v>
      </c>
      <c r="B149" s="257" t="s">
        <v>552</v>
      </c>
      <c r="C149" s="257" t="s">
        <v>556</v>
      </c>
      <c r="D149" s="258">
        <v>5.787037037037037E-5</v>
      </c>
      <c r="E149" s="257">
        <v>3.0</v>
      </c>
    </row>
    <row r="150" ht="15.75" customHeight="1">
      <c r="A150" s="256"/>
      <c r="B150" s="257"/>
      <c r="C150" s="257"/>
      <c r="D150" s="258"/>
      <c r="E150" s="257"/>
    </row>
    <row r="151" ht="15.75" customHeight="1">
      <c r="A151" s="250">
        <v>46286.0</v>
      </c>
      <c r="B151" s="239" t="s">
        <v>552</v>
      </c>
      <c r="C151" s="239" t="s">
        <v>442</v>
      </c>
      <c r="D151" s="251">
        <v>0.1922337962962963</v>
      </c>
      <c r="E151" s="252">
        <v>1863.0</v>
      </c>
    </row>
    <row r="152" ht="15.75" customHeight="1">
      <c r="A152" s="250">
        <v>46286.0</v>
      </c>
      <c r="B152" s="239" t="s">
        <v>552</v>
      </c>
      <c r="C152" s="239" t="s">
        <v>437</v>
      </c>
      <c r="D152" s="251">
        <v>0.11519675925925926</v>
      </c>
      <c r="E152" s="252">
        <v>1004.0</v>
      </c>
    </row>
    <row r="153" ht="15.75" customHeight="1">
      <c r="A153" s="250">
        <v>46286.0</v>
      </c>
      <c r="B153" s="239" t="s">
        <v>552</v>
      </c>
      <c r="C153" s="239" t="s">
        <v>476</v>
      </c>
      <c r="D153" s="251">
        <v>0.15524305555555556</v>
      </c>
      <c r="E153" s="252">
        <v>1330.0</v>
      </c>
    </row>
    <row r="154" ht="15.75" customHeight="1">
      <c r="A154" s="250">
        <v>46286.0</v>
      </c>
      <c r="B154" s="239" t="s">
        <v>552</v>
      </c>
      <c r="C154" s="239" t="s">
        <v>499</v>
      </c>
      <c r="D154" s="251">
        <v>0.22212962962962962</v>
      </c>
      <c r="E154" s="252">
        <v>1220.0</v>
      </c>
    </row>
    <row r="155" ht="15.75" customHeight="1">
      <c r="A155" s="250">
        <v>46286.0</v>
      </c>
      <c r="B155" s="239" t="s">
        <v>552</v>
      </c>
      <c r="C155" s="239" t="s">
        <v>485</v>
      </c>
      <c r="D155" s="251">
        <v>0.1897337962962963</v>
      </c>
      <c r="E155" s="252">
        <v>1596.0</v>
      </c>
    </row>
    <row r="156" ht="15.75" customHeight="1">
      <c r="A156" s="250">
        <v>46286.0</v>
      </c>
      <c r="B156" s="239" t="s">
        <v>552</v>
      </c>
      <c r="C156" s="239" t="s">
        <v>555</v>
      </c>
      <c r="D156" s="251">
        <v>0.16405092592592593</v>
      </c>
      <c r="E156" s="252">
        <v>1051.0</v>
      </c>
    </row>
    <row r="157" ht="15.75" customHeight="1">
      <c r="A157" s="250">
        <v>46287.0</v>
      </c>
      <c r="B157" s="239" t="s">
        <v>552</v>
      </c>
      <c r="C157" s="239" t="s">
        <v>395</v>
      </c>
      <c r="D157" s="251">
        <v>0.08679398148148149</v>
      </c>
      <c r="E157" s="239">
        <v>891.0</v>
      </c>
    </row>
    <row r="158" ht="15.75" customHeight="1">
      <c r="A158" s="250">
        <v>46287.0</v>
      </c>
      <c r="B158" s="239" t="s">
        <v>552</v>
      </c>
      <c r="C158" s="239" t="s">
        <v>522</v>
      </c>
      <c r="D158" s="251">
        <v>0.100625</v>
      </c>
      <c r="E158" s="239">
        <v>643.0</v>
      </c>
    </row>
    <row r="159" ht="15.75" customHeight="1">
      <c r="A159" s="256">
        <v>46287.0</v>
      </c>
      <c r="B159" s="257" t="s">
        <v>552</v>
      </c>
      <c r="C159" s="257" t="s">
        <v>436</v>
      </c>
      <c r="D159" s="258">
        <v>0.0015046296296296296</v>
      </c>
      <c r="E159" s="257">
        <v>23.0</v>
      </c>
    </row>
    <row r="160" ht="15.75" customHeight="1">
      <c r="A160" s="250">
        <v>46287.0</v>
      </c>
      <c r="B160" s="239" t="s">
        <v>552</v>
      </c>
      <c r="C160" s="239" t="s">
        <v>442</v>
      </c>
      <c r="D160" s="251">
        <v>0.18880787037037036</v>
      </c>
      <c r="E160" s="252">
        <v>1705.0</v>
      </c>
    </row>
    <row r="161" ht="15.75" customHeight="1">
      <c r="A161" s="256">
        <v>46287.0</v>
      </c>
      <c r="B161" s="257" t="s">
        <v>552</v>
      </c>
      <c r="C161" s="257" t="s">
        <v>554</v>
      </c>
      <c r="D161" s="258">
        <v>0.0016550925925925926</v>
      </c>
      <c r="E161" s="257">
        <v>4.0</v>
      </c>
    </row>
    <row r="162" ht="15.75" customHeight="1">
      <c r="A162" s="250">
        <v>46287.0</v>
      </c>
      <c r="B162" s="239" t="s">
        <v>552</v>
      </c>
      <c r="C162" s="239" t="s">
        <v>437</v>
      </c>
      <c r="D162" s="251">
        <v>0.1417013888888889</v>
      </c>
      <c r="E162" s="252">
        <v>1067.0</v>
      </c>
    </row>
    <row r="163" ht="15.75" customHeight="1">
      <c r="A163" s="250">
        <v>46287.0</v>
      </c>
      <c r="B163" s="239" t="s">
        <v>552</v>
      </c>
      <c r="C163" s="239" t="s">
        <v>476</v>
      </c>
      <c r="D163" s="251">
        <v>0.1526736111111111</v>
      </c>
      <c r="E163" s="252">
        <v>1093.0</v>
      </c>
    </row>
    <row r="164" ht="15.75" customHeight="1">
      <c r="A164" s="250">
        <v>46287.0</v>
      </c>
      <c r="B164" s="239" t="s">
        <v>552</v>
      </c>
      <c r="C164" s="239" t="s">
        <v>499</v>
      </c>
      <c r="D164" s="251">
        <v>0.1893402777777778</v>
      </c>
      <c r="E164" s="252">
        <v>1105.0</v>
      </c>
    </row>
    <row r="165" ht="15.75" customHeight="1">
      <c r="A165" s="250">
        <v>46287.0</v>
      </c>
      <c r="B165" s="239" t="s">
        <v>552</v>
      </c>
      <c r="C165" s="239" t="s">
        <v>485</v>
      </c>
      <c r="D165" s="251">
        <v>0.2080787037037037</v>
      </c>
      <c r="E165" s="252">
        <v>1564.0</v>
      </c>
    </row>
    <row r="166" ht="15.75" customHeight="1">
      <c r="A166" s="250">
        <v>46287.0</v>
      </c>
      <c r="B166" s="239" t="s">
        <v>552</v>
      </c>
      <c r="C166" s="239" t="s">
        <v>559</v>
      </c>
      <c r="D166" s="251">
        <v>0.003923611111111111</v>
      </c>
      <c r="E166" s="239">
        <v>38.0</v>
      </c>
    </row>
    <row r="167" ht="15.75" customHeight="1">
      <c r="A167" s="245">
        <v>46288.0</v>
      </c>
      <c r="B167" s="248" t="s">
        <v>552</v>
      </c>
      <c r="C167" s="248" t="s">
        <v>395</v>
      </c>
      <c r="D167" s="249">
        <v>0.16265046296296296</v>
      </c>
      <c r="E167" s="253">
        <v>1430.0</v>
      </c>
    </row>
    <row r="168" ht="15.75" customHeight="1">
      <c r="A168" s="250">
        <v>46288.0</v>
      </c>
      <c r="B168" s="239" t="s">
        <v>552</v>
      </c>
      <c r="C168" s="239" t="s">
        <v>522</v>
      </c>
      <c r="D168" s="251">
        <v>0.010092592592592592</v>
      </c>
      <c r="E168" s="239">
        <v>76.0</v>
      </c>
    </row>
    <row r="169" ht="15.75" customHeight="1">
      <c r="A169" s="250">
        <v>46288.0</v>
      </c>
      <c r="B169" s="239" t="s">
        <v>552</v>
      </c>
      <c r="C169" s="239" t="s">
        <v>556</v>
      </c>
      <c r="D169" s="251">
        <v>0.0</v>
      </c>
      <c r="E169" s="239">
        <v>1.0</v>
      </c>
    </row>
    <row r="170" ht="15.75" customHeight="1">
      <c r="A170" s="250">
        <v>46288.0</v>
      </c>
      <c r="B170" s="239" t="s">
        <v>552</v>
      </c>
      <c r="C170" s="239" t="s">
        <v>442</v>
      </c>
      <c r="D170" s="251">
        <v>0.19510416666666666</v>
      </c>
      <c r="E170" s="252">
        <v>1881.0</v>
      </c>
    </row>
    <row r="171" ht="15.75" customHeight="1">
      <c r="A171" s="250">
        <v>46288.0</v>
      </c>
      <c r="B171" s="239" t="s">
        <v>552</v>
      </c>
      <c r="C171" s="239" t="s">
        <v>554</v>
      </c>
      <c r="D171" s="251">
        <v>0.0016203703703703703</v>
      </c>
      <c r="E171" s="239">
        <v>4.0</v>
      </c>
    </row>
    <row r="172" ht="15.75" customHeight="1">
      <c r="A172" s="250">
        <v>46288.0</v>
      </c>
      <c r="B172" s="239" t="s">
        <v>552</v>
      </c>
      <c r="C172" s="239" t="s">
        <v>476</v>
      </c>
      <c r="D172" s="251">
        <v>0.1531597222222222</v>
      </c>
      <c r="E172" s="252">
        <v>1129.0</v>
      </c>
    </row>
    <row r="173" ht="15.75" customHeight="1">
      <c r="A173" s="250">
        <v>46288.0</v>
      </c>
      <c r="B173" s="239" t="s">
        <v>552</v>
      </c>
      <c r="C173" s="239" t="s">
        <v>499</v>
      </c>
      <c r="D173" s="251">
        <v>0.24229166666666666</v>
      </c>
      <c r="E173" s="252">
        <v>1327.0</v>
      </c>
    </row>
    <row r="174" ht="15.75" customHeight="1">
      <c r="A174" s="250">
        <v>46288.0</v>
      </c>
      <c r="B174" s="239" t="s">
        <v>552</v>
      </c>
      <c r="C174" s="239" t="s">
        <v>485</v>
      </c>
      <c r="D174" s="251">
        <v>0.13621527777777778</v>
      </c>
      <c r="E174" s="252">
        <v>1140.0</v>
      </c>
    </row>
    <row r="175" ht="15.75" customHeight="1">
      <c r="A175" s="250">
        <v>46289.0</v>
      </c>
      <c r="B175" s="239" t="s">
        <v>552</v>
      </c>
      <c r="C175" s="239" t="s">
        <v>395</v>
      </c>
      <c r="D175" s="251">
        <v>0.1532175925925926</v>
      </c>
      <c r="E175" s="252">
        <v>1267.0</v>
      </c>
    </row>
    <row r="176" ht="15.75" customHeight="1">
      <c r="A176" s="250">
        <v>46289.0</v>
      </c>
      <c r="B176" s="239" t="s">
        <v>552</v>
      </c>
      <c r="C176" s="239" t="s">
        <v>522</v>
      </c>
      <c r="D176" s="251">
        <v>0.09913194444444444</v>
      </c>
      <c r="E176" s="239">
        <v>598.0</v>
      </c>
    </row>
    <row r="177" ht="15.75" customHeight="1">
      <c r="A177" s="250">
        <v>46289.0</v>
      </c>
      <c r="B177" s="239" t="s">
        <v>552</v>
      </c>
      <c r="C177" s="239" t="s">
        <v>556</v>
      </c>
      <c r="D177" s="251">
        <v>0.012465277777777778</v>
      </c>
      <c r="E177" s="239">
        <v>106.0</v>
      </c>
    </row>
    <row r="178" ht="15.75" customHeight="1">
      <c r="A178" s="250">
        <v>46289.0</v>
      </c>
      <c r="B178" s="239" t="s">
        <v>552</v>
      </c>
      <c r="C178" s="239" t="s">
        <v>436</v>
      </c>
      <c r="D178" s="251">
        <v>0.003715277777777778</v>
      </c>
      <c r="E178" s="239">
        <v>50.0</v>
      </c>
    </row>
    <row r="179" ht="15.75" customHeight="1">
      <c r="A179" s="250">
        <v>46289.0</v>
      </c>
      <c r="B179" s="239" t="s">
        <v>552</v>
      </c>
      <c r="C179" s="239" t="s">
        <v>442</v>
      </c>
      <c r="D179" s="251">
        <v>0.21341435185185184</v>
      </c>
      <c r="E179" s="252">
        <v>1963.0</v>
      </c>
    </row>
    <row r="180" ht="15.75" customHeight="1">
      <c r="A180" s="250">
        <v>46289.0</v>
      </c>
      <c r="B180" s="239" t="s">
        <v>552</v>
      </c>
      <c r="C180" s="239" t="s">
        <v>554</v>
      </c>
      <c r="D180" s="251">
        <v>0.005300925925925926</v>
      </c>
      <c r="E180" s="239">
        <v>15.0</v>
      </c>
    </row>
    <row r="181" ht="15.75" customHeight="1">
      <c r="A181" s="250">
        <v>46289.0</v>
      </c>
      <c r="B181" s="239" t="s">
        <v>552</v>
      </c>
      <c r="C181" s="239" t="s">
        <v>499</v>
      </c>
      <c r="D181" s="251">
        <v>0.1685763888888889</v>
      </c>
      <c r="E181" s="239">
        <v>965.0</v>
      </c>
    </row>
    <row r="182" ht="15.75" customHeight="1">
      <c r="A182" s="250">
        <v>46289.0</v>
      </c>
      <c r="B182" s="239" t="s">
        <v>552</v>
      </c>
      <c r="C182" s="239" t="s">
        <v>485</v>
      </c>
      <c r="D182" s="251">
        <v>0.24024305555555556</v>
      </c>
      <c r="E182" s="252">
        <v>1842.0</v>
      </c>
    </row>
    <row r="183" ht="15.75" customHeight="1">
      <c r="A183" s="78">
        <v>46290.0</v>
      </c>
      <c r="B183" s="1" t="s">
        <v>552</v>
      </c>
      <c r="C183" s="1" t="s">
        <v>522</v>
      </c>
      <c r="D183" s="196">
        <v>0.1317361111111111</v>
      </c>
      <c r="E183" s="1">
        <v>718.0</v>
      </c>
    </row>
    <row r="184" ht="15.75" customHeight="1">
      <c r="A184" s="78">
        <v>46290.0</v>
      </c>
      <c r="B184" s="1" t="s">
        <v>552</v>
      </c>
      <c r="C184" s="1" t="s">
        <v>556</v>
      </c>
      <c r="D184" s="196">
        <v>0.0</v>
      </c>
      <c r="E184" s="1">
        <v>1.0</v>
      </c>
    </row>
    <row r="185" ht="15.75" customHeight="1">
      <c r="A185" s="78">
        <v>46290.0</v>
      </c>
      <c r="B185" s="1" t="s">
        <v>552</v>
      </c>
      <c r="C185" s="1" t="s">
        <v>436</v>
      </c>
      <c r="D185" s="196">
        <v>0.0022569444444444442</v>
      </c>
      <c r="E185" s="1">
        <v>16.0</v>
      </c>
    </row>
    <row r="186" ht="15.75" customHeight="1">
      <c r="A186" s="78">
        <v>46290.0</v>
      </c>
      <c r="B186" s="1" t="s">
        <v>552</v>
      </c>
      <c r="C186" s="1" t="s">
        <v>442</v>
      </c>
      <c r="D186" s="196">
        <v>0.1852199074074074</v>
      </c>
      <c r="E186" s="255">
        <v>1801.0</v>
      </c>
    </row>
    <row r="187" ht="15.75" customHeight="1">
      <c r="A187" s="78">
        <v>46290.0</v>
      </c>
      <c r="B187" s="1" t="s">
        <v>552</v>
      </c>
      <c r="C187" s="1" t="s">
        <v>437</v>
      </c>
      <c r="D187" s="196">
        <v>0.13950231481481482</v>
      </c>
      <c r="E187" s="255">
        <v>1135.0</v>
      </c>
    </row>
    <row r="188" ht="15.75" customHeight="1">
      <c r="A188" s="78">
        <v>46290.0</v>
      </c>
      <c r="B188" s="1" t="s">
        <v>552</v>
      </c>
      <c r="C188" s="1" t="s">
        <v>476</v>
      </c>
      <c r="D188" s="196">
        <v>0.14847222222222223</v>
      </c>
      <c r="E188" s="255">
        <v>1118.0</v>
      </c>
    </row>
    <row r="189" ht="15.75" customHeight="1">
      <c r="A189" s="78">
        <v>46290.0</v>
      </c>
      <c r="B189" s="1" t="s">
        <v>552</v>
      </c>
      <c r="C189" s="1" t="s">
        <v>485</v>
      </c>
      <c r="D189" s="196">
        <v>0.21435185185185185</v>
      </c>
      <c r="E189" s="255">
        <v>1837.0</v>
      </c>
    </row>
    <row r="190" ht="15.75" customHeight="1">
      <c r="A190" s="78">
        <v>46292.0</v>
      </c>
      <c r="B190" s="1" t="s">
        <v>552</v>
      </c>
      <c r="C190" s="1" t="s">
        <v>395</v>
      </c>
      <c r="D190" s="196">
        <v>0.14103009259259258</v>
      </c>
      <c r="E190" s="255">
        <v>1414.0</v>
      </c>
    </row>
    <row r="191" ht="15.75" customHeight="1">
      <c r="A191" s="78">
        <v>46292.0</v>
      </c>
      <c r="B191" s="1" t="s">
        <v>552</v>
      </c>
      <c r="C191" s="1" t="s">
        <v>522</v>
      </c>
      <c r="D191" s="196">
        <v>0.13667824074074075</v>
      </c>
      <c r="E191" s="1">
        <v>923.0</v>
      </c>
    </row>
    <row r="192" ht="15.75" customHeight="1">
      <c r="A192" s="78">
        <v>46292.0</v>
      </c>
      <c r="B192" s="1" t="s">
        <v>552</v>
      </c>
      <c r="C192" s="1" t="s">
        <v>554</v>
      </c>
      <c r="D192" s="196">
        <v>0.003310185185185185</v>
      </c>
      <c r="E192" s="1">
        <v>35.0</v>
      </c>
    </row>
    <row r="193" ht="15.75" customHeight="1">
      <c r="A193" s="78">
        <v>46292.0</v>
      </c>
      <c r="B193" s="1" t="s">
        <v>552</v>
      </c>
      <c r="C193" s="1" t="s">
        <v>437</v>
      </c>
      <c r="D193" s="196">
        <v>0.19758101851851853</v>
      </c>
      <c r="E193" s="255">
        <v>2000.0</v>
      </c>
    </row>
    <row r="194" ht="15.75" customHeight="1">
      <c r="A194" s="78">
        <v>46292.0</v>
      </c>
      <c r="B194" s="1" t="s">
        <v>552</v>
      </c>
      <c r="C194" s="1" t="s">
        <v>476</v>
      </c>
      <c r="D194" s="196">
        <v>0.2053125</v>
      </c>
      <c r="E194" s="255">
        <v>1708.0</v>
      </c>
    </row>
    <row r="195" ht="15.75" customHeight="1">
      <c r="A195" s="78">
        <v>46292.0</v>
      </c>
      <c r="B195" s="1" t="s">
        <v>552</v>
      </c>
      <c r="C195" s="1" t="s">
        <v>499</v>
      </c>
      <c r="D195" s="196">
        <v>0.19403935185185187</v>
      </c>
      <c r="E195" s="255">
        <v>1303.0</v>
      </c>
    </row>
    <row r="196" ht="15.75" customHeight="1">
      <c r="A196" s="245">
        <v>46293.0</v>
      </c>
      <c r="B196" s="248" t="s">
        <v>552</v>
      </c>
      <c r="C196" s="248" t="s">
        <v>395</v>
      </c>
      <c r="D196" s="249">
        <v>0.1740625</v>
      </c>
      <c r="E196" s="253">
        <v>1415.0</v>
      </c>
    </row>
    <row r="197" ht="15.75" customHeight="1">
      <c r="A197" s="250">
        <v>46293.0</v>
      </c>
      <c r="B197" s="239" t="s">
        <v>552</v>
      </c>
      <c r="C197" s="239" t="s">
        <v>522</v>
      </c>
      <c r="D197" s="251">
        <v>0.12383101851851852</v>
      </c>
      <c r="E197" s="239">
        <v>642.0</v>
      </c>
    </row>
    <row r="198" ht="15.75" customHeight="1">
      <c r="A198" s="250">
        <v>46293.0</v>
      </c>
      <c r="B198" s="239" t="s">
        <v>552</v>
      </c>
      <c r="C198" s="239" t="s">
        <v>556</v>
      </c>
      <c r="D198" s="251">
        <v>5.787037037037037E-5</v>
      </c>
      <c r="E198" s="239">
        <v>3.0</v>
      </c>
    </row>
    <row r="199" ht="15.75" customHeight="1">
      <c r="A199" s="250">
        <v>46293.0</v>
      </c>
      <c r="B199" s="239" t="s">
        <v>552</v>
      </c>
      <c r="C199" s="239" t="s">
        <v>442</v>
      </c>
      <c r="D199" s="251">
        <v>0.17096064814814815</v>
      </c>
      <c r="E199" s="252">
        <v>1565.0</v>
      </c>
    </row>
    <row r="200" ht="15.75" customHeight="1">
      <c r="A200" s="250">
        <v>46293.0</v>
      </c>
      <c r="B200" s="239" t="s">
        <v>552</v>
      </c>
      <c r="C200" s="239" t="s">
        <v>554</v>
      </c>
      <c r="D200" s="251">
        <v>0.005023148148148148</v>
      </c>
      <c r="E200" s="239">
        <v>13.0</v>
      </c>
    </row>
    <row r="201" ht="15.75" customHeight="1">
      <c r="A201" s="250">
        <v>46293.0</v>
      </c>
      <c r="B201" s="239" t="s">
        <v>552</v>
      </c>
      <c r="C201" s="239" t="s">
        <v>437</v>
      </c>
      <c r="D201" s="251">
        <v>0.23840277777777777</v>
      </c>
      <c r="E201" s="252">
        <v>2002.0</v>
      </c>
    </row>
    <row r="202" ht="15.75" customHeight="1">
      <c r="A202" s="250">
        <v>46293.0</v>
      </c>
      <c r="B202" s="239" t="s">
        <v>552</v>
      </c>
      <c r="C202" s="239" t="s">
        <v>476</v>
      </c>
      <c r="D202" s="251">
        <v>0.16277777777777777</v>
      </c>
      <c r="E202" s="252">
        <v>1335.0</v>
      </c>
    </row>
    <row r="203" ht="15.75" customHeight="1">
      <c r="A203" s="250">
        <v>46293.0</v>
      </c>
      <c r="B203" s="239" t="s">
        <v>552</v>
      </c>
      <c r="C203" s="239" t="s">
        <v>499</v>
      </c>
      <c r="D203" s="251">
        <v>0.2048148148148148</v>
      </c>
      <c r="E203" s="252">
        <v>1446.0</v>
      </c>
    </row>
    <row r="204" ht="15.75" customHeight="1">
      <c r="A204" s="250">
        <v>46293.0</v>
      </c>
      <c r="B204" s="239" t="s">
        <v>552</v>
      </c>
      <c r="C204" s="239" t="s">
        <v>485</v>
      </c>
      <c r="D204" s="251">
        <v>0.23488425925925926</v>
      </c>
      <c r="E204" s="252">
        <v>1838.0</v>
      </c>
    </row>
    <row r="205" ht="15.75" customHeight="1">
      <c r="A205" s="245">
        <v>46294.0</v>
      </c>
      <c r="B205" s="248" t="s">
        <v>552</v>
      </c>
      <c r="C205" s="248" t="s">
        <v>395</v>
      </c>
      <c r="D205" s="249">
        <v>0.10060185185185185</v>
      </c>
      <c r="E205" s="253">
        <v>1041.0</v>
      </c>
    </row>
    <row r="206" ht="15.75" customHeight="1">
      <c r="A206" s="250">
        <v>46294.0</v>
      </c>
      <c r="B206" s="239" t="s">
        <v>552</v>
      </c>
      <c r="C206" s="239" t="s">
        <v>522</v>
      </c>
      <c r="D206" s="251">
        <v>0.10703703703703704</v>
      </c>
      <c r="E206" s="239">
        <v>546.0</v>
      </c>
    </row>
    <row r="207" ht="15.75" customHeight="1">
      <c r="A207" s="250">
        <v>46294.0</v>
      </c>
      <c r="B207" s="239" t="s">
        <v>552</v>
      </c>
      <c r="C207" s="239" t="s">
        <v>556</v>
      </c>
      <c r="D207" s="251">
        <v>0.004594907407407408</v>
      </c>
      <c r="E207" s="239">
        <v>7.0</v>
      </c>
    </row>
    <row r="208" ht="15.75" customHeight="1">
      <c r="A208" s="250">
        <v>46294.0</v>
      </c>
      <c r="B208" s="239" t="s">
        <v>552</v>
      </c>
      <c r="C208" s="239" t="s">
        <v>436</v>
      </c>
      <c r="D208" s="251">
        <v>0.0</v>
      </c>
      <c r="E208" s="239">
        <v>1.0</v>
      </c>
    </row>
    <row r="209" ht="15.75" customHeight="1">
      <c r="A209" s="250">
        <v>46294.0</v>
      </c>
      <c r="B209" s="239" t="s">
        <v>552</v>
      </c>
      <c r="C209" s="239" t="s">
        <v>442</v>
      </c>
      <c r="D209" s="251">
        <v>0.16230324074074073</v>
      </c>
      <c r="E209" s="252">
        <v>1406.0</v>
      </c>
    </row>
    <row r="210" ht="15.75" customHeight="1">
      <c r="A210" s="250">
        <v>46294.0</v>
      </c>
      <c r="B210" s="239" t="s">
        <v>552</v>
      </c>
      <c r="C210" s="239" t="s">
        <v>554</v>
      </c>
      <c r="D210" s="251">
        <v>0.0</v>
      </c>
      <c r="E210" s="239">
        <v>2.0</v>
      </c>
    </row>
    <row r="211" ht="15.75" customHeight="1">
      <c r="A211" s="250">
        <v>46294.0</v>
      </c>
      <c r="B211" s="239" t="s">
        <v>552</v>
      </c>
      <c r="C211" s="239" t="s">
        <v>476</v>
      </c>
      <c r="D211" s="251">
        <v>0.17836805555555554</v>
      </c>
      <c r="E211" s="252">
        <v>1343.0</v>
      </c>
    </row>
    <row r="212" ht="15.75" customHeight="1">
      <c r="A212" s="250">
        <v>46294.0</v>
      </c>
      <c r="B212" s="239" t="s">
        <v>552</v>
      </c>
      <c r="C212" s="239" t="s">
        <v>499</v>
      </c>
      <c r="D212" s="251">
        <v>0.23625</v>
      </c>
      <c r="E212" s="252">
        <v>1643.0</v>
      </c>
    </row>
    <row r="213" ht="15.75" customHeight="1">
      <c r="A213" s="250">
        <v>46294.0</v>
      </c>
      <c r="B213" s="239" t="s">
        <v>552</v>
      </c>
      <c r="C213" s="239" t="s">
        <v>485</v>
      </c>
      <c r="D213" s="251">
        <v>0.1994212962962963</v>
      </c>
      <c r="E213" s="252">
        <v>1712.0</v>
      </c>
    </row>
    <row r="214" ht="15.75" customHeight="1">
      <c r="A214" s="250">
        <v>46294.0</v>
      </c>
      <c r="B214" s="239" t="s">
        <v>552</v>
      </c>
      <c r="C214" s="239" t="s">
        <v>503</v>
      </c>
      <c r="D214" s="251">
        <v>0.1408912037037037</v>
      </c>
      <c r="E214" s="239">
        <v>444.0</v>
      </c>
    </row>
    <row r="215" ht="15.75" customHeight="1">
      <c r="A215" s="78">
        <v>46295.0</v>
      </c>
      <c r="B215" s="1" t="s">
        <v>552</v>
      </c>
      <c r="C215" s="1" t="s">
        <v>395</v>
      </c>
      <c r="D215" s="196">
        <v>0.15219907407407407</v>
      </c>
      <c r="E215" s="255">
        <v>1075.0</v>
      </c>
    </row>
    <row r="216" ht="15.75" customHeight="1">
      <c r="A216" s="78">
        <v>46295.0</v>
      </c>
      <c r="B216" s="1" t="s">
        <v>552</v>
      </c>
      <c r="C216" s="1" t="s">
        <v>522</v>
      </c>
      <c r="D216" s="196">
        <v>0.012800925925925926</v>
      </c>
      <c r="E216" s="1">
        <v>65.0</v>
      </c>
    </row>
    <row r="217" ht="15.75" customHeight="1">
      <c r="A217" s="78">
        <v>46295.0</v>
      </c>
      <c r="B217" s="1" t="s">
        <v>552</v>
      </c>
      <c r="C217" s="1" t="s">
        <v>442</v>
      </c>
      <c r="D217" s="196">
        <v>0.18518518518518517</v>
      </c>
      <c r="E217" s="255">
        <v>1481.0</v>
      </c>
    </row>
    <row r="218" ht="15.75" customHeight="1">
      <c r="A218" s="78">
        <v>46295.0</v>
      </c>
      <c r="B218" s="1" t="s">
        <v>552</v>
      </c>
      <c r="C218" s="1" t="s">
        <v>437</v>
      </c>
      <c r="D218" s="196">
        <v>0.12574074074074074</v>
      </c>
      <c r="E218" s="255">
        <v>1105.0</v>
      </c>
    </row>
    <row r="219" ht="15.75" customHeight="1">
      <c r="A219" s="78">
        <v>46295.0</v>
      </c>
      <c r="B219" s="1" t="s">
        <v>552</v>
      </c>
      <c r="C219" s="1" t="s">
        <v>476</v>
      </c>
      <c r="D219" s="196">
        <v>0.18568287037037037</v>
      </c>
      <c r="E219" s="255">
        <v>1348.0</v>
      </c>
    </row>
    <row r="220" ht="15.75" customHeight="1">
      <c r="A220" s="78">
        <v>46295.0</v>
      </c>
      <c r="B220" s="1" t="s">
        <v>552</v>
      </c>
      <c r="C220" s="1" t="s">
        <v>499</v>
      </c>
      <c r="D220" s="196">
        <v>0.21847222222222223</v>
      </c>
      <c r="E220" s="255">
        <v>1516.0</v>
      </c>
    </row>
    <row r="221" ht="15.75" customHeight="1">
      <c r="A221" s="78">
        <v>46295.0</v>
      </c>
      <c r="B221" s="1" t="s">
        <v>552</v>
      </c>
      <c r="C221" s="1" t="s">
        <v>503</v>
      </c>
      <c r="D221" s="196">
        <v>0.18046296296296296</v>
      </c>
      <c r="E221" s="1">
        <v>648.0</v>
      </c>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66"/>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3" width="8.43"/>
    <col customWidth="1" min="4" max="4" width="18.0"/>
    <col customWidth="1" min="5" max="26" width="8.43"/>
  </cols>
  <sheetData>
    <row r="1">
      <c r="A1" s="259" t="s">
        <v>561</v>
      </c>
      <c r="B1" s="260">
        <v>55.0</v>
      </c>
      <c r="D1" s="261" t="s">
        <v>562</v>
      </c>
      <c r="G1" s="259" t="s">
        <v>563</v>
      </c>
    </row>
    <row r="2">
      <c r="A2" s="259" t="s">
        <v>564</v>
      </c>
      <c r="B2" s="260">
        <v>0.3</v>
      </c>
      <c r="D2" s="259" t="s">
        <v>565</v>
      </c>
      <c r="E2" s="260">
        <v>70.0</v>
      </c>
    </row>
    <row r="3">
      <c r="A3" s="259" t="s">
        <v>566</v>
      </c>
      <c r="B3" s="260">
        <v>0.0015</v>
      </c>
      <c r="D3" s="259" t="s">
        <v>567</v>
      </c>
      <c r="E3" s="260">
        <v>95.0</v>
      </c>
    </row>
    <row r="4">
      <c r="A4" s="259" t="s">
        <v>568</v>
      </c>
      <c r="B4" s="260">
        <v>5.0E-4</v>
      </c>
      <c r="D4" s="259" t="s">
        <v>569</v>
      </c>
      <c r="E4" s="260">
        <v>120.0</v>
      </c>
    </row>
    <row r="5">
      <c r="A5" s="259" t="s">
        <v>570</v>
      </c>
      <c r="B5" s="260">
        <v>10.0</v>
      </c>
      <c r="D5" s="259" t="s">
        <v>571</v>
      </c>
      <c r="E5" s="260">
        <v>144.0</v>
      </c>
    </row>
    <row r="6">
      <c r="A6" s="259" t="s">
        <v>572</v>
      </c>
      <c r="B6" s="260">
        <v>10.0</v>
      </c>
      <c r="D6" s="259" t="s">
        <v>573</v>
      </c>
      <c r="E6" s="260">
        <v>149.0</v>
      </c>
    </row>
    <row r="7">
      <c r="A7" s="259" t="s">
        <v>574</v>
      </c>
      <c r="B7" s="260">
        <v>1.2</v>
      </c>
    </row>
    <row r="8">
      <c r="A8" s="259" t="s">
        <v>575</v>
      </c>
      <c r="B8" s="260">
        <v>1.1</v>
      </c>
      <c r="D8" s="261" t="s">
        <v>576</v>
      </c>
    </row>
    <row r="9">
      <c r="A9" s="259" t="s">
        <v>577</v>
      </c>
      <c r="B9" s="260">
        <v>300.0</v>
      </c>
      <c r="D9" s="259" t="s">
        <v>565</v>
      </c>
      <c r="E9" s="260">
        <v>30.0</v>
      </c>
    </row>
    <row r="10">
      <c r="A10" s="259" t="s">
        <v>578</v>
      </c>
      <c r="B10" s="260"/>
      <c r="D10" s="259" t="s">
        <v>567</v>
      </c>
      <c r="E10" s="260">
        <v>33.0</v>
      </c>
    </row>
    <row r="11">
      <c r="A11" s="259" t="s">
        <v>579</v>
      </c>
      <c r="B11" s="260">
        <v>55.0</v>
      </c>
      <c r="D11" s="259" t="s">
        <v>569</v>
      </c>
      <c r="E11" s="260">
        <v>36.0</v>
      </c>
    </row>
    <row r="12">
      <c r="A12" s="259" t="s">
        <v>580</v>
      </c>
      <c r="B12" s="260">
        <v>60.0</v>
      </c>
      <c r="D12" s="259" t="s">
        <v>571</v>
      </c>
      <c r="E12" s="260">
        <v>41.0</v>
      </c>
    </row>
    <row r="13">
      <c r="A13" s="259" t="s">
        <v>581</v>
      </c>
      <c r="B13" s="260">
        <v>65.0</v>
      </c>
      <c r="D13" s="259" t="s">
        <v>573</v>
      </c>
      <c r="E13" s="260">
        <v>44.0</v>
      </c>
    </row>
    <row r="14">
      <c r="A14" s="259" t="s">
        <v>582</v>
      </c>
      <c r="B14" s="260">
        <v>0.005</v>
      </c>
    </row>
    <row r="15">
      <c r="A15" s="259" t="s">
        <v>583</v>
      </c>
      <c r="B15" s="1">
        <v>0.9</v>
      </c>
      <c r="C15" s="1" t="s">
        <v>584</v>
      </c>
    </row>
    <row r="16">
      <c r="A16" s="262" t="s">
        <v>585</v>
      </c>
      <c r="B16" s="260">
        <v>115.64</v>
      </c>
    </row>
    <row r="17">
      <c r="A17" s="259" t="s">
        <v>586</v>
      </c>
      <c r="B17" s="260">
        <v>13.59</v>
      </c>
    </row>
    <row r="18">
      <c r="A18" s="259" t="s">
        <v>587</v>
      </c>
      <c r="B18" s="260">
        <v>24.9</v>
      </c>
    </row>
    <row r="19">
      <c r="A19" s="259" t="s">
        <v>588</v>
      </c>
      <c r="B19" s="1">
        <f>B18/(IF(B16&lt;80,0.95,IF(B16&lt;=100,1,IF(B16&lt;=120,1.1,IF(B16&lt;=130,1.2,IF(B16&lt;=140,1.265,1.518))))))</f>
        <v>22.63636364</v>
      </c>
    </row>
    <row r="21" ht="15.75" customHeight="1">
      <c r="A21" s="259" t="s">
        <v>589</v>
      </c>
      <c r="B21" s="260">
        <v>50.0</v>
      </c>
    </row>
    <row r="22" ht="15.75" customHeight="1">
      <c r="A22" s="259" t="s">
        <v>590</v>
      </c>
      <c r="B22" s="260">
        <v>60.0</v>
      </c>
    </row>
    <row r="23" ht="15.75" customHeight="1">
      <c r="A23" s="259" t="s">
        <v>591</v>
      </c>
      <c r="B23" s="260">
        <v>0.003</v>
      </c>
    </row>
    <row r="24" ht="15.75" customHeight="1">
      <c r="A24" s="259" t="s">
        <v>592</v>
      </c>
      <c r="B24" s="260">
        <v>0.001</v>
      </c>
    </row>
    <row r="25" ht="15.75" customHeight="1">
      <c r="A25" s="259" t="s">
        <v>593</v>
      </c>
      <c r="B25" s="260">
        <v>200.0</v>
      </c>
    </row>
    <row r="26" ht="15.75" customHeight="1">
      <c r="A26" s="263">
        <v>0.0</v>
      </c>
    </row>
    <row r="27" ht="15.75" customHeight="1">
      <c r="A27" s="264" t="s">
        <v>594</v>
      </c>
    </row>
    <row r="28" ht="15.75" customHeight="1">
      <c r="A28" s="264" t="s">
        <v>595</v>
      </c>
    </row>
    <row r="29" ht="15.75" customHeight="1">
      <c r="A29" s="264" t="s">
        <v>596</v>
      </c>
    </row>
    <row r="30" ht="15.75" customHeight="1">
      <c r="A30" s="264" t="s">
        <v>597</v>
      </c>
    </row>
    <row r="31" ht="15.75" customHeight="1">
      <c r="A31" s="264" t="s">
        <v>598</v>
      </c>
    </row>
    <row r="32" ht="15.75" customHeight="1">
      <c r="A32" s="264" t="s">
        <v>599</v>
      </c>
    </row>
    <row r="33" ht="15.75" customHeight="1">
      <c r="A33" s="264" t="s">
        <v>600</v>
      </c>
    </row>
    <row r="34" ht="15.75" customHeight="1">
      <c r="A34" s="264" t="s">
        <v>601</v>
      </c>
    </row>
    <row r="35" ht="15.75" customHeight="1">
      <c r="A35" s="264" t="s">
        <v>602</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6.0"/>
    <col customWidth="1" min="3" max="3" width="30.0"/>
    <col customWidth="1" min="4" max="4" width="10.0"/>
    <col customWidth="1" min="5" max="5" width="68.43"/>
    <col customWidth="1" min="6" max="6" width="23.14"/>
    <col customWidth="1" min="7" max="7" width="22.86"/>
    <col customWidth="1" min="8" max="8" width="8.43"/>
    <col customWidth="1" min="9" max="9" width="14.43"/>
    <col customWidth="1" min="10" max="10" width="8.43"/>
    <col customWidth="1" min="11" max="11" width="21.71"/>
    <col customWidth="1" min="12" max="12" width="8.43"/>
    <col customWidth="1" min="13" max="13" width="18.86"/>
    <col customWidth="1" min="14" max="26" width="8.43"/>
  </cols>
  <sheetData>
    <row r="1">
      <c r="A1" s="265" t="s">
        <v>2</v>
      </c>
      <c r="B1" s="265" t="s">
        <v>603</v>
      </c>
      <c r="C1" s="265" t="s">
        <v>604</v>
      </c>
      <c r="D1" s="266">
        <v>0.0</v>
      </c>
      <c r="E1" s="265" t="s">
        <v>605</v>
      </c>
      <c r="F1" s="265" t="s">
        <v>606</v>
      </c>
      <c r="I1" s="16" t="s">
        <v>607</v>
      </c>
      <c r="K1" s="1" t="s">
        <v>608</v>
      </c>
      <c r="M1" s="1" t="s">
        <v>609</v>
      </c>
      <c r="N1" s="56" t="s">
        <v>610</v>
      </c>
    </row>
    <row r="2">
      <c r="A2" s="12">
        <v>46266.0</v>
      </c>
      <c r="B2" s="1" t="s">
        <v>611</v>
      </c>
      <c r="C2" s="1" t="s">
        <v>612</v>
      </c>
      <c r="D2" s="1">
        <v>5.0</v>
      </c>
      <c r="E2" s="1" t="s">
        <v>613</v>
      </c>
      <c r="F2" s="1" t="s">
        <v>614</v>
      </c>
      <c r="I2" s="16" t="s">
        <v>615</v>
      </c>
      <c r="K2" s="267" t="s">
        <v>616</v>
      </c>
    </row>
    <row r="3">
      <c r="A3" s="12">
        <v>46266.0</v>
      </c>
      <c r="B3" s="1" t="s">
        <v>617</v>
      </c>
      <c r="C3" s="1" t="s">
        <v>612</v>
      </c>
      <c r="D3" s="1">
        <v>5.0</v>
      </c>
      <c r="E3" s="1" t="s">
        <v>618</v>
      </c>
      <c r="F3" s="1" t="s">
        <v>614</v>
      </c>
      <c r="I3" s="16" t="s">
        <v>619</v>
      </c>
      <c r="K3" s="267" t="s">
        <v>620</v>
      </c>
    </row>
    <row r="4">
      <c r="A4" s="12">
        <v>46267.0</v>
      </c>
      <c r="B4" s="1" t="s">
        <v>621</v>
      </c>
      <c r="C4" s="1" t="s">
        <v>622</v>
      </c>
      <c r="D4" s="1">
        <v>1.0</v>
      </c>
      <c r="E4" s="1" t="s">
        <v>623</v>
      </c>
      <c r="F4" s="1" t="s">
        <v>614</v>
      </c>
      <c r="I4" s="16" t="s">
        <v>624</v>
      </c>
      <c r="K4" s="267" t="s">
        <v>625</v>
      </c>
    </row>
    <row r="5">
      <c r="A5" s="12"/>
      <c r="C5" s="1"/>
      <c r="I5" s="16" t="s">
        <v>626</v>
      </c>
      <c r="K5" s="267" t="s">
        <v>627</v>
      </c>
    </row>
    <row r="6">
      <c r="A6" s="12">
        <v>46268.0</v>
      </c>
      <c r="B6" s="1" t="s">
        <v>625</v>
      </c>
      <c r="C6" s="1" t="s">
        <v>628</v>
      </c>
      <c r="D6" s="1">
        <v>1.0</v>
      </c>
      <c r="E6" s="1" t="s">
        <v>629</v>
      </c>
      <c r="F6" s="1" t="s">
        <v>614</v>
      </c>
      <c r="I6" s="16" t="s">
        <v>630</v>
      </c>
      <c r="K6" s="267" t="s">
        <v>631</v>
      </c>
    </row>
    <row r="7">
      <c r="A7" s="12">
        <v>46268.0</v>
      </c>
      <c r="B7" s="1" t="s">
        <v>616</v>
      </c>
      <c r="C7" s="1" t="s">
        <v>612</v>
      </c>
      <c r="D7" s="1">
        <v>5.0</v>
      </c>
      <c r="E7" s="1" t="s">
        <v>632</v>
      </c>
      <c r="F7" s="1" t="s">
        <v>633</v>
      </c>
      <c r="I7" s="16" t="s">
        <v>634</v>
      </c>
      <c r="K7" s="267" t="s">
        <v>635</v>
      </c>
    </row>
    <row r="8">
      <c r="A8" s="12">
        <v>46268.0</v>
      </c>
      <c r="B8" s="1" t="s">
        <v>620</v>
      </c>
      <c r="C8" s="1" t="s">
        <v>612</v>
      </c>
      <c r="D8" s="1">
        <v>1.0</v>
      </c>
      <c r="E8" s="1" t="s">
        <v>636</v>
      </c>
      <c r="F8" s="1" t="s">
        <v>633</v>
      </c>
      <c r="I8" s="16" t="s">
        <v>637</v>
      </c>
      <c r="K8" s="267" t="s">
        <v>638</v>
      </c>
    </row>
    <row r="9">
      <c r="A9" s="12">
        <v>46273.0</v>
      </c>
      <c r="B9" s="1" t="s">
        <v>611</v>
      </c>
      <c r="C9" s="1" t="s">
        <v>639</v>
      </c>
      <c r="D9" s="1">
        <v>2.0</v>
      </c>
      <c r="E9" s="1" t="s">
        <v>640</v>
      </c>
      <c r="F9" s="1" t="s">
        <v>633</v>
      </c>
      <c r="I9" s="16" t="s">
        <v>641</v>
      </c>
      <c r="K9" s="267" t="s">
        <v>642</v>
      </c>
    </row>
    <row r="10">
      <c r="A10" s="78">
        <v>46274.0</v>
      </c>
      <c r="B10" s="1" t="s">
        <v>627</v>
      </c>
      <c r="C10" s="1" t="s">
        <v>628</v>
      </c>
      <c r="D10" s="1">
        <v>3.0</v>
      </c>
      <c r="E10" s="10" t="s">
        <v>643</v>
      </c>
      <c r="F10" s="1" t="s">
        <v>553</v>
      </c>
      <c r="I10" s="16" t="s">
        <v>644</v>
      </c>
      <c r="K10" s="267" t="s">
        <v>645</v>
      </c>
    </row>
    <row r="11">
      <c r="A11" s="12">
        <v>46275.0</v>
      </c>
      <c r="B11" s="1" t="s">
        <v>627</v>
      </c>
      <c r="C11" s="1" t="s">
        <v>628</v>
      </c>
      <c r="D11" s="1">
        <v>1.0</v>
      </c>
      <c r="E11" s="1" t="s">
        <v>646</v>
      </c>
      <c r="F11" s="1" t="s">
        <v>647</v>
      </c>
      <c r="I11" s="16" t="s">
        <v>648</v>
      </c>
      <c r="K11" s="267" t="s">
        <v>649</v>
      </c>
    </row>
    <row r="12">
      <c r="A12" s="78">
        <v>46280.0</v>
      </c>
      <c r="B12" s="1" t="s">
        <v>425</v>
      </c>
      <c r="C12" s="1" t="s">
        <v>628</v>
      </c>
      <c r="D12" s="1">
        <v>1.0</v>
      </c>
      <c r="E12" s="1" t="s">
        <v>650</v>
      </c>
      <c r="F12" s="1" t="s">
        <v>633</v>
      </c>
      <c r="I12" s="16" t="s">
        <v>651</v>
      </c>
      <c r="K12" s="267" t="s">
        <v>652</v>
      </c>
    </row>
    <row r="13">
      <c r="A13" s="12">
        <v>46280.0</v>
      </c>
      <c r="B13" s="1" t="s">
        <v>645</v>
      </c>
      <c r="C13" s="1" t="s">
        <v>612</v>
      </c>
      <c r="D13" s="1">
        <v>1.0</v>
      </c>
      <c r="E13" s="1" t="s">
        <v>653</v>
      </c>
      <c r="F13" s="1" t="s">
        <v>633</v>
      </c>
      <c r="I13" s="16" t="s">
        <v>639</v>
      </c>
      <c r="K13" s="267" t="s">
        <v>654</v>
      </c>
    </row>
    <row r="14">
      <c r="A14" s="78">
        <v>46280.0</v>
      </c>
      <c r="B14" s="1" t="s">
        <v>425</v>
      </c>
      <c r="C14" s="1" t="s">
        <v>628</v>
      </c>
      <c r="D14" s="1">
        <v>1.0</v>
      </c>
      <c r="E14" s="1" t="s">
        <v>655</v>
      </c>
      <c r="F14" s="1" t="s">
        <v>633</v>
      </c>
      <c r="I14" s="16" t="s">
        <v>656</v>
      </c>
      <c r="K14" s="267" t="s">
        <v>657</v>
      </c>
    </row>
    <row r="15">
      <c r="A15" s="78">
        <v>46280.0</v>
      </c>
      <c r="B15" s="1" t="s">
        <v>616</v>
      </c>
      <c r="C15" s="1" t="s">
        <v>628</v>
      </c>
      <c r="D15" s="1">
        <v>1.0</v>
      </c>
      <c r="E15" s="1" t="s">
        <v>658</v>
      </c>
      <c r="F15" s="1" t="s">
        <v>633</v>
      </c>
      <c r="I15" s="16" t="s">
        <v>622</v>
      </c>
      <c r="K15" s="267" t="s">
        <v>659</v>
      </c>
    </row>
    <row r="16">
      <c r="A16" s="78">
        <v>46281.0</v>
      </c>
      <c r="B16" s="267" t="s">
        <v>660</v>
      </c>
      <c r="C16" s="1" t="s">
        <v>612</v>
      </c>
      <c r="D16" s="1">
        <v>10.0</v>
      </c>
      <c r="E16" s="1" t="s">
        <v>661</v>
      </c>
      <c r="F16" s="1" t="s">
        <v>553</v>
      </c>
      <c r="I16" s="16" t="s">
        <v>662</v>
      </c>
      <c r="K16" s="267" t="s">
        <v>663</v>
      </c>
    </row>
    <row r="17">
      <c r="A17" s="78">
        <v>46281.0</v>
      </c>
      <c r="B17" s="267" t="s">
        <v>625</v>
      </c>
      <c r="C17" s="1" t="s">
        <v>628</v>
      </c>
      <c r="D17" s="1">
        <v>1.0</v>
      </c>
      <c r="E17" s="1" t="s">
        <v>664</v>
      </c>
      <c r="F17" s="1" t="s">
        <v>633</v>
      </c>
      <c r="G17" s="268">
        <v>0.0</v>
      </c>
      <c r="I17" s="16" t="s">
        <v>612</v>
      </c>
      <c r="K17" s="267" t="s">
        <v>611</v>
      </c>
    </row>
    <row r="18">
      <c r="A18" s="78">
        <v>46281.0</v>
      </c>
      <c r="B18" s="267" t="s">
        <v>645</v>
      </c>
      <c r="C18" s="1" t="s">
        <v>628</v>
      </c>
      <c r="D18" s="1">
        <v>1.0</v>
      </c>
      <c r="E18" s="1" t="s">
        <v>665</v>
      </c>
      <c r="F18" s="1" t="s">
        <v>633</v>
      </c>
      <c r="I18" s="16" t="s">
        <v>628</v>
      </c>
      <c r="K18" s="267" t="s">
        <v>666</v>
      </c>
    </row>
    <row r="19">
      <c r="A19" s="12">
        <v>46282.0</v>
      </c>
      <c r="B19" s="267" t="s">
        <v>667</v>
      </c>
      <c r="C19" s="1" t="s">
        <v>628</v>
      </c>
      <c r="D19" s="1">
        <v>1.0</v>
      </c>
      <c r="E19" s="1" t="s">
        <v>668</v>
      </c>
      <c r="F19" s="1" t="s">
        <v>633</v>
      </c>
      <c r="I19" s="16"/>
      <c r="K19" s="267" t="s">
        <v>669</v>
      </c>
    </row>
    <row r="20">
      <c r="A20" s="12">
        <v>46282.0</v>
      </c>
      <c r="B20" s="267" t="s">
        <v>660</v>
      </c>
      <c r="C20" s="1" t="s">
        <v>615</v>
      </c>
      <c r="D20" s="1">
        <v>1.0</v>
      </c>
      <c r="E20" s="1" t="s">
        <v>670</v>
      </c>
      <c r="F20" s="1" t="s">
        <v>671</v>
      </c>
      <c r="I20" s="16"/>
      <c r="K20" s="267" t="s">
        <v>617</v>
      </c>
    </row>
    <row r="21" ht="15.75" customHeight="1">
      <c r="A21" s="12">
        <v>46282.0</v>
      </c>
      <c r="B21" s="267" t="s">
        <v>660</v>
      </c>
      <c r="C21" s="1" t="s">
        <v>615</v>
      </c>
      <c r="D21" s="1">
        <v>1.0</v>
      </c>
      <c r="E21" s="269" t="s">
        <v>672</v>
      </c>
      <c r="F21" s="1" t="s">
        <v>671</v>
      </c>
      <c r="I21" s="16"/>
      <c r="K21" s="267" t="s">
        <v>667</v>
      </c>
    </row>
    <row r="22" ht="15.75" customHeight="1">
      <c r="A22" s="78">
        <v>46281.0</v>
      </c>
      <c r="B22" s="242" t="s">
        <v>673</v>
      </c>
      <c r="C22" s="267" t="s">
        <v>615</v>
      </c>
      <c r="D22" s="1">
        <v>1.0</v>
      </c>
      <c r="E22" s="1" t="s">
        <v>674</v>
      </c>
      <c r="F22" s="1" t="s">
        <v>675</v>
      </c>
      <c r="I22" s="16"/>
      <c r="K22" s="267" t="s">
        <v>676</v>
      </c>
    </row>
    <row r="23" ht="15.75" customHeight="1">
      <c r="A23" s="12">
        <v>46289.0</v>
      </c>
      <c r="B23" s="267" t="s">
        <v>659</v>
      </c>
      <c r="C23" s="1" t="s">
        <v>628</v>
      </c>
      <c r="D23" s="1">
        <v>1.0</v>
      </c>
      <c r="E23" s="1" t="s">
        <v>677</v>
      </c>
      <c r="F23" s="1" t="s">
        <v>633</v>
      </c>
      <c r="I23" s="16"/>
      <c r="K23" s="267" t="s">
        <v>678</v>
      </c>
    </row>
    <row r="24" ht="15.75" customHeight="1">
      <c r="A24" s="12">
        <v>46288.0</v>
      </c>
      <c r="B24" s="267" t="s">
        <v>627</v>
      </c>
      <c r="C24" s="1" t="s">
        <v>628</v>
      </c>
      <c r="D24" s="1">
        <v>1.0</v>
      </c>
      <c r="E24" s="51" t="s">
        <v>679</v>
      </c>
      <c r="F24" s="1" t="s">
        <v>680</v>
      </c>
      <c r="I24" s="16"/>
      <c r="K24" s="267" t="s">
        <v>681</v>
      </c>
    </row>
    <row r="25" ht="15.75" customHeight="1">
      <c r="A25" s="12">
        <v>46289.0</v>
      </c>
      <c r="B25" s="267" t="s">
        <v>617</v>
      </c>
      <c r="C25" s="1" t="s">
        <v>628</v>
      </c>
      <c r="D25" s="1">
        <v>1.0</v>
      </c>
      <c r="E25" s="51" t="s">
        <v>682</v>
      </c>
      <c r="F25" s="1" t="s">
        <v>647</v>
      </c>
      <c r="I25" s="16"/>
      <c r="K25" s="267" t="s">
        <v>660</v>
      </c>
    </row>
    <row r="26" ht="15.75" customHeight="1">
      <c r="A26" s="12">
        <v>46290.0</v>
      </c>
      <c r="B26" s="267" t="s">
        <v>652</v>
      </c>
      <c r="C26" s="1" t="s">
        <v>628</v>
      </c>
      <c r="D26" s="1">
        <v>1.0</v>
      </c>
      <c r="E26" s="1" t="s">
        <v>683</v>
      </c>
      <c r="F26" s="1" t="s">
        <v>680</v>
      </c>
      <c r="I26" s="16"/>
      <c r="K26" s="267" t="s">
        <v>559</v>
      </c>
    </row>
    <row r="27" ht="15.75" customHeight="1">
      <c r="A27" s="12">
        <v>46292.0</v>
      </c>
      <c r="B27" s="267" t="s">
        <v>660</v>
      </c>
      <c r="C27" s="1" t="s">
        <v>628</v>
      </c>
      <c r="D27" s="1">
        <v>1.0</v>
      </c>
      <c r="E27" s="1" t="s">
        <v>684</v>
      </c>
      <c r="F27" s="1" t="s">
        <v>680</v>
      </c>
      <c r="I27" s="16"/>
      <c r="K27" s="1" t="s">
        <v>685</v>
      </c>
    </row>
    <row r="28" ht="15.75" customHeight="1">
      <c r="A28" s="12">
        <v>46292.0</v>
      </c>
      <c r="B28" s="1" t="s">
        <v>686</v>
      </c>
      <c r="C28" s="1" t="s">
        <v>628</v>
      </c>
      <c r="D28" s="1">
        <v>1.0</v>
      </c>
      <c r="E28" s="1" t="s">
        <v>687</v>
      </c>
      <c r="F28" s="1" t="s">
        <v>635</v>
      </c>
      <c r="I28" s="16"/>
      <c r="K28" s="1" t="s">
        <v>621</v>
      </c>
    </row>
    <row r="29" ht="15.75" customHeight="1">
      <c r="A29" s="12">
        <v>46289.0</v>
      </c>
      <c r="B29" s="267" t="s">
        <v>669</v>
      </c>
      <c r="C29" s="1" t="s">
        <v>630</v>
      </c>
      <c r="D29" s="1">
        <v>1.0</v>
      </c>
      <c r="E29" s="51" t="s">
        <v>688</v>
      </c>
      <c r="F29" s="1" t="s">
        <v>635</v>
      </c>
      <c r="I29" s="16"/>
      <c r="K29" s="270" t="s">
        <v>689</v>
      </c>
    </row>
    <row r="30" ht="15.75" customHeight="1">
      <c r="A30" s="12">
        <v>46293.0</v>
      </c>
      <c r="B30" s="267" t="s">
        <v>669</v>
      </c>
      <c r="C30" s="1" t="s">
        <v>628</v>
      </c>
      <c r="D30" s="1">
        <v>1.0</v>
      </c>
      <c r="E30" s="1" t="s">
        <v>690</v>
      </c>
      <c r="F30" s="1" t="s">
        <v>635</v>
      </c>
      <c r="I30" s="16"/>
      <c r="K30" s="1" t="s">
        <v>691</v>
      </c>
    </row>
    <row r="31" ht="15.75" customHeight="1">
      <c r="A31" s="12">
        <v>46293.0</v>
      </c>
      <c r="B31" s="1" t="s">
        <v>621</v>
      </c>
      <c r="C31" s="1" t="s">
        <v>628</v>
      </c>
      <c r="D31" s="1">
        <v>1.0</v>
      </c>
      <c r="E31" s="1" t="s">
        <v>692</v>
      </c>
      <c r="F31" s="1" t="s">
        <v>635</v>
      </c>
      <c r="I31" s="16"/>
      <c r="K31" s="1" t="s">
        <v>673</v>
      </c>
    </row>
    <row r="32" ht="15.75" customHeight="1">
      <c r="A32" s="12">
        <v>46293.0</v>
      </c>
      <c r="B32" s="1" t="s">
        <v>631</v>
      </c>
      <c r="C32" s="1" t="s">
        <v>628</v>
      </c>
      <c r="D32" s="1">
        <v>1.0</v>
      </c>
      <c r="E32" s="1" t="s">
        <v>693</v>
      </c>
      <c r="F32" s="1" t="s">
        <v>633</v>
      </c>
      <c r="I32" s="16"/>
      <c r="K32" s="1" t="s">
        <v>686</v>
      </c>
    </row>
    <row r="33" ht="15.75" customHeight="1">
      <c r="A33" s="12">
        <v>46294.0</v>
      </c>
      <c r="B33" s="267" t="s">
        <v>616</v>
      </c>
      <c r="C33" s="1" t="s">
        <v>628</v>
      </c>
      <c r="D33" s="1">
        <v>1.0</v>
      </c>
      <c r="E33" s="1" t="s">
        <v>694</v>
      </c>
      <c r="F33" s="1" t="s">
        <v>633</v>
      </c>
      <c r="I33" s="16"/>
      <c r="K33" s="242" t="s">
        <v>425</v>
      </c>
    </row>
    <row r="34" ht="15.75" customHeight="1">
      <c r="A34" s="12">
        <v>46294.0</v>
      </c>
      <c r="B34" s="267" t="s">
        <v>620</v>
      </c>
      <c r="C34" s="1" t="s">
        <v>628</v>
      </c>
      <c r="D34" s="1">
        <v>1.0</v>
      </c>
      <c r="E34" s="1" t="s">
        <v>694</v>
      </c>
      <c r="F34" s="1" t="s">
        <v>633</v>
      </c>
      <c r="I34" s="16"/>
      <c r="K34" s="1" t="s">
        <v>695</v>
      </c>
    </row>
    <row r="35" ht="33.0" customHeight="1">
      <c r="A35" s="12">
        <v>46292.0</v>
      </c>
      <c r="B35" s="267" t="s">
        <v>616</v>
      </c>
      <c r="C35" s="1" t="s">
        <v>662</v>
      </c>
      <c r="D35" s="1">
        <v>1.0</v>
      </c>
      <c r="E35" s="1" t="s">
        <v>696</v>
      </c>
      <c r="I35" s="16"/>
      <c r="K35" s="1" t="s">
        <v>697</v>
      </c>
    </row>
    <row r="36" ht="15.75" customHeight="1">
      <c r="A36" s="12">
        <v>46268.0</v>
      </c>
      <c r="B36" s="1" t="s">
        <v>635</v>
      </c>
      <c r="C36" s="1" t="s">
        <v>662</v>
      </c>
      <c r="D36" s="1">
        <v>1.0</v>
      </c>
      <c r="E36" s="1" t="s">
        <v>698</v>
      </c>
      <c r="I36" s="16"/>
    </row>
    <row r="37" ht="15.75" customHeight="1">
      <c r="A37" s="12">
        <v>46293.0</v>
      </c>
      <c r="B37" s="1" t="s">
        <v>635</v>
      </c>
      <c r="C37" s="1" t="s">
        <v>662</v>
      </c>
      <c r="D37" s="1">
        <v>1.0</v>
      </c>
      <c r="E37" s="1" t="s">
        <v>699</v>
      </c>
      <c r="I37" s="16"/>
    </row>
    <row r="38" ht="15.75" customHeight="1">
      <c r="A38" s="12">
        <v>46267.0</v>
      </c>
      <c r="B38" s="1" t="s">
        <v>625</v>
      </c>
      <c r="C38" s="1" t="s">
        <v>662</v>
      </c>
      <c r="D38" s="1">
        <v>1.0</v>
      </c>
      <c r="E38" s="1" t="s">
        <v>700</v>
      </c>
      <c r="I38" s="16"/>
    </row>
    <row r="39" ht="15.75" customHeight="1">
      <c r="A39" s="12">
        <v>46278.0</v>
      </c>
      <c r="B39" s="1" t="s">
        <v>625</v>
      </c>
      <c r="C39" s="1" t="s">
        <v>662</v>
      </c>
      <c r="D39" s="1">
        <v>1.0</v>
      </c>
      <c r="E39" s="1" t="s">
        <v>701</v>
      </c>
      <c r="I39" s="16"/>
    </row>
    <row r="40" ht="15.75" customHeight="1">
      <c r="A40" s="12">
        <v>46285.0</v>
      </c>
      <c r="B40" s="1" t="s">
        <v>645</v>
      </c>
      <c r="C40" s="1" t="s">
        <v>662</v>
      </c>
      <c r="D40" s="1">
        <v>1.0</v>
      </c>
      <c r="E40" s="1" t="s">
        <v>702</v>
      </c>
      <c r="I40" s="16"/>
    </row>
    <row r="41" ht="15.75" customHeight="1">
      <c r="A41" s="12">
        <v>46269.0</v>
      </c>
      <c r="B41" s="1" t="s">
        <v>652</v>
      </c>
      <c r="C41" s="1" t="s">
        <v>662</v>
      </c>
      <c r="D41" s="1">
        <v>1.0</v>
      </c>
      <c r="E41" s="1" t="s">
        <v>703</v>
      </c>
      <c r="I41" s="16"/>
    </row>
    <row r="42" ht="15.75" customHeight="1">
      <c r="A42" s="12">
        <v>46290.0</v>
      </c>
      <c r="B42" s="1" t="s">
        <v>657</v>
      </c>
      <c r="C42" s="1" t="s">
        <v>662</v>
      </c>
      <c r="D42" s="1">
        <v>1.0</v>
      </c>
      <c r="E42" s="1" t="s">
        <v>704</v>
      </c>
      <c r="I42" s="16"/>
    </row>
    <row r="43" ht="15.75" customHeight="1">
      <c r="A43" s="12">
        <v>46273.0</v>
      </c>
      <c r="B43" s="1" t="s">
        <v>660</v>
      </c>
      <c r="C43" s="1" t="s">
        <v>662</v>
      </c>
      <c r="D43" s="1">
        <v>1.0</v>
      </c>
      <c r="E43" s="1" t="s">
        <v>705</v>
      </c>
      <c r="I43" s="16"/>
    </row>
    <row r="44" ht="15.75" customHeight="1">
      <c r="A44" s="12">
        <v>46275.0</v>
      </c>
      <c r="B44" s="1" t="s">
        <v>678</v>
      </c>
      <c r="C44" s="1" t="s">
        <v>662</v>
      </c>
      <c r="D44" s="1">
        <v>1.0</v>
      </c>
      <c r="E44" s="1" t="s">
        <v>706</v>
      </c>
      <c r="I44" s="16"/>
    </row>
    <row r="45" ht="15.75" customHeight="1">
      <c r="A45" s="12">
        <v>46274.0</v>
      </c>
      <c r="B45" s="1" t="s">
        <v>685</v>
      </c>
      <c r="C45" s="1" t="s">
        <v>662</v>
      </c>
      <c r="D45" s="1">
        <v>1.0</v>
      </c>
      <c r="E45" s="1" t="s">
        <v>707</v>
      </c>
      <c r="I45" s="16"/>
    </row>
    <row r="46" ht="15.75" customHeight="1">
      <c r="A46" s="12">
        <v>46273.0</v>
      </c>
      <c r="B46" s="1" t="s">
        <v>621</v>
      </c>
      <c r="C46" s="1" t="s">
        <v>662</v>
      </c>
      <c r="D46" s="1">
        <v>1.0</v>
      </c>
      <c r="E46" s="1" t="s">
        <v>708</v>
      </c>
      <c r="I46" s="16"/>
    </row>
    <row r="47" ht="15.75" customHeight="1">
      <c r="A47" s="12">
        <v>46275.0</v>
      </c>
      <c r="B47" s="1" t="s">
        <v>621</v>
      </c>
      <c r="C47" s="1" t="s">
        <v>662</v>
      </c>
      <c r="D47" s="1">
        <v>1.0</v>
      </c>
      <c r="E47" s="1" t="s">
        <v>709</v>
      </c>
      <c r="I47" s="16"/>
    </row>
    <row r="48" ht="15.75" customHeight="1">
      <c r="A48" s="12">
        <v>46294.0</v>
      </c>
      <c r="B48" s="1" t="s">
        <v>689</v>
      </c>
      <c r="C48" s="1" t="s">
        <v>662</v>
      </c>
      <c r="D48" s="1">
        <v>1.0</v>
      </c>
      <c r="E48" s="1" t="s">
        <v>710</v>
      </c>
      <c r="I48" s="16"/>
    </row>
    <row r="49" ht="15.75" customHeight="1">
      <c r="C49" s="1"/>
      <c r="I49" s="16"/>
    </row>
    <row r="50" ht="15.75" customHeight="1">
      <c r="A50" s="28">
        <v>46266.0</v>
      </c>
      <c r="B50" s="4" t="s">
        <v>522</v>
      </c>
      <c r="C50" s="1" t="s">
        <v>662</v>
      </c>
      <c r="D50" s="4">
        <v>1.0</v>
      </c>
      <c r="E50" s="4" t="s">
        <v>711</v>
      </c>
      <c r="I50" s="16"/>
    </row>
    <row r="51" ht="15.75" customHeight="1">
      <c r="A51" s="28">
        <v>46267.0</v>
      </c>
      <c r="B51" s="4" t="s">
        <v>712</v>
      </c>
      <c r="C51" s="1" t="s">
        <v>662</v>
      </c>
      <c r="D51" s="4">
        <v>1.0</v>
      </c>
      <c r="E51" s="4" t="s">
        <v>713</v>
      </c>
      <c r="I51" s="16"/>
    </row>
    <row r="52" ht="15.75" customHeight="1">
      <c r="C52" s="1"/>
      <c r="I52" s="16"/>
    </row>
    <row r="53" ht="15.75" customHeight="1">
      <c r="C53" s="1"/>
      <c r="I53" s="16"/>
    </row>
    <row r="54" ht="15.75" customHeight="1">
      <c r="C54" s="1"/>
      <c r="I54" s="16"/>
    </row>
    <row r="55" ht="15.75" customHeight="1">
      <c r="C55" s="1"/>
      <c r="I55" s="16"/>
    </row>
    <row r="56" ht="15.75" customHeight="1">
      <c r="C56" s="1"/>
      <c r="I56" s="16"/>
    </row>
    <row r="57" ht="15.75" customHeight="1">
      <c r="C57" s="1"/>
      <c r="I57" s="16"/>
    </row>
    <row r="58" ht="15.75" customHeight="1">
      <c r="C58" s="1"/>
      <c r="I58" s="16"/>
    </row>
    <row r="59" ht="15.75" customHeight="1">
      <c r="C59" s="1"/>
      <c r="I59" s="16"/>
    </row>
    <row r="60" ht="15.75" customHeight="1">
      <c r="C60" s="1"/>
      <c r="I60" s="16"/>
    </row>
    <row r="61" ht="15.75" customHeight="1">
      <c r="C61" s="1"/>
      <c r="I61" s="16"/>
    </row>
    <row r="62" ht="15.75" customHeight="1">
      <c r="C62" s="1"/>
      <c r="I62" s="16"/>
    </row>
    <row r="63" ht="15.75" customHeight="1">
      <c r="C63" s="1"/>
      <c r="I63" s="16"/>
    </row>
    <row r="64" ht="15.75" customHeight="1">
      <c r="C64" s="1"/>
      <c r="I64" s="16"/>
    </row>
    <row r="65" ht="15.75" customHeight="1">
      <c r="C65" s="1"/>
      <c r="I65" s="16"/>
    </row>
    <row r="66" ht="15.75" customHeight="1">
      <c r="C66" s="1"/>
      <c r="I66" s="16"/>
    </row>
    <row r="67" ht="15.75" customHeight="1">
      <c r="C67" s="1"/>
      <c r="I67" s="16"/>
    </row>
    <row r="68" ht="15.75" customHeight="1">
      <c r="C68" s="1"/>
      <c r="I68" s="16"/>
    </row>
    <row r="69" ht="15.75" customHeight="1">
      <c r="C69" s="1"/>
      <c r="I69" s="16"/>
    </row>
    <row r="70" ht="15.75" customHeight="1">
      <c r="C70" s="1"/>
      <c r="I70" s="16"/>
    </row>
    <row r="71" ht="15.75" customHeight="1">
      <c r="C71" s="1"/>
      <c r="I71" s="16"/>
    </row>
    <row r="72" ht="15.75" customHeight="1">
      <c r="C72" s="1"/>
      <c r="I72" s="16"/>
    </row>
    <row r="73" ht="15.75" customHeight="1">
      <c r="C73" s="1"/>
      <c r="I73" s="16"/>
    </row>
    <row r="74" ht="15.75" customHeight="1">
      <c r="C74" s="1"/>
      <c r="I74" s="16"/>
    </row>
    <row r="75" ht="15.75" customHeight="1">
      <c r="C75" s="1"/>
      <c r="I75" s="16"/>
    </row>
    <row r="76" ht="15.75" customHeight="1">
      <c r="C76" s="1"/>
      <c r="I76" s="16"/>
    </row>
    <row r="77" ht="15.75" customHeight="1">
      <c r="C77" s="1"/>
      <c r="I77" s="16"/>
    </row>
    <row r="78" ht="15.75" customHeight="1">
      <c r="C78" s="1"/>
      <c r="I78" s="16"/>
    </row>
    <row r="79" ht="15.75" customHeight="1">
      <c r="C79" s="1"/>
      <c r="I79" s="16"/>
    </row>
    <row r="80" ht="15.75" customHeight="1">
      <c r="C80" s="1"/>
      <c r="I80" s="16"/>
    </row>
    <row r="81" ht="15.75" customHeight="1">
      <c r="C81" s="1"/>
      <c r="I81" s="16"/>
    </row>
    <row r="82" ht="15.75" customHeight="1">
      <c r="C82" s="1"/>
      <c r="I82" s="16"/>
    </row>
    <row r="83" ht="15.75" customHeight="1">
      <c r="C83" s="1"/>
      <c r="I83" s="16"/>
    </row>
    <row r="84" ht="15.75" customHeight="1">
      <c r="C84" s="1"/>
      <c r="I84" s="16"/>
    </row>
    <row r="85" ht="15.75" customHeight="1">
      <c r="C85" s="1"/>
      <c r="I85" s="16"/>
    </row>
    <row r="86" ht="15.75" customHeight="1">
      <c r="C86" s="1"/>
      <c r="I86" s="16"/>
    </row>
    <row r="87" ht="15.75" customHeight="1">
      <c r="C87" s="1"/>
      <c r="I87" s="16"/>
    </row>
    <row r="88" ht="15.75" customHeight="1">
      <c r="C88" s="1"/>
      <c r="I88" s="16"/>
    </row>
    <row r="89" ht="15.75" customHeight="1">
      <c r="C89" s="1"/>
      <c r="I89" s="16"/>
    </row>
    <row r="90" ht="15.75" customHeight="1">
      <c r="C90" s="1"/>
      <c r="I90" s="16"/>
    </row>
    <row r="91" ht="15.75" customHeight="1">
      <c r="C91" s="1"/>
      <c r="I91" s="16"/>
    </row>
    <row r="92" ht="15.75" customHeight="1">
      <c r="C92" s="1"/>
      <c r="I92" s="16"/>
    </row>
    <row r="93" ht="15.75" customHeight="1">
      <c r="C93" s="1"/>
      <c r="I93" s="16"/>
    </row>
    <row r="94" ht="15.75" customHeight="1">
      <c r="C94" s="1"/>
      <c r="I94" s="16"/>
    </row>
    <row r="95" ht="15.75" customHeight="1">
      <c r="C95" s="1"/>
      <c r="I95" s="16"/>
    </row>
    <row r="96" ht="15.75" customHeight="1">
      <c r="C96" s="1"/>
      <c r="I96" s="16"/>
    </row>
    <row r="97" ht="15.75" customHeight="1">
      <c r="C97" s="1"/>
      <c r="I97" s="16"/>
    </row>
    <row r="98" ht="15.75" customHeight="1">
      <c r="C98" s="1"/>
      <c r="I98" s="16"/>
    </row>
    <row r="99" ht="15.75" customHeight="1">
      <c r="C99" s="1"/>
      <c r="I99" s="16"/>
    </row>
    <row r="100" ht="15.75" customHeight="1">
      <c r="C100" s="1"/>
      <c r="I100" s="16"/>
    </row>
    <row r="101" ht="15.75" customHeight="1">
      <c r="C101" s="1"/>
      <c r="I101" s="16"/>
    </row>
    <row r="102" ht="15.75" customHeight="1">
      <c r="C102" s="1"/>
      <c r="I102" s="16"/>
    </row>
    <row r="103" ht="15.75" customHeight="1">
      <c r="C103" s="1"/>
      <c r="I103" s="16"/>
    </row>
    <row r="104" ht="15.75" customHeight="1">
      <c r="C104" s="1"/>
      <c r="I104" s="16"/>
    </row>
    <row r="105" ht="15.75" customHeight="1">
      <c r="C105" s="1"/>
      <c r="I105" s="16"/>
    </row>
    <row r="106" ht="15.75" customHeight="1">
      <c r="C106" s="1"/>
      <c r="I106" s="16"/>
    </row>
    <row r="107" ht="15.75" customHeight="1">
      <c r="C107" s="1"/>
      <c r="I107" s="16"/>
    </row>
    <row r="108" ht="15.75" customHeight="1">
      <c r="C108" s="1"/>
      <c r="I108" s="16"/>
    </row>
    <row r="109" ht="15.75" customHeight="1">
      <c r="C109" s="1"/>
      <c r="I109" s="16"/>
    </row>
    <row r="110" ht="15.75" customHeight="1">
      <c r="C110" s="1"/>
      <c r="I110" s="16"/>
    </row>
    <row r="111" ht="15.75" customHeight="1">
      <c r="C111" s="1"/>
      <c r="I111" s="16"/>
    </row>
    <row r="112" ht="15.75" customHeight="1">
      <c r="C112" s="1"/>
      <c r="I112" s="16"/>
    </row>
    <row r="113" ht="15.75" customHeight="1">
      <c r="C113" s="1"/>
      <c r="I113" s="16"/>
    </row>
    <row r="114" ht="15.75" customHeight="1">
      <c r="C114" s="1"/>
      <c r="I114" s="16"/>
    </row>
    <row r="115" ht="15.75" customHeight="1">
      <c r="C115" s="1"/>
      <c r="I115" s="16"/>
    </row>
    <row r="116" ht="15.75" customHeight="1">
      <c r="C116" s="1"/>
      <c r="I116" s="16"/>
    </row>
    <row r="117" ht="15.75" customHeight="1">
      <c r="C117" s="1"/>
      <c r="I117" s="16"/>
    </row>
    <row r="118" ht="15.75" customHeight="1">
      <c r="C118" s="1"/>
      <c r="I118" s="16"/>
    </row>
    <row r="119" ht="15.75" customHeight="1">
      <c r="C119" s="1"/>
      <c r="I119" s="16"/>
    </row>
    <row r="120" ht="15.75" customHeight="1">
      <c r="C120" s="1"/>
      <c r="I120" s="16"/>
    </row>
    <row r="121" ht="15.75" customHeight="1">
      <c r="C121" s="1"/>
      <c r="I121" s="16"/>
    </row>
    <row r="122" ht="15.75" customHeight="1">
      <c r="C122" s="1"/>
      <c r="I122" s="16"/>
    </row>
    <row r="123" ht="15.75" customHeight="1">
      <c r="C123" s="1"/>
      <c r="I123" s="16"/>
    </row>
    <row r="124" ht="15.75" customHeight="1">
      <c r="C124" s="1"/>
      <c r="I124" s="16"/>
    </row>
    <row r="125" ht="15.75" customHeight="1">
      <c r="C125" s="1"/>
      <c r="I125" s="16"/>
    </row>
    <row r="126" ht="15.75" customHeight="1">
      <c r="C126" s="1"/>
      <c r="I126" s="16"/>
    </row>
    <row r="127" ht="15.75" customHeight="1">
      <c r="C127" s="1"/>
      <c r="I127" s="16"/>
    </row>
    <row r="128" ht="15.75" customHeight="1">
      <c r="C128" s="1"/>
      <c r="I128" s="16"/>
    </row>
    <row r="129" ht="15.75" customHeight="1">
      <c r="C129" s="1"/>
      <c r="I129" s="16"/>
    </row>
    <row r="130" ht="15.75" customHeight="1">
      <c r="C130" s="1"/>
      <c r="I130" s="16"/>
    </row>
    <row r="131" ht="15.75" customHeight="1">
      <c r="C131" s="1"/>
      <c r="I131" s="16"/>
    </row>
    <row r="132" ht="15.75" customHeight="1">
      <c r="C132" s="1"/>
      <c r="I132" s="16"/>
    </row>
    <row r="133" ht="15.75" customHeight="1">
      <c r="C133" s="1"/>
      <c r="I133" s="16"/>
    </row>
    <row r="134" ht="15.75" customHeight="1">
      <c r="C134" s="1"/>
      <c r="I134" s="16"/>
    </row>
    <row r="135" ht="15.75" customHeight="1">
      <c r="C135" s="1"/>
      <c r="I135" s="16"/>
    </row>
    <row r="136" ht="15.75" customHeight="1">
      <c r="C136" s="1"/>
      <c r="I136" s="16"/>
    </row>
    <row r="137" ht="15.75" customHeight="1">
      <c r="C137" s="1"/>
      <c r="I137" s="16"/>
    </row>
    <row r="138" ht="15.75" customHeight="1">
      <c r="C138" s="1"/>
      <c r="I138" s="16"/>
    </row>
    <row r="139" ht="15.75" customHeight="1">
      <c r="C139" s="1"/>
      <c r="I139" s="16"/>
    </row>
    <row r="140" ht="15.75" customHeight="1">
      <c r="C140" s="1"/>
      <c r="I140" s="16"/>
    </row>
    <row r="141" ht="15.75" customHeight="1">
      <c r="C141" s="1"/>
      <c r="I141" s="16"/>
    </row>
    <row r="142" ht="15.75" customHeight="1">
      <c r="C142" s="1"/>
      <c r="I142" s="16"/>
    </row>
    <row r="143" ht="15.75" customHeight="1">
      <c r="C143" s="1"/>
      <c r="I143" s="16"/>
    </row>
    <row r="144" ht="15.75" customHeight="1">
      <c r="C144" s="1"/>
      <c r="I144" s="16"/>
    </row>
    <row r="145" ht="15.75" customHeight="1">
      <c r="C145" s="1"/>
      <c r="I145" s="16"/>
    </row>
    <row r="146" ht="15.75" customHeight="1">
      <c r="C146" s="1"/>
      <c r="I146" s="16"/>
    </row>
    <row r="147" ht="15.75" customHeight="1">
      <c r="C147" s="1"/>
      <c r="I147" s="16"/>
    </row>
    <row r="148" ht="15.75" customHeight="1">
      <c r="C148" s="1"/>
      <c r="I148" s="16"/>
    </row>
    <row r="149" ht="15.75" customHeight="1">
      <c r="C149" s="1"/>
      <c r="I149" s="16"/>
    </row>
    <row r="150" ht="15.75" customHeight="1">
      <c r="C150" s="1"/>
      <c r="I150" s="16"/>
    </row>
    <row r="151" ht="15.75" customHeight="1">
      <c r="C151" s="1"/>
      <c r="I151" s="16"/>
    </row>
    <row r="152" ht="15.75" customHeight="1">
      <c r="C152" s="1"/>
      <c r="I152" s="16"/>
    </row>
    <row r="153" ht="15.75" customHeight="1">
      <c r="C153" s="1"/>
      <c r="I153" s="16"/>
    </row>
    <row r="154" ht="15.75" customHeight="1">
      <c r="C154" s="1"/>
      <c r="I154" s="16"/>
    </row>
    <row r="155" ht="15.75" customHeight="1">
      <c r="C155" s="1"/>
      <c r="I155" s="16"/>
    </row>
    <row r="156" ht="15.75" customHeight="1">
      <c r="C156" s="1"/>
      <c r="I156" s="16"/>
    </row>
    <row r="157" ht="15.75" customHeight="1">
      <c r="C157" s="1"/>
      <c r="I157" s="16"/>
    </row>
    <row r="158" ht="15.75" customHeight="1">
      <c r="C158" s="1"/>
      <c r="I158" s="16"/>
    </row>
    <row r="159" ht="15.75" customHeight="1">
      <c r="C159" s="1"/>
      <c r="I159" s="16"/>
    </row>
    <row r="160" ht="15.75" customHeight="1">
      <c r="C160" s="1"/>
      <c r="I160" s="16"/>
    </row>
    <row r="161" ht="15.75" customHeight="1">
      <c r="C161" s="1"/>
      <c r="I161" s="16"/>
    </row>
    <row r="162" ht="15.75" customHeight="1">
      <c r="C162" s="1"/>
      <c r="I162" s="16"/>
    </row>
    <row r="163" ht="15.75" customHeight="1">
      <c r="C163" s="1"/>
      <c r="I163" s="16"/>
    </row>
    <row r="164" ht="15.75" customHeight="1">
      <c r="C164" s="1"/>
      <c r="I164" s="16"/>
    </row>
    <row r="165" ht="15.75" customHeight="1">
      <c r="C165" s="1"/>
      <c r="I165" s="16"/>
    </row>
    <row r="166" ht="15.75" customHeight="1">
      <c r="C166" s="1"/>
      <c r="I166" s="16"/>
    </row>
    <row r="167" ht="15.75" customHeight="1">
      <c r="C167" s="1"/>
      <c r="I167" s="16"/>
    </row>
    <row r="168" ht="15.75" customHeight="1">
      <c r="C168" s="1"/>
      <c r="I168" s="16"/>
    </row>
    <row r="169" ht="15.75" customHeight="1">
      <c r="C169" s="1"/>
      <c r="I169" s="16"/>
    </row>
    <row r="170" ht="15.75" customHeight="1">
      <c r="C170" s="1"/>
      <c r="I170" s="16"/>
    </row>
    <row r="171" ht="15.75" customHeight="1">
      <c r="C171" s="1"/>
      <c r="I171" s="16"/>
    </row>
    <row r="172" ht="15.75" customHeight="1">
      <c r="C172" s="1"/>
      <c r="I172" s="16"/>
    </row>
    <row r="173" ht="15.75" customHeight="1">
      <c r="C173" s="1"/>
      <c r="I173" s="16"/>
    </row>
    <row r="174" ht="15.75" customHeight="1">
      <c r="C174" s="1"/>
      <c r="I174" s="16"/>
    </row>
    <row r="175" ht="15.75" customHeight="1">
      <c r="C175" s="1"/>
      <c r="I175" s="16"/>
    </row>
    <row r="176" ht="15.75" customHeight="1">
      <c r="C176" s="1"/>
      <c r="I176" s="16"/>
    </row>
    <row r="177" ht="15.75" customHeight="1">
      <c r="C177" s="1"/>
      <c r="I177" s="16"/>
    </row>
    <row r="178" ht="15.75" customHeight="1">
      <c r="C178" s="1"/>
      <c r="I178" s="16"/>
    </row>
    <row r="179" ht="15.75" customHeight="1">
      <c r="C179" s="1"/>
      <c r="I179" s="16"/>
    </row>
    <row r="180" ht="15.75" customHeight="1">
      <c r="C180" s="1"/>
      <c r="I180" s="16"/>
    </row>
    <row r="181" ht="15.75" customHeight="1">
      <c r="C181" s="1"/>
      <c r="I181" s="16"/>
    </row>
    <row r="182" ht="15.75" customHeight="1">
      <c r="C182" s="1"/>
      <c r="I182" s="16"/>
    </row>
    <row r="183" ht="15.75" customHeight="1">
      <c r="C183" s="1"/>
      <c r="I183" s="16"/>
    </row>
    <row r="184" ht="15.75" customHeight="1">
      <c r="C184" s="1"/>
      <c r="I184" s="16"/>
    </row>
    <row r="185" ht="15.75" customHeight="1">
      <c r="C185" s="1"/>
      <c r="I185" s="16"/>
    </row>
    <row r="186" ht="15.75" customHeight="1">
      <c r="C186" s="1"/>
      <c r="I186" s="16"/>
    </row>
    <row r="187" ht="15.75" customHeight="1">
      <c r="C187" s="1"/>
      <c r="I187" s="16"/>
    </row>
    <row r="188" ht="15.75" customHeight="1">
      <c r="C188" s="1"/>
      <c r="I188" s="16"/>
    </row>
    <row r="189" ht="15.75" customHeight="1">
      <c r="C189" s="1"/>
      <c r="I189" s="16"/>
    </row>
    <row r="190" ht="15.75" customHeight="1">
      <c r="C190" s="1"/>
      <c r="I190" s="16"/>
    </row>
    <row r="191" ht="15.75" customHeight="1">
      <c r="C191" s="1"/>
      <c r="I191" s="16"/>
    </row>
    <row r="192" ht="15.75" customHeight="1">
      <c r="C192" s="1"/>
      <c r="I192" s="16"/>
    </row>
    <row r="193" ht="15.75" customHeight="1">
      <c r="C193" s="1"/>
      <c r="I193" s="16"/>
    </row>
    <row r="194" ht="15.75" customHeight="1">
      <c r="C194" s="1"/>
      <c r="I194" s="16"/>
    </row>
    <row r="195" ht="15.75" customHeight="1">
      <c r="C195" s="1"/>
      <c r="I195" s="16"/>
    </row>
    <row r="196" ht="15.75" customHeight="1">
      <c r="C196" s="1"/>
      <c r="I196" s="16"/>
    </row>
    <row r="197" ht="15.75" customHeight="1">
      <c r="C197" s="1"/>
      <c r="I197" s="16"/>
    </row>
    <row r="198" ht="15.75" customHeight="1">
      <c r="C198" s="1"/>
      <c r="I198" s="16"/>
    </row>
    <row r="199" ht="15.75" customHeight="1">
      <c r="C199" s="1"/>
      <c r="I199" s="16"/>
    </row>
    <row r="200" ht="15.75" customHeight="1">
      <c r="C200" s="1"/>
      <c r="I200" s="16"/>
    </row>
    <row r="201" ht="15.75" customHeight="1">
      <c r="I201" s="16"/>
    </row>
    <row r="202" ht="15.75" customHeight="1">
      <c r="I202" s="16"/>
    </row>
    <row r="203" ht="15.75" customHeight="1">
      <c r="I203" s="16"/>
    </row>
    <row r="204" ht="15.75" customHeight="1">
      <c r="I204" s="16"/>
    </row>
    <row r="205" ht="15.75" customHeight="1">
      <c r="I205" s="16"/>
    </row>
    <row r="206" ht="15.75" customHeight="1">
      <c r="I206" s="16"/>
    </row>
    <row r="207" ht="15.75" customHeight="1">
      <c r="I207" s="16"/>
    </row>
    <row r="208" ht="15.75" customHeight="1">
      <c r="I208" s="16"/>
    </row>
    <row r="209" ht="15.75" customHeight="1">
      <c r="I209" s="16"/>
    </row>
    <row r="210" ht="15.75" customHeight="1">
      <c r="I210" s="16"/>
    </row>
    <row r="211" ht="15.75" customHeight="1">
      <c r="I211" s="16"/>
    </row>
    <row r="212" ht="15.75" customHeight="1">
      <c r="I212" s="16"/>
    </row>
    <row r="213" ht="15.75" customHeight="1">
      <c r="I213" s="16"/>
    </row>
    <row r="214" ht="15.75" customHeight="1">
      <c r="I214" s="16"/>
    </row>
    <row r="215" ht="15.75" customHeight="1">
      <c r="I215" s="16"/>
    </row>
    <row r="216" ht="15.75" customHeight="1">
      <c r="I216" s="16"/>
    </row>
    <row r="217" ht="15.75" customHeight="1">
      <c r="I217" s="16"/>
    </row>
    <row r="218" ht="15.75" customHeight="1">
      <c r="I218" s="16"/>
    </row>
    <row r="219" ht="15.75" customHeight="1">
      <c r="I219" s="16"/>
    </row>
    <row r="220" ht="15.75" customHeight="1">
      <c r="I220" s="16"/>
    </row>
    <row r="221" ht="15.75" customHeight="1">
      <c r="I221" s="16"/>
    </row>
    <row r="222" ht="15.75" customHeight="1">
      <c r="I222" s="16"/>
    </row>
    <row r="223" ht="15.75" customHeight="1">
      <c r="I223" s="16"/>
    </row>
    <row r="224" ht="15.75" customHeight="1">
      <c r="I224" s="16"/>
    </row>
    <row r="225" ht="15.75" customHeight="1">
      <c r="I225" s="16"/>
    </row>
    <row r="226" ht="15.75" customHeight="1">
      <c r="I226" s="16"/>
    </row>
    <row r="227" ht="15.75" customHeight="1">
      <c r="I227" s="16"/>
    </row>
    <row r="228" ht="15.75" customHeight="1">
      <c r="I228" s="16"/>
    </row>
    <row r="229" ht="15.75" customHeight="1">
      <c r="I229" s="16"/>
    </row>
    <row r="230" ht="15.75" customHeight="1">
      <c r="I230" s="16"/>
    </row>
    <row r="231" ht="15.75" customHeight="1">
      <c r="I231" s="16"/>
    </row>
    <row r="232" ht="15.75" customHeight="1">
      <c r="I232" s="16"/>
    </row>
    <row r="233" ht="15.75" customHeight="1">
      <c r="I233" s="16"/>
    </row>
    <row r="234" ht="15.75" customHeight="1">
      <c r="I234" s="16"/>
    </row>
    <row r="235" ht="15.75" customHeight="1">
      <c r="I235" s="16"/>
    </row>
    <row r="236" ht="15.75" customHeight="1">
      <c r="I236" s="16"/>
    </row>
    <row r="237" ht="15.75" customHeight="1">
      <c r="I237" s="16"/>
    </row>
    <row r="238" ht="15.75" customHeight="1">
      <c r="I238" s="16"/>
    </row>
    <row r="239" ht="15.75" customHeight="1">
      <c r="I239" s="16"/>
    </row>
    <row r="240" ht="15.75" customHeight="1">
      <c r="I240" s="16"/>
    </row>
    <row r="241" ht="15.75" customHeight="1">
      <c r="I241" s="16"/>
    </row>
    <row r="242" ht="15.75" customHeight="1">
      <c r="I242" s="16"/>
    </row>
    <row r="243" ht="15.75" customHeight="1">
      <c r="I243" s="16"/>
    </row>
    <row r="244" ht="15.75" customHeight="1">
      <c r="I244" s="16"/>
    </row>
    <row r="245" ht="15.75" customHeight="1">
      <c r="I245" s="16"/>
    </row>
    <row r="246" ht="15.75" customHeight="1">
      <c r="I246" s="16"/>
    </row>
    <row r="247" ht="15.75" customHeight="1">
      <c r="I247" s="16"/>
    </row>
    <row r="248" ht="15.75" customHeight="1">
      <c r="I248" s="16"/>
    </row>
    <row r="249" ht="15.75" customHeight="1">
      <c r="I249" s="16"/>
    </row>
    <row r="250" ht="15.75" customHeight="1">
      <c r="I250" s="16"/>
    </row>
    <row r="251" ht="15.75" customHeight="1">
      <c r="I251" s="16"/>
    </row>
    <row r="252" ht="15.75" customHeight="1">
      <c r="I252" s="16"/>
    </row>
    <row r="253" ht="15.75" customHeight="1">
      <c r="I253" s="16"/>
    </row>
    <row r="254" ht="15.75" customHeight="1">
      <c r="I254" s="16"/>
    </row>
    <row r="255" ht="15.75" customHeight="1">
      <c r="I255" s="16"/>
    </row>
    <row r="256" ht="15.75" customHeight="1">
      <c r="I256" s="16"/>
    </row>
    <row r="257" ht="15.75" customHeight="1">
      <c r="I257" s="16"/>
    </row>
    <row r="258" ht="15.75" customHeight="1">
      <c r="I258" s="16"/>
    </row>
    <row r="259" ht="15.75" customHeight="1">
      <c r="I259" s="16"/>
    </row>
    <row r="260" ht="15.75" customHeight="1">
      <c r="I260" s="16"/>
    </row>
    <row r="261" ht="15.75" customHeight="1">
      <c r="I261" s="16"/>
    </row>
    <row r="262" ht="15.75" customHeight="1">
      <c r="I262" s="16"/>
    </row>
    <row r="263" ht="15.75" customHeight="1">
      <c r="I263" s="16"/>
    </row>
    <row r="264" ht="15.75" customHeight="1">
      <c r="I264" s="16"/>
    </row>
    <row r="265" ht="15.75" customHeight="1">
      <c r="I265" s="16"/>
    </row>
    <row r="266" ht="15.75" customHeight="1">
      <c r="I266" s="16"/>
    </row>
    <row r="267" ht="15.75" customHeight="1">
      <c r="I267" s="16"/>
    </row>
    <row r="268" ht="15.75" customHeight="1">
      <c r="I268" s="16"/>
    </row>
    <row r="269" ht="15.75" customHeight="1">
      <c r="I269" s="16"/>
    </row>
    <row r="270" ht="15.75" customHeight="1">
      <c r="I270" s="16"/>
    </row>
    <row r="271" ht="15.75" customHeight="1">
      <c r="I271" s="16"/>
    </row>
    <row r="272" ht="15.75" customHeight="1">
      <c r="I272" s="16"/>
    </row>
    <row r="273" ht="15.75" customHeight="1">
      <c r="I273" s="16"/>
    </row>
    <row r="274" ht="15.75" customHeight="1">
      <c r="I274" s="16"/>
    </row>
    <row r="275" ht="15.75" customHeight="1">
      <c r="I275" s="16"/>
    </row>
    <row r="276" ht="15.75" customHeight="1">
      <c r="I276" s="16"/>
    </row>
    <row r="277" ht="15.75" customHeight="1">
      <c r="I277" s="16"/>
    </row>
    <row r="278" ht="15.75" customHeight="1">
      <c r="I278" s="16"/>
    </row>
    <row r="279" ht="15.75" customHeight="1">
      <c r="I279" s="16"/>
    </row>
    <row r="280" ht="15.75" customHeight="1">
      <c r="I280" s="16"/>
    </row>
    <row r="281" ht="15.75" customHeight="1">
      <c r="I281" s="16"/>
    </row>
    <row r="282" ht="15.75" customHeight="1">
      <c r="I282" s="16"/>
    </row>
    <row r="283" ht="15.75" customHeight="1">
      <c r="I283" s="16"/>
    </row>
    <row r="284" ht="15.75" customHeight="1">
      <c r="I284" s="16"/>
    </row>
    <row r="285" ht="15.75" customHeight="1">
      <c r="I285" s="16"/>
    </row>
    <row r="286" ht="15.75" customHeight="1">
      <c r="I286" s="16"/>
    </row>
    <row r="287" ht="15.75" customHeight="1">
      <c r="I287" s="16"/>
    </row>
    <row r="288" ht="15.75" customHeight="1">
      <c r="I288" s="16"/>
    </row>
    <row r="289" ht="15.75" customHeight="1">
      <c r="I289" s="16"/>
    </row>
    <row r="290" ht="15.75" customHeight="1">
      <c r="I290" s="16"/>
    </row>
    <row r="291" ht="15.75" customHeight="1">
      <c r="I291" s="16"/>
    </row>
    <row r="292" ht="15.75" customHeight="1">
      <c r="I292" s="16"/>
    </row>
    <row r="293" ht="15.75" customHeight="1">
      <c r="I293" s="16"/>
    </row>
    <row r="294" ht="15.75" customHeight="1">
      <c r="I294" s="16"/>
    </row>
    <row r="295" ht="15.75" customHeight="1">
      <c r="I295" s="16"/>
    </row>
    <row r="296" ht="15.75" customHeight="1">
      <c r="I296" s="16"/>
    </row>
    <row r="297" ht="15.75" customHeight="1">
      <c r="I297" s="16"/>
    </row>
    <row r="298" ht="15.75" customHeight="1">
      <c r="I298" s="16"/>
    </row>
    <row r="299" ht="15.75" customHeight="1">
      <c r="I299" s="16"/>
    </row>
    <row r="300" ht="15.75" customHeight="1">
      <c r="I300" s="16"/>
    </row>
    <row r="301" ht="15.75" customHeight="1">
      <c r="I301" s="16"/>
    </row>
    <row r="302" ht="15.75" customHeight="1">
      <c r="I302" s="16"/>
    </row>
    <row r="303" ht="15.75" customHeight="1">
      <c r="I303" s="16"/>
    </row>
    <row r="304" ht="15.75" customHeight="1">
      <c r="I304" s="16"/>
    </row>
    <row r="305" ht="15.75" customHeight="1">
      <c r="I305" s="16"/>
    </row>
    <row r="306" ht="15.75" customHeight="1">
      <c r="I306" s="16"/>
    </row>
    <row r="307" ht="15.75" customHeight="1">
      <c r="I307" s="16"/>
    </row>
    <row r="308" ht="15.75" customHeight="1">
      <c r="I308" s="16"/>
    </row>
    <row r="309" ht="15.75" customHeight="1">
      <c r="I309" s="16"/>
    </row>
    <row r="310" ht="15.75" customHeight="1">
      <c r="I310" s="16"/>
    </row>
    <row r="311" ht="15.75" customHeight="1">
      <c r="I311" s="16"/>
    </row>
    <row r="312" ht="15.75" customHeight="1">
      <c r="I312" s="16"/>
    </row>
    <row r="313" ht="15.75" customHeight="1">
      <c r="I313" s="16"/>
    </row>
    <row r="314" ht="15.75" customHeight="1">
      <c r="I314" s="16"/>
    </row>
    <row r="315" ht="15.75" customHeight="1">
      <c r="I315" s="16"/>
    </row>
    <row r="316" ht="15.75" customHeight="1">
      <c r="I316" s="16"/>
    </row>
    <row r="317" ht="15.75" customHeight="1">
      <c r="I317" s="16"/>
    </row>
    <row r="318" ht="15.75" customHeight="1">
      <c r="I318" s="16"/>
    </row>
    <row r="319" ht="15.75" customHeight="1">
      <c r="I319" s="16"/>
    </row>
    <row r="320" ht="15.75" customHeight="1">
      <c r="I320" s="16"/>
    </row>
    <row r="321" ht="15.75" customHeight="1">
      <c r="I321" s="16"/>
    </row>
    <row r="322" ht="15.75" customHeight="1">
      <c r="I322" s="16"/>
    </row>
    <row r="323" ht="15.75" customHeight="1">
      <c r="I323" s="16"/>
    </row>
    <row r="324" ht="15.75" customHeight="1">
      <c r="I324" s="16"/>
    </row>
    <row r="325" ht="15.75" customHeight="1">
      <c r="I325" s="16"/>
    </row>
    <row r="326" ht="15.75" customHeight="1">
      <c r="I326" s="16"/>
    </row>
    <row r="327" ht="15.75" customHeight="1">
      <c r="I327" s="16"/>
    </row>
    <row r="328" ht="15.75" customHeight="1">
      <c r="I328" s="16"/>
    </row>
    <row r="329" ht="15.75" customHeight="1">
      <c r="I329" s="16"/>
    </row>
    <row r="330" ht="15.75" customHeight="1">
      <c r="I330" s="16"/>
    </row>
    <row r="331" ht="15.75" customHeight="1">
      <c r="I331" s="16"/>
    </row>
    <row r="332" ht="15.75" customHeight="1">
      <c r="I332" s="16"/>
    </row>
    <row r="333" ht="15.75" customHeight="1">
      <c r="I333" s="16"/>
    </row>
    <row r="334" ht="15.75" customHeight="1">
      <c r="I334" s="16"/>
    </row>
    <row r="335" ht="15.75" customHeight="1">
      <c r="I335" s="16"/>
    </row>
    <row r="336" ht="15.75" customHeight="1">
      <c r="I336" s="16"/>
    </row>
    <row r="337" ht="15.75" customHeight="1">
      <c r="I337" s="16"/>
    </row>
    <row r="338" ht="15.75" customHeight="1">
      <c r="I338" s="16"/>
    </row>
    <row r="339" ht="15.75" customHeight="1">
      <c r="I339" s="16"/>
    </row>
    <row r="340" ht="15.75" customHeight="1">
      <c r="I340" s="16"/>
    </row>
    <row r="341" ht="15.75" customHeight="1">
      <c r="I341" s="16"/>
    </row>
    <row r="342" ht="15.75" customHeight="1">
      <c r="I342" s="16"/>
    </row>
    <row r="343" ht="15.75" customHeight="1">
      <c r="I343" s="16"/>
    </row>
    <row r="344" ht="15.75" customHeight="1">
      <c r="I344" s="16"/>
    </row>
    <row r="345" ht="15.75" customHeight="1">
      <c r="I345" s="16"/>
    </row>
    <row r="346" ht="15.75" customHeight="1">
      <c r="I346" s="16"/>
    </row>
    <row r="347" ht="15.75" customHeight="1">
      <c r="I347" s="16"/>
    </row>
    <row r="348" ht="15.75" customHeight="1">
      <c r="I348" s="16"/>
    </row>
    <row r="349" ht="15.75" customHeight="1">
      <c r="I349" s="16"/>
    </row>
    <row r="350" ht="15.75" customHeight="1">
      <c r="I350" s="16"/>
    </row>
    <row r="351" ht="15.75" customHeight="1">
      <c r="I351" s="16"/>
    </row>
    <row r="352" ht="15.75" customHeight="1">
      <c r="I352" s="16"/>
    </row>
    <row r="353" ht="15.75" customHeight="1">
      <c r="I353" s="16"/>
    </row>
    <row r="354" ht="15.75" customHeight="1">
      <c r="I354" s="16"/>
    </row>
    <row r="355" ht="15.75" customHeight="1">
      <c r="I355" s="16"/>
    </row>
    <row r="356" ht="15.75" customHeight="1">
      <c r="I356" s="16"/>
    </row>
    <row r="357" ht="15.75" customHeight="1">
      <c r="I357" s="16"/>
    </row>
    <row r="358" ht="15.75" customHeight="1">
      <c r="I358" s="16"/>
    </row>
    <row r="359" ht="15.75" customHeight="1">
      <c r="I359" s="16"/>
    </row>
    <row r="360" ht="15.75" customHeight="1">
      <c r="I360" s="16"/>
    </row>
    <row r="361" ht="15.75" customHeight="1">
      <c r="I361" s="16"/>
    </row>
    <row r="362" ht="15.75" customHeight="1">
      <c r="I362" s="16"/>
    </row>
    <row r="363" ht="15.75" customHeight="1">
      <c r="I363" s="16"/>
    </row>
    <row r="364" ht="15.75" customHeight="1">
      <c r="I364" s="16"/>
    </row>
    <row r="365" ht="15.75" customHeight="1">
      <c r="I365" s="16"/>
    </row>
    <row r="366" ht="15.75" customHeight="1">
      <c r="I366" s="16"/>
    </row>
    <row r="367" ht="15.75" customHeight="1">
      <c r="I367" s="16"/>
    </row>
    <row r="368" ht="15.75" customHeight="1">
      <c r="I368" s="16"/>
    </row>
    <row r="369" ht="15.75" customHeight="1">
      <c r="I369" s="16"/>
    </row>
    <row r="370" ht="15.75" customHeight="1">
      <c r="I370" s="16"/>
    </row>
    <row r="371" ht="15.75" customHeight="1">
      <c r="I371" s="16"/>
    </row>
    <row r="372" ht="15.75" customHeight="1">
      <c r="I372" s="16"/>
    </row>
    <row r="373" ht="15.75" customHeight="1">
      <c r="I373" s="16"/>
    </row>
    <row r="374" ht="15.75" customHeight="1">
      <c r="I374" s="16"/>
    </row>
    <row r="375" ht="15.75" customHeight="1">
      <c r="I375" s="16"/>
    </row>
    <row r="376" ht="15.75" customHeight="1">
      <c r="I376" s="16"/>
    </row>
    <row r="377" ht="15.75" customHeight="1">
      <c r="I377" s="16"/>
    </row>
    <row r="378" ht="15.75" customHeight="1">
      <c r="I378" s="16"/>
    </row>
    <row r="379" ht="15.75" customHeight="1">
      <c r="I379" s="16"/>
    </row>
    <row r="380" ht="15.75" customHeight="1">
      <c r="I380" s="16"/>
    </row>
    <row r="381" ht="15.75" customHeight="1">
      <c r="I381" s="16"/>
    </row>
    <row r="382" ht="15.75" customHeight="1">
      <c r="I382" s="16"/>
    </row>
    <row r="383" ht="15.75" customHeight="1">
      <c r="I383" s="16"/>
    </row>
    <row r="384" ht="15.75" customHeight="1">
      <c r="I384" s="16"/>
    </row>
    <row r="385" ht="15.75" customHeight="1">
      <c r="I385" s="16"/>
    </row>
    <row r="386" ht="15.75" customHeight="1">
      <c r="I386" s="16"/>
    </row>
    <row r="387" ht="15.75" customHeight="1">
      <c r="I387" s="16"/>
    </row>
    <row r="388" ht="15.75" customHeight="1">
      <c r="I388" s="16"/>
    </row>
    <row r="389" ht="15.75" customHeight="1">
      <c r="I389" s="16"/>
    </row>
    <row r="390" ht="15.75" customHeight="1">
      <c r="I390" s="16"/>
    </row>
    <row r="391" ht="15.75" customHeight="1">
      <c r="I391" s="16"/>
    </row>
    <row r="392" ht="15.75" customHeight="1">
      <c r="I392" s="16"/>
    </row>
    <row r="393" ht="15.75" customHeight="1">
      <c r="I393" s="16"/>
    </row>
    <row r="394" ht="15.75" customHeight="1">
      <c r="I394" s="16"/>
    </row>
    <row r="395" ht="15.75" customHeight="1">
      <c r="I395" s="16"/>
    </row>
    <row r="396" ht="15.75" customHeight="1">
      <c r="I396" s="16"/>
    </row>
    <row r="397" ht="15.75" customHeight="1">
      <c r="I397" s="16"/>
    </row>
    <row r="398" ht="15.75" customHeight="1">
      <c r="I398" s="16"/>
    </row>
    <row r="399" ht="15.75" customHeight="1">
      <c r="I399" s="16"/>
    </row>
    <row r="400" ht="15.75" customHeight="1">
      <c r="I400" s="16"/>
    </row>
    <row r="401" ht="15.75" customHeight="1">
      <c r="I401" s="16"/>
    </row>
    <row r="402" ht="15.75" customHeight="1">
      <c r="I402" s="16"/>
    </row>
    <row r="403" ht="15.75" customHeight="1">
      <c r="I403" s="16"/>
    </row>
    <row r="404" ht="15.75" customHeight="1">
      <c r="I404" s="16"/>
    </row>
    <row r="405" ht="15.75" customHeight="1">
      <c r="I405" s="16"/>
    </row>
    <row r="406" ht="15.75" customHeight="1">
      <c r="I406" s="16"/>
    </row>
    <row r="407" ht="15.75" customHeight="1">
      <c r="I407" s="16"/>
    </row>
    <row r="408" ht="15.75" customHeight="1">
      <c r="I408" s="16"/>
    </row>
    <row r="409" ht="15.75" customHeight="1">
      <c r="I409" s="16"/>
    </row>
    <row r="410" ht="15.75" customHeight="1">
      <c r="I410" s="16"/>
    </row>
    <row r="411" ht="15.75" customHeight="1">
      <c r="I411" s="16"/>
    </row>
    <row r="412" ht="15.75" customHeight="1">
      <c r="I412" s="16"/>
    </row>
    <row r="413" ht="15.75" customHeight="1">
      <c r="I413" s="16"/>
    </row>
    <row r="414" ht="15.75" customHeight="1">
      <c r="I414" s="16"/>
    </row>
    <row r="415" ht="15.75" customHeight="1">
      <c r="I415" s="16"/>
    </row>
    <row r="416" ht="15.75" customHeight="1">
      <c r="I416" s="16"/>
    </row>
    <row r="417" ht="15.75" customHeight="1">
      <c r="I417" s="16"/>
    </row>
    <row r="418" ht="15.75" customHeight="1">
      <c r="I418" s="16"/>
    </row>
    <row r="419" ht="15.75" customHeight="1">
      <c r="I419" s="16"/>
    </row>
    <row r="420" ht="15.75" customHeight="1">
      <c r="I420" s="16"/>
    </row>
    <row r="421" ht="15.75" customHeight="1">
      <c r="I421" s="16"/>
    </row>
    <row r="422" ht="15.75" customHeight="1">
      <c r="I422" s="16"/>
    </row>
    <row r="423" ht="15.75" customHeight="1">
      <c r="I423" s="16"/>
    </row>
    <row r="424" ht="15.75" customHeight="1">
      <c r="I424" s="16"/>
    </row>
    <row r="425" ht="15.75" customHeight="1">
      <c r="I425" s="16"/>
    </row>
    <row r="426" ht="15.75" customHeight="1">
      <c r="I426" s="16"/>
    </row>
    <row r="427" ht="15.75" customHeight="1">
      <c r="I427" s="16"/>
    </row>
    <row r="428" ht="15.75" customHeight="1">
      <c r="I428" s="16"/>
    </row>
    <row r="429" ht="15.75" customHeight="1">
      <c r="I429" s="16"/>
    </row>
    <row r="430" ht="15.75" customHeight="1">
      <c r="I430" s="16"/>
    </row>
    <row r="431" ht="15.75" customHeight="1">
      <c r="I431" s="16"/>
    </row>
    <row r="432" ht="15.75" customHeight="1">
      <c r="I432" s="16"/>
    </row>
    <row r="433" ht="15.75" customHeight="1">
      <c r="I433" s="16"/>
    </row>
    <row r="434" ht="15.75" customHeight="1">
      <c r="I434" s="16"/>
    </row>
    <row r="435" ht="15.75" customHeight="1">
      <c r="I435" s="16"/>
    </row>
    <row r="436" ht="15.75" customHeight="1">
      <c r="I436" s="16"/>
    </row>
    <row r="437" ht="15.75" customHeight="1">
      <c r="I437" s="16"/>
    </row>
    <row r="438" ht="15.75" customHeight="1">
      <c r="I438" s="16"/>
    </row>
    <row r="439" ht="15.75" customHeight="1">
      <c r="I439" s="16"/>
    </row>
    <row r="440" ht="15.75" customHeight="1">
      <c r="I440" s="16"/>
    </row>
    <row r="441" ht="15.75" customHeight="1">
      <c r="I441" s="16"/>
    </row>
    <row r="442" ht="15.75" customHeight="1">
      <c r="I442" s="16"/>
    </row>
    <row r="443" ht="15.75" customHeight="1">
      <c r="I443" s="16"/>
    </row>
    <row r="444" ht="15.75" customHeight="1">
      <c r="I444" s="16"/>
    </row>
    <row r="445" ht="15.75" customHeight="1">
      <c r="I445" s="16"/>
    </row>
    <row r="446" ht="15.75" customHeight="1">
      <c r="I446" s="16"/>
    </row>
    <row r="447" ht="15.75" customHeight="1">
      <c r="I447" s="16"/>
    </row>
    <row r="448" ht="15.75" customHeight="1">
      <c r="I448" s="16"/>
    </row>
    <row r="449" ht="15.75" customHeight="1">
      <c r="I449" s="16"/>
    </row>
    <row r="450" ht="15.75" customHeight="1">
      <c r="I450" s="16"/>
    </row>
    <row r="451" ht="15.75" customHeight="1">
      <c r="I451" s="16"/>
    </row>
    <row r="452" ht="15.75" customHeight="1">
      <c r="I452" s="16"/>
    </row>
    <row r="453" ht="15.75" customHeight="1">
      <c r="I453" s="16"/>
    </row>
    <row r="454" ht="15.75" customHeight="1">
      <c r="I454" s="16"/>
    </row>
    <row r="455" ht="15.75" customHeight="1">
      <c r="I455" s="16"/>
    </row>
    <row r="456" ht="15.75" customHeight="1">
      <c r="I456" s="16"/>
    </row>
    <row r="457" ht="15.75" customHeight="1">
      <c r="I457" s="16"/>
    </row>
    <row r="458" ht="15.75" customHeight="1">
      <c r="I458" s="16"/>
    </row>
    <row r="459" ht="15.75" customHeight="1">
      <c r="I459" s="16"/>
    </row>
    <row r="460" ht="15.75" customHeight="1">
      <c r="I460" s="16"/>
    </row>
    <row r="461" ht="15.75" customHeight="1">
      <c r="I461" s="16"/>
    </row>
    <row r="462" ht="15.75" customHeight="1">
      <c r="I462" s="16"/>
    </row>
    <row r="463" ht="15.75" customHeight="1">
      <c r="I463" s="16"/>
    </row>
    <row r="464" ht="15.75" customHeight="1">
      <c r="I464" s="16"/>
    </row>
    <row r="465" ht="15.75" customHeight="1">
      <c r="I465" s="16"/>
    </row>
    <row r="466" ht="15.75" customHeight="1">
      <c r="I466" s="16"/>
    </row>
    <row r="467" ht="15.75" customHeight="1">
      <c r="I467" s="16"/>
    </row>
    <row r="468" ht="15.75" customHeight="1">
      <c r="I468" s="16"/>
    </row>
    <row r="469" ht="15.75" customHeight="1">
      <c r="I469" s="16"/>
    </row>
    <row r="470" ht="15.75" customHeight="1">
      <c r="I470" s="16"/>
    </row>
    <row r="471" ht="15.75" customHeight="1">
      <c r="I471" s="16"/>
    </row>
    <row r="472" ht="15.75" customHeight="1">
      <c r="I472" s="16"/>
    </row>
    <row r="473" ht="15.75" customHeight="1">
      <c r="I473" s="16"/>
    </row>
    <row r="474" ht="15.75" customHeight="1">
      <c r="I474" s="16"/>
    </row>
    <row r="475" ht="15.75" customHeight="1">
      <c r="I475" s="16"/>
    </row>
    <row r="476" ht="15.75" customHeight="1">
      <c r="I476" s="16"/>
    </row>
    <row r="477" ht="15.75" customHeight="1">
      <c r="I477" s="16"/>
    </row>
    <row r="478" ht="15.75" customHeight="1">
      <c r="I478" s="16"/>
    </row>
    <row r="479" ht="15.75" customHeight="1">
      <c r="I479" s="16"/>
    </row>
    <row r="480" ht="15.75" customHeight="1">
      <c r="I480" s="16"/>
    </row>
    <row r="481" ht="15.75" customHeight="1">
      <c r="I481" s="16"/>
    </row>
    <row r="482" ht="15.75" customHeight="1">
      <c r="I482" s="16"/>
    </row>
    <row r="483" ht="15.75" customHeight="1">
      <c r="I483" s="16"/>
    </row>
    <row r="484" ht="15.75" customHeight="1">
      <c r="I484" s="16"/>
    </row>
    <row r="485" ht="15.75" customHeight="1">
      <c r="I485" s="16"/>
    </row>
    <row r="486" ht="15.75" customHeight="1">
      <c r="I486" s="16"/>
    </row>
    <row r="487" ht="15.75" customHeight="1">
      <c r="I487" s="16"/>
    </row>
    <row r="488" ht="15.75" customHeight="1">
      <c r="I488" s="16"/>
    </row>
    <row r="489" ht="15.75" customHeight="1">
      <c r="I489" s="16"/>
    </row>
    <row r="490" ht="15.75" customHeight="1">
      <c r="I490" s="16"/>
    </row>
    <row r="491" ht="15.75" customHeight="1">
      <c r="I491" s="16"/>
    </row>
    <row r="492" ht="15.75" customHeight="1">
      <c r="I492" s="16"/>
    </row>
    <row r="493" ht="15.75" customHeight="1">
      <c r="I493" s="16"/>
    </row>
    <row r="494" ht="15.75" customHeight="1">
      <c r="I494" s="16"/>
    </row>
    <row r="495" ht="15.75" customHeight="1">
      <c r="I495" s="16"/>
    </row>
    <row r="496" ht="15.75" customHeight="1">
      <c r="I496" s="16"/>
    </row>
    <row r="497" ht="15.75" customHeight="1">
      <c r="I497" s="16"/>
    </row>
    <row r="498" ht="15.75" customHeight="1">
      <c r="I498" s="16"/>
    </row>
    <row r="499" ht="15.75" customHeight="1">
      <c r="I499" s="16"/>
    </row>
    <row r="500" ht="15.75" customHeight="1">
      <c r="I500" s="16"/>
    </row>
    <row r="501" ht="15.75" customHeight="1">
      <c r="I501" s="16"/>
    </row>
    <row r="502" ht="15.75" customHeight="1">
      <c r="I502" s="16"/>
    </row>
    <row r="503" ht="15.75" customHeight="1">
      <c r="I503" s="16"/>
    </row>
    <row r="504" ht="15.75" customHeight="1">
      <c r="I504" s="16"/>
    </row>
    <row r="505" ht="15.75" customHeight="1">
      <c r="I505" s="16"/>
    </row>
    <row r="506" ht="15.75" customHeight="1">
      <c r="I506" s="16"/>
    </row>
    <row r="507" ht="15.75" customHeight="1">
      <c r="I507" s="16"/>
    </row>
    <row r="508" ht="15.75" customHeight="1">
      <c r="I508" s="16"/>
    </row>
    <row r="509" ht="15.75" customHeight="1">
      <c r="I509" s="16"/>
    </row>
    <row r="510" ht="15.75" customHeight="1">
      <c r="I510" s="16"/>
    </row>
    <row r="511" ht="15.75" customHeight="1">
      <c r="I511" s="16"/>
    </row>
    <row r="512" ht="15.75" customHeight="1">
      <c r="I512" s="16"/>
    </row>
    <row r="513" ht="15.75" customHeight="1">
      <c r="I513" s="16"/>
    </row>
    <row r="514" ht="15.75" customHeight="1">
      <c r="I514" s="16"/>
    </row>
    <row r="515" ht="15.75" customHeight="1">
      <c r="I515" s="16"/>
    </row>
    <row r="516" ht="15.75" customHeight="1">
      <c r="I516" s="16"/>
    </row>
    <row r="517" ht="15.75" customHeight="1">
      <c r="I517" s="16"/>
    </row>
    <row r="518" ht="15.75" customHeight="1">
      <c r="I518" s="16"/>
    </row>
    <row r="519" ht="15.75" customHeight="1">
      <c r="I519" s="16"/>
    </row>
    <row r="520" ht="15.75" customHeight="1">
      <c r="I520" s="16"/>
    </row>
    <row r="521" ht="15.75" customHeight="1">
      <c r="I521" s="16"/>
    </row>
    <row r="522" ht="15.75" customHeight="1">
      <c r="I522" s="16"/>
    </row>
    <row r="523" ht="15.75" customHeight="1">
      <c r="I523" s="16"/>
    </row>
    <row r="524" ht="15.75" customHeight="1">
      <c r="I524" s="16"/>
    </row>
    <row r="525" ht="15.75" customHeight="1">
      <c r="I525" s="16"/>
    </row>
    <row r="526" ht="15.75" customHeight="1">
      <c r="I526" s="16"/>
    </row>
    <row r="527" ht="15.75" customHeight="1">
      <c r="I527" s="16"/>
    </row>
    <row r="528" ht="15.75" customHeight="1">
      <c r="I528" s="16"/>
    </row>
    <row r="529" ht="15.75" customHeight="1">
      <c r="I529" s="16"/>
    </row>
    <row r="530" ht="15.75" customHeight="1">
      <c r="I530" s="16"/>
    </row>
    <row r="531" ht="15.75" customHeight="1">
      <c r="I531" s="16"/>
    </row>
    <row r="532" ht="15.75" customHeight="1">
      <c r="I532" s="16"/>
    </row>
    <row r="533" ht="15.75" customHeight="1">
      <c r="I533" s="16"/>
    </row>
    <row r="534" ht="15.75" customHeight="1">
      <c r="I534" s="16"/>
    </row>
    <row r="535" ht="15.75" customHeight="1">
      <c r="I535" s="16"/>
    </row>
    <row r="536" ht="15.75" customHeight="1">
      <c r="I536" s="16"/>
    </row>
    <row r="537" ht="15.75" customHeight="1">
      <c r="I537" s="16"/>
    </row>
    <row r="538" ht="15.75" customHeight="1">
      <c r="I538" s="16"/>
    </row>
    <row r="539" ht="15.75" customHeight="1">
      <c r="I539" s="16"/>
    </row>
    <row r="540" ht="15.75" customHeight="1">
      <c r="I540" s="16"/>
    </row>
    <row r="541" ht="15.75" customHeight="1">
      <c r="I541" s="16"/>
    </row>
    <row r="542" ht="15.75" customHeight="1">
      <c r="I542" s="16"/>
    </row>
    <row r="543" ht="15.75" customHeight="1">
      <c r="I543" s="16"/>
    </row>
    <row r="544" ht="15.75" customHeight="1">
      <c r="I544" s="16"/>
    </row>
    <row r="545" ht="15.75" customHeight="1">
      <c r="I545" s="16"/>
    </row>
    <row r="546" ht="15.75" customHeight="1">
      <c r="I546" s="16"/>
    </row>
    <row r="547" ht="15.75" customHeight="1">
      <c r="I547" s="16"/>
    </row>
    <row r="548" ht="15.75" customHeight="1">
      <c r="I548" s="16"/>
    </row>
    <row r="549" ht="15.75" customHeight="1">
      <c r="I549" s="16"/>
    </row>
    <row r="550" ht="15.75" customHeight="1">
      <c r="I550" s="16"/>
    </row>
    <row r="551" ht="15.75" customHeight="1">
      <c r="I551" s="16"/>
    </row>
    <row r="552" ht="15.75" customHeight="1">
      <c r="I552" s="16"/>
    </row>
    <row r="553" ht="15.75" customHeight="1">
      <c r="I553" s="16"/>
    </row>
    <row r="554" ht="15.75" customHeight="1">
      <c r="I554" s="16"/>
    </row>
    <row r="555" ht="15.75" customHeight="1">
      <c r="I555" s="16"/>
    </row>
    <row r="556" ht="15.75" customHeight="1">
      <c r="I556" s="16"/>
    </row>
    <row r="557" ht="15.75" customHeight="1">
      <c r="I557" s="16"/>
    </row>
    <row r="558" ht="15.75" customHeight="1">
      <c r="I558" s="16"/>
    </row>
    <row r="559" ht="15.75" customHeight="1">
      <c r="I559" s="16"/>
    </row>
    <row r="560" ht="15.75" customHeight="1">
      <c r="I560" s="16"/>
    </row>
    <row r="561" ht="15.75" customHeight="1">
      <c r="I561" s="16"/>
    </row>
    <row r="562" ht="15.75" customHeight="1">
      <c r="I562" s="16"/>
    </row>
    <row r="563" ht="15.75" customHeight="1">
      <c r="I563" s="16"/>
    </row>
    <row r="564" ht="15.75" customHeight="1">
      <c r="I564" s="16"/>
    </row>
    <row r="565" ht="15.75" customHeight="1">
      <c r="I565" s="16"/>
    </row>
    <row r="566" ht="15.75" customHeight="1">
      <c r="I566" s="16"/>
    </row>
    <row r="567" ht="15.75" customHeight="1">
      <c r="I567" s="16"/>
    </row>
    <row r="568" ht="15.75" customHeight="1">
      <c r="I568" s="16"/>
    </row>
    <row r="569" ht="15.75" customHeight="1">
      <c r="I569" s="16"/>
    </row>
    <row r="570" ht="15.75" customHeight="1">
      <c r="I570" s="16"/>
    </row>
    <row r="571" ht="15.75" customHeight="1">
      <c r="I571" s="16"/>
    </row>
    <row r="572" ht="15.75" customHeight="1">
      <c r="I572" s="16"/>
    </row>
    <row r="573" ht="15.75" customHeight="1">
      <c r="I573" s="16"/>
    </row>
    <row r="574" ht="15.75" customHeight="1">
      <c r="I574" s="16"/>
    </row>
    <row r="575" ht="15.75" customHeight="1">
      <c r="I575" s="16"/>
    </row>
    <row r="576" ht="15.75" customHeight="1">
      <c r="I576" s="16"/>
    </row>
    <row r="577" ht="15.75" customHeight="1">
      <c r="I577" s="16"/>
    </row>
    <row r="578" ht="15.75" customHeight="1">
      <c r="I578" s="16"/>
    </row>
    <row r="579" ht="15.75" customHeight="1">
      <c r="I579" s="16"/>
    </row>
    <row r="580" ht="15.75" customHeight="1">
      <c r="I580" s="16"/>
    </row>
    <row r="581" ht="15.75" customHeight="1">
      <c r="I581" s="16"/>
    </row>
    <row r="582" ht="15.75" customHeight="1">
      <c r="I582" s="16"/>
    </row>
    <row r="583" ht="15.75" customHeight="1">
      <c r="I583" s="16"/>
    </row>
    <row r="584" ht="15.75" customHeight="1">
      <c r="I584" s="16"/>
    </row>
    <row r="585" ht="15.75" customHeight="1">
      <c r="I585" s="16"/>
    </row>
    <row r="586" ht="15.75" customHeight="1">
      <c r="I586" s="16"/>
    </row>
    <row r="587" ht="15.75" customHeight="1">
      <c r="I587" s="16"/>
    </row>
    <row r="588" ht="15.75" customHeight="1">
      <c r="I588" s="16"/>
    </row>
    <row r="589" ht="15.75" customHeight="1">
      <c r="I589" s="16"/>
    </row>
    <row r="590" ht="15.75" customHeight="1">
      <c r="I590" s="16"/>
    </row>
    <row r="591" ht="15.75" customHeight="1">
      <c r="I591" s="16"/>
    </row>
    <row r="592" ht="15.75" customHeight="1">
      <c r="I592" s="16"/>
    </row>
    <row r="593" ht="15.75" customHeight="1">
      <c r="I593" s="16"/>
    </row>
    <row r="594" ht="15.75" customHeight="1">
      <c r="I594" s="16"/>
    </row>
    <row r="595" ht="15.75" customHeight="1">
      <c r="I595" s="16"/>
    </row>
    <row r="596" ht="15.75" customHeight="1">
      <c r="I596" s="16"/>
    </row>
    <row r="597" ht="15.75" customHeight="1">
      <c r="I597" s="16"/>
    </row>
    <row r="598" ht="15.75" customHeight="1">
      <c r="I598" s="16"/>
    </row>
    <row r="599" ht="15.75" customHeight="1">
      <c r="I599" s="16"/>
    </row>
    <row r="600" ht="15.75" customHeight="1">
      <c r="I600" s="16"/>
    </row>
    <row r="601" ht="15.75" customHeight="1">
      <c r="I601" s="16"/>
    </row>
    <row r="602" ht="15.75" customHeight="1">
      <c r="I602" s="16"/>
    </row>
    <row r="603" ht="15.75" customHeight="1">
      <c r="I603" s="16"/>
    </row>
    <row r="604" ht="15.75" customHeight="1">
      <c r="I604" s="16"/>
    </row>
    <row r="605" ht="15.75" customHeight="1">
      <c r="I605" s="16"/>
    </row>
    <row r="606" ht="15.75" customHeight="1">
      <c r="I606" s="16"/>
    </row>
    <row r="607" ht="15.75" customHeight="1">
      <c r="I607" s="16"/>
    </row>
    <row r="608" ht="15.75" customHeight="1">
      <c r="I608" s="16"/>
    </row>
    <row r="609" ht="15.75" customHeight="1">
      <c r="I609" s="16"/>
    </row>
    <row r="610" ht="15.75" customHeight="1">
      <c r="I610" s="16"/>
    </row>
    <row r="611" ht="15.75" customHeight="1">
      <c r="I611" s="16"/>
    </row>
    <row r="612" ht="15.75" customHeight="1">
      <c r="I612" s="16"/>
    </row>
    <row r="613" ht="15.75" customHeight="1">
      <c r="I613" s="16"/>
    </row>
    <row r="614" ht="15.75" customHeight="1">
      <c r="I614" s="16"/>
    </row>
    <row r="615" ht="15.75" customHeight="1">
      <c r="I615" s="16"/>
    </row>
    <row r="616" ht="15.75" customHeight="1">
      <c r="I616" s="16"/>
    </row>
    <row r="617" ht="15.75" customHeight="1">
      <c r="I617" s="16"/>
    </row>
    <row r="618" ht="15.75" customHeight="1">
      <c r="I618" s="16"/>
    </row>
    <row r="619" ht="15.75" customHeight="1">
      <c r="I619" s="16"/>
    </row>
    <row r="620" ht="15.75" customHeight="1">
      <c r="I620" s="16"/>
    </row>
    <row r="621" ht="15.75" customHeight="1">
      <c r="I621" s="16"/>
    </row>
    <row r="622" ht="15.75" customHeight="1">
      <c r="I622" s="16"/>
    </row>
    <row r="623" ht="15.75" customHeight="1">
      <c r="I623" s="16"/>
    </row>
    <row r="624" ht="15.75" customHeight="1">
      <c r="I624" s="16"/>
    </row>
    <row r="625" ht="15.75" customHeight="1">
      <c r="I625" s="16"/>
    </row>
    <row r="626" ht="15.75" customHeight="1">
      <c r="I626" s="16"/>
    </row>
    <row r="627" ht="15.75" customHeight="1">
      <c r="I627" s="16"/>
    </row>
    <row r="628" ht="15.75" customHeight="1">
      <c r="I628" s="16"/>
    </row>
    <row r="629" ht="15.75" customHeight="1">
      <c r="I629" s="16"/>
    </row>
    <row r="630" ht="15.75" customHeight="1">
      <c r="I630" s="16"/>
    </row>
    <row r="631" ht="15.75" customHeight="1">
      <c r="I631" s="16"/>
    </row>
    <row r="632" ht="15.75" customHeight="1">
      <c r="I632" s="16"/>
    </row>
    <row r="633" ht="15.75" customHeight="1">
      <c r="I633" s="16"/>
    </row>
    <row r="634" ht="15.75" customHeight="1">
      <c r="I634" s="16"/>
    </row>
    <row r="635" ht="15.75" customHeight="1">
      <c r="I635" s="16"/>
    </row>
    <row r="636" ht="15.75" customHeight="1">
      <c r="I636" s="16"/>
    </row>
    <row r="637" ht="15.75" customHeight="1">
      <c r="I637" s="16"/>
    </row>
    <row r="638" ht="15.75" customHeight="1">
      <c r="I638" s="16"/>
    </row>
    <row r="639" ht="15.75" customHeight="1">
      <c r="I639" s="16"/>
    </row>
    <row r="640" ht="15.75" customHeight="1">
      <c r="I640" s="16"/>
    </row>
    <row r="641" ht="15.75" customHeight="1">
      <c r="I641" s="16"/>
    </row>
    <row r="642" ht="15.75" customHeight="1">
      <c r="I642" s="16"/>
    </row>
    <row r="643" ht="15.75" customHeight="1">
      <c r="I643" s="16"/>
    </row>
    <row r="644" ht="15.75" customHeight="1">
      <c r="I644" s="16"/>
    </row>
    <row r="645" ht="15.75" customHeight="1">
      <c r="I645" s="16"/>
    </row>
    <row r="646" ht="15.75" customHeight="1">
      <c r="I646" s="16"/>
    </row>
    <row r="647" ht="15.75" customHeight="1">
      <c r="I647" s="16"/>
    </row>
    <row r="648" ht="15.75" customHeight="1">
      <c r="I648" s="16"/>
    </row>
    <row r="649" ht="15.75" customHeight="1">
      <c r="I649" s="16"/>
    </row>
    <row r="650" ht="15.75" customHeight="1">
      <c r="I650" s="16"/>
    </row>
    <row r="651" ht="15.75" customHeight="1">
      <c r="I651" s="16"/>
    </row>
    <row r="652" ht="15.75" customHeight="1">
      <c r="I652" s="16"/>
    </row>
    <row r="653" ht="15.75" customHeight="1">
      <c r="I653" s="16"/>
    </row>
    <row r="654" ht="15.75" customHeight="1">
      <c r="I654" s="16"/>
    </row>
    <row r="655" ht="15.75" customHeight="1">
      <c r="I655" s="16"/>
    </row>
    <row r="656" ht="15.75" customHeight="1">
      <c r="I656" s="16"/>
    </row>
    <row r="657" ht="15.75" customHeight="1">
      <c r="I657" s="16"/>
    </row>
    <row r="658" ht="15.75" customHeight="1">
      <c r="I658" s="16"/>
    </row>
    <row r="659" ht="15.75" customHeight="1">
      <c r="I659" s="16"/>
    </row>
    <row r="660" ht="15.75" customHeight="1">
      <c r="I660" s="16"/>
    </row>
    <row r="661" ht="15.75" customHeight="1">
      <c r="I661" s="16"/>
    </row>
    <row r="662" ht="15.75" customHeight="1">
      <c r="I662" s="16"/>
    </row>
    <row r="663" ht="15.75" customHeight="1">
      <c r="I663" s="16"/>
    </row>
    <row r="664" ht="15.75" customHeight="1">
      <c r="I664" s="16"/>
    </row>
    <row r="665" ht="15.75" customHeight="1">
      <c r="I665" s="16"/>
    </row>
    <row r="666" ht="15.75" customHeight="1">
      <c r="I666" s="16"/>
    </row>
    <row r="667" ht="15.75" customHeight="1">
      <c r="I667" s="16"/>
    </row>
    <row r="668" ht="15.75" customHeight="1">
      <c r="I668" s="16"/>
    </row>
    <row r="669" ht="15.75" customHeight="1">
      <c r="I669" s="16"/>
    </row>
    <row r="670" ht="15.75" customHeight="1">
      <c r="I670" s="16"/>
    </row>
    <row r="671" ht="15.75" customHeight="1">
      <c r="I671" s="16"/>
    </row>
    <row r="672" ht="15.75" customHeight="1">
      <c r="I672" s="16"/>
    </row>
    <row r="673" ht="15.75" customHeight="1">
      <c r="I673" s="16"/>
    </row>
    <row r="674" ht="15.75" customHeight="1">
      <c r="I674" s="16"/>
    </row>
    <row r="675" ht="15.75" customHeight="1">
      <c r="I675" s="16"/>
    </row>
    <row r="676" ht="15.75" customHeight="1">
      <c r="I676" s="16"/>
    </row>
    <row r="677" ht="15.75" customHeight="1">
      <c r="I677" s="16"/>
    </row>
    <row r="678" ht="15.75" customHeight="1">
      <c r="I678" s="16"/>
    </row>
    <row r="679" ht="15.75" customHeight="1">
      <c r="I679" s="16"/>
    </row>
    <row r="680" ht="15.75" customHeight="1">
      <c r="I680" s="16"/>
    </row>
    <row r="681" ht="15.75" customHeight="1">
      <c r="I681" s="16"/>
    </row>
    <row r="682" ht="15.75" customHeight="1">
      <c r="I682" s="16"/>
    </row>
    <row r="683" ht="15.75" customHeight="1">
      <c r="I683" s="16"/>
    </row>
    <row r="684" ht="15.75" customHeight="1">
      <c r="I684" s="16"/>
    </row>
    <row r="685" ht="15.75" customHeight="1">
      <c r="I685" s="16"/>
    </row>
    <row r="686" ht="15.75" customHeight="1">
      <c r="I686" s="16"/>
    </row>
    <row r="687" ht="15.75" customHeight="1">
      <c r="I687" s="16"/>
    </row>
    <row r="688" ht="15.75" customHeight="1">
      <c r="I688" s="16"/>
    </row>
    <row r="689" ht="15.75" customHeight="1">
      <c r="I689" s="16"/>
    </row>
    <row r="690" ht="15.75" customHeight="1">
      <c r="I690" s="16"/>
    </row>
    <row r="691" ht="15.75" customHeight="1">
      <c r="I691" s="16"/>
    </row>
    <row r="692" ht="15.75" customHeight="1">
      <c r="I692" s="16"/>
    </row>
    <row r="693" ht="15.75" customHeight="1">
      <c r="I693" s="16"/>
    </row>
    <row r="694" ht="15.75" customHeight="1">
      <c r="I694" s="16"/>
    </row>
    <row r="695" ht="15.75" customHeight="1">
      <c r="I695" s="16"/>
    </row>
    <row r="696" ht="15.75" customHeight="1">
      <c r="I696" s="16"/>
    </row>
    <row r="697" ht="15.75" customHeight="1">
      <c r="I697" s="16"/>
    </row>
    <row r="698" ht="15.75" customHeight="1">
      <c r="I698" s="16"/>
    </row>
    <row r="699" ht="15.75" customHeight="1">
      <c r="I699" s="16"/>
    </row>
    <row r="700" ht="15.75" customHeight="1">
      <c r="I700" s="16"/>
    </row>
    <row r="701" ht="15.75" customHeight="1">
      <c r="I701" s="16"/>
    </row>
    <row r="702" ht="15.75" customHeight="1">
      <c r="I702" s="16"/>
    </row>
    <row r="703" ht="15.75" customHeight="1">
      <c r="I703" s="16"/>
    </row>
    <row r="704" ht="15.75" customHeight="1">
      <c r="I704" s="16"/>
    </row>
    <row r="705" ht="15.75" customHeight="1">
      <c r="I705" s="16"/>
    </row>
    <row r="706" ht="15.75" customHeight="1">
      <c r="I706" s="16"/>
    </row>
    <row r="707" ht="15.75" customHeight="1">
      <c r="I707" s="16"/>
    </row>
    <row r="708" ht="15.75" customHeight="1">
      <c r="I708" s="16"/>
    </row>
    <row r="709" ht="15.75" customHeight="1">
      <c r="I709" s="16"/>
    </row>
    <row r="710" ht="15.75" customHeight="1">
      <c r="I710" s="16"/>
    </row>
    <row r="711" ht="15.75" customHeight="1">
      <c r="I711" s="16"/>
    </row>
    <row r="712" ht="15.75" customHeight="1">
      <c r="I712" s="16"/>
    </row>
    <row r="713" ht="15.75" customHeight="1">
      <c r="I713" s="16"/>
    </row>
    <row r="714" ht="15.75" customHeight="1">
      <c r="I714" s="16"/>
    </row>
    <row r="715" ht="15.75" customHeight="1">
      <c r="I715" s="16"/>
    </row>
    <row r="716" ht="15.75" customHeight="1">
      <c r="I716" s="16"/>
    </row>
    <row r="717" ht="15.75" customHeight="1">
      <c r="I717" s="16"/>
    </row>
    <row r="718" ht="15.75" customHeight="1">
      <c r="I718" s="16"/>
    </row>
    <row r="719" ht="15.75" customHeight="1">
      <c r="I719" s="16"/>
    </row>
    <row r="720" ht="15.75" customHeight="1">
      <c r="I720" s="16"/>
    </row>
    <row r="721" ht="15.75" customHeight="1">
      <c r="I721" s="16"/>
    </row>
    <row r="722" ht="15.75" customHeight="1">
      <c r="I722" s="16"/>
    </row>
    <row r="723" ht="15.75" customHeight="1">
      <c r="I723" s="16"/>
    </row>
    <row r="724" ht="15.75" customHeight="1">
      <c r="I724" s="16"/>
    </row>
    <row r="725" ht="15.75" customHeight="1">
      <c r="I725" s="16"/>
    </row>
    <row r="726" ht="15.75" customHeight="1">
      <c r="I726" s="16"/>
    </row>
    <row r="727" ht="15.75" customHeight="1">
      <c r="I727" s="16"/>
    </row>
    <row r="728" ht="15.75" customHeight="1">
      <c r="I728" s="16"/>
    </row>
    <row r="729" ht="15.75" customHeight="1">
      <c r="I729" s="16"/>
    </row>
    <row r="730" ht="15.75" customHeight="1">
      <c r="I730" s="16"/>
    </row>
    <row r="731" ht="15.75" customHeight="1">
      <c r="I731" s="16"/>
    </row>
    <row r="732" ht="15.75" customHeight="1">
      <c r="I732" s="16"/>
    </row>
    <row r="733" ht="15.75" customHeight="1">
      <c r="I733" s="16"/>
    </row>
    <row r="734" ht="15.75" customHeight="1">
      <c r="I734" s="16"/>
    </row>
    <row r="735" ht="15.75" customHeight="1">
      <c r="I735" s="16"/>
    </row>
    <row r="736" ht="15.75" customHeight="1">
      <c r="I736" s="16"/>
    </row>
    <row r="737" ht="15.75" customHeight="1">
      <c r="I737" s="16"/>
    </row>
    <row r="738" ht="15.75" customHeight="1">
      <c r="I738" s="16"/>
    </row>
    <row r="739" ht="15.75" customHeight="1">
      <c r="I739" s="16"/>
    </row>
    <row r="740" ht="15.75" customHeight="1">
      <c r="I740" s="16"/>
    </row>
    <row r="741" ht="15.75" customHeight="1">
      <c r="I741" s="16"/>
    </row>
    <row r="742" ht="15.75" customHeight="1">
      <c r="I742" s="16"/>
    </row>
    <row r="743" ht="15.75" customHeight="1">
      <c r="I743" s="16"/>
    </row>
    <row r="744" ht="15.75" customHeight="1">
      <c r="I744" s="16"/>
    </row>
    <row r="745" ht="15.75" customHeight="1">
      <c r="I745" s="16"/>
    </row>
    <row r="746" ht="15.75" customHeight="1">
      <c r="I746" s="16"/>
    </row>
    <row r="747" ht="15.75" customHeight="1">
      <c r="I747" s="16"/>
    </row>
    <row r="748" ht="15.75" customHeight="1">
      <c r="I748" s="16"/>
    </row>
    <row r="749" ht="15.75" customHeight="1">
      <c r="I749" s="16"/>
    </row>
    <row r="750" ht="15.75" customHeight="1">
      <c r="I750" s="16"/>
    </row>
    <row r="751" ht="15.75" customHeight="1">
      <c r="I751" s="16"/>
    </row>
    <row r="752" ht="15.75" customHeight="1">
      <c r="I752" s="16"/>
    </row>
    <row r="753" ht="15.75" customHeight="1">
      <c r="I753" s="16"/>
    </row>
    <row r="754" ht="15.75" customHeight="1">
      <c r="I754" s="16"/>
    </row>
    <row r="755" ht="15.75" customHeight="1">
      <c r="I755" s="16"/>
    </row>
    <row r="756" ht="15.75" customHeight="1">
      <c r="I756" s="16"/>
    </row>
    <row r="757" ht="15.75" customHeight="1">
      <c r="I757" s="16"/>
    </row>
    <row r="758" ht="15.75" customHeight="1">
      <c r="I758" s="16"/>
    </row>
    <row r="759" ht="15.75" customHeight="1">
      <c r="I759" s="16"/>
    </row>
    <row r="760" ht="15.75" customHeight="1">
      <c r="I760" s="16"/>
    </row>
    <row r="761" ht="15.75" customHeight="1">
      <c r="I761" s="16"/>
    </row>
    <row r="762" ht="15.75" customHeight="1">
      <c r="I762" s="16"/>
    </row>
    <row r="763" ht="15.75" customHeight="1">
      <c r="I763" s="16"/>
    </row>
    <row r="764" ht="15.75" customHeight="1">
      <c r="I764" s="16"/>
    </row>
    <row r="765" ht="15.75" customHeight="1">
      <c r="I765" s="16"/>
    </row>
    <row r="766" ht="15.75" customHeight="1">
      <c r="I766" s="16"/>
    </row>
    <row r="767" ht="15.75" customHeight="1">
      <c r="I767" s="16"/>
    </row>
    <row r="768" ht="15.75" customHeight="1">
      <c r="I768" s="16"/>
    </row>
    <row r="769" ht="15.75" customHeight="1">
      <c r="I769" s="16"/>
    </row>
    <row r="770" ht="15.75" customHeight="1">
      <c r="I770" s="16"/>
    </row>
    <row r="771" ht="15.75" customHeight="1">
      <c r="I771" s="16"/>
    </row>
    <row r="772" ht="15.75" customHeight="1">
      <c r="I772" s="16"/>
    </row>
    <row r="773" ht="15.75" customHeight="1">
      <c r="I773" s="16"/>
    </row>
    <row r="774" ht="15.75" customHeight="1">
      <c r="I774" s="16"/>
    </row>
    <row r="775" ht="15.75" customHeight="1">
      <c r="I775" s="16"/>
    </row>
    <row r="776" ht="15.75" customHeight="1">
      <c r="I776" s="16"/>
    </row>
    <row r="777" ht="15.75" customHeight="1">
      <c r="I777" s="16"/>
    </row>
    <row r="778" ht="15.75" customHeight="1">
      <c r="I778" s="16"/>
    </row>
    <row r="779" ht="15.75" customHeight="1">
      <c r="I779" s="16"/>
    </row>
    <row r="780" ht="15.75" customHeight="1">
      <c r="I780" s="16"/>
    </row>
    <row r="781" ht="15.75" customHeight="1">
      <c r="I781" s="16"/>
    </row>
    <row r="782" ht="15.75" customHeight="1">
      <c r="I782" s="16"/>
    </row>
    <row r="783" ht="15.75" customHeight="1">
      <c r="I783" s="16"/>
    </row>
    <row r="784" ht="15.75" customHeight="1">
      <c r="I784" s="16"/>
    </row>
    <row r="785" ht="15.75" customHeight="1">
      <c r="I785" s="16"/>
    </row>
    <row r="786" ht="15.75" customHeight="1">
      <c r="I786" s="16"/>
    </row>
    <row r="787" ht="15.75" customHeight="1">
      <c r="I787" s="16"/>
    </row>
    <row r="788" ht="15.75" customHeight="1">
      <c r="I788" s="16"/>
    </row>
    <row r="789" ht="15.75" customHeight="1">
      <c r="I789" s="16"/>
    </row>
    <row r="790" ht="15.75" customHeight="1">
      <c r="I790" s="16"/>
    </row>
    <row r="791" ht="15.75" customHeight="1">
      <c r="I791" s="16"/>
    </row>
    <row r="792" ht="15.75" customHeight="1">
      <c r="I792" s="16"/>
    </row>
    <row r="793" ht="15.75" customHeight="1">
      <c r="I793" s="16"/>
    </row>
    <row r="794" ht="15.75" customHeight="1">
      <c r="I794" s="16"/>
    </row>
    <row r="795" ht="15.75" customHeight="1">
      <c r="I795" s="16"/>
    </row>
    <row r="796" ht="15.75" customHeight="1">
      <c r="I796" s="16"/>
    </row>
    <row r="797" ht="15.75" customHeight="1">
      <c r="I797" s="16"/>
    </row>
    <row r="798" ht="15.75" customHeight="1">
      <c r="I798" s="16"/>
    </row>
    <row r="799" ht="15.75" customHeight="1">
      <c r="I799" s="16"/>
    </row>
    <row r="800" ht="15.75" customHeight="1">
      <c r="I800" s="16"/>
    </row>
    <row r="801" ht="15.75" customHeight="1">
      <c r="I801" s="16"/>
    </row>
    <row r="802" ht="15.75" customHeight="1">
      <c r="I802" s="16"/>
    </row>
    <row r="803" ht="15.75" customHeight="1">
      <c r="I803" s="16"/>
    </row>
    <row r="804" ht="15.75" customHeight="1">
      <c r="I804" s="16"/>
    </row>
    <row r="805" ht="15.75" customHeight="1">
      <c r="I805" s="16"/>
    </row>
    <row r="806" ht="15.75" customHeight="1">
      <c r="I806" s="16"/>
    </row>
    <row r="807" ht="15.75" customHeight="1">
      <c r="I807" s="16"/>
    </row>
    <row r="808" ht="15.75" customHeight="1">
      <c r="I808" s="16"/>
    </row>
    <row r="809" ht="15.75" customHeight="1">
      <c r="I809" s="16"/>
    </row>
    <row r="810" ht="15.75" customHeight="1">
      <c r="I810" s="16"/>
    </row>
    <row r="811" ht="15.75" customHeight="1">
      <c r="I811" s="16"/>
    </row>
    <row r="812" ht="15.75" customHeight="1">
      <c r="I812" s="16"/>
    </row>
    <row r="813" ht="15.75" customHeight="1">
      <c r="I813" s="16"/>
    </row>
    <row r="814" ht="15.75" customHeight="1">
      <c r="I814" s="16"/>
    </row>
    <row r="815" ht="15.75" customHeight="1">
      <c r="I815" s="16"/>
    </row>
    <row r="816" ht="15.75" customHeight="1">
      <c r="I816" s="16"/>
    </row>
    <row r="817" ht="15.75" customHeight="1">
      <c r="I817" s="16"/>
    </row>
    <row r="818" ht="15.75" customHeight="1">
      <c r="I818" s="16"/>
    </row>
    <row r="819" ht="15.75" customHeight="1">
      <c r="I819" s="16"/>
    </row>
    <row r="820" ht="15.75" customHeight="1">
      <c r="I820" s="16"/>
    </row>
    <row r="821" ht="15.75" customHeight="1">
      <c r="I821" s="16"/>
    </row>
    <row r="822" ht="15.75" customHeight="1">
      <c r="I822" s="16"/>
    </row>
    <row r="823" ht="15.75" customHeight="1">
      <c r="I823" s="16"/>
    </row>
    <row r="824" ht="15.75" customHeight="1">
      <c r="I824" s="16"/>
    </row>
    <row r="825" ht="15.75" customHeight="1">
      <c r="I825" s="16"/>
    </row>
    <row r="826" ht="15.75" customHeight="1">
      <c r="I826" s="16"/>
    </row>
    <row r="827" ht="15.75" customHeight="1">
      <c r="I827" s="16"/>
    </row>
    <row r="828" ht="15.75" customHeight="1">
      <c r="I828" s="16"/>
    </row>
    <row r="829" ht="15.75" customHeight="1">
      <c r="I829" s="16"/>
    </row>
    <row r="830" ht="15.75" customHeight="1">
      <c r="I830" s="16"/>
    </row>
    <row r="831" ht="15.75" customHeight="1">
      <c r="I831" s="16"/>
    </row>
    <row r="832" ht="15.75" customHeight="1">
      <c r="I832" s="16"/>
    </row>
    <row r="833" ht="15.75" customHeight="1">
      <c r="I833" s="16"/>
    </row>
    <row r="834" ht="15.75" customHeight="1">
      <c r="I834" s="16"/>
    </row>
    <row r="835" ht="15.75" customHeight="1">
      <c r="I835" s="16"/>
    </row>
    <row r="836" ht="15.75" customHeight="1">
      <c r="I836" s="16"/>
    </row>
    <row r="837" ht="15.75" customHeight="1">
      <c r="I837" s="16"/>
    </row>
    <row r="838" ht="15.75" customHeight="1">
      <c r="I838" s="16"/>
    </row>
    <row r="839" ht="15.75" customHeight="1">
      <c r="I839" s="16"/>
    </row>
    <row r="840" ht="15.75" customHeight="1">
      <c r="I840" s="16"/>
    </row>
    <row r="841" ht="15.75" customHeight="1">
      <c r="I841" s="16"/>
    </row>
    <row r="842" ht="15.75" customHeight="1">
      <c r="I842" s="16"/>
    </row>
    <row r="843" ht="15.75" customHeight="1">
      <c r="I843" s="16"/>
    </row>
    <row r="844" ht="15.75" customHeight="1">
      <c r="I844" s="16"/>
    </row>
    <row r="845" ht="15.75" customHeight="1">
      <c r="I845" s="16"/>
    </row>
    <row r="846" ht="15.75" customHeight="1">
      <c r="I846" s="16"/>
    </row>
    <row r="847" ht="15.75" customHeight="1">
      <c r="I847" s="16"/>
    </row>
    <row r="848" ht="15.75" customHeight="1">
      <c r="I848" s="16"/>
    </row>
    <row r="849" ht="15.75" customHeight="1">
      <c r="I849" s="16"/>
    </row>
    <row r="850" ht="15.75" customHeight="1">
      <c r="I850" s="16"/>
    </row>
    <row r="851" ht="15.75" customHeight="1">
      <c r="I851" s="16"/>
    </row>
    <row r="852" ht="15.75" customHeight="1">
      <c r="I852" s="16"/>
    </row>
    <row r="853" ht="15.75" customHeight="1">
      <c r="I853" s="16"/>
    </row>
    <row r="854" ht="15.75" customHeight="1">
      <c r="I854" s="16"/>
    </row>
    <row r="855" ht="15.75" customHeight="1">
      <c r="I855" s="16"/>
    </row>
    <row r="856" ht="15.75" customHeight="1">
      <c r="I856" s="16"/>
    </row>
    <row r="857" ht="15.75" customHeight="1">
      <c r="I857" s="16"/>
    </row>
    <row r="858" ht="15.75" customHeight="1">
      <c r="I858" s="16"/>
    </row>
    <row r="859" ht="15.75" customHeight="1">
      <c r="I859" s="16"/>
    </row>
    <row r="860" ht="15.75" customHeight="1">
      <c r="I860" s="16"/>
    </row>
    <row r="861" ht="15.75" customHeight="1">
      <c r="I861" s="16"/>
    </row>
    <row r="862" ht="15.75" customHeight="1">
      <c r="I862" s="16"/>
    </row>
    <row r="863" ht="15.75" customHeight="1">
      <c r="I863" s="16"/>
    </row>
    <row r="864" ht="15.75" customHeight="1">
      <c r="I864" s="16"/>
    </row>
    <row r="865" ht="15.75" customHeight="1">
      <c r="I865" s="16"/>
    </row>
    <row r="866" ht="15.75" customHeight="1">
      <c r="I866" s="16"/>
    </row>
    <row r="867" ht="15.75" customHeight="1">
      <c r="I867" s="16"/>
    </row>
    <row r="868" ht="15.75" customHeight="1">
      <c r="I868" s="16"/>
    </row>
    <row r="869" ht="15.75" customHeight="1">
      <c r="I869" s="16"/>
    </row>
    <row r="870" ht="15.75" customHeight="1">
      <c r="I870" s="16"/>
    </row>
    <row r="871" ht="15.75" customHeight="1">
      <c r="I871" s="16"/>
    </row>
    <row r="872" ht="15.75" customHeight="1">
      <c r="I872" s="16"/>
    </row>
    <row r="873" ht="15.75" customHeight="1">
      <c r="I873" s="16"/>
    </row>
    <row r="874" ht="15.75" customHeight="1">
      <c r="I874" s="16"/>
    </row>
    <row r="875" ht="15.75" customHeight="1">
      <c r="I875" s="16"/>
    </row>
    <row r="876" ht="15.75" customHeight="1">
      <c r="I876" s="16"/>
    </row>
    <row r="877" ht="15.75" customHeight="1">
      <c r="I877" s="16"/>
    </row>
    <row r="878" ht="15.75" customHeight="1">
      <c r="I878" s="16"/>
    </row>
    <row r="879" ht="15.75" customHeight="1">
      <c r="I879" s="16"/>
    </row>
    <row r="880" ht="15.75" customHeight="1">
      <c r="I880" s="16"/>
    </row>
    <row r="881" ht="15.75" customHeight="1">
      <c r="I881" s="16"/>
    </row>
    <row r="882" ht="15.75" customHeight="1">
      <c r="I882" s="16"/>
    </row>
    <row r="883" ht="15.75" customHeight="1">
      <c r="I883" s="16"/>
    </row>
    <row r="884" ht="15.75" customHeight="1">
      <c r="I884" s="16"/>
    </row>
    <row r="885" ht="15.75" customHeight="1">
      <c r="I885" s="16"/>
    </row>
    <row r="886" ht="15.75" customHeight="1">
      <c r="I886" s="16"/>
    </row>
    <row r="887" ht="15.75" customHeight="1">
      <c r="I887" s="16"/>
    </row>
    <row r="888" ht="15.75" customHeight="1">
      <c r="I888" s="16"/>
    </row>
    <row r="889" ht="15.75" customHeight="1">
      <c r="I889" s="16"/>
    </row>
    <row r="890" ht="15.75" customHeight="1">
      <c r="I890" s="16"/>
    </row>
    <row r="891" ht="15.75" customHeight="1">
      <c r="I891" s="16"/>
    </row>
    <row r="892" ht="15.75" customHeight="1">
      <c r="I892" s="16"/>
    </row>
    <row r="893" ht="15.75" customHeight="1">
      <c r="I893" s="16"/>
    </row>
    <row r="894" ht="15.75" customHeight="1">
      <c r="I894" s="16"/>
    </row>
    <row r="895" ht="15.75" customHeight="1">
      <c r="I895" s="16"/>
    </row>
    <row r="896" ht="15.75" customHeight="1">
      <c r="I896" s="16"/>
    </row>
    <row r="897" ht="15.75" customHeight="1">
      <c r="I897" s="16"/>
    </row>
    <row r="898" ht="15.75" customHeight="1">
      <c r="I898" s="16"/>
    </row>
    <row r="899" ht="15.75" customHeight="1">
      <c r="I899" s="16"/>
    </row>
    <row r="900" ht="15.75" customHeight="1">
      <c r="I900" s="16"/>
    </row>
    <row r="901" ht="15.75" customHeight="1">
      <c r="I901" s="16"/>
    </row>
    <row r="902" ht="15.75" customHeight="1">
      <c r="I902" s="16"/>
    </row>
    <row r="903" ht="15.75" customHeight="1">
      <c r="I903" s="16"/>
    </row>
    <row r="904" ht="15.75" customHeight="1">
      <c r="I904" s="16"/>
    </row>
    <row r="905" ht="15.75" customHeight="1">
      <c r="I905" s="16"/>
    </row>
    <row r="906" ht="15.75" customHeight="1">
      <c r="I906" s="16"/>
    </row>
    <row r="907" ht="15.75" customHeight="1">
      <c r="I907" s="16"/>
    </row>
    <row r="908" ht="15.75" customHeight="1">
      <c r="I908" s="16"/>
    </row>
    <row r="909" ht="15.75" customHeight="1">
      <c r="I909" s="16"/>
    </row>
    <row r="910" ht="15.75" customHeight="1">
      <c r="I910" s="16"/>
    </row>
    <row r="911" ht="15.75" customHeight="1">
      <c r="I911" s="16"/>
    </row>
    <row r="912" ht="15.75" customHeight="1">
      <c r="I912" s="16"/>
    </row>
    <row r="913" ht="15.75" customHeight="1">
      <c r="I913" s="16"/>
    </row>
    <row r="914" ht="15.75" customHeight="1">
      <c r="I914" s="16"/>
    </row>
    <row r="915" ht="15.75" customHeight="1">
      <c r="I915" s="16"/>
    </row>
    <row r="916" ht="15.75" customHeight="1">
      <c r="I916" s="16"/>
    </row>
    <row r="917" ht="15.75" customHeight="1">
      <c r="I917" s="16"/>
    </row>
    <row r="918" ht="15.75" customHeight="1">
      <c r="I918" s="16"/>
    </row>
    <row r="919" ht="15.75" customHeight="1">
      <c r="I919" s="16"/>
    </row>
    <row r="920" ht="15.75" customHeight="1">
      <c r="I920" s="16"/>
    </row>
    <row r="921" ht="15.75" customHeight="1">
      <c r="I921" s="16"/>
    </row>
    <row r="922" ht="15.75" customHeight="1">
      <c r="I922" s="16"/>
    </row>
    <row r="923" ht="15.75" customHeight="1">
      <c r="I923" s="16"/>
    </row>
    <row r="924" ht="15.75" customHeight="1">
      <c r="I924" s="16"/>
    </row>
    <row r="925" ht="15.75" customHeight="1">
      <c r="I925" s="16"/>
    </row>
    <row r="926" ht="15.75" customHeight="1">
      <c r="I926" s="16"/>
    </row>
    <row r="927" ht="15.75" customHeight="1">
      <c r="I927" s="16"/>
    </row>
    <row r="928" ht="15.75" customHeight="1">
      <c r="I928" s="16"/>
    </row>
    <row r="929" ht="15.75" customHeight="1">
      <c r="I929" s="16"/>
    </row>
    <row r="930" ht="15.75" customHeight="1">
      <c r="I930" s="16"/>
    </row>
    <row r="931" ht="15.75" customHeight="1">
      <c r="I931" s="16"/>
    </row>
    <row r="932" ht="15.75" customHeight="1">
      <c r="I932" s="16"/>
    </row>
    <row r="933" ht="15.75" customHeight="1">
      <c r="I933" s="16"/>
    </row>
    <row r="934" ht="15.75" customHeight="1">
      <c r="I934" s="16"/>
    </row>
    <row r="935" ht="15.75" customHeight="1">
      <c r="I935" s="16"/>
    </row>
    <row r="936" ht="15.75" customHeight="1">
      <c r="I936" s="16"/>
    </row>
    <row r="937" ht="15.75" customHeight="1">
      <c r="I937" s="16"/>
    </row>
    <row r="938" ht="15.75" customHeight="1">
      <c r="I938" s="16"/>
    </row>
    <row r="939" ht="15.75" customHeight="1">
      <c r="I939" s="16"/>
    </row>
    <row r="940" ht="15.75" customHeight="1">
      <c r="I940" s="16"/>
    </row>
    <row r="941" ht="15.75" customHeight="1">
      <c r="I941" s="16"/>
    </row>
    <row r="942" ht="15.75" customHeight="1">
      <c r="I942" s="16"/>
    </row>
    <row r="943" ht="15.75" customHeight="1">
      <c r="I943" s="16"/>
    </row>
    <row r="944" ht="15.75" customHeight="1">
      <c r="I944" s="16"/>
    </row>
    <row r="945" ht="15.75" customHeight="1">
      <c r="I945" s="16"/>
    </row>
    <row r="946" ht="15.75" customHeight="1">
      <c r="I946" s="16"/>
    </row>
    <row r="947" ht="15.75" customHeight="1">
      <c r="I947" s="16"/>
    </row>
    <row r="948" ht="15.75" customHeight="1">
      <c r="I948" s="16"/>
    </row>
    <row r="949" ht="15.75" customHeight="1">
      <c r="I949" s="16"/>
    </row>
    <row r="950" ht="15.75" customHeight="1">
      <c r="I950" s="16"/>
    </row>
    <row r="951" ht="15.75" customHeight="1">
      <c r="I951" s="16"/>
    </row>
    <row r="952" ht="15.75" customHeight="1">
      <c r="I952" s="16"/>
    </row>
    <row r="953" ht="15.75" customHeight="1">
      <c r="I953" s="16"/>
    </row>
    <row r="954" ht="15.75" customHeight="1">
      <c r="I954" s="16"/>
    </row>
    <row r="955" ht="15.75" customHeight="1">
      <c r="I955" s="16"/>
    </row>
    <row r="956" ht="15.75" customHeight="1">
      <c r="I956" s="16"/>
    </row>
    <row r="957" ht="15.75" customHeight="1">
      <c r="I957" s="16"/>
    </row>
    <row r="958" ht="15.75" customHeight="1">
      <c r="I958" s="16"/>
    </row>
    <row r="959" ht="15.75" customHeight="1">
      <c r="I959" s="16"/>
    </row>
    <row r="960" ht="15.75" customHeight="1">
      <c r="I960" s="16"/>
    </row>
    <row r="961" ht="15.75" customHeight="1">
      <c r="I961" s="16"/>
    </row>
    <row r="962" ht="15.75" customHeight="1">
      <c r="I962" s="16"/>
    </row>
    <row r="963" ht="15.75" customHeight="1">
      <c r="I963" s="16"/>
    </row>
    <row r="964" ht="15.75" customHeight="1">
      <c r="I964" s="16"/>
    </row>
    <row r="965" ht="15.75" customHeight="1">
      <c r="I965" s="16"/>
    </row>
    <row r="966" ht="15.75" customHeight="1">
      <c r="I966" s="16"/>
    </row>
    <row r="967" ht="15.75" customHeight="1">
      <c r="I967" s="16"/>
    </row>
    <row r="968" ht="15.75" customHeight="1">
      <c r="I968" s="16"/>
    </row>
    <row r="969" ht="15.75" customHeight="1">
      <c r="I969" s="16"/>
    </row>
    <row r="970" ht="15.75" customHeight="1">
      <c r="I970" s="16"/>
    </row>
    <row r="971" ht="15.75" customHeight="1">
      <c r="I971" s="16"/>
    </row>
    <row r="972" ht="15.75" customHeight="1">
      <c r="I972" s="16"/>
    </row>
    <row r="973" ht="15.75" customHeight="1">
      <c r="I973" s="16"/>
    </row>
    <row r="974" ht="15.75" customHeight="1">
      <c r="I974" s="16"/>
    </row>
    <row r="975" ht="15.75" customHeight="1">
      <c r="I975" s="16"/>
    </row>
    <row r="976" ht="15.75" customHeight="1">
      <c r="I976" s="16"/>
    </row>
    <row r="977" ht="15.75" customHeight="1">
      <c r="I977" s="16"/>
    </row>
    <row r="978" ht="15.75" customHeight="1">
      <c r="I978" s="16"/>
    </row>
    <row r="979" ht="15.75" customHeight="1">
      <c r="I979" s="16"/>
    </row>
    <row r="980" ht="15.75" customHeight="1">
      <c r="I980" s="16"/>
    </row>
    <row r="981" ht="15.75" customHeight="1">
      <c r="I981" s="16"/>
    </row>
    <row r="982" ht="15.75" customHeight="1">
      <c r="I982" s="16"/>
    </row>
    <row r="983" ht="15.75" customHeight="1">
      <c r="I983" s="16"/>
    </row>
    <row r="984" ht="15.75" customHeight="1">
      <c r="I984" s="16"/>
    </row>
    <row r="985" ht="15.75" customHeight="1">
      <c r="I985" s="16"/>
    </row>
    <row r="986" ht="15.75" customHeight="1">
      <c r="I986" s="16"/>
    </row>
    <row r="987" ht="15.75" customHeight="1">
      <c r="I987" s="16"/>
    </row>
    <row r="988" ht="15.75" customHeight="1">
      <c r="I988" s="16"/>
    </row>
    <row r="989" ht="15.75" customHeight="1">
      <c r="I989" s="16"/>
    </row>
    <row r="990" ht="15.75" customHeight="1">
      <c r="I990" s="16"/>
    </row>
    <row r="991" ht="15.75" customHeight="1">
      <c r="I991" s="16"/>
    </row>
    <row r="992" ht="15.75" customHeight="1">
      <c r="I992" s="16"/>
    </row>
    <row r="993" ht="15.75" customHeight="1">
      <c r="I993" s="16"/>
    </row>
    <row r="994" ht="15.75" customHeight="1">
      <c r="I994" s="16"/>
    </row>
    <row r="995" ht="15.75" customHeight="1">
      <c r="I995" s="16"/>
    </row>
    <row r="996" ht="15.75" customHeight="1">
      <c r="I996" s="16"/>
    </row>
    <row r="997" ht="15.75" customHeight="1">
      <c r="I997" s="16"/>
    </row>
    <row r="998" ht="15.75" customHeight="1">
      <c r="I998" s="16"/>
    </row>
    <row r="999" ht="15.75" customHeight="1">
      <c r="I999" s="16"/>
    </row>
    <row r="1000" ht="15.75" customHeight="1">
      <c r="I1000" s="16"/>
    </row>
  </sheetData>
  <autoFilter ref="$A$1:$F$48">
    <sortState ref="A1:F48">
      <sortCondition ref="A1:A48"/>
    </sortState>
  </autoFilter>
  <dataValidations>
    <dataValidation type="list" allowBlank="1" sqref="I16 C2:C18 B19:C19 C20:C200">
      <formula1>$I$2:$I$18</formula1>
    </dataValidation>
  </dataValidations>
  <hyperlinks>
    <hyperlink r:id="rId1" ref="N1"/>
  </hyperlinks>
  <printOptions/>
  <pageMargins bottom="1.0" footer="0.0" header="0.0" left="0.75" right="0.75" top="1.0"/>
  <pageSetup paperSize="9"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6.0"/>
    <col customWidth="1" min="3" max="3" width="22.0"/>
    <col customWidth="1" min="4" max="4" width="8.0"/>
    <col customWidth="1" min="5" max="5" width="45.43"/>
    <col customWidth="1" min="6" max="26" width="8.43"/>
  </cols>
  <sheetData>
    <row r="1">
      <c r="A1" s="265" t="s">
        <v>2</v>
      </c>
      <c r="B1" s="265" t="s">
        <v>603</v>
      </c>
      <c r="C1" s="265" t="s">
        <v>714</v>
      </c>
      <c r="D1" s="265" t="s">
        <v>715</v>
      </c>
      <c r="E1" s="265" t="s">
        <v>716</v>
      </c>
      <c r="I1" s="1" t="s">
        <v>608</v>
      </c>
    </row>
    <row r="2">
      <c r="A2" s="12">
        <v>46267.0</v>
      </c>
      <c r="B2" s="1" t="s">
        <v>652</v>
      </c>
      <c r="C2" s="1" t="s">
        <v>718</v>
      </c>
      <c r="D2" s="1">
        <v>1.0</v>
      </c>
      <c r="E2" s="1" t="s">
        <v>719</v>
      </c>
      <c r="F2" s="1" t="s">
        <v>614</v>
      </c>
      <c r="I2" s="267" t="s">
        <v>616</v>
      </c>
    </row>
    <row r="3">
      <c r="A3" s="12">
        <v>46269.0</v>
      </c>
      <c r="B3" s="1" t="s">
        <v>611</v>
      </c>
      <c r="C3" s="1" t="s">
        <v>718</v>
      </c>
      <c r="D3" s="1">
        <v>1.0</v>
      </c>
      <c r="E3" s="1" t="s">
        <v>721</v>
      </c>
      <c r="I3" s="267" t="s">
        <v>620</v>
      </c>
    </row>
    <row r="4">
      <c r="A4" s="12">
        <v>46278.0</v>
      </c>
      <c r="B4" s="1" t="s">
        <v>616</v>
      </c>
      <c r="C4" s="1" t="s">
        <v>718</v>
      </c>
      <c r="D4" s="1">
        <v>1.0</v>
      </c>
      <c r="E4" s="10" t="s">
        <v>722</v>
      </c>
      <c r="F4" s="1" t="s">
        <v>614</v>
      </c>
      <c r="I4" s="267" t="s">
        <v>625</v>
      </c>
    </row>
    <row r="5">
      <c r="A5" s="12">
        <v>46282.0</v>
      </c>
      <c r="B5" s="267" t="s">
        <v>616</v>
      </c>
      <c r="C5" s="1" t="s">
        <v>63</v>
      </c>
      <c r="D5" s="1">
        <v>1.0</v>
      </c>
      <c r="E5" s="1" t="s">
        <v>723</v>
      </c>
      <c r="F5" s="1" t="s">
        <v>635</v>
      </c>
      <c r="I5" s="267" t="s">
        <v>627</v>
      </c>
    </row>
    <row r="6">
      <c r="A6" s="12">
        <v>46293.0</v>
      </c>
      <c r="B6" s="267" t="s">
        <v>638</v>
      </c>
      <c r="C6" s="1" t="s">
        <v>718</v>
      </c>
      <c r="D6" s="1">
        <v>1.0</v>
      </c>
      <c r="E6" s="1" t="s">
        <v>724</v>
      </c>
      <c r="F6" s="1" t="s">
        <v>614</v>
      </c>
      <c r="I6" s="267" t="s">
        <v>631</v>
      </c>
    </row>
    <row r="7">
      <c r="A7" s="1" t="s">
        <v>725</v>
      </c>
      <c r="B7" s="1" t="s">
        <v>663</v>
      </c>
      <c r="C7" s="1" t="s">
        <v>726</v>
      </c>
      <c r="D7" s="1">
        <v>1.0</v>
      </c>
      <c r="E7" s="1" t="s">
        <v>727</v>
      </c>
      <c r="I7" s="267" t="s">
        <v>635</v>
      </c>
    </row>
    <row r="8">
      <c r="A8" s="1" t="s">
        <v>725</v>
      </c>
      <c r="B8" s="1" t="s">
        <v>559</v>
      </c>
      <c r="C8" s="1" t="s">
        <v>726</v>
      </c>
      <c r="D8" s="1">
        <v>1.0</v>
      </c>
      <c r="E8" s="1" t="s">
        <v>729</v>
      </c>
      <c r="I8" s="267" t="s">
        <v>638</v>
      </c>
    </row>
    <row r="9">
      <c r="A9" s="272" t="s">
        <v>730</v>
      </c>
      <c r="B9" s="272" t="s">
        <v>731</v>
      </c>
      <c r="C9" s="272" t="s">
        <v>726</v>
      </c>
      <c r="D9" s="272">
        <v>1.0</v>
      </c>
      <c r="E9" s="272" t="s">
        <v>732</v>
      </c>
      <c r="I9" s="267" t="s">
        <v>642</v>
      </c>
    </row>
    <row r="10">
      <c r="B10" s="1" t="s">
        <v>625</v>
      </c>
      <c r="C10" s="1" t="s">
        <v>733</v>
      </c>
      <c r="D10" s="1">
        <v>1.0</v>
      </c>
      <c r="I10" s="267" t="s">
        <v>645</v>
      </c>
    </row>
    <row r="11">
      <c r="C11" s="1"/>
      <c r="I11" s="267" t="s">
        <v>649</v>
      </c>
    </row>
    <row r="12">
      <c r="C12" s="1"/>
      <c r="I12" s="267" t="s">
        <v>652</v>
      </c>
    </row>
    <row r="13">
      <c r="C13" s="1"/>
      <c r="I13" s="267" t="s">
        <v>654</v>
      </c>
    </row>
    <row r="14">
      <c r="C14" s="1"/>
      <c r="I14" s="267" t="s">
        <v>657</v>
      </c>
    </row>
    <row r="15">
      <c r="C15" s="1"/>
      <c r="I15" s="267" t="s">
        <v>659</v>
      </c>
    </row>
    <row r="16">
      <c r="C16" s="1"/>
      <c r="I16" s="267" t="s">
        <v>663</v>
      </c>
    </row>
    <row r="17">
      <c r="C17" s="1"/>
      <c r="I17" s="267" t="s">
        <v>611</v>
      </c>
    </row>
    <row r="18">
      <c r="C18" s="1"/>
      <c r="I18" s="267" t="s">
        <v>666</v>
      </c>
    </row>
    <row r="19">
      <c r="C19" s="1"/>
      <c r="I19" s="267" t="s">
        <v>669</v>
      </c>
    </row>
    <row r="20">
      <c r="C20" s="1"/>
      <c r="I20" s="267" t="s">
        <v>617</v>
      </c>
    </row>
    <row r="21" ht="15.75" customHeight="1">
      <c r="C21" s="1"/>
      <c r="I21" s="267" t="s">
        <v>667</v>
      </c>
    </row>
    <row r="22" ht="15.75" customHeight="1">
      <c r="C22" s="1"/>
      <c r="I22" s="267" t="s">
        <v>676</v>
      </c>
    </row>
    <row r="23" ht="15.75" customHeight="1">
      <c r="C23" s="1"/>
      <c r="I23" s="267" t="s">
        <v>678</v>
      </c>
    </row>
    <row r="24" ht="15.75" customHeight="1">
      <c r="C24" s="1"/>
      <c r="I24" s="267" t="s">
        <v>681</v>
      </c>
    </row>
    <row r="25" ht="15.75" customHeight="1">
      <c r="C25" s="1"/>
      <c r="I25" s="267" t="s">
        <v>660</v>
      </c>
    </row>
    <row r="26" ht="15.75" customHeight="1">
      <c r="C26" s="1"/>
      <c r="I26" s="267" t="s">
        <v>559</v>
      </c>
    </row>
    <row r="27" ht="15.75" customHeight="1">
      <c r="C27" s="1"/>
      <c r="I27" s="1" t="s">
        <v>685</v>
      </c>
    </row>
    <row r="28" ht="15.75" customHeight="1">
      <c r="C28" s="1"/>
      <c r="I28" s="1" t="s">
        <v>621</v>
      </c>
    </row>
    <row r="29" ht="15.75" customHeight="1">
      <c r="C29" s="1"/>
      <c r="I29" s="1" t="s">
        <v>689</v>
      </c>
    </row>
    <row r="30" ht="15.75" customHeight="1">
      <c r="C30" s="1"/>
      <c r="I30" s="1" t="s">
        <v>691</v>
      </c>
    </row>
    <row r="31" ht="15.75" customHeight="1">
      <c r="C31" s="1"/>
      <c r="I31" s="1" t="s">
        <v>673</v>
      </c>
    </row>
    <row r="32" ht="15.75" customHeight="1">
      <c r="C32" s="1"/>
      <c r="I32" s="1" t="s">
        <v>686</v>
      </c>
    </row>
    <row r="33" ht="15.75" customHeight="1">
      <c r="C33" s="1"/>
      <c r="I33" s="275" t="s">
        <v>425</v>
      </c>
    </row>
    <row r="34" ht="15.75" customHeight="1">
      <c r="C34" s="1"/>
      <c r="I34" s="1" t="s">
        <v>695</v>
      </c>
    </row>
    <row r="35" ht="15.75" customHeight="1">
      <c r="C35" s="1"/>
      <c r="I35" s="1" t="s">
        <v>697</v>
      </c>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200">
      <formula1>"Cost Saving,Error Prevention,Core Value,Full Attendance,Zero Error Month,Other"</formula1>
    </dataValidation>
  </dataValidation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9"/>
    <pageSetUpPr/>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4.43" defaultRowHeight="15.0"/>
  <cols>
    <col customWidth="1" min="1" max="1" width="17.29"/>
    <col customWidth="1" min="2" max="2" width="6.86"/>
    <col customWidth="1" min="3" max="3" width="10.0"/>
    <col customWidth="1" min="4" max="5" width="9.0"/>
    <col customWidth="1" min="6" max="6" width="10.0"/>
    <col customWidth="1" min="7" max="7" width="9.0"/>
    <col customWidth="1" min="8" max="8" width="10.0"/>
    <col customWidth="1" min="9" max="9" width="9.0"/>
    <col customWidth="1" min="10" max="11" width="10.0"/>
    <col customWidth="1" min="12" max="12" width="8.0"/>
    <col customWidth="1" min="13" max="13" width="9.0"/>
    <col customWidth="1" min="14" max="14" width="12.43"/>
    <col customWidth="1" min="15" max="15" width="10.0"/>
    <col customWidth="1" min="16" max="16" width="9.0"/>
    <col customWidth="1" min="17" max="17" width="10.0"/>
    <col customWidth="1" min="18" max="18" width="9.0"/>
    <col customWidth="1" min="19" max="19" width="11.0"/>
    <col customWidth="1" min="20" max="21" width="9.0"/>
    <col customWidth="1" min="22" max="23" width="10.43"/>
    <col customWidth="1" min="24" max="24" width="9.0"/>
    <col customWidth="1" min="25" max="25" width="8.0"/>
    <col customWidth="1" min="26" max="26" width="10.0"/>
    <col customWidth="1" min="27" max="28" width="9.0"/>
    <col customWidth="1" min="29" max="29" width="8.43"/>
    <col customWidth="1" min="30" max="30" width="10.0"/>
    <col customWidth="1" min="31" max="31" width="8.0"/>
    <col customWidth="1" min="32" max="32" width="8.43"/>
  </cols>
  <sheetData>
    <row r="1">
      <c r="A1" s="261" t="s">
        <v>548</v>
      </c>
      <c r="B1" s="1" t="s">
        <v>717</v>
      </c>
    </row>
    <row r="2">
      <c r="A2" s="261" t="s">
        <v>0</v>
      </c>
      <c r="B2" s="271">
        <v>46266.0</v>
      </c>
    </row>
    <row r="3">
      <c r="A3" s="261" t="s">
        <v>720</v>
      </c>
      <c r="B3" s="1">
        <f>Params!B15</f>
        <v>0.9</v>
      </c>
      <c r="C3" s="261" t="s">
        <v>728</v>
      </c>
      <c r="D3" s="1">
        <f>IF(Params!B15&lt;0.8,1,IF(Params!B15&lt;0.9,1.03,IF(Params!B15&lt;1,1.06,IF(Params!B15&lt;1.1,1.1,IF(Params!B15&lt;1.2,1.13,IF(Params!B15&lt;1.3,1.16,1.2))))))</f>
        <v>1.06</v>
      </c>
      <c r="F3" s="273" t="s">
        <v>734</v>
      </c>
    </row>
    <row r="5">
      <c r="A5" s="274" t="s">
        <v>735</v>
      </c>
    </row>
    <row r="7">
      <c r="A7" s="265" t="s">
        <v>603</v>
      </c>
      <c r="B7" s="265" t="s">
        <v>736</v>
      </c>
      <c r="C7" s="265" t="s">
        <v>737</v>
      </c>
      <c r="D7" s="265" t="s">
        <v>738</v>
      </c>
      <c r="E7" s="265" t="s">
        <v>739</v>
      </c>
      <c r="F7" s="265" t="s">
        <v>740</v>
      </c>
      <c r="G7" s="265" t="s">
        <v>741</v>
      </c>
      <c r="H7" s="265" t="s">
        <v>742</v>
      </c>
      <c r="I7" s="265" t="s">
        <v>743</v>
      </c>
      <c r="J7" s="265" t="s">
        <v>744</v>
      </c>
      <c r="K7" s="265" t="s">
        <v>745</v>
      </c>
      <c r="L7" s="265" t="s">
        <v>746</v>
      </c>
      <c r="M7" s="265" t="s">
        <v>747</v>
      </c>
      <c r="N7" s="265" t="s">
        <v>748</v>
      </c>
      <c r="O7" s="265" t="s">
        <v>749</v>
      </c>
      <c r="P7" s="265" t="s">
        <v>750</v>
      </c>
      <c r="Q7" s="265" t="s">
        <v>751</v>
      </c>
      <c r="R7" s="265" t="s">
        <v>752</v>
      </c>
      <c r="S7" s="265" t="s">
        <v>753</v>
      </c>
      <c r="T7" s="265" t="s">
        <v>754</v>
      </c>
      <c r="U7" s="265" t="s">
        <v>755</v>
      </c>
      <c r="V7" s="265" t="s">
        <v>756</v>
      </c>
      <c r="W7" s="265" t="s">
        <v>757</v>
      </c>
      <c r="X7" s="265" t="s">
        <v>758</v>
      </c>
      <c r="Y7" s="265" t="s">
        <v>759</v>
      </c>
      <c r="Z7" s="265" t="s">
        <v>760</v>
      </c>
      <c r="AA7" s="265" t="s">
        <v>761</v>
      </c>
      <c r="AB7" s="265" t="s">
        <v>762</v>
      </c>
      <c r="AC7" s="265" t="s">
        <v>763</v>
      </c>
      <c r="AD7" s="265" t="s">
        <v>764</v>
      </c>
      <c r="AE7" s="265" t="s">
        <v>765</v>
      </c>
      <c r="AF7" s="1" t="s">
        <v>766</v>
      </c>
    </row>
    <row r="8">
      <c r="A8" s="267" t="s">
        <v>616</v>
      </c>
      <c r="B8" s="267" t="s">
        <v>573</v>
      </c>
      <c r="C8" s="267" t="s">
        <v>767</v>
      </c>
      <c r="D8" s="267"/>
      <c r="E8" s="276"/>
      <c r="F8" s="276">
        <f t="shared" ref="F8:F41" si="1">AF8*60</f>
        <v>0</v>
      </c>
      <c r="G8" s="267">
        <f>'Picking - Fabian'!B$5</f>
        <v>2678</v>
      </c>
      <c r="H8" s="267">
        <f>'Putaway - Fabian'!B$5</f>
        <v>2887</v>
      </c>
      <c r="I8" s="277">
        <f t="shared" ref="I8:I41" si="2">(G8+H8+IF(C8="Inventory",N(E8),0))/60</f>
        <v>92.75</v>
      </c>
      <c r="J8" s="267">
        <f>'Picking - Fabian'!C$5</f>
        <v>152.3027633</v>
      </c>
      <c r="K8" s="267">
        <f>'Putaway - Fabian'!C$5</f>
        <v>36.03</v>
      </c>
      <c r="L8" s="267">
        <f>'Picking - Fabian'!F$5+'Putaway - Fabian'!F$5</f>
        <v>23</v>
      </c>
      <c r="M8" s="267">
        <f>'Picking - Fabian'!D$5</f>
        <v>6822</v>
      </c>
      <c r="N8" s="267">
        <f>'Picking - Fabian'!E$5</f>
        <v>20</v>
      </c>
      <c r="O8" s="267">
        <f>'Putaway - Fabian'!E$5</f>
        <v>316</v>
      </c>
      <c r="P8" s="267">
        <f>'Putaway - Fabian'!D$5</f>
        <v>0</v>
      </c>
      <c r="Q8" s="278">
        <f t="shared" ref="Q8:Q41" si="3">IF(M8=0,"",N8/M8)</f>
        <v>0.002931691586</v>
      </c>
      <c r="R8" s="277">
        <f>IF(Q8="","",MAX(0,20-MAX(0,(Q8-Params!$B$3)/IF(B8="P1-1",Params!$B$24,Params!$B$4))))</f>
        <v>17.13661683</v>
      </c>
      <c r="S8" s="278">
        <f t="shared" ref="S8:S41" si="4">IF(O8=0,"",P8/O8)</f>
        <v>0</v>
      </c>
      <c r="T8" s="277">
        <f>IF(N(O8)=0,N(P8),MAX(0,N(P8)-ROUNDDOWN(O8/Params!$B$25,0)))</f>
        <v>0</v>
      </c>
      <c r="U8" s="267">
        <f>SUMIFS('Error-OtherTasks'!D:D,'Error-OtherTasks'!B:B,A8,'Error-OtherTasks'!C:C,"Sub Order*")+SUMIFS('Error-OtherTasks'!D:D,'Error-OtherTasks'!B:B,A8,'Error-OtherTasks'!C:C,"Trailer Push*")+SUMIFS('Error-OtherTasks'!D:D,'Error-OtherTasks'!B:B,A8,'Error-OtherTasks'!C:C,"Moving")+SUMIFS('Error-OtherTasks'!D:D,'Error-OtherTasks'!B:B,A8,'Error-OtherTasks'!C:C,"Inventory")+SUMIFS('Error-OtherTasks'!D:D,'Error-OtherTasks'!B:B,A8,'Error-OtherTasks'!C:C,"Other-Task*")</f>
        <v>0</v>
      </c>
      <c r="V8" s="277">
        <f t="shared" ref="V8:V41" si="5">MAX(0,IF(R8="",20,R8)-N(T8)-N(U8))</f>
        <v>17.13661683</v>
      </c>
      <c r="W8" s="277">
        <f>IF(G8=0,"",Params!$B$1+Params!$B$2*(J8*$D$3-VLOOKUP(B8,Params!$D$2:$E$6,2,0)))</f>
        <v>58.73227872</v>
      </c>
      <c r="X8" s="277">
        <f>IF(H8=0,"",Params!$B$1+Params!$B$2*(K8*$D$3-VLOOKUP(B8,Params!$D$9:$E$13,2,0)))</f>
        <v>53.25754</v>
      </c>
      <c r="Y8" s="267">
        <f>IF(C8="Inventory",IF(D8="Excellent",Params!$B$13,IF(D8="Good",Params!$B$12,Params!$B$11)),0)</f>
        <v>0</v>
      </c>
      <c r="Z8" s="277">
        <f>IF(G8+H8+IF(C8="Inventory",N(E8),0)=0,Params!$B$1,IF(I8&lt;Params!$B$21,MIN(Params!$B$22,(IF(G8=0,0,W8*G8)+IF(H8=0,0,X8*H8)+IF(C8="Inventory",Y8*N(E8),0))/(G8+H8+IF(C8="Inventory",N(E8),0))),(IF(G8=0,0,W8*G8)+IF(H8=0,0,X8*H8)+IF(C8="Inventory",Y8*N(E8),0))/(G8+H8+IF(C8="Inventory",N(E8),0))))</f>
        <v>55.89210429</v>
      </c>
      <c r="AA8" s="267">
        <f>SUMIFS('Error-OtherTasks'!D:D,'Error-OtherTasks'!B:B,A8,'Error-OtherTasks'!C:C,"Housekeeping*")+SUMIFS('Error-OtherTasks'!D:D,'Error-OtherTasks'!B:B,A8,'Error-OtherTasks'!C:C,"Not Following SOP*")</f>
        <v>8</v>
      </c>
      <c r="AB8" s="267">
        <f>MAX(0,Params!$B$5-AA8)</f>
        <v>2</v>
      </c>
      <c r="AC8" s="267">
        <f>SUMIFS(Bonus!D:D,Bonus!B:B,A8)</f>
        <v>2</v>
      </c>
      <c r="AD8" s="277">
        <f>IF(L8&lt;Params!$B$6,"Record",IF(Z8="","",IF(AND(OR(B8="P1-1",B8="P1-2"),MIN(100,Z8+V8+AB8+AC8)&gt;=90,NOT(AND(Q8&lt;&gt;"",Q8&lt;=IF(B8="P1-1",Params!$B$14,Params!$B$23)))),89.9,MIN(100,Z8+V8+AB8+AC8))))</f>
        <v>77.02872112</v>
      </c>
      <c r="AE8" s="267" t="str">
        <f t="shared" ref="AE8:AE41" si="6">IF(ISNUMBER(AD8),IF(AD8&gt;=90,"≥90",IF(AD8&gt;=80,"80-90","&lt;80")),"—")</f>
        <v>&lt;80</v>
      </c>
    </row>
    <row r="9" ht="15.75" customHeight="1">
      <c r="A9" s="267" t="s">
        <v>620</v>
      </c>
      <c r="B9" s="267" t="s">
        <v>571</v>
      </c>
      <c r="C9" s="267" t="s">
        <v>767</v>
      </c>
      <c r="D9" s="267"/>
      <c r="E9" s="276"/>
      <c r="F9" s="276">
        <f t="shared" si="1"/>
        <v>0</v>
      </c>
      <c r="G9" s="267">
        <f>'Picking - Joel'!B5</f>
        <v>3801</v>
      </c>
      <c r="H9" s="267">
        <f>'Putaway - Joel'!B5</f>
        <v>1790</v>
      </c>
      <c r="I9" s="277">
        <f t="shared" si="2"/>
        <v>93.18333333</v>
      </c>
      <c r="J9" s="267">
        <f>'Picking - Joel'!C5</f>
        <v>136.0266772</v>
      </c>
      <c r="K9" s="267">
        <f>'Putaway - Joel'!C5</f>
        <v>52.48</v>
      </c>
      <c r="L9" s="267">
        <f>'Picking - Joel'!F5+'Putaway - Joel'!F5</f>
        <v>24</v>
      </c>
      <c r="M9" s="267">
        <f>'Picking - Joel'!D5</f>
        <v>8329</v>
      </c>
      <c r="N9" s="267">
        <f>'Picking - Joel'!E5</f>
        <v>33</v>
      </c>
      <c r="O9" s="267">
        <f>'Putaway - Joel'!E5</f>
        <v>267</v>
      </c>
      <c r="P9" s="267">
        <f>'Putaway - Joel'!D5</f>
        <v>2</v>
      </c>
      <c r="Q9" s="278">
        <f t="shared" si="3"/>
        <v>0.003962060271</v>
      </c>
      <c r="R9" s="277">
        <f>IF(Q9="","",MAX(0,20-MAX(0,(Q9-Params!$B$3)/IF(B9="P1-1",Params!$B$24,Params!$B$4))))</f>
        <v>15.07587946</v>
      </c>
      <c r="S9" s="278">
        <f t="shared" si="4"/>
        <v>0.007490636704</v>
      </c>
      <c r="T9" s="277">
        <f>IF(N(O9)=0,N(P9),MAX(0,N(P9)-ROUNDDOWN(O9/Params!$B$25,0)))</f>
        <v>1</v>
      </c>
      <c r="U9" s="267">
        <f>SUMIFS('Error-OtherTasks'!D:D,'Error-OtherTasks'!B:B,A9,'Error-OtherTasks'!C:C,"Sub Order*")+SUMIFS('Error-OtherTasks'!D:D,'Error-OtherTasks'!B:B,A9,'Error-OtherTasks'!C:C,"Trailer Push*")+SUMIFS('Error-OtherTasks'!D:D,'Error-OtherTasks'!B:B,A9,'Error-OtherTasks'!C:C,"Moving")+SUMIFS('Error-OtherTasks'!D:D,'Error-OtherTasks'!B:B,A9,'Error-OtherTasks'!C:C,"Inventory")+SUMIFS('Error-OtherTasks'!D:D,'Error-OtherTasks'!B:B,A9,'Error-OtherTasks'!C:C,"Other-Task*")</f>
        <v>0</v>
      </c>
      <c r="V9" s="277">
        <f t="shared" si="5"/>
        <v>14.07587946</v>
      </c>
      <c r="W9" s="277">
        <f>IF(G9=0,"",Params!$B$1+Params!$B$2*(J9*$D$3-VLOOKUP(B9,Params!$D$2:$E$6,2,0)))</f>
        <v>55.05648335</v>
      </c>
      <c r="X9" s="277">
        <f>IF(H9=0,"",Params!$B$1+Params!$B$2*(K9*$D$3-VLOOKUP(B9,Params!$D$9:$E$13,2,0)))</f>
        <v>59.38864</v>
      </c>
      <c r="Y9" s="267">
        <f>IF(C9="Inventory",IF(D9="Excellent",Params!$B$13,IF(D9="Good",Params!$B$12,Params!$B$11)),0)</f>
        <v>0</v>
      </c>
      <c r="Z9" s="277">
        <f>IF(G9+H9+IF(C9="Inventory",N(E9),0)=0,Params!$B$1,IF(I9&lt;Params!$B$21,MIN(Params!$B$22,(IF(G9=0,0,W9*G9)+IF(H9=0,0,X9*H9)+IF(C9="Inventory",Y9*N(E9),0))/(G9+H9+IF(C9="Inventory",N(E9),0))),(IF(G9=0,0,W9*G9)+IF(H9=0,0,X9*H9)+IF(C9="Inventory",Y9*N(E9),0))/(G9+H9+IF(C9="Inventory",N(E9),0))))</f>
        <v>56.44345534</v>
      </c>
      <c r="AA9" s="267">
        <f>SUMIFS('Error-OtherTasks'!D:D,'Error-OtherTasks'!B:B,A9,'Error-OtherTasks'!C:C,"Housekeeping*")+SUMIFS('Error-OtherTasks'!D:D,'Error-OtherTasks'!B:B,A9,'Error-OtherTasks'!C:C,"Not Following SOP*")</f>
        <v>2</v>
      </c>
      <c r="AB9" s="267">
        <f>MAX(0,Params!$B$5-AA9)</f>
        <v>8</v>
      </c>
      <c r="AC9" s="267">
        <f>SUMIFS(Bonus!D:D,Bonus!B:B,A9)</f>
        <v>0</v>
      </c>
      <c r="AD9" s="277">
        <f>IF(L9&lt;Params!$B$6,"Record",IF(Z9="","",IF(AND(OR(B9="P1-1",B9="P1-2"),MIN(100,Z9+V9+AB9+AC9)&gt;=90,NOT(AND(Q9&lt;&gt;"",Q9&lt;=IF(B9="P1-1",Params!$B$14,Params!$B$23)))),89.9,MIN(100,Z9+V9+AB9+AC9))))</f>
        <v>78.5193348</v>
      </c>
      <c r="AE9" s="267" t="str">
        <f t="shared" si="6"/>
        <v>&lt;80</v>
      </c>
    </row>
    <row r="10">
      <c r="A10" s="283" t="s">
        <v>625</v>
      </c>
      <c r="B10" s="267" t="s">
        <v>571</v>
      </c>
      <c r="C10" s="267" t="s">
        <v>767</v>
      </c>
      <c r="D10" s="267"/>
      <c r="E10" s="276"/>
      <c r="F10" s="276">
        <f t="shared" si="1"/>
        <v>0</v>
      </c>
      <c r="G10" s="267">
        <f>'Picking - Steven'!B5</f>
        <v>5376</v>
      </c>
      <c r="H10" s="267">
        <f>'Putaway - Steven'!B5</f>
        <v>1928</v>
      </c>
      <c r="I10" s="277">
        <f t="shared" si="2"/>
        <v>121.7333333</v>
      </c>
      <c r="J10" s="267">
        <f>'Picking - Steven'!C5</f>
        <v>129.0779531</v>
      </c>
      <c r="K10" s="267">
        <f>'Putaway - Steven'!C5</f>
        <v>39.55</v>
      </c>
      <c r="L10" s="267">
        <f>'Picking - Steven'!F5+'Putaway - Steven'!F5</f>
        <v>25</v>
      </c>
      <c r="M10" s="267">
        <f>'Picking - Steven'!D5</f>
        <v>6756</v>
      </c>
      <c r="N10" s="267">
        <f>'Picking - Steven'!E5</f>
        <v>1</v>
      </c>
      <c r="O10" s="267">
        <f>'Putaway - Steven'!E5</f>
        <v>265</v>
      </c>
      <c r="P10" s="267">
        <f>'Putaway - Steven'!D5</f>
        <v>1</v>
      </c>
      <c r="Q10" s="278">
        <f t="shared" si="3"/>
        <v>0.0001480165779</v>
      </c>
      <c r="R10" s="277">
        <f>IF(Q10="","",MAX(0,20-MAX(0,(Q10-Params!$B$3)/IF(B10="P1-1",Params!$B$24,Params!$B$4))))</f>
        <v>20</v>
      </c>
      <c r="S10" s="278">
        <f t="shared" si="4"/>
        <v>0.003773584906</v>
      </c>
      <c r="T10" s="277">
        <f>IF(N(O10)=0,N(P10),MAX(0,N(P10)-ROUNDDOWN(O10/Params!$B$25,0)))</f>
        <v>0</v>
      </c>
      <c r="U10" s="267">
        <f>SUMIFS('Error-OtherTasks'!D:D,'Error-OtherTasks'!B:B,A10,'Error-OtherTasks'!C:C,"Sub Order*")+SUMIFS('Error-OtherTasks'!D:D,'Error-OtherTasks'!B:B,A10,'Error-OtherTasks'!C:C,"Trailer Push*")+SUMIFS('Error-OtherTasks'!D:D,'Error-OtherTasks'!B:B,A10,'Error-OtherTasks'!C:C,"Moving")+SUMIFS('Error-OtherTasks'!D:D,'Error-OtherTasks'!B:B,A10,'Error-OtherTasks'!C:C,"Inventory")+SUMIFS('Error-OtherTasks'!D:D,'Error-OtherTasks'!B:B,A10,'Error-OtherTasks'!C:C,"Other-Task*")</f>
        <v>0</v>
      </c>
      <c r="V10" s="277">
        <f t="shared" si="5"/>
        <v>20</v>
      </c>
      <c r="W10" s="277">
        <f>IF(G10=0,"",Params!$B$1+Params!$B$2*(J10*$D$3-VLOOKUP(B10,Params!$D$2:$E$6,2,0)))</f>
        <v>52.84678909</v>
      </c>
      <c r="X10" s="277">
        <f>IF(H10=0,"",Params!$B$1+Params!$B$2*(K10*$D$3-VLOOKUP(B10,Params!$D$9:$E$13,2,0)))</f>
        <v>55.2769</v>
      </c>
      <c r="Y10" s="267">
        <f>IF(C10="Inventory",IF(D10="Excellent",Params!$B$13,IF(D10="Good",Params!$B$12,Params!$B$11)),0)</f>
        <v>0</v>
      </c>
      <c r="Z10" s="277">
        <f>IF(G10+H10+IF(C10="Inventory",N(E10),0)=0,Params!$B$1,IF(I10&lt;Params!$B$21,MIN(Params!$B$22,(IF(G10=0,0,W10*G10)+IF(H10=0,0,X10*H10)+IF(C10="Inventory",Y10*N(E10),0))/(G10+H10+IF(C10="Inventory",N(E10),0))),(IF(G10=0,0,W10*G10)+IF(H10=0,0,X10*H10)+IF(C10="Inventory",Y10*N(E10),0))/(G10+H10+IF(C10="Inventory",N(E10),0))))</f>
        <v>53.4882532</v>
      </c>
      <c r="AA10" s="267">
        <f>SUMIFS('Error-OtherTasks'!D:D,'Error-OtherTasks'!B:B,A10,'Error-OtherTasks'!C:C,"Housekeeping*")+SUMIFS('Error-OtherTasks'!D:D,'Error-OtherTasks'!B:B,A10,'Error-OtherTasks'!C:C,"Not Following SOP*")</f>
        <v>4</v>
      </c>
      <c r="AB10" s="267">
        <f>MAX(0,Params!$B$5-AA10)</f>
        <v>6</v>
      </c>
      <c r="AC10" s="267">
        <f>SUMIFS(Bonus!D:D,Bonus!B:B,A10)</f>
        <v>1</v>
      </c>
      <c r="AD10" s="277">
        <f>IF(L10&lt;Params!$B$6,"Record",IF(Z10="","",IF(AND(OR(B10="P1-1",B10="P1-2"),MIN(100,Z10+V10+AB10+AC10)&gt;=90,NOT(AND(Q10&lt;&gt;"",Q10&lt;=IF(B10="P1-1",Params!$B$14,Params!$B$23)))),89.9,MIN(100,Z10+V10+AB10+AC10))))</f>
        <v>80.4882532</v>
      </c>
      <c r="AE10" s="267" t="str">
        <f t="shared" si="6"/>
        <v>80-90</v>
      </c>
    </row>
    <row r="11">
      <c r="A11" s="267" t="s">
        <v>627</v>
      </c>
      <c r="B11" s="267" t="s">
        <v>569</v>
      </c>
      <c r="C11" s="267" t="s">
        <v>767</v>
      </c>
      <c r="D11" s="267"/>
      <c r="E11" s="276"/>
      <c r="F11" s="276">
        <f t="shared" si="1"/>
        <v>0</v>
      </c>
      <c r="G11" s="267">
        <f>'Picking - Cesar'!B5</f>
        <v>3895</v>
      </c>
      <c r="H11" s="267">
        <f>'Putaway - Cesar'!B5</f>
        <v>1032</v>
      </c>
      <c r="I11" s="277">
        <f t="shared" si="2"/>
        <v>82.11666667</v>
      </c>
      <c r="J11" s="267">
        <f>'Picking - Cesar'!C5</f>
        <v>136.9000976</v>
      </c>
      <c r="K11" s="267">
        <f>'Putaway - Cesar'!C5</f>
        <v>43.87</v>
      </c>
      <c r="L11" s="267">
        <f>'Picking - Cesar'!F5+'Putaway - Cesar'!F5</f>
        <v>25</v>
      </c>
      <c r="M11" s="267">
        <f>'Picking - Cesar'!D5</f>
        <v>8246</v>
      </c>
      <c r="N11" s="267">
        <f>'Picking - Cesar'!E5</f>
        <v>23</v>
      </c>
      <c r="O11" s="267">
        <f>'Putaway - Cesar'!E5</f>
        <v>102</v>
      </c>
      <c r="P11" s="267">
        <f>'Putaway - Cesar'!D5</f>
        <v>0</v>
      </c>
      <c r="Q11" s="278">
        <f t="shared" si="3"/>
        <v>0.002789231142</v>
      </c>
      <c r="R11" s="277">
        <f>IF(Q11="","",MAX(0,20-MAX(0,(Q11-Params!$B$3)/IF(B11="P1-1",Params!$B$24,Params!$B$4))))</f>
        <v>17.42153772</v>
      </c>
      <c r="S11" s="278">
        <f t="shared" si="4"/>
        <v>0</v>
      </c>
      <c r="T11" s="277">
        <f>IF(N(O11)=0,N(P11),MAX(0,N(P11)-ROUNDDOWN(O11/Params!$B$25,0)))</f>
        <v>0</v>
      </c>
      <c r="U11" s="267">
        <f>SUMIFS('Error-OtherTasks'!D:D,'Error-OtherTasks'!B:B,A11,'Error-OtherTasks'!C:C,"Sub Order*")+SUMIFS('Error-OtherTasks'!D:D,'Error-OtherTasks'!B:B,A11,'Error-OtherTasks'!C:C,"Trailer Push*")+SUMIFS('Error-OtherTasks'!D:D,'Error-OtherTasks'!B:B,A11,'Error-OtherTasks'!C:C,"Moving")+SUMIFS('Error-OtherTasks'!D:D,'Error-OtherTasks'!B:B,A11,'Error-OtherTasks'!C:C,"Inventory")+SUMIFS('Error-OtherTasks'!D:D,'Error-OtherTasks'!B:B,A11,'Error-OtherTasks'!C:C,"Other-Task*")</f>
        <v>0</v>
      </c>
      <c r="V11" s="277">
        <f t="shared" si="5"/>
        <v>17.42153772</v>
      </c>
      <c r="W11" s="277">
        <f>IF(G11=0,"",Params!$B$1+Params!$B$2*(J11*$D$3-VLOOKUP(B11,Params!$D$2:$E$6,2,0)))</f>
        <v>62.53423102</v>
      </c>
      <c r="X11" s="277">
        <f>IF(H11=0,"",Params!$B$1+Params!$B$2*(K11*$D$3-VLOOKUP(B11,Params!$D$9:$E$13,2,0)))</f>
        <v>58.15066</v>
      </c>
      <c r="Y11" s="267">
        <f>IF(C11="Inventory",IF(D11="Excellent",Params!$B$13,IF(D11="Good",Params!$B$12,Params!$B$11)),0)</f>
        <v>0</v>
      </c>
      <c r="Z11" s="277">
        <f>IF(G11+H11+IF(C11="Inventory",N(E11),0)=0,Params!$B$1,IF(I11&lt;Params!$B$21,MIN(Params!$B$22,(IF(G11=0,0,W11*G11)+IF(H11=0,0,X11*H11)+IF(C11="Inventory",Y11*N(E11),0))/(G11+H11+IF(C11="Inventory",N(E11),0))),(IF(G11=0,0,W11*G11)+IF(H11=0,0,X11*H11)+IF(C11="Inventory",Y11*N(E11),0))/(G11+H11+IF(C11="Inventory",N(E11),0))))</f>
        <v>61.61605662</v>
      </c>
      <c r="AA11" s="267">
        <f>SUMIFS('Error-OtherTasks'!D:D,'Error-OtherTasks'!B:B,A11,'Error-OtherTasks'!C:C,"Housekeeping*")+SUMIFS('Error-OtherTasks'!D:D,'Error-OtherTasks'!B:B,A11,'Error-OtherTasks'!C:C,"Not Following SOP*")</f>
        <v>5</v>
      </c>
      <c r="AB11" s="267">
        <f>MAX(0,Params!$B$5-AA11)</f>
        <v>5</v>
      </c>
      <c r="AC11" s="267">
        <f>SUMIFS(Bonus!D:D,Bonus!B:B,A11)</f>
        <v>0</v>
      </c>
      <c r="AD11" s="277">
        <f>IF(L11&lt;Params!$B$6,"Record",IF(Z11="","",IF(AND(OR(B11="P1-1",B11="P1-2"),MIN(100,Z11+V11+AB11+AC11)&gt;=90,NOT(AND(Q11&lt;&gt;"",Q11&lt;=IF(B11="P1-1",Params!$B$14,Params!$B$23)))),89.9,MIN(100,Z11+V11+AB11+AC11))))</f>
        <v>84.03759433</v>
      </c>
      <c r="AE11" s="267" t="str">
        <f t="shared" si="6"/>
        <v>80-90</v>
      </c>
    </row>
    <row r="12">
      <c r="A12" s="283" t="s">
        <v>631</v>
      </c>
      <c r="B12" s="267" t="s">
        <v>569</v>
      </c>
      <c r="C12" s="267" t="s">
        <v>767</v>
      </c>
      <c r="D12" s="267" t="s">
        <v>807</v>
      </c>
      <c r="E12" s="276"/>
      <c r="F12" s="276">
        <f t="shared" si="1"/>
        <v>0</v>
      </c>
      <c r="G12" s="267">
        <f>'Picking - Eduardo'!B5</f>
        <v>4339</v>
      </c>
      <c r="H12" s="267">
        <f>'Putaway - Eduardo'!B5</f>
        <v>20</v>
      </c>
      <c r="I12" s="277">
        <f t="shared" si="2"/>
        <v>72.65</v>
      </c>
      <c r="J12" s="267">
        <f>'Picking - Eduardo'!C5</f>
        <v>86.21181931</v>
      </c>
      <c r="K12" s="267">
        <f>'Putaway - Eduardo'!C5</f>
        <v>89.1</v>
      </c>
      <c r="L12" s="267">
        <f>'Picking - Eduardo'!F5+'Putaway - Eduardo'!F5</f>
        <v>23</v>
      </c>
      <c r="M12" s="267">
        <f>'Picking - Eduardo'!D5</f>
        <v>6899</v>
      </c>
      <c r="N12" s="267">
        <f>'Picking - Eduardo'!E5</f>
        <v>34</v>
      </c>
      <c r="O12" s="267">
        <f>'Putaway - Eduardo'!E5</f>
        <v>4</v>
      </c>
      <c r="P12" s="267">
        <f>'Putaway - Eduardo'!D5</f>
        <v>0</v>
      </c>
      <c r="Q12" s="278">
        <f t="shared" si="3"/>
        <v>0.004928250471</v>
      </c>
      <c r="R12" s="277">
        <f>IF(Q12="","",MAX(0,20-MAX(0,(Q12-Params!$B$3)/IF(B12="P1-1",Params!$B$24,Params!$B$4))))</f>
        <v>13.14349906</v>
      </c>
      <c r="S12" s="278">
        <f t="shared" si="4"/>
        <v>0</v>
      </c>
      <c r="T12" s="277">
        <f>IF(N(O12)=0,N(P12),MAX(0,N(P12)-ROUNDDOWN(O12/Params!$B$25,0)))</f>
        <v>0</v>
      </c>
      <c r="U12" s="267">
        <f>SUMIFS('Error-OtherTasks'!D:D,'Error-OtherTasks'!B:B,A12,'Error-OtherTasks'!C:C,"Sub Order*")+SUMIFS('Error-OtherTasks'!D:D,'Error-OtherTasks'!B:B,A12,'Error-OtherTasks'!C:C,"Trailer Push*")+SUMIFS('Error-OtherTasks'!D:D,'Error-OtherTasks'!B:B,A12,'Error-OtherTasks'!C:C,"Moving")+SUMIFS('Error-OtherTasks'!D:D,'Error-OtherTasks'!B:B,A12,'Error-OtherTasks'!C:C,"Inventory")+SUMIFS('Error-OtherTasks'!D:D,'Error-OtherTasks'!B:B,A12,'Error-OtherTasks'!C:C,"Other-Task*")</f>
        <v>0</v>
      </c>
      <c r="V12" s="277">
        <f t="shared" si="5"/>
        <v>13.14349906</v>
      </c>
      <c r="W12" s="277">
        <f>IF(G12=0,"",Params!$B$1+Params!$B$2*(J12*$D$3-VLOOKUP(B12,Params!$D$2:$E$6,2,0)))</f>
        <v>46.41535854</v>
      </c>
      <c r="X12" s="277">
        <f>IF(H12=0,"",Params!$B$1+Params!$B$2*(K12*$D$3-VLOOKUP(B12,Params!$D$9:$E$13,2,0)))</f>
        <v>72.5338</v>
      </c>
      <c r="Y12" s="267">
        <f>IF(C12="Inventory",IF(D12="Excellent",Params!$B$13,IF(D12="Good",Params!$B$12,Params!$B$11)),0)</f>
        <v>0</v>
      </c>
      <c r="Z12" s="277">
        <f>IF(G12+H12+IF(C12="Inventory",N(E12),0)=0,Params!$B$1,IF(I12&lt;Params!$B$21,MIN(Params!$B$22,(IF(G12=0,0,W12*G12)+IF(H12=0,0,X12*H12)+IF(C12="Inventory",Y12*N(E12),0))/(G12+H12+IF(C12="Inventory",N(E12),0))),(IF(G12=0,0,W12*G12)+IF(H12=0,0,X12*H12)+IF(C12="Inventory",Y12*N(E12),0))/(G12+H12+IF(C12="Inventory",N(E12),0))))</f>
        <v>46.53519539</v>
      </c>
      <c r="AA12" s="267">
        <f>SUMIFS('Error-OtherTasks'!D:D,'Error-OtherTasks'!B:B,A12,'Error-OtherTasks'!C:C,"Housekeeping*")+SUMIFS('Error-OtherTasks'!D:D,'Error-OtherTasks'!B:B,A12,'Error-OtherTasks'!C:C,"Not Following SOP*")</f>
        <v>1</v>
      </c>
      <c r="AB12" s="267">
        <f>MAX(0,Params!$B$5-AA12)</f>
        <v>9</v>
      </c>
      <c r="AC12" s="267">
        <f>SUMIFS(Bonus!D:D,Bonus!B:B,A12)</f>
        <v>0</v>
      </c>
      <c r="AD12" s="277">
        <f>IF(L12&lt;Params!$B$6,"Record",IF(Z12="","",IF(AND(OR(B12="P1-1",B12="P1-2"),MIN(100,Z12+V12+AB12+AC12)&gt;=90,NOT(AND(Q12&lt;&gt;"",Q12&lt;=IF(B12="P1-1",Params!$B$14,Params!$B$23)))),89.9,MIN(100,Z12+V12+AB12+AC12))))</f>
        <v>68.67869445</v>
      </c>
      <c r="AE12" s="267" t="str">
        <f t="shared" si="6"/>
        <v>&lt;80</v>
      </c>
    </row>
    <row r="13">
      <c r="A13" s="284" t="s">
        <v>635</v>
      </c>
      <c r="B13" s="267" t="s">
        <v>569</v>
      </c>
      <c r="C13" s="267" t="s">
        <v>767</v>
      </c>
      <c r="D13" s="267"/>
      <c r="E13" s="276"/>
      <c r="F13" s="276">
        <f t="shared" si="1"/>
        <v>0</v>
      </c>
      <c r="G13" s="267">
        <f>'Picking - Franklin'!B5</f>
        <v>1982</v>
      </c>
      <c r="H13" s="267">
        <f>'Putaway - Franklin'!B5</f>
        <v>5269</v>
      </c>
      <c r="I13" s="277">
        <f t="shared" si="2"/>
        <v>120.85</v>
      </c>
      <c r="J13" s="267">
        <f>'Picking - Franklin'!C5</f>
        <v>103.7799294</v>
      </c>
      <c r="K13" s="267">
        <f>'Putaway - Franklin'!C5</f>
        <v>41.65</v>
      </c>
      <c r="L13" s="267">
        <f>'Picking - Franklin'!F5+'Putaway - Franklin'!F5</f>
        <v>23</v>
      </c>
      <c r="M13" s="267">
        <f>'Picking - Franklin'!D5</f>
        <v>3277</v>
      </c>
      <c r="N13" s="267">
        <f>'Picking - Franklin'!E5</f>
        <v>8</v>
      </c>
      <c r="O13" s="267">
        <f>'Putaway - Franklin'!E5</f>
        <v>892</v>
      </c>
      <c r="P13" s="267">
        <f>'Putaway - Franklin'!D5</f>
        <v>0</v>
      </c>
      <c r="Q13" s="278">
        <f t="shared" si="3"/>
        <v>0.002441257247</v>
      </c>
      <c r="R13" s="277">
        <f>IF(Q13="","",MAX(0,20-MAX(0,(Q13-Params!$B$3)/IF(B13="P1-1",Params!$B$24,Params!$B$4))))</f>
        <v>18.11748551</v>
      </c>
      <c r="S13" s="278">
        <f t="shared" si="4"/>
        <v>0</v>
      </c>
      <c r="T13" s="277">
        <f>IF(N(O13)=0,N(P13),MAX(0,N(P13)-ROUNDDOWN(O13/Params!$B$25,0)))</f>
        <v>0</v>
      </c>
      <c r="U13" s="267">
        <f>SUMIFS('Error-OtherTasks'!D:D,'Error-OtherTasks'!B:B,A13,'Error-OtherTasks'!C:C,"Sub Order*")+SUMIFS('Error-OtherTasks'!D:D,'Error-OtherTasks'!B:B,A13,'Error-OtherTasks'!C:C,"Trailer Push*")+SUMIFS('Error-OtherTasks'!D:D,'Error-OtherTasks'!B:B,A13,'Error-OtherTasks'!C:C,"Moving")+SUMIFS('Error-OtherTasks'!D:D,'Error-OtherTasks'!B:B,A13,'Error-OtherTasks'!C:C,"Inventory")+SUMIFS('Error-OtherTasks'!D:D,'Error-OtherTasks'!B:B,A13,'Error-OtherTasks'!C:C,"Other-Task*")</f>
        <v>0</v>
      </c>
      <c r="V13" s="277">
        <f t="shared" si="5"/>
        <v>18.11748551</v>
      </c>
      <c r="W13" s="277">
        <f>IF(G13=0,"",Params!$B$1+Params!$B$2*(J13*$D$3-VLOOKUP(B13,Params!$D$2:$E$6,2,0)))</f>
        <v>52.00201754</v>
      </c>
      <c r="X13" s="277">
        <f>IF(H13=0,"",Params!$B$1+Params!$B$2*(K13*$D$3-VLOOKUP(B13,Params!$D$9:$E$13,2,0)))</f>
        <v>57.4447</v>
      </c>
      <c r="Y13" s="267">
        <f>IF(C13="Inventory",IF(D13="Excellent",Params!$B$13,IF(D13="Good",Params!$B$12,Params!$B$11)),0)</f>
        <v>0</v>
      </c>
      <c r="Z13" s="277">
        <f>IF(G13+H13+IF(C13="Inventory",N(E13),0)=0,Params!$B$1,IF(I13&lt;Params!$B$21,MIN(Params!$B$22,(IF(G13=0,0,W13*G13)+IF(H13=0,0,X13*H13)+IF(C13="Inventory",Y13*N(E13),0))/(G13+H13+IF(C13="Inventory",N(E13),0))),(IF(G13=0,0,W13*G13)+IF(H13=0,0,X13*H13)+IF(C13="Inventory",Y13*N(E13),0))/(G13+H13+IF(C13="Inventory",N(E13),0))))</f>
        <v>55.95698842</v>
      </c>
      <c r="AA13" s="267">
        <f>SUMIFS('Error-OtherTasks'!D:D,'Error-OtherTasks'!B:B,A13,'Error-OtherTasks'!C:C,"Housekeeping*")+SUMIFS('Error-OtherTasks'!D:D,'Error-OtherTasks'!B:B,A13,'Error-OtherTasks'!C:C,"Not Following SOP*")</f>
        <v>2</v>
      </c>
      <c r="AB13" s="267">
        <f>MAX(0,Params!$B$5-AA13)</f>
        <v>8</v>
      </c>
      <c r="AC13" s="267">
        <f>SUMIFS(Bonus!D:D,Bonus!B:B,A13)</f>
        <v>0</v>
      </c>
      <c r="AD13" s="277">
        <f>IF(L13&lt;Params!$B$6,"Record",IF(Z13="","",IF(AND(OR(B13="P1-1",B13="P1-2"),MIN(100,Z13+V13+AB13+AC13)&gt;=90,NOT(AND(Q13&lt;&gt;"",Q13&lt;=IF(B13="P1-1",Params!$B$14,Params!$B$23)))),89.9,MIN(100,Z13+V13+AB13+AC13))))</f>
        <v>82.07447393</v>
      </c>
      <c r="AE13" s="267" t="str">
        <f t="shared" si="6"/>
        <v>80-90</v>
      </c>
    </row>
    <row r="14">
      <c r="A14" s="283" t="s">
        <v>638</v>
      </c>
      <c r="B14" s="267" t="s">
        <v>569</v>
      </c>
      <c r="C14" s="267" t="s">
        <v>767</v>
      </c>
      <c r="D14" s="267"/>
      <c r="E14" s="276"/>
      <c r="F14" s="276">
        <f t="shared" si="1"/>
        <v>0</v>
      </c>
      <c r="G14" s="267">
        <f>'Picking - Juan'!B5</f>
        <v>4328</v>
      </c>
      <c r="H14" s="267">
        <f>'Putaway - Juan'!B5</f>
        <v>2865</v>
      </c>
      <c r="I14" s="277">
        <f t="shared" si="2"/>
        <v>119.8833333</v>
      </c>
      <c r="J14" s="267">
        <f>'Picking - Juan'!C5</f>
        <v>163.3238401</v>
      </c>
      <c r="K14" s="267">
        <f>'Putaway - Juan'!C5</f>
        <v>38.62</v>
      </c>
      <c r="L14" s="267">
        <f>'Picking - Juan'!F5+'Putaway - Juan'!F5</f>
        <v>25</v>
      </c>
      <c r="M14" s="267">
        <f>'Picking - Juan'!D5</f>
        <v>7800</v>
      </c>
      <c r="N14" s="267">
        <f>'Picking - Juan'!E5</f>
        <v>27</v>
      </c>
      <c r="O14" s="267">
        <f>'Putaway - Juan'!E5</f>
        <v>401</v>
      </c>
      <c r="P14" s="267">
        <f>'Putaway - Juan'!D5</f>
        <v>1</v>
      </c>
      <c r="Q14" s="278">
        <f t="shared" si="3"/>
        <v>0.003461538462</v>
      </c>
      <c r="R14" s="277">
        <f>IF(Q14="","",MAX(0,20-MAX(0,(Q14-Params!$B$3)/IF(B14="P1-1",Params!$B$24,Params!$B$4))))</f>
        <v>16.07692308</v>
      </c>
      <c r="S14" s="278">
        <f t="shared" si="4"/>
        <v>0.002493765586</v>
      </c>
      <c r="T14" s="277">
        <f>IF(N(O14)=0,N(P14),MAX(0,N(P14)-ROUNDDOWN(O14/Params!$B$25,0)))</f>
        <v>0</v>
      </c>
      <c r="U14" s="267">
        <f>SUMIFS('Error-OtherTasks'!D:D,'Error-OtherTasks'!B:B,A14,'Error-OtherTasks'!C:C,"Sub Order*")+SUMIFS('Error-OtherTasks'!D:D,'Error-OtherTasks'!B:B,A14,'Error-OtherTasks'!C:C,"Trailer Push*")+SUMIFS('Error-OtherTasks'!D:D,'Error-OtherTasks'!B:B,A14,'Error-OtherTasks'!C:C,"Moving")+SUMIFS('Error-OtherTasks'!D:D,'Error-OtherTasks'!B:B,A14,'Error-OtherTasks'!C:C,"Inventory")+SUMIFS('Error-OtherTasks'!D:D,'Error-OtherTasks'!B:B,A14,'Error-OtherTasks'!C:C,"Other-Task*")</f>
        <v>0</v>
      </c>
      <c r="V14" s="277">
        <f t="shared" si="5"/>
        <v>16.07692308</v>
      </c>
      <c r="W14" s="277">
        <f>IF(G14=0,"",Params!$B$1+Params!$B$2*(J14*$D$3-VLOOKUP(B14,Params!$D$2:$E$6,2,0)))</f>
        <v>70.93698116</v>
      </c>
      <c r="X14" s="277">
        <f>IF(H14=0,"",Params!$B$1+Params!$B$2*(K14*$D$3-VLOOKUP(B14,Params!$D$9:$E$13,2,0)))</f>
        <v>56.48116</v>
      </c>
      <c r="Y14" s="267">
        <f>IF(C14="Inventory",IF(D14="Excellent",Params!$B$13,IF(D14="Good",Params!$B$12,Params!$B$11)),0)</f>
        <v>0</v>
      </c>
      <c r="Z14" s="277">
        <f>IF(G14+H14+IF(C14="Inventory",N(E14),0)=0,Params!$B$1,IF(I14&lt;Params!$B$21,MIN(Params!$B$22,(IF(G14=0,0,W14*G14)+IF(H14=0,0,X14*H14)+IF(C14="Inventory",Y14*N(E14),0))/(G14+H14+IF(C14="Inventory",N(E14),0))),(IF(G14=0,0,W14*G14)+IF(H14=0,0,X14*H14)+IF(C14="Inventory",Y14*N(E14),0))/(G14+H14+IF(C14="Inventory",N(E14),0))))</f>
        <v>65.17917112</v>
      </c>
      <c r="AA14" s="267">
        <f>SUMIFS('Error-OtherTasks'!D:D,'Error-OtherTasks'!B:B,A14,'Error-OtherTasks'!C:C,"Housekeeping*")+SUMIFS('Error-OtherTasks'!D:D,'Error-OtherTasks'!B:B,A14,'Error-OtherTasks'!C:C,"Not Following SOP*")</f>
        <v>0</v>
      </c>
      <c r="AB14" s="267">
        <f>MAX(0,Params!$B$5-AA14)</f>
        <v>10</v>
      </c>
      <c r="AC14" s="267">
        <f>SUMIFS(Bonus!D:D,Bonus!B:B,A14)</f>
        <v>1</v>
      </c>
      <c r="AD14" s="277">
        <f>IF(L14&lt;Params!$B$6,"Record",IF(Z14="","",IF(AND(OR(B14="P1-1",B14="P1-2"),MIN(100,Z14+V14+AB14+AC14)&gt;=90,NOT(AND(Q14&lt;&gt;"",Q14&lt;=IF(B14="P1-1",Params!$B$14,Params!$B$23)))),89.9,MIN(100,Z14+V14+AB14+AC14))))</f>
        <v>92.25609419</v>
      </c>
      <c r="AE14" s="267" t="str">
        <f t="shared" si="6"/>
        <v>≥90</v>
      </c>
    </row>
    <row r="15">
      <c r="A15" s="267" t="s">
        <v>642</v>
      </c>
      <c r="B15" s="267" t="s">
        <v>569</v>
      </c>
      <c r="C15" s="267" t="s">
        <v>767</v>
      </c>
      <c r="D15" s="267"/>
      <c r="E15" s="276"/>
      <c r="F15" s="276">
        <f t="shared" si="1"/>
        <v>0</v>
      </c>
      <c r="G15" s="267">
        <f>'Picking - Juan Chach Gomez'!B5</f>
        <v>4486</v>
      </c>
      <c r="H15" s="267">
        <f>'Putaway - Juan Chach Gomez'!B5</f>
        <v>3812</v>
      </c>
      <c r="I15" s="277">
        <f t="shared" si="2"/>
        <v>138.3</v>
      </c>
      <c r="J15" s="267">
        <f>'Picking - Juan Chach Gomez'!C5</f>
        <v>135.654099</v>
      </c>
      <c r="K15" s="267">
        <f>'Putaway - Juan Chach Gomez'!C5</f>
        <v>45.59</v>
      </c>
      <c r="L15" s="267">
        <f>'Picking - Juan Chach Gomez'!F5+'Putaway - Juan Chach Gomez'!F5</f>
        <v>24</v>
      </c>
      <c r="M15" s="267">
        <f>'Picking - Juan Chach Gomez'!D5</f>
        <v>8480</v>
      </c>
      <c r="N15" s="267">
        <f>'Picking - Juan Chach Gomez'!E5</f>
        <v>30</v>
      </c>
      <c r="O15" s="267">
        <f>'Putaway - Juan Chach Gomez'!E5</f>
        <v>698</v>
      </c>
      <c r="P15" s="267">
        <f>'Putaway - Juan Chach Gomez'!D5</f>
        <v>0</v>
      </c>
      <c r="Q15" s="278">
        <f t="shared" si="3"/>
        <v>0.003537735849</v>
      </c>
      <c r="R15" s="277">
        <f>IF(Q15="","",MAX(0,20-MAX(0,(Q15-Params!$B$3)/IF(B15="P1-1",Params!$B$24,Params!$B$4))))</f>
        <v>15.9245283</v>
      </c>
      <c r="S15" s="278">
        <f t="shared" si="4"/>
        <v>0</v>
      </c>
      <c r="T15" s="277">
        <f>IF(N(O15)=0,N(P15),MAX(0,N(P15)-ROUNDDOWN(O15/Params!$B$25,0)))</f>
        <v>0</v>
      </c>
      <c r="U15" s="267">
        <f>SUMIFS('Error-OtherTasks'!D:D,'Error-OtherTasks'!B:B,A15,'Error-OtherTasks'!C:C,"Sub Order*")+SUMIFS('Error-OtherTasks'!D:D,'Error-OtherTasks'!B:B,A15,'Error-OtherTasks'!C:C,"Trailer Push*")+SUMIFS('Error-OtherTasks'!D:D,'Error-OtherTasks'!B:B,A15,'Error-OtherTasks'!C:C,"Moving")+SUMIFS('Error-OtherTasks'!D:D,'Error-OtherTasks'!B:B,A15,'Error-OtherTasks'!C:C,"Inventory")+SUMIFS('Error-OtherTasks'!D:D,'Error-OtherTasks'!B:B,A15,'Error-OtherTasks'!C:C,"Other-Task*")</f>
        <v>0</v>
      </c>
      <c r="V15" s="277">
        <f t="shared" si="5"/>
        <v>15.9245283</v>
      </c>
      <c r="W15" s="277">
        <f>IF(G15=0,"",Params!$B$1+Params!$B$2*(J15*$D$3-VLOOKUP(B15,Params!$D$2:$E$6,2,0)))</f>
        <v>62.13800347</v>
      </c>
      <c r="X15" s="277">
        <f>IF(H15=0,"",Params!$B$1+Params!$B$2*(K15*$D$3-VLOOKUP(B15,Params!$D$9:$E$13,2,0)))</f>
        <v>58.69762</v>
      </c>
      <c r="Y15" s="267">
        <f>IF(C15="Inventory",IF(D15="Excellent",Params!$B$13,IF(D15="Good",Params!$B$12,Params!$B$11)),0)</f>
        <v>0</v>
      </c>
      <c r="Z15" s="277">
        <f>IF(G15+H15+IF(C15="Inventory",N(E15),0)=0,Params!$B$1,IF(I15&lt;Params!$B$21,MIN(Params!$B$22,(IF(G15=0,0,W15*G15)+IF(H15=0,0,X15*H15)+IF(C15="Inventory",Y15*N(E15),0))/(G15+H15+IF(C15="Inventory",N(E15),0))),(IF(G15=0,0,W15*G15)+IF(H15=0,0,X15*H15)+IF(C15="Inventory",Y15*N(E15),0))/(G15+H15+IF(C15="Inventory",N(E15),0))))</f>
        <v>60.55753326</v>
      </c>
      <c r="AA15" s="267">
        <f>SUMIFS('Error-OtherTasks'!D:D,'Error-OtherTasks'!B:B,A15,'Error-OtherTasks'!C:C,"Housekeeping*")+SUMIFS('Error-OtherTasks'!D:D,'Error-OtherTasks'!B:B,A15,'Error-OtherTasks'!C:C,"Not Following SOP*")</f>
        <v>0</v>
      </c>
      <c r="AB15" s="267">
        <f>MAX(0,Params!$B$5-AA15)</f>
        <v>10</v>
      </c>
      <c r="AC15" s="267">
        <f>SUMIFS(Bonus!D:D,Bonus!B:B,A15)</f>
        <v>0</v>
      </c>
      <c r="AD15" s="277">
        <f>IF(L15&lt;Params!$B$6,"Record",IF(Z15="","",IF(AND(OR(B15="P1-1",B15="P1-2"),MIN(100,Z15+V15+AB15+AC15)&gt;=90,NOT(AND(Q15&lt;&gt;"",Q15&lt;=IF(B15="P1-1",Params!$B$14,Params!$B$23)))),89.9,MIN(100,Z15+V15+AB15+AC15))))</f>
        <v>86.48206157</v>
      </c>
      <c r="AE15" s="267" t="str">
        <f t="shared" si="6"/>
        <v>80-90</v>
      </c>
    </row>
    <row r="16">
      <c r="A16" s="267" t="s">
        <v>645</v>
      </c>
      <c r="B16" s="267" t="s">
        <v>569</v>
      </c>
      <c r="C16" s="267" t="s">
        <v>767</v>
      </c>
      <c r="D16" s="267"/>
      <c r="E16" s="276"/>
      <c r="F16" s="276">
        <f t="shared" si="1"/>
        <v>0</v>
      </c>
      <c r="G16" s="267">
        <f>'Picking - Luis'!B5</f>
        <v>4898</v>
      </c>
      <c r="H16" s="267">
        <f>'Putaway - Luis'!B5</f>
        <v>917</v>
      </c>
      <c r="I16" s="277">
        <f t="shared" si="2"/>
        <v>96.91666667</v>
      </c>
      <c r="J16" s="267">
        <f>'Picking - Luis'!C5</f>
        <v>118.2705447</v>
      </c>
      <c r="K16" s="267">
        <f>'Putaway - Luis'!C5</f>
        <v>38.76</v>
      </c>
      <c r="L16" s="267">
        <f>'Picking - Luis'!F5+'Putaway - Luis'!F5</f>
        <v>23</v>
      </c>
      <c r="M16" s="267">
        <f>'Picking - Luis'!D5</f>
        <v>6104</v>
      </c>
      <c r="N16" s="267">
        <f>'Picking - Luis'!E5</f>
        <v>23</v>
      </c>
      <c r="O16" s="267">
        <f>'Putaway - Luis'!E5</f>
        <v>74</v>
      </c>
      <c r="P16" s="267">
        <f>'Putaway - Luis'!D5</f>
        <v>0</v>
      </c>
      <c r="Q16" s="278">
        <f t="shared" si="3"/>
        <v>0.00376802097</v>
      </c>
      <c r="R16" s="277">
        <f>IF(Q16="","",MAX(0,20-MAX(0,(Q16-Params!$B$3)/IF(B16="P1-1",Params!$B$24,Params!$B$4))))</f>
        <v>15.46395806</v>
      </c>
      <c r="S16" s="278">
        <f t="shared" si="4"/>
        <v>0</v>
      </c>
      <c r="T16" s="277">
        <f>IF(N(O16)=0,N(P16),MAX(0,N(P16)-ROUNDDOWN(O16/Params!$B$25,0)))</f>
        <v>0</v>
      </c>
      <c r="U16" s="267">
        <f>SUMIFS('Error-OtherTasks'!D:D,'Error-OtherTasks'!B:B,A16,'Error-OtherTasks'!C:C,"Sub Order*")+SUMIFS('Error-OtherTasks'!D:D,'Error-OtherTasks'!B:B,A16,'Error-OtherTasks'!C:C,"Trailer Push*")+SUMIFS('Error-OtherTasks'!D:D,'Error-OtherTasks'!B:B,A16,'Error-OtherTasks'!C:C,"Moving")+SUMIFS('Error-OtherTasks'!D:D,'Error-OtherTasks'!B:B,A16,'Error-OtherTasks'!C:C,"Inventory")+SUMIFS('Error-OtherTasks'!D:D,'Error-OtherTasks'!B:B,A16,'Error-OtherTasks'!C:C,"Other-Task*")</f>
        <v>0</v>
      </c>
      <c r="V16" s="277">
        <f t="shared" si="5"/>
        <v>15.46395806</v>
      </c>
      <c r="W16" s="277">
        <f>IF(G16=0,"",Params!$B$1+Params!$B$2*(J16*$D$3-VLOOKUP(B16,Params!$D$2:$E$6,2,0)))</f>
        <v>56.61003322</v>
      </c>
      <c r="X16" s="277">
        <f>IF(H16=0,"",Params!$B$1+Params!$B$2*(K16*$D$3-VLOOKUP(B16,Params!$D$9:$E$13,2,0)))</f>
        <v>56.52568</v>
      </c>
      <c r="Y16" s="267">
        <f>IF(C16="Inventory",IF(D16="Excellent",Params!$B$13,IF(D16="Good",Params!$B$12,Params!$B$11)),0)</f>
        <v>0</v>
      </c>
      <c r="Z16" s="277">
        <f>IF(G16+H16+IF(C16="Inventory",N(E16),0)=0,Params!$B$1,IF(I16&lt;Params!$B$21,MIN(Params!$B$22,(IF(G16=0,0,W16*G16)+IF(H16=0,0,X16*H16)+IF(C16="Inventory",Y16*N(E16),0))/(G16+H16+IF(C16="Inventory",N(E16),0))),(IF(G16=0,0,W16*G16)+IF(H16=0,0,X16*H16)+IF(C16="Inventory",Y16*N(E16),0))/(G16+H16+IF(C16="Inventory",N(E16),0))))</f>
        <v>56.59673109</v>
      </c>
      <c r="AA16" s="267">
        <f>SUMIFS('Error-OtherTasks'!D:D,'Error-OtherTasks'!B:B,A16,'Error-OtherTasks'!C:C,"Housekeeping*")+SUMIFS('Error-OtherTasks'!D:D,'Error-OtherTasks'!B:B,A16,'Error-OtherTasks'!C:C,"Not Following SOP*")</f>
        <v>3</v>
      </c>
      <c r="AB16" s="267">
        <f>MAX(0,Params!$B$5-AA16)</f>
        <v>7</v>
      </c>
      <c r="AC16" s="267">
        <f>SUMIFS(Bonus!D:D,Bonus!B:B,A16)</f>
        <v>0</v>
      </c>
      <c r="AD16" s="277">
        <f>IF(L16&lt;Params!$B$6,"Record",IF(Z16="","",IF(AND(OR(B16="P1-1",B16="P1-2"),MIN(100,Z16+V16+AB16+AC16)&gt;=90,NOT(AND(Q16&lt;&gt;"",Q16&lt;=IF(B16="P1-1",Params!$B$14,Params!$B$23)))),89.9,MIN(100,Z16+V16+AB16+AC16))))</f>
        <v>79.06068915</v>
      </c>
      <c r="AE16" s="267" t="str">
        <f t="shared" si="6"/>
        <v>&lt;80</v>
      </c>
    </row>
    <row r="17">
      <c r="A17" s="284" t="s">
        <v>649</v>
      </c>
      <c r="B17" s="267" t="s">
        <v>569</v>
      </c>
      <c r="C17" s="267" t="s">
        <v>767</v>
      </c>
      <c r="D17" s="267"/>
      <c r="E17" s="276"/>
      <c r="F17" s="276">
        <f t="shared" si="1"/>
        <v>0</v>
      </c>
      <c r="G17" s="267">
        <f>'Picking - Lucas'!B5</f>
        <v>4558</v>
      </c>
      <c r="H17" s="267">
        <f>'Putaway - Lucas'!B5</f>
        <v>2335</v>
      </c>
      <c r="I17" s="277">
        <f t="shared" si="2"/>
        <v>114.8833333</v>
      </c>
      <c r="J17" s="267">
        <f>'Picking - Lucas'!C5</f>
        <v>144.6139351</v>
      </c>
      <c r="K17" s="267">
        <f>'Putaway - Lucas'!C5</f>
        <v>37.99</v>
      </c>
      <c r="L17" s="267">
        <f>'Picking - Lucas'!F5+'Putaway - Lucas'!F5</f>
        <v>25</v>
      </c>
      <c r="M17" s="267">
        <f>'Picking - Lucas'!D5</f>
        <v>6499</v>
      </c>
      <c r="N17" s="267">
        <f>'Picking - Lucas'!E5</f>
        <v>31</v>
      </c>
      <c r="O17" s="267">
        <f>'Putaway - Lucas'!E5</f>
        <v>246</v>
      </c>
      <c r="P17" s="267">
        <f>'Putaway - Lucas'!D5</f>
        <v>0</v>
      </c>
      <c r="Q17" s="278">
        <f t="shared" si="3"/>
        <v>0.00476996461</v>
      </c>
      <c r="R17" s="277">
        <f>IF(Q17="","",MAX(0,20-MAX(0,(Q17-Params!$B$3)/IF(B17="P1-1",Params!$B$24,Params!$B$4))))</f>
        <v>13.46007078</v>
      </c>
      <c r="S17" s="278">
        <f t="shared" si="4"/>
        <v>0</v>
      </c>
      <c r="T17" s="277">
        <f>IF(N(O17)=0,N(P17),MAX(0,N(P17)-ROUNDDOWN(O17/Params!$B$25,0)))</f>
        <v>0</v>
      </c>
      <c r="U17" s="267">
        <f>SUMIFS('Error-OtherTasks'!D:D,'Error-OtherTasks'!B:B,A17,'Error-OtherTasks'!C:C,"Sub Order*")+SUMIFS('Error-OtherTasks'!D:D,'Error-OtherTasks'!B:B,A17,'Error-OtherTasks'!C:C,"Trailer Push*")+SUMIFS('Error-OtherTasks'!D:D,'Error-OtherTasks'!B:B,A17,'Error-OtherTasks'!C:C,"Moving")+SUMIFS('Error-OtherTasks'!D:D,'Error-OtherTasks'!B:B,A17,'Error-OtherTasks'!C:C,"Inventory")+SUMIFS('Error-OtherTasks'!D:D,'Error-OtherTasks'!B:B,A17,'Error-OtherTasks'!C:C,"Other-Task*")</f>
        <v>0</v>
      </c>
      <c r="V17" s="277">
        <f t="shared" si="5"/>
        <v>13.46007078</v>
      </c>
      <c r="W17" s="277">
        <f>IF(G17=0,"",Params!$B$1+Params!$B$2*(J17*$D$3-VLOOKUP(B17,Params!$D$2:$E$6,2,0)))</f>
        <v>64.98723135</v>
      </c>
      <c r="X17" s="277">
        <f>IF(H17=0,"",Params!$B$1+Params!$B$2*(K17*$D$3-VLOOKUP(B17,Params!$D$9:$E$13,2,0)))</f>
        <v>56.28082</v>
      </c>
      <c r="Y17" s="267">
        <f>IF(C17="Inventory",IF(D17="Excellent",Params!$B$13,IF(D17="Good",Params!$B$12,Params!$B$11)),0)</f>
        <v>0</v>
      </c>
      <c r="Z17" s="277">
        <f>IF(G17+H17+IF(C17="Inventory",N(E17),0)=0,Params!$B$1,IF(I17&lt;Params!$B$21,MIN(Params!$B$22,(IF(G17=0,0,W17*G17)+IF(H17=0,0,X17*H17)+IF(C17="Inventory",Y17*N(E17),0))/(G17+H17+IF(C17="Inventory",N(E17),0))),(IF(G17=0,0,W17*G17)+IF(H17=0,0,X17*H17)+IF(C17="Inventory",Y17*N(E17),0))/(G17+H17+IF(C17="Inventory",N(E17),0))))</f>
        <v>62.03793924</v>
      </c>
      <c r="AA17" s="267">
        <f>SUMIFS('Error-OtherTasks'!D:D,'Error-OtherTasks'!B:B,A17,'Error-OtherTasks'!C:C,"Housekeeping*")+SUMIFS('Error-OtherTasks'!D:D,'Error-OtherTasks'!B:B,A17,'Error-OtherTasks'!C:C,"Not Following SOP*")</f>
        <v>0</v>
      </c>
      <c r="AB17" s="267">
        <f>MAX(0,Params!$B$5-AA17)</f>
        <v>10</v>
      </c>
      <c r="AC17" s="267">
        <f>SUMIFS(Bonus!D:D,Bonus!B:B,A17)</f>
        <v>0</v>
      </c>
      <c r="AD17" s="277">
        <f>IF(L17&lt;Params!$B$6,"Record",IF(Z17="","",IF(AND(OR(B17="P1-1",B17="P1-2"),MIN(100,Z17+V17+AB17+AC17)&gt;=90,NOT(AND(Q17&lt;&gt;"",Q17&lt;=IF(B17="P1-1",Params!$B$14,Params!$B$23)))),89.9,MIN(100,Z17+V17+AB17+AC17))))</f>
        <v>85.49801002</v>
      </c>
      <c r="AE17" s="267" t="str">
        <f t="shared" si="6"/>
        <v>80-90</v>
      </c>
    </row>
    <row r="18">
      <c r="A18" s="267" t="s">
        <v>652</v>
      </c>
      <c r="B18" s="267" t="s">
        <v>569</v>
      </c>
      <c r="C18" s="267" t="s">
        <v>767</v>
      </c>
      <c r="D18" s="267"/>
      <c r="E18" s="276"/>
      <c r="F18" s="276">
        <f t="shared" si="1"/>
        <v>0</v>
      </c>
      <c r="G18" s="267">
        <f>'Picking - Denis'!B5</f>
        <v>4557</v>
      </c>
      <c r="H18" s="267">
        <f>'Putaway - Denis'!B5</f>
        <v>0</v>
      </c>
      <c r="I18" s="277">
        <f t="shared" si="2"/>
        <v>75.95</v>
      </c>
      <c r="J18" s="267">
        <f>'Picking - Denis'!C5</f>
        <v>114.8821461</v>
      </c>
      <c r="K18" s="267">
        <f>'Putaway - Denis'!C5</f>
        <v>0</v>
      </c>
      <c r="L18" s="267">
        <f>'Picking - Denis'!F5+'Putaway - Denis'!F5</f>
        <v>22</v>
      </c>
      <c r="M18" s="267">
        <f>'Picking - Denis'!D5</f>
        <v>7020</v>
      </c>
      <c r="N18" s="267">
        <f>'Picking - Denis'!E5</f>
        <v>15</v>
      </c>
      <c r="O18" s="267">
        <f>'Putaway - Denis'!E5</f>
        <v>0</v>
      </c>
      <c r="P18" s="267">
        <f>'Putaway - Denis'!D5</f>
        <v>0</v>
      </c>
      <c r="Q18" s="278">
        <f t="shared" si="3"/>
        <v>0.002136752137</v>
      </c>
      <c r="R18" s="277">
        <f>IF(Q18="","",MAX(0,20-MAX(0,(Q18-Params!$B$3)/IF(B18="P1-1",Params!$B$24,Params!$B$4))))</f>
        <v>18.72649573</v>
      </c>
      <c r="S18" s="278" t="str">
        <f t="shared" si="4"/>
        <v/>
      </c>
      <c r="T18" s="277">
        <f>IF(N(O18)=0,N(P18),MAX(0,N(P18)-ROUNDDOWN(O18/Params!$B$25,0)))</f>
        <v>0</v>
      </c>
      <c r="U18" s="267">
        <f>SUMIFS('Error-OtherTasks'!D:D,'Error-OtherTasks'!B:B,A18,'Error-OtherTasks'!C:C,"Sub Order*")+SUMIFS('Error-OtherTasks'!D:D,'Error-OtherTasks'!B:B,A18,'Error-OtherTasks'!C:C,"Trailer Push*")+SUMIFS('Error-OtherTasks'!D:D,'Error-OtherTasks'!B:B,A18,'Error-OtherTasks'!C:C,"Moving")+SUMIFS('Error-OtherTasks'!D:D,'Error-OtherTasks'!B:B,A18,'Error-OtherTasks'!C:C,"Inventory")+SUMIFS('Error-OtherTasks'!D:D,'Error-OtherTasks'!B:B,A18,'Error-OtherTasks'!C:C,"Other-Task*")</f>
        <v>0</v>
      </c>
      <c r="V18" s="277">
        <f t="shared" si="5"/>
        <v>18.72649573</v>
      </c>
      <c r="W18" s="277">
        <f>IF(G18=0,"",Params!$B$1+Params!$B$2*(J18*$D$3-VLOOKUP(B18,Params!$D$2:$E$6,2,0)))</f>
        <v>55.53252248</v>
      </c>
      <c r="X18" s="277" t="str">
        <f>IF(H18=0,"",Params!$B$1+Params!$B$2*(K18*$D$3-VLOOKUP(B18,Params!$D$9:$E$13,2,0)))</f>
        <v/>
      </c>
      <c r="Y18" s="267">
        <f>IF(C18="Inventory",IF(D18="Excellent",Params!$B$13,IF(D18="Good",Params!$B$12,Params!$B$11)),0)</f>
        <v>0</v>
      </c>
      <c r="Z18" s="277">
        <f>IF(G18+H18+IF(C18="Inventory",N(E18),0)=0,Params!$B$1,IF(I18&lt;Params!$B$21,MIN(Params!$B$22,(IF(G18=0,0,W18*G18)+IF(H18=0,0,X18*H18)+IF(C18="Inventory",Y18*N(E18),0))/(G18+H18+IF(C18="Inventory",N(E18),0))),(IF(G18=0,0,W18*G18)+IF(H18=0,0,X18*H18)+IF(C18="Inventory",Y18*N(E18),0))/(G18+H18+IF(C18="Inventory",N(E18),0))))</f>
        <v>55.53252248</v>
      </c>
      <c r="AA18" s="267">
        <f>SUMIFS('Error-OtherTasks'!D:D,'Error-OtherTasks'!B:B,A18,'Error-OtherTasks'!C:C,"Housekeeping*")+SUMIFS('Error-OtherTasks'!D:D,'Error-OtherTasks'!B:B,A18,'Error-OtherTasks'!C:C,"Not Following SOP*")</f>
        <v>2</v>
      </c>
      <c r="AB18" s="267">
        <f>MAX(0,Params!$B$5-AA18)</f>
        <v>8</v>
      </c>
      <c r="AC18" s="267">
        <f>SUMIFS(Bonus!D:D,Bonus!B:B,A18)</f>
        <v>1</v>
      </c>
      <c r="AD18" s="277">
        <f>IF(L18&lt;Params!$B$6,"Record",IF(Z18="","",IF(AND(OR(B18="P1-1",B18="P1-2"),MIN(100,Z18+V18+AB18+AC18)&gt;=90,NOT(AND(Q18&lt;&gt;"",Q18&lt;=IF(B18="P1-1",Params!$B$14,Params!$B$23)))),89.9,MIN(100,Z18+V18+AB18+AC18))))</f>
        <v>83.2590182</v>
      </c>
      <c r="AE18" s="267" t="str">
        <f t="shared" si="6"/>
        <v>80-90</v>
      </c>
    </row>
    <row r="19">
      <c r="A19" s="284" t="s">
        <v>654</v>
      </c>
      <c r="B19" s="267" t="s">
        <v>569</v>
      </c>
      <c r="C19" s="267" t="s">
        <v>767</v>
      </c>
      <c r="D19" s="267"/>
      <c r="E19" s="276"/>
      <c r="F19" s="276">
        <f t="shared" si="1"/>
        <v>0</v>
      </c>
      <c r="G19" s="267">
        <f>'Picking - Zunija'!B5</f>
        <v>3193</v>
      </c>
      <c r="H19" s="267">
        <f>'Putaway - Zunija'!B5</f>
        <v>1699</v>
      </c>
      <c r="I19" s="277">
        <f t="shared" si="2"/>
        <v>81.53333333</v>
      </c>
      <c r="J19" s="267">
        <f>'Picking - Zunija'!C5</f>
        <v>138.8188976</v>
      </c>
      <c r="K19" s="267">
        <f>'Putaway - Zunija'!C5</f>
        <v>28.79</v>
      </c>
      <c r="L19" s="267">
        <f>'Picking - Zunija'!F5+'Putaway - Zunija'!F5</f>
        <v>24</v>
      </c>
      <c r="M19" s="267">
        <f>'Picking - Zunija'!D5</f>
        <v>7138</v>
      </c>
      <c r="N19" s="267">
        <f>'Picking - Zunija'!E5</f>
        <v>24</v>
      </c>
      <c r="O19" s="267">
        <f>'Putaway - Zunija'!E5</f>
        <v>152</v>
      </c>
      <c r="P19" s="267">
        <f>'Putaway - Zunija'!D5</f>
        <v>0</v>
      </c>
      <c r="Q19" s="278">
        <f t="shared" si="3"/>
        <v>0.003362286355</v>
      </c>
      <c r="R19" s="277">
        <f>IF(Q19="","",MAX(0,20-MAX(0,(Q19-Params!$B$3)/IF(B19="P1-1",Params!$B$24,Params!$B$4))))</f>
        <v>16.27542729</v>
      </c>
      <c r="S19" s="278">
        <f t="shared" si="4"/>
        <v>0</v>
      </c>
      <c r="T19" s="277">
        <f>IF(N(O19)=0,N(P19),MAX(0,N(P19)-ROUNDDOWN(O19/Params!$B$25,0)))</f>
        <v>0</v>
      </c>
      <c r="U19" s="267">
        <f>SUMIFS('Error-OtherTasks'!D:D,'Error-OtherTasks'!B:B,A19,'Error-OtherTasks'!C:C,"Sub Order*")+SUMIFS('Error-OtherTasks'!D:D,'Error-OtherTasks'!B:B,A19,'Error-OtherTasks'!C:C,"Trailer Push*")+SUMIFS('Error-OtherTasks'!D:D,'Error-OtherTasks'!B:B,A19,'Error-OtherTasks'!C:C,"Moving")+SUMIFS('Error-OtherTasks'!D:D,'Error-OtherTasks'!B:B,A19,'Error-OtherTasks'!C:C,"Inventory")+SUMIFS('Error-OtherTasks'!D:D,'Error-OtherTasks'!B:B,A19,'Error-OtherTasks'!C:C,"Other-Task*")</f>
        <v>0</v>
      </c>
      <c r="V19" s="277">
        <f t="shared" si="5"/>
        <v>16.27542729</v>
      </c>
      <c r="W19" s="277">
        <f>IF(G19=0,"",Params!$B$1+Params!$B$2*(J19*$D$3-VLOOKUP(B19,Params!$D$2:$E$6,2,0)))</f>
        <v>63.14440943</v>
      </c>
      <c r="X19" s="277">
        <f>IF(H19=0,"",Params!$B$1+Params!$B$2*(K19*$D$3-VLOOKUP(B19,Params!$D$9:$E$13,2,0)))</f>
        <v>53.35522</v>
      </c>
      <c r="Y19" s="267">
        <f>IF(C19="Inventory",IF(D19="Excellent",Params!$B$13,IF(D19="Good",Params!$B$12,Params!$B$11)),0)</f>
        <v>0</v>
      </c>
      <c r="Z19" s="277">
        <f>IF(G19+H19+IF(C19="Inventory",N(E19),0)=0,Params!$B$1,IF(I19&lt;Params!$B$21,MIN(Params!$B$22,(IF(G19=0,0,W19*G19)+IF(H19=0,0,X19*H19)+IF(C19="Inventory",Y19*N(E19),0))/(G19+H19+IF(C19="Inventory",N(E19),0))),(IF(G19=0,0,W19*G19)+IF(H19=0,0,X19*H19)+IF(C19="Inventory",Y19*N(E19),0))/(G19+H19+IF(C19="Inventory",N(E19),0))))</f>
        <v>59.74460713</v>
      </c>
      <c r="AA19" s="267">
        <f>SUMIFS('Error-OtherTasks'!D:D,'Error-OtherTasks'!B:B,A19,'Error-OtherTasks'!C:C,"Housekeeping*")+SUMIFS('Error-OtherTasks'!D:D,'Error-OtherTasks'!B:B,A19,'Error-OtherTasks'!C:C,"Not Following SOP*")</f>
        <v>0</v>
      </c>
      <c r="AB19" s="267">
        <f>MAX(0,Params!$B$5-AA19)</f>
        <v>10</v>
      </c>
      <c r="AC19" s="267">
        <f>SUMIFS(Bonus!D:D,Bonus!B:B,A19)</f>
        <v>0</v>
      </c>
      <c r="AD19" s="277">
        <f>IF(L19&lt;Params!$B$6,"Record",IF(Z19="","",IF(AND(OR(B19="P1-1",B19="P1-2"),MIN(100,Z19+V19+AB19+AC19)&gt;=90,NOT(AND(Q19&lt;&gt;"",Q19&lt;=IF(B19="P1-1",Params!$B$14,Params!$B$23)))),89.9,MIN(100,Z19+V19+AB19+AC19))))</f>
        <v>86.02003442</v>
      </c>
      <c r="AE19" s="267" t="str">
        <f t="shared" si="6"/>
        <v>80-90</v>
      </c>
    </row>
    <row r="20">
      <c r="A20" s="284" t="s">
        <v>657</v>
      </c>
      <c r="B20" s="267" t="s">
        <v>569</v>
      </c>
      <c r="C20" s="267" t="s">
        <v>767</v>
      </c>
      <c r="D20" s="267"/>
      <c r="E20" s="276"/>
      <c r="F20" s="276">
        <f t="shared" si="1"/>
        <v>0</v>
      </c>
      <c r="G20" s="267">
        <f>'Picking - Ivan'!B5</f>
        <v>6947</v>
      </c>
      <c r="H20" s="267">
        <f>'Putaway - Ivan'!B5</f>
        <v>228</v>
      </c>
      <c r="I20" s="277">
        <f t="shared" si="2"/>
        <v>119.5833333</v>
      </c>
      <c r="J20" s="267">
        <f>'Picking - Ivan'!C5</f>
        <v>130.6399511</v>
      </c>
      <c r="K20" s="267">
        <f>'Putaway - Ivan'!C5</f>
        <v>28.22</v>
      </c>
      <c r="L20" s="267">
        <f>'Picking - Ivan'!F5+'Putaway - Ivan'!F5</f>
        <v>24</v>
      </c>
      <c r="M20" s="267">
        <f>'Picking - Ivan'!D5</f>
        <v>8282</v>
      </c>
      <c r="N20" s="267">
        <f>'Picking - Ivan'!E5</f>
        <v>24</v>
      </c>
      <c r="O20" s="267">
        <f>'Putaway - Ivan'!E5</f>
        <v>23</v>
      </c>
      <c r="P20" s="267">
        <f>'Putaway - Ivan'!D5</f>
        <v>0</v>
      </c>
      <c r="Q20" s="278">
        <f t="shared" si="3"/>
        <v>0.002897850761</v>
      </c>
      <c r="R20" s="277">
        <f>IF(Q20="","",MAX(0,20-MAX(0,(Q20-Params!$B$3)/IF(B20="P1-1",Params!$B$24,Params!$B$4))))</f>
        <v>17.20429848</v>
      </c>
      <c r="S20" s="278">
        <f t="shared" si="4"/>
        <v>0</v>
      </c>
      <c r="T20" s="277">
        <f>IF(N(O20)=0,N(P20),MAX(0,N(P20)-ROUNDDOWN(O20/Params!$B$25,0)))</f>
        <v>0</v>
      </c>
      <c r="U20" s="267">
        <f>SUMIFS('Error-OtherTasks'!D:D,'Error-OtherTasks'!B:B,A20,'Error-OtherTasks'!C:C,"Sub Order*")+SUMIFS('Error-OtherTasks'!D:D,'Error-OtherTasks'!B:B,A20,'Error-OtherTasks'!C:C,"Trailer Push*")+SUMIFS('Error-OtherTasks'!D:D,'Error-OtherTasks'!B:B,A20,'Error-OtherTasks'!C:C,"Moving")+SUMIFS('Error-OtherTasks'!D:D,'Error-OtherTasks'!B:B,A20,'Error-OtherTasks'!C:C,"Inventory")+SUMIFS('Error-OtherTasks'!D:D,'Error-OtherTasks'!B:B,A20,'Error-OtherTasks'!C:C,"Other-Task*")</f>
        <v>0</v>
      </c>
      <c r="V20" s="277">
        <f t="shared" si="5"/>
        <v>17.20429848</v>
      </c>
      <c r="W20" s="277">
        <f>IF(G20=0,"",Params!$B$1+Params!$B$2*(J20*$D$3-VLOOKUP(B20,Params!$D$2:$E$6,2,0)))</f>
        <v>60.54350444</v>
      </c>
      <c r="X20" s="277">
        <f>IF(H20=0,"",Params!$B$1+Params!$B$2*(K20*$D$3-VLOOKUP(B20,Params!$D$9:$E$13,2,0)))</f>
        <v>53.17396</v>
      </c>
      <c r="Y20" s="267">
        <f>IF(C20="Inventory",IF(D20="Excellent",Params!$B$13,IF(D20="Good",Params!$B$12,Params!$B$11)),0)</f>
        <v>0</v>
      </c>
      <c r="Z20" s="277">
        <f>IF(G20+H20+IF(C20="Inventory",N(E20),0)=0,Params!$B$1,IF(I20&lt;Params!$B$21,MIN(Params!$B$22,(IF(G20=0,0,W20*G20)+IF(H20=0,0,X20*H20)+IF(C20="Inventory",Y20*N(E20),0))/(G20+H20+IF(C20="Inventory",N(E20),0))),(IF(G20=0,0,W20*G20)+IF(H20=0,0,X20*H20)+IF(C20="Inventory",Y20*N(E20),0))/(G20+H20+IF(C20="Inventory",N(E20),0))))</f>
        <v>60.3093224</v>
      </c>
      <c r="AA20" s="267">
        <f>SUMIFS('Error-OtherTasks'!D:D,'Error-OtherTasks'!B:B,A20,'Error-OtherTasks'!C:C,"Housekeeping*")+SUMIFS('Error-OtherTasks'!D:D,'Error-OtherTasks'!B:B,A20,'Error-OtherTasks'!C:C,"Not Following SOP*")</f>
        <v>1</v>
      </c>
      <c r="AB20" s="267">
        <f>MAX(0,Params!$B$5-AA20)</f>
        <v>9</v>
      </c>
      <c r="AC20" s="267">
        <f>SUMIFS(Bonus!D:D,Bonus!B:B,A20)</f>
        <v>0</v>
      </c>
      <c r="AD20" s="277">
        <f>IF(L20&lt;Params!$B$6,"Record",IF(Z20="","",IF(AND(OR(B20="P1-1",B20="P1-2"),MIN(100,Z20+V20+AB20+AC20)&gt;=90,NOT(AND(Q20&lt;&gt;"",Q20&lt;=IF(B20="P1-1",Params!$B$14,Params!$B$23)))),89.9,MIN(100,Z20+V20+AB20+AC20))))</f>
        <v>86.51362088</v>
      </c>
      <c r="AE20" s="267" t="str">
        <f t="shared" si="6"/>
        <v>80-90</v>
      </c>
    </row>
    <row r="21" ht="15.75" customHeight="1">
      <c r="A21" s="267" t="s">
        <v>659</v>
      </c>
      <c r="B21" s="267" t="s">
        <v>567</v>
      </c>
      <c r="C21" s="267" t="s">
        <v>767</v>
      </c>
      <c r="D21" s="267"/>
      <c r="E21" s="276"/>
      <c r="F21" s="276">
        <f t="shared" si="1"/>
        <v>0</v>
      </c>
      <c r="G21" s="267">
        <f>'Picking - Herman'!B5</f>
        <v>4225</v>
      </c>
      <c r="H21" s="267">
        <f>'Putaway - Herman'!B5</f>
        <v>1307</v>
      </c>
      <c r="I21" s="277">
        <f t="shared" si="2"/>
        <v>92.2</v>
      </c>
      <c r="J21" s="285">
        <f>'Picking - Herman'!C5</f>
        <v>118.836835</v>
      </c>
      <c r="K21" s="267">
        <f>'Putaway - Herman'!C5</f>
        <v>31.35</v>
      </c>
      <c r="L21" s="267">
        <f>'Picking - Herman'!F5+'Putaway - Herman'!F5</f>
        <v>25</v>
      </c>
      <c r="M21" s="267">
        <f>'Picking - Herman'!D5</f>
        <v>6406</v>
      </c>
      <c r="N21" s="267">
        <f>'Picking - Herman'!E5</f>
        <v>58</v>
      </c>
      <c r="O21" s="267">
        <f>'Putaway - Herman'!E5</f>
        <v>146</v>
      </c>
      <c r="P21" s="267">
        <f>'Putaway - Herman'!D5</f>
        <v>1</v>
      </c>
      <c r="Q21" s="278">
        <f t="shared" si="3"/>
        <v>0.009054011864</v>
      </c>
      <c r="R21" s="277">
        <f>IF(Q21="","",MAX(0,20-MAX(0,(Q21-Params!$B$3)/IF(B21="P1-1",Params!$B$24,Params!$B$4))))</f>
        <v>4.891976272</v>
      </c>
      <c r="S21" s="278">
        <f t="shared" si="4"/>
        <v>0.006849315068</v>
      </c>
      <c r="T21" s="277">
        <f>IF(N(O21)=0,N(P21),MAX(0,N(P21)-ROUNDDOWN(O21/Params!$B$25,0)))</f>
        <v>1</v>
      </c>
      <c r="U21" s="267">
        <f>SUMIFS('Error-OtherTasks'!D:D,'Error-OtherTasks'!B:B,A21,'Error-OtherTasks'!C:C,"Sub Order*")+SUMIFS('Error-OtherTasks'!D:D,'Error-OtherTasks'!B:B,A21,'Error-OtherTasks'!C:C,"Trailer Push*")+SUMIFS('Error-OtherTasks'!D:D,'Error-OtherTasks'!B:B,A21,'Error-OtherTasks'!C:C,"Moving")+SUMIFS('Error-OtherTasks'!D:D,'Error-OtherTasks'!B:B,A21,'Error-OtherTasks'!C:C,"Inventory")+SUMIFS('Error-OtherTasks'!D:D,'Error-OtherTasks'!B:B,A21,'Error-OtherTasks'!C:C,"Other-Task*")</f>
        <v>0</v>
      </c>
      <c r="V21" s="277">
        <f t="shared" si="5"/>
        <v>3.891976272</v>
      </c>
      <c r="W21" s="277">
        <f>IF(G21=0,"",Params!$B$1+Params!$B$2*(J21*$D$3-VLOOKUP(B21,Params!$D$2:$E$6,2,0)))</f>
        <v>64.29011354</v>
      </c>
      <c r="X21" s="277">
        <f>IF(H21=0,"",Params!$B$1+Params!$B$2*(K21*$D$3-VLOOKUP(B21,Params!$D$9:$E$13,2,0)))</f>
        <v>55.0693</v>
      </c>
      <c r="Y21" s="267">
        <f>IF(C21="Inventory",IF(D21="Excellent",Params!$B$13,IF(D21="Good",Params!$B$12,Params!$B$11)),0)</f>
        <v>0</v>
      </c>
      <c r="Z21" s="277">
        <f>IF(G21+H21+IF(C21="Inventory",N(E21),0)=0,Params!$B$1,IF(I21&lt;Params!$B$21,MIN(Params!$B$22,(IF(G21=0,0,W21*G21)+IF(H21=0,0,X21*H21)+IF(C21="Inventory",Y21*N(E21),0))/(G21+H21+IF(C21="Inventory",N(E21),0))),(IF(G21=0,0,W21*G21)+IF(H21=0,0,X21*H21)+IF(C21="Inventory",Y21*N(E21),0))/(G21+H21+IF(C21="Inventory",N(E21),0))))</f>
        <v>62.111588</v>
      </c>
      <c r="AA21" s="267">
        <f>SUMIFS('Error-OtherTasks'!D:D,'Error-OtherTasks'!B:B,A21,'Error-OtherTasks'!C:C,"Housekeeping*")+SUMIFS('Error-OtherTasks'!D:D,'Error-OtherTasks'!B:B,A21,'Error-OtherTasks'!C:C,"Not Following SOP*")</f>
        <v>1</v>
      </c>
      <c r="AB21" s="267">
        <f>MAX(0,Params!$B$5-AA21)</f>
        <v>9</v>
      </c>
      <c r="AC21" s="267">
        <f>SUMIFS(Bonus!D:D,Bonus!B:B,A21)</f>
        <v>0</v>
      </c>
      <c r="AD21" s="277">
        <f>IF(L21&lt;Params!$B$6,"Record",IF(Z21="","",IF(AND(OR(B21="P1-1",B21="P1-2"),MIN(100,Z21+V21+AB21+AC21)&gt;=90,NOT(AND(Q21&lt;&gt;"",Q21&lt;=IF(B21="P1-1",Params!$B$14,Params!$B$23)))),89.9,MIN(100,Z21+V21+AB21+AC21))))</f>
        <v>75.00356427</v>
      </c>
      <c r="AE21" s="267" t="str">
        <f t="shared" si="6"/>
        <v>&lt;80</v>
      </c>
    </row>
    <row r="22" ht="15.75" customHeight="1">
      <c r="A22" s="267" t="s">
        <v>663</v>
      </c>
      <c r="B22" s="267" t="s">
        <v>567</v>
      </c>
      <c r="C22" s="267" t="s">
        <v>767</v>
      </c>
      <c r="D22" s="267"/>
      <c r="E22" s="276"/>
      <c r="F22" s="276">
        <f t="shared" si="1"/>
        <v>0</v>
      </c>
      <c r="G22" s="267">
        <f>'Picking - JOSUE ABREGO'!B5</f>
        <v>6060</v>
      </c>
      <c r="H22" s="267">
        <f>'Putaway - JOSUE ABREGO'!B5</f>
        <v>41</v>
      </c>
      <c r="I22" s="277">
        <f t="shared" si="2"/>
        <v>101.6833333</v>
      </c>
      <c r="J22" s="267">
        <f>'Picking - JOSUE ABREGO'!C5</f>
        <v>100.2098693</v>
      </c>
      <c r="K22" s="267">
        <f>'Putaway - JOSUE ABREGO'!C5</f>
        <v>26.56</v>
      </c>
      <c r="L22" s="267">
        <f>'Picking - JOSUE ABREGO'!F5+'Putaway - JOSUE ABREGO'!F5</f>
        <v>24</v>
      </c>
      <c r="M22" s="267">
        <f>'Picking - JOSUE ABREGO'!D5</f>
        <v>8808</v>
      </c>
      <c r="N22" s="267">
        <f>'Picking - JOSUE ABREGO'!E5</f>
        <v>31</v>
      </c>
      <c r="O22" s="267">
        <f>'Putaway - JOSUE ABREGO'!E5</f>
        <v>8</v>
      </c>
      <c r="P22" s="267">
        <f>'Putaway - JOSUE ABREGO'!D5</f>
        <v>0</v>
      </c>
      <c r="Q22" s="278">
        <f t="shared" si="3"/>
        <v>0.003519527702</v>
      </c>
      <c r="R22" s="277">
        <f>IF(Q22="","",MAX(0,20-MAX(0,(Q22-Params!$B$3)/IF(B22="P1-1",Params!$B$24,Params!$B$4))))</f>
        <v>15.9609446</v>
      </c>
      <c r="S22" s="278">
        <f t="shared" si="4"/>
        <v>0</v>
      </c>
      <c r="T22" s="277">
        <f>IF(N(O22)=0,N(P22),MAX(0,N(P22)-ROUNDDOWN(O22/Params!$B$25,0)))</f>
        <v>0</v>
      </c>
      <c r="U22" s="267">
        <f>SUMIFS('Error-OtherTasks'!D:D,'Error-OtherTasks'!B:B,A22,'Error-OtherTasks'!C:C,"Sub Order*")+SUMIFS('Error-OtherTasks'!D:D,'Error-OtherTasks'!B:B,A22,'Error-OtherTasks'!C:C,"Trailer Push*")+SUMIFS('Error-OtherTasks'!D:D,'Error-OtherTasks'!B:B,A22,'Error-OtherTasks'!C:C,"Moving")+SUMIFS('Error-OtherTasks'!D:D,'Error-OtherTasks'!B:B,A22,'Error-OtherTasks'!C:C,"Inventory")+SUMIFS('Error-OtherTasks'!D:D,'Error-OtherTasks'!B:B,A22,'Error-OtherTasks'!C:C,"Other-Task*")</f>
        <v>0</v>
      </c>
      <c r="V22" s="277">
        <f t="shared" si="5"/>
        <v>15.9609446</v>
      </c>
      <c r="W22" s="277">
        <f>IF(G22=0,"",Params!$B$1+Params!$B$2*(J22*$D$3-VLOOKUP(B22,Params!$D$2:$E$6,2,0)))</f>
        <v>58.36673844</v>
      </c>
      <c r="X22" s="277">
        <f>IF(H22=0,"",Params!$B$1+Params!$B$2*(K22*$D$3-VLOOKUP(B22,Params!$D$9:$E$13,2,0)))</f>
        <v>53.54608</v>
      </c>
      <c r="Y22" s="267">
        <f>IF(C22="Inventory",IF(D22="Excellent",Params!$B$13,IF(D22="Good",Params!$B$12,Params!$B$11)),0)</f>
        <v>0</v>
      </c>
      <c r="Z22" s="277">
        <f>IF(G22+H22+IF(C22="Inventory",N(E22),0)=0,Params!$B$1,IF(I22&lt;Params!$B$21,MIN(Params!$B$22,(IF(G22=0,0,W22*G22)+IF(H22=0,0,X22*H22)+IF(C22="Inventory",Y22*N(E22),0))/(G22+H22+IF(C22="Inventory",N(E22),0))),(IF(G22=0,0,W22*G22)+IF(H22=0,0,X22*H22)+IF(C22="Inventory",Y22*N(E22),0))/(G22+H22+IF(C22="Inventory",N(E22),0))))</f>
        <v>58.3343426</v>
      </c>
      <c r="AA22" s="267">
        <f>SUMIFS('Error-OtherTasks'!D:D,'Error-OtherTasks'!B:B,A22,'Error-OtherTasks'!C:C,"Housekeeping*")+SUMIFS('Error-OtherTasks'!D:D,'Error-OtherTasks'!B:B,A22,'Error-OtherTasks'!C:C,"Not Following SOP*")</f>
        <v>0</v>
      </c>
      <c r="AB22" s="267">
        <f>MAX(0,Params!$B$5-AA22)</f>
        <v>10</v>
      </c>
      <c r="AC22" s="267">
        <f>SUMIFS(Bonus!D:D,Bonus!B:B,A22)</f>
        <v>1</v>
      </c>
      <c r="AD22" s="277">
        <f>IF(L22&lt;Params!$B$6,"Record",IF(Z22="","",IF(AND(OR(B22="P1-1",B22="P1-2"),MIN(100,Z22+V22+AB22+AC22)&gt;=90,NOT(AND(Q22&lt;&gt;"",Q22&lt;=IF(B22="P1-1",Params!$B$14,Params!$B$23)))),89.9,MIN(100,Z22+V22+AB22+AC22))))</f>
        <v>85.2952872</v>
      </c>
      <c r="AE22" s="267" t="str">
        <f t="shared" si="6"/>
        <v>80-90</v>
      </c>
    </row>
    <row r="23" ht="15.75" customHeight="1">
      <c r="A23" s="267" t="s">
        <v>611</v>
      </c>
      <c r="B23" s="267" t="s">
        <v>567</v>
      </c>
      <c r="C23" s="267" t="s">
        <v>767</v>
      </c>
      <c r="D23" s="267"/>
      <c r="E23" s="276"/>
      <c r="F23" s="276">
        <f t="shared" si="1"/>
        <v>0</v>
      </c>
      <c r="G23" s="267">
        <f>'Picking - Juan Sanchez'!B5</f>
        <v>3956</v>
      </c>
      <c r="H23" s="267">
        <f>'Putaway - Juan Sanchez'!B5</f>
        <v>544</v>
      </c>
      <c r="I23" s="277">
        <f t="shared" si="2"/>
        <v>75</v>
      </c>
      <c r="J23" s="267">
        <f>'Picking - Juan Sanchez'!C5</f>
        <v>102.4206218</v>
      </c>
      <c r="K23" s="267">
        <f>'Putaway - Juan Sanchez'!C5</f>
        <v>43.01</v>
      </c>
      <c r="L23" s="267">
        <f>'Picking - Juan Sanchez'!F5+'Putaway - Juan Sanchez'!F5</f>
        <v>18</v>
      </c>
      <c r="M23" s="267">
        <f>'Picking - Juan Sanchez'!D5</f>
        <v>5958</v>
      </c>
      <c r="N23" s="267">
        <f>'Picking - Juan Sanchez'!E5</f>
        <v>20</v>
      </c>
      <c r="O23" s="267">
        <f>'Putaway - Juan Sanchez'!E5</f>
        <v>74</v>
      </c>
      <c r="P23" s="267">
        <f>'Putaway - Juan Sanchez'!D5</f>
        <v>0</v>
      </c>
      <c r="Q23" s="278">
        <f t="shared" si="3"/>
        <v>0.003356831151</v>
      </c>
      <c r="R23" s="277">
        <f>IF(Q23="","",MAX(0,20-MAX(0,(Q23-Params!$B$3)/IF(B23="P1-1",Params!$B$24,Params!$B$4))))</f>
        <v>16.2863377</v>
      </c>
      <c r="S23" s="278">
        <f t="shared" si="4"/>
        <v>0</v>
      </c>
      <c r="T23" s="277">
        <f>IF(N(O23)=0,N(P23),MAX(0,N(P23)-ROUNDDOWN(O23/Params!$B$25,0)))</f>
        <v>0</v>
      </c>
      <c r="U23" s="267">
        <f>SUMIFS('Error-OtherTasks'!D:D,'Error-OtherTasks'!B:B,A23,'Error-OtherTasks'!C:C,"Sub Order*")+SUMIFS('Error-OtherTasks'!D:D,'Error-OtherTasks'!B:B,A23,'Error-OtherTasks'!C:C,"Trailer Push*")+SUMIFS('Error-OtherTasks'!D:D,'Error-OtherTasks'!B:B,A23,'Error-OtherTasks'!C:C,"Moving")+SUMIFS('Error-OtherTasks'!D:D,'Error-OtherTasks'!B:B,A23,'Error-OtherTasks'!C:C,"Inventory")+SUMIFS('Error-OtherTasks'!D:D,'Error-OtherTasks'!B:B,A23,'Error-OtherTasks'!C:C,"Other-Task*")</f>
        <v>0</v>
      </c>
      <c r="V23" s="277">
        <f t="shared" si="5"/>
        <v>16.2863377</v>
      </c>
      <c r="W23" s="277">
        <f>IF(G23=0,"",Params!$B$1+Params!$B$2*(J23*$D$3-VLOOKUP(B23,Params!$D$2:$E$6,2,0)))</f>
        <v>59.06975775</v>
      </c>
      <c r="X23" s="277">
        <f>IF(H23=0,"",Params!$B$1+Params!$B$2*(K23*$D$3-VLOOKUP(B23,Params!$D$9:$E$13,2,0)))</f>
        <v>58.77718</v>
      </c>
      <c r="Y23" s="267">
        <f>IF(C23="Inventory",IF(D23="Excellent",Params!$B$13,IF(D23="Good",Params!$B$12,Params!$B$11)),0)</f>
        <v>0</v>
      </c>
      <c r="Z23" s="277">
        <f>IF(G23+H23+IF(C23="Inventory",N(E23),0)=0,Params!$B$1,IF(I23&lt;Params!$B$21,MIN(Params!$B$22,(IF(G23=0,0,W23*G23)+IF(H23=0,0,X23*H23)+IF(C23="Inventory",Y23*N(E23),0))/(G23+H23+IF(C23="Inventory",N(E23),0))),(IF(G23=0,0,W23*G23)+IF(H23=0,0,X23*H23)+IF(C23="Inventory",Y23*N(E23),0))/(G23+H23+IF(C23="Inventory",N(E23),0))))</f>
        <v>59.03438835</v>
      </c>
      <c r="AA23" s="267">
        <f>SUMIFS('Error-OtherTasks'!D:D,'Error-OtherTasks'!B:B,A23,'Error-OtherTasks'!C:C,"Housekeeping*")+SUMIFS('Error-OtherTasks'!D:D,'Error-OtherTasks'!B:B,A23,'Error-OtherTasks'!C:C,"Not Following SOP*")</f>
        <v>7</v>
      </c>
      <c r="AB23" s="267">
        <f>MAX(0,Params!$B$5-AA23)</f>
        <v>3</v>
      </c>
      <c r="AC23" s="267">
        <f>SUMIFS(Bonus!D:D,Bonus!B:B,A23)</f>
        <v>1</v>
      </c>
      <c r="AD23" s="277">
        <f>IF(L23&lt;Params!$B$6,"Record",IF(Z23="","",IF(AND(OR(B23="P1-1",B23="P1-2"),MIN(100,Z23+V23+AB23+AC23)&gt;=90,NOT(AND(Q23&lt;&gt;"",Q23&lt;=IF(B23="P1-1",Params!$B$14,Params!$B$23)))),89.9,MIN(100,Z23+V23+AB23+AC23))))</f>
        <v>79.32072604</v>
      </c>
      <c r="AE23" s="267" t="str">
        <f t="shared" si="6"/>
        <v>&lt;80</v>
      </c>
    </row>
    <row r="24" ht="15.75" customHeight="1">
      <c r="A24" s="267" t="s">
        <v>666</v>
      </c>
      <c r="B24" s="267" t="s">
        <v>567</v>
      </c>
      <c r="C24" s="267" t="s">
        <v>767</v>
      </c>
      <c r="D24" s="267"/>
      <c r="E24" s="276"/>
      <c r="F24" s="276">
        <f t="shared" si="1"/>
        <v>0</v>
      </c>
      <c r="G24" s="267">
        <f>'Picking - Miguel'!B5</f>
        <v>3882</v>
      </c>
      <c r="H24" s="267">
        <f>'Putaway - Miguel'!B5</f>
        <v>1812</v>
      </c>
      <c r="I24" s="277">
        <f t="shared" si="2"/>
        <v>94.9</v>
      </c>
      <c r="J24" s="267">
        <f>'Picking - Miguel'!C5</f>
        <v>129.7881329</v>
      </c>
      <c r="K24" s="267">
        <f>'Putaway - Miguel'!C5</f>
        <v>35.82</v>
      </c>
      <c r="L24" s="267">
        <f>'Picking - Miguel'!F5+'Putaway - Miguel'!F5</f>
        <v>25</v>
      </c>
      <c r="M24" s="267">
        <f>'Picking - Miguel'!D5</f>
        <v>6267</v>
      </c>
      <c r="N24" s="267">
        <f>'Picking - Miguel'!E5</f>
        <v>20</v>
      </c>
      <c r="O24" s="267">
        <f>'Putaway - Miguel'!E5</f>
        <v>179</v>
      </c>
      <c r="P24" s="267">
        <f>'Putaway - Miguel'!D5</f>
        <v>1</v>
      </c>
      <c r="Q24" s="278">
        <f t="shared" si="3"/>
        <v>0.003191319611</v>
      </c>
      <c r="R24" s="277">
        <f>IF(Q24="","",MAX(0,20-MAX(0,(Q24-Params!$B$3)/IF(B24="P1-1",Params!$B$24,Params!$B$4))))</f>
        <v>16.61736078</v>
      </c>
      <c r="S24" s="278">
        <f t="shared" si="4"/>
        <v>0.005586592179</v>
      </c>
      <c r="T24" s="277">
        <f>IF(N(O24)=0,N(P24),MAX(0,N(P24)-ROUNDDOWN(O24/Params!$B$25,0)))</f>
        <v>1</v>
      </c>
      <c r="U24" s="267">
        <f>SUMIFS('Error-OtherTasks'!D:D,'Error-OtherTasks'!B:B,A24,'Error-OtherTasks'!C:C,"Sub Order*")+SUMIFS('Error-OtherTasks'!D:D,'Error-OtherTasks'!B:B,A24,'Error-OtherTasks'!C:C,"Trailer Push*")+SUMIFS('Error-OtherTasks'!D:D,'Error-OtherTasks'!B:B,A24,'Error-OtherTasks'!C:C,"Moving")+SUMIFS('Error-OtherTasks'!D:D,'Error-OtherTasks'!B:B,A24,'Error-OtherTasks'!C:C,"Inventory")+SUMIFS('Error-OtherTasks'!D:D,'Error-OtherTasks'!B:B,A24,'Error-OtherTasks'!C:C,"Other-Task*")</f>
        <v>0</v>
      </c>
      <c r="V24" s="277">
        <f t="shared" si="5"/>
        <v>15.61736078</v>
      </c>
      <c r="W24" s="277">
        <f>IF(G24=0,"",Params!$B$1+Params!$B$2*(J24*$D$3-VLOOKUP(B24,Params!$D$2:$E$6,2,0)))</f>
        <v>67.77262627</v>
      </c>
      <c r="X24" s="277">
        <f>IF(H24=0,"",Params!$B$1+Params!$B$2*(K24*$D$3-VLOOKUP(B24,Params!$D$9:$E$13,2,0)))</f>
        <v>56.49076</v>
      </c>
      <c r="Y24" s="267">
        <f>IF(C24="Inventory",IF(D24="Excellent",Params!$B$13,IF(D24="Good",Params!$B$12,Params!$B$11)),0)</f>
        <v>0</v>
      </c>
      <c r="Z24" s="277">
        <f>IF(G24+H24+IF(C24="Inventory",N(E24),0)=0,Params!$B$1,IF(I24&lt;Params!$B$21,MIN(Params!$B$22,(IF(G24=0,0,W24*G24)+IF(H24=0,0,X24*H24)+IF(C24="Inventory",Y24*N(E24),0))/(G24+H24+IF(C24="Inventory",N(E24),0))),(IF(G24=0,0,W24*G24)+IF(H24=0,0,X24*H24)+IF(C24="Inventory",Y24*N(E24),0))/(G24+H24+IF(C24="Inventory",N(E24),0))))</f>
        <v>64.18240118</v>
      </c>
      <c r="AA24" s="267">
        <f>SUMIFS('Error-OtherTasks'!D:D,'Error-OtherTasks'!B:B,A24,'Error-OtherTasks'!C:C,"Housekeeping*")+SUMIFS('Error-OtherTasks'!D:D,'Error-OtherTasks'!B:B,A24,'Error-OtherTasks'!C:C,"Not Following SOP*")</f>
        <v>0</v>
      </c>
      <c r="AB24" s="267">
        <f>MAX(0,Params!$B$5-AA24)</f>
        <v>10</v>
      </c>
      <c r="AC24" s="267">
        <f>SUMIFS(Bonus!D:D,Bonus!B:B,A24)</f>
        <v>0</v>
      </c>
      <c r="AD24" s="277">
        <f>IF(L24&lt;Params!$B$6,"Record",IF(Z24="","",IF(AND(OR(B24="P1-1",B24="P1-2"),MIN(100,Z24+V24+AB24+AC24)&gt;=90,NOT(AND(Q24&lt;&gt;"",Q24&lt;=IF(B24="P1-1",Params!$B$14,Params!$B$23)))),89.9,MIN(100,Z24+V24+AB24+AC24))))</f>
        <v>89.79976195</v>
      </c>
      <c r="AE24" s="267" t="str">
        <f t="shared" si="6"/>
        <v>80-90</v>
      </c>
    </row>
    <row r="25" ht="15.75" customHeight="1">
      <c r="A25" s="284" t="s">
        <v>669</v>
      </c>
      <c r="B25" s="267" t="s">
        <v>567</v>
      </c>
      <c r="C25" s="267" t="s">
        <v>767</v>
      </c>
      <c r="D25" s="267"/>
      <c r="E25" s="276"/>
      <c r="F25" s="276">
        <f t="shared" si="1"/>
        <v>0</v>
      </c>
      <c r="G25" s="267">
        <f>'Picking - Ramiro'!B5</f>
        <v>5223</v>
      </c>
      <c r="H25" s="267">
        <f>'Putaway - Ramiro'!B5</f>
        <v>0</v>
      </c>
      <c r="I25" s="277">
        <f t="shared" si="2"/>
        <v>87.05</v>
      </c>
      <c r="J25" s="267">
        <f>'Picking - Ramiro'!C5</f>
        <v>100.4399196</v>
      </c>
      <c r="K25" s="267">
        <f>'Putaway - Ramiro'!C5</f>
        <v>0</v>
      </c>
      <c r="L25" s="267">
        <f>'Picking - Ramiro'!F5+'Putaway - Ramiro'!F5</f>
        <v>24</v>
      </c>
      <c r="M25" s="267">
        <f>'Picking - Ramiro'!D5</f>
        <v>7656</v>
      </c>
      <c r="N25" s="267">
        <f>'Picking - Ramiro'!E5</f>
        <v>26</v>
      </c>
      <c r="O25" s="267">
        <f>'Putaway - Ramiro'!E5</f>
        <v>0</v>
      </c>
      <c r="P25" s="267">
        <f>'Putaway - Ramiro'!D5</f>
        <v>0</v>
      </c>
      <c r="Q25" s="278">
        <f t="shared" si="3"/>
        <v>0.003396029258</v>
      </c>
      <c r="R25" s="277">
        <f>IF(Q25="","",MAX(0,20-MAX(0,(Q25-Params!$B$3)/IF(B25="P1-1",Params!$B$24,Params!$B$4))))</f>
        <v>16.20794148</v>
      </c>
      <c r="S25" s="278" t="str">
        <f t="shared" si="4"/>
        <v/>
      </c>
      <c r="T25" s="277">
        <f>IF(N(O25)=0,N(P25),MAX(0,N(P25)-ROUNDDOWN(O25/Params!$B$25,0)))</f>
        <v>0</v>
      </c>
      <c r="U25" s="267">
        <f>SUMIFS('Error-OtherTasks'!D:D,'Error-OtherTasks'!B:B,A25,'Error-OtherTasks'!C:C,"Sub Order*")+SUMIFS('Error-OtherTasks'!D:D,'Error-OtherTasks'!B:B,A25,'Error-OtherTasks'!C:C,"Trailer Push*")+SUMIFS('Error-OtherTasks'!D:D,'Error-OtherTasks'!B:B,A25,'Error-OtherTasks'!C:C,"Moving")+SUMIFS('Error-OtherTasks'!D:D,'Error-OtherTasks'!B:B,A25,'Error-OtherTasks'!C:C,"Inventory")+SUMIFS('Error-OtherTasks'!D:D,'Error-OtherTasks'!B:B,A25,'Error-OtherTasks'!C:C,"Other-Task*")</f>
        <v>1</v>
      </c>
      <c r="V25" s="277">
        <f t="shared" si="5"/>
        <v>15.20794148</v>
      </c>
      <c r="W25" s="277">
        <f>IF(G25=0,"",Params!$B$1+Params!$B$2*(J25*$D$3-VLOOKUP(B25,Params!$D$2:$E$6,2,0)))</f>
        <v>58.43989443</v>
      </c>
      <c r="X25" s="277" t="str">
        <f>IF(H25=0,"",Params!$B$1+Params!$B$2*(K25*$D$3-VLOOKUP(B25,Params!$D$9:$E$13,2,0)))</f>
        <v/>
      </c>
      <c r="Y25" s="267">
        <f>IF(C25="Inventory",IF(D25="Excellent",Params!$B$13,IF(D25="Good",Params!$B$12,Params!$B$11)),0)</f>
        <v>0</v>
      </c>
      <c r="Z25" s="277">
        <f>IF(G25+H25+IF(C25="Inventory",N(E25),0)=0,Params!$B$1,IF(I25&lt;Params!$B$21,MIN(Params!$B$22,(IF(G25=0,0,W25*G25)+IF(H25=0,0,X25*H25)+IF(C25="Inventory",Y25*N(E25),0))/(G25+H25+IF(C25="Inventory",N(E25),0))),(IF(G25=0,0,W25*G25)+IF(H25=0,0,X25*H25)+IF(C25="Inventory",Y25*N(E25),0))/(G25+H25+IF(C25="Inventory",N(E25),0))))</f>
        <v>58.43989443</v>
      </c>
      <c r="AA25" s="267">
        <f>SUMIFS('Error-OtherTasks'!D:D,'Error-OtherTasks'!B:B,A25,'Error-OtherTasks'!C:C,"Housekeeping*")+SUMIFS('Error-OtherTasks'!D:D,'Error-OtherTasks'!B:B,A25,'Error-OtherTasks'!C:C,"Not Following SOP*")</f>
        <v>1</v>
      </c>
      <c r="AB25" s="267">
        <f>MAX(0,Params!$B$5-AA25)</f>
        <v>9</v>
      </c>
      <c r="AC25" s="267">
        <f>SUMIFS(Bonus!D:D,Bonus!B:B,A25)</f>
        <v>0</v>
      </c>
      <c r="AD25" s="277">
        <f>IF(L25&lt;Params!$B$6,"Record",IF(Z25="","",IF(AND(OR(B25="P1-1",B25="P1-2"),MIN(100,Z25+V25+AB25+AC25)&gt;=90,NOT(AND(Q25&lt;&gt;"",Q25&lt;=IF(B25="P1-1",Params!$B$14,Params!$B$23)))),89.9,MIN(100,Z25+V25+AB25+AC25))))</f>
        <v>82.64783591</v>
      </c>
      <c r="AE25" s="267" t="str">
        <f t="shared" si="6"/>
        <v>80-90</v>
      </c>
    </row>
    <row r="26" ht="15.75" customHeight="1">
      <c r="A26" s="293" t="s">
        <v>617</v>
      </c>
      <c r="B26" s="267" t="s">
        <v>565</v>
      </c>
      <c r="C26" s="267" t="s">
        <v>767</v>
      </c>
      <c r="D26" s="267"/>
      <c r="E26" s="276"/>
      <c r="F26" s="276">
        <f t="shared" si="1"/>
        <v>0</v>
      </c>
      <c r="G26" s="267">
        <f>'Picking - Jefferson Castillo'!B5</f>
        <v>4656</v>
      </c>
      <c r="H26" s="267">
        <f>'Putaway - Jefferson Castillo'!B5</f>
        <v>0</v>
      </c>
      <c r="I26" s="277">
        <f t="shared" si="2"/>
        <v>77.6</v>
      </c>
      <c r="J26" s="267">
        <f>'Picking - Jefferson Castillo'!C5</f>
        <v>86.95579897</v>
      </c>
      <c r="K26" s="267">
        <f>'Putaway - Jefferson Castillo'!C5</f>
        <v>0</v>
      </c>
      <c r="L26" s="267">
        <f>'Picking - Jefferson Castillo'!F5+'Putaway - Jefferson Castillo'!F5</f>
        <v>19</v>
      </c>
      <c r="M26" s="267">
        <f>'Picking - Jefferson Castillo'!D5</f>
        <v>5878</v>
      </c>
      <c r="N26" s="267">
        <f>'Picking - Jefferson Castillo'!E5</f>
        <v>6</v>
      </c>
      <c r="O26" s="267">
        <f>'Putaway - Jefferson Castillo'!E5</f>
        <v>0</v>
      </c>
      <c r="P26" s="267">
        <f>'Putaway - Jefferson Castillo'!D5</f>
        <v>0</v>
      </c>
      <c r="Q26" s="278">
        <f t="shared" si="3"/>
        <v>0.001020755359</v>
      </c>
      <c r="R26" s="277">
        <f>IF(Q26="","",MAX(0,20-MAX(0,(Q26-Params!$B$3)/IF(B26="P1-1",Params!$B$24,Params!$B$4))))</f>
        <v>20</v>
      </c>
      <c r="S26" s="278" t="str">
        <f t="shared" si="4"/>
        <v/>
      </c>
      <c r="T26" s="277">
        <f>IF(N(O26)=0,N(P26),MAX(0,N(P26)-ROUNDDOWN(O26/Params!$B$25,0)))</f>
        <v>0</v>
      </c>
      <c r="U26" s="267">
        <f>SUMIFS('Error-OtherTasks'!D:D,'Error-OtherTasks'!B:B,A26,'Error-OtherTasks'!C:C,"Sub Order*")+SUMIFS('Error-OtherTasks'!D:D,'Error-OtherTasks'!B:B,A26,'Error-OtherTasks'!C:C,"Trailer Push*")+SUMIFS('Error-OtherTasks'!D:D,'Error-OtherTasks'!B:B,A26,'Error-OtherTasks'!C:C,"Moving")+SUMIFS('Error-OtherTasks'!D:D,'Error-OtherTasks'!B:B,A26,'Error-OtherTasks'!C:C,"Inventory")+SUMIFS('Error-OtherTasks'!D:D,'Error-OtherTasks'!B:B,A26,'Error-OtherTasks'!C:C,"Other-Task*")</f>
        <v>0</v>
      </c>
      <c r="V26" s="277">
        <f t="shared" si="5"/>
        <v>20</v>
      </c>
      <c r="W26" s="277">
        <f>IF(G26=0,"",Params!$B$1+Params!$B$2*(J26*$D$3-VLOOKUP(B26,Params!$D$2:$E$6,2,0)))</f>
        <v>61.65194407</v>
      </c>
      <c r="X26" s="277" t="str">
        <f>IF(H26=0,"",Params!$B$1+Params!$B$2*(K26*$D$3-VLOOKUP(B26,Params!$D$9:$E$13,2,0)))</f>
        <v/>
      </c>
      <c r="Y26" s="267">
        <f>IF(C26="Inventory",IF(D26="Excellent",Params!$B$13,IF(D26="Good",Params!$B$12,Params!$B$11)),0)</f>
        <v>0</v>
      </c>
      <c r="Z26" s="277">
        <f>IF(G26+H26+IF(C26="Inventory",N(E26),0)=0,Params!$B$1,IF(I26&lt;Params!$B$21,MIN(Params!$B$22,(IF(G26=0,0,W26*G26)+IF(H26=0,0,X26*H26)+IF(C26="Inventory",Y26*N(E26),0))/(G26+H26+IF(C26="Inventory",N(E26),0))),(IF(G26=0,0,W26*G26)+IF(H26=0,0,X26*H26)+IF(C26="Inventory",Y26*N(E26),0))/(G26+H26+IF(C26="Inventory",N(E26),0))))</f>
        <v>61.65194407</v>
      </c>
      <c r="AA26" s="267">
        <f>SUMIFS('Error-OtherTasks'!D:D,'Error-OtherTasks'!B:B,A26,'Error-OtherTasks'!C:C,"Housekeeping*")+SUMIFS('Error-OtherTasks'!D:D,'Error-OtherTasks'!B:B,A26,'Error-OtherTasks'!C:C,"Not Following SOP*")</f>
        <v>6</v>
      </c>
      <c r="AB26" s="267">
        <f>MAX(0,Params!$B$5-AA26)</f>
        <v>4</v>
      </c>
      <c r="AC26" s="267">
        <f>SUMIFS(Bonus!D:D,Bonus!B:B,A26)</f>
        <v>0</v>
      </c>
      <c r="AD26" s="277">
        <f>IF(L26&lt;Params!$B$6,"Record",IF(Z26="","",IF(AND(OR(B26="P1-1",B26="P1-2"),MIN(100,Z26+V26+AB26+AC26)&gt;=90,NOT(AND(Q26&lt;&gt;"",Q26&lt;=IF(B26="P1-1",Params!$B$14,Params!$B$23)))),89.9,MIN(100,Z26+V26+AB26+AC26))))</f>
        <v>85.65194407</v>
      </c>
      <c r="AE26" s="267" t="str">
        <f t="shared" si="6"/>
        <v>80-90</v>
      </c>
    </row>
    <row r="27" ht="15.75" customHeight="1">
      <c r="A27" s="267" t="s">
        <v>667</v>
      </c>
      <c r="B27" s="267" t="s">
        <v>565</v>
      </c>
      <c r="C27" s="267" t="s">
        <v>767</v>
      </c>
      <c r="D27" s="267"/>
      <c r="E27" s="276"/>
      <c r="F27" s="276">
        <f t="shared" si="1"/>
        <v>0</v>
      </c>
      <c r="G27" s="267">
        <f>'Picking - Reinaldo'!B5</f>
        <v>5591</v>
      </c>
      <c r="H27" s="267">
        <f>'Putaway - Reinaldo'!B5</f>
        <v>318</v>
      </c>
      <c r="I27" s="277">
        <f t="shared" si="2"/>
        <v>98.48333333</v>
      </c>
      <c r="J27" s="267">
        <f>'Picking - Reinaldo'!C5</f>
        <v>84.35935611</v>
      </c>
      <c r="K27" s="267">
        <f>'Putaway - Reinaldo'!C5</f>
        <v>41.92</v>
      </c>
      <c r="L27" s="267">
        <f>'Picking - Reinaldo'!F5+'Putaway - Reinaldo'!F5</f>
        <v>23</v>
      </c>
      <c r="M27" s="267">
        <f>'Picking - Reinaldo'!D5</f>
        <v>5916</v>
      </c>
      <c r="N27" s="267">
        <f>'Picking - Reinaldo'!E5</f>
        <v>21</v>
      </c>
      <c r="O27" s="267">
        <f>'Putaway - Reinaldo'!E5</f>
        <v>21</v>
      </c>
      <c r="P27" s="267">
        <f>'Putaway - Reinaldo'!D5</f>
        <v>0</v>
      </c>
      <c r="Q27" s="278">
        <f t="shared" si="3"/>
        <v>0.00354969574</v>
      </c>
      <c r="R27" s="277">
        <f>IF(Q27="","",MAX(0,20-MAX(0,(Q27-Params!$B$3)/IF(B27="P1-1",Params!$B$24,Params!$B$4))))</f>
        <v>17.95030426</v>
      </c>
      <c r="S27" s="278">
        <f t="shared" si="4"/>
        <v>0</v>
      </c>
      <c r="T27" s="277">
        <f>IF(N(O27)=0,N(P27),MAX(0,N(P27)-ROUNDDOWN(O27/Params!$B$25,0)))</f>
        <v>0</v>
      </c>
      <c r="U27" s="267">
        <f>SUMIFS('Error-OtherTasks'!D:D,'Error-OtherTasks'!B:B,A27,'Error-OtherTasks'!C:C,"Sub Order*")+SUMIFS('Error-OtherTasks'!D:D,'Error-OtherTasks'!B:B,A27,'Error-OtherTasks'!C:C,"Trailer Push*")+SUMIFS('Error-OtherTasks'!D:D,'Error-OtherTasks'!B:B,A27,'Error-OtherTasks'!C:C,"Moving")+SUMIFS('Error-OtherTasks'!D:D,'Error-OtherTasks'!B:B,A27,'Error-OtherTasks'!C:C,"Inventory")+SUMIFS('Error-OtherTasks'!D:D,'Error-OtherTasks'!B:B,A27,'Error-OtherTasks'!C:C,"Other-Task*")</f>
        <v>0</v>
      </c>
      <c r="V27" s="277">
        <f t="shared" si="5"/>
        <v>17.95030426</v>
      </c>
      <c r="W27" s="277">
        <f>IF(G27=0,"",Params!$B$1+Params!$B$2*(J27*$D$3-VLOOKUP(B27,Params!$D$2:$E$6,2,0)))</f>
        <v>60.82627524</v>
      </c>
      <c r="X27" s="277">
        <f>IF(H27=0,"",Params!$B$1+Params!$B$2*(K27*$D$3-VLOOKUP(B27,Params!$D$9:$E$13,2,0)))</f>
        <v>59.33056</v>
      </c>
      <c r="Y27" s="267">
        <f>IF(C27="Inventory",IF(D27="Excellent",Params!$B$13,IF(D27="Good",Params!$B$12,Params!$B$11)),0)</f>
        <v>0</v>
      </c>
      <c r="Z27" s="277">
        <f>IF(G27+H27+IF(C27="Inventory",N(E27),0)=0,Params!$B$1,IF(I27&lt;Params!$B$21,MIN(Params!$B$22,(IF(G27=0,0,W27*G27)+IF(H27=0,0,X27*H27)+IF(C27="Inventory",Y27*N(E27),0))/(G27+H27+IF(C27="Inventory",N(E27),0))),(IF(G27=0,0,W27*G27)+IF(H27=0,0,X27*H27)+IF(C27="Inventory",Y27*N(E27),0))/(G27+H27+IF(C27="Inventory",N(E27),0))))</f>
        <v>60.74578151</v>
      </c>
      <c r="AA27" s="267">
        <f>SUMIFS('Error-OtherTasks'!D:D,'Error-OtherTasks'!B:B,A27,'Error-OtherTasks'!C:C,"Housekeeping*")+SUMIFS('Error-OtherTasks'!D:D,'Error-OtherTasks'!B:B,A27,'Error-OtherTasks'!C:C,"Not Following SOP*")</f>
        <v>1</v>
      </c>
      <c r="AB27" s="267">
        <f>MAX(0,Params!$B$5-AA27)</f>
        <v>9</v>
      </c>
      <c r="AC27" s="267">
        <f>SUMIFS(Bonus!D:D,Bonus!B:B,A27)</f>
        <v>0</v>
      </c>
      <c r="AD27" s="277">
        <f>IF(L27&lt;Params!$B$6,"Record",IF(Z27="","",IF(AND(OR(B27="P1-1",B27="P1-2"),MIN(100,Z27+V27+AB27+AC27)&gt;=90,NOT(AND(Q27&lt;&gt;"",Q27&lt;=IF(B27="P1-1",Params!$B$14,Params!$B$23)))),89.9,MIN(100,Z27+V27+AB27+AC27))))</f>
        <v>87.69608577</v>
      </c>
      <c r="AE27" s="267" t="str">
        <f t="shared" si="6"/>
        <v>80-90</v>
      </c>
    </row>
    <row r="28" ht="15.75" customHeight="1">
      <c r="A28" s="267" t="s">
        <v>676</v>
      </c>
      <c r="B28" s="267" t="s">
        <v>565</v>
      </c>
      <c r="C28" s="267" t="s">
        <v>767</v>
      </c>
      <c r="D28" s="267"/>
      <c r="E28" s="276"/>
      <c r="F28" s="276">
        <f t="shared" si="1"/>
        <v>0</v>
      </c>
      <c r="G28" s="267">
        <f>'Picking - Emerson'!B5</f>
        <v>5341</v>
      </c>
      <c r="H28" s="267">
        <f>'Putaway - Emerson'!B5</f>
        <v>0</v>
      </c>
      <c r="I28" s="277">
        <f t="shared" si="2"/>
        <v>89.01666667</v>
      </c>
      <c r="J28" s="267">
        <f>'Picking - Emerson'!C5</f>
        <v>88.23856581</v>
      </c>
      <c r="K28" s="267">
        <f>'Putaway - Emerson'!C5</f>
        <v>0</v>
      </c>
      <c r="L28" s="267">
        <f>'Picking - Emerson'!F5+'Putaway - Emerson'!F5</f>
        <v>22</v>
      </c>
      <c r="M28" s="267">
        <f>'Picking - Emerson'!D5</f>
        <v>6882</v>
      </c>
      <c r="N28" s="267">
        <f>'Picking - Emerson'!E5</f>
        <v>15</v>
      </c>
      <c r="O28" s="267">
        <f>'Putaway - Emerson'!E5</f>
        <v>0</v>
      </c>
      <c r="P28" s="267">
        <f>'Putaway - Emerson'!D5</f>
        <v>0</v>
      </c>
      <c r="Q28" s="278">
        <f t="shared" si="3"/>
        <v>0.002179598954</v>
      </c>
      <c r="R28" s="277">
        <f>IF(Q28="","",MAX(0,20-MAX(0,(Q28-Params!$B$3)/IF(B28="P1-1",Params!$B$24,Params!$B$4))))</f>
        <v>19.32040105</v>
      </c>
      <c r="S28" s="278" t="str">
        <f t="shared" si="4"/>
        <v/>
      </c>
      <c r="T28" s="277">
        <f>IF(N(O28)=0,N(P28),MAX(0,N(P28)-ROUNDDOWN(O28/Params!$B$25,0)))</f>
        <v>0</v>
      </c>
      <c r="U28" s="267">
        <f>SUMIFS('Error-OtherTasks'!D:D,'Error-OtherTasks'!B:B,A28,'Error-OtherTasks'!C:C,"Sub Order*")+SUMIFS('Error-OtherTasks'!D:D,'Error-OtherTasks'!B:B,A28,'Error-OtherTasks'!C:C,"Trailer Push*")+SUMIFS('Error-OtherTasks'!D:D,'Error-OtherTasks'!B:B,A28,'Error-OtherTasks'!C:C,"Moving")+SUMIFS('Error-OtherTasks'!D:D,'Error-OtherTasks'!B:B,A28,'Error-OtherTasks'!C:C,"Inventory")+SUMIFS('Error-OtherTasks'!D:D,'Error-OtherTasks'!B:B,A28,'Error-OtherTasks'!C:C,"Other-Task*")</f>
        <v>0</v>
      </c>
      <c r="V28" s="277">
        <f t="shared" si="5"/>
        <v>19.32040105</v>
      </c>
      <c r="W28" s="277">
        <f>IF(G28=0,"",Params!$B$1+Params!$B$2*(J28*$D$3-VLOOKUP(B28,Params!$D$2:$E$6,2,0)))</f>
        <v>62.05986393</v>
      </c>
      <c r="X28" s="277" t="str">
        <f>IF(H28=0,"",Params!$B$1+Params!$B$2*(K28*$D$3-VLOOKUP(B28,Params!$D$9:$E$13,2,0)))</f>
        <v/>
      </c>
      <c r="Y28" s="267">
        <f>IF(C28="Inventory",IF(D28="Excellent",Params!$B$13,IF(D28="Good",Params!$B$12,Params!$B$11)),0)</f>
        <v>0</v>
      </c>
      <c r="Z28" s="277">
        <f>IF(G28+H28+IF(C28="Inventory",N(E28),0)=0,Params!$B$1,IF(I28&lt;Params!$B$21,MIN(Params!$B$22,(IF(G28=0,0,W28*G28)+IF(H28=0,0,X28*H28)+IF(C28="Inventory",Y28*N(E28),0))/(G28+H28+IF(C28="Inventory",N(E28),0))),(IF(G28=0,0,W28*G28)+IF(H28=0,0,X28*H28)+IF(C28="Inventory",Y28*N(E28),0))/(G28+H28+IF(C28="Inventory",N(E28),0))))</f>
        <v>62.05986393</v>
      </c>
      <c r="AA28" s="267">
        <f>SUMIFS('Error-OtherTasks'!D:D,'Error-OtherTasks'!B:B,A28,'Error-OtherTasks'!C:C,"Housekeeping*")+SUMIFS('Error-OtherTasks'!D:D,'Error-OtherTasks'!B:B,A28,'Error-OtherTasks'!C:C,"Not Following SOP*")</f>
        <v>0</v>
      </c>
      <c r="AB28" s="267">
        <f>MAX(0,Params!$B$5-AA28)</f>
        <v>10</v>
      </c>
      <c r="AC28" s="267">
        <f>SUMIFS(Bonus!D:D,Bonus!B:B,A28)</f>
        <v>0</v>
      </c>
      <c r="AD28" s="277">
        <f>IF(L28&lt;Params!$B$6,"Record",IF(Z28="","",IF(AND(OR(B28="P1-1",B28="P1-2"),MIN(100,Z28+V28+AB28+AC28)&gt;=90,NOT(AND(Q28&lt;&gt;"",Q28&lt;=IF(B28="P1-1",Params!$B$14,Params!$B$23)))),89.9,MIN(100,Z28+V28+AB28+AC28))))</f>
        <v>91.38026497</v>
      </c>
      <c r="AE28" s="267" t="str">
        <f t="shared" si="6"/>
        <v>≥90</v>
      </c>
    </row>
    <row r="29" ht="15.75" customHeight="1">
      <c r="A29" s="267" t="s">
        <v>678</v>
      </c>
      <c r="B29" s="267" t="s">
        <v>565</v>
      </c>
      <c r="C29" s="267" t="s">
        <v>767</v>
      </c>
      <c r="D29" s="267"/>
      <c r="E29" s="276"/>
      <c r="F29" s="276">
        <f t="shared" si="1"/>
        <v>0</v>
      </c>
      <c r="G29" s="267">
        <f>'Picking - Andres'!B5</f>
        <v>4580</v>
      </c>
      <c r="H29" s="267">
        <f>'Putaway - Andres'!B5</f>
        <v>17</v>
      </c>
      <c r="I29" s="277">
        <f t="shared" si="2"/>
        <v>76.61666667</v>
      </c>
      <c r="J29" s="285">
        <f>'Picking - Andres'!C5</f>
        <v>110.5732795</v>
      </c>
      <c r="K29" s="267">
        <f>'Putaway - Andres'!C5</f>
        <v>48.53</v>
      </c>
      <c r="L29" s="267">
        <f>'Picking - Andres'!F5+'Putaway - Andres'!F5</f>
        <v>21</v>
      </c>
      <c r="M29" s="267">
        <f>'Picking - Andres'!D5</f>
        <v>7488</v>
      </c>
      <c r="N29" s="267">
        <f>'Picking - Andres'!E5</f>
        <v>34</v>
      </c>
      <c r="O29" s="267">
        <f>'Putaway - Andres'!E5</f>
        <v>2</v>
      </c>
      <c r="P29" s="267">
        <f>'Putaway - Andres'!D5</f>
        <v>0</v>
      </c>
      <c r="Q29" s="278">
        <f t="shared" si="3"/>
        <v>0.004540598291</v>
      </c>
      <c r="R29" s="277">
        <f>IF(Q29="","",MAX(0,20-MAX(0,(Q29-Params!$B$3)/IF(B29="P1-1",Params!$B$24,Params!$B$4))))</f>
        <v>16.95940171</v>
      </c>
      <c r="S29" s="278">
        <f t="shared" si="4"/>
        <v>0</v>
      </c>
      <c r="T29" s="277">
        <f>IF(N(O29)=0,N(P29),MAX(0,N(P29)-ROUNDDOWN(O29/Params!$B$25,0)))</f>
        <v>0</v>
      </c>
      <c r="U29" s="267">
        <f>SUMIFS('Error-OtherTasks'!D:D,'Error-OtherTasks'!B:B,A29,'Error-OtherTasks'!C:C,"Sub Order*")+SUMIFS('Error-OtherTasks'!D:D,'Error-OtherTasks'!B:B,A29,'Error-OtherTasks'!C:C,"Trailer Push*")+SUMIFS('Error-OtherTasks'!D:D,'Error-OtherTasks'!B:B,A29,'Error-OtherTasks'!C:C,"Moving")+SUMIFS('Error-OtherTasks'!D:D,'Error-OtherTasks'!B:B,A29,'Error-OtherTasks'!C:C,"Inventory")+SUMIFS('Error-OtherTasks'!D:D,'Error-OtherTasks'!B:B,A29,'Error-OtherTasks'!C:C,"Other-Task*")</f>
        <v>0</v>
      </c>
      <c r="V29" s="277">
        <f t="shared" si="5"/>
        <v>16.95940171</v>
      </c>
      <c r="W29" s="277">
        <f>IF(G29=0,"",Params!$B$1+Params!$B$2*(J29*$D$3-VLOOKUP(B29,Params!$D$2:$E$6,2,0)))</f>
        <v>69.16230287</v>
      </c>
      <c r="X29" s="277">
        <f>IF(H29=0,"",Params!$B$1+Params!$B$2*(K29*$D$3-VLOOKUP(B29,Params!$D$9:$E$13,2,0)))</f>
        <v>61.43254</v>
      </c>
      <c r="Y29" s="267">
        <f>IF(C29="Inventory",IF(D29="Excellent",Params!$B$13,IF(D29="Good",Params!$B$12,Params!$B$11)),0)</f>
        <v>0</v>
      </c>
      <c r="Z29" s="277">
        <f>IF(G29+H29+IF(C29="Inventory",N(E29),0)=0,Params!$B$1,IF(I29&lt;Params!$B$21,MIN(Params!$B$22,(IF(G29=0,0,W29*G29)+IF(H29=0,0,X29*H29)+IF(C29="Inventory",Y29*N(E29),0))/(G29+H29+IF(C29="Inventory",N(E29),0))),(IF(G29=0,0,W29*G29)+IF(H29=0,0,X29*H29)+IF(C29="Inventory",Y29*N(E29),0))/(G29+H29+IF(C29="Inventory",N(E29),0))))</f>
        <v>69.13371772</v>
      </c>
      <c r="AA29" s="267">
        <f>SUMIFS('Error-OtherTasks'!D:D,'Error-OtherTasks'!B:B,A29,'Error-OtherTasks'!C:C,"Housekeeping*")+SUMIFS('Error-OtherTasks'!D:D,'Error-OtherTasks'!B:B,A29,'Error-OtherTasks'!C:C,"Not Following SOP*")</f>
        <v>1</v>
      </c>
      <c r="AB29" s="267">
        <f>MAX(0,Params!$B$5-AA29)</f>
        <v>9</v>
      </c>
      <c r="AC29" s="267">
        <f>SUMIFS(Bonus!D:D,Bonus!B:B,A29)</f>
        <v>0</v>
      </c>
      <c r="AD29" s="277">
        <f>IF(L29&lt;Params!$B$6,"Record",IF(Z29="","",IF(AND(OR(B29="P1-1",B29="P1-2"),MIN(100,Z29+V29+AB29+AC29)&gt;=90,NOT(AND(Q29&lt;&gt;"",Q29&lt;=IF(B29="P1-1",Params!$B$14,Params!$B$23)))),89.9,MIN(100,Z29+V29+AB29+AC29))))</f>
        <v>95.09311943</v>
      </c>
      <c r="AE29" s="267" t="str">
        <f t="shared" si="6"/>
        <v>≥90</v>
      </c>
    </row>
    <row r="30" ht="15.75" customHeight="1">
      <c r="A30" s="267" t="s">
        <v>681</v>
      </c>
      <c r="B30" s="267" t="s">
        <v>565</v>
      </c>
      <c r="C30" s="267" t="s">
        <v>767</v>
      </c>
      <c r="D30" s="267"/>
      <c r="E30" s="276"/>
      <c r="F30" s="276">
        <f t="shared" si="1"/>
        <v>0</v>
      </c>
      <c r="G30" s="267">
        <f>'Picking - Manuel'!B5</f>
        <v>4656</v>
      </c>
      <c r="H30" s="267">
        <f>'Putaway - Manuel'!B5</f>
        <v>101</v>
      </c>
      <c r="I30" s="277">
        <f t="shared" si="2"/>
        <v>79.28333333</v>
      </c>
      <c r="J30" s="267">
        <f>'Picking - Manuel'!C5</f>
        <v>98.9121134</v>
      </c>
      <c r="K30" s="267">
        <f>'Putaway - Manuel'!C5</f>
        <v>33.95</v>
      </c>
      <c r="L30" s="267">
        <f>'Picking - Manuel'!F5+'Putaway - Manuel'!F5</f>
        <v>21</v>
      </c>
      <c r="M30" s="267">
        <f>'Picking - Manuel'!D5</f>
        <v>6059</v>
      </c>
      <c r="N30" s="267">
        <f>'Picking - Manuel'!E5</f>
        <v>34</v>
      </c>
      <c r="O30" s="267">
        <f>'Putaway - Manuel'!E5</f>
        <v>10</v>
      </c>
      <c r="P30" s="267">
        <f>'Putaway - Manuel'!D5</f>
        <v>0</v>
      </c>
      <c r="Q30" s="278">
        <f t="shared" si="3"/>
        <v>0.005611487044</v>
      </c>
      <c r="R30" s="277">
        <f>IF(Q30="","",MAX(0,20-MAX(0,(Q30-Params!$B$3)/IF(B30="P1-1",Params!$B$24,Params!$B$4))))</f>
        <v>15.88851296</v>
      </c>
      <c r="S30" s="278">
        <f t="shared" si="4"/>
        <v>0</v>
      </c>
      <c r="T30" s="277">
        <f>IF(N(O30)=0,N(P30),MAX(0,N(P30)-ROUNDDOWN(O30/Params!$B$25,0)))</f>
        <v>0</v>
      </c>
      <c r="U30" s="267">
        <f>SUMIFS('Error-OtherTasks'!D:D,'Error-OtherTasks'!B:B,A30,'Error-OtherTasks'!C:C,"Sub Order*")+SUMIFS('Error-OtherTasks'!D:D,'Error-OtherTasks'!B:B,A30,'Error-OtherTasks'!C:C,"Trailer Push*")+SUMIFS('Error-OtherTasks'!D:D,'Error-OtherTasks'!B:B,A30,'Error-OtherTasks'!C:C,"Moving")+SUMIFS('Error-OtherTasks'!D:D,'Error-OtherTasks'!B:B,A30,'Error-OtherTasks'!C:C,"Inventory")+SUMIFS('Error-OtherTasks'!D:D,'Error-OtherTasks'!B:B,A30,'Error-OtherTasks'!C:C,"Other-Task*")</f>
        <v>0</v>
      </c>
      <c r="V30" s="277">
        <f t="shared" si="5"/>
        <v>15.88851296</v>
      </c>
      <c r="W30" s="277">
        <f>IF(G30=0,"",Params!$B$1+Params!$B$2*(J30*$D$3-VLOOKUP(B30,Params!$D$2:$E$6,2,0)))</f>
        <v>65.45405206</v>
      </c>
      <c r="X30" s="277">
        <f>IF(H30=0,"",Params!$B$1+Params!$B$2*(K30*$D$3-VLOOKUP(B30,Params!$D$9:$E$13,2,0)))</f>
        <v>56.7961</v>
      </c>
      <c r="Y30" s="267">
        <f>IF(C30="Inventory",IF(D30="Excellent",Params!$B$13,IF(D30="Good",Params!$B$12,Params!$B$11)),0)</f>
        <v>0</v>
      </c>
      <c r="Z30" s="277">
        <f>IF(G30+H30+IF(C30="Inventory",N(E30),0)=0,Params!$B$1,IF(I30&lt;Params!$B$21,MIN(Params!$B$22,(IF(G30=0,0,W30*G30)+IF(H30=0,0,X30*H30)+IF(C30="Inventory",Y30*N(E30),0))/(G30+H30+IF(C30="Inventory",N(E30),0))),(IF(G30=0,0,W30*G30)+IF(H30=0,0,X30*H30)+IF(C30="Inventory",Y30*N(E30),0))/(G30+H30+IF(C30="Inventory",N(E30),0))))</f>
        <v>65.27022756</v>
      </c>
      <c r="AA30" s="267">
        <f>SUMIFS('Error-OtherTasks'!D:D,'Error-OtherTasks'!B:B,A30,'Error-OtherTasks'!C:C,"Housekeeping*")+SUMIFS('Error-OtherTasks'!D:D,'Error-OtherTasks'!B:B,A30,'Error-OtherTasks'!C:C,"Not Following SOP*")</f>
        <v>0</v>
      </c>
      <c r="AB30" s="267">
        <f>MAX(0,Params!$B$5-AA30)</f>
        <v>10</v>
      </c>
      <c r="AC30" s="267">
        <f>SUMIFS(Bonus!D:D,Bonus!B:B,A30)</f>
        <v>0</v>
      </c>
      <c r="AD30" s="277">
        <f>IF(L30&lt;Params!$B$6,"Record",IF(Z30="","",IF(AND(OR(B30="P1-1",B30="P1-2"),MIN(100,Z30+V30+AB30+AC30)&gt;=90,NOT(AND(Q30&lt;&gt;"",Q30&lt;=IF(B30="P1-1",Params!$B$14,Params!$B$23)))),89.9,MIN(100,Z30+V30+AB30+AC30))))</f>
        <v>89.9</v>
      </c>
      <c r="AE30" s="267" t="str">
        <f t="shared" si="6"/>
        <v>80-90</v>
      </c>
    </row>
    <row r="31" ht="15.75" customHeight="1">
      <c r="A31" s="284" t="s">
        <v>660</v>
      </c>
      <c r="B31" s="267" t="s">
        <v>565</v>
      </c>
      <c r="C31" s="267" t="s">
        <v>767</v>
      </c>
      <c r="D31" s="267"/>
      <c r="E31" s="276"/>
      <c r="F31" s="276">
        <f t="shared" si="1"/>
        <v>0</v>
      </c>
      <c r="G31" s="267">
        <f>'Picking - Santiago'!B5</f>
        <v>6594</v>
      </c>
      <c r="H31" s="267">
        <f>'Putaway - Santiago'!B5</f>
        <v>0</v>
      </c>
      <c r="I31" s="277">
        <f t="shared" si="2"/>
        <v>109.9</v>
      </c>
      <c r="J31" s="267">
        <f>'Picking - Santiago'!C5</f>
        <v>98.03338126</v>
      </c>
      <c r="K31" s="267">
        <f>'Putaway - Santiago'!C5</f>
        <v>0</v>
      </c>
      <c r="L31" s="267">
        <f>'Picking - Santiago'!F5+'Putaway - Santiago'!F5</f>
        <v>22</v>
      </c>
      <c r="M31" s="267">
        <f>'Picking - Santiago'!D5</f>
        <v>7281</v>
      </c>
      <c r="N31" s="267">
        <f>'Picking - Santiago'!E5</f>
        <v>33</v>
      </c>
      <c r="O31" s="267">
        <f>'Putaway - Santiago'!E5</f>
        <v>0</v>
      </c>
      <c r="P31" s="267">
        <f>'Putaway - Santiago'!D5</f>
        <v>0</v>
      </c>
      <c r="Q31" s="278">
        <f t="shared" si="3"/>
        <v>0.004532344458</v>
      </c>
      <c r="R31" s="277">
        <f>IF(Q31="","",MAX(0,20-MAX(0,(Q31-Params!$B$3)/IF(B31="P1-1",Params!$B$24,Params!$B$4))))</f>
        <v>16.96765554</v>
      </c>
      <c r="S31" s="278" t="str">
        <f t="shared" si="4"/>
        <v/>
      </c>
      <c r="T31" s="277">
        <f>IF(N(O31)=0,N(P31),MAX(0,N(P31)-ROUNDDOWN(O31/Params!$B$25,0)))</f>
        <v>0</v>
      </c>
      <c r="U31" s="267">
        <f>SUMIFS('Error-OtherTasks'!D:D,'Error-OtherTasks'!B:B,A31,'Error-OtherTasks'!C:C,"Sub Order*")+SUMIFS('Error-OtherTasks'!D:D,'Error-OtherTasks'!B:B,A31,'Error-OtherTasks'!C:C,"Trailer Push*")+SUMIFS('Error-OtherTasks'!D:D,'Error-OtherTasks'!B:B,A31,'Error-OtherTasks'!C:C,"Moving")+SUMIFS('Error-OtherTasks'!D:D,'Error-OtherTasks'!B:B,A31,'Error-OtherTasks'!C:C,"Inventory")+SUMIFS('Error-OtherTasks'!D:D,'Error-OtherTasks'!B:B,A31,'Error-OtherTasks'!C:C,"Other-Task*")</f>
        <v>2</v>
      </c>
      <c r="V31" s="277">
        <f t="shared" si="5"/>
        <v>14.96765554</v>
      </c>
      <c r="W31" s="277">
        <f>IF(G31=0,"",Params!$B$1+Params!$B$2*(J31*$D$3-VLOOKUP(B31,Params!$D$2:$E$6,2,0)))</f>
        <v>65.17461524</v>
      </c>
      <c r="X31" s="277" t="str">
        <f>IF(H31=0,"",Params!$B$1+Params!$B$2*(K31*$D$3-VLOOKUP(B31,Params!$D$9:$E$13,2,0)))</f>
        <v/>
      </c>
      <c r="Y31" s="267">
        <f>IF(C31="Inventory",IF(D31="Excellent",Params!$B$13,IF(D31="Good",Params!$B$12,Params!$B$11)),0)</f>
        <v>0</v>
      </c>
      <c r="Z31" s="277">
        <f>IF(G31+H31+IF(C31="Inventory",N(E31),0)=0,Params!$B$1,IF(I31&lt;Params!$B$21,MIN(Params!$B$22,(IF(G31=0,0,W31*G31)+IF(H31=0,0,X31*H31)+IF(C31="Inventory",Y31*N(E31),0))/(G31+H31+IF(C31="Inventory",N(E31),0))),(IF(G31=0,0,W31*G31)+IF(H31=0,0,X31*H31)+IF(C31="Inventory",Y31*N(E31),0))/(G31+H31+IF(C31="Inventory",N(E31),0))))</f>
        <v>65.17461524</v>
      </c>
      <c r="AA31" s="267">
        <f>SUMIFS('Error-OtherTasks'!D:D,'Error-OtherTasks'!B:B,A31,'Error-OtherTasks'!C:C,"Housekeeping*")+SUMIFS('Error-OtherTasks'!D:D,'Error-OtherTasks'!B:B,A31,'Error-OtherTasks'!C:C,"Not Following SOP*")</f>
        <v>12</v>
      </c>
      <c r="AB31" s="267">
        <f>MAX(0,Params!$B$5-AA31)</f>
        <v>0</v>
      </c>
      <c r="AC31" s="267">
        <f>SUMIFS(Bonus!D:D,Bonus!B:B,A31)</f>
        <v>0</v>
      </c>
      <c r="AD31" s="277">
        <f>IF(L31&lt;Params!$B$6,"Record",IF(Z31="","",IF(AND(OR(B31="P1-1",B31="P1-2"),MIN(100,Z31+V31+AB31+AC31)&gt;=90,NOT(AND(Q31&lt;&gt;"",Q31&lt;=IF(B31="P1-1",Params!$B$14,Params!$B$23)))),89.9,MIN(100,Z31+V31+AB31+AC31))))</f>
        <v>80.14227078</v>
      </c>
      <c r="AE31" s="267" t="str">
        <f t="shared" si="6"/>
        <v>80-90</v>
      </c>
    </row>
    <row r="32" ht="15.75" customHeight="1">
      <c r="A32" s="267" t="s">
        <v>559</v>
      </c>
      <c r="B32" s="267" t="s">
        <v>565</v>
      </c>
      <c r="C32" s="267" t="s">
        <v>767</v>
      </c>
      <c r="D32" s="267"/>
      <c r="E32" s="276"/>
      <c r="F32" s="276">
        <f t="shared" si="1"/>
        <v>0</v>
      </c>
      <c r="G32" s="267">
        <f>'Picking - Pablo'!B5</f>
        <v>5366</v>
      </c>
      <c r="H32" s="267">
        <f>'Putaway - Pablo'!B5</f>
        <v>0</v>
      </c>
      <c r="I32" s="277">
        <f t="shared" si="2"/>
        <v>89.43333333</v>
      </c>
      <c r="J32" s="267">
        <f>'Picking - Pablo'!C5</f>
        <v>104.0921841</v>
      </c>
      <c r="K32" s="267">
        <f>'Putaway - Pablo'!C5</f>
        <v>0</v>
      </c>
      <c r="L32" s="267">
        <f>'Picking - Pablo'!F5+'Putaway - Pablo'!F5</f>
        <v>23</v>
      </c>
      <c r="M32" s="267">
        <f>'Picking - Pablo'!D5</f>
        <v>7860</v>
      </c>
      <c r="N32" s="267">
        <f>'Picking - Pablo'!E5</f>
        <v>41</v>
      </c>
      <c r="O32" s="267">
        <f>'Putaway - Pablo'!E5</f>
        <v>0</v>
      </c>
      <c r="P32" s="267">
        <f>'Putaway - Pablo'!D5</f>
        <v>0</v>
      </c>
      <c r="Q32" s="278">
        <f t="shared" si="3"/>
        <v>0.005216284987</v>
      </c>
      <c r="R32" s="277">
        <f>IF(Q32="","",MAX(0,20-MAX(0,(Q32-Params!$B$3)/IF(B32="P1-1",Params!$B$24,Params!$B$4))))</f>
        <v>16.28371501</v>
      </c>
      <c r="S32" s="278" t="str">
        <f t="shared" si="4"/>
        <v/>
      </c>
      <c r="T32" s="277">
        <f>IF(N(O32)=0,N(P32),MAX(0,N(P32)-ROUNDDOWN(O32/Params!$B$25,0)))</f>
        <v>0</v>
      </c>
      <c r="U32" s="267">
        <f>SUMIFS('Error-OtherTasks'!D:D,'Error-OtherTasks'!B:B,A32,'Error-OtherTasks'!C:C,"Sub Order*")+SUMIFS('Error-OtherTasks'!D:D,'Error-OtherTasks'!B:B,A32,'Error-OtherTasks'!C:C,"Trailer Push*")+SUMIFS('Error-OtherTasks'!D:D,'Error-OtherTasks'!B:B,A32,'Error-OtherTasks'!C:C,"Moving")+SUMIFS('Error-OtherTasks'!D:D,'Error-OtherTasks'!B:B,A32,'Error-OtherTasks'!C:C,"Inventory")+SUMIFS('Error-OtherTasks'!D:D,'Error-OtherTasks'!B:B,A32,'Error-OtherTasks'!C:C,"Other-Task*")</f>
        <v>0</v>
      </c>
      <c r="V32" s="277">
        <f t="shared" si="5"/>
        <v>16.28371501</v>
      </c>
      <c r="W32" s="277">
        <f>IF(G32=0,"",Params!$B$1+Params!$B$2*(J32*$D$3-VLOOKUP(B32,Params!$D$2:$E$6,2,0)))</f>
        <v>67.10131455</v>
      </c>
      <c r="X32" s="277" t="str">
        <f>IF(H32=0,"",Params!$B$1+Params!$B$2*(K32*$D$3-VLOOKUP(B32,Params!$D$9:$E$13,2,0)))</f>
        <v/>
      </c>
      <c r="Y32" s="267">
        <f>IF(C32="Inventory",IF(D32="Excellent",Params!$B$13,IF(D32="Good",Params!$B$12,Params!$B$11)),0)</f>
        <v>0</v>
      </c>
      <c r="Z32" s="277">
        <f>IF(G32+H32+IF(C32="Inventory",N(E32),0)=0,Params!$B$1,IF(I32&lt;Params!$B$21,MIN(Params!$B$22,(IF(G32=0,0,W32*G32)+IF(H32=0,0,X32*H32)+IF(C32="Inventory",Y32*N(E32),0))/(G32+H32+IF(C32="Inventory",N(E32),0))),(IF(G32=0,0,W32*G32)+IF(H32=0,0,X32*H32)+IF(C32="Inventory",Y32*N(E32),0))/(G32+H32+IF(C32="Inventory",N(E32),0))))</f>
        <v>67.10131455</v>
      </c>
      <c r="AA32" s="267">
        <f>SUMIFS('Error-OtherTasks'!D:D,'Error-OtherTasks'!B:B,A32,'Error-OtherTasks'!C:C,"Housekeeping*")+SUMIFS('Error-OtherTasks'!D:D,'Error-OtherTasks'!B:B,A32,'Error-OtherTasks'!C:C,"Not Following SOP*")</f>
        <v>0</v>
      </c>
      <c r="AB32" s="267">
        <f>MAX(0,Params!$B$5-AA32)</f>
        <v>10</v>
      </c>
      <c r="AC32" s="267">
        <f>SUMIFS(Bonus!D:D,Bonus!B:B,A32)</f>
        <v>1</v>
      </c>
      <c r="AD32" s="277">
        <f>IF(L32&lt;Params!$B$6,"Record",IF(Z32="","",IF(AND(OR(B32="P1-1",B32="P1-2"),MIN(100,Z32+V32+AB32+AC32)&gt;=90,NOT(AND(Q32&lt;&gt;"",Q32&lt;=IF(B32="P1-1",Params!$B$14,Params!$B$23)))),89.9,MIN(100,Z32+V32+AB32+AC32))))</f>
        <v>89.9</v>
      </c>
      <c r="AE32" s="267" t="str">
        <f t="shared" si="6"/>
        <v>80-90</v>
      </c>
    </row>
    <row r="33" ht="15.75" customHeight="1">
      <c r="A33" s="1" t="s">
        <v>685</v>
      </c>
      <c r="B33" s="267" t="s">
        <v>565</v>
      </c>
      <c r="C33" s="267" t="s">
        <v>767</v>
      </c>
      <c r="D33" s="267"/>
      <c r="E33" s="276"/>
      <c r="F33" s="276">
        <f t="shared" si="1"/>
        <v>0</v>
      </c>
      <c r="G33" s="267">
        <f>'Picking - Sam'!B5</f>
        <v>5748</v>
      </c>
      <c r="H33" s="267">
        <f>'Putaway - Sam'!B5</f>
        <v>53</v>
      </c>
      <c r="I33" s="277">
        <f t="shared" si="2"/>
        <v>96.68333333</v>
      </c>
      <c r="J33" s="267">
        <f>'Picking - Sam'!C5</f>
        <v>100.981952</v>
      </c>
      <c r="K33" s="267">
        <f>'Putaway - Sam'!C5</f>
        <v>37.05</v>
      </c>
      <c r="L33" s="267">
        <f>'Picking - Sam'!F5+'Putaway - Sam'!F5</f>
        <v>23</v>
      </c>
      <c r="M33" s="267">
        <f>'Picking - Sam'!D5</f>
        <v>8032</v>
      </c>
      <c r="N33" s="267">
        <f>'Picking - Sam'!E5</f>
        <v>48</v>
      </c>
      <c r="O33" s="267">
        <f>'Putaway - Sam'!E5</f>
        <v>1</v>
      </c>
      <c r="P33" s="267">
        <f>'Putaway - Sam'!D5</f>
        <v>0</v>
      </c>
      <c r="Q33" s="278">
        <f t="shared" si="3"/>
        <v>0.005976095618</v>
      </c>
      <c r="R33" s="277">
        <f>IF(Q33="","",MAX(0,20-MAX(0,(Q33-Params!$B$3)/IF(B33="P1-1",Params!$B$24,Params!$B$4))))</f>
        <v>15.52390438</v>
      </c>
      <c r="S33" s="278">
        <f t="shared" si="4"/>
        <v>0</v>
      </c>
      <c r="T33" s="277">
        <f>IF(N(O33)=0,N(P33),MAX(0,N(P33)-ROUNDDOWN(O33/Params!$B$25,0)))</f>
        <v>0</v>
      </c>
      <c r="U33" s="267">
        <f>SUMIFS('Error-OtherTasks'!D:D,'Error-OtherTasks'!B:B,A33,'Error-OtherTasks'!C:C,"Sub Order*")+SUMIFS('Error-OtherTasks'!D:D,'Error-OtherTasks'!B:B,A33,'Error-OtherTasks'!C:C,"Trailer Push*")+SUMIFS('Error-OtherTasks'!D:D,'Error-OtherTasks'!B:B,A33,'Error-OtherTasks'!C:C,"Moving")+SUMIFS('Error-OtherTasks'!D:D,'Error-OtherTasks'!B:B,A33,'Error-OtherTasks'!C:C,"Inventory")+SUMIFS('Error-OtherTasks'!D:D,'Error-OtherTasks'!B:B,A33,'Error-OtherTasks'!C:C,"Other-Task*")</f>
        <v>0</v>
      </c>
      <c r="V33" s="277">
        <f t="shared" si="5"/>
        <v>15.52390438</v>
      </c>
      <c r="W33" s="277">
        <f>IF(G33=0,"",Params!$B$1+Params!$B$2*(J33*$D$3-VLOOKUP(B33,Params!$D$2:$E$6,2,0)))</f>
        <v>66.11226073</v>
      </c>
      <c r="X33" s="277">
        <f>IF(H33=0,"",Params!$B$1+Params!$B$2*(K33*$D$3-VLOOKUP(B33,Params!$D$9:$E$13,2,0)))</f>
        <v>57.7819</v>
      </c>
      <c r="Y33" s="267">
        <f>IF(C33="Inventory",IF(D33="Excellent",Params!$B$13,IF(D33="Good",Params!$B$12,Params!$B$11)),0)</f>
        <v>0</v>
      </c>
      <c r="Z33" s="277">
        <f>IF(G33+H33+IF(C33="Inventory",N(E33),0)=0,Params!$B$1,IF(I33&lt;Params!$B$21,MIN(Params!$B$22,(IF(G33=0,0,W33*G33)+IF(H33=0,0,X33*H33)+IF(C33="Inventory",Y33*N(E33),0))/(G33+H33+IF(C33="Inventory",N(E33),0))),(IF(G33=0,0,W33*G33)+IF(H33=0,0,X33*H33)+IF(C33="Inventory",Y33*N(E33),0))/(G33+H33+IF(C33="Inventory",N(E33),0))))</f>
        <v>66.03615159</v>
      </c>
      <c r="AA33" s="267">
        <f>SUMIFS('Error-OtherTasks'!D:D,'Error-OtherTasks'!B:B,A33,'Error-OtherTasks'!C:C,"Housekeeping*")+SUMIFS('Error-OtherTasks'!D:D,'Error-OtherTasks'!B:B,A33,'Error-OtherTasks'!C:C,"Not Following SOP*")</f>
        <v>1</v>
      </c>
      <c r="AB33" s="267">
        <f>MAX(0,Params!$B$5-AA33)</f>
        <v>9</v>
      </c>
      <c r="AC33" s="267">
        <f>SUMIFS(Bonus!D:D,Bonus!B:B,A33)</f>
        <v>0</v>
      </c>
      <c r="AD33" s="277">
        <f>IF(L33&lt;Params!$B$6,"Record",IF(Z33="","",IF(AND(OR(B33="P1-1",B33="P1-2"),MIN(100,Z33+V33+AB33+AC33)&gt;=90,NOT(AND(Q33&lt;&gt;"",Q33&lt;=IF(B33="P1-1",Params!$B$14,Params!$B$23)))),89.9,MIN(100,Z33+V33+AB33+AC33))))</f>
        <v>89.9</v>
      </c>
      <c r="AE33" s="267" t="str">
        <f t="shared" si="6"/>
        <v>80-90</v>
      </c>
    </row>
    <row r="34" ht="15.75" customHeight="1">
      <c r="A34" s="16" t="s">
        <v>621</v>
      </c>
      <c r="B34" s="267" t="s">
        <v>565</v>
      </c>
      <c r="C34" s="267" t="s">
        <v>767</v>
      </c>
      <c r="D34" s="267"/>
      <c r="E34" s="276"/>
      <c r="F34" s="276">
        <f t="shared" si="1"/>
        <v>0</v>
      </c>
      <c r="G34" s="267">
        <f>'Picking - TIX'!B$5</f>
        <v>5999</v>
      </c>
      <c r="H34" s="267">
        <f>'Putaway - TIX'!B$5</f>
        <v>0</v>
      </c>
      <c r="I34" s="277">
        <f t="shared" si="2"/>
        <v>99.98333333</v>
      </c>
      <c r="J34" s="267">
        <f>'Picking - TIX'!C$5</f>
        <v>80.29806301</v>
      </c>
      <c r="K34" s="267">
        <f>'Putaway - TIX'!C$5</f>
        <v>0</v>
      </c>
      <c r="L34" s="267">
        <f>'Picking - TIX'!F$5+'Putaway - TIX'!F$5</f>
        <v>23</v>
      </c>
      <c r="M34" s="267">
        <f>'Picking - TIX'!D$5</f>
        <v>6312</v>
      </c>
      <c r="N34" s="267">
        <f>'Picking - TIX'!E$5</f>
        <v>7</v>
      </c>
      <c r="O34" s="267">
        <f>'Putaway - TIX'!E$5</f>
        <v>0</v>
      </c>
      <c r="P34" s="267">
        <f>'Putaway - TIX'!D$5</f>
        <v>0</v>
      </c>
      <c r="Q34" s="278">
        <f t="shared" si="3"/>
        <v>0.001108998733</v>
      </c>
      <c r="R34" s="277">
        <f>IF(Q34="","",MAX(0,20-MAX(0,(Q34-Params!$B$3)/IF(B34="P1-1",Params!$B$24,Params!$B$4))))</f>
        <v>20</v>
      </c>
      <c r="S34" s="278" t="str">
        <f t="shared" si="4"/>
        <v/>
      </c>
      <c r="T34" s="277">
        <f>IF(N(O34)=0,N(P34),MAX(0,N(P34)-ROUNDDOWN(O34/Params!$B$25,0)))</f>
        <v>0</v>
      </c>
      <c r="U34" s="267">
        <f>SUMIFS('Error-OtherTasks'!D:D,'Error-OtherTasks'!B:B,A34,'Error-OtherTasks'!C:C,"Sub Order*")+SUMIFS('Error-OtherTasks'!D:D,'Error-OtherTasks'!B:B,A34,'Error-OtherTasks'!C:C,"Trailer Push*")+SUMIFS('Error-OtherTasks'!D:D,'Error-OtherTasks'!B:B,A34,'Error-OtherTasks'!C:C,"Moving")+SUMIFS('Error-OtherTasks'!D:D,'Error-OtherTasks'!B:B,A34,'Error-OtherTasks'!C:C,"Inventory")+SUMIFS('Error-OtherTasks'!D:D,'Error-OtherTasks'!B:B,A34,'Error-OtherTasks'!C:C,"Other-Task*")</f>
        <v>0</v>
      </c>
      <c r="V34" s="277">
        <f t="shared" si="5"/>
        <v>20</v>
      </c>
      <c r="W34" s="277">
        <f>IF(G34=0,"",Params!$B$1+Params!$B$2*(J34*$D$3-VLOOKUP(B34,Params!$D$2:$E$6,2,0)))</f>
        <v>59.53478404</v>
      </c>
      <c r="X34" s="277" t="str">
        <f>IF(H34=0,"",Params!$B$1+Params!$B$2*(K34*$D$3-VLOOKUP(B34,Params!$D$9:$E$13,2,0)))</f>
        <v/>
      </c>
      <c r="Y34" s="267">
        <f>IF(C34="Inventory",IF(D34="Excellent",Params!$B$13,IF(D34="Good",Params!$B$12,Params!$B$11)),0)</f>
        <v>0</v>
      </c>
      <c r="Z34" s="277">
        <f>IF(G34+H34+IF(C34="Inventory",N(E34),0)=0,Params!$B$1,IF(I34&lt;Params!$B$21,MIN(Params!$B$22,(IF(G34=0,0,W34*G34)+IF(H34=0,0,X34*H34)+IF(C34="Inventory",Y34*N(E34),0))/(G34+H34+IF(C34="Inventory",N(E34),0))),(IF(G34=0,0,W34*G34)+IF(H34=0,0,X34*H34)+IF(C34="Inventory",Y34*N(E34),0))/(G34+H34+IF(C34="Inventory",N(E34),0))))</f>
        <v>59.53478404</v>
      </c>
      <c r="AA34" s="267">
        <f>SUMIFS('Error-OtherTasks'!D:D,'Error-OtherTasks'!B:B,A34,'Error-OtherTasks'!C:C,"Housekeeping*")+SUMIFS('Error-OtherTasks'!D:D,'Error-OtherTasks'!B:B,A34,'Error-OtherTasks'!C:C,"Not Following SOP*")</f>
        <v>4</v>
      </c>
      <c r="AB34" s="267">
        <f>MAX(0,Params!$B$5-AA34)</f>
        <v>6</v>
      </c>
      <c r="AC34" s="267">
        <f>SUMIFS(Bonus!D:D,Bonus!B:B,A34)</f>
        <v>0</v>
      </c>
      <c r="AD34" s="277">
        <f>IF(L34&lt;Params!$B$6,"Record",IF(Z34="","",IF(AND(OR(B34="P1-1",B34="P1-2"),MIN(100,Z34+V34+AB34+AC34)&gt;=90,NOT(AND(Q34&lt;&gt;"",Q34&lt;=IF(B34="P1-1",Params!$B$14,Params!$B$23)))),89.9,MIN(100,Z34+V34+AB34+AC34))))</f>
        <v>85.53478404</v>
      </c>
      <c r="AE34" s="267" t="str">
        <f t="shared" si="6"/>
        <v>80-90</v>
      </c>
    </row>
    <row r="35" ht="15.75" customHeight="1">
      <c r="A35" s="1" t="s">
        <v>689</v>
      </c>
      <c r="B35" s="267" t="s">
        <v>565</v>
      </c>
      <c r="C35" s="267" t="s">
        <v>767</v>
      </c>
      <c r="D35" s="267"/>
      <c r="E35" s="276"/>
      <c r="F35" s="276">
        <f t="shared" si="1"/>
        <v>0</v>
      </c>
      <c r="G35" s="267">
        <f>'Picking - Carlos'!B$5</f>
        <v>1142</v>
      </c>
      <c r="H35" s="267">
        <f>'Putaway - Carlos'!B$5</f>
        <v>0</v>
      </c>
      <c r="I35" s="277">
        <f t="shared" si="2"/>
        <v>19.03333333</v>
      </c>
      <c r="J35" s="267">
        <f>'Picking - Carlos'!C$5</f>
        <v>68.86828371</v>
      </c>
      <c r="K35" s="267">
        <f>'Putaway - Carlos'!C$5</f>
        <v>0</v>
      </c>
      <c r="L35" s="267">
        <f>'Picking - Carlos'!F$5+'Putaway - Carlos'!F$5</f>
        <v>4</v>
      </c>
      <c r="M35" s="267">
        <f>'Picking - Carlos'!D$5</f>
        <v>941</v>
      </c>
      <c r="N35" s="267">
        <f>'Picking - Carlos'!E$5</f>
        <v>9</v>
      </c>
      <c r="O35" s="267">
        <f>'Putaway - Carlos'!E$5</f>
        <v>0</v>
      </c>
      <c r="P35" s="267">
        <f>'Putaway - Carlos'!D$5</f>
        <v>0</v>
      </c>
      <c r="Q35" s="278">
        <f t="shared" si="3"/>
        <v>0.009564293305</v>
      </c>
      <c r="R35" s="277">
        <f>IF(Q35="","",MAX(0,20-MAX(0,(Q35-Params!$B$3)/IF(B35="P1-1",Params!$B$24,Params!$B$4))))</f>
        <v>11.9357067</v>
      </c>
      <c r="S35" s="278" t="str">
        <f t="shared" si="4"/>
        <v/>
      </c>
      <c r="T35" s="277">
        <f>IF(N(O35)=0,N(P35),MAX(0,N(P35)-ROUNDDOWN(O35/Params!$B$25,0)))</f>
        <v>0</v>
      </c>
      <c r="U35" s="267">
        <f>SUMIFS('Error-OtherTasks'!D:D,'Error-OtherTasks'!B:B,A35,'Error-OtherTasks'!C:C,"Sub Order*")+SUMIFS('Error-OtherTasks'!D:D,'Error-OtherTasks'!B:B,A35,'Error-OtherTasks'!C:C,"Trailer Push*")+SUMIFS('Error-OtherTasks'!D:D,'Error-OtherTasks'!B:B,A35,'Error-OtherTasks'!C:C,"Moving")+SUMIFS('Error-OtherTasks'!D:D,'Error-OtherTasks'!B:B,A35,'Error-OtherTasks'!C:C,"Inventory")+SUMIFS('Error-OtherTasks'!D:D,'Error-OtherTasks'!B:B,A35,'Error-OtherTasks'!C:C,"Other-Task*")</f>
        <v>0</v>
      </c>
      <c r="V35" s="277">
        <f t="shared" si="5"/>
        <v>11.9357067</v>
      </c>
      <c r="W35" s="277">
        <f>IF(G35=0,"",Params!$B$1+Params!$B$2*(J35*$D$3-VLOOKUP(B35,Params!$D$2:$E$6,2,0)))</f>
        <v>55.90011422</v>
      </c>
      <c r="X35" s="277" t="str">
        <f>IF(H35=0,"",Params!$B$1+Params!$B$2*(K35*$D$3-VLOOKUP(B35,Params!$D$9:$E$13,2,0)))</f>
        <v/>
      </c>
      <c r="Y35" s="267">
        <f>IF(C35="Inventory",IF(D35="Excellent",Params!$B$13,IF(D35="Good",Params!$B$12,Params!$B$11)),0)</f>
        <v>0</v>
      </c>
      <c r="Z35" s="277">
        <f>IF(G35+H35+IF(C35="Inventory",N(E35),0)=0,Params!$B$1,IF(I35&lt;Params!$B$21,MIN(Params!$B$22,(IF(G35=0,0,W35*G35)+IF(H35=0,0,X35*H35)+IF(C35="Inventory",Y35*N(E35),0))/(G35+H35+IF(C35="Inventory",N(E35),0))),(IF(G35=0,0,W35*G35)+IF(H35=0,0,X35*H35)+IF(C35="Inventory",Y35*N(E35),0))/(G35+H35+IF(C35="Inventory",N(E35),0))))</f>
        <v>55.90011422</v>
      </c>
      <c r="AA35" s="267">
        <f>SUMIFS('Error-OtherTasks'!D:D,'Error-OtherTasks'!B:B,A35,'Error-OtherTasks'!C:C,"Housekeeping*")+SUMIFS('Error-OtherTasks'!D:D,'Error-OtherTasks'!B:B,A35,'Error-OtherTasks'!C:C,"Not Following SOP*")</f>
        <v>1</v>
      </c>
      <c r="AB35" s="267">
        <f>MAX(0,Params!$B$5-AA35)</f>
        <v>9</v>
      </c>
      <c r="AC35" s="267">
        <f>SUMIFS(Bonus!D:D,Bonus!B:B,A35)</f>
        <v>0</v>
      </c>
      <c r="AD35" s="277" t="str">
        <f>IF(L35&lt;Params!$B$6,"Record",IF(Z35="","",IF(AND(OR(B35="P1-1",B35="P1-2"),MIN(100,Z35+V35+AB35+AC35)&gt;=90,NOT(AND(Q35&lt;&gt;"",Q35&lt;=IF(B35="P1-1",Params!$B$14,Params!$B$23)))),89.9,MIN(100,Z35+V35+AB35+AC35))))</f>
        <v>Record</v>
      </c>
      <c r="AE35" s="267" t="str">
        <f t="shared" si="6"/>
        <v>—</v>
      </c>
    </row>
    <row r="36" ht="15.75" customHeight="1">
      <c r="A36" s="1" t="s">
        <v>691</v>
      </c>
      <c r="B36" s="267" t="s">
        <v>565</v>
      </c>
      <c r="C36" s="267" t="s">
        <v>767</v>
      </c>
      <c r="D36" s="267"/>
      <c r="E36" s="276"/>
      <c r="F36" s="276">
        <f t="shared" si="1"/>
        <v>0</v>
      </c>
      <c r="G36" s="267">
        <f>'Picking - Emanuelnj7'!B$5</f>
        <v>299</v>
      </c>
      <c r="H36" s="267">
        <f>'Putaway - Emanuelnj7'!B$5</f>
        <v>0</v>
      </c>
      <c r="I36" s="277">
        <f t="shared" si="2"/>
        <v>4.983333333</v>
      </c>
      <c r="J36" s="267">
        <f>'Picking - Emanuelnj7'!C$5</f>
        <v>48.68548495</v>
      </c>
      <c r="K36" s="267">
        <f>'Putaway - Emanuelnj7'!C$5</f>
        <v>0</v>
      </c>
      <c r="L36" s="267">
        <f>'Picking - Emanuelnj7'!F$5+'Putaway - Emanuelnj7'!F$5</f>
        <v>1</v>
      </c>
      <c r="M36" s="267">
        <f>'Picking - Emanuelnj7'!D$5</f>
        <v>183</v>
      </c>
      <c r="N36" s="267">
        <f>'Picking - Emanuelnj7'!E$5</f>
        <v>6</v>
      </c>
      <c r="O36" s="267">
        <f>'Putaway - Emanuelnj7'!E$5</f>
        <v>0</v>
      </c>
      <c r="P36" s="267">
        <f>'Putaway - Emanuelnj7'!D$5</f>
        <v>0</v>
      </c>
      <c r="Q36" s="278">
        <f t="shared" si="3"/>
        <v>0.03278688525</v>
      </c>
      <c r="R36" s="277">
        <f>IF(Q36="","",MAX(0,20-MAX(0,(Q36-Params!$B$3)/IF(B36="P1-1",Params!$B$24,Params!$B$4))))</f>
        <v>0</v>
      </c>
      <c r="S36" s="278" t="str">
        <f t="shared" si="4"/>
        <v/>
      </c>
      <c r="T36" s="277">
        <f>IF(N(O36)=0,N(P36),MAX(0,N(P36)-ROUNDDOWN(O36/Params!$B$25,0)))</f>
        <v>0</v>
      </c>
      <c r="U36" s="267">
        <f>SUMIFS('Error-OtherTasks'!D:D,'Error-OtherTasks'!B:B,A36,'Error-OtherTasks'!C:C,"Sub Order*")+SUMIFS('Error-OtherTasks'!D:D,'Error-OtherTasks'!B:B,A36,'Error-OtherTasks'!C:C,"Trailer Push*")+SUMIFS('Error-OtherTasks'!D:D,'Error-OtherTasks'!B:B,A36,'Error-OtherTasks'!C:C,"Moving")+SUMIFS('Error-OtherTasks'!D:D,'Error-OtherTasks'!B:B,A36,'Error-OtherTasks'!C:C,"Inventory")+SUMIFS('Error-OtherTasks'!D:D,'Error-OtherTasks'!B:B,A36,'Error-OtherTasks'!C:C,"Other-Task*")</f>
        <v>0</v>
      </c>
      <c r="V36" s="277">
        <f t="shared" si="5"/>
        <v>0</v>
      </c>
      <c r="W36" s="277">
        <f>IF(G36=0,"",Params!$B$1+Params!$B$2*(J36*$D$3-VLOOKUP(B36,Params!$D$2:$E$6,2,0)))</f>
        <v>49.48198421</v>
      </c>
      <c r="X36" s="277" t="str">
        <f>IF(H36=0,"",Params!$B$1+Params!$B$2*(K36*$D$3-VLOOKUP(B36,Params!$D$9:$E$13,2,0)))</f>
        <v/>
      </c>
      <c r="Y36" s="267">
        <f>IF(C36="Inventory",IF(D36="Excellent",Params!$B$13,IF(D36="Good",Params!$B$12,Params!$B$11)),0)</f>
        <v>0</v>
      </c>
      <c r="Z36" s="277">
        <f>IF(G36+H36+IF(C36="Inventory",N(E36),0)=0,Params!$B$1,IF(I36&lt;Params!$B$21,MIN(Params!$B$22,(IF(G36=0,0,W36*G36)+IF(H36=0,0,X36*H36)+IF(C36="Inventory",Y36*N(E36),0))/(G36+H36+IF(C36="Inventory",N(E36),0))),(IF(G36=0,0,W36*G36)+IF(H36=0,0,X36*H36)+IF(C36="Inventory",Y36*N(E36),0))/(G36+H36+IF(C36="Inventory",N(E36),0))))</f>
        <v>49.48198421</v>
      </c>
      <c r="AA36" s="267">
        <f>SUMIFS('Error-OtherTasks'!D:D,'Error-OtherTasks'!B:B,A36,'Error-OtherTasks'!C:C,"Housekeeping*")+SUMIFS('Error-OtherTasks'!D:D,'Error-OtherTasks'!B:B,A36,'Error-OtherTasks'!C:C,"Not Following SOP*")</f>
        <v>0</v>
      </c>
      <c r="AB36" s="267">
        <f>MAX(0,Params!$B$5-AA36)</f>
        <v>10</v>
      </c>
      <c r="AC36" s="267">
        <f>SUMIFS(Bonus!D:D,Bonus!B:B,A36)</f>
        <v>0</v>
      </c>
      <c r="AD36" s="277" t="str">
        <f>IF(L36&lt;Params!$B$6,"Record",IF(Z36="","",IF(AND(OR(B36="P1-1",B36="P1-2"),MIN(100,Z36+V36+AB36+AC36)&gt;=90,NOT(AND(Q36&lt;&gt;"",Q36&lt;=IF(B36="P1-1",Params!$B$14,Params!$B$23)))),89.9,MIN(100,Z36+V36+AB36+AC36))))</f>
        <v>Record</v>
      </c>
      <c r="AE36" s="267" t="str">
        <f t="shared" si="6"/>
        <v>—</v>
      </c>
    </row>
    <row r="37" ht="15.75" customHeight="1">
      <c r="A37" s="1" t="s">
        <v>673</v>
      </c>
      <c r="B37" s="267" t="s">
        <v>565</v>
      </c>
      <c r="C37" s="267" t="s">
        <v>767</v>
      </c>
      <c r="D37" s="267"/>
      <c r="E37" s="276"/>
      <c r="F37" s="276">
        <f t="shared" si="1"/>
        <v>0</v>
      </c>
      <c r="G37" s="267">
        <f>'Picking - Bryan castillejo'!B$5</f>
        <v>4644</v>
      </c>
      <c r="H37" s="267">
        <f>'Putaway - Bryan castillejo'!B$5</f>
        <v>0</v>
      </c>
      <c r="I37" s="277">
        <f t="shared" si="2"/>
        <v>77.4</v>
      </c>
      <c r="J37" s="285">
        <f>'Picking - Bryan castillejo'!C$5</f>
        <v>91.50536176</v>
      </c>
      <c r="K37" s="267">
        <f>'Putaway - Bryan castillejo'!C$5</f>
        <v>0</v>
      </c>
      <c r="L37" s="267">
        <f>'Picking - Bryan castillejo'!F$5+'Putaway - Bryan castillejo'!F$5</f>
        <v>18</v>
      </c>
      <c r="M37" s="267">
        <f>'Picking - Bryan castillejo'!D$5</f>
        <v>5519</v>
      </c>
      <c r="N37" s="267">
        <f>'Picking - Bryan castillejo'!E$5</f>
        <v>21</v>
      </c>
      <c r="O37" s="267">
        <f>'Putaway - Bryan castillejo'!E$5</f>
        <v>0</v>
      </c>
      <c r="P37" s="267">
        <f>'Putaway - Bryan castillejo'!D$5</f>
        <v>0</v>
      </c>
      <c r="Q37" s="278">
        <f t="shared" si="3"/>
        <v>0.003805037144</v>
      </c>
      <c r="R37" s="277">
        <f>IF(Q37="","",MAX(0,20-MAX(0,(Q37-Params!$B$3)/IF(B37="P1-1",Params!$B$24,Params!$B$4))))</f>
        <v>17.69496286</v>
      </c>
      <c r="S37" s="278" t="str">
        <f t="shared" si="4"/>
        <v/>
      </c>
      <c r="T37" s="277">
        <f>IF(N(O37)=0,N(P37),MAX(0,N(P37)-ROUNDDOWN(O37/Params!$B$25,0)))</f>
        <v>0</v>
      </c>
      <c r="U37" s="267">
        <f>SUMIFS('Error-OtherTasks'!D:D,'Error-OtherTasks'!B:B,A37,'Error-OtherTasks'!C:C,"Sub Order*")+SUMIFS('Error-OtherTasks'!D:D,'Error-OtherTasks'!B:B,A37,'Error-OtherTasks'!C:C,"Trailer Push*")+SUMIFS('Error-OtherTasks'!D:D,'Error-OtherTasks'!B:B,A37,'Error-OtherTasks'!C:C,"Moving")+SUMIFS('Error-OtherTasks'!D:D,'Error-OtherTasks'!B:B,A37,'Error-OtherTasks'!C:C,"Inventory")+SUMIFS('Error-OtherTasks'!D:D,'Error-OtherTasks'!B:B,A37,'Error-OtherTasks'!C:C,"Other-Task*")</f>
        <v>1</v>
      </c>
      <c r="V37" s="277">
        <f t="shared" si="5"/>
        <v>16.69496286</v>
      </c>
      <c r="W37" s="277">
        <f>IF(G37=0,"",Params!$B$1+Params!$B$2*(J37*$D$3-VLOOKUP(B37,Params!$D$2:$E$6,2,0)))</f>
        <v>63.09870504</v>
      </c>
      <c r="X37" s="277" t="str">
        <f>IF(H37=0,"",Params!$B$1+Params!$B$2*(K37*$D$3-VLOOKUP(B37,Params!$D$9:$E$13,2,0)))</f>
        <v/>
      </c>
      <c r="Y37" s="267">
        <f>IF(C37="Inventory",IF(D37="Excellent",Params!$B$13,IF(D37="Good",Params!$B$12,Params!$B$11)),0)</f>
        <v>0</v>
      </c>
      <c r="Z37" s="277">
        <f>IF(G37+H37+IF(C37="Inventory",N(E37),0)=0,Params!$B$1,IF(I37&lt;Params!$B$21,MIN(Params!$B$22,(IF(G37=0,0,W37*G37)+IF(H37=0,0,X37*H37)+IF(C37="Inventory",Y37*N(E37),0))/(G37+H37+IF(C37="Inventory",N(E37),0))),(IF(G37=0,0,W37*G37)+IF(H37=0,0,X37*H37)+IF(C37="Inventory",Y37*N(E37),0))/(G37+H37+IF(C37="Inventory",N(E37),0))))</f>
        <v>63.09870504</v>
      </c>
      <c r="AA37" s="267">
        <f>SUMIFS('Error-OtherTasks'!D:D,'Error-OtherTasks'!B:B,A37,'Error-OtherTasks'!C:C,"Housekeeping*")+SUMIFS('Error-OtherTasks'!D:D,'Error-OtherTasks'!B:B,A37,'Error-OtherTasks'!C:C,"Not Following SOP*")</f>
        <v>0</v>
      </c>
      <c r="AB37" s="267">
        <f>MAX(0,Params!$B$5-AA37)</f>
        <v>10</v>
      </c>
      <c r="AC37" s="267">
        <f>SUMIFS(Bonus!D:D,Bonus!B:B,A37)</f>
        <v>0</v>
      </c>
      <c r="AD37" s="277">
        <f>IF(L37&lt;Params!$B$6,"Record",IF(Z37="","",IF(AND(OR(B37="P1-1",B37="P1-2"),MIN(100,Z37+V37+AB37+AC37)&gt;=90,NOT(AND(Q37&lt;&gt;"",Q37&lt;=IF(B37="P1-1",Params!$B$14,Params!$B$23)))),89.9,MIN(100,Z37+V37+AB37+AC37))))</f>
        <v>89.79366789</v>
      </c>
      <c r="AE37" s="267" t="str">
        <f t="shared" si="6"/>
        <v>80-90</v>
      </c>
    </row>
    <row r="38" ht="15.75" customHeight="1">
      <c r="A38" s="1" t="s">
        <v>686</v>
      </c>
      <c r="B38" s="267" t="s">
        <v>565</v>
      </c>
      <c r="C38" s="267" t="s">
        <v>767</v>
      </c>
      <c r="D38" s="267"/>
      <c r="E38" s="276"/>
      <c r="F38" s="276">
        <f t="shared" si="1"/>
        <v>0</v>
      </c>
      <c r="G38" s="267">
        <f>'Picking - Oscar Cuevas'!B$5</f>
        <v>5003</v>
      </c>
      <c r="H38" s="267">
        <f>'Putaway - Oscar Cuevas'!B$5</f>
        <v>0</v>
      </c>
      <c r="I38" s="277">
        <f t="shared" si="2"/>
        <v>83.38333333</v>
      </c>
      <c r="J38" s="267">
        <f>'Picking - Oscar Cuevas'!C$5</f>
        <v>67.36247851</v>
      </c>
      <c r="K38" s="267">
        <f>'Putaway - Oscar Cuevas'!C$5</f>
        <v>0</v>
      </c>
      <c r="L38" s="267">
        <f>'Picking - Oscar Cuevas'!F$5+'Putaway - Oscar Cuevas'!F$5</f>
        <v>16</v>
      </c>
      <c r="M38" s="267">
        <f>'Picking - Oscar Cuevas'!D$5</f>
        <v>4452</v>
      </c>
      <c r="N38" s="267">
        <f>'Picking - Oscar Cuevas'!E$5</f>
        <v>33</v>
      </c>
      <c r="O38" s="267">
        <f>'Putaway - Oscar Cuevas'!E$5</f>
        <v>0</v>
      </c>
      <c r="P38" s="267">
        <f>'Putaway - Oscar Cuevas'!D$5</f>
        <v>0</v>
      </c>
      <c r="Q38" s="278">
        <f t="shared" si="3"/>
        <v>0.007412398922</v>
      </c>
      <c r="R38" s="277">
        <f>IF(Q38="","",MAX(0,20-MAX(0,(Q38-Params!$B$3)/IF(B38="P1-1",Params!$B$24,Params!$B$4))))</f>
        <v>14.08760108</v>
      </c>
      <c r="S38" s="278" t="str">
        <f t="shared" si="4"/>
        <v/>
      </c>
      <c r="T38" s="277">
        <f>IF(N(O38)=0,N(P38),MAX(0,N(P38)-ROUNDDOWN(O38/Params!$B$25,0)))</f>
        <v>0</v>
      </c>
      <c r="U38" s="267">
        <f>SUMIFS('Error-OtherTasks'!D:D,'Error-OtherTasks'!B:B,A38,'Error-OtherTasks'!C:C,"Sub Order*")+SUMIFS('Error-OtherTasks'!D:D,'Error-OtherTasks'!B:B,A38,'Error-OtherTasks'!C:C,"Trailer Push*")+SUMIFS('Error-OtherTasks'!D:D,'Error-OtherTasks'!B:B,A38,'Error-OtherTasks'!C:C,"Moving")+SUMIFS('Error-OtherTasks'!D:D,'Error-OtherTasks'!B:B,A38,'Error-OtherTasks'!C:C,"Inventory")+SUMIFS('Error-OtherTasks'!D:D,'Error-OtherTasks'!B:B,A38,'Error-OtherTasks'!C:C,"Other-Task*")</f>
        <v>0</v>
      </c>
      <c r="V38" s="277">
        <f t="shared" si="5"/>
        <v>14.08760108</v>
      </c>
      <c r="W38" s="277">
        <f>IF(G38=0,"",Params!$B$1+Params!$B$2*(J38*$D$3-VLOOKUP(B38,Params!$D$2:$E$6,2,0)))</f>
        <v>55.42126817</v>
      </c>
      <c r="X38" s="277" t="str">
        <f>IF(H38=0,"",Params!$B$1+Params!$B$2*(K38*$D$3-VLOOKUP(B38,Params!$D$9:$E$13,2,0)))</f>
        <v/>
      </c>
      <c r="Y38" s="267">
        <f>IF(C38="Inventory",IF(D38="Excellent",Params!$B$13,IF(D38="Good",Params!$B$12,Params!$B$11)),0)</f>
        <v>0</v>
      </c>
      <c r="Z38" s="277">
        <f>IF(G38+H38+IF(C38="Inventory",N(E38),0)=0,Params!$B$1,IF(I38&lt;Params!$B$21,MIN(Params!$B$22,(IF(G38=0,0,W38*G38)+IF(H38=0,0,X38*H38)+IF(C38="Inventory",Y38*N(E38),0))/(G38+H38+IF(C38="Inventory",N(E38),0))),(IF(G38=0,0,W38*G38)+IF(H38=0,0,X38*H38)+IF(C38="Inventory",Y38*N(E38),0))/(G38+H38+IF(C38="Inventory",N(E38),0))))</f>
        <v>55.42126817</v>
      </c>
      <c r="AA38" s="267">
        <f>SUMIFS('Error-OtherTasks'!D:D,'Error-OtherTasks'!B:B,A38,'Error-OtherTasks'!C:C,"Housekeeping*")+SUMIFS('Error-OtherTasks'!D:D,'Error-OtherTasks'!B:B,A38,'Error-OtherTasks'!C:C,"Not Following SOP*")</f>
        <v>1</v>
      </c>
      <c r="AB38" s="267">
        <f>MAX(0,Params!$B$5-AA38)</f>
        <v>9</v>
      </c>
      <c r="AC38" s="267">
        <f>SUMIFS(Bonus!D:D,Bonus!B:B,A38)</f>
        <v>0</v>
      </c>
      <c r="AD38" s="277">
        <f>IF(L38&lt;Params!$B$6,"Record",IF(Z38="","",IF(AND(OR(B38="P1-1",B38="P1-2"),MIN(100,Z38+V38+AB38+AC38)&gt;=90,NOT(AND(Q38&lt;&gt;"",Q38&lt;=IF(B38="P1-1",Params!$B$14,Params!$B$23)))),89.9,MIN(100,Z38+V38+AB38+AC38))))</f>
        <v>78.50886925</v>
      </c>
      <c r="AE38" s="267" t="str">
        <f t="shared" si="6"/>
        <v>&lt;80</v>
      </c>
    </row>
    <row r="39" ht="15.75" customHeight="1">
      <c r="A39" s="242" t="s">
        <v>425</v>
      </c>
      <c r="B39" s="267" t="s">
        <v>565</v>
      </c>
      <c r="C39" s="267" t="s">
        <v>767</v>
      </c>
      <c r="D39" s="267"/>
      <c r="E39" s="276"/>
      <c r="F39" s="276">
        <f t="shared" si="1"/>
        <v>0</v>
      </c>
      <c r="G39" s="267">
        <f>'Picking - David Buelvas'!B$5</f>
        <v>319</v>
      </c>
      <c r="H39" s="267">
        <f>'Putaway - David Buelvas'!B$5</f>
        <v>0</v>
      </c>
      <c r="I39" s="277">
        <f t="shared" si="2"/>
        <v>5.316666667</v>
      </c>
      <c r="J39" s="267">
        <f>'Picking - David Buelvas'!C$5</f>
        <v>121.9984326</v>
      </c>
      <c r="K39" s="267">
        <f>'Putaway - David Buelvas'!C$5</f>
        <v>0</v>
      </c>
      <c r="L39" s="267">
        <f>'Picking - David Buelvas'!F$5+'Putaway - David Buelvas'!F$5</f>
        <v>2</v>
      </c>
      <c r="M39" s="267">
        <f>'Picking - David Buelvas'!D$5</f>
        <v>654</v>
      </c>
      <c r="N39" s="267">
        <f>'Picking - David Buelvas'!E$5</f>
        <v>2</v>
      </c>
      <c r="O39" s="267">
        <f>'Putaway - David Buelvas'!E$5</f>
        <v>0</v>
      </c>
      <c r="P39" s="267">
        <f>'Putaway - David Buelvas'!D$5</f>
        <v>0</v>
      </c>
      <c r="Q39" s="278">
        <f t="shared" si="3"/>
        <v>0.003058103976</v>
      </c>
      <c r="R39" s="277">
        <f>IF(Q39="","",MAX(0,20-MAX(0,(Q39-Params!$B$3)/IF(B39="P1-1",Params!$B$24,Params!$B$4))))</f>
        <v>18.44189602</v>
      </c>
      <c r="S39" s="278" t="str">
        <f t="shared" si="4"/>
        <v/>
      </c>
      <c r="T39" s="277">
        <f>IF(N(O39)=0,N(P39),MAX(0,N(P39)-ROUNDDOWN(O39/Params!$B$25,0)))</f>
        <v>0</v>
      </c>
      <c r="U39" s="267">
        <f>SUMIFS('Error-OtherTasks'!D:D,'Error-OtherTasks'!B:B,A39,'Error-OtherTasks'!C:C,"Sub Order*")+SUMIFS('Error-OtherTasks'!D:D,'Error-OtherTasks'!B:B,A39,'Error-OtherTasks'!C:C,"Trailer Push*")+SUMIFS('Error-OtherTasks'!D:D,'Error-OtherTasks'!B:B,A39,'Error-OtherTasks'!C:C,"Moving")+SUMIFS('Error-OtherTasks'!D:D,'Error-OtherTasks'!B:B,A39,'Error-OtherTasks'!C:C,"Inventory")+SUMIFS('Error-OtherTasks'!D:D,'Error-OtherTasks'!B:B,A39,'Error-OtherTasks'!C:C,"Other-Task*")</f>
        <v>0</v>
      </c>
      <c r="V39" s="277">
        <f t="shared" si="5"/>
        <v>18.44189602</v>
      </c>
      <c r="W39" s="277">
        <f>IF(G39=0,"",Params!$B$1+Params!$B$2*(J39*$D$3-VLOOKUP(B39,Params!$D$2:$E$6,2,0)))</f>
        <v>72.79550157</v>
      </c>
      <c r="X39" s="277" t="str">
        <f>IF(H39=0,"",Params!$B$1+Params!$B$2*(K39*$D$3-VLOOKUP(B39,Params!$D$9:$E$13,2,0)))</f>
        <v/>
      </c>
      <c r="Y39" s="267">
        <f>IF(C39="Inventory",IF(D39="Excellent",Params!$B$13,IF(D39="Good",Params!$B$12,Params!$B$11)),0)</f>
        <v>0</v>
      </c>
      <c r="Z39" s="277">
        <f>IF(G39+H39+IF(C39="Inventory",N(E39),0)=0,Params!$B$1,IF(I39&lt;Params!$B$21,MIN(Params!$B$22,(IF(G39=0,0,W39*G39)+IF(H39=0,0,X39*H39)+IF(C39="Inventory",Y39*N(E39),0))/(G39+H39+IF(C39="Inventory",N(E39),0))),(IF(G39=0,0,W39*G39)+IF(H39=0,0,X39*H39)+IF(C39="Inventory",Y39*N(E39),0))/(G39+H39+IF(C39="Inventory",N(E39),0))))</f>
        <v>60</v>
      </c>
      <c r="AA39" s="267">
        <f>SUMIFS('Error-OtherTasks'!D:D,'Error-OtherTasks'!B:B,A39,'Error-OtherTasks'!C:C,"Housekeeping*")+SUMIFS('Error-OtherTasks'!D:D,'Error-OtherTasks'!B:B,A39,'Error-OtherTasks'!C:C,"Not Following SOP*")</f>
        <v>2</v>
      </c>
      <c r="AB39" s="267">
        <f>MAX(0,Params!$B$5-AA39)</f>
        <v>8</v>
      </c>
      <c r="AC39" s="267">
        <f>SUMIFS(Bonus!D:D,Bonus!B:B,A39)</f>
        <v>0</v>
      </c>
      <c r="AD39" s="277" t="str">
        <f>IF(L39&lt;Params!$B$6,"Record",IF(Z39="","",IF(AND(OR(B39="P1-1",B39="P1-2"),MIN(100,Z39+V39+AB39+AC39)&gt;=90,NOT(AND(Q39&lt;&gt;"",Q39&lt;=IF(B39="P1-1",Params!$B$14,Params!$B$23)))),89.9,MIN(100,Z39+V39+AB39+AC39))))</f>
        <v>Record</v>
      </c>
      <c r="AE39" s="267" t="str">
        <f t="shared" si="6"/>
        <v>—</v>
      </c>
    </row>
    <row r="40" ht="15.75" customHeight="1">
      <c r="A40" s="1" t="s">
        <v>695</v>
      </c>
      <c r="B40" s="267" t="s">
        <v>565</v>
      </c>
      <c r="C40" s="267" t="s">
        <v>767</v>
      </c>
      <c r="D40" s="267"/>
      <c r="E40" s="276"/>
      <c r="F40" s="276">
        <f t="shared" si="1"/>
        <v>0</v>
      </c>
      <c r="G40" s="267">
        <f>'Picking - Gonzaleznj7'!B$5</f>
        <v>380</v>
      </c>
      <c r="H40" s="267">
        <f>'Putaway - Gonzaleznj7'!B$5</f>
        <v>0</v>
      </c>
      <c r="I40" s="277">
        <f t="shared" si="2"/>
        <v>6.333333333</v>
      </c>
      <c r="J40" s="267">
        <f>'Picking - Gonzaleznj7'!C$5</f>
        <v>73.19052632</v>
      </c>
      <c r="K40" s="267">
        <f>'Putaway - Gonzaleznj7'!C$5</f>
        <v>0</v>
      </c>
      <c r="L40" s="267">
        <f>'Picking - Gonzaleznj7'!F$5+'Putaway - Gonzaleznj7'!F$5</f>
        <v>1</v>
      </c>
      <c r="M40" s="267">
        <f>'Picking - Gonzaleznj7'!D$5</f>
        <v>276</v>
      </c>
      <c r="N40" s="267">
        <f>'Picking - Gonzaleznj7'!E$5</f>
        <v>6</v>
      </c>
      <c r="O40" s="267">
        <f>'Putaway - Gonzaleznj7'!E$5</f>
        <v>0</v>
      </c>
      <c r="P40" s="267">
        <f>'Putaway - Gonzaleznj7'!D$5</f>
        <v>0</v>
      </c>
      <c r="Q40" s="278">
        <f t="shared" si="3"/>
        <v>0.02173913043</v>
      </c>
      <c r="R40" s="277">
        <f>IF(Q40="","",MAX(0,20-MAX(0,(Q40-Params!$B$3)/IF(B40="P1-1",Params!$B$24,Params!$B$4))))</f>
        <v>0</v>
      </c>
      <c r="S40" s="278" t="str">
        <f t="shared" si="4"/>
        <v/>
      </c>
      <c r="T40" s="277">
        <f>IF(N(O40)=0,N(P40),MAX(0,N(P40)-ROUNDDOWN(O40/Params!$B$25,0)))</f>
        <v>0</v>
      </c>
      <c r="U40" s="267">
        <f>SUMIFS('Error-OtherTasks'!D:D,'Error-OtherTasks'!B:B,A40,'Error-OtherTasks'!C:C,"Sub Order*")+SUMIFS('Error-OtherTasks'!D:D,'Error-OtherTasks'!B:B,A40,'Error-OtherTasks'!C:C,"Trailer Push*")+SUMIFS('Error-OtherTasks'!D:D,'Error-OtherTasks'!B:B,A40,'Error-OtherTasks'!C:C,"Moving")+SUMIFS('Error-OtherTasks'!D:D,'Error-OtherTasks'!B:B,A40,'Error-OtherTasks'!C:C,"Inventory")+SUMIFS('Error-OtherTasks'!D:D,'Error-OtherTasks'!B:B,A40,'Error-OtherTasks'!C:C,"Other-Task*")</f>
        <v>0</v>
      </c>
      <c r="V40" s="277">
        <f t="shared" si="5"/>
        <v>0</v>
      </c>
      <c r="W40" s="277">
        <f>IF(G40=0,"",Params!$B$1+Params!$B$2*(J40*$D$3-VLOOKUP(B40,Params!$D$2:$E$6,2,0)))</f>
        <v>57.27458737</v>
      </c>
      <c r="X40" s="277" t="str">
        <f>IF(H40=0,"",Params!$B$1+Params!$B$2*(K40*$D$3-VLOOKUP(B40,Params!$D$9:$E$13,2,0)))</f>
        <v/>
      </c>
      <c r="Y40" s="267">
        <f>IF(C40="Inventory",IF(D40="Excellent",Params!$B$13,IF(D40="Good",Params!$B$12,Params!$B$11)),0)</f>
        <v>0</v>
      </c>
      <c r="Z40" s="277">
        <f>IF(G40+H40+IF(C40="Inventory",N(E40),0)=0,Params!$B$1,IF(I40&lt;Params!$B$21,MIN(Params!$B$22,(IF(G40=0,0,W40*G40)+IF(H40=0,0,X40*H40)+IF(C40="Inventory",Y40*N(E40),0))/(G40+H40+IF(C40="Inventory",N(E40),0))),(IF(G40=0,0,W40*G40)+IF(H40=0,0,X40*H40)+IF(C40="Inventory",Y40*N(E40),0))/(G40+H40+IF(C40="Inventory",N(E40),0))))</f>
        <v>57.27458737</v>
      </c>
      <c r="AA40" s="267">
        <f>SUMIFS('Error-OtherTasks'!D:D,'Error-OtherTasks'!B:B,A40,'Error-OtherTasks'!C:C,"Housekeeping*")+SUMIFS('Error-OtherTasks'!D:D,'Error-OtherTasks'!B:B,A40,'Error-OtherTasks'!C:C,"Not Following SOP*")</f>
        <v>0</v>
      </c>
      <c r="AB40" s="267">
        <f>MAX(0,Params!$B$5-AA40)</f>
        <v>10</v>
      </c>
      <c r="AC40" s="267">
        <f>SUMIFS(Bonus!D:D,Bonus!B:B,A40)</f>
        <v>0</v>
      </c>
      <c r="AD40" s="277" t="str">
        <f>IF(L40&lt;Params!$B$6,"Record",IF(Z40="","",IF(AND(OR(B40="P1-1",B40="P1-2"),MIN(100,Z40+V40+AB40+AC40)&gt;=90,NOT(AND(Q40&lt;&gt;"",Q40&lt;=IF(B40="P1-1",Params!$B$14,Params!$B$23)))),89.9,MIN(100,Z40+V40+AB40+AC40))))</f>
        <v>Record</v>
      </c>
      <c r="AE40" s="267" t="str">
        <f t="shared" si="6"/>
        <v>—</v>
      </c>
    </row>
    <row r="41" ht="15.75" customHeight="1">
      <c r="A41" s="270" t="s">
        <v>697</v>
      </c>
      <c r="B41" s="267" t="s">
        <v>565</v>
      </c>
      <c r="C41" s="267" t="s">
        <v>767</v>
      </c>
      <c r="D41" s="267"/>
      <c r="E41" s="276"/>
      <c r="F41" s="276">
        <f t="shared" si="1"/>
        <v>0</v>
      </c>
      <c r="G41" s="267">
        <f>'Picking - Raul'!B$5</f>
        <v>1291</v>
      </c>
      <c r="H41" s="267">
        <f>'Putaway - Raul'!B$5</f>
        <v>0</v>
      </c>
      <c r="I41" s="277">
        <f t="shared" si="2"/>
        <v>21.51666667</v>
      </c>
      <c r="J41" s="267">
        <f>'Picking - Raul'!C$5</f>
        <v>61.78642912</v>
      </c>
      <c r="K41" s="267">
        <f>'Putaway - Raul'!C$5</f>
        <v>0</v>
      </c>
      <c r="L41" s="267">
        <f>'Picking - Raul'!F$5+'Putaway - Raul'!F$5</f>
        <v>5</v>
      </c>
      <c r="M41" s="267">
        <f>'Picking - Raul'!D$5</f>
        <v>872</v>
      </c>
      <c r="N41" s="267">
        <f>'Picking - Raul'!E$5</f>
        <v>5</v>
      </c>
      <c r="O41" s="267">
        <f>'Putaway - Raul'!E$5</f>
        <v>0</v>
      </c>
      <c r="P41" s="267">
        <f>'Putaway - Raul'!D$5</f>
        <v>0</v>
      </c>
      <c r="Q41" s="278">
        <f t="shared" si="3"/>
        <v>0.005733944954</v>
      </c>
      <c r="R41" s="277">
        <f>IF(Q41="","",MAX(0,20-MAX(0,(Q41-Params!$B$3)/IF(B41="P1-1",Params!$B$24,Params!$B$4))))</f>
        <v>15.76605505</v>
      </c>
      <c r="S41" s="278" t="str">
        <f t="shared" si="4"/>
        <v/>
      </c>
      <c r="T41" s="277">
        <f>IF(N(O41)=0,N(P41),MAX(0,N(P41)-ROUNDDOWN(O41/Params!$B$25,0)))</f>
        <v>0</v>
      </c>
      <c r="U41" s="267">
        <f>SUMIFS('Error-OtherTasks'!D:D,'Error-OtherTasks'!B:B,A41,'Error-OtherTasks'!C:C,"Sub Order*")+SUMIFS('Error-OtherTasks'!D:D,'Error-OtherTasks'!B:B,A41,'Error-OtherTasks'!C:C,"Trailer Push*")+SUMIFS('Error-OtherTasks'!D:D,'Error-OtherTasks'!B:B,A41,'Error-OtherTasks'!C:C,"Moving")+SUMIFS('Error-OtherTasks'!D:D,'Error-OtherTasks'!B:B,A41,'Error-OtherTasks'!C:C,"Inventory")+SUMIFS('Error-OtherTasks'!D:D,'Error-OtherTasks'!B:B,A41,'Error-OtherTasks'!C:C,"Other-Task*")</f>
        <v>0</v>
      </c>
      <c r="V41" s="277">
        <f t="shared" si="5"/>
        <v>15.76605505</v>
      </c>
      <c r="W41" s="277">
        <f>IF(G41=0,"",Params!$B$1+Params!$B$2*(J41*$D$3-VLOOKUP(B41,Params!$D$2:$E$6,2,0)))</f>
        <v>53.64808446</v>
      </c>
      <c r="X41" s="277" t="str">
        <f>IF(H41=0,"",Params!$B$1+Params!$B$2*(K41*$D$3-VLOOKUP(B41,Params!$D$9:$E$13,2,0)))</f>
        <v/>
      </c>
      <c r="Y41" s="267">
        <f>IF(C41="Inventory",IF(D41="Excellent",Params!$B$13,IF(D41="Good",Params!$B$12,Params!$B$11)),0)</f>
        <v>0</v>
      </c>
      <c r="Z41" s="277">
        <f>IF(G41+H41+IF(C41="Inventory",N(E41),0)=0,Params!$B$1,IF(I41&lt;Params!$B$21,MIN(Params!$B$22,(IF(G41=0,0,W41*G41)+IF(H41=0,0,X41*H41)+IF(C41="Inventory",Y41*N(E41),0))/(G41+H41+IF(C41="Inventory",N(E41),0))),(IF(G41=0,0,W41*G41)+IF(H41=0,0,X41*H41)+IF(C41="Inventory",Y41*N(E41),0))/(G41+H41+IF(C41="Inventory",N(E41),0))))</f>
        <v>53.64808446</v>
      </c>
      <c r="AA41" s="267">
        <f>SUMIFS('Error-OtherTasks'!D:D,'Error-OtherTasks'!B:B,A41,'Error-OtherTasks'!C:C,"Housekeeping*")+SUMIFS('Error-OtherTasks'!D:D,'Error-OtherTasks'!B:B,A41,'Error-OtherTasks'!C:C,"Not Following SOP*")</f>
        <v>0</v>
      </c>
      <c r="AB41" s="267">
        <f>MAX(0,Params!$B$5-AA41)</f>
        <v>10</v>
      </c>
      <c r="AC41" s="267">
        <f>SUMIFS(Bonus!D:D,Bonus!B:B,A41)</f>
        <v>0</v>
      </c>
      <c r="AD41" s="277" t="str">
        <f>IF(L41&lt;Params!$B$6,"Record",IF(Z41="","",IF(AND(OR(B41="P1-1",B41="P1-2"),MIN(100,Z41+V41+AB41+AC41)&gt;=90,NOT(AND(Q41&lt;&gt;"",Q41&lt;=IF(B41="P1-1",Params!$B$14,Params!$B$23)))),89.9,MIN(100,Z41+V41+AB41+AC41))))</f>
        <v>Record</v>
      </c>
      <c r="AE41" s="267" t="str">
        <f t="shared" si="6"/>
        <v>—</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AE$41">
    <sortState ref="A7:AE41">
      <sortCondition descending="1" ref="B7:B41"/>
    </sortState>
  </autoFilter>
  <mergeCells count="1">
    <mergeCell ref="A5:V5"/>
  </mergeCells>
  <conditionalFormatting sqref="I8:I41">
    <cfRule type="cellIs" dxfId="0" priority="1" operator="lessThan">
      <formula>50</formula>
    </cfRule>
  </conditionalFormatting>
  <conditionalFormatting sqref="Q8:Q41">
    <cfRule type="cellIs" dxfId="0" priority="2" operator="greaterThan">
      <formula>0.0015</formula>
    </cfRule>
  </conditionalFormatting>
  <conditionalFormatting sqref="S8:S41">
    <cfRule type="cellIs" dxfId="0" priority="3" operator="greaterThan">
      <formula>0.0015</formula>
    </cfRule>
  </conditionalFormatting>
  <dataValidations>
    <dataValidation type="list" allowBlank="1" sqref="D8:D41">
      <formula1>"Qualified,Good,Excellent"</formula1>
    </dataValidation>
    <dataValidation type="list" allowBlank="1" sqref="B8:B41">
      <formula1>"P1-1,P1-2,P1-3,P2-1,P2-2"</formula1>
    </dataValidation>
    <dataValidation type="list" allowBlank="1" sqref="C8:C41">
      <formula1>"Regular,Inventory"</formula1>
    </dataValidation>
  </dataValidation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4.43" defaultRowHeight="15.0"/>
  <cols>
    <col customWidth="1" min="1" max="1" width="17.29"/>
    <col customWidth="1" min="2" max="2" width="6.86"/>
    <col customWidth="1" min="3" max="3" width="10.0"/>
    <col customWidth="1" min="4" max="5" width="9.0"/>
    <col customWidth="1" min="6" max="6" width="10.0"/>
    <col customWidth="1" min="7" max="7" width="9.0"/>
    <col customWidth="1" min="8" max="8" width="10.0"/>
    <col customWidth="1" min="9" max="9" width="9.0"/>
    <col customWidth="1" min="10" max="11" width="10.0"/>
    <col customWidth="1" min="12" max="12" width="8.0"/>
    <col customWidth="1" min="13" max="14" width="9.0"/>
    <col customWidth="1" min="15" max="15" width="10.0"/>
    <col customWidth="1" min="16" max="16" width="9.0"/>
    <col customWidth="1" min="17" max="17" width="10.0"/>
    <col customWidth="1" min="18" max="18" width="9.0"/>
    <col customWidth="1" min="19" max="19" width="11.0"/>
    <col customWidth="1" min="20" max="24" width="9.0"/>
    <col customWidth="1" min="25" max="25" width="8.0"/>
    <col customWidth="1" min="26" max="26" width="10.0"/>
    <col customWidth="1" min="27" max="28" width="9.0"/>
    <col customWidth="1" min="29" max="29" width="7.0"/>
    <col customWidth="1" min="30" max="30" width="10.0"/>
    <col customWidth="1" min="31" max="31" width="8.0"/>
    <col customWidth="1" min="32" max="32" width="8.43"/>
  </cols>
  <sheetData>
    <row r="1">
      <c r="A1" s="261" t="s">
        <v>548</v>
      </c>
      <c r="B1" s="1" t="s">
        <v>717</v>
      </c>
    </row>
    <row r="2">
      <c r="A2" s="261" t="s">
        <v>0</v>
      </c>
      <c r="B2" s="271">
        <v>46266.0</v>
      </c>
    </row>
    <row r="3">
      <c r="A3" s="261" t="s">
        <v>720</v>
      </c>
      <c r="B3" s="1">
        <f>Params!B15</f>
        <v>0.9</v>
      </c>
      <c r="C3" s="261" t="s">
        <v>728</v>
      </c>
      <c r="D3" s="1">
        <f>IF(Params!B15&lt;0.8,1,IF(Params!B15&lt;0.9,1.03,IF(Params!B15&lt;1,1.06,IF(Params!B15&lt;1.1,1.1,IF(Params!B15&lt;1.2,1.13,IF(Params!B15&lt;1.3,1.16,1.2))))))</f>
        <v>1.06</v>
      </c>
      <c r="F3" s="273" t="s">
        <v>734</v>
      </c>
    </row>
    <row r="5">
      <c r="A5" s="274" t="s">
        <v>768</v>
      </c>
    </row>
    <row r="7">
      <c r="A7" s="265" t="s">
        <v>603</v>
      </c>
      <c r="B7" s="265" t="s">
        <v>736</v>
      </c>
      <c r="C7" s="265" t="s">
        <v>737</v>
      </c>
      <c r="D7" s="265" t="s">
        <v>738</v>
      </c>
      <c r="E7" s="265" t="s">
        <v>739</v>
      </c>
      <c r="F7" s="265" t="s">
        <v>740</v>
      </c>
      <c r="G7" s="265" t="s">
        <v>741</v>
      </c>
      <c r="H7" s="265" t="s">
        <v>742</v>
      </c>
      <c r="I7" s="265" t="s">
        <v>743</v>
      </c>
      <c r="J7" s="265" t="s">
        <v>744</v>
      </c>
      <c r="K7" s="265" t="s">
        <v>745</v>
      </c>
      <c r="L7" s="265" t="s">
        <v>746</v>
      </c>
      <c r="M7" s="265" t="s">
        <v>747</v>
      </c>
      <c r="N7" s="265" t="s">
        <v>748</v>
      </c>
      <c r="O7" s="265" t="s">
        <v>749</v>
      </c>
      <c r="P7" s="265" t="s">
        <v>750</v>
      </c>
      <c r="Q7" s="265" t="s">
        <v>751</v>
      </c>
      <c r="R7" s="265" t="s">
        <v>752</v>
      </c>
      <c r="S7" s="265" t="s">
        <v>753</v>
      </c>
      <c r="T7" s="265" t="s">
        <v>769</v>
      </c>
      <c r="U7" s="265" t="s">
        <v>770</v>
      </c>
      <c r="V7" s="265" t="s">
        <v>756</v>
      </c>
      <c r="W7" s="265" t="s">
        <v>757</v>
      </c>
      <c r="X7" s="265" t="s">
        <v>758</v>
      </c>
      <c r="Y7" s="265" t="s">
        <v>759</v>
      </c>
      <c r="Z7" s="265" t="s">
        <v>760</v>
      </c>
      <c r="AA7" s="265" t="s">
        <v>761</v>
      </c>
      <c r="AB7" s="265" t="s">
        <v>762</v>
      </c>
      <c r="AC7" s="265" t="s">
        <v>763</v>
      </c>
      <c r="AD7" s="265" t="s">
        <v>764</v>
      </c>
      <c r="AE7" s="265" t="s">
        <v>765</v>
      </c>
      <c r="AF7" s="1" t="s">
        <v>766</v>
      </c>
    </row>
    <row r="8">
      <c r="A8" s="267" t="s">
        <v>616</v>
      </c>
      <c r="B8" s="267" t="s">
        <v>573</v>
      </c>
      <c r="C8" s="267" t="s">
        <v>767</v>
      </c>
      <c r="D8" s="267"/>
      <c r="E8" s="276"/>
      <c r="F8" s="276">
        <f t="shared" ref="F8:F41" si="1">AF8*60</f>
        <v>11598</v>
      </c>
      <c r="G8" s="267">
        <f>'Picking - Fabian'!B$5</f>
        <v>2678</v>
      </c>
      <c r="H8" s="267">
        <f>'Putaway - Fabian'!B$5</f>
        <v>2887</v>
      </c>
      <c r="I8" s="277">
        <f t="shared" ref="I8:I41" si="2">(G8+H8+IF(C8="Inventory",N(E8),0))/60</f>
        <v>92.75</v>
      </c>
      <c r="J8" s="267">
        <f>'Picking - Fabian'!C$5</f>
        <v>152.3027633</v>
      </c>
      <c r="K8" s="267">
        <f>'Putaway - Fabian'!C$5</f>
        <v>36.03</v>
      </c>
      <c r="L8" s="267">
        <f>'Picking - Fabian'!F$5+'Putaway - Fabian'!F$5</f>
        <v>23</v>
      </c>
      <c r="M8" s="267">
        <f>'Picking - Fabian'!D$5</f>
        <v>6822</v>
      </c>
      <c r="N8" s="267">
        <f>'Picking - Fabian'!E$5</f>
        <v>20</v>
      </c>
      <c r="O8" s="267">
        <f>'Putaway - Fabian'!E$5</f>
        <v>316</v>
      </c>
      <c r="P8" s="267">
        <f>'Putaway - Fabian'!D$5</f>
        <v>0</v>
      </c>
      <c r="Q8" s="278">
        <f t="shared" ref="Q8:Q41" si="3">IF(M8=0,"",N8/M8)</f>
        <v>0.002931691586</v>
      </c>
      <c r="R8" s="277">
        <f>IF(Q8="","",MAX(0,20-MAX(0,(Q8-Params!$B$3)/IF(B8="P1-1",Params!$B$24,Params!$B$4))))</f>
        <v>17.13661683</v>
      </c>
      <c r="S8" s="278">
        <f t="shared" ref="S8:S41" si="4">IF(O8=0,"",P8/O8)</f>
        <v>0</v>
      </c>
      <c r="T8" s="277">
        <f>IF(N(O8)=0,N(P8),MAX(0,N(P8)-ROUNDDOWN(O8/Params!$B$25,0)))</f>
        <v>0</v>
      </c>
      <c r="U8" s="267">
        <f>SUMIFS('Error-OtherTasks'!D:D,'Error-OtherTasks'!B:B,A8,'Error-OtherTasks'!C:C,"Sub Order*")+SUMIFS('Error-OtherTasks'!D:D,'Error-OtherTasks'!B:B,A8,'Error-OtherTasks'!C:C,"Trailer Push*")+SUMIFS('Error-OtherTasks'!D:D,'Error-OtherTasks'!B:B,A8,'Error-OtherTasks'!C:C,"Moving")+SUMIFS('Error-OtherTasks'!D:D,'Error-OtherTasks'!B:B,A8,'Error-OtherTasks'!C:C,"Inventory")+SUMIFS('Error-OtherTasks'!D:D,'Error-OtherTasks'!B:B,A8,'Error-OtherTasks'!C:C,"Other-Task*")</f>
        <v>0</v>
      </c>
      <c r="V8" s="277">
        <f t="shared" ref="V8:V41" si="5">MAX(0,IF(R8="",20,R8)-N(T8)-N(U8))</f>
        <v>17.13661683</v>
      </c>
      <c r="W8" s="277">
        <f>IF(G8=0,"",Params!$B$1+Params!$B$2*(J8*$D$3-VLOOKUP(B8,Params!$D$2:$E$6,2,0)))</f>
        <v>58.73227872</v>
      </c>
      <c r="X8" s="277">
        <f>IF(H8=0,"",Params!$B$1+Params!$B$2*(K8*$D$3-VLOOKUP(B8,Params!$D$9:$E$13,2,0)))</f>
        <v>53.25754</v>
      </c>
      <c r="Y8" s="267">
        <f>IF(C8="Inventory",IF(D8="Excellent",Params!$B$13,IF(D8="Good",Params!$B$12,Params!$B$11)),0)</f>
        <v>0</v>
      </c>
      <c r="Z8" s="277">
        <f>IF(G8+H8+IF(C8="Inventory",N(E8),0)=0,Params!$B$1,IF(I8&lt;Params!$B$21,MIN(Params!$B$22,(IF(G8=0,0,W8*G8)+IF(H8=0,0,X8*H8)+IF(C8="Inventory",Y8*N(E8),0))/(G8+H8+IF(C8="Inventory",N(E8),0))),(IF(G8=0,0,W8*G8)+IF(H8=0,0,X8*H8)+IF(C8="Inventory",Y8*N(E8),0))/(G8+H8+IF(C8="Inventory",N(E8),0))))</f>
        <v>55.89210429</v>
      </c>
      <c r="AA8" s="267">
        <f>SUMIFS('Error-OtherTasks'!D:D,'Error-OtherTasks'!B:B,A8,'Error-OtherTasks'!C:C,"Housekeeping*")+SUMIFS('Error-OtherTasks'!D:D,'Error-OtherTasks'!B:B,A8,'Error-OtherTasks'!C:C,"Not Following SOP*")</f>
        <v>8</v>
      </c>
      <c r="AB8" s="267">
        <f>MAX(0,Params!$B$5-AA8)</f>
        <v>2</v>
      </c>
      <c r="AC8" s="267">
        <f>SUMIFS(Bonus!D:D,Bonus!B:B,A8)</f>
        <v>2</v>
      </c>
      <c r="AD8" s="277">
        <f>IF(L8&lt;Params!$B$6,"Record",IF(Z8="","",IF(AND(OR(B8="P1-1",B8="P1-2"),MIN(100,Z8+V8+AB8+AC8)&gt;=90,NOT(AND(Q8&lt;&gt;"",Q8&lt;=IF(B8="P1-1",Params!$B$14,Params!$B$23)))),89.9,MIN(100,Z8+V8+AB8+AC8))))</f>
        <v>77.02872112</v>
      </c>
      <c r="AE8" s="267" t="str">
        <f t="shared" ref="AE8:AE41" si="6">IF(ISNUMBER(AD8),IF(AD8&gt;=90,"≥90",IF(AD8&gt;=80,"80-90","&lt;80")),"—")</f>
        <v>&lt;80</v>
      </c>
      <c r="AF8" s="1">
        <v>193.3</v>
      </c>
    </row>
    <row r="9">
      <c r="A9" s="267" t="s">
        <v>620</v>
      </c>
      <c r="B9" s="267" t="s">
        <v>571</v>
      </c>
      <c r="C9" s="267" t="s">
        <v>767</v>
      </c>
      <c r="D9" s="267"/>
      <c r="E9" s="276"/>
      <c r="F9" s="276">
        <f t="shared" si="1"/>
        <v>11772</v>
      </c>
      <c r="G9" s="267">
        <f>'Picking - Joel'!B5</f>
        <v>3801</v>
      </c>
      <c r="H9" s="267">
        <f>'Putaway - Joel'!B5</f>
        <v>1790</v>
      </c>
      <c r="I9" s="277">
        <f t="shared" si="2"/>
        <v>93.18333333</v>
      </c>
      <c r="J9" s="267">
        <f>'Picking - Joel'!C5</f>
        <v>136.0266772</v>
      </c>
      <c r="K9" s="267">
        <f>'Putaway - Joel'!C5</f>
        <v>52.48</v>
      </c>
      <c r="L9" s="267">
        <f>'Picking - Joel'!F5+'Putaway - Joel'!F5</f>
        <v>24</v>
      </c>
      <c r="M9" s="267">
        <f>'Picking - Joel'!D5</f>
        <v>8329</v>
      </c>
      <c r="N9" s="267">
        <f>'Picking - Joel'!E5</f>
        <v>33</v>
      </c>
      <c r="O9" s="267">
        <f>'Putaway - Joel'!E5</f>
        <v>267</v>
      </c>
      <c r="P9" s="267">
        <f>'Putaway - Joel'!D5</f>
        <v>2</v>
      </c>
      <c r="Q9" s="278">
        <f t="shared" si="3"/>
        <v>0.003962060271</v>
      </c>
      <c r="R9" s="277">
        <f>IF(Q9="","",MAX(0,20-MAX(0,(Q9-Params!$B$3)/IF(B9="P1-1",Params!$B$24,Params!$B$4))))</f>
        <v>15.07587946</v>
      </c>
      <c r="S9" s="278">
        <f t="shared" si="4"/>
        <v>0.007490636704</v>
      </c>
      <c r="T9" s="277">
        <f>IF(N(O9)=0,N(P9),MAX(0,N(P9)-ROUNDDOWN(O9/Params!$B$25,0)))</f>
        <v>1</v>
      </c>
      <c r="U9" s="267">
        <f>SUMIFS('Error-OtherTasks'!D:D,'Error-OtherTasks'!B:B,A9,'Error-OtherTasks'!C:C,"Sub Order*")+SUMIFS('Error-OtherTasks'!D:D,'Error-OtherTasks'!B:B,A9,'Error-OtherTasks'!C:C,"Trailer Push*")+SUMIFS('Error-OtherTasks'!D:D,'Error-OtherTasks'!B:B,A9,'Error-OtherTasks'!C:C,"Moving")+SUMIFS('Error-OtherTasks'!D:D,'Error-OtherTasks'!B:B,A9,'Error-OtherTasks'!C:C,"Inventory")+SUMIFS('Error-OtherTasks'!D:D,'Error-OtherTasks'!B:B,A9,'Error-OtherTasks'!C:C,"Other-Task*")</f>
        <v>0</v>
      </c>
      <c r="V9" s="277">
        <f t="shared" si="5"/>
        <v>14.07587946</v>
      </c>
      <c r="W9" s="277">
        <f>IF(G9=0,"",Params!$B$1+Params!$B$2*(J9*$D$3-VLOOKUP(B9,Params!$D$2:$E$6,2,0)))</f>
        <v>55.05648335</v>
      </c>
      <c r="X9" s="277">
        <f>IF(H9=0,"",Params!$B$1+Params!$B$2*(K9*$D$3-VLOOKUP(B9,Params!$D$9:$E$13,2,0)))</f>
        <v>59.38864</v>
      </c>
      <c r="Y9" s="267">
        <f>IF(C9="Inventory",IF(D9="Excellent",Params!$B$13,IF(D9="Good",Params!$B$12,Params!$B$11)),0)</f>
        <v>0</v>
      </c>
      <c r="Z9" s="277">
        <f>IF(G9+H9+IF(C9="Inventory",N(E9),0)=0,Params!$B$1,IF(I9&lt;Params!$B$21,MIN(Params!$B$22,(IF(G9=0,0,W9*G9)+IF(H9=0,0,X9*H9)+IF(C9="Inventory",Y9*N(E9),0))/(G9+H9+IF(C9="Inventory",N(E9),0))),(IF(G9=0,0,W9*G9)+IF(H9=0,0,X9*H9)+IF(C9="Inventory",Y9*N(E9),0))/(G9+H9+IF(C9="Inventory",N(E9),0))))</f>
        <v>56.44345534</v>
      </c>
      <c r="AA9" s="267">
        <f>SUMIFS('Error-OtherTasks'!D:D,'Error-OtherTasks'!B:B,A9,'Error-OtherTasks'!C:C,"Housekeeping*")+SUMIFS('Error-OtherTasks'!D:D,'Error-OtherTasks'!B:B,A9,'Error-OtherTasks'!C:C,"Not Following SOP*")</f>
        <v>2</v>
      </c>
      <c r="AB9" s="267">
        <f>MAX(0,Params!$B$5-AA9)</f>
        <v>8</v>
      </c>
      <c r="AC9" s="267">
        <f>SUMIFS(Bonus!D:D,Bonus!B:B,A9)</f>
        <v>0</v>
      </c>
      <c r="AD9" s="277">
        <f>IF(L9&lt;Params!$B$6,"Record",IF(Z9="","",IF(AND(OR(B9="P1-1",B9="P1-2"),MIN(100,Z9+V9+AB9+AC9)&gt;=90,NOT(AND(Q9&lt;&gt;"",Q9&lt;=IF(B9="P1-1",Params!$B$14,Params!$B$23)))),89.9,MIN(100,Z9+V9+AB9+AC9))))</f>
        <v>78.5193348</v>
      </c>
      <c r="AE9" s="267" t="str">
        <f t="shared" si="6"/>
        <v>&lt;80</v>
      </c>
      <c r="AF9" s="1">
        <v>196.2</v>
      </c>
    </row>
    <row r="10">
      <c r="A10" s="267" t="s">
        <v>625</v>
      </c>
      <c r="B10" s="267" t="s">
        <v>571</v>
      </c>
      <c r="C10" s="267" t="s">
        <v>767</v>
      </c>
      <c r="D10" s="267"/>
      <c r="E10" s="276"/>
      <c r="F10" s="276">
        <f t="shared" si="1"/>
        <v>12340.8</v>
      </c>
      <c r="G10" s="267">
        <f>'Picking - Steven'!B5</f>
        <v>5376</v>
      </c>
      <c r="H10" s="267">
        <f>'Putaway - Steven'!B5</f>
        <v>1928</v>
      </c>
      <c r="I10" s="277">
        <f t="shared" si="2"/>
        <v>121.7333333</v>
      </c>
      <c r="J10" s="267">
        <f>'Picking - Steven'!C5</f>
        <v>129.0779531</v>
      </c>
      <c r="K10" s="267">
        <f>'Putaway - Steven'!C5</f>
        <v>39.55</v>
      </c>
      <c r="L10" s="267">
        <f>'Picking - Steven'!F5+'Putaway - Steven'!F5</f>
        <v>25</v>
      </c>
      <c r="M10" s="267">
        <f>'Picking - Steven'!D5</f>
        <v>6756</v>
      </c>
      <c r="N10" s="267">
        <f>'Picking - Steven'!E5</f>
        <v>1</v>
      </c>
      <c r="O10" s="267">
        <f>'Putaway - Steven'!E5</f>
        <v>265</v>
      </c>
      <c r="P10" s="267">
        <f>'Putaway - Steven'!D5</f>
        <v>1</v>
      </c>
      <c r="Q10" s="278">
        <f t="shared" si="3"/>
        <v>0.0001480165779</v>
      </c>
      <c r="R10" s="277">
        <f>IF(Q10="","",MAX(0,20-MAX(0,(Q10-Params!$B$3)/IF(B10="P1-1",Params!$B$24,Params!$B$4))))</f>
        <v>20</v>
      </c>
      <c r="S10" s="278">
        <f t="shared" si="4"/>
        <v>0.003773584906</v>
      </c>
      <c r="T10" s="277">
        <f>IF(N(O10)=0,N(P10),MAX(0,N(P10)-ROUNDDOWN(O10/Params!$B$25,0)))</f>
        <v>0</v>
      </c>
      <c r="U10" s="267">
        <f>SUMIFS('Error-OtherTasks'!D:D,'Error-OtherTasks'!B:B,A10,'Error-OtherTasks'!C:C,"Sub Order*")+SUMIFS('Error-OtherTasks'!D:D,'Error-OtherTasks'!B:B,A10,'Error-OtherTasks'!C:C,"Trailer Push*")+SUMIFS('Error-OtherTasks'!D:D,'Error-OtherTasks'!B:B,A10,'Error-OtherTasks'!C:C,"Moving")+SUMIFS('Error-OtherTasks'!D:D,'Error-OtherTasks'!B:B,A10,'Error-OtherTasks'!C:C,"Inventory")+SUMIFS('Error-OtherTasks'!D:D,'Error-OtherTasks'!B:B,A10,'Error-OtherTasks'!C:C,"Other-Task*")</f>
        <v>0</v>
      </c>
      <c r="V10" s="277">
        <f t="shared" si="5"/>
        <v>20</v>
      </c>
      <c r="W10" s="277">
        <f>IF(G10=0,"",Params!$B$1+Params!$B$2*(J10*$D$3-VLOOKUP(B10,Params!$D$2:$E$6,2,0)))</f>
        <v>52.84678909</v>
      </c>
      <c r="X10" s="277">
        <f>IF(H10=0,"",Params!$B$1+Params!$B$2*(K10*$D$3-VLOOKUP(B10,Params!$D$9:$E$13,2,0)))</f>
        <v>55.2769</v>
      </c>
      <c r="Y10" s="267">
        <f>IF(C10="Inventory",IF(D10="Excellent",Params!$B$13,IF(D10="Good",Params!$B$12,Params!$B$11)),0)</f>
        <v>0</v>
      </c>
      <c r="Z10" s="277">
        <f>IF(G10+H10+IF(C10="Inventory",N(E10),0)=0,Params!$B$1,IF(I10&lt;Params!$B$21,MIN(Params!$B$22,(IF(G10=0,0,W10*G10)+IF(H10=0,0,X10*H10)+IF(C10="Inventory",Y10*N(E10),0))/(G10+H10+IF(C10="Inventory",N(E10),0))),(IF(G10=0,0,W10*G10)+IF(H10=0,0,X10*H10)+IF(C10="Inventory",Y10*N(E10),0))/(G10+H10+IF(C10="Inventory",N(E10),0))))</f>
        <v>53.4882532</v>
      </c>
      <c r="AA10" s="267">
        <f>SUMIFS('Error-OtherTasks'!D:D,'Error-OtherTasks'!B:B,A10,'Error-OtherTasks'!C:C,"Housekeeping*")+SUMIFS('Error-OtherTasks'!D:D,'Error-OtherTasks'!B:B,A10,'Error-OtherTasks'!C:C,"Not Following SOP*")</f>
        <v>4</v>
      </c>
      <c r="AB10" s="267">
        <f>MAX(0,Params!$B$5-AA10)</f>
        <v>6</v>
      </c>
      <c r="AC10" s="267">
        <f>SUMIFS(Bonus!D:D,Bonus!B:B,A10)</f>
        <v>1</v>
      </c>
      <c r="AD10" s="277">
        <f>IF(L10&lt;Params!$B$6,"Record",IF(Z10="","",IF(AND(OR(B10="P1-1",B10="P1-2"),MIN(100,Z10+V10+AB10+AC10)&gt;=90,NOT(AND(Q10&lt;&gt;"",Q10&lt;=IF(B10="P1-1",Params!$B$14,Params!$B$23)))),89.9,MIN(100,Z10+V10+AB10+AC10))))</f>
        <v>80.4882532</v>
      </c>
      <c r="AE10" s="267" t="str">
        <f t="shared" si="6"/>
        <v>80-90</v>
      </c>
      <c r="AF10" s="1">
        <v>205.68</v>
      </c>
    </row>
    <row r="11">
      <c r="A11" s="267" t="s">
        <v>627</v>
      </c>
      <c r="B11" s="267" t="s">
        <v>569</v>
      </c>
      <c r="C11" s="267" t="s">
        <v>767</v>
      </c>
      <c r="D11" s="267"/>
      <c r="E11" s="276"/>
      <c r="F11" s="276">
        <f t="shared" si="1"/>
        <v>12820.2</v>
      </c>
      <c r="G11" s="267">
        <f>'Picking - Cesar'!B5</f>
        <v>3895</v>
      </c>
      <c r="H11" s="267">
        <f>'Putaway - Cesar'!B5</f>
        <v>1032</v>
      </c>
      <c r="I11" s="277">
        <f t="shared" si="2"/>
        <v>82.11666667</v>
      </c>
      <c r="J11" s="267">
        <f>'Picking - Cesar'!C5</f>
        <v>136.9000976</v>
      </c>
      <c r="K11" s="267">
        <f>'Putaway - Cesar'!C5</f>
        <v>43.87</v>
      </c>
      <c r="L11" s="267">
        <f>'Picking - Cesar'!F5+'Putaway - Cesar'!F5</f>
        <v>25</v>
      </c>
      <c r="M11" s="267">
        <f>'Picking - Cesar'!D5</f>
        <v>8246</v>
      </c>
      <c r="N11" s="267">
        <f>'Picking - Cesar'!E5</f>
        <v>23</v>
      </c>
      <c r="O11" s="267">
        <f>'Putaway - Cesar'!E5</f>
        <v>102</v>
      </c>
      <c r="P11" s="267">
        <f>'Putaway - Cesar'!D5</f>
        <v>0</v>
      </c>
      <c r="Q11" s="278">
        <f t="shared" si="3"/>
        <v>0.002789231142</v>
      </c>
      <c r="R11" s="277">
        <f>IF(Q11="","",MAX(0,20-MAX(0,(Q11-Params!$B$3)/IF(B11="P1-1",Params!$B$24,Params!$B$4))))</f>
        <v>17.42153772</v>
      </c>
      <c r="S11" s="278">
        <f t="shared" si="4"/>
        <v>0</v>
      </c>
      <c r="T11" s="277">
        <f>IF(N(O11)=0,N(P11),MAX(0,N(P11)-ROUNDDOWN(O11/Params!$B$25,0)))</f>
        <v>0</v>
      </c>
      <c r="U11" s="267">
        <f>SUMIFS('Error-OtherTasks'!D:D,'Error-OtherTasks'!B:B,A11,'Error-OtherTasks'!C:C,"Sub Order*")+SUMIFS('Error-OtherTasks'!D:D,'Error-OtherTasks'!B:B,A11,'Error-OtherTasks'!C:C,"Trailer Push*")+SUMIFS('Error-OtherTasks'!D:D,'Error-OtherTasks'!B:B,A11,'Error-OtherTasks'!C:C,"Moving")+SUMIFS('Error-OtherTasks'!D:D,'Error-OtherTasks'!B:B,A11,'Error-OtherTasks'!C:C,"Inventory")+SUMIFS('Error-OtherTasks'!D:D,'Error-OtherTasks'!B:B,A11,'Error-OtherTasks'!C:C,"Other-Task*")</f>
        <v>0</v>
      </c>
      <c r="V11" s="277">
        <f t="shared" si="5"/>
        <v>17.42153772</v>
      </c>
      <c r="W11" s="277">
        <f>IF(G11=0,"",Params!$B$1+Params!$B$2*(J11*$D$3-VLOOKUP(B11,Params!$D$2:$E$6,2,0)))</f>
        <v>62.53423102</v>
      </c>
      <c r="X11" s="277">
        <f>IF(H11=0,"",Params!$B$1+Params!$B$2*(K11*$D$3-VLOOKUP(B11,Params!$D$9:$E$13,2,0)))</f>
        <v>58.15066</v>
      </c>
      <c r="Y11" s="267">
        <f>IF(C11="Inventory",IF(D11="Excellent",Params!$B$13,IF(D11="Good",Params!$B$12,Params!$B$11)),0)</f>
        <v>0</v>
      </c>
      <c r="Z11" s="277">
        <f>IF(G11+H11+IF(C11="Inventory",N(E11),0)=0,Params!$B$1,IF(I11&lt;Params!$B$21,MIN(Params!$B$22,(IF(G11=0,0,W11*G11)+IF(H11=0,0,X11*H11)+IF(C11="Inventory",Y11*N(E11),0))/(G11+H11+IF(C11="Inventory",N(E11),0))),(IF(G11=0,0,W11*G11)+IF(H11=0,0,X11*H11)+IF(C11="Inventory",Y11*N(E11),0))/(G11+H11+IF(C11="Inventory",N(E11),0))))</f>
        <v>61.61605662</v>
      </c>
      <c r="AA11" s="267">
        <f>SUMIFS('Error-OtherTasks'!D:D,'Error-OtherTasks'!B:B,A11,'Error-OtherTasks'!C:C,"Housekeeping*")+SUMIFS('Error-OtherTasks'!D:D,'Error-OtherTasks'!B:B,A11,'Error-OtherTasks'!C:C,"Not Following SOP*")</f>
        <v>5</v>
      </c>
      <c r="AB11" s="267">
        <f>MAX(0,Params!$B$5-AA11)</f>
        <v>5</v>
      </c>
      <c r="AC11" s="267">
        <f>SUMIFS(Bonus!D:D,Bonus!B:B,A11)</f>
        <v>0</v>
      </c>
      <c r="AD11" s="277">
        <f>IF(L11&lt;Params!$B$6,"Record",IF(Z11="","",IF(AND(OR(B11="P1-1",B11="P1-2"),MIN(100,Z11+V11+AB11+AC11)&gt;=90,NOT(AND(Q11&lt;&gt;"",Q11&lt;=IF(B11="P1-1",Params!$B$14,Params!$B$23)))),89.9,MIN(100,Z11+V11+AB11+AC11))))</f>
        <v>84.03759433</v>
      </c>
      <c r="AE11" s="267" t="str">
        <f t="shared" si="6"/>
        <v>80-90</v>
      </c>
      <c r="AF11" s="1">
        <v>213.67</v>
      </c>
    </row>
    <row r="12">
      <c r="A12" s="267" t="s">
        <v>631</v>
      </c>
      <c r="B12" s="267" t="s">
        <v>569</v>
      </c>
      <c r="C12" s="267" t="s">
        <v>637</v>
      </c>
      <c r="D12" s="267" t="s">
        <v>808</v>
      </c>
      <c r="E12" s="276">
        <v>7000.0</v>
      </c>
      <c r="F12" s="276">
        <f t="shared" si="1"/>
        <v>11721</v>
      </c>
      <c r="G12" s="267">
        <f>'Picking - Eduardo'!B5</f>
        <v>4339</v>
      </c>
      <c r="H12" s="267">
        <f>'Putaway - Eduardo'!B5</f>
        <v>20</v>
      </c>
      <c r="I12" s="277">
        <f t="shared" si="2"/>
        <v>189.3166667</v>
      </c>
      <c r="J12" s="267">
        <f>'Picking - Eduardo'!C5</f>
        <v>86.21181931</v>
      </c>
      <c r="K12" s="267">
        <f>'Putaway - Eduardo'!C5</f>
        <v>89.1</v>
      </c>
      <c r="L12" s="267">
        <f>'Picking - Eduardo'!F5+'Putaway - Eduardo'!F5</f>
        <v>23</v>
      </c>
      <c r="M12" s="267">
        <f>'Picking - Eduardo'!D5</f>
        <v>6899</v>
      </c>
      <c r="N12" s="267">
        <f>'Picking - Eduardo'!E5</f>
        <v>34</v>
      </c>
      <c r="O12" s="267">
        <f>'Putaway - Eduardo'!E5</f>
        <v>4</v>
      </c>
      <c r="P12" s="267">
        <f>'Putaway - Eduardo'!D5</f>
        <v>0</v>
      </c>
      <c r="Q12" s="278">
        <f t="shared" si="3"/>
        <v>0.004928250471</v>
      </c>
      <c r="R12" s="277">
        <f>IF(Q12="","",MAX(0,20-MAX(0,(Q12-Params!$B$3)/IF(B12="P1-1",Params!$B$24,Params!$B$4))))</f>
        <v>13.14349906</v>
      </c>
      <c r="S12" s="278">
        <f t="shared" si="4"/>
        <v>0</v>
      </c>
      <c r="T12" s="277">
        <f>IF(N(O12)=0,N(P12),MAX(0,N(P12)-ROUNDDOWN(O12/Params!$B$25,0)))</f>
        <v>0</v>
      </c>
      <c r="U12" s="267">
        <f>SUMIFS('Error-OtherTasks'!D:D,'Error-OtherTasks'!B:B,A12,'Error-OtherTasks'!C:C,"Sub Order*")+SUMIFS('Error-OtherTasks'!D:D,'Error-OtherTasks'!B:B,A12,'Error-OtherTasks'!C:C,"Trailer Push*")+SUMIFS('Error-OtherTasks'!D:D,'Error-OtherTasks'!B:B,A12,'Error-OtherTasks'!C:C,"Moving")+SUMIFS('Error-OtherTasks'!D:D,'Error-OtherTasks'!B:B,A12,'Error-OtherTasks'!C:C,"Inventory")+SUMIFS('Error-OtherTasks'!D:D,'Error-OtherTasks'!B:B,A12,'Error-OtherTasks'!C:C,"Other-Task*")</f>
        <v>0</v>
      </c>
      <c r="V12" s="277">
        <f t="shared" si="5"/>
        <v>13.14349906</v>
      </c>
      <c r="W12" s="277">
        <f>IF(G12=0,"",Params!$B$1+Params!$B$2*(J12*$D$3-VLOOKUP(B12,Params!$D$2:$E$6,2,0)))</f>
        <v>46.41535854</v>
      </c>
      <c r="X12" s="277">
        <f>IF(H12=0,"",Params!$B$1+Params!$B$2*(K12*$D$3-VLOOKUP(B12,Params!$D$9:$E$13,2,0)))</f>
        <v>72.5338</v>
      </c>
      <c r="Y12" s="267">
        <f>IF(C12="Inventory",IF(D12="Excellent",Params!$B$13,IF(D12="Good",Params!$B$12,Params!$B$11)),0)</f>
        <v>65</v>
      </c>
      <c r="Z12" s="277">
        <f>IF(G12+H12+IF(C12="Inventory",N(E12),0)=0,Params!$B$1,IF(I12&lt;Params!$B$21,MIN(Params!$B$22,(IF(G12=0,0,W12*G12)+IF(H12=0,0,X12*H12)+IF(C12="Inventory",Y12*N(E12),0))/(G12+H12+IF(C12="Inventory",N(E12),0))),(IF(G12=0,0,W12*G12)+IF(H12=0,0,X12*H12)+IF(C12="Inventory",Y12*N(E12),0))/(G12+H12+IF(C12="Inventory",N(E12),0))))</f>
        <v>57.91415765</v>
      </c>
      <c r="AA12" s="267">
        <f>SUMIFS('Error-OtherTasks'!D:D,'Error-OtherTasks'!B:B,A12,'Error-OtherTasks'!C:C,"Housekeeping*")+SUMIFS('Error-OtherTasks'!D:D,'Error-OtherTasks'!B:B,A12,'Error-OtherTasks'!C:C,"Not Following SOP*")</f>
        <v>1</v>
      </c>
      <c r="AB12" s="267">
        <f>MAX(0,Params!$B$5-AA12)</f>
        <v>9</v>
      </c>
      <c r="AC12" s="267">
        <f>SUMIFS(Bonus!D:D,Bonus!B:B,A12)</f>
        <v>0</v>
      </c>
      <c r="AD12" s="277">
        <f>IF(L12&lt;Params!$B$6,"Record",IF(Z12="","",IF(AND(OR(B12="P1-1",B12="P1-2"),MIN(100,Z12+V12+AB12+AC12)&gt;=90,NOT(AND(Q12&lt;&gt;"",Q12&lt;=IF(B12="P1-1",Params!$B$14,Params!$B$23)))),89.9,MIN(100,Z12+V12+AB12+AC12))))</f>
        <v>80.0576567</v>
      </c>
      <c r="AE12" s="267" t="str">
        <f t="shared" si="6"/>
        <v>80-90</v>
      </c>
      <c r="AF12" s="1">
        <v>195.35</v>
      </c>
    </row>
    <row r="13">
      <c r="A13" s="267" t="s">
        <v>635</v>
      </c>
      <c r="B13" s="267" t="s">
        <v>569</v>
      </c>
      <c r="C13" s="267" t="s">
        <v>767</v>
      </c>
      <c r="D13" s="267"/>
      <c r="E13" s="276"/>
      <c r="F13" s="276">
        <f t="shared" si="1"/>
        <v>11917.8</v>
      </c>
      <c r="G13" s="267">
        <f>'Picking - Franklin'!B5</f>
        <v>1982</v>
      </c>
      <c r="H13" s="267">
        <f>'Putaway - Franklin'!B5</f>
        <v>5269</v>
      </c>
      <c r="I13" s="277">
        <f t="shared" si="2"/>
        <v>120.85</v>
      </c>
      <c r="J13" s="267">
        <f>'Picking - Franklin'!C5</f>
        <v>103.7799294</v>
      </c>
      <c r="K13" s="267">
        <f>'Putaway - Franklin'!C5</f>
        <v>41.65</v>
      </c>
      <c r="L13" s="267">
        <f>'Picking - Franklin'!F5+'Putaway - Franklin'!F5</f>
        <v>23</v>
      </c>
      <c r="M13" s="267">
        <f>'Picking - Franklin'!D5</f>
        <v>3277</v>
      </c>
      <c r="N13" s="267">
        <f>'Picking - Franklin'!E5</f>
        <v>8</v>
      </c>
      <c r="O13" s="267">
        <f>'Putaway - Franklin'!E5</f>
        <v>892</v>
      </c>
      <c r="P13" s="267">
        <f>'Putaway - Franklin'!D5</f>
        <v>0</v>
      </c>
      <c r="Q13" s="278">
        <f t="shared" si="3"/>
        <v>0.002441257247</v>
      </c>
      <c r="R13" s="277">
        <f>IF(Q13="","",MAX(0,20-MAX(0,(Q13-Params!$B$3)/IF(B13="P1-1",Params!$B$24,Params!$B$4))))</f>
        <v>18.11748551</v>
      </c>
      <c r="S13" s="278">
        <f t="shared" si="4"/>
        <v>0</v>
      </c>
      <c r="T13" s="277">
        <f>IF(N(O13)=0,N(P13),MAX(0,N(P13)-ROUNDDOWN(O13/Params!$B$25,0)))</f>
        <v>0</v>
      </c>
      <c r="U13" s="267">
        <f>SUMIFS('Error-OtherTasks'!D:D,'Error-OtherTasks'!B:B,A13,'Error-OtherTasks'!C:C,"Sub Order*")+SUMIFS('Error-OtherTasks'!D:D,'Error-OtherTasks'!B:B,A13,'Error-OtherTasks'!C:C,"Trailer Push*")+SUMIFS('Error-OtherTasks'!D:D,'Error-OtherTasks'!B:B,A13,'Error-OtherTasks'!C:C,"Moving")+SUMIFS('Error-OtherTasks'!D:D,'Error-OtherTasks'!B:B,A13,'Error-OtherTasks'!C:C,"Inventory")+SUMIFS('Error-OtherTasks'!D:D,'Error-OtherTasks'!B:B,A13,'Error-OtherTasks'!C:C,"Other-Task*")</f>
        <v>0</v>
      </c>
      <c r="V13" s="277">
        <f t="shared" si="5"/>
        <v>18.11748551</v>
      </c>
      <c r="W13" s="277">
        <f>IF(G13=0,"",Params!$B$1+Params!$B$2*(J13*$D$3-VLOOKUP(B13,Params!$D$2:$E$6,2,0)))</f>
        <v>52.00201754</v>
      </c>
      <c r="X13" s="277">
        <f>IF(H13=0,"",Params!$B$1+Params!$B$2*(K13*$D$3-VLOOKUP(B13,Params!$D$9:$E$13,2,0)))</f>
        <v>57.4447</v>
      </c>
      <c r="Y13" s="267">
        <f>IF(C13="Inventory",IF(D13="Excellent",Params!$B$13,IF(D13="Good",Params!$B$12,Params!$B$11)),0)</f>
        <v>0</v>
      </c>
      <c r="Z13" s="277">
        <f>IF(G13+H13+IF(C13="Inventory",N(E13),0)=0,Params!$B$1,IF(I13&lt;Params!$B$21,MIN(Params!$B$22,(IF(G13=0,0,W13*G13)+IF(H13=0,0,X13*H13)+IF(C13="Inventory",Y13*N(E13),0))/(G13+H13+IF(C13="Inventory",N(E13),0))),(IF(G13=0,0,W13*G13)+IF(H13=0,0,X13*H13)+IF(C13="Inventory",Y13*N(E13),0))/(G13+H13+IF(C13="Inventory",N(E13),0))))</f>
        <v>55.95698842</v>
      </c>
      <c r="AA13" s="267">
        <f>SUMIFS('Error-OtherTasks'!D:D,'Error-OtherTasks'!B:B,A13,'Error-OtherTasks'!C:C,"Housekeeping*")+SUMIFS('Error-OtherTasks'!D:D,'Error-OtherTasks'!B:B,A13,'Error-OtherTasks'!C:C,"Not Following SOP*")</f>
        <v>2</v>
      </c>
      <c r="AB13" s="267">
        <f>MAX(0,Params!$B$5-AA13)</f>
        <v>8</v>
      </c>
      <c r="AC13" s="267">
        <f>SUMIFS(Bonus!D:D,Bonus!B:B,A13)</f>
        <v>0</v>
      </c>
      <c r="AD13" s="277">
        <f>IF(L13&lt;Params!$B$6,"Record",IF(Z13="","",IF(AND(OR(B13="P1-1",B13="P1-2"),MIN(100,Z13+V13+AB13+AC13)&gt;=90,NOT(AND(Q13&lt;&gt;"",Q13&lt;=IF(B13="P1-1",Params!$B$14,Params!$B$23)))),89.9,MIN(100,Z13+V13+AB13+AC13))))</f>
        <v>82.07447393</v>
      </c>
      <c r="AE13" s="267" t="str">
        <f t="shared" si="6"/>
        <v>80-90</v>
      </c>
      <c r="AF13" s="1">
        <v>198.63</v>
      </c>
    </row>
    <row r="14">
      <c r="A14" s="267" t="s">
        <v>638</v>
      </c>
      <c r="B14" s="267" t="s">
        <v>569</v>
      </c>
      <c r="C14" s="267" t="s">
        <v>767</v>
      </c>
      <c r="D14" s="267"/>
      <c r="E14" s="276"/>
      <c r="F14" s="276">
        <f t="shared" si="1"/>
        <v>12691.2</v>
      </c>
      <c r="G14" s="267">
        <f>'Picking - Juan'!B5</f>
        <v>4328</v>
      </c>
      <c r="H14" s="267">
        <f>'Putaway - Juan'!B5</f>
        <v>2865</v>
      </c>
      <c r="I14" s="277">
        <f t="shared" si="2"/>
        <v>119.8833333</v>
      </c>
      <c r="J14" s="267">
        <f>'Picking - Juan'!C5</f>
        <v>163.3238401</v>
      </c>
      <c r="K14" s="267">
        <f>'Putaway - Juan'!C5</f>
        <v>38.62</v>
      </c>
      <c r="L14" s="267">
        <f>'Picking - Juan'!F5+'Putaway - Juan'!F5</f>
        <v>25</v>
      </c>
      <c r="M14" s="267">
        <f>'Picking - Juan'!D5</f>
        <v>7800</v>
      </c>
      <c r="N14" s="267">
        <f>'Picking - Juan'!E5</f>
        <v>27</v>
      </c>
      <c r="O14" s="267">
        <f>'Putaway - Juan'!E5</f>
        <v>401</v>
      </c>
      <c r="P14" s="267">
        <f>'Putaway - Juan'!D5</f>
        <v>1</v>
      </c>
      <c r="Q14" s="278">
        <f t="shared" si="3"/>
        <v>0.003461538462</v>
      </c>
      <c r="R14" s="277">
        <f>IF(Q14="","",MAX(0,20-MAX(0,(Q14-Params!$B$3)/IF(B14="P1-1",Params!$B$24,Params!$B$4))))</f>
        <v>16.07692308</v>
      </c>
      <c r="S14" s="278">
        <f t="shared" si="4"/>
        <v>0.002493765586</v>
      </c>
      <c r="T14" s="277">
        <f>IF(N(O14)=0,N(P14),MAX(0,N(P14)-ROUNDDOWN(O14/Params!$B$25,0)))</f>
        <v>0</v>
      </c>
      <c r="U14" s="267">
        <f>SUMIFS('Error-OtherTasks'!D:D,'Error-OtherTasks'!B:B,A14,'Error-OtherTasks'!C:C,"Sub Order*")+SUMIFS('Error-OtherTasks'!D:D,'Error-OtherTasks'!B:B,A14,'Error-OtherTasks'!C:C,"Trailer Push*")+SUMIFS('Error-OtherTasks'!D:D,'Error-OtherTasks'!B:B,A14,'Error-OtherTasks'!C:C,"Moving")+SUMIFS('Error-OtherTasks'!D:D,'Error-OtherTasks'!B:B,A14,'Error-OtherTasks'!C:C,"Inventory")+SUMIFS('Error-OtherTasks'!D:D,'Error-OtherTasks'!B:B,A14,'Error-OtherTasks'!C:C,"Other-Task*")</f>
        <v>0</v>
      </c>
      <c r="V14" s="277">
        <f t="shared" si="5"/>
        <v>16.07692308</v>
      </c>
      <c r="W14" s="277">
        <f>IF(G14=0,"",Params!$B$1+Params!$B$2*(J14*$D$3-VLOOKUP(B14,Params!$D$2:$E$6,2,0)))</f>
        <v>70.93698116</v>
      </c>
      <c r="X14" s="277">
        <f>IF(H14=0,"",Params!$B$1+Params!$B$2*(K14*$D$3-VLOOKUP(B14,Params!$D$9:$E$13,2,0)))</f>
        <v>56.48116</v>
      </c>
      <c r="Y14" s="267">
        <f>IF(C14="Inventory",IF(D14="Excellent",Params!$B$13,IF(D14="Good",Params!$B$12,Params!$B$11)),0)</f>
        <v>0</v>
      </c>
      <c r="Z14" s="277">
        <f>IF(G14+H14+IF(C14="Inventory",N(E14),0)=0,Params!$B$1,IF(I14&lt;Params!$B$21,MIN(Params!$B$22,(IF(G14=0,0,W14*G14)+IF(H14=0,0,X14*H14)+IF(C14="Inventory",Y14*N(E14),0))/(G14+H14+IF(C14="Inventory",N(E14),0))),(IF(G14=0,0,W14*G14)+IF(H14=0,0,X14*H14)+IF(C14="Inventory",Y14*N(E14),0))/(G14+H14+IF(C14="Inventory",N(E14),0))))</f>
        <v>65.17917112</v>
      </c>
      <c r="AA14" s="267">
        <f>SUMIFS('Error-OtherTasks'!D:D,'Error-OtherTasks'!B:B,A14,'Error-OtherTasks'!C:C,"Housekeeping*")+SUMIFS('Error-OtherTasks'!D:D,'Error-OtherTasks'!B:B,A14,'Error-OtherTasks'!C:C,"Not Following SOP*")</f>
        <v>0</v>
      </c>
      <c r="AB14" s="267">
        <f>MAX(0,Params!$B$5-AA14)</f>
        <v>10</v>
      </c>
      <c r="AC14" s="267">
        <f>SUMIFS(Bonus!D:D,Bonus!B:B,A14)</f>
        <v>1</v>
      </c>
      <c r="AD14" s="277">
        <f>IF(L14&lt;Params!$B$6,"Record",IF(Z14="","",IF(AND(OR(B14="P1-1",B14="P1-2"),MIN(100,Z14+V14+AB14+AC14)&gt;=90,NOT(AND(Q14&lt;&gt;"",Q14&lt;=IF(B14="P1-1",Params!$B$14,Params!$B$23)))),89.9,MIN(100,Z14+V14+AB14+AC14))))</f>
        <v>92.25609419</v>
      </c>
      <c r="AE14" s="267" t="str">
        <f t="shared" si="6"/>
        <v>≥90</v>
      </c>
      <c r="AF14" s="1">
        <v>211.52</v>
      </c>
    </row>
    <row r="15">
      <c r="A15" s="267" t="s">
        <v>642</v>
      </c>
      <c r="B15" s="267" t="s">
        <v>569</v>
      </c>
      <c r="C15" s="267" t="s">
        <v>767</v>
      </c>
      <c r="D15" s="267"/>
      <c r="E15" s="276"/>
      <c r="F15" s="276">
        <f t="shared" si="1"/>
        <v>12531</v>
      </c>
      <c r="G15" s="267">
        <f>'Picking - Juan Chach Gomez'!B5</f>
        <v>4486</v>
      </c>
      <c r="H15" s="267">
        <f>'Putaway - Juan Chach Gomez'!B5</f>
        <v>3812</v>
      </c>
      <c r="I15" s="277">
        <f t="shared" si="2"/>
        <v>138.3</v>
      </c>
      <c r="J15" s="267">
        <f>'Picking - Juan Chach Gomez'!C5</f>
        <v>135.654099</v>
      </c>
      <c r="K15" s="267">
        <f>'Putaway - Juan Chach Gomez'!C5</f>
        <v>45.59</v>
      </c>
      <c r="L15" s="267">
        <f>'Picking - Juan Chach Gomez'!F5+'Putaway - Juan Chach Gomez'!F5</f>
        <v>24</v>
      </c>
      <c r="M15" s="267">
        <f>'Picking - Juan Chach Gomez'!D5</f>
        <v>8480</v>
      </c>
      <c r="N15" s="267">
        <f>'Picking - Juan Chach Gomez'!E5</f>
        <v>30</v>
      </c>
      <c r="O15" s="267">
        <f>'Putaway - Juan Chach Gomez'!E5</f>
        <v>698</v>
      </c>
      <c r="P15" s="267">
        <f>'Putaway - Juan Chach Gomez'!D5</f>
        <v>0</v>
      </c>
      <c r="Q15" s="278">
        <f t="shared" si="3"/>
        <v>0.003537735849</v>
      </c>
      <c r="R15" s="277">
        <f>IF(Q15="","",MAX(0,20-MAX(0,(Q15-Params!$B$3)/IF(B15="P1-1",Params!$B$24,Params!$B$4))))</f>
        <v>15.9245283</v>
      </c>
      <c r="S15" s="278">
        <f t="shared" si="4"/>
        <v>0</v>
      </c>
      <c r="T15" s="277">
        <f>IF(N(O15)=0,N(P15),MAX(0,N(P15)-ROUNDDOWN(O15/Params!$B$25,0)))</f>
        <v>0</v>
      </c>
      <c r="U15" s="267">
        <f>SUMIFS('Error-OtherTasks'!D:D,'Error-OtherTasks'!B:B,A15,'Error-OtherTasks'!C:C,"Sub Order*")+SUMIFS('Error-OtherTasks'!D:D,'Error-OtherTasks'!B:B,A15,'Error-OtherTasks'!C:C,"Trailer Push*")+SUMIFS('Error-OtherTasks'!D:D,'Error-OtherTasks'!B:B,A15,'Error-OtherTasks'!C:C,"Moving")+SUMIFS('Error-OtherTasks'!D:D,'Error-OtherTasks'!B:B,A15,'Error-OtherTasks'!C:C,"Inventory")+SUMIFS('Error-OtherTasks'!D:D,'Error-OtherTasks'!B:B,A15,'Error-OtherTasks'!C:C,"Other-Task*")</f>
        <v>0</v>
      </c>
      <c r="V15" s="277">
        <f t="shared" si="5"/>
        <v>15.9245283</v>
      </c>
      <c r="W15" s="277">
        <f>IF(G15=0,"",Params!$B$1+Params!$B$2*(J15*$D$3-VLOOKUP(B15,Params!$D$2:$E$6,2,0)))</f>
        <v>62.13800347</v>
      </c>
      <c r="X15" s="277">
        <f>IF(H15=0,"",Params!$B$1+Params!$B$2*(K15*$D$3-VLOOKUP(B15,Params!$D$9:$E$13,2,0)))</f>
        <v>58.69762</v>
      </c>
      <c r="Y15" s="267">
        <f>IF(C15="Inventory",IF(D15="Excellent",Params!$B$13,IF(D15="Good",Params!$B$12,Params!$B$11)),0)</f>
        <v>0</v>
      </c>
      <c r="Z15" s="277">
        <f>IF(G15+H15+IF(C15="Inventory",N(E15),0)=0,Params!$B$1,IF(I15&lt;Params!$B$21,MIN(Params!$B$22,(IF(G15=0,0,W15*G15)+IF(H15=0,0,X15*H15)+IF(C15="Inventory",Y15*N(E15),0))/(G15+H15+IF(C15="Inventory",N(E15),0))),(IF(G15=0,0,W15*G15)+IF(H15=0,0,X15*H15)+IF(C15="Inventory",Y15*N(E15),0))/(G15+H15+IF(C15="Inventory",N(E15),0))))</f>
        <v>60.55753326</v>
      </c>
      <c r="AA15" s="267">
        <f>SUMIFS('Error-OtherTasks'!D:D,'Error-OtherTasks'!B:B,A15,'Error-OtherTasks'!C:C,"Housekeeping*")+SUMIFS('Error-OtherTasks'!D:D,'Error-OtherTasks'!B:B,A15,'Error-OtherTasks'!C:C,"Not Following SOP*")</f>
        <v>0</v>
      </c>
      <c r="AB15" s="267">
        <f>MAX(0,Params!$B$5-AA15)</f>
        <v>10</v>
      </c>
      <c r="AC15" s="267">
        <f>SUMIFS(Bonus!D:D,Bonus!B:B,A15)</f>
        <v>0</v>
      </c>
      <c r="AD15" s="277">
        <f>IF(L15&lt;Params!$B$6,"Record",IF(Z15="","",IF(AND(OR(B15="P1-1",B15="P1-2"),MIN(100,Z15+V15+AB15+AC15)&gt;=90,NOT(AND(Q15&lt;&gt;"",Q15&lt;=IF(B15="P1-1",Params!$B$14,Params!$B$23)))),89.9,MIN(100,Z15+V15+AB15+AC15))))</f>
        <v>86.48206157</v>
      </c>
      <c r="AE15" s="267" t="str">
        <f t="shared" si="6"/>
        <v>80-90</v>
      </c>
      <c r="AF15" s="1">
        <v>208.85</v>
      </c>
    </row>
    <row r="16">
      <c r="A16" s="267" t="s">
        <v>645</v>
      </c>
      <c r="B16" s="267" t="s">
        <v>569</v>
      </c>
      <c r="C16" s="267" t="s">
        <v>767</v>
      </c>
      <c r="D16" s="267"/>
      <c r="E16" s="276"/>
      <c r="F16" s="276">
        <f t="shared" si="1"/>
        <v>11557.2</v>
      </c>
      <c r="G16" s="267">
        <f>'Picking - Luis'!B5</f>
        <v>4898</v>
      </c>
      <c r="H16" s="267">
        <f>'Putaway - Luis'!B5</f>
        <v>917</v>
      </c>
      <c r="I16" s="277">
        <f t="shared" si="2"/>
        <v>96.91666667</v>
      </c>
      <c r="J16" s="267">
        <f>'Picking - Luis'!C5</f>
        <v>118.2705447</v>
      </c>
      <c r="K16" s="267">
        <f>'Putaway - Luis'!C5</f>
        <v>38.76</v>
      </c>
      <c r="L16" s="267">
        <f>'Picking - Luis'!F5+'Putaway - Luis'!F5</f>
        <v>23</v>
      </c>
      <c r="M16" s="267">
        <f>'Picking - Luis'!D5</f>
        <v>6104</v>
      </c>
      <c r="N16" s="267">
        <f>'Picking - Luis'!E5</f>
        <v>23</v>
      </c>
      <c r="O16" s="267">
        <f>'Putaway - Luis'!E5</f>
        <v>74</v>
      </c>
      <c r="P16" s="267">
        <f>'Putaway - Luis'!D5</f>
        <v>0</v>
      </c>
      <c r="Q16" s="278">
        <f t="shared" si="3"/>
        <v>0.00376802097</v>
      </c>
      <c r="R16" s="277">
        <f>IF(Q16="","",MAX(0,20-MAX(0,(Q16-Params!$B$3)/IF(B16="P1-1",Params!$B$24,Params!$B$4))))</f>
        <v>15.46395806</v>
      </c>
      <c r="S16" s="278">
        <f t="shared" si="4"/>
        <v>0</v>
      </c>
      <c r="T16" s="277">
        <f>IF(N(O16)=0,N(P16),MAX(0,N(P16)-ROUNDDOWN(O16/Params!$B$25,0)))</f>
        <v>0</v>
      </c>
      <c r="U16" s="267">
        <f>SUMIFS('Error-OtherTasks'!D:D,'Error-OtherTasks'!B:B,A16,'Error-OtherTasks'!C:C,"Sub Order*")+SUMIFS('Error-OtherTasks'!D:D,'Error-OtherTasks'!B:B,A16,'Error-OtherTasks'!C:C,"Trailer Push*")+SUMIFS('Error-OtherTasks'!D:D,'Error-OtherTasks'!B:B,A16,'Error-OtherTasks'!C:C,"Moving")+SUMIFS('Error-OtherTasks'!D:D,'Error-OtherTasks'!B:B,A16,'Error-OtherTasks'!C:C,"Inventory")+SUMIFS('Error-OtherTasks'!D:D,'Error-OtherTasks'!B:B,A16,'Error-OtherTasks'!C:C,"Other-Task*")</f>
        <v>0</v>
      </c>
      <c r="V16" s="277">
        <f t="shared" si="5"/>
        <v>15.46395806</v>
      </c>
      <c r="W16" s="277">
        <f>IF(G16=0,"",Params!$B$1+Params!$B$2*(J16*$D$3-VLOOKUP(B16,Params!$D$2:$E$6,2,0)))</f>
        <v>56.61003322</v>
      </c>
      <c r="X16" s="277">
        <f>IF(H16=0,"",Params!$B$1+Params!$B$2*(K16*$D$3-VLOOKUP(B16,Params!$D$9:$E$13,2,0)))</f>
        <v>56.52568</v>
      </c>
      <c r="Y16" s="267">
        <f>IF(C16="Inventory",IF(D16="Excellent",Params!$B$13,IF(D16="Good",Params!$B$12,Params!$B$11)),0)</f>
        <v>0</v>
      </c>
      <c r="Z16" s="277">
        <f>IF(G16+H16+IF(C16="Inventory",N(E16),0)=0,Params!$B$1,IF(I16&lt;Params!$B$21,MIN(Params!$B$22,(IF(G16=0,0,W16*G16)+IF(H16=0,0,X16*H16)+IF(C16="Inventory",Y16*N(E16),0))/(G16+H16+IF(C16="Inventory",N(E16),0))),(IF(G16=0,0,W16*G16)+IF(H16=0,0,X16*H16)+IF(C16="Inventory",Y16*N(E16),0))/(G16+H16+IF(C16="Inventory",N(E16),0))))</f>
        <v>56.59673109</v>
      </c>
      <c r="AA16" s="267">
        <f>SUMIFS('Error-OtherTasks'!D:D,'Error-OtherTasks'!B:B,A16,'Error-OtherTasks'!C:C,"Housekeeping*")+SUMIFS('Error-OtherTasks'!D:D,'Error-OtherTasks'!B:B,A16,'Error-OtherTasks'!C:C,"Not Following SOP*")</f>
        <v>3</v>
      </c>
      <c r="AB16" s="267">
        <f>MAX(0,Params!$B$5-AA16)</f>
        <v>7</v>
      </c>
      <c r="AC16" s="267">
        <f>SUMIFS(Bonus!D:D,Bonus!B:B,A16)</f>
        <v>0</v>
      </c>
      <c r="AD16" s="277">
        <f>IF(L16&lt;Params!$B$6,"Record",IF(Z16="","",IF(AND(OR(B16="P1-1",B16="P1-2"),MIN(100,Z16+V16+AB16+AC16)&gt;=90,NOT(AND(Q16&lt;&gt;"",Q16&lt;=IF(B16="P1-1",Params!$B$14,Params!$B$23)))),89.9,MIN(100,Z16+V16+AB16+AC16))))</f>
        <v>79.06068915</v>
      </c>
      <c r="AE16" s="267" t="str">
        <f t="shared" si="6"/>
        <v>&lt;80</v>
      </c>
      <c r="AF16" s="1">
        <v>192.62</v>
      </c>
    </row>
    <row r="17">
      <c r="A17" s="267" t="s">
        <v>649</v>
      </c>
      <c r="B17" s="267" t="s">
        <v>569</v>
      </c>
      <c r="C17" s="267" t="s">
        <v>767</v>
      </c>
      <c r="D17" s="267"/>
      <c r="E17" s="276"/>
      <c r="F17" s="276">
        <f t="shared" si="1"/>
        <v>12973.2</v>
      </c>
      <c r="G17" s="267">
        <f>'Picking - Lucas'!B5</f>
        <v>4558</v>
      </c>
      <c r="H17" s="267">
        <f>'Putaway - Lucas'!B5</f>
        <v>2335</v>
      </c>
      <c r="I17" s="277">
        <f t="shared" si="2"/>
        <v>114.8833333</v>
      </c>
      <c r="J17" s="267">
        <f>'Picking - Lucas'!C5</f>
        <v>144.6139351</v>
      </c>
      <c r="K17" s="267">
        <f>'Putaway - Lucas'!C5</f>
        <v>37.99</v>
      </c>
      <c r="L17" s="267">
        <f>'Picking - Lucas'!F5+'Putaway - Lucas'!F5</f>
        <v>25</v>
      </c>
      <c r="M17" s="267">
        <f>'Picking - Lucas'!D5</f>
        <v>6499</v>
      </c>
      <c r="N17" s="267">
        <f>'Picking - Lucas'!E5</f>
        <v>31</v>
      </c>
      <c r="O17" s="267">
        <f>'Putaway - Lucas'!E5</f>
        <v>246</v>
      </c>
      <c r="P17" s="267">
        <f>'Putaway - Lucas'!D5</f>
        <v>0</v>
      </c>
      <c r="Q17" s="278">
        <f t="shared" si="3"/>
        <v>0.00476996461</v>
      </c>
      <c r="R17" s="277">
        <f>IF(Q17="","",MAX(0,20-MAX(0,(Q17-Params!$B$3)/IF(B17="P1-1",Params!$B$24,Params!$B$4))))</f>
        <v>13.46007078</v>
      </c>
      <c r="S17" s="278">
        <f t="shared" si="4"/>
        <v>0</v>
      </c>
      <c r="T17" s="277">
        <f>IF(N(O17)=0,N(P17),MAX(0,N(P17)-ROUNDDOWN(O17/Params!$B$25,0)))</f>
        <v>0</v>
      </c>
      <c r="U17" s="267">
        <f>SUMIFS('Error-OtherTasks'!D:D,'Error-OtherTasks'!B:B,A17,'Error-OtherTasks'!C:C,"Sub Order*")+SUMIFS('Error-OtherTasks'!D:D,'Error-OtherTasks'!B:B,A17,'Error-OtherTasks'!C:C,"Trailer Push*")+SUMIFS('Error-OtherTasks'!D:D,'Error-OtherTasks'!B:B,A17,'Error-OtherTasks'!C:C,"Moving")+SUMIFS('Error-OtherTasks'!D:D,'Error-OtherTasks'!B:B,A17,'Error-OtherTasks'!C:C,"Inventory")+SUMIFS('Error-OtherTasks'!D:D,'Error-OtherTasks'!B:B,A17,'Error-OtherTasks'!C:C,"Other-Task*")</f>
        <v>0</v>
      </c>
      <c r="V17" s="277">
        <f t="shared" si="5"/>
        <v>13.46007078</v>
      </c>
      <c r="W17" s="277">
        <f>IF(G17=0,"",Params!$B$1+Params!$B$2*(J17*$D$3-VLOOKUP(B17,Params!$D$2:$E$6,2,0)))</f>
        <v>64.98723135</v>
      </c>
      <c r="X17" s="277">
        <f>IF(H17=0,"",Params!$B$1+Params!$B$2*(K17*$D$3-VLOOKUP(B17,Params!$D$9:$E$13,2,0)))</f>
        <v>56.28082</v>
      </c>
      <c r="Y17" s="267">
        <f>IF(C17="Inventory",IF(D17="Excellent",Params!$B$13,IF(D17="Good",Params!$B$12,Params!$B$11)),0)</f>
        <v>0</v>
      </c>
      <c r="Z17" s="277">
        <f>IF(G17+H17+IF(C17="Inventory",N(E17),0)=0,Params!$B$1,IF(I17&lt;Params!$B$21,MIN(Params!$B$22,(IF(G17=0,0,W17*G17)+IF(H17=0,0,X17*H17)+IF(C17="Inventory",Y17*N(E17),0))/(G17+H17+IF(C17="Inventory",N(E17),0))),(IF(G17=0,0,W17*G17)+IF(H17=0,0,X17*H17)+IF(C17="Inventory",Y17*N(E17),0))/(G17+H17+IF(C17="Inventory",N(E17),0))))</f>
        <v>62.03793924</v>
      </c>
      <c r="AA17" s="267">
        <f>SUMIFS('Error-OtherTasks'!D:D,'Error-OtherTasks'!B:B,A17,'Error-OtherTasks'!C:C,"Housekeeping*")+SUMIFS('Error-OtherTasks'!D:D,'Error-OtherTasks'!B:B,A17,'Error-OtherTasks'!C:C,"Not Following SOP*")</f>
        <v>0</v>
      </c>
      <c r="AB17" s="267">
        <f>MAX(0,Params!$B$5-AA17)</f>
        <v>10</v>
      </c>
      <c r="AC17" s="267">
        <f>SUMIFS(Bonus!D:D,Bonus!B:B,A17)</f>
        <v>0</v>
      </c>
      <c r="AD17" s="277">
        <f>IF(L17&lt;Params!$B$6,"Record",IF(Z17="","",IF(AND(OR(B17="P1-1",B17="P1-2"),MIN(100,Z17+V17+AB17+AC17)&gt;=90,NOT(AND(Q17&lt;&gt;"",Q17&lt;=IF(B17="P1-1",Params!$B$14,Params!$B$23)))),89.9,MIN(100,Z17+V17+AB17+AC17))))</f>
        <v>85.49801002</v>
      </c>
      <c r="AE17" s="267" t="str">
        <f t="shared" si="6"/>
        <v>80-90</v>
      </c>
      <c r="AF17" s="1">
        <v>216.22</v>
      </c>
    </row>
    <row r="18">
      <c r="A18" s="267" t="s">
        <v>652</v>
      </c>
      <c r="B18" s="267" t="s">
        <v>569</v>
      </c>
      <c r="C18" s="267" t="s">
        <v>767</v>
      </c>
      <c r="D18" s="267"/>
      <c r="E18" s="276"/>
      <c r="F18" s="276">
        <f t="shared" si="1"/>
        <v>11719.8</v>
      </c>
      <c r="G18" s="267">
        <f>'Picking - Denis'!B5</f>
        <v>4557</v>
      </c>
      <c r="H18" s="267">
        <f>'Putaway - Denis'!B5</f>
        <v>0</v>
      </c>
      <c r="I18" s="277">
        <f t="shared" si="2"/>
        <v>75.95</v>
      </c>
      <c r="J18" s="267">
        <f>'Picking - Denis'!C5</f>
        <v>114.8821461</v>
      </c>
      <c r="K18" s="267">
        <f>'Putaway - Denis'!C5</f>
        <v>0</v>
      </c>
      <c r="L18" s="267">
        <f>'Picking - Denis'!F5+'Putaway - Denis'!F5</f>
        <v>22</v>
      </c>
      <c r="M18" s="267">
        <f>'Picking - Denis'!D5</f>
        <v>7020</v>
      </c>
      <c r="N18" s="267">
        <f>'Picking - Denis'!E5</f>
        <v>15</v>
      </c>
      <c r="O18" s="267">
        <f>'Putaway - Denis'!E5</f>
        <v>0</v>
      </c>
      <c r="P18" s="267">
        <f>'Putaway - Denis'!D5</f>
        <v>0</v>
      </c>
      <c r="Q18" s="278">
        <f t="shared" si="3"/>
        <v>0.002136752137</v>
      </c>
      <c r="R18" s="277">
        <f>IF(Q18="","",MAX(0,20-MAX(0,(Q18-Params!$B$3)/IF(B18="P1-1",Params!$B$24,Params!$B$4))))</f>
        <v>18.72649573</v>
      </c>
      <c r="S18" s="278" t="str">
        <f t="shared" si="4"/>
        <v/>
      </c>
      <c r="T18" s="277">
        <f>IF(N(O18)=0,N(P18),MAX(0,N(P18)-ROUNDDOWN(O18/Params!$B$25,0)))</f>
        <v>0</v>
      </c>
      <c r="U18" s="267">
        <f>SUMIFS('Error-OtherTasks'!D:D,'Error-OtherTasks'!B:B,A18,'Error-OtherTasks'!C:C,"Sub Order*")+SUMIFS('Error-OtherTasks'!D:D,'Error-OtherTasks'!B:B,A18,'Error-OtherTasks'!C:C,"Trailer Push*")+SUMIFS('Error-OtherTasks'!D:D,'Error-OtherTasks'!B:B,A18,'Error-OtherTasks'!C:C,"Moving")+SUMIFS('Error-OtherTasks'!D:D,'Error-OtherTasks'!B:B,A18,'Error-OtherTasks'!C:C,"Inventory")+SUMIFS('Error-OtherTasks'!D:D,'Error-OtherTasks'!B:B,A18,'Error-OtherTasks'!C:C,"Other-Task*")</f>
        <v>0</v>
      </c>
      <c r="V18" s="277">
        <f t="shared" si="5"/>
        <v>18.72649573</v>
      </c>
      <c r="W18" s="277">
        <f>IF(G18=0,"",Params!$B$1+Params!$B$2*(J18*$D$3-VLOOKUP(B18,Params!$D$2:$E$6,2,0)))</f>
        <v>55.53252248</v>
      </c>
      <c r="X18" s="277" t="str">
        <f>IF(H18=0,"",Params!$B$1+Params!$B$2*(K18*$D$3-VLOOKUP(B18,Params!$D$9:$E$13,2,0)))</f>
        <v/>
      </c>
      <c r="Y18" s="267">
        <f>IF(C18="Inventory",IF(D18="Excellent",Params!$B$13,IF(D18="Good",Params!$B$12,Params!$B$11)),0)</f>
        <v>0</v>
      </c>
      <c r="Z18" s="277">
        <f>IF(G18+H18+IF(C18="Inventory",N(E18),0)=0,Params!$B$1,IF(I18&lt;Params!$B$21,MIN(Params!$B$22,(IF(G18=0,0,W18*G18)+IF(H18=0,0,X18*H18)+IF(C18="Inventory",Y18*N(E18),0))/(G18+H18+IF(C18="Inventory",N(E18),0))),(IF(G18=0,0,W18*G18)+IF(H18=0,0,X18*H18)+IF(C18="Inventory",Y18*N(E18),0))/(G18+H18+IF(C18="Inventory",N(E18),0))))</f>
        <v>55.53252248</v>
      </c>
      <c r="AA18" s="267">
        <f>SUMIFS('Error-OtherTasks'!D:D,'Error-OtherTasks'!B:B,A18,'Error-OtherTasks'!C:C,"Housekeeping*")+SUMIFS('Error-OtherTasks'!D:D,'Error-OtherTasks'!B:B,A18,'Error-OtherTasks'!C:C,"Not Following SOP*")</f>
        <v>2</v>
      </c>
      <c r="AB18" s="267">
        <f>MAX(0,Params!$B$5-AA18)</f>
        <v>8</v>
      </c>
      <c r="AC18" s="267">
        <f>SUMIFS(Bonus!D:D,Bonus!B:B,A18)</f>
        <v>1</v>
      </c>
      <c r="AD18" s="277">
        <f>IF(L18&lt;Params!$B$6,"Record",IF(Z18="","",IF(AND(OR(B18="P1-1",B18="P1-2"),MIN(100,Z18+V18+AB18+AC18)&gt;=90,NOT(AND(Q18&lt;&gt;"",Q18&lt;=IF(B18="P1-1",Params!$B$14,Params!$B$23)))),89.9,MIN(100,Z18+V18+AB18+AC18))))</f>
        <v>83.2590182</v>
      </c>
      <c r="AE18" s="267" t="str">
        <f t="shared" si="6"/>
        <v>80-90</v>
      </c>
      <c r="AF18" s="1">
        <v>195.33</v>
      </c>
    </row>
    <row r="19">
      <c r="A19" s="267" t="s">
        <v>654</v>
      </c>
      <c r="B19" s="267" t="s">
        <v>569</v>
      </c>
      <c r="C19" s="267" t="s">
        <v>767</v>
      </c>
      <c r="D19" s="267"/>
      <c r="E19" s="276"/>
      <c r="F19" s="276">
        <f t="shared" si="1"/>
        <v>12405</v>
      </c>
      <c r="G19" s="267">
        <f>'Picking - Zunija'!B5</f>
        <v>3193</v>
      </c>
      <c r="H19" s="267">
        <f>'Putaway - Zunija'!B5</f>
        <v>1699</v>
      </c>
      <c r="I19" s="277">
        <f t="shared" si="2"/>
        <v>81.53333333</v>
      </c>
      <c r="J19" s="267">
        <f>'Picking - Zunija'!C5</f>
        <v>138.8188976</v>
      </c>
      <c r="K19" s="267">
        <f>'Putaway - Zunija'!C5</f>
        <v>28.79</v>
      </c>
      <c r="L19" s="267">
        <f>'Picking - Zunija'!F5+'Putaway - Zunija'!F5</f>
        <v>24</v>
      </c>
      <c r="M19" s="267">
        <f>'Picking - Zunija'!D5</f>
        <v>7138</v>
      </c>
      <c r="N19" s="267">
        <f>'Picking - Zunija'!E5</f>
        <v>24</v>
      </c>
      <c r="O19" s="267">
        <f>'Putaway - Zunija'!E5</f>
        <v>152</v>
      </c>
      <c r="P19" s="267">
        <f>'Putaway - Zunija'!D5</f>
        <v>0</v>
      </c>
      <c r="Q19" s="278">
        <f t="shared" si="3"/>
        <v>0.003362286355</v>
      </c>
      <c r="R19" s="277">
        <f>IF(Q19="","",MAX(0,20-MAX(0,(Q19-Params!$B$3)/IF(B19="P1-1",Params!$B$24,Params!$B$4))))</f>
        <v>16.27542729</v>
      </c>
      <c r="S19" s="278">
        <f t="shared" si="4"/>
        <v>0</v>
      </c>
      <c r="T19" s="277">
        <f>IF(N(O19)=0,N(P19),MAX(0,N(P19)-ROUNDDOWN(O19/Params!$B$25,0)))</f>
        <v>0</v>
      </c>
      <c r="U19" s="267">
        <f>SUMIFS('Error-OtherTasks'!D:D,'Error-OtherTasks'!B:B,A19,'Error-OtherTasks'!C:C,"Sub Order*")+SUMIFS('Error-OtherTasks'!D:D,'Error-OtherTasks'!B:B,A19,'Error-OtherTasks'!C:C,"Trailer Push*")+SUMIFS('Error-OtherTasks'!D:D,'Error-OtherTasks'!B:B,A19,'Error-OtherTasks'!C:C,"Moving")+SUMIFS('Error-OtherTasks'!D:D,'Error-OtherTasks'!B:B,A19,'Error-OtherTasks'!C:C,"Inventory")+SUMIFS('Error-OtherTasks'!D:D,'Error-OtherTasks'!B:B,A19,'Error-OtherTasks'!C:C,"Other-Task*")</f>
        <v>0</v>
      </c>
      <c r="V19" s="277">
        <f t="shared" si="5"/>
        <v>16.27542729</v>
      </c>
      <c r="W19" s="277">
        <f>IF(G19=0,"",Params!$B$1+Params!$B$2*(J19*$D$3-VLOOKUP(B19,Params!$D$2:$E$6,2,0)))</f>
        <v>63.14440943</v>
      </c>
      <c r="X19" s="277">
        <f>IF(H19=0,"",Params!$B$1+Params!$B$2*(K19*$D$3-VLOOKUP(B19,Params!$D$9:$E$13,2,0)))</f>
        <v>53.35522</v>
      </c>
      <c r="Y19" s="267">
        <f>IF(C19="Inventory",IF(D19="Excellent",Params!$B$13,IF(D19="Good",Params!$B$12,Params!$B$11)),0)</f>
        <v>0</v>
      </c>
      <c r="Z19" s="277">
        <f>IF(G19+H19+IF(C19="Inventory",N(E19),0)=0,Params!$B$1,IF(I19&lt;Params!$B$21,MIN(Params!$B$22,(IF(G19=0,0,W19*G19)+IF(H19=0,0,X19*H19)+IF(C19="Inventory",Y19*N(E19),0))/(G19+H19+IF(C19="Inventory",N(E19),0))),(IF(G19=0,0,W19*G19)+IF(H19=0,0,X19*H19)+IF(C19="Inventory",Y19*N(E19),0))/(G19+H19+IF(C19="Inventory",N(E19),0))))</f>
        <v>59.74460713</v>
      </c>
      <c r="AA19" s="267">
        <f>SUMIFS('Error-OtherTasks'!D:D,'Error-OtherTasks'!B:B,A19,'Error-OtherTasks'!C:C,"Housekeeping*")+SUMIFS('Error-OtherTasks'!D:D,'Error-OtherTasks'!B:B,A19,'Error-OtherTasks'!C:C,"Not Following SOP*")</f>
        <v>0</v>
      </c>
      <c r="AB19" s="267">
        <f>MAX(0,Params!$B$5-AA19)</f>
        <v>10</v>
      </c>
      <c r="AC19" s="267">
        <f>SUMIFS(Bonus!D:D,Bonus!B:B,A19)</f>
        <v>0</v>
      </c>
      <c r="AD19" s="277">
        <f>IF(L19&lt;Params!$B$6,"Record",IF(Z19="","",IF(AND(OR(B19="P1-1",B19="P1-2"),MIN(100,Z19+V19+AB19+AC19)&gt;=90,NOT(AND(Q19&lt;&gt;"",Q19&lt;=IF(B19="P1-1",Params!$B$14,Params!$B$23)))),89.9,MIN(100,Z19+V19+AB19+AC19))))</f>
        <v>86.02003442</v>
      </c>
      <c r="AE19" s="267" t="str">
        <f t="shared" si="6"/>
        <v>80-90</v>
      </c>
      <c r="AF19" s="1">
        <v>206.75</v>
      </c>
    </row>
    <row r="20">
      <c r="A20" s="267" t="s">
        <v>657</v>
      </c>
      <c r="B20" s="267" t="s">
        <v>569</v>
      </c>
      <c r="C20" s="267" t="s">
        <v>767</v>
      </c>
      <c r="D20" s="267"/>
      <c r="E20" s="276"/>
      <c r="F20" s="276">
        <f t="shared" si="1"/>
        <v>12058.8</v>
      </c>
      <c r="G20" s="267">
        <f>'Picking - Ivan'!B5</f>
        <v>6947</v>
      </c>
      <c r="H20" s="267">
        <f>'Putaway - Ivan'!B5</f>
        <v>228</v>
      </c>
      <c r="I20" s="277">
        <f t="shared" si="2"/>
        <v>119.5833333</v>
      </c>
      <c r="J20" s="267">
        <f>'Picking - Ivan'!C5</f>
        <v>130.6399511</v>
      </c>
      <c r="K20" s="267">
        <f>'Putaway - Ivan'!C5</f>
        <v>28.22</v>
      </c>
      <c r="L20" s="267">
        <f>'Picking - Ivan'!F5+'Putaway - Ivan'!F5</f>
        <v>24</v>
      </c>
      <c r="M20" s="267">
        <f>'Picking - Ivan'!D5</f>
        <v>8282</v>
      </c>
      <c r="N20" s="267">
        <f>'Picking - Ivan'!E5</f>
        <v>24</v>
      </c>
      <c r="O20" s="267">
        <f>'Putaway - Ivan'!E5</f>
        <v>23</v>
      </c>
      <c r="P20" s="267">
        <f>'Putaway - Ivan'!D5</f>
        <v>0</v>
      </c>
      <c r="Q20" s="278">
        <f t="shared" si="3"/>
        <v>0.002897850761</v>
      </c>
      <c r="R20" s="277">
        <f>IF(Q20="","",MAX(0,20-MAX(0,(Q20-Params!$B$3)/IF(B20="P1-1",Params!$B$24,Params!$B$4))))</f>
        <v>17.20429848</v>
      </c>
      <c r="S20" s="278">
        <f t="shared" si="4"/>
        <v>0</v>
      </c>
      <c r="T20" s="277">
        <f>IF(N(O20)=0,N(P20),MAX(0,N(P20)-ROUNDDOWN(O20/Params!$B$25,0)))</f>
        <v>0</v>
      </c>
      <c r="U20" s="267">
        <f>SUMIFS('Error-OtherTasks'!D:D,'Error-OtherTasks'!B:B,A20,'Error-OtherTasks'!C:C,"Sub Order*")+SUMIFS('Error-OtherTasks'!D:D,'Error-OtherTasks'!B:B,A20,'Error-OtherTasks'!C:C,"Trailer Push*")+SUMIFS('Error-OtherTasks'!D:D,'Error-OtherTasks'!B:B,A20,'Error-OtherTasks'!C:C,"Moving")+SUMIFS('Error-OtherTasks'!D:D,'Error-OtherTasks'!B:B,A20,'Error-OtherTasks'!C:C,"Inventory")+SUMIFS('Error-OtherTasks'!D:D,'Error-OtherTasks'!B:B,A20,'Error-OtherTasks'!C:C,"Other-Task*")</f>
        <v>0</v>
      </c>
      <c r="V20" s="277">
        <f t="shared" si="5"/>
        <v>17.20429848</v>
      </c>
      <c r="W20" s="277">
        <f>IF(G20=0,"",Params!$B$1+Params!$B$2*(J20*$D$3-VLOOKUP(B20,Params!$D$2:$E$6,2,0)))</f>
        <v>60.54350444</v>
      </c>
      <c r="X20" s="277">
        <f>IF(H20=0,"",Params!$B$1+Params!$B$2*(K20*$D$3-VLOOKUP(B20,Params!$D$9:$E$13,2,0)))</f>
        <v>53.17396</v>
      </c>
      <c r="Y20" s="267">
        <f>IF(C20="Inventory",IF(D20="Excellent",Params!$B$13,IF(D20="Good",Params!$B$12,Params!$B$11)),0)</f>
        <v>0</v>
      </c>
      <c r="Z20" s="277">
        <f>IF(G20+H20+IF(C20="Inventory",N(E20),0)=0,Params!$B$1,IF(I20&lt;Params!$B$21,MIN(Params!$B$22,(IF(G20=0,0,W20*G20)+IF(H20=0,0,X20*H20)+IF(C20="Inventory",Y20*N(E20),0))/(G20+H20+IF(C20="Inventory",N(E20),0))),(IF(G20=0,0,W20*G20)+IF(H20=0,0,X20*H20)+IF(C20="Inventory",Y20*N(E20),0))/(G20+H20+IF(C20="Inventory",N(E20),0))))</f>
        <v>60.3093224</v>
      </c>
      <c r="AA20" s="267">
        <f>SUMIFS('Error-OtherTasks'!D:D,'Error-OtherTasks'!B:B,A20,'Error-OtherTasks'!C:C,"Housekeeping*")+SUMIFS('Error-OtherTasks'!D:D,'Error-OtherTasks'!B:B,A20,'Error-OtherTasks'!C:C,"Not Following SOP*")</f>
        <v>1</v>
      </c>
      <c r="AB20" s="267">
        <f>MAX(0,Params!$B$5-AA20)</f>
        <v>9</v>
      </c>
      <c r="AC20" s="267">
        <f>SUMIFS(Bonus!D:D,Bonus!B:B,A20)</f>
        <v>0</v>
      </c>
      <c r="AD20" s="277">
        <f>IF(L20&lt;Params!$B$6,"Record",IF(Z20="","",IF(AND(OR(B20="P1-1",B20="P1-2"),MIN(100,Z20+V20+AB20+AC20)&gt;=90,NOT(AND(Q20&lt;&gt;"",Q20&lt;=IF(B20="P1-1",Params!$B$14,Params!$B$23)))),89.9,MIN(100,Z20+V20+AB20+AC20))))</f>
        <v>86.51362088</v>
      </c>
      <c r="AE20" s="267" t="str">
        <f t="shared" si="6"/>
        <v>80-90</v>
      </c>
      <c r="AF20" s="1">
        <v>200.98</v>
      </c>
    </row>
    <row r="21" ht="15.75" customHeight="1">
      <c r="A21" s="267" t="s">
        <v>659</v>
      </c>
      <c r="B21" s="267" t="s">
        <v>567</v>
      </c>
      <c r="C21" s="267" t="s">
        <v>767</v>
      </c>
      <c r="D21" s="267"/>
      <c r="E21" s="276"/>
      <c r="F21" s="276">
        <f t="shared" si="1"/>
        <v>12876</v>
      </c>
      <c r="G21" s="267">
        <f>'Picking - Herman'!B5</f>
        <v>4225</v>
      </c>
      <c r="H21" s="267">
        <f>'Putaway - Herman'!B5</f>
        <v>1307</v>
      </c>
      <c r="I21" s="277">
        <f t="shared" si="2"/>
        <v>92.2</v>
      </c>
      <c r="J21" s="285">
        <f>'Picking - Herman'!C5</f>
        <v>118.836835</v>
      </c>
      <c r="K21" s="267">
        <f>'Putaway - Herman'!C5</f>
        <v>31.35</v>
      </c>
      <c r="L21" s="267">
        <f>'Picking - Herman'!F5+'Putaway - Herman'!F5</f>
        <v>25</v>
      </c>
      <c r="M21" s="267">
        <f>'Picking - Herman'!D5</f>
        <v>6406</v>
      </c>
      <c r="N21" s="267">
        <f>'Picking - Herman'!E5</f>
        <v>58</v>
      </c>
      <c r="O21" s="267">
        <f>'Putaway - Herman'!E5</f>
        <v>146</v>
      </c>
      <c r="P21" s="267">
        <f>'Putaway - Herman'!D5</f>
        <v>1</v>
      </c>
      <c r="Q21" s="278">
        <f t="shared" si="3"/>
        <v>0.009054011864</v>
      </c>
      <c r="R21" s="277">
        <f>IF(Q21="","",MAX(0,20-MAX(0,(Q21-Params!$B$3)/IF(B21="P1-1",Params!$B$24,Params!$B$4))))</f>
        <v>4.891976272</v>
      </c>
      <c r="S21" s="278">
        <f t="shared" si="4"/>
        <v>0.006849315068</v>
      </c>
      <c r="T21" s="277">
        <f>IF(N(O21)=0,N(P21),MAX(0,N(P21)-ROUNDDOWN(O21/Params!$B$25,0)))</f>
        <v>1</v>
      </c>
      <c r="U21" s="267">
        <f>SUMIFS('Error-OtherTasks'!D:D,'Error-OtherTasks'!B:B,A21,'Error-OtherTasks'!C:C,"Sub Order*")+SUMIFS('Error-OtherTasks'!D:D,'Error-OtherTasks'!B:B,A21,'Error-OtherTasks'!C:C,"Trailer Push*")+SUMIFS('Error-OtherTasks'!D:D,'Error-OtherTasks'!B:B,A21,'Error-OtherTasks'!C:C,"Moving")+SUMIFS('Error-OtherTasks'!D:D,'Error-OtherTasks'!B:B,A21,'Error-OtherTasks'!C:C,"Inventory")+SUMIFS('Error-OtherTasks'!D:D,'Error-OtherTasks'!B:B,A21,'Error-OtherTasks'!C:C,"Other-Task*")</f>
        <v>0</v>
      </c>
      <c r="V21" s="277">
        <f t="shared" si="5"/>
        <v>3.891976272</v>
      </c>
      <c r="W21" s="277">
        <f>IF(G21=0,"",Params!$B$1+Params!$B$2*(J21*$D$3-VLOOKUP(B21,Params!$D$2:$E$6,2,0)))</f>
        <v>64.29011354</v>
      </c>
      <c r="X21" s="277">
        <f>IF(H21=0,"",Params!$B$1+Params!$B$2*(K21*$D$3-VLOOKUP(B21,Params!$D$9:$E$13,2,0)))</f>
        <v>55.0693</v>
      </c>
      <c r="Y21" s="267">
        <f>IF(C21="Inventory",IF(D21="Excellent",Params!$B$13,IF(D21="Good",Params!$B$12,Params!$B$11)),0)</f>
        <v>0</v>
      </c>
      <c r="Z21" s="277">
        <f>IF(G21+H21+IF(C21="Inventory",N(E21),0)=0,Params!$B$1,IF(I21&lt;Params!$B$21,MIN(Params!$B$22,(IF(G21=0,0,W21*G21)+IF(H21=0,0,X21*H21)+IF(C21="Inventory",Y21*N(E21),0))/(G21+H21+IF(C21="Inventory",N(E21),0))),(IF(G21=0,0,W21*G21)+IF(H21=0,0,X21*H21)+IF(C21="Inventory",Y21*N(E21),0))/(G21+H21+IF(C21="Inventory",N(E21),0))))</f>
        <v>62.111588</v>
      </c>
      <c r="AA21" s="267">
        <f>SUMIFS('Error-OtherTasks'!D:D,'Error-OtherTasks'!B:B,A21,'Error-OtherTasks'!C:C,"Housekeeping*")+SUMIFS('Error-OtherTasks'!D:D,'Error-OtherTasks'!B:B,A21,'Error-OtherTasks'!C:C,"Not Following SOP*")</f>
        <v>1</v>
      </c>
      <c r="AB21" s="267">
        <f>MAX(0,Params!$B$5-AA21)</f>
        <v>9</v>
      </c>
      <c r="AC21" s="267">
        <f>SUMIFS(Bonus!D:D,Bonus!B:B,A21)</f>
        <v>0</v>
      </c>
      <c r="AD21" s="277">
        <f>IF(L21&lt;Params!$B$6,"Record",IF(Z21="","",IF(AND(OR(B21="P1-1",B21="P1-2"),MIN(100,Z21+V21+AB21+AC21)&gt;=90,NOT(AND(Q21&lt;&gt;"",Q21&lt;=IF(B21="P1-1",Params!$B$14,Params!$B$23)))),89.9,MIN(100,Z21+V21+AB21+AC21))))</f>
        <v>75.00356427</v>
      </c>
      <c r="AE21" s="267" t="str">
        <f t="shared" si="6"/>
        <v>&lt;80</v>
      </c>
      <c r="AF21" s="1">
        <v>214.6</v>
      </c>
    </row>
    <row r="22" ht="15.75" customHeight="1">
      <c r="A22" s="267" t="s">
        <v>663</v>
      </c>
      <c r="B22" s="267" t="s">
        <v>567</v>
      </c>
      <c r="C22" s="267" t="s">
        <v>767</v>
      </c>
      <c r="D22" s="267"/>
      <c r="E22" s="276"/>
      <c r="F22" s="276">
        <f t="shared" si="1"/>
        <v>13071</v>
      </c>
      <c r="G22" s="267">
        <f>'Picking - JOSUE ABREGO'!B5</f>
        <v>6060</v>
      </c>
      <c r="H22" s="267">
        <f>'Putaway - JOSUE ABREGO'!B5</f>
        <v>41</v>
      </c>
      <c r="I22" s="277">
        <f t="shared" si="2"/>
        <v>101.6833333</v>
      </c>
      <c r="J22" s="267">
        <f>'Picking - JOSUE ABREGO'!C5</f>
        <v>100.2098693</v>
      </c>
      <c r="K22" s="267">
        <f>'Putaway - JOSUE ABREGO'!C5</f>
        <v>26.56</v>
      </c>
      <c r="L22" s="267">
        <f>'Picking - JOSUE ABREGO'!F5+'Putaway - JOSUE ABREGO'!F5</f>
        <v>24</v>
      </c>
      <c r="M22" s="267">
        <f>'Picking - JOSUE ABREGO'!D5</f>
        <v>8808</v>
      </c>
      <c r="N22" s="267">
        <f>'Picking - JOSUE ABREGO'!E5</f>
        <v>31</v>
      </c>
      <c r="O22" s="267">
        <f>'Putaway - JOSUE ABREGO'!E5</f>
        <v>8</v>
      </c>
      <c r="P22" s="267">
        <f>'Putaway - JOSUE ABREGO'!D5</f>
        <v>0</v>
      </c>
      <c r="Q22" s="278">
        <f t="shared" si="3"/>
        <v>0.003519527702</v>
      </c>
      <c r="R22" s="277">
        <f>IF(Q22="","",MAX(0,20-MAX(0,(Q22-Params!$B$3)/IF(B22="P1-1",Params!$B$24,Params!$B$4))))</f>
        <v>15.9609446</v>
      </c>
      <c r="S22" s="278">
        <f t="shared" si="4"/>
        <v>0</v>
      </c>
      <c r="T22" s="277">
        <f>IF(N(O22)=0,N(P22),MAX(0,N(P22)-ROUNDDOWN(O22/Params!$B$25,0)))</f>
        <v>0</v>
      </c>
      <c r="U22" s="267">
        <f>SUMIFS('Error-OtherTasks'!D:D,'Error-OtherTasks'!B:B,A22,'Error-OtherTasks'!C:C,"Sub Order*")+SUMIFS('Error-OtherTasks'!D:D,'Error-OtherTasks'!B:B,A22,'Error-OtherTasks'!C:C,"Trailer Push*")+SUMIFS('Error-OtherTasks'!D:D,'Error-OtherTasks'!B:B,A22,'Error-OtherTasks'!C:C,"Moving")+SUMIFS('Error-OtherTasks'!D:D,'Error-OtherTasks'!B:B,A22,'Error-OtherTasks'!C:C,"Inventory")+SUMIFS('Error-OtherTasks'!D:D,'Error-OtherTasks'!B:B,A22,'Error-OtherTasks'!C:C,"Other-Task*")</f>
        <v>0</v>
      </c>
      <c r="V22" s="277">
        <f t="shared" si="5"/>
        <v>15.9609446</v>
      </c>
      <c r="W22" s="277">
        <f>IF(G22=0,"",Params!$B$1+Params!$B$2*(J22*$D$3-VLOOKUP(B22,Params!$D$2:$E$6,2,0)))</f>
        <v>58.36673844</v>
      </c>
      <c r="X22" s="277">
        <f>IF(H22=0,"",Params!$B$1+Params!$B$2*(K22*$D$3-VLOOKUP(B22,Params!$D$9:$E$13,2,0)))</f>
        <v>53.54608</v>
      </c>
      <c r="Y22" s="267">
        <f>IF(C22="Inventory",IF(D22="Excellent",Params!$B$13,IF(D22="Good",Params!$B$12,Params!$B$11)),0)</f>
        <v>0</v>
      </c>
      <c r="Z22" s="277">
        <f>IF(G22+H22+IF(C22="Inventory",N(E22),0)=0,Params!$B$1,IF(I22&lt;Params!$B$21,MIN(Params!$B$22,(IF(G22=0,0,W22*G22)+IF(H22=0,0,X22*H22)+IF(C22="Inventory",Y22*N(E22),0))/(G22+H22+IF(C22="Inventory",N(E22),0))),(IF(G22=0,0,W22*G22)+IF(H22=0,0,X22*H22)+IF(C22="Inventory",Y22*N(E22),0))/(G22+H22+IF(C22="Inventory",N(E22),0))))</f>
        <v>58.3343426</v>
      </c>
      <c r="AA22" s="267">
        <f>SUMIFS('Error-OtherTasks'!D:D,'Error-OtherTasks'!B:B,A22,'Error-OtherTasks'!C:C,"Housekeeping*")+SUMIFS('Error-OtherTasks'!D:D,'Error-OtherTasks'!B:B,A22,'Error-OtherTasks'!C:C,"Not Following SOP*")</f>
        <v>0</v>
      </c>
      <c r="AB22" s="267">
        <f>MAX(0,Params!$B$5-AA22)</f>
        <v>10</v>
      </c>
      <c r="AC22" s="267">
        <f>SUMIFS(Bonus!D:D,Bonus!B:B,A22)</f>
        <v>1</v>
      </c>
      <c r="AD22" s="277">
        <f>IF(L22&lt;Params!$B$6,"Record",IF(Z22="","",IF(AND(OR(B22="P1-1",B22="P1-2"),MIN(100,Z22+V22+AB22+AC22)&gt;=90,NOT(AND(Q22&lt;&gt;"",Q22&lt;=IF(B22="P1-1",Params!$B$14,Params!$B$23)))),89.9,MIN(100,Z22+V22+AB22+AC22))))</f>
        <v>85.2952872</v>
      </c>
      <c r="AE22" s="267" t="str">
        <f t="shared" si="6"/>
        <v>80-90</v>
      </c>
      <c r="AF22" s="1">
        <v>217.85</v>
      </c>
    </row>
    <row r="23" ht="15.75" customHeight="1">
      <c r="A23" s="267" t="s">
        <v>611</v>
      </c>
      <c r="B23" s="267" t="s">
        <v>567</v>
      </c>
      <c r="C23" s="267" t="s">
        <v>767</v>
      </c>
      <c r="D23" s="267"/>
      <c r="E23" s="276"/>
      <c r="F23" s="276">
        <f t="shared" si="1"/>
        <v>8986.2</v>
      </c>
      <c r="G23" s="267">
        <f>'Picking - Juan Sanchez'!B5</f>
        <v>3956</v>
      </c>
      <c r="H23" s="267">
        <f>'Putaway - Juan Sanchez'!B5</f>
        <v>544</v>
      </c>
      <c r="I23" s="277">
        <f t="shared" si="2"/>
        <v>75</v>
      </c>
      <c r="J23" s="267">
        <f>'Picking - Juan Sanchez'!C5</f>
        <v>102.4206218</v>
      </c>
      <c r="K23" s="267">
        <f>'Putaway - Juan Sanchez'!C5</f>
        <v>43.01</v>
      </c>
      <c r="L23" s="267">
        <f>'Picking - Juan Sanchez'!F5+'Putaway - Juan Sanchez'!F5</f>
        <v>18</v>
      </c>
      <c r="M23" s="267">
        <f>'Picking - Juan Sanchez'!D5</f>
        <v>5958</v>
      </c>
      <c r="N23" s="267">
        <f>'Picking - Juan Sanchez'!E5</f>
        <v>20</v>
      </c>
      <c r="O23" s="267">
        <f>'Putaway - Juan Sanchez'!E5</f>
        <v>74</v>
      </c>
      <c r="P23" s="267">
        <f>'Putaway - Juan Sanchez'!D5</f>
        <v>0</v>
      </c>
      <c r="Q23" s="278">
        <f t="shared" si="3"/>
        <v>0.003356831151</v>
      </c>
      <c r="R23" s="277">
        <f>IF(Q23="","",MAX(0,20-MAX(0,(Q23-Params!$B$3)/IF(B23="P1-1",Params!$B$24,Params!$B$4))))</f>
        <v>16.2863377</v>
      </c>
      <c r="S23" s="278">
        <f t="shared" si="4"/>
        <v>0</v>
      </c>
      <c r="T23" s="277">
        <f>IF(N(O23)=0,N(P23),MAX(0,N(P23)-ROUNDDOWN(O23/Params!$B$25,0)))</f>
        <v>0</v>
      </c>
      <c r="U23" s="267">
        <f>SUMIFS('Error-OtherTasks'!D:D,'Error-OtherTasks'!B:B,A23,'Error-OtherTasks'!C:C,"Sub Order*")+SUMIFS('Error-OtherTasks'!D:D,'Error-OtherTasks'!B:B,A23,'Error-OtherTasks'!C:C,"Trailer Push*")+SUMIFS('Error-OtherTasks'!D:D,'Error-OtherTasks'!B:B,A23,'Error-OtherTasks'!C:C,"Moving")+SUMIFS('Error-OtherTasks'!D:D,'Error-OtherTasks'!B:B,A23,'Error-OtherTasks'!C:C,"Inventory")+SUMIFS('Error-OtherTasks'!D:D,'Error-OtherTasks'!B:B,A23,'Error-OtherTasks'!C:C,"Other-Task*")</f>
        <v>0</v>
      </c>
      <c r="V23" s="277">
        <f t="shared" si="5"/>
        <v>16.2863377</v>
      </c>
      <c r="W23" s="277">
        <f>IF(G23=0,"",Params!$B$1+Params!$B$2*(J23*$D$3-VLOOKUP(B23,Params!$D$2:$E$6,2,0)))</f>
        <v>59.06975775</v>
      </c>
      <c r="X23" s="277">
        <f>IF(H23=0,"",Params!$B$1+Params!$B$2*(K23*$D$3-VLOOKUP(B23,Params!$D$9:$E$13,2,0)))</f>
        <v>58.77718</v>
      </c>
      <c r="Y23" s="267">
        <f>IF(C23="Inventory",IF(D23="Excellent",Params!$B$13,IF(D23="Good",Params!$B$12,Params!$B$11)),0)</f>
        <v>0</v>
      </c>
      <c r="Z23" s="277">
        <f>IF(G23+H23+IF(C23="Inventory",N(E23),0)=0,Params!$B$1,IF(I23&lt;Params!$B$21,MIN(Params!$B$22,(IF(G23=0,0,W23*G23)+IF(H23=0,0,X23*H23)+IF(C23="Inventory",Y23*N(E23),0))/(G23+H23+IF(C23="Inventory",N(E23),0))),(IF(G23=0,0,W23*G23)+IF(H23=0,0,X23*H23)+IF(C23="Inventory",Y23*N(E23),0))/(G23+H23+IF(C23="Inventory",N(E23),0))))</f>
        <v>59.03438835</v>
      </c>
      <c r="AA23" s="267">
        <f>SUMIFS('Error-OtherTasks'!D:D,'Error-OtherTasks'!B:B,A23,'Error-OtherTasks'!C:C,"Housekeeping*")+SUMIFS('Error-OtherTasks'!D:D,'Error-OtherTasks'!B:B,A23,'Error-OtherTasks'!C:C,"Not Following SOP*")</f>
        <v>7</v>
      </c>
      <c r="AB23" s="267">
        <f>MAX(0,Params!$B$5-AA23)</f>
        <v>3</v>
      </c>
      <c r="AC23" s="267">
        <f>SUMIFS(Bonus!D:D,Bonus!B:B,A23)</f>
        <v>1</v>
      </c>
      <c r="AD23" s="277">
        <f>IF(L23&lt;Params!$B$6,"Record",IF(Z23="","",IF(AND(OR(B23="P1-1",B23="P1-2"),MIN(100,Z23+V23+AB23+AC23)&gt;=90,NOT(AND(Q23&lt;&gt;"",Q23&lt;=IF(B23="P1-1",Params!$B$14,Params!$B$23)))),89.9,MIN(100,Z23+V23+AB23+AC23))))</f>
        <v>79.32072604</v>
      </c>
      <c r="AE23" s="267" t="str">
        <f t="shared" si="6"/>
        <v>&lt;80</v>
      </c>
      <c r="AF23" s="1">
        <v>149.77</v>
      </c>
    </row>
    <row r="24" ht="15.75" customHeight="1">
      <c r="A24" s="267" t="s">
        <v>666</v>
      </c>
      <c r="B24" s="267" t="s">
        <v>567</v>
      </c>
      <c r="C24" s="267" t="s">
        <v>767</v>
      </c>
      <c r="D24" s="267"/>
      <c r="E24" s="276"/>
      <c r="F24" s="276">
        <f t="shared" si="1"/>
        <v>12639</v>
      </c>
      <c r="G24" s="267">
        <f>'Picking - Miguel'!B5</f>
        <v>3882</v>
      </c>
      <c r="H24" s="267">
        <f>'Putaway - Miguel'!B5</f>
        <v>1812</v>
      </c>
      <c r="I24" s="277">
        <f t="shared" si="2"/>
        <v>94.9</v>
      </c>
      <c r="J24" s="267">
        <f>'Picking - Miguel'!C5</f>
        <v>129.7881329</v>
      </c>
      <c r="K24" s="267">
        <f>'Putaway - Miguel'!C5</f>
        <v>35.82</v>
      </c>
      <c r="L24" s="267">
        <f>'Picking - Miguel'!F5+'Putaway - Miguel'!F5</f>
        <v>25</v>
      </c>
      <c r="M24" s="267">
        <f>'Picking - Miguel'!D5</f>
        <v>6267</v>
      </c>
      <c r="N24" s="267">
        <f>'Picking - Miguel'!E5</f>
        <v>20</v>
      </c>
      <c r="O24" s="267">
        <f>'Putaway - Miguel'!E5</f>
        <v>179</v>
      </c>
      <c r="P24" s="267">
        <f>'Putaway - Miguel'!D5</f>
        <v>1</v>
      </c>
      <c r="Q24" s="278">
        <f t="shared" si="3"/>
        <v>0.003191319611</v>
      </c>
      <c r="R24" s="277">
        <f>IF(Q24="","",MAX(0,20-MAX(0,(Q24-Params!$B$3)/IF(B24="P1-1",Params!$B$24,Params!$B$4))))</f>
        <v>16.61736078</v>
      </c>
      <c r="S24" s="278">
        <f t="shared" si="4"/>
        <v>0.005586592179</v>
      </c>
      <c r="T24" s="277">
        <f>IF(N(O24)=0,N(P24),MAX(0,N(P24)-ROUNDDOWN(O24/Params!$B$25,0)))</f>
        <v>1</v>
      </c>
      <c r="U24" s="267">
        <f>SUMIFS('Error-OtherTasks'!D:D,'Error-OtherTasks'!B:B,A24,'Error-OtherTasks'!C:C,"Sub Order*")+SUMIFS('Error-OtherTasks'!D:D,'Error-OtherTasks'!B:B,A24,'Error-OtherTasks'!C:C,"Trailer Push*")+SUMIFS('Error-OtherTasks'!D:D,'Error-OtherTasks'!B:B,A24,'Error-OtherTasks'!C:C,"Moving")+SUMIFS('Error-OtherTasks'!D:D,'Error-OtherTasks'!B:B,A24,'Error-OtherTasks'!C:C,"Inventory")+SUMIFS('Error-OtherTasks'!D:D,'Error-OtherTasks'!B:B,A24,'Error-OtherTasks'!C:C,"Other-Task*")</f>
        <v>0</v>
      </c>
      <c r="V24" s="277">
        <f t="shared" si="5"/>
        <v>15.61736078</v>
      </c>
      <c r="W24" s="277">
        <f>IF(G24=0,"",Params!$B$1+Params!$B$2*(J24*$D$3-VLOOKUP(B24,Params!$D$2:$E$6,2,0)))</f>
        <v>67.77262627</v>
      </c>
      <c r="X24" s="277">
        <f>IF(H24=0,"",Params!$B$1+Params!$B$2*(K24*$D$3-VLOOKUP(B24,Params!$D$9:$E$13,2,0)))</f>
        <v>56.49076</v>
      </c>
      <c r="Y24" s="267">
        <f>IF(C24="Inventory",IF(D24="Excellent",Params!$B$13,IF(D24="Good",Params!$B$12,Params!$B$11)),0)</f>
        <v>0</v>
      </c>
      <c r="Z24" s="277">
        <f>IF(G24+H24+IF(C24="Inventory",N(E24),0)=0,Params!$B$1,IF(I24&lt;Params!$B$21,MIN(Params!$B$22,(IF(G24=0,0,W24*G24)+IF(H24=0,0,X24*H24)+IF(C24="Inventory",Y24*N(E24),0))/(G24+H24+IF(C24="Inventory",N(E24),0))),(IF(G24=0,0,W24*G24)+IF(H24=0,0,X24*H24)+IF(C24="Inventory",Y24*N(E24),0))/(G24+H24+IF(C24="Inventory",N(E24),0))))</f>
        <v>64.18240118</v>
      </c>
      <c r="AA24" s="267">
        <f>SUMIFS('Error-OtherTasks'!D:D,'Error-OtherTasks'!B:B,A24,'Error-OtherTasks'!C:C,"Housekeeping*")+SUMIFS('Error-OtherTasks'!D:D,'Error-OtherTasks'!B:B,A24,'Error-OtherTasks'!C:C,"Not Following SOP*")</f>
        <v>0</v>
      </c>
      <c r="AB24" s="267">
        <f>MAX(0,Params!$B$5-AA24)</f>
        <v>10</v>
      </c>
      <c r="AC24" s="267">
        <f>SUMIFS(Bonus!D:D,Bonus!B:B,A24)</f>
        <v>0</v>
      </c>
      <c r="AD24" s="277">
        <f>IF(L24&lt;Params!$B$6,"Record",IF(Z24="","",IF(AND(OR(B24="P1-1",B24="P1-2"),MIN(100,Z24+V24+AB24+AC24)&gt;=90,NOT(AND(Q24&lt;&gt;"",Q24&lt;=IF(B24="P1-1",Params!$B$14,Params!$B$23)))),89.9,MIN(100,Z24+V24+AB24+AC24))))</f>
        <v>89.79976195</v>
      </c>
      <c r="AE24" s="267" t="str">
        <f t="shared" si="6"/>
        <v>80-90</v>
      </c>
      <c r="AF24" s="1">
        <v>210.65</v>
      </c>
    </row>
    <row r="25" ht="15.75" customHeight="1">
      <c r="A25" s="267" t="s">
        <v>669</v>
      </c>
      <c r="B25" s="267" t="s">
        <v>567</v>
      </c>
      <c r="C25" s="267" t="s">
        <v>767</v>
      </c>
      <c r="D25" s="267"/>
      <c r="E25" s="276"/>
      <c r="F25" s="276">
        <f t="shared" si="1"/>
        <v>12075</v>
      </c>
      <c r="G25" s="267">
        <f>'Picking - Ramiro'!B5</f>
        <v>5223</v>
      </c>
      <c r="H25" s="267">
        <f>'Putaway - Ramiro'!B5</f>
        <v>0</v>
      </c>
      <c r="I25" s="277">
        <f t="shared" si="2"/>
        <v>87.05</v>
      </c>
      <c r="J25" s="267">
        <f>'Picking - Ramiro'!C5</f>
        <v>100.4399196</v>
      </c>
      <c r="K25" s="267">
        <f>'Putaway - Ramiro'!C5</f>
        <v>0</v>
      </c>
      <c r="L25" s="267">
        <f>'Picking - Ramiro'!F5+'Putaway - Ramiro'!F5</f>
        <v>24</v>
      </c>
      <c r="M25" s="267">
        <f>'Picking - Ramiro'!D5</f>
        <v>7656</v>
      </c>
      <c r="N25" s="267">
        <f>'Picking - Ramiro'!E5</f>
        <v>26</v>
      </c>
      <c r="O25" s="267">
        <f>'Putaway - Ramiro'!E5</f>
        <v>0</v>
      </c>
      <c r="P25" s="267">
        <f>'Putaway - Ramiro'!D5</f>
        <v>0</v>
      </c>
      <c r="Q25" s="278">
        <f t="shared" si="3"/>
        <v>0.003396029258</v>
      </c>
      <c r="R25" s="277">
        <f>IF(Q25="","",MAX(0,20-MAX(0,(Q25-Params!$B$3)/IF(B25="P1-1",Params!$B$24,Params!$B$4))))</f>
        <v>16.20794148</v>
      </c>
      <c r="S25" s="278" t="str">
        <f t="shared" si="4"/>
        <v/>
      </c>
      <c r="T25" s="277">
        <f>IF(N(O25)=0,N(P25),MAX(0,N(P25)-ROUNDDOWN(O25/Params!$B$25,0)))</f>
        <v>0</v>
      </c>
      <c r="U25" s="267">
        <f>SUMIFS('Error-OtherTasks'!D:D,'Error-OtherTasks'!B:B,A25,'Error-OtherTasks'!C:C,"Sub Order*")+SUMIFS('Error-OtherTasks'!D:D,'Error-OtherTasks'!B:B,A25,'Error-OtherTasks'!C:C,"Trailer Push*")+SUMIFS('Error-OtherTasks'!D:D,'Error-OtherTasks'!B:B,A25,'Error-OtherTasks'!C:C,"Moving")+SUMIFS('Error-OtherTasks'!D:D,'Error-OtherTasks'!B:B,A25,'Error-OtherTasks'!C:C,"Inventory")+SUMIFS('Error-OtherTasks'!D:D,'Error-OtherTasks'!B:B,A25,'Error-OtherTasks'!C:C,"Other-Task*")</f>
        <v>1</v>
      </c>
      <c r="V25" s="277">
        <f t="shared" si="5"/>
        <v>15.20794148</v>
      </c>
      <c r="W25" s="277">
        <f>IF(G25=0,"",Params!$B$1+Params!$B$2*(J25*$D$3-VLOOKUP(B25,Params!$D$2:$E$6,2,0)))</f>
        <v>58.43989443</v>
      </c>
      <c r="X25" s="277" t="str">
        <f>IF(H25=0,"",Params!$B$1+Params!$B$2*(K25*$D$3-VLOOKUP(B25,Params!$D$9:$E$13,2,0)))</f>
        <v/>
      </c>
      <c r="Y25" s="267">
        <f>IF(C25="Inventory",IF(D25="Excellent",Params!$B$13,IF(D25="Good",Params!$B$12,Params!$B$11)),0)</f>
        <v>0</v>
      </c>
      <c r="Z25" s="277">
        <f>IF(G25+H25+IF(C25="Inventory",N(E25),0)=0,Params!$B$1,IF(I25&lt;Params!$B$21,MIN(Params!$B$22,(IF(G25=0,0,W25*G25)+IF(H25=0,0,X25*H25)+IF(C25="Inventory",Y25*N(E25),0))/(G25+H25+IF(C25="Inventory",N(E25),0))),(IF(G25=0,0,W25*G25)+IF(H25=0,0,X25*H25)+IF(C25="Inventory",Y25*N(E25),0))/(G25+H25+IF(C25="Inventory",N(E25),0))))</f>
        <v>58.43989443</v>
      </c>
      <c r="AA25" s="267">
        <f>SUMIFS('Error-OtherTasks'!D:D,'Error-OtherTasks'!B:B,A25,'Error-OtherTasks'!C:C,"Housekeeping*")+SUMIFS('Error-OtherTasks'!D:D,'Error-OtherTasks'!B:B,A25,'Error-OtherTasks'!C:C,"Not Following SOP*")</f>
        <v>1</v>
      </c>
      <c r="AB25" s="267">
        <f>MAX(0,Params!$B$5-AA25)</f>
        <v>9</v>
      </c>
      <c r="AC25" s="267">
        <f>SUMIFS(Bonus!D:D,Bonus!B:B,A25)</f>
        <v>0</v>
      </c>
      <c r="AD25" s="277">
        <f>IF(L25&lt;Params!$B$6,"Record",IF(Z25="","",IF(AND(OR(B25="P1-1",B25="P1-2"),MIN(100,Z25+V25+AB25+AC25)&gt;=90,NOT(AND(Q25&lt;&gt;"",Q25&lt;=IF(B25="P1-1",Params!$B$14,Params!$B$23)))),89.9,MIN(100,Z25+V25+AB25+AC25))))</f>
        <v>82.64783591</v>
      </c>
      <c r="AE25" s="267" t="str">
        <f t="shared" si="6"/>
        <v>80-90</v>
      </c>
      <c r="AF25" s="295">
        <f>176.98+24.27</f>
        <v>201.25</v>
      </c>
    </row>
    <row r="26" ht="15.75" customHeight="1">
      <c r="A26" s="293" t="s">
        <v>617</v>
      </c>
      <c r="B26" s="267" t="s">
        <v>565</v>
      </c>
      <c r="C26" s="267" t="s">
        <v>767</v>
      </c>
      <c r="D26" s="267"/>
      <c r="E26" s="276"/>
      <c r="F26" s="276">
        <f t="shared" si="1"/>
        <v>0</v>
      </c>
      <c r="G26" s="267">
        <f>'Picking - Jefferson Castillo'!B5</f>
        <v>4656</v>
      </c>
      <c r="H26" s="267">
        <f>'Putaway - Jefferson Castillo'!B5</f>
        <v>0</v>
      </c>
      <c r="I26" s="277">
        <f t="shared" si="2"/>
        <v>77.6</v>
      </c>
      <c r="J26" s="267">
        <f>'Picking - Jefferson Castillo'!C5</f>
        <v>86.95579897</v>
      </c>
      <c r="K26" s="267">
        <f>'Putaway - Jefferson Castillo'!C5</f>
        <v>0</v>
      </c>
      <c r="L26" s="267">
        <f>'Picking - Jefferson Castillo'!F5+'Putaway - Jefferson Castillo'!F5</f>
        <v>19</v>
      </c>
      <c r="M26" s="267">
        <f>'Picking - Jefferson Castillo'!D5</f>
        <v>5878</v>
      </c>
      <c r="N26" s="267">
        <f>'Picking - Jefferson Castillo'!E5</f>
        <v>6</v>
      </c>
      <c r="O26" s="267">
        <f>'Putaway - Jefferson Castillo'!E5</f>
        <v>0</v>
      </c>
      <c r="P26" s="267">
        <f>'Putaway - Jefferson Castillo'!D5</f>
        <v>0</v>
      </c>
      <c r="Q26" s="278">
        <f t="shared" si="3"/>
        <v>0.001020755359</v>
      </c>
      <c r="R26" s="277">
        <f>IF(Q26="","",MAX(0,20-MAX(0,(Q26-Params!$B$3)/IF(B26="P1-1",Params!$B$24,Params!$B$4))))</f>
        <v>20</v>
      </c>
      <c r="S26" s="278" t="str">
        <f t="shared" si="4"/>
        <v/>
      </c>
      <c r="T26" s="277">
        <f>IF(N(O26)=0,N(P26),MAX(0,N(P26)-ROUNDDOWN(O26/Params!$B$25,0)))</f>
        <v>0</v>
      </c>
      <c r="U26" s="267">
        <f>SUMIFS('Error-OtherTasks'!D:D,'Error-OtherTasks'!B:B,A26,'Error-OtherTasks'!C:C,"Sub Order*")+SUMIFS('Error-OtherTasks'!D:D,'Error-OtherTasks'!B:B,A26,'Error-OtherTasks'!C:C,"Trailer Push*")+SUMIFS('Error-OtherTasks'!D:D,'Error-OtherTasks'!B:B,A26,'Error-OtherTasks'!C:C,"Moving")+SUMIFS('Error-OtherTasks'!D:D,'Error-OtherTasks'!B:B,A26,'Error-OtherTasks'!C:C,"Inventory")+SUMIFS('Error-OtherTasks'!D:D,'Error-OtherTasks'!B:B,A26,'Error-OtherTasks'!C:C,"Other-Task*")</f>
        <v>0</v>
      </c>
      <c r="V26" s="277">
        <f t="shared" si="5"/>
        <v>20</v>
      </c>
      <c r="W26" s="277">
        <f>IF(G26=0,"",Params!$B$1+Params!$B$2*(J26*$D$3-VLOOKUP(B26,Params!$D$2:$E$6,2,0)))</f>
        <v>61.65194407</v>
      </c>
      <c r="X26" s="277" t="str">
        <f>IF(H26=0,"",Params!$B$1+Params!$B$2*(K26*$D$3-VLOOKUP(B26,Params!$D$9:$E$13,2,0)))</f>
        <v/>
      </c>
      <c r="Y26" s="267">
        <f>IF(C26="Inventory",IF(D26="Excellent",Params!$B$13,IF(D26="Good",Params!$B$12,Params!$B$11)),0)</f>
        <v>0</v>
      </c>
      <c r="Z26" s="277">
        <f>IF(G26+H26+IF(C26="Inventory",N(E26),0)=0,Params!$B$1,IF(I26&lt;Params!$B$21,MIN(Params!$B$22,(IF(G26=0,0,W26*G26)+IF(H26=0,0,X26*H26)+IF(C26="Inventory",Y26*N(E26),0))/(G26+H26+IF(C26="Inventory",N(E26),0))),(IF(G26=0,0,W26*G26)+IF(H26=0,0,X26*H26)+IF(C26="Inventory",Y26*N(E26),0))/(G26+H26+IF(C26="Inventory",N(E26),0))))</f>
        <v>61.65194407</v>
      </c>
      <c r="AA26" s="267">
        <f>SUMIFS('Error-OtherTasks'!D:D,'Error-OtherTasks'!B:B,A26,'Error-OtherTasks'!C:C,"Housekeeping*")+SUMIFS('Error-OtherTasks'!D:D,'Error-OtherTasks'!B:B,A26,'Error-OtherTasks'!C:C,"Not Following SOP*")</f>
        <v>6</v>
      </c>
      <c r="AB26" s="267">
        <f>MAX(0,Params!$B$5-AA26)</f>
        <v>4</v>
      </c>
      <c r="AC26" s="267">
        <f>SUMIFS(Bonus!D:D,Bonus!B:B,A26)</f>
        <v>0</v>
      </c>
      <c r="AD26" s="277">
        <f>IF(L26&lt;Params!$B$6,"Record",IF(Z26="","",IF(AND(OR(B26="P1-1",B26="P1-2"),MIN(100,Z26+V26+AB26+AC26)&gt;=90,NOT(AND(Q26&lt;&gt;"",Q26&lt;=IF(B26="P1-1",Params!$B$14,Params!$B$23)))),89.9,MIN(100,Z26+V26+AB26+AC26))))</f>
        <v>85.65194407</v>
      </c>
      <c r="AE26" s="267" t="str">
        <f t="shared" si="6"/>
        <v>80-90</v>
      </c>
      <c r="AF26" s="296"/>
    </row>
    <row r="27" ht="15.75" customHeight="1">
      <c r="A27" s="267" t="s">
        <v>667</v>
      </c>
      <c r="B27" s="267" t="s">
        <v>565</v>
      </c>
      <c r="C27" s="267" t="s">
        <v>767</v>
      </c>
      <c r="D27" s="267"/>
      <c r="E27" s="276"/>
      <c r="F27" s="276">
        <f t="shared" si="1"/>
        <v>12127.2</v>
      </c>
      <c r="G27" s="267">
        <f>'Picking - Reinaldo'!B5</f>
        <v>5591</v>
      </c>
      <c r="H27" s="267">
        <f>'Putaway - Reinaldo'!B5</f>
        <v>318</v>
      </c>
      <c r="I27" s="277">
        <f t="shared" si="2"/>
        <v>98.48333333</v>
      </c>
      <c r="J27" s="267">
        <f>'Picking - Reinaldo'!C5</f>
        <v>84.35935611</v>
      </c>
      <c r="K27" s="267">
        <f>'Putaway - Reinaldo'!C5</f>
        <v>41.92</v>
      </c>
      <c r="L27" s="267">
        <f>'Picking - Reinaldo'!F5+'Putaway - Reinaldo'!F5</f>
        <v>23</v>
      </c>
      <c r="M27" s="267">
        <f>'Picking - Reinaldo'!D5</f>
        <v>5916</v>
      </c>
      <c r="N27" s="267">
        <f>'Picking - Reinaldo'!E5</f>
        <v>21</v>
      </c>
      <c r="O27" s="267">
        <f>'Putaway - Reinaldo'!E5</f>
        <v>21</v>
      </c>
      <c r="P27" s="267">
        <f>'Putaway - Reinaldo'!D5</f>
        <v>0</v>
      </c>
      <c r="Q27" s="278">
        <f t="shared" si="3"/>
        <v>0.00354969574</v>
      </c>
      <c r="R27" s="277">
        <f>IF(Q27="","",MAX(0,20-MAX(0,(Q27-Params!$B$3)/IF(B27="P1-1",Params!$B$24,Params!$B$4))))</f>
        <v>17.95030426</v>
      </c>
      <c r="S27" s="278">
        <f t="shared" si="4"/>
        <v>0</v>
      </c>
      <c r="T27" s="277">
        <f>IF(N(O27)=0,N(P27),MAX(0,N(P27)-ROUNDDOWN(O27/Params!$B$25,0)))</f>
        <v>0</v>
      </c>
      <c r="U27" s="267">
        <f>SUMIFS('Error-OtherTasks'!D:D,'Error-OtherTasks'!B:B,A27,'Error-OtherTasks'!C:C,"Sub Order*")+SUMIFS('Error-OtherTasks'!D:D,'Error-OtherTasks'!B:B,A27,'Error-OtherTasks'!C:C,"Trailer Push*")+SUMIFS('Error-OtherTasks'!D:D,'Error-OtherTasks'!B:B,A27,'Error-OtherTasks'!C:C,"Moving")+SUMIFS('Error-OtherTasks'!D:D,'Error-OtherTasks'!B:B,A27,'Error-OtherTasks'!C:C,"Inventory")+SUMIFS('Error-OtherTasks'!D:D,'Error-OtherTasks'!B:B,A27,'Error-OtherTasks'!C:C,"Other-Task*")</f>
        <v>0</v>
      </c>
      <c r="V27" s="277">
        <f t="shared" si="5"/>
        <v>17.95030426</v>
      </c>
      <c r="W27" s="277">
        <f>IF(G27=0,"",Params!$B$1+Params!$B$2*(J27*$D$3-VLOOKUP(B27,Params!$D$2:$E$6,2,0)))</f>
        <v>60.82627524</v>
      </c>
      <c r="X27" s="277">
        <f>IF(H27=0,"",Params!$B$1+Params!$B$2*(K27*$D$3-VLOOKUP(B27,Params!$D$9:$E$13,2,0)))</f>
        <v>59.33056</v>
      </c>
      <c r="Y27" s="267">
        <f>IF(C27="Inventory",IF(D27="Excellent",Params!$B$13,IF(D27="Good",Params!$B$12,Params!$B$11)),0)</f>
        <v>0</v>
      </c>
      <c r="Z27" s="277">
        <f>IF(G27+H27+IF(C27="Inventory",N(E27),0)=0,Params!$B$1,IF(I27&lt;Params!$B$21,MIN(Params!$B$22,(IF(G27=0,0,W27*G27)+IF(H27=0,0,X27*H27)+IF(C27="Inventory",Y27*N(E27),0))/(G27+H27+IF(C27="Inventory",N(E27),0))),(IF(G27=0,0,W27*G27)+IF(H27=0,0,X27*H27)+IF(C27="Inventory",Y27*N(E27),0))/(G27+H27+IF(C27="Inventory",N(E27),0))))</f>
        <v>60.74578151</v>
      </c>
      <c r="AA27" s="267">
        <f>SUMIFS('Error-OtherTasks'!D:D,'Error-OtherTasks'!B:B,A27,'Error-OtherTasks'!C:C,"Housekeeping*")+SUMIFS('Error-OtherTasks'!D:D,'Error-OtherTasks'!B:B,A27,'Error-OtherTasks'!C:C,"Not Following SOP*")</f>
        <v>1</v>
      </c>
      <c r="AB27" s="267">
        <f>MAX(0,Params!$B$5-AA27)</f>
        <v>9</v>
      </c>
      <c r="AC27" s="267">
        <f>SUMIFS(Bonus!D:D,Bonus!B:B,A27)</f>
        <v>0</v>
      </c>
      <c r="AD27" s="277">
        <f>IF(L27&lt;Params!$B$6,"Record",IF(Z27="","",IF(AND(OR(B27="P1-1",B27="P1-2"),MIN(100,Z27+V27+AB27+AC27)&gt;=90,NOT(AND(Q27&lt;&gt;"",Q27&lt;=IF(B27="P1-1",Params!$B$14,Params!$B$23)))),89.9,MIN(100,Z27+V27+AB27+AC27))))</f>
        <v>87.69608577</v>
      </c>
      <c r="AE27" s="267" t="str">
        <f t="shared" si="6"/>
        <v>80-90</v>
      </c>
      <c r="AF27" s="1">
        <v>202.12</v>
      </c>
    </row>
    <row r="28" ht="15.75" customHeight="1">
      <c r="A28" s="267" t="s">
        <v>676</v>
      </c>
      <c r="B28" s="267" t="s">
        <v>565</v>
      </c>
      <c r="C28" s="267" t="s">
        <v>767</v>
      </c>
      <c r="D28" s="267"/>
      <c r="E28" s="276"/>
      <c r="F28" s="276">
        <f t="shared" si="1"/>
        <v>11064</v>
      </c>
      <c r="G28" s="267">
        <f>'Picking - Emerson'!B5</f>
        <v>5341</v>
      </c>
      <c r="H28" s="267">
        <f>'Putaway - Emerson'!B5</f>
        <v>0</v>
      </c>
      <c r="I28" s="277">
        <f t="shared" si="2"/>
        <v>89.01666667</v>
      </c>
      <c r="J28" s="267">
        <f>'Picking - Emerson'!C5</f>
        <v>88.23856581</v>
      </c>
      <c r="K28" s="267">
        <f>'Putaway - Emerson'!C5</f>
        <v>0</v>
      </c>
      <c r="L28" s="267">
        <f>'Picking - Emerson'!F5+'Putaway - Emerson'!F5</f>
        <v>22</v>
      </c>
      <c r="M28" s="267">
        <f>'Picking - Emerson'!D5</f>
        <v>6882</v>
      </c>
      <c r="N28" s="267">
        <f>'Picking - Emerson'!E5</f>
        <v>15</v>
      </c>
      <c r="O28" s="267">
        <f>'Putaway - Emerson'!E5</f>
        <v>0</v>
      </c>
      <c r="P28" s="267">
        <f>'Putaway - Emerson'!D5</f>
        <v>0</v>
      </c>
      <c r="Q28" s="278">
        <f t="shared" si="3"/>
        <v>0.002179598954</v>
      </c>
      <c r="R28" s="277">
        <f>IF(Q28="","",MAX(0,20-MAX(0,(Q28-Params!$B$3)/IF(B28="P1-1",Params!$B$24,Params!$B$4))))</f>
        <v>19.32040105</v>
      </c>
      <c r="S28" s="278" t="str">
        <f t="shared" si="4"/>
        <v/>
      </c>
      <c r="T28" s="277">
        <f>IF(N(O28)=0,N(P28),MAX(0,N(P28)-ROUNDDOWN(O28/Params!$B$25,0)))</f>
        <v>0</v>
      </c>
      <c r="U28" s="267">
        <f>SUMIFS('Error-OtherTasks'!D:D,'Error-OtherTasks'!B:B,A28,'Error-OtherTasks'!C:C,"Sub Order*")+SUMIFS('Error-OtherTasks'!D:D,'Error-OtherTasks'!B:B,A28,'Error-OtherTasks'!C:C,"Trailer Push*")+SUMIFS('Error-OtherTasks'!D:D,'Error-OtherTasks'!B:B,A28,'Error-OtherTasks'!C:C,"Moving")+SUMIFS('Error-OtherTasks'!D:D,'Error-OtherTasks'!B:B,A28,'Error-OtherTasks'!C:C,"Inventory")+SUMIFS('Error-OtherTasks'!D:D,'Error-OtherTasks'!B:B,A28,'Error-OtherTasks'!C:C,"Other-Task*")</f>
        <v>0</v>
      </c>
      <c r="V28" s="277">
        <f t="shared" si="5"/>
        <v>19.32040105</v>
      </c>
      <c r="W28" s="277">
        <f>IF(G28=0,"",Params!$B$1+Params!$B$2*(J28*$D$3-VLOOKUP(B28,Params!$D$2:$E$6,2,0)))</f>
        <v>62.05986393</v>
      </c>
      <c r="X28" s="277" t="str">
        <f>IF(H28=0,"",Params!$B$1+Params!$B$2*(K28*$D$3-VLOOKUP(B28,Params!$D$9:$E$13,2,0)))</f>
        <v/>
      </c>
      <c r="Y28" s="267">
        <f>IF(C28="Inventory",IF(D28="Excellent",Params!$B$13,IF(D28="Good",Params!$B$12,Params!$B$11)),0)</f>
        <v>0</v>
      </c>
      <c r="Z28" s="277">
        <f>IF(G28+H28+IF(C28="Inventory",N(E28),0)=0,Params!$B$1,IF(I28&lt;Params!$B$21,MIN(Params!$B$22,(IF(G28=0,0,W28*G28)+IF(H28=0,0,X28*H28)+IF(C28="Inventory",Y28*N(E28),0))/(G28+H28+IF(C28="Inventory",N(E28),0))),(IF(G28=0,0,W28*G28)+IF(H28=0,0,X28*H28)+IF(C28="Inventory",Y28*N(E28),0))/(G28+H28+IF(C28="Inventory",N(E28),0))))</f>
        <v>62.05986393</v>
      </c>
      <c r="AA28" s="267">
        <f>SUMIFS('Error-OtherTasks'!D:D,'Error-OtherTasks'!B:B,A28,'Error-OtherTasks'!C:C,"Housekeeping*")+SUMIFS('Error-OtherTasks'!D:D,'Error-OtherTasks'!B:B,A28,'Error-OtherTasks'!C:C,"Not Following SOP*")</f>
        <v>0</v>
      </c>
      <c r="AB28" s="267">
        <f>MAX(0,Params!$B$5-AA28)</f>
        <v>10</v>
      </c>
      <c r="AC28" s="267">
        <f>SUMIFS(Bonus!D:D,Bonus!B:B,A28)</f>
        <v>0</v>
      </c>
      <c r="AD28" s="277">
        <f>IF(L28&lt;Params!$B$6,"Record",IF(Z28="","",IF(AND(OR(B28="P1-1",B28="P1-2"),MIN(100,Z28+V28+AB28+AC28)&gt;=90,NOT(AND(Q28&lt;&gt;"",Q28&lt;=IF(B28="P1-1",Params!$B$14,Params!$B$23)))),89.9,MIN(100,Z28+V28+AB28+AC28))))</f>
        <v>91.38026497</v>
      </c>
      <c r="AE28" s="267" t="str">
        <f t="shared" si="6"/>
        <v>≥90</v>
      </c>
      <c r="AF28" s="1">
        <v>184.4</v>
      </c>
    </row>
    <row r="29" ht="15.75" customHeight="1">
      <c r="A29" s="267" t="s">
        <v>678</v>
      </c>
      <c r="B29" s="267" t="s">
        <v>565</v>
      </c>
      <c r="C29" s="267" t="s">
        <v>767</v>
      </c>
      <c r="D29" s="267"/>
      <c r="E29" s="276"/>
      <c r="F29" s="276">
        <f t="shared" si="1"/>
        <v>9937.2</v>
      </c>
      <c r="G29" s="267">
        <f>'Picking - Andres'!B5</f>
        <v>4580</v>
      </c>
      <c r="H29" s="267">
        <f>'Putaway - Andres'!B5</f>
        <v>17</v>
      </c>
      <c r="I29" s="277">
        <f t="shared" si="2"/>
        <v>76.61666667</v>
      </c>
      <c r="J29" s="285">
        <f>'Picking - Andres'!C5</f>
        <v>110.5732795</v>
      </c>
      <c r="K29" s="267">
        <f>'Putaway - Andres'!C5</f>
        <v>48.53</v>
      </c>
      <c r="L29" s="267">
        <f>'Picking - Andres'!F5+'Putaway - Andres'!F5</f>
        <v>21</v>
      </c>
      <c r="M29" s="267">
        <f>'Picking - Andres'!D5</f>
        <v>7488</v>
      </c>
      <c r="N29" s="267">
        <f>'Picking - Andres'!E5</f>
        <v>34</v>
      </c>
      <c r="O29" s="267">
        <f>'Putaway - Andres'!E5</f>
        <v>2</v>
      </c>
      <c r="P29" s="267">
        <f>'Putaway - Andres'!D5</f>
        <v>0</v>
      </c>
      <c r="Q29" s="278">
        <f t="shared" si="3"/>
        <v>0.004540598291</v>
      </c>
      <c r="R29" s="277">
        <f>IF(Q29="","",MAX(0,20-MAX(0,(Q29-Params!$B$3)/IF(B29="P1-1",Params!$B$24,Params!$B$4))))</f>
        <v>16.95940171</v>
      </c>
      <c r="S29" s="278">
        <f t="shared" si="4"/>
        <v>0</v>
      </c>
      <c r="T29" s="277">
        <f>IF(N(O29)=0,N(P29),MAX(0,N(P29)-ROUNDDOWN(O29/Params!$B$25,0)))</f>
        <v>0</v>
      </c>
      <c r="U29" s="267">
        <f>SUMIFS('Error-OtherTasks'!D:D,'Error-OtherTasks'!B:B,A29,'Error-OtherTasks'!C:C,"Sub Order*")+SUMIFS('Error-OtherTasks'!D:D,'Error-OtherTasks'!B:B,A29,'Error-OtherTasks'!C:C,"Trailer Push*")+SUMIFS('Error-OtherTasks'!D:D,'Error-OtherTasks'!B:B,A29,'Error-OtherTasks'!C:C,"Moving")+SUMIFS('Error-OtherTasks'!D:D,'Error-OtherTasks'!B:B,A29,'Error-OtherTasks'!C:C,"Inventory")+SUMIFS('Error-OtherTasks'!D:D,'Error-OtherTasks'!B:B,A29,'Error-OtherTasks'!C:C,"Other-Task*")</f>
        <v>0</v>
      </c>
      <c r="V29" s="277">
        <f t="shared" si="5"/>
        <v>16.95940171</v>
      </c>
      <c r="W29" s="277">
        <f>IF(G29=0,"",Params!$B$1+Params!$B$2*(J29*$D$3-VLOOKUP(B29,Params!$D$2:$E$6,2,0)))</f>
        <v>69.16230287</v>
      </c>
      <c r="X29" s="277">
        <f>IF(H29=0,"",Params!$B$1+Params!$B$2*(K29*$D$3-VLOOKUP(B29,Params!$D$9:$E$13,2,0)))</f>
        <v>61.43254</v>
      </c>
      <c r="Y29" s="267">
        <f>IF(C29="Inventory",IF(D29="Excellent",Params!$B$13,IF(D29="Good",Params!$B$12,Params!$B$11)),0)</f>
        <v>0</v>
      </c>
      <c r="Z29" s="277">
        <f>IF(G29+H29+IF(C29="Inventory",N(E29),0)=0,Params!$B$1,IF(I29&lt;Params!$B$21,MIN(Params!$B$22,(IF(G29=0,0,W29*G29)+IF(H29=0,0,X29*H29)+IF(C29="Inventory",Y29*N(E29),0))/(G29+H29+IF(C29="Inventory",N(E29),0))),(IF(G29=0,0,W29*G29)+IF(H29=0,0,X29*H29)+IF(C29="Inventory",Y29*N(E29),0))/(G29+H29+IF(C29="Inventory",N(E29),0))))</f>
        <v>69.13371772</v>
      </c>
      <c r="AA29" s="267">
        <f>SUMIFS('Error-OtherTasks'!D:D,'Error-OtherTasks'!B:B,A29,'Error-OtherTasks'!C:C,"Housekeeping*")+SUMIFS('Error-OtherTasks'!D:D,'Error-OtherTasks'!B:B,A29,'Error-OtherTasks'!C:C,"Not Following SOP*")</f>
        <v>1</v>
      </c>
      <c r="AB29" s="267">
        <f>MAX(0,Params!$B$5-AA29)</f>
        <v>9</v>
      </c>
      <c r="AC29" s="267">
        <f>SUMIFS(Bonus!D:D,Bonus!B:B,A29)</f>
        <v>0</v>
      </c>
      <c r="AD29" s="277">
        <f>IF(L29&lt;Params!$B$6,"Record",IF(Z29="","",IF(AND(OR(B29="P1-1",B29="P1-2"),MIN(100,Z29+V29+AB29+AC29)&gt;=90,NOT(AND(Q29&lt;&gt;"",Q29&lt;=IF(B29="P1-1",Params!$B$14,Params!$B$23)))),89.9,MIN(100,Z29+V29+AB29+AC29))))</f>
        <v>95.09311943</v>
      </c>
      <c r="AE29" s="267" t="str">
        <f t="shared" si="6"/>
        <v>≥90</v>
      </c>
      <c r="AF29" s="1">
        <v>165.62</v>
      </c>
    </row>
    <row r="30" ht="15.75" customHeight="1">
      <c r="A30" s="267" t="s">
        <v>681</v>
      </c>
      <c r="B30" s="267" t="s">
        <v>565</v>
      </c>
      <c r="C30" s="267" t="s">
        <v>767</v>
      </c>
      <c r="D30" s="267"/>
      <c r="E30" s="276"/>
      <c r="F30" s="276">
        <f t="shared" si="1"/>
        <v>10744.8</v>
      </c>
      <c r="G30" s="267">
        <f>'Picking - Manuel'!B5</f>
        <v>4656</v>
      </c>
      <c r="H30" s="267">
        <f>'Putaway - Manuel'!B5</f>
        <v>101</v>
      </c>
      <c r="I30" s="277">
        <f t="shared" si="2"/>
        <v>79.28333333</v>
      </c>
      <c r="J30" s="267">
        <f>'Picking - Manuel'!C5</f>
        <v>98.9121134</v>
      </c>
      <c r="K30" s="267">
        <f>'Putaway - Manuel'!C5</f>
        <v>33.95</v>
      </c>
      <c r="L30" s="267">
        <f>'Picking - Manuel'!F5+'Putaway - Manuel'!F5</f>
        <v>21</v>
      </c>
      <c r="M30" s="267">
        <f>'Picking - Manuel'!D5</f>
        <v>6059</v>
      </c>
      <c r="N30" s="267">
        <f>'Picking - Manuel'!E5</f>
        <v>34</v>
      </c>
      <c r="O30" s="267">
        <f>'Putaway - Manuel'!E5</f>
        <v>10</v>
      </c>
      <c r="P30" s="267">
        <f>'Putaway - Manuel'!D5</f>
        <v>0</v>
      </c>
      <c r="Q30" s="278">
        <f t="shared" si="3"/>
        <v>0.005611487044</v>
      </c>
      <c r="R30" s="277">
        <f>IF(Q30="","",MAX(0,20-MAX(0,(Q30-Params!$B$3)/IF(B30="P1-1",Params!$B$24,Params!$B$4))))</f>
        <v>15.88851296</v>
      </c>
      <c r="S30" s="278">
        <f t="shared" si="4"/>
        <v>0</v>
      </c>
      <c r="T30" s="277">
        <f>IF(N(O30)=0,N(P30),MAX(0,N(P30)-ROUNDDOWN(O30/Params!$B$25,0)))</f>
        <v>0</v>
      </c>
      <c r="U30" s="267">
        <f>SUMIFS('Error-OtherTasks'!D:D,'Error-OtherTasks'!B:B,A30,'Error-OtherTasks'!C:C,"Sub Order*")+SUMIFS('Error-OtherTasks'!D:D,'Error-OtherTasks'!B:B,A30,'Error-OtherTasks'!C:C,"Trailer Push*")+SUMIFS('Error-OtherTasks'!D:D,'Error-OtherTasks'!B:B,A30,'Error-OtherTasks'!C:C,"Moving")+SUMIFS('Error-OtherTasks'!D:D,'Error-OtherTasks'!B:B,A30,'Error-OtherTasks'!C:C,"Inventory")+SUMIFS('Error-OtherTasks'!D:D,'Error-OtherTasks'!B:B,A30,'Error-OtherTasks'!C:C,"Other-Task*")</f>
        <v>0</v>
      </c>
      <c r="V30" s="277">
        <f t="shared" si="5"/>
        <v>15.88851296</v>
      </c>
      <c r="W30" s="277">
        <f>IF(G30=0,"",Params!$B$1+Params!$B$2*(J30*$D$3-VLOOKUP(B30,Params!$D$2:$E$6,2,0)))</f>
        <v>65.45405206</v>
      </c>
      <c r="X30" s="277">
        <f>IF(H30=0,"",Params!$B$1+Params!$B$2*(K30*$D$3-VLOOKUP(B30,Params!$D$9:$E$13,2,0)))</f>
        <v>56.7961</v>
      </c>
      <c r="Y30" s="267">
        <f>IF(C30="Inventory",IF(D30="Excellent",Params!$B$13,IF(D30="Good",Params!$B$12,Params!$B$11)),0)</f>
        <v>0</v>
      </c>
      <c r="Z30" s="277">
        <f>IF(G30+H30+IF(C30="Inventory",N(E30),0)=0,Params!$B$1,IF(I30&lt;Params!$B$21,MIN(Params!$B$22,(IF(G30=0,0,W30*G30)+IF(H30=0,0,X30*H30)+IF(C30="Inventory",Y30*N(E30),0))/(G30+H30+IF(C30="Inventory",N(E30),0))),(IF(G30=0,0,W30*G30)+IF(H30=0,0,X30*H30)+IF(C30="Inventory",Y30*N(E30),0))/(G30+H30+IF(C30="Inventory",N(E30),0))))</f>
        <v>65.27022756</v>
      </c>
      <c r="AA30" s="267">
        <f>SUMIFS('Error-OtherTasks'!D:D,'Error-OtherTasks'!B:B,A30,'Error-OtherTasks'!C:C,"Housekeeping*")+SUMIFS('Error-OtherTasks'!D:D,'Error-OtherTasks'!B:B,A30,'Error-OtherTasks'!C:C,"Not Following SOP*")</f>
        <v>0</v>
      </c>
      <c r="AB30" s="267">
        <f>MAX(0,Params!$B$5-AA30)</f>
        <v>10</v>
      </c>
      <c r="AC30" s="267">
        <f>SUMIFS(Bonus!D:D,Bonus!B:B,A30)</f>
        <v>0</v>
      </c>
      <c r="AD30" s="277">
        <f>IF(L30&lt;Params!$B$6,"Record",IF(Z30="","",IF(AND(OR(B30="P1-1",B30="P1-2"),MIN(100,Z30+V30+AB30+AC30)&gt;=90,NOT(AND(Q30&lt;&gt;"",Q30&lt;=IF(B30="P1-1",Params!$B$14,Params!$B$23)))),89.9,MIN(100,Z30+V30+AB30+AC30))))</f>
        <v>89.9</v>
      </c>
      <c r="AE30" s="267" t="str">
        <f t="shared" si="6"/>
        <v>80-90</v>
      </c>
      <c r="AF30" s="1">
        <v>179.08</v>
      </c>
    </row>
    <row r="31" ht="15.75" customHeight="1">
      <c r="A31" s="267" t="s">
        <v>660</v>
      </c>
      <c r="B31" s="267" t="s">
        <v>565</v>
      </c>
      <c r="C31" s="267" t="s">
        <v>767</v>
      </c>
      <c r="D31" s="267"/>
      <c r="E31" s="276"/>
      <c r="F31" s="276">
        <f t="shared" si="1"/>
        <v>11052</v>
      </c>
      <c r="G31" s="267">
        <f>'Picking - Santiago'!B5</f>
        <v>6594</v>
      </c>
      <c r="H31" s="267">
        <f>'Putaway - Santiago'!B5</f>
        <v>0</v>
      </c>
      <c r="I31" s="277">
        <f t="shared" si="2"/>
        <v>109.9</v>
      </c>
      <c r="J31" s="267">
        <f>'Picking - Santiago'!C5</f>
        <v>98.03338126</v>
      </c>
      <c r="K31" s="267">
        <f>'Putaway - Santiago'!C5</f>
        <v>0</v>
      </c>
      <c r="L31" s="267">
        <f>'Picking - Santiago'!F5+'Putaway - Santiago'!F5</f>
        <v>22</v>
      </c>
      <c r="M31" s="267">
        <f>'Picking - Santiago'!D5</f>
        <v>7281</v>
      </c>
      <c r="N31" s="267">
        <f>'Picking - Santiago'!E5</f>
        <v>33</v>
      </c>
      <c r="O31" s="267">
        <f>'Putaway - Santiago'!E5</f>
        <v>0</v>
      </c>
      <c r="P31" s="267">
        <f>'Putaway - Santiago'!D5</f>
        <v>0</v>
      </c>
      <c r="Q31" s="278">
        <f t="shared" si="3"/>
        <v>0.004532344458</v>
      </c>
      <c r="R31" s="277">
        <f>IF(Q31="","",MAX(0,20-MAX(0,(Q31-Params!$B$3)/IF(B31="P1-1",Params!$B$24,Params!$B$4))))</f>
        <v>16.96765554</v>
      </c>
      <c r="S31" s="278" t="str">
        <f t="shared" si="4"/>
        <v/>
      </c>
      <c r="T31" s="277">
        <f>IF(N(O31)=0,N(P31),MAX(0,N(P31)-ROUNDDOWN(O31/Params!$B$25,0)))</f>
        <v>0</v>
      </c>
      <c r="U31" s="267">
        <f>SUMIFS('Error-OtherTasks'!D:D,'Error-OtherTasks'!B:B,A31,'Error-OtherTasks'!C:C,"Sub Order*")+SUMIFS('Error-OtherTasks'!D:D,'Error-OtherTasks'!B:B,A31,'Error-OtherTasks'!C:C,"Trailer Push*")+SUMIFS('Error-OtherTasks'!D:D,'Error-OtherTasks'!B:B,A31,'Error-OtherTasks'!C:C,"Moving")+SUMIFS('Error-OtherTasks'!D:D,'Error-OtherTasks'!B:B,A31,'Error-OtherTasks'!C:C,"Inventory")+SUMIFS('Error-OtherTasks'!D:D,'Error-OtherTasks'!B:B,A31,'Error-OtherTasks'!C:C,"Other-Task*")</f>
        <v>2</v>
      </c>
      <c r="V31" s="277">
        <f t="shared" si="5"/>
        <v>14.96765554</v>
      </c>
      <c r="W31" s="277">
        <f>IF(G31=0,"",Params!$B$1+Params!$B$2*(J31*$D$3-VLOOKUP(B31,Params!$D$2:$E$6,2,0)))</f>
        <v>65.17461524</v>
      </c>
      <c r="X31" s="277" t="str">
        <f>IF(H31=0,"",Params!$B$1+Params!$B$2*(K31*$D$3-VLOOKUP(B31,Params!$D$9:$E$13,2,0)))</f>
        <v/>
      </c>
      <c r="Y31" s="267">
        <f>IF(C31="Inventory",IF(D31="Excellent",Params!$B$13,IF(D31="Good",Params!$B$12,Params!$B$11)),0)</f>
        <v>0</v>
      </c>
      <c r="Z31" s="277">
        <f>IF(G31+H31+IF(C31="Inventory",N(E31),0)=0,Params!$B$1,IF(I31&lt;Params!$B$21,MIN(Params!$B$22,(IF(G31=0,0,W31*G31)+IF(H31=0,0,X31*H31)+IF(C31="Inventory",Y31*N(E31),0))/(G31+H31+IF(C31="Inventory",N(E31),0))),(IF(G31=0,0,W31*G31)+IF(H31=0,0,X31*H31)+IF(C31="Inventory",Y31*N(E31),0))/(G31+H31+IF(C31="Inventory",N(E31),0))))</f>
        <v>65.17461524</v>
      </c>
      <c r="AA31" s="267">
        <f>SUMIFS('Error-OtherTasks'!D:D,'Error-OtherTasks'!B:B,A31,'Error-OtherTasks'!C:C,"Housekeeping*")+SUMIFS('Error-OtherTasks'!D:D,'Error-OtherTasks'!B:B,A31,'Error-OtherTasks'!C:C,"Not Following SOP*")</f>
        <v>12</v>
      </c>
      <c r="AB31" s="267">
        <f>MAX(0,Params!$B$5-AA31)</f>
        <v>0</v>
      </c>
      <c r="AC31" s="267">
        <f>SUMIFS(Bonus!D:D,Bonus!B:B,A31)</f>
        <v>0</v>
      </c>
      <c r="AD31" s="277">
        <f>IF(L31&lt;Params!$B$6,"Record",IF(Z31="","",IF(AND(OR(B31="P1-1",B31="P1-2"),MIN(100,Z31+V31+AB31+AC31)&gt;=90,NOT(AND(Q31&lt;&gt;"",Q31&lt;=IF(B31="P1-1",Params!$B$14,Params!$B$23)))),89.9,MIN(100,Z31+V31+AB31+AC31))))</f>
        <v>80.14227078</v>
      </c>
      <c r="AE31" s="267" t="str">
        <f t="shared" si="6"/>
        <v>80-90</v>
      </c>
      <c r="AF31" s="1">
        <v>184.2</v>
      </c>
    </row>
    <row r="32" ht="15.75" customHeight="1">
      <c r="A32" s="267" t="s">
        <v>559</v>
      </c>
      <c r="B32" s="267" t="s">
        <v>565</v>
      </c>
      <c r="C32" s="267" t="s">
        <v>767</v>
      </c>
      <c r="D32" s="267"/>
      <c r="E32" s="276"/>
      <c r="F32" s="276">
        <f t="shared" si="1"/>
        <v>12028.8</v>
      </c>
      <c r="G32" s="267">
        <f>'Picking - Pablo'!B5</f>
        <v>5366</v>
      </c>
      <c r="H32" s="267">
        <f>'Putaway - Pablo'!B5</f>
        <v>0</v>
      </c>
      <c r="I32" s="277">
        <f t="shared" si="2"/>
        <v>89.43333333</v>
      </c>
      <c r="J32" s="267">
        <f>'Picking - Pablo'!C5</f>
        <v>104.0921841</v>
      </c>
      <c r="K32" s="267">
        <f>'Putaway - Pablo'!C5</f>
        <v>0</v>
      </c>
      <c r="L32" s="267">
        <f>'Picking - Pablo'!F5+'Putaway - Pablo'!F5</f>
        <v>23</v>
      </c>
      <c r="M32" s="267">
        <f>'Picking - Pablo'!D5</f>
        <v>7860</v>
      </c>
      <c r="N32" s="267">
        <f>'Picking - Pablo'!E5</f>
        <v>41</v>
      </c>
      <c r="O32" s="267">
        <f>'Putaway - Pablo'!E5</f>
        <v>0</v>
      </c>
      <c r="P32" s="267">
        <f>'Putaway - Pablo'!D5</f>
        <v>0</v>
      </c>
      <c r="Q32" s="278">
        <f t="shared" si="3"/>
        <v>0.005216284987</v>
      </c>
      <c r="R32" s="277">
        <f>IF(Q32="","",MAX(0,20-MAX(0,(Q32-Params!$B$3)/IF(B32="P1-1",Params!$B$24,Params!$B$4))))</f>
        <v>16.28371501</v>
      </c>
      <c r="S32" s="278" t="str">
        <f t="shared" si="4"/>
        <v/>
      </c>
      <c r="T32" s="277">
        <f>IF(N(O32)=0,N(P32),MAX(0,N(P32)-ROUNDDOWN(O32/Params!$B$25,0)))</f>
        <v>0</v>
      </c>
      <c r="U32" s="267">
        <f>SUMIFS('Error-OtherTasks'!D:D,'Error-OtherTasks'!B:B,A32,'Error-OtherTasks'!C:C,"Sub Order*")+SUMIFS('Error-OtherTasks'!D:D,'Error-OtherTasks'!B:B,A32,'Error-OtherTasks'!C:C,"Trailer Push*")+SUMIFS('Error-OtherTasks'!D:D,'Error-OtherTasks'!B:B,A32,'Error-OtherTasks'!C:C,"Moving")+SUMIFS('Error-OtherTasks'!D:D,'Error-OtherTasks'!B:B,A32,'Error-OtherTasks'!C:C,"Inventory")+SUMIFS('Error-OtherTasks'!D:D,'Error-OtherTasks'!B:B,A32,'Error-OtherTasks'!C:C,"Other-Task*")</f>
        <v>0</v>
      </c>
      <c r="V32" s="277">
        <f t="shared" si="5"/>
        <v>16.28371501</v>
      </c>
      <c r="W32" s="277">
        <f>IF(G32=0,"",Params!$B$1+Params!$B$2*(J32*$D$3-VLOOKUP(B32,Params!$D$2:$E$6,2,0)))</f>
        <v>67.10131455</v>
      </c>
      <c r="X32" s="277" t="str">
        <f>IF(H32=0,"",Params!$B$1+Params!$B$2*(K32*$D$3-VLOOKUP(B32,Params!$D$9:$E$13,2,0)))</f>
        <v/>
      </c>
      <c r="Y32" s="267">
        <f>IF(C32="Inventory",IF(D32="Excellent",Params!$B$13,IF(D32="Good",Params!$B$12,Params!$B$11)),0)</f>
        <v>0</v>
      </c>
      <c r="Z32" s="277">
        <f>IF(G32+H32+IF(C32="Inventory",N(E32),0)=0,Params!$B$1,IF(I32&lt;Params!$B$21,MIN(Params!$B$22,(IF(G32=0,0,W32*G32)+IF(H32=0,0,X32*H32)+IF(C32="Inventory",Y32*N(E32),0))/(G32+H32+IF(C32="Inventory",N(E32),0))),(IF(G32=0,0,W32*G32)+IF(H32=0,0,X32*H32)+IF(C32="Inventory",Y32*N(E32),0))/(G32+H32+IF(C32="Inventory",N(E32),0))))</f>
        <v>67.10131455</v>
      </c>
      <c r="AA32" s="267">
        <f>SUMIFS('Error-OtherTasks'!D:D,'Error-OtherTasks'!B:B,A32,'Error-OtherTasks'!C:C,"Housekeeping*")+SUMIFS('Error-OtherTasks'!D:D,'Error-OtherTasks'!B:B,A32,'Error-OtherTasks'!C:C,"Not Following SOP*")</f>
        <v>0</v>
      </c>
      <c r="AB32" s="267">
        <f>MAX(0,Params!$B$5-AA32)</f>
        <v>10</v>
      </c>
      <c r="AC32" s="267">
        <f>SUMIFS(Bonus!D:D,Bonus!B:B,A32)</f>
        <v>1</v>
      </c>
      <c r="AD32" s="277">
        <f>IF(L32&lt;Params!$B$6,"Record",IF(Z32="","",IF(AND(OR(B32="P1-1",B32="P1-2"),MIN(100,Z32+V32+AB32+AC32)&gt;=90,NOT(AND(Q32&lt;&gt;"",Q32&lt;=IF(B32="P1-1",Params!$B$14,Params!$B$23)))),89.9,MIN(100,Z32+V32+AB32+AC32))))</f>
        <v>89.9</v>
      </c>
      <c r="AE32" s="267" t="str">
        <f t="shared" si="6"/>
        <v>80-90</v>
      </c>
      <c r="AF32" s="1">
        <v>200.48</v>
      </c>
    </row>
    <row r="33" ht="15.75" customHeight="1">
      <c r="A33" s="1" t="s">
        <v>685</v>
      </c>
      <c r="B33" s="267" t="s">
        <v>565</v>
      </c>
      <c r="C33" s="267" t="s">
        <v>767</v>
      </c>
      <c r="D33" s="267"/>
      <c r="E33" s="276"/>
      <c r="F33" s="276">
        <f t="shared" si="1"/>
        <v>10774.8</v>
      </c>
      <c r="G33" s="267">
        <f>'Picking - Sam'!B5</f>
        <v>5748</v>
      </c>
      <c r="H33" s="267">
        <f>'Putaway - Sam'!B5</f>
        <v>53</v>
      </c>
      <c r="I33" s="277">
        <f t="shared" si="2"/>
        <v>96.68333333</v>
      </c>
      <c r="J33" s="267">
        <f>'Picking - Sam'!C5</f>
        <v>100.981952</v>
      </c>
      <c r="K33" s="267">
        <f>'Putaway - Sam'!C5</f>
        <v>37.05</v>
      </c>
      <c r="L33" s="267">
        <f>'Picking - Sam'!F5+'Putaway - Sam'!F5</f>
        <v>23</v>
      </c>
      <c r="M33" s="267">
        <f>'Picking - Sam'!D5</f>
        <v>8032</v>
      </c>
      <c r="N33" s="267">
        <f>'Picking - Sam'!E5</f>
        <v>48</v>
      </c>
      <c r="O33" s="267">
        <f>'Putaway - Sam'!E5</f>
        <v>1</v>
      </c>
      <c r="P33" s="267">
        <f>'Putaway - Sam'!D5</f>
        <v>0</v>
      </c>
      <c r="Q33" s="278">
        <f t="shared" si="3"/>
        <v>0.005976095618</v>
      </c>
      <c r="R33" s="277">
        <f>IF(Q33="","",MAX(0,20-MAX(0,(Q33-Params!$B$3)/IF(B33="P1-1",Params!$B$24,Params!$B$4))))</f>
        <v>15.52390438</v>
      </c>
      <c r="S33" s="278">
        <f t="shared" si="4"/>
        <v>0</v>
      </c>
      <c r="T33" s="277">
        <f>IF(N(O33)=0,N(P33),MAX(0,N(P33)-ROUNDDOWN(O33/Params!$B$25,0)))</f>
        <v>0</v>
      </c>
      <c r="U33" s="267">
        <f>SUMIFS('Error-OtherTasks'!D:D,'Error-OtherTasks'!B:B,A33,'Error-OtherTasks'!C:C,"Sub Order*")+SUMIFS('Error-OtherTasks'!D:D,'Error-OtherTasks'!B:B,A33,'Error-OtherTasks'!C:C,"Trailer Push*")+SUMIFS('Error-OtherTasks'!D:D,'Error-OtherTasks'!B:B,A33,'Error-OtherTasks'!C:C,"Moving")+SUMIFS('Error-OtherTasks'!D:D,'Error-OtherTasks'!B:B,A33,'Error-OtherTasks'!C:C,"Inventory")+SUMIFS('Error-OtherTasks'!D:D,'Error-OtherTasks'!B:B,A33,'Error-OtherTasks'!C:C,"Other-Task*")</f>
        <v>0</v>
      </c>
      <c r="V33" s="277">
        <f t="shared" si="5"/>
        <v>15.52390438</v>
      </c>
      <c r="W33" s="277">
        <f>IF(G33=0,"",Params!$B$1+Params!$B$2*(J33*$D$3-VLOOKUP(B33,Params!$D$2:$E$6,2,0)))</f>
        <v>66.11226073</v>
      </c>
      <c r="X33" s="277">
        <f>IF(H33=0,"",Params!$B$1+Params!$B$2*(K33*$D$3-VLOOKUP(B33,Params!$D$9:$E$13,2,0)))</f>
        <v>57.7819</v>
      </c>
      <c r="Y33" s="267">
        <f>IF(C33="Inventory",IF(D33="Excellent",Params!$B$13,IF(D33="Good",Params!$B$12,Params!$B$11)),0)</f>
        <v>0</v>
      </c>
      <c r="Z33" s="277">
        <f>IF(G33+H33+IF(C33="Inventory",N(E33),0)=0,Params!$B$1,IF(I33&lt;Params!$B$21,MIN(Params!$B$22,(IF(G33=0,0,W33*G33)+IF(H33=0,0,X33*H33)+IF(C33="Inventory",Y33*N(E33),0))/(G33+H33+IF(C33="Inventory",N(E33),0))),(IF(G33=0,0,W33*G33)+IF(H33=0,0,X33*H33)+IF(C33="Inventory",Y33*N(E33),0))/(G33+H33+IF(C33="Inventory",N(E33),0))))</f>
        <v>66.03615159</v>
      </c>
      <c r="AA33" s="267">
        <f>SUMIFS('Error-OtherTasks'!D:D,'Error-OtherTasks'!B:B,A33,'Error-OtherTasks'!C:C,"Housekeeping*")+SUMIFS('Error-OtherTasks'!D:D,'Error-OtherTasks'!B:B,A33,'Error-OtherTasks'!C:C,"Not Following SOP*")</f>
        <v>1</v>
      </c>
      <c r="AB33" s="267">
        <f>MAX(0,Params!$B$5-AA33)</f>
        <v>9</v>
      </c>
      <c r="AC33" s="267">
        <f>SUMIFS(Bonus!D:D,Bonus!B:B,A33)</f>
        <v>0</v>
      </c>
      <c r="AD33" s="277">
        <f>IF(L33&lt;Params!$B$6,"Record",IF(Z33="","",IF(AND(OR(B33="P1-1",B33="P1-2"),MIN(100,Z33+V33+AB33+AC33)&gt;=90,NOT(AND(Q33&lt;&gt;"",Q33&lt;=IF(B33="P1-1",Params!$B$14,Params!$B$23)))),89.9,MIN(100,Z33+V33+AB33+AC33))))</f>
        <v>89.9</v>
      </c>
      <c r="AE33" s="267" t="str">
        <f t="shared" si="6"/>
        <v>80-90</v>
      </c>
      <c r="AF33" s="1">
        <v>179.58</v>
      </c>
    </row>
    <row r="34" ht="15.75" customHeight="1">
      <c r="A34" s="1" t="s">
        <v>621</v>
      </c>
      <c r="B34" s="267" t="s">
        <v>565</v>
      </c>
      <c r="C34" s="267" t="s">
        <v>767</v>
      </c>
      <c r="D34" s="267"/>
      <c r="E34" s="276"/>
      <c r="F34" s="276">
        <f t="shared" si="1"/>
        <v>10876.2</v>
      </c>
      <c r="G34" s="267">
        <f>'Picking - TIX'!B$5</f>
        <v>5999</v>
      </c>
      <c r="H34" s="267">
        <f>'Putaway - TIX'!B$5</f>
        <v>0</v>
      </c>
      <c r="I34" s="277">
        <f t="shared" si="2"/>
        <v>99.98333333</v>
      </c>
      <c r="J34" s="267">
        <f>'Picking - TIX'!C$5</f>
        <v>80.29806301</v>
      </c>
      <c r="K34" s="267">
        <f>'Putaway - TIX'!C$5</f>
        <v>0</v>
      </c>
      <c r="L34" s="267">
        <f>'Picking - TIX'!F$5+'Putaway - TIX'!F$5</f>
        <v>23</v>
      </c>
      <c r="M34" s="267">
        <f>'Picking - TIX'!D$5</f>
        <v>6312</v>
      </c>
      <c r="N34" s="267">
        <f>'Picking - TIX'!E$5</f>
        <v>7</v>
      </c>
      <c r="O34" s="267">
        <f>'Putaway - TIX'!E$5</f>
        <v>0</v>
      </c>
      <c r="P34" s="267">
        <f>'Putaway - TIX'!D$5</f>
        <v>0</v>
      </c>
      <c r="Q34" s="278">
        <f t="shared" si="3"/>
        <v>0.001108998733</v>
      </c>
      <c r="R34" s="277">
        <f>IF(Q34="","",MAX(0,20-MAX(0,(Q34-Params!$B$3)/IF(B34="P1-1",Params!$B$24,Params!$B$4))))</f>
        <v>20</v>
      </c>
      <c r="S34" s="278" t="str">
        <f t="shared" si="4"/>
        <v/>
      </c>
      <c r="T34" s="277">
        <f>IF(N(O34)=0,N(P34),MAX(0,N(P34)-ROUNDDOWN(O34/Params!$B$25,0)))</f>
        <v>0</v>
      </c>
      <c r="U34" s="267">
        <f>SUMIFS('Error-OtherTasks'!D:D,'Error-OtherTasks'!B:B,A34,'Error-OtherTasks'!C:C,"Sub Order*")+SUMIFS('Error-OtherTasks'!D:D,'Error-OtherTasks'!B:B,A34,'Error-OtherTasks'!C:C,"Trailer Push*")+SUMIFS('Error-OtherTasks'!D:D,'Error-OtherTasks'!B:B,A34,'Error-OtherTasks'!C:C,"Moving")+SUMIFS('Error-OtherTasks'!D:D,'Error-OtherTasks'!B:B,A34,'Error-OtherTasks'!C:C,"Inventory")+SUMIFS('Error-OtherTasks'!D:D,'Error-OtherTasks'!B:B,A34,'Error-OtherTasks'!C:C,"Other-Task*")</f>
        <v>0</v>
      </c>
      <c r="V34" s="277">
        <f t="shared" si="5"/>
        <v>20</v>
      </c>
      <c r="W34" s="277">
        <f>IF(G34=0,"",Params!$B$1+Params!$B$2*(J34*$D$3-VLOOKUP(B34,Params!$D$2:$E$6,2,0)))</f>
        <v>59.53478404</v>
      </c>
      <c r="X34" s="277" t="str">
        <f>IF(H34=0,"",Params!$B$1+Params!$B$2*(K34*$D$3-VLOOKUP(B34,Params!$D$9:$E$13,2,0)))</f>
        <v/>
      </c>
      <c r="Y34" s="267">
        <f>IF(C34="Inventory",IF(D34="Excellent",Params!$B$13,IF(D34="Good",Params!$B$12,Params!$B$11)),0)</f>
        <v>0</v>
      </c>
      <c r="Z34" s="277">
        <f>IF(G34+H34+IF(C34="Inventory",N(E34),0)=0,Params!$B$1,IF(I34&lt;Params!$B$21,MIN(Params!$B$22,(IF(G34=0,0,W34*G34)+IF(H34=0,0,X34*H34)+IF(C34="Inventory",Y34*N(E34),0))/(G34+H34+IF(C34="Inventory",N(E34),0))),(IF(G34=0,0,W34*G34)+IF(H34=0,0,X34*H34)+IF(C34="Inventory",Y34*N(E34),0))/(G34+H34+IF(C34="Inventory",N(E34),0))))</f>
        <v>59.53478404</v>
      </c>
      <c r="AA34" s="267">
        <f>SUMIFS('Error-OtherTasks'!D:D,'Error-OtherTasks'!B:B,A34,'Error-OtherTasks'!C:C,"Housekeeping*")+SUMIFS('Error-OtherTasks'!D:D,'Error-OtherTasks'!B:B,A34,'Error-OtherTasks'!C:C,"Not Following SOP*")</f>
        <v>4</v>
      </c>
      <c r="AB34" s="267">
        <f>MAX(0,Params!$B$5-AA34)</f>
        <v>6</v>
      </c>
      <c r="AC34" s="267">
        <f>SUMIFS(Bonus!D:D,Bonus!B:B,A34)</f>
        <v>0</v>
      </c>
      <c r="AD34" s="277">
        <f>IF(L34&lt;Params!$B$6,"Record",IF(Z34="","",IF(AND(OR(B34="P1-1",B34="P1-2"),MIN(100,Z34+V34+AB34+AC34)&gt;=90,NOT(AND(Q34&lt;&gt;"",Q34&lt;=IF(B34="P1-1",Params!$B$14,Params!$B$23)))),89.9,MIN(100,Z34+V34+AB34+AC34))))</f>
        <v>85.53478404</v>
      </c>
      <c r="AE34" s="267" t="str">
        <f t="shared" si="6"/>
        <v>80-90</v>
      </c>
      <c r="AF34" s="1">
        <v>181.27</v>
      </c>
    </row>
    <row r="35" ht="15.75" customHeight="1">
      <c r="A35" s="1" t="s">
        <v>689</v>
      </c>
      <c r="B35" s="267" t="s">
        <v>565</v>
      </c>
      <c r="C35" s="267" t="s">
        <v>767</v>
      </c>
      <c r="D35" s="267"/>
      <c r="E35" s="276"/>
      <c r="F35" s="276">
        <f t="shared" si="1"/>
        <v>2599.8</v>
      </c>
      <c r="G35" s="267">
        <f>'Picking - Carlos'!B$5</f>
        <v>1142</v>
      </c>
      <c r="H35" s="267">
        <f>'Putaway - Carlos'!B$5</f>
        <v>0</v>
      </c>
      <c r="I35" s="277">
        <f t="shared" si="2"/>
        <v>19.03333333</v>
      </c>
      <c r="J35" s="267">
        <f>'Picking - Carlos'!C$5</f>
        <v>68.86828371</v>
      </c>
      <c r="K35" s="267">
        <f>'Putaway - Carlos'!C$5</f>
        <v>0</v>
      </c>
      <c r="L35" s="267">
        <f>'Picking - Carlos'!F$5+'Putaway - Carlos'!F$5</f>
        <v>4</v>
      </c>
      <c r="M35" s="267">
        <f>'Picking - Carlos'!D$5</f>
        <v>941</v>
      </c>
      <c r="N35" s="267">
        <f>'Picking - Carlos'!E$5</f>
        <v>9</v>
      </c>
      <c r="O35" s="267">
        <f>'Putaway - Carlos'!E$5</f>
        <v>0</v>
      </c>
      <c r="P35" s="267">
        <f>'Putaway - Carlos'!D$5</f>
        <v>0</v>
      </c>
      <c r="Q35" s="278">
        <f t="shared" si="3"/>
        <v>0.009564293305</v>
      </c>
      <c r="R35" s="277">
        <f>IF(Q35="","",MAX(0,20-MAX(0,(Q35-Params!$B$3)/IF(B35="P1-1",Params!$B$24,Params!$B$4))))</f>
        <v>11.9357067</v>
      </c>
      <c r="S35" s="278" t="str">
        <f t="shared" si="4"/>
        <v/>
      </c>
      <c r="T35" s="277">
        <f>IF(N(O35)=0,N(P35),MAX(0,N(P35)-ROUNDDOWN(O35/Params!$B$25,0)))</f>
        <v>0</v>
      </c>
      <c r="U35" s="267">
        <f>SUMIFS('Error-OtherTasks'!D:D,'Error-OtherTasks'!B:B,A35,'Error-OtherTasks'!C:C,"Sub Order*")+SUMIFS('Error-OtherTasks'!D:D,'Error-OtherTasks'!B:B,A35,'Error-OtherTasks'!C:C,"Trailer Push*")+SUMIFS('Error-OtherTasks'!D:D,'Error-OtherTasks'!B:B,A35,'Error-OtherTasks'!C:C,"Moving")+SUMIFS('Error-OtherTasks'!D:D,'Error-OtherTasks'!B:B,A35,'Error-OtherTasks'!C:C,"Inventory")+SUMIFS('Error-OtherTasks'!D:D,'Error-OtherTasks'!B:B,A35,'Error-OtherTasks'!C:C,"Other-Task*")</f>
        <v>0</v>
      </c>
      <c r="V35" s="277">
        <f t="shared" si="5"/>
        <v>11.9357067</v>
      </c>
      <c r="W35" s="277">
        <f>IF(G35=0,"",Params!$B$1+Params!$B$2*(J35*$D$3-VLOOKUP(B35,Params!$D$2:$E$6,2,0)))</f>
        <v>55.90011422</v>
      </c>
      <c r="X35" s="277" t="str">
        <f>IF(H35=0,"",Params!$B$1+Params!$B$2*(K35*$D$3-VLOOKUP(B35,Params!$D$9:$E$13,2,0)))</f>
        <v/>
      </c>
      <c r="Y35" s="267">
        <f>IF(C35="Inventory",IF(D35="Excellent",Params!$B$13,IF(D35="Good",Params!$B$12,Params!$B$11)),0)</f>
        <v>0</v>
      </c>
      <c r="Z35" s="277">
        <f>IF(G35+H35+IF(C35="Inventory",N(E35),0)=0,Params!$B$1,IF(I35&lt;Params!$B$21,MIN(Params!$B$22,(IF(G35=0,0,W35*G35)+IF(H35=0,0,X35*H35)+IF(C35="Inventory",Y35*N(E35),0))/(G35+H35+IF(C35="Inventory",N(E35),0))),(IF(G35=0,0,W35*G35)+IF(H35=0,0,X35*H35)+IF(C35="Inventory",Y35*N(E35),0))/(G35+H35+IF(C35="Inventory",N(E35),0))))</f>
        <v>55.90011422</v>
      </c>
      <c r="AA35" s="267">
        <f>SUMIFS('Error-OtherTasks'!D:D,'Error-OtherTasks'!B:B,A35,'Error-OtherTasks'!C:C,"Housekeeping*")+SUMIFS('Error-OtherTasks'!D:D,'Error-OtherTasks'!B:B,A35,'Error-OtherTasks'!C:C,"Not Following SOP*")</f>
        <v>1</v>
      </c>
      <c r="AB35" s="267">
        <f>MAX(0,Params!$B$5-AA35)</f>
        <v>9</v>
      </c>
      <c r="AC35" s="267">
        <f>SUMIFS(Bonus!D:D,Bonus!B:B,A35)</f>
        <v>0</v>
      </c>
      <c r="AD35" s="277" t="str">
        <f>IF(L35&lt;Params!$B$6,"Record",IF(Z35="","",IF(AND(OR(B35="P1-1",B35="P1-2"),MIN(100,Z35+V35+AB35+AC35)&gt;=90,NOT(AND(Q35&lt;&gt;"",Q35&lt;=IF(B35="P1-1",Params!$B$14,Params!$B$23)))),89.9,MIN(100,Z35+V35+AB35+AC35))))</f>
        <v>Record</v>
      </c>
      <c r="AE35" s="267" t="str">
        <f t="shared" si="6"/>
        <v>—</v>
      </c>
      <c r="AF35" s="295">
        <v>43.33</v>
      </c>
    </row>
    <row r="36" ht="15.75" customHeight="1">
      <c r="A36" s="1" t="s">
        <v>691</v>
      </c>
      <c r="B36" s="267" t="s">
        <v>565</v>
      </c>
      <c r="C36" s="267" t="s">
        <v>767</v>
      </c>
      <c r="D36" s="267"/>
      <c r="E36" s="276"/>
      <c r="F36" s="276">
        <f t="shared" si="1"/>
        <v>522</v>
      </c>
      <c r="G36" s="267">
        <f>'Picking - Emanuelnj7'!B$5</f>
        <v>299</v>
      </c>
      <c r="H36" s="267">
        <f>'Putaway - Emanuelnj7'!B$5</f>
        <v>0</v>
      </c>
      <c r="I36" s="277">
        <f t="shared" si="2"/>
        <v>4.983333333</v>
      </c>
      <c r="J36" s="267">
        <f>'Picking - Emanuelnj7'!C$5</f>
        <v>48.68548495</v>
      </c>
      <c r="K36" s="267">
        <f>'Putaway - Emanuelnj7'!C$5</f>
        <v>0</v>
      </c>
      <c r="L36" s="267">
        <f>'Picking - Emanuelnj7'!F$5+'Putaway - Emanuelnj7'!F$5</f>
        <v>1</v>
      </c>
      <c r="M36" s="267">
        <f>'Picking - Emanuelnj7'!D$5</f>
        <v>183</v>
      </c>
      <c r="N36" s="267">
        <f>'Picking - Emanuelnj7'!E$5</f>
        <v>6</v>
      </c>
      <c r="O36" s="267">
        <f>'Putaway - Emanuelnj7'!E$5</f>
        <v>0</v>
      </c>
      <c r="P36" s="267">
        <f>'Putaway - Emanuelnj7'!D$5</f>
        <v>0</v>
      </c>
      <c r="Q36" s="278">
        <f t="shared" si="3"/>
        <v>0.03278688525</v>
      </c>
      <c r="R36" s="277">
        <f>IF(Q36="","",MAX(0,20-MAX(0,(Q36-Params!$B$3)/IF(B36="P1-1",Params!$B$24,Params!$B$4))))</f>
        <v>0</v>
      </c>
      <c r="S36" s="278" t="str">
        <f t="shared" si="4"/>
        <v/>
      </c>
      <c r="T36" s="277">
        <f>IF(N(O36)=0,N(P36),MAX(0,N(P36)-ROUNDDOWN(O36/Params!$B$25,0)))</f>
        <v>0</v>
      </c>
      <c r="U36" s="267">
        <f>SUMIFS('Error-OtherTasks'!D:D,'Error-OtherTasks'!B:B,A36,'Error-OtherTasks'!C:C,"Sub Order*")+SUMIFS('Error-OtherTasks'!D:D,'Error-OtherTasks'!B:B,A36,'Error-OtherTasks'!C:C,"Trailer Push*")+SUMIFS('Error-OtherTasks'!D:D,'Error-OtherTasks'!B:B,A36,'Error-OtherTasks'!C:C,"Moving")+SUMIFS('Error-OtherTasks'!D:D,'Error-OtherTasks'!B:B,A36,'Error-OtherTasks'!C:C,"Inventory")+SUMIFS('Error-OtherTasks'!D:D,'Error-OtherTasks'!B:B,A36,'Error-OtherTasks'!C:C,"Other-Task*")</f>
        <v>0</v>
      </c>
      <c r="V36" s="277">
        <f t="shared" si="5"/>
        <v>0</v>
      </c>
      <c r="W36" s="277">
        <f>IF(G36=0,"",Params!$B$1+Params!$B$2*(J36*$D$3-VLOOKUP(B36,Params!$D$2:$E$6,2,0)))</f>
        <v>49.48198421</v>
      </c>
      <c r="X36" s="277" t="str">
        <f>IF(H36=0,"",Params!$B$1+Params!$B$2*(K36*$D$3-VLOOKUP(B36,Params!$D$9:$E$13,2,0)))</f>
        <v/>
      </c>
      <c r="Y36" s="267">
        <f>IF(C36="Inventory",IF(D36="Excellent",Params!$B$13,IF(D36="Good",Params!$B$12,Params!$B$11)),0)</f>
        <v>0</v>
      </c>
      <c r="Z36" s="277">
        <f>IF(G36+H36+IF(C36="Inventory",N(E36),0)=0,Params!$B$1,IF(I36&lt;Params!$B$21,MIN(Params!$B$22,(IF(G36=0,0,W36*G36)+IF(H36=0,0,X36*H36)+IF(C36="Inventory",Y36*N(E36),0))/(G36+H36+IF(C36="Inventory",N(E36),0))),(IF(G36=0,0,W36*G36)+IF(H36=0,0,X36*H36)+IF(C36="Inventory",Y36*N(E36),0))/(G36+H36+IF(C36="Inventory",N(E36),0))))</f>
        <v>49.48198421</v>
      </c>
      <c r="AA36" s="267">
        <f>SUMIFS('Error-OtherTasks'!D:D,'Error-OtherTasks'!B:B,A36,'Error-OtherTasks'!C:C,"Housekeeping*")+SUMIFS('Error-OtherTasks'!D:D,'Error-OtherTasks'!B:B,A36,'Error-OtherTasks'!C:C,"Not Following SOP*")</f>
        <v>0</v>
      </c>
      <c r="AB36" s="267">
        <f>MAX(0,Params!$B$5-AA36)</f>
        <v>10</v>
      </c>
      <c r="AC36" s="267">
        <f>SUMIFS(Bonus!D:D,Bonus!B:B,A36)</f>
        <v>0</v>
      </c>
      <c r="AD36" s="277" t="str">
        <f>IF(L36&lt;Params!$B$6,"Record",IF(Z36="","",IF(AND(OR(B36="P1-1",B36="P1-2"),MIN(100,Z36+V36+AB36+AC36)&gt;=90,NOT(AND(Q36&lt;&gt;"",Q36&lt;=IF(B36="P1-1",Params!$B$14,Params!$B$23)))),89.9,MIN(100,Z36+V36+AB36+AC36))))</f>
        <v>Record</v>
      </c>
      <c r="AE36" s="267" t="str">
        <f t="shared" si="6"/>
        <v>—</v>
      </c>
      <c r="AF36" s="1">
        <v>8.7</v>
      </c>
    </row>
    <row r="37" ht="15.75" customHeight="1">
      <c r="A37" s="1" t="s">
        <v>673</v>
      </c>
      <c r="B37" s="267" t="s">
        <v>565</v>
      </c>
      <c r="C37" s="267" t="s">
        <v>767</v>
      </c>
      <c r="D37" s="267"/>
      <c r="E37" s="276"/>
      <c r="F37" s="276">
        <f t="shared" si="1"/>
        <v>8196</v>
      </c>
      <c r="G37" s="267">
        <f>'Picking - Bryan castillejo'!B$5</f>
        <v>4644</v>
      </c>
      <c r="H37" s="267">
        <f>'Putaway - Bryan castillejo'!B$5</f>
        <v>0</v>
      </c>
      <c r="I37" s="277">
        <f t="shared" si="2"/>
        <v>77.4</v>
      </c>
      <c r="J37" s="285">
        <f>'Picking - Bryan castillejo'!C$5</f>
        <v>91.50536176</v>
      </c>
      <c r="K37" s="267">
        <f>'Putaway - Bryan castillejo'!C$5</f>
        <v>0</v>
      </c>
      <c r="L37" s="267">
        <f>'Picking - Bryan castillejo'!F$5+'Putaway - Bryan castillejo'!F$5</f>
        <v>18</v>
      </c>
      <c r="M37" s="267">
        <f>'Picking - Bryan castillejo'!D$5</f>
        <v>5519</v>
      </c>
      <c r="N37" s="267">
        <f>'Picking - Bryan castillejo'!E$5</f>
        <v>21</v>
      </c>
      <c r="O37" s="267">
        <f>'Putaway - Bryan castillejo'!E$5</f>
        <v>0</v>
      </c>
      <c r="P37" s="267">
        <f>'Putaway - Bryan castillejo'!D$5</f>
        <v>0</v>
      </c>
      <c r="Q37" s="278">
        <f t="shared" si="3"/>
        <v>0.003805037144</v>
      </c>
      <c r="R37" s="277">
        <f>IF(Q37="","",MAX(0,20-MAX(0,(Q37-Params!$B$3)/IF(B37="P1-1",Params!$B$24,Params!$B$4))))</f>
        <v>17.69496286</v>
      </c>
      <c r="S37" s="278" t="str">
        <f t="shared" si="4"/>
        <v/>
      </c>
      <c r="T37" s="277">
        <f>IF(N(O37)=0,N(P37),MAX(0,N(P37)-ROUNDDOWN(O37/Params!$B$25,0)))</f>
        <v>0</v>
      </c>
      <c r="U37" s="267">
        <f>SUMIFS('Error-OtherTasks'!D:D,'Error-OtherTasks'!B:B,A37,'Error-OtherTasks'!C:C,"Sub Order*")+SUMIFS('Error-OtherTasks'!D:D,'Error-OtherTasks'!B:B,A37,'Error-OtherTasks'!C:C,"Trailer Push*")+SUMIFS('Error-OtherTasks'!D:D,'Error-OtherTasks'!B:B,A37,'Error-OtherTasks'!C:C,"Moving")+SUMIFS('Error-OtherTasks'!D:D,'Error-OtherTasks'!B:B,A37,'Error-OtherTasks'!C:C,"Inventory")+SUMIFS('Error-OtherTasks'!D:D,'Error-OtherTasks'!B:B,A37,'Error-OtherTasks'!C:C,"Other-Task*")</f>
        <v>1</v>
      </c>
      <c r="V37" s="277">
        <f t="shared" si="5"/>
        <v>16.69496286</v>
      </c>
      <c r="W37" s="277">
        <f>IF(G37=0,"",Params!$B$1+Params!$B$2*(J37*$D$3-VLOOKUP(B37,Params!$D$2:$E$6,2,0)))</f>
        <v>63.09870504</v>
      </c>
      <c r="X37" s="277" t="str">
        <f>IF(H37=0,"",Params!$B$1+Params!$B$2*(K37*$D$3-VLOOKUP(B37,Params!$D$9:$E$13,2,0)))</f>
        <v/>
      </c>
      <c r="Y37" s="267">
        <f>IF(C37="Inventory",IF(D37="Excellent",Params!$B$13,IF(D37="Good",Params!$B$12,Params!$B$11)),0)</f>
        <v>0</v>
      </c>
      <c r="Z37" s="277">
        <f>IF(G37+H37+IF(C37="Inventory",N(E37),0)=0,Params!$B$1,IF(I37&lt;Params!$B$21,MIN(Params!$B$22,(IF(G37=0,0,W37*G37)+IF(H37=0,0,X37*H37)+IF(C37="Inventory",Y37*N(E37),0))/(G37+H37+IF(C37="Inventory",N(E37),0))),(IF(G37=0,0,W37*G37)+IF(H37=0,0,X37*H37)+IF(C37="Inventory",Y37*N(E37),0))/(G37+H37+IF(C37="Inventory",N(E37),0))))</f>
        <v>63.09870504</v>
      </c>
      <c r="AA37" s="267">
        <f>SUMIFS('Error-OtherTasks'!D:D,'Error-OtherTasks'!B:B,A37,'Error-OtherTasks'!C:C,"Housekeeping*")+SUMIFS('Error-OtherTasks'!D:D,'Error-OtherTasks'!B:B,A37,'Error-OtherTasks'!C:C,"Not Following SOP*")</f>
        <v>0</v>
      </c>
      <c r="AB37" s="267">
        <f>MAX(0,Params!$B$5-AA37)</f>
        <v>10</v>
      </c>
      <c r="AC37" s="267">
        <f>SUMIFS(Bonus!D:D,Bonus!B:B,A37)</f>
        <v>0</v>
      </c>
      <c r="AD37" s="277">
        <f>IF(L37&lt;Params!$B$6,"Record",IF(Z37="","",IF(AND(OR(B37="P1-1",B37="P1-2"),MIN(100,Z37+V37+AB37+AC37)&gt;=90,NOT(AND(Q37&lt;&gt;"",Q37&lt;=IF(B37="P1-1",Params!$B$14,Params!$B$23)))),89.9,MIN(100,Z37+V37+AB37+AC37))))</f>
        <v>89.79366789</v>
      </c>
      <c r="AE37" s="267" t="str">
        <f t="shared" si="6"/>
        <v>80-90</v>
      </c>
      <c r="AF37" s="1">
        <v>136.6</v>
      </c>
    </row>
    <row r="38" ht="15.75" customHeight="1">
      <c r="A38" s="1" t="s">
        <v>686</v>
      </c>
      <c r="B38" s="267" t="s">
        <v>565</v>
      </c>
      <c r="C38" s="267" t="s">
        <v>767</v>
      </c>
      <c r="D38" s="267"/>
      <c r="E38" s="276"/>
      <c r="F38" s="276">
        <f t="shared" si="1"/>
        <v>7900.2</v>
      </c>
      <c r="G38" s="267">
        <f>'Picking - Oscar Cuevas'!B$5</f>
        <v>5003</v>
      </c>
      <c r="H38" s="267">
        <f>'Putaway - Oscar Cuevas'!B$5</f>
        <v>0</v>
      </c>
      <c r="I38" s="277">
        <f t="shared" si="2"/>
        <v>83.38333333</v>
      </c>
      <c r="J38" s="267">
        <f>'Picking - Oscar Cuevas'!C$5</f>
        <v>67.36247851</v>
      </c>
      <c r="K38" s="267">
        <f>'Putaway - Oscar Cuevas'!C$5</f>
        <v>0</v>
      </c>
      <c r="L38" s="267">
        <f>'Picking - Oscar Cuevas'!F$5+'Putaway - Oscar Cuevas'!F$5</f>
        <v>16</v>
      </c>
      <c r="M38" s="267">
        <f>'Picking - Oscar Cuevas'!D$5</f>
        <v>4452</v>
      </c>
      <c r="N38" s="267">
        <f>'Picking - Oscar Cuevas'!E$5</f>
        <v>33</v>
      </c>
      <c r="O38" s="267">
        <f>'Putaway - Oscar Cuevas'!E$5</f>
        <v>0</v>
      </c>
      <c r="P38" s="267">
        <f>'Putaway - Oscar Cuevas'!D$5</f>
        <v>0</v>
      </c>
      <c r="Q38" s="278">
        <f t="shared" si="3"/>
        <v>0.007412398922</v>
      </c>
      <c r="R38" s="277">
        <f>IF(Q38="","",MAX(0,20-MAX(0,(Q38-Params!$B$3)/IF(B38="P1-1",Params!$B$24,Params!$B$4))))</f>
        <v>14.08760108</v>
      </c>
      <c r="S38" s="278" t="str">
        <f t="shared" si="4"/>
        <v/>
      </c>
      <c r="T38" s="277">
        <f>IF(N(O38)=0,N(P38),MAX(0,N(P38)-ROUNDDOWN(O38/Params!$B$25,0)))</f>
        <v>0</v>
      </c>
      <c r="U38" s="267">
        <f>SUMIFS('Error-OtherTasks'!D:D,'Error-OtherTasks'!B:B,A38,'Error-OtherTasks'!C:C,"Sub Order*")+SUMIFS('Error-OtherTasks'!D:D,'Error-OtherTasks'!B:B,A38,'Error-OtherTasks'!C:C,"Trailer Push*")+SUMIFS('Error-OtherTasks'!D:D,'Error-OtherTasks'!B:B,A38,'Error-OtherTasks'!C:C,"Moving")+SUMIFS('Error-OtherTasks'!D:D,'Error-OtherTasks'!B:B,A38,'Error-OtherTasks'!C:C,"Inventory")+SUMIFS('Error-OtherTasks'!D:D,'Error-OtherTasks'!B:B,A38,'Error-OtherTasks'!C:C,"Other-Task*")</f>
        <v>0</v>
      </c>
      <c r="V38" s="277">
        <f t="shared" si="5"/>
        <v>14.08760108</v>
      </c>
      <c r="W38" s="277">
        <f>IF(G38=0,"",Params!$B$1+Params!$B$2*(J38*$D$3-VLOOKUP(B38,Params!$D$2:$E$6,2,0)))</f>
        <v>55.42126817</v>
      </c>
      <c r="X38" s="277" t="str">
        <f>IF(H38=0,"",Params!$B$1+Params!$B$2*(K38*$D$3-VLOOKUP(B38,Params!$D$9:$E$13,2,0)))</f>
        <v/>
      </c>
      <c r="Y38" s="267">
        <f>IF(C38="Inventory",IF(D38="Excellent",Params!$B$13,IF(D38="Good",Params!$B$12,Params!$B$11)),0)</f>
        <v>0</v>
      </c>
      <c r="Z38" s="277">
        <f>IF(G38+H38+IF(C38="Inventory",N(E38),0)=0,Params!$B$1,IF(I38&lt;Params!$B$21,MIN(Params!$B$22,(IF(G38=0,0,W38*G38)+IF(H38=0,0,X38*H38)+IF(C38="Inventory",Y38*N(E38),0))/(G38+H38+IF(C38="Inventory",N(E38),0))),(IF(G38=0,0,W38*G38)+IF(H38=0,0,X38*H38)+IF(C38="Inventory",Y38*N(E38),0))/(G38+H38+IF(C38="Inventory",N(E38),0))))</f>
        <v>55.42126817</v>
      </c>
      <c r="AA38" s="267">
        <f>SUMIFS('Error-OtherTasks'!D:D,'Error-OtherTasks'!B:B,A38,'Error-OtherTasks'!C:C,"Housekeeping*")+SUMIFS('Error-OtherTasks'!D:D,'Error-OtherTasks'!B:B,A38,'Error-OtherTasks'!C:C,"Not Following SOP*")</f>
        <v>1</v>
      </c>
      <c r="AB38" s="267">
        <f>MAX(0,Params!$B$5-AA38)</f>
        <v>9</v>
      </c>
      <c r="AC38" s="267">
        <f>SUMIFS(Bonus!D:D,Bonus!B:B,A38)</f>
        <v>0</v>
      </c>
      <c r="AD38" s="277">
        <f>IF(L38&lt;Params!$B$6,"Record",IF(Z38="","",IF(AND(OR(B38="P1-1",B38="P1-2"),MIN(100,Z38+V38+AB38+AC38)&gt;=90,NOT(AND(Q38&lt;&gt;"",Q38&lt;=IF(B38="P1-1",Params!$B$14,Params!$B$23)))),89.9,MIN(100,Z38+V38+AB38+AC38))))</f>
        <v>78.50886925</v>
      </c>
      <c r="AE38" s="267" t="str">
        <f t="shared" si="6"/>
        <v>&lt;80</v>
      </c>
      <c r="AF38" s="1">
        <v>131.67</v>
      </c>
    </row>
    <row r="39" ht="15.75" customHeight="1">
      <c r="A39" s="242" t="s">
        <v>425</v>
      </c>
      <c r="B39" s="267" t="s">
        <v>565</v>
      </c>
      <c r="C39" s="267" t="s">
        <v>767</v>
      </c>
      <c r="D39" s="267"/>
      <c r="E39" s="276"/>
      <c r="F39" s="276">
        <f t="shared" si="1"/>
        <v>965.4</v>
      </c>
      <c r="G39" s="267">
        <f>'Picking - David Buelvas'!B$5</f>
        <v>319</v>
      </c>
      <c r="H39" s="267">
        <f>'Putaway - David Buelvas'!B$5</f>
        <v>0</v>
      </c>
      <c r="I39" s="277">
        <f t="shared" si="2"/>
        <v>5.316666667</v>
      </c>
      <c r="J39" s="267">
        <f>'Picking - David Buelvas'!C$5</f>
        <v>121.9984326</v>
      </c>
      <c r="K39" s="267">
        <f>'Putaway - David Buelvas'!C$5</f>
        <v>0</v>
      </c>
      <c r="L39" s="267">
        <f>'Picking - David Buelvas'!F$5+'Putaway - David Buelvas'!F$5</f>
        <v>2</v>
      </c>
      <c r="M39" s="267">
        <f>'Picking - David Buelvas'!D$5</f>
        <v>654</v>
      </c>
      <c r="N39" s="267">
        <f>'Picking - David Buelvas'!E$5</f>
        <v>2</v>
      </c>
      <c r="O39" s="267">
        <f>'Putaway - David Buelvas'!E$5</f>
        <v>0</v>
      </c>
      <c r="P39" s="267">
        <f>'Putaway - David Buelvas'!D$5</f>
        <v>0</v>
      </c>
      <c r="Q39" s="278">
        <f t="shared" si="3"/>
        <v>0.003058103976</v>
      </c>
      <c r="R39" s="277">
        <f>IF(Q39="","",MAX(0,20-MAX(0,(Q39-Params!$B$3)/IF(B39="P1-1",Params!$B$24,Params!$B$4))))</f>
        <v>18.44189602</v>
      </c>
      <c r="S39" s="278" t="str">
        <f t="shared" si="4"/>
        <v/>
      </c>
      <c r="T39" s="277">
        <f>IF(N(O39)=0,N(P39),MAX(0,N(P39)-ROUNDDOWN(O39/Params!$B$25,0)))</f>
        <v>0</v>
      </c>
      <c r="U39" s="267">
        <f>SUMIFS('Error-OtherTasks'!D:D,'Error-OtherTasks'!B:B,A39,'Error-OtherTasks'!C:C,"Sub Order*")+SUMIFS('Error-OtherTasks'!D:D,'Error-OtherTasks'!B:B,A39,'Error-OtherTasks'!C:C,"Trailer Push*")+SUMIFS('Error-OtherTasks'!D:D,'Error-OtherTasks'!B:B,A39,'Error-OtherTasks'!C:C,"Moving")+SUMIFS('Error-OtherTasks'!D:D,'Error-OtherTasks'!B:B,A39,'Error-OtherTasks'!C:C,"Inventory")+SUMIFS('Error-OtherTasks'!D:D,'Error-OtherTasks'!B:B,A39,'Error-OtherTasks'!C:C,"Other-Task*")</f>
        <v>0</v>
      </c>
      <c r="V39" s="277">
        <f t="shared" si="5"/>
        <v>18.44189602</v>
      </c>
      <c r="W39" s="277">
        <f>IF(G39=0,"",Params!$B$1+Params!$B$2*(J39*$D$3-VLOOKUP(B39,Params!$D$2:$E$6,2,0)))</f>
        <v>72.79550157</v>
      </c>
      <c r="X39" s="277" t="str">
        <f>IF(H39=0,"",Params!$B$1+Params!$B$2*(K39*$D$3-VLOOKUP(B39,Params!$D$9:$E$13,2,0)))</f>
        <v/>
      </c>
      <c r="Y39" s="267">
        <f>IF(C39="Inventory",IF(D39="Excellent",Params!$B$13,IF(D39="Good",Params!$B$12,Params!$B$11)),0)</f>
        <v>0</v>
      </c>
      <c r="Z39" s="277">
        <f>IF(G39+H39+IF(C39="Inventory",N(E39),0)=0,Params!$B$1,IF(I39&lt;Params!$B$21,MIN(Params!$B$22,(IF(G39=0,0,W39*G39)+IF(H39=0,0,X39*H39)+IF(C39="Inventory",Y39*N(E39),0))/(G39+H39+IF(C39="Inventory",N(E39),0))),(IF(G39=0,0,W39*G39)+IF(H39=0,0,X39*H39)+IF(C39="Inventory",Y39*N(E39),0))/(G39+H39+IF(C39="Inventory",N(E39),0))))</f>
        <v>60</v>
      </c>
      <c r="AA39" s="267">
        <f>SUMIFS('Error-OtherTasks'!D:D,'Error-OtherTasks'!B:B,A39,'Error-OtherTasks'!C:C,"Housekeeping*")+SUMIFS('Error-OtherTasks'!D:D,'Error-OtherTasks'!B:B,A39,'Error-OtherTasks'!C:C,"Not Following SOP*")</f>
        <v>2</v>
      </c>
      <c r="AB39" s="267">
        <f>MAX(0,Params!$B$5-AA39)</f>
        <v>8</v>
      </c>
      <c r="AC39" s="267">
        <f>SUMIFS(Bonus!D:D,Bonus!B:B,A39)</f>
        <v>0</v>
      </c>
      <c r="AD39" s="277" t="str">
        <f>IF(L39&lt;Params!$B$6,"Record",IF(Z39="","",IF(AND(OR(B39="P1-1",B39="P1-2"),MIN(100,Z39+V39+AB39+AC39)&gt;=90,NOT(AND(Q39&lt;&gt;"",Q39&lt;=IF(B39="P1-1",Params!$B$14,Params!$B$23)))),89.9,MIN(100,Z39+V39+AB39+AC39))))</f>
        <v>Record</v>
      </c>
      <c r="AE39" s="267" t="str">
        <f t="shared" si="6"/>
        <v>—</v>
      </c>
      <c r="AF39" s="1">
        <f>8.02+8.07</f>
        <v>16.09</v>
      </c>
    </row>
    <row r="40" ht="15.75" customHeight="1">
      <c r="A40" s="1" t="s">
        <v>695</v>
      </c>
      <c r="B40" s="267" t="s">
        <v>565</v>
      </c>
      <c r="C40" s="267" t="s">
        <v>767</v>
      </c>
      <c r="D40" s="267"/>
      <c r="E40" s="276"/>
      <c r="F40" s="276">
        <f t="shared" si="1"/>
        <v>520.8</v>
      </c>
      <c r="G40" s="267">
        <f>'Picking - Gonzaleznj7'!B$5</f>
        <v>380</v>
      </c>
      <c r="H40" s="267">
        <f>'Putaway - Gonzaleznj7'!B$5</f>
        <v>0</v>
      </c>
      <c r="I40" s="277">
        <f t="shared" si="2"/>
        <v>6.333333333</v>
      </c>
      <c r="J40" s="267">
        <f>'Picking - Gonzaleznj7'!C$5</f>
        <v>73.19052632</v>
      </c>
      <c r="K40" s="267">
        <f>'Putaway - Gonzaleznj7'!C$5</f>
        <v>0</v>
      </c>
      <c r="L40" s="267">
        <f>'Picking - Gonzaleznj7'!F$5+'Putaway - Gonzaleznj7'!F$5</f>
        <v>1</v>
      </c>
      <c r="M40" s="267">
        <f>'Picking - Gonzaleznj7'!D$5</f>
        <v>276</v>
      </c>
      <c r="N40" s="267">
        <f>'Picking - Gonzaleznj7'!E$5</f>
        <v>6</v>
      </c>
      <c r="O40" s="267">
        <f>'Putaway - Gonzaleznj7'!E$5</f>
        <v>0</v>
      </c>
      <c r="P40" s="267">
        <f>'Putaway - Gonzaleznj7'!D$5</f>
        <v>0</v>
      </c>
      <c r="Q40" s="278">
        <f t="shared" si="3"/>
        <v>0.02173913043</v>
      </c>
      <c r="R40" s="277">
        <f>IF(Q40="","",MAX(0,20-MAX(0,(Q40-Params!$B$3)/IF(B40="P1-1",Params!$B$24,Params!$B$4))))</f>
        <v>0</v>
      </c>
      <c r="S40" s="278" t="str">
        <f t="shared" si="4"/>
        <v/>
      </c>
      <c r="T40" s="277">
        <f>IF(N(O40)=0,N(P40),MAX(0,N(P40)-ROUNDDOWN(O40/Params!$B$25,0)))</f>
        <v>0</v>
      </c>
      <c r="U40" s="267">
        <f>SUMIFS('Error-OtherTasks'!D:D,'Error-OtherTasks'!B:B,A40,'Error-OtherTasks'!C:C,"Sub Order*")+SUMIFS('Error-OtherTasks'!D:D,'Error-OtherTasks'!B:B,A40,'Error-OtherTasks'!C:C,"Trailer Push*")+SUMIFS('Error-OtherTasks'!D:D,'Error-OtherTasks'!B:B,A40,'Error-OtherTasks'!C:C,"Moving")+SUMIFS('Error-OtherTasks'!D:D,'Error-OtherTasks'!B:B,A40,'Error-OtherTasks'!C:C,"Inventory")+SUMIFS('Error-OtherTasks'!D:D,'Error-OtherTasks'!B:B,A40,'Error-OtherTasks'!C:C,"Other-Task*")</f>
        <v>0</v>
      </c>
      <c r="V40" s="277">
        <f t="shared" si="5"/>
        <v>0</v>
      </c>
      <c r="W40" s="277">
        <f>IF(G40=0,"",Params!$B$1+Params!$B$2*(J40*$D$3-VLOOKUP(B40,Params!$D$2:$E$6,2,0)))</f>
        <v>57.27458737</v>
      </c>
      <c r="X40" s="277" t="str">
        <f>IF(H40=0,"",Params!$B$1+Params!$B$2*(K40*$D$3-VLOOKUP(B40,Params!$D$9:$E$13,2,0)))</f>
        <v/>
      </c>
      <c r="Y40" s="267">
        <f>IF(C40="Inventory",IF(D40="Excellent",Params!$B$13,IF(D40="Good",Params!$B$12,Params!$B$11)),0)</f>
        <v>0</v>
      </c>
      <c r="Z40" s="277">
        <f>IF(G40+H40+IF(C40="Inventory",N(E40),0)=0,Params!$B$1,IF(I40&lt;Params!$B$21,MIN(Params!$B$22,(IF(G40=0,0,W40*G40)+IF(H40=0,0,X40*H40)+IF(C40="Inventory",Y40*N(E40),0))/(G40+H40+IF(C40="Inventory",N(E40),0))),(IF(G40=0,0,W40*G40)+IF(H40=0,0,X40*H40)+IF(C40="Inventory",Y40*N(E40),0))/(G40+H40+IF(C40="Inventory",N(E40),0))))</f>
        <v>57.27458737</v>
      </c>
      <c r="AA40" s="267">
        <f>SUMIFS('Error-OtherTasks'!D:D,'Error-OtherTasks'!B:B,A40,'Error-OtherTasks'!C:C,"Housekeeping*")+SUMIFS('Error-OtherTasks'!D:D,'Error-OtherTasks'!B:B,A40,'Error-OtherTasks'!C:C,"Not Following SOP*")</f>
        <v>0</v>
      </c>
      <c r="AB40" s="267">
        <f>MAX(0,Params!$B$5-AA40)</f>
        <v>10</v>
      </c>
      <c r="AC40" s="267">
        <f>SUMIFS(Bonus!D:D,Bonus!B:B,A40)</f>
        <v>0</v>
      </c>
      <c r="AD40" s="277" t="str">
        <f>IF(L40&lt;Params!$B$6,"Record",IF(Z40="","",IF(AND(OR(B40="P1-1",B40="P1-2"),MIN(100,Z40+V40+AB40+AC40)&gt;=90,NOT(AND(Q40&lt;&gt;"",Q40&lt;=IF(B40="P1-1",Params!$B$14,Params!$B$23)))),89.9,MIN(100,Z40+V40+AB40+AC40))))</f>
        <v>Record</v>
      </c>
      <c r="AE40" s="267" t="str">
        <f t="shared" si="6"/>
        <v>—</v>
      </c>
      <c r="AF40" s="1">
        <v>8.68</v>
      </c>
    </row>
    <row r="41" ht="15.75" customHeight="1">
      <c r="A41" s="270" t="s">
        <v>697</v>
      </c>
      <c r="B41" s="267" t="s">
        <v>565</v>
      </c>
      <c r="C41" s="267" t="s">
        <v>767</v>
      </c>
      <c r="D41" s="267"/>
      <c r="E41" s="276"/>
      <c r="F41" s="276">
        <f t="shared" si="1"/>
        <v>0</v>
      </c>
      <c r="G41" s="267">
        <f>'Picking - Raul'!B$5</f>
        <v>1291</v>
      </c>
      <c r="H41" s="267">
        <f>'Putaway - Raul'!B$5</f>
        <v>0</v>
      </c>
      <c r="I41" s="277">
        <f t="shared" si="2"/>
        <v>21.51666667</v>
      </c>
      <c r="J41" s="267">
        <f>'Picking - Raul'!C$5</f>
        <v>61.78642912</v>
      </c>
      <c r="K41" s="267">
        <f>'Putaway - Raul'!C$5</f>
        <v>0</v>
      </c>
      <c r="L41" s="267">
        <f>'Picking - Raul'!F$5+'Putaway - Raul'!F$5</f>
        <v>5</v>
      </c>
      <c r="M41" s="267">
        <f>'Picking - Raul'!D$5</f>
        <v>872</v>
      </c>
      <c r="N41" s="267">
        <f>'Picking - Raul'!E$5</f>
        <v>5</v>
      </c>
      <c r="O41" s="267">
        <f>'Putaway - Raul'!E$5</f>
        <v>0</v>
      </c>
      <c r="P41" s="267">
        <f>'Putaway - Raul'!D$5</f>
        <v>0</v>
      </c>
      <c r="Q41" s="278">
        <f t="shared" si="3"/>
        <v>0.005733944954</v>
      </c>
      <c r="R41" s="277">
        <f>IF(Q41="","",MAX(0,20-MAX(0,(Q41-Params!$B$3)/IF(B41="P1-1",Params!$B$24,Params!$B$4))))</f>
        <v>15.76605505</v>
      </c>
      <c r="S41" s="278" t="str">
        <f t="shared" si="4"/>
        <v/>
      </c>
      <c r="T41" s="277">
        <f>IF(N(O41)=0,N(P41),MAX(0,N(P41)-ROUNDDOWN(O41/Params!$B$25,0)))</f>
        <v>0</v>
      </c>
      <c r="U41" s="267">
        <f>SUMIFS('Error-OtherTasks'!D:D,'Error-OtherTasks'!B:B,A41,'Error-OtherTasks'!C:C,"Sub Order*")+SUMIFS('Error-OtherTasks'!D:D,'Error-OtherTasks'!B:B,A41,'Error-OtherTasks'!C:C,"Trailer Push*")+SUMIFS('Error-OtherTasks'!D:D,'Error-OtherTasks'!B:B,A41,'Error-OtherTasks'!C:C,"Moving")+SUMIFS('Error-OtherTasks'!D:D,'Error-OtherTasks'!B:B,A41,'Error-OtherTasks'!C:C,"Inventory")+SUMIFS('Error-OtherTasks'!D:D,'Error-OtherTasks'!B:B,A41,'Error-OtherTasks'!C:C,"Other-Task*")</f>
        <v>0</v>
      </c>
      <c r="V41" s="277">
        <f t="shared" si="5"/>
        <v>15.76605505</v>
      </c>
      <c r="W41" s="277">
        <f>IF(G41=0,"",Params!$B$1+Params!$B$2*(J41*$D$3-VLOOKUP(B41,Params!$D$2:$E$6,2,0)))</f>
        <v>53.64808446</v>
      </c>
      <c r="X41" s="277" t="str">
        <f>IF(H41=0,"",Params!$B$1+Params!$B$2*(K41*$D$3-VLOOKUP(B41,Params!$D$9:$E$13,2,0)))</f>
        <v/>
      </c>
      <c r="Y41" s="267">
        <f>IF(C41="Inventory",IF(D41="Excellent",Params!$B$13,IF(D41="Good",Params!$B$12,Params!$B$11)),0)</f>
        <v>0</v>
      </c>
      <c r="Z41" s="277">
        <f>IF(G41+H41+IF(C41="Inventory",N(E41),0)=0,Params!$B$1,IF(I41&lt;Params!$B$21,MIN(Params!$B$22,(IF(G41=0,0,W41*G41)+IF(H41=0,0,X41*H41)+IF(C41="Inventory",Y41*N(E41),0))/(G41+H41+IF(C41="Inventory",N(E41),0))),(IF(G41=0,0,W41*G41)+IF(H41=0,0,X41*H41)+IF(C41="Inventory",Y41*N(E41),0))/(G41+H41+IF(C41="Inventory",N(E41),0))))</f>
        <v>53.64808446</v>
      </c>
      <c r="AA41" s="267">
        <f>SUMIFS('Error-OtherTasks'!D:D,'Error-OtherTasks'!B:B,A41,'Error-OtherTasks'!C:C,"Housekeeping*")+SUMIFS('Error-OtherTasks'!D:D,'Error-OtherTasks'!B:B,A41,'Error-OtherTasks'!C:C,"Not Following SOP*")</f>
        <v>0</v>
      </c>
      <c r="AB41" s="267">
        <f>MAX(0,Params!$B$5-AA41)</f>
        <v>10</v>
      </c>
      <c r="AC41" s="267">
        <f>SUMIFS(Bonus!D:D,Bonus!B:B,A41)</f>
        <v>0</v>
      </c>
      <c r="AD41" s="277" t="str">
        <f>IF(L41&lt;Params!$B$6,"Record",IF(Z41="","",IF(AND(OR(B41="P1-1",B41="P1-2"),MIN(100,Z41+V41+AB41+AC41)&gt;=90,NOT(AND(Q41&lt;&gt;"",Q41&lt;=IF(B41="P1-1",Params!$B$14,Params!$B$23)))),89.9,MIN(100,Z41+V41+AB41+AC41))))</f>
        <v>Record</v>
      </c>
      <c r="AE41" s="267" t="str">
        <f t="shared" si="6"/>
        <v>—</v>
      </c>
      <c r="AF41" s="297"/>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AE$33">
    <sortState ref="A7:AE33">
      <sortCondition descending="1" ref="B7:B33"/>
    </sortState>
  </autoFilter>
  <mergeCells count="1">
    <mergeCell ref="A5:V5"/>
  </mergeCells>
  <conditionalFormatting sqref="I8:I41">
    <cfRule type="cellIs" dxfId="0" priority="1" operator="lessThan">
      <formula>50</formula>
    </cfRule>
  </conditionalFormatting>
  <conditionalFormatting sqref="Q8:Q41">
    <cfRule type="cellIs" dxfId="0" priority="2" operator="greaterThan">
      <formula>0.0015</formula>
    </cfRule>
  </conditionalFormatting>
  <conditionalFormatting sqref="S8:S41">
    <cfRule type="cellIs" dxfId="0" priority="3" operator="greaterThan">
      <formula>0.0015</formula>
    </cfRule>
  </conditionalFormatting>
  <dataValidations>
    <dataValidation type="list" allowBlank="1" sqref="D8:D41">
      <formula1>"Qualified,Good,Excellent"</formula1>
    </dataValidation>
    <dataValidation type="list" allowBlank="1" sqref="B8:B41">
      <formula1>"P1-1,P1-2,P1-3,P2-1,P2-2"</formula1>
    </dataValidation>
    <dataValidation type="list" allowBlank="1" sqref="C8:C41">
      <formula1>"Regular,Inventory"</formula1>
    </dataValidation>
  </dataValidation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43"/>
    <col customWidth="1" min="2" max="8" width="8.0"/>
    <col customWidth="1" min="9" max="11" width="7.0"/>
    <col customWidth="1" min="12" max="12" width="8.0"/>
    <col customWidth="1" min="13" max="13" width="7.0"/>
    <col customWidth="1" min="14" max="14" width="8.0"/>
    <col customWidth="1" min="15" max="17" width="9.0"/>
    <col customWidth="1" min="18" max="18" width="7.29"/>
    <col customWidth="1" min="19" max="19" width="23.14"/>
    <col customWidth="1" min="20" max="20" width="5.0"/>
    <col customWidth="1" min="21" max="21" width="28.29"/>
    <col customWidth="1" min="22" max="26" width="8.43"/>
  </cols>
  <sheetData>
    <row r="1">
      <c r="A1" s="1" t="s">
        <v>603</v>
      </c>
      <c r="B1" s="1" t="s">
        <v>678</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SUMIFS(Q8:Q177,K8:K177,FALSE())</f>
        <v>0</v>
      </c>
      <c r="B5" s="1">
        <f>SUMIFS(N8:N177,K8:K177,FALSE())</f>
        <v>0</v>
      </c>
      <c r="C5" s="1">
        <f>IF(B5=0,0,60*A5/B5)</f>
        <v>0</v>
      </c>
      <c r="D5" s="1">
        <f>SUM(C8:C177)</f>
        <v>0</v>
      </c>
      <c r="E5" s="1">
        <f>SUM(R8:R177)</f>
        <v>0</v>
      </c>
      <c r="F5" s="1">
        <f>SUM(T8:T177)</f>
        <v>0</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row>
    <row r="8">
      <c r="A8" s="280"/>
      <c r="B8" s="1" t="str">
        <f t="shared" ref="B8:B177" si="1">IF(A8="","",INT(A8))</f>
        <v/>
      </c>
      <c r="C8" s="281"/>
      <c r="D8" s="281"/>
      <c r="E8" s="1" t="str">
        <f t="shared" ref="E8:E177" si="2">IF(OR(C8="",N(D8)=0),"",C8/D8)</f>
        <v/>
      </c>
      <c r="F8" s="281"/>
      <c r="G8" s="282"/>
      <c r="H8" s="282"/>
      <c r="I8" s="281"/>
      <c r="J8" s="1" t="str">
        <f t="shared" ref="J8:J177" si="3">IF(OR(NOT(ISNUMBER(G8)),NOT(ISNUMBER(H8))),"",ROUND((H8-G8)*1440,0)-N(I8))</f>
        <v/>
      </c>
      <c r="K8" s="1" t="str">
        <f t="shared" ref="K8:K177" si="4">IF(C8="","",OR(C8&lt;30,N(D8)&lt;10))</f>
        <v/>
      </c>
      <c r="L8" s="1" t="str">
        <f t="shared" ref="L8:L177" si="5">IF(C8="","",IF(K8,1,IF(E8&lt;=1.94,1.65,IF(E8&lt;=2.44,1.25,IF(E8&lt;=2.8,1.16,IF(E8&lt;=3.09,1.05,IF(E8&lt;=3.5,0.95,IF(E8&lt;=3.95,0.82,IF(E8&lt;=5.05,0.65,IF(E8&lt;=8,0.6,IF(E8&lt;=15,0.45,0.3)))))))))))</f>
        <v/>
      </c>
      <c r="M8" s="1">
        <f t="shared" ref="M8:M177" si="6">IF(OR(F8="Reach",F8="OP",F8="Swing"),$R$1,1)</f>
        <v>1</v>
      </c>
      <c r="N8" s="1">
        <f t="shared" ref="N8:N177" si="7">IF(OR(A8="",N(J8)&lt;=0),0,IF(K8,MAX(J8,15),J8))</f>
        <v>0</v>
      </c>
      <c r="O8" s="1">
        <f t="shared" ref="O8:O177" si="8">IF(C8="",0,C8*L8*$M$1*M8)</f>
        <v>0</v>
      </c>
      <c r="P8" s="1">
        <f t="shared" ref="P8:P177" si="9">$P$1/60*N8</f>
        <v>0</v>
      </c>
      <c r="Q8" s="1">
        <f t="shared" ref="Q8:Q177" si="10">MIN(O8,P8)</f>
        <v>0</v>
      </c>
      <c r="R8" s="281"/>
      <c r="S8" s="281"/>
      <c r="T8" s="1">
        <f t="shared" ref="T8:T177" si="11">IF(B8="",0,IF(COUNTIF($B$8:B8,B8)=1,1,0))</f>
        <v>0</v>
      </c>
    </row>
    <row r="9">
      <c r="A9" s="280"/>
      <c r="B9" s="1" t="str">
        <f t="shared" si="1"/>
        <v/>
      </c>
      <c r="C9" s="281"/>
      <c r="D9" s="281"/>
      <c r="E9" s="1" t="str">
        <f t="shared" si="2"/>
        <v/>
      </c>
      <c r="F9" s="281"/>
      <c r="G9" s="282"/>
      <c r="H9" s="282"/>
      <c r="I9" s="281"/>
      <c r="J9" s="1" t="str">
        <f t="shared" si="3"/>
        <v/>
      </c>
      <c r="K9" s="1" t="str">
        <f t="shared" si="4"/>
        <v/>
      </c>
      <c r="L9" s="1" t="str">
        <f t="shared" si="5"/>
        <v/>
      </c>
      <c r="M9" s="1">
        <f t="shared" si="6"/>
        <v>1</v>
      </c>
      <c r="N9" s="1">
        <f t="shared" si="7"/>
        <v>0</v>
      </c>
      <c r="O9" s="1">
        <f t="shared" si="8"/>
        <v>0</v>
      </c>
      <c r="P9" s="1">
        <f t="shared" si="9"/>
        <v>0</v>
      </c>
      <c r="Q9" s="1">
        <f t="shared" si="10"/>
        <v>0</v>
      </c>
      <c r="R9" s="281"/>
      <c r="S9" s="281"/>
      <c r="T9" s="1">
        <f t="shared" si="11"/>
        <v>0</v>
      </c>
    </row>
    <row r="10">
      <c r="A10" s="280"/>
      <c r="B10" s="1" t="str">
        <f t="shared" si="1"/>
        <v/>
      </c>
      <c r="C10" s="281"/>
      <c r="D10" s="281"/>
      <c r="E10" s="1" t="str">
        <f t="shared" si="2"/>
        <v/>
      </c>
      <c r="F10" s="281"/>
      <c r="G10" s="282"/>
      <c r="H10" s="282"/>
      <c r="I10" s="281"/>
      <c r="J10" s="1" t="str">
        <f t="shared" si="3"/>
        <v/>
      </c>
      <c r="K10" s="1" t="str">
        <f t="shared" si="4"/>
        <v/>
      </c>
      <c r="L10" s="1" t="str">
        <f t="shared" si="5"/>
        <v/>
      </c>
      <c r="M10" s="1">
        <f t="shared" si="6"/>
        <v>1</v>
      </c>
      <c r="N10" s="1">
        <f t="shared" si="7"/>
        <v>0</v>
      </c>
      <c r="O10" s="1">
        <f t="shared" si="8"/>
        <v>0</v>
      </c>
      <c r="P10" s="1">
        <f t="shared" si="9"/>
        <v>0</v>
      </c>
      <c r="Q10" s="1">
        <f t="shared" si="10"/>
        <v>0</v>
      </c>
      <c r="R10" s="281"/>
      <c r="S10" s="281"/>
      <c r="T10" s="1">
        <f t="shared" si="11"/>
        <v>0</v>
      </c>
    </row>
    <row r="11">
      <c r="A11" s="280"/>
      <c r="B11" s="1" t="str">
        <f t="shared" si="1"/>
        <v/>
      </c>
      <c r="C11" s="281"/>
      <c r="D11" s="281"/>
      <c r="E11" s="1" t="str">
        <f t="shared" si="2"/>
        <v/>
      </c>
      <c r="F11" s="281"/>
      <c r="G11" s="282"/>
      <c r="H11" s="282"/>
      <c r="I11" s="281"/>
      <c r="J11" s="1" t="str">
        <f t="shared" si="3"/>
        <v/>
      </c>
      <c r="K11" s="1" t="str">
        <f t="shared" si="4"/>
        <v/>
      </c>
      <c r="L11" s="1" t="str">
        <f t="shared" si="5"/>
        <v/>
      </c>
      <c r="M11" s="1">
        <f t="shared" si="6"/>
        <v>1</v>
      </c>
      <c r="N11" s="1">
        <f t="shared" si="7"/>
        <v>0</v>
      </c>
      <c r="O11" s="1">
        <f t="shared" si="8"/>
        <v>0</v>
      </c>
      <c r="P11" s="1">
        <f t="shared" si="9"/>
        <v>0</v>
      </c>
      <c r="Q11" s="1">
        <f t="shared" si="10"/>
        <v>0</v>
      </c>
      <c r="R11" s="281"/>
      <c r="S11" s="281"/>
      <c r="T11" s="1">
        <f t="shared" si="11"/>
        <v>0</v>
      </c>
    </row>
    <row r="12">
      <c r="A12" s="280"/>
      <c r="B12" s="1" t="str">
        <f t="shared" si="1"/>
        <v/>
      </c>
      <c r="C12" s="281"/>
      <c r="D12" s="281"/>
      <c r="E12" s="1" t="str">
        <f t="shared" si="2"/>
        <v/>
      </c>
      <c r="F12" s="281"/>
      <c r="G12" s="282"/>
      <c r="H12" s="282"/>
      <c r="I12" s="281"/>
      <c r="J12" s="1" t="str">
        <f t="shared" si="3"/>
        <v/>
      </c>
      <c r="K12" s="1" t="str">
        <f t="shared" si="4"/>
        <v/>
      </c>
      <c r="L12" s="1" t="str">
        <f t="shared" si="5"/>
        <v/>
      </c>
      <c r="M12" s="1">
        <f t="shared" si="6"/>
        <v>1</v>
      </c>
      <c r="N12" s="1">
        <f t="shared" si="7"/>
        <v>0</v>
      </c>
      <c r="O12" s="1">
        <f t="shared" si="8"/>
        <v>0</v>
      </c>
      <c r="P12" s="1">
        <f t="shared" si="9"/>
        <v>0</v>
      </c>
      <c r="Q12" s="1">
        <f t="shared" si="10"/>
        <v>0</v>
      </c>
      <c r="R12" s="281"/>
      <c r="S12" s="281"/>
      <c r="T12" s="1">
        <f t="shared" si="11"/>
        <v>0</v>
      </c>
    </row>
    <row r="13">
      <c r="A13" s="281"/>
      <c r="B13" s="1" t="str">
        <f t="shared" si="1"/>
        <v/>
      </c>
      <c r="C13" s="281"/>
      <c r="D13" s="281"/>
      <c r="E13" s="1" t="str">
        <f t="shared" si="2"/>
        <v/>
      </c>
      <c r="F13" s="281"/>
      <c r="G13" s="281"/>
      <c r="H13" s="281"/>
      <c r="I13" s="281"/>
      <c r="J13" s="1" t="str">
        <f t="shared" si="3"/>
        <v/>
      </c>
      <c r="K13" s="1" t="str">
        <f t="shared" si="4"/>
        <v/>
      </c>
      <c r="L13" s="1" t="str">
        <f t="shared" si="5"/>
        <v/>
      </c>
      <c r="M13" s="1">
        <f t="shared" si="6"/>
        <v>1</v>
      </c>
      <c r="N13" s="1">
        <f t="shared" si="7"/>
        <v>0</v>
      </c>
      <c r="O13" s="1">
        <f t="shared" si="8"/>
        <v>0</v>
      </c>
      <c r="P13" s="1">
        <f t="shared" si="9"/>
        <v>0</v>
      </c>
      <c r="Q13" s="1">
        <f t="shared" si="10"/>
        <v>0</v>
      </c>
      <c r="R13" s="281"/>
      <c r="S13" s="281"/>
      <c r="T13" s="1">
        <f t="shared" si="11"/>
        <v>0</v>
      </c>
    </row>
    <row r="14">
      <c r="A14" s="281"/>
      <c r="B14" s="1" t="str">
        <f t="shared" si="1"/>
        <v/>
      </c>
      <c r="C14" s="281"/>
      <c r="D14" s="281"/>
      <c r="E14" s="1" t="str">
        <f t="shared" si="2"/>
        <v/>
      </c>
      <c r="F14" s="281"/>
      <c r="G14" s="281"/>
      <c r="H14" s="281"/>
      <c r="I14" s="281"/>
      <c r="J14" s="1" t="str">
        <f t="shared" si="3"/>
        <v/>
      </c>
      <c r="K14" s="1" t="str">
        <f t="shared" si="4"/>
        <v/>
      </c>
      <c r="L14" s="1" t="str">
        <f t="shared" si="5"/>
        <v/>
      </c>
      <c r="M14" s="1">
        <f t="shared" si="6"/>
        <v>1</v>
      </c>
      <c r="N14" s="1">
        <f t="shared" si="7"/>
        <v>0</v>
      </c>
      <c r="O14" s="1">
        <f t="shared" si="8"/>
        <v>0</v>
      </c>
      <c r="P14" s="1">
        <f t="shared" si="9"/>
        <v>0</v>
      </c>
      <c r="Q14" s="1">
        <f t="shared" si="10"/>
        <v>0</v>
      </c>
      <c r="R14" s="281"/>
      <c r="S14" s="281"/>
      <c r="T14" s="1">
        <f t="shared" si="11"/>
        <v>0</v>
      </c>
    </row>
    <row r="15">
      <c r="A15" s="281"/>
      <c r="B15" s="1" t="str">
        <f t="shared" si="1"/>
        <v/>
      </c>
      <c r="C15" s="281"/>
      <c r="D15" s="281"/>
      <c r="E15" s="1" t="str">
        <f t="shared" si="2"/>
        <v/>
      </c>
      <c r="F15" s="281"/>
      <c r="G15" s="281"/>
      <c r="H15" s="281"/>
      <c r="I15" s="281"/>
      <c r="J15" s="1" t="str">
        <f t="shared" si="3"/>
        <v/>
      </c>
      <c r="K15" s="1" t="str">
        <f t="shared" si="4"/>
        <v/>
      </c>
      <c r="L15" s="1" t="str">
        <f t="shared" si="5"/>
        <v/>
      </c>
      <c r="M15" s="1">
        <f t="shared" si="6"/>
        <v>1</v>
      </c>
      <c r="N15" s="1">
        <f t="shared" si="7"/>
        <v>0</v>
      </c>
      <c r="O15" s="1">
        <f t="shared" si="8"/>
        <v>0</v>
      </c>
      <c r="P15" s="1">
        <f t="shared" si="9"/>
        <v>0</v>
      </c>
      <c r="Q15" s="1">
        <f t="shared" si="10"/>
        <v>0</v>
      </c>
      <c r="R15" s="281"/>
      <c r="S15" s="281"/>
      <c r="T15" s="1">
        <f t="shared" si="11"/>
        <v>0</v>
      </c>
    </row>
    <row r="16">
      <c r="A16" s="281"/>
      <c r="B16" s="1" t="str">
        <f t="shared" si="1"/>
        <v/>
      </c>
      <c r="C16" s="281"/>
      <c r="D16" s="281"/>
      <c r="E16" s="1" t="str">
        <f t="shared" si="2"/>
        <v/>
      </c>
      <c r="F16" s="281"/>
      <c r="G16" s="281"/>
      <c r="H16" s="281"/>
      <c r="I16" s="281"/>
      <c r="J16" s="1" t="str">
        <f t="shared" si="3"/>
        <v/>
      </c>
      <c r="K16" s="1" t="str">
        <f t="shared" si="4"/>
        <v/>
      </c>
      <c r="L16" s="1" t="str">
        <f t="shared" si="5"/>
        <v/>
      </c>
      <c r="M16" s="1">
        <f t="shared" si="6"/>
        <v>1</v>
      </c>
      <c r="N16" s="1">
        <f t="shared" si="7"/>
        <v>0</v>
      </c>
      <c r="O16" s="1">
        <f t="shared" si="8"/>
        <v>0</v>
      </c>
      <c r="P16" s="1">
        <f t="shared" si="9"/>
        <v>0</v>
      </c>
      <c r="Q16" s="1">
        <f t="shared" si="10"/>
        <v>0</v>
      </c>
      <c r="R16" s="281"/>
      <c r="S16" s="281"/>
      <c r="T16" s="1">
        <f t="shared" si="11"/>
        <v>0</v>
      </c>
    </row>
    <row r="17">
      <c r="A17" s="281"/>
      <c r="B17" s="1" t="str">
        <f t="shared" si="1"/>
        <v/>
      </c>
      <c r="C17" s="281"/>
      <c r="D17" s="281"/>
      <c r="E17" s="1" t="str">
        <f t="shared" si="2"/>
        <v/>
      </c>
      <c r="F17" s="281"/>
      <c r="G17" s="281"/>
      <c r="H17" s="281"/>
      <c r="I17" s="281"/>
      <c r="J17" s="1" t="str">
        <f t="shared" si="3"/>
        <v/>
      </c>
      <c r="K17" s="1" t="str">
        <f t="shared" si="4"/>
        <v/>
      </c>
      <c r="L17" s="1" t="str">
        <f t="shared" si="5"/>
        <v/>
      </c>
      <c r="M17" s="1">
        <f t="shared" si="6"/>
        <v>1</v>
      </c>
      <c r="N17" s="1">
        <f t="shared" si="7"/>
        <v>0</v>
      </c>
      <c r="O17" s="1">
        <f t="shared" si="8"/>
        <v>0</v>
      </c>
      <c r="P17" s="1">
        <f t="shared" si="9"/>
        <v>0</v>
      </c>
      <c r="Q17" s="1">
        <f t="shared" si="10"/>
        <v>0</v>
      </c>
      <c r="R17" s="281"/>
      <c r="S17" s="281"/>
      <c r="T17" s="1">
        <f t="shared" si="11"/>
        <v>0</v>
      </c>
    </row>
    <row r="18">
      <c r="A18" s="281"/>
      <c r="B18" s="1" t="str">
        <f t="shared" si="1"/>
        <v/>
      </c>
      <c r="C18" s="281"/>
      <c r="D18" s="281"/>
      <c r="E18" s="1" t="str">
        <f t="shared" si="2"/>
        <v/>
      </c>
      <c r="F18" s="281"/>
      <c r="G18" s="281"/>
      <c r="H18" s="281"/>
      <c r="I18" s="281"/>
      <c r="J18" s="1" t="str">
        <f t="shared" si="3"/>
        <v/>
      </c>
      <c r="K18" s="1" t="str">
        <f t="shared" si="4"/>
        <v/>
      </c>
      <c r="L18" s="1" t="str">
        <f t="shared" si="5"/>
        <v/>
      </c>
      <c r="M18" s="1">
        <f t="shared" si="6"/>
        <v>1</v>
      </c>
      <c r="N18" s="1">
        <f t="shared" si="7"/>
        <v>0</v>
      </c>
      <c r="O18" s="1">
        <f t="shared" si="8"/>
        <v>0</v>
      </c>
      <c r="P18" s="1">
        <f t="shared" si="9"/>
        <v>0</v>
      </c>
      <c r="Q18" s="1">
        <f t="shared" si="10"/>
        <v>0</v>
      </c>
      <c r="R18" s="281"/>
      <c r="S18" s="281"/>
      <c r="T18" s="1">
        <f t="shared" si="11"/>
        <v>0</v>
      </c>
    </row>
    <row r="19">
      <c r="A19" s="281"/>
      <c r="B19" s="1" t="str">
        <f t="shared" si="1"/>
        <v/>
      </c>
      <c r="C19" s="281"/>
      <c r="D19" s="281"/>
      <c r="E19" s="1" t="str">
        <f t="shared" si="2"/>
        <v/>
      </c>
      <c r="F19" s="281"/>
      <c r="G19" s="281"/>
      <c r="H19" s="281"/>
      <c r="I19" s="281"/>
      <c r="J19" s="1" t="str">
        <f t="shared" si="3"/>
        <v/>
      </c>
      <c r="K19" s="1" t="str">
        <f t="shared" si="4"/>
        <v/>
      </c>
      <c r="L19" s="1" t="str">
        <f t="shared" si="5"/>
        <v/>
      </c>
      <c r="M19" s="1">
        <f t="shared" si="6"/>
        <v>1</v>
      </c>
      <c r="N19" s="1">
        <f t="shared" si="7"/>
        <v>0</v>
      </c>
      <c r="O19" s="1">
        <f t="shared" si="8"/>
        <v>0</v>
      </c>
      <c r="P19" s="1">
        <f t="shared" si="9"/>
        <v>0</v>
      </c>
      <c r="Q19" s="1">
        <f t="shared" si="10"/>
        <v>0</v>
      </c>
      <c r="R19" s="281"/>
      <c r="S19" s="281"/>
      <c r="T19" s="1">
        <f t="shared" si="11"/>
        <v>0</v>
      </c>
    </row>
    <row r="20">
      <c r="A20" s="281"/>
      <c r="B20" s="1" t="str">
        <f t="shared" si="1"/>
        <v/>
      </c>
      <c r="C20" s="281"/>
      <c r="D20" s="281"/>
      <c r="E20" s="1" t="str">
        <f t="shared" si="2"/>
        <v/>
      </c>
      <c r="F20" s="281"/>
      <c r="G20" s="281"/>
      <c r="H20" s="281"/>
      <c r="I20" s="281"/>
      <c r="J20" s="1" t="str">
        <f t="shared" si="3"/>
        <v/>
      </c>
      <c r="K20" s="1" t="str">
        <f t="shared" si="4"/>
        <v/>
      </c>
      <c r="L20" s="1" t="str">
        <f t="shared" si="5"/>
        <v/>
      </c>
      <c r="M20" s="1">
        <f t="shared" si="6"/>
        <v>1</v>
      </c>
      <c r="N20" s="1">
        <f t="shared" si="7"/>
        <v>0</v>
      </c>
      <c r="O20" s="1">
        <f t="shared" si="8"/>
        <v>0</v>
      </c>
      <c r="P20" s="1">
        <f t="shared" si="9"/>
        <v>0</v>
      </c>
      <c r="Q20" s="1">
        <f t="shared" si="10"/>
        <v>0</v>
      </c>
      <c r="R20" s="281"/>
      <c r="S20" s="281"/>
      <c r="T20" s="1">
        <f t="shared" si="11"/>
        <v>0</v>
      </c>
    </row>
    <row r="21" ht="15.75" customHeight="1">
      <c r="A21" s="281"/>
      <c r="B21" s="1" t="str">
        <f t="shared" si="1"/>
        <v/>
      </c>
      <c r="C21" s="281"/>
      <c r="D21" s="281"/>
      <c r="E21" s="1" t="str">
        <f t="shared" si="2"/>
        <v/>
      </c>
      <c r="F21" s="281"/>
      <c r="G21" s="281"/>
      <c r="H21" s="281"/>
      <c r="I21" s="281"/>
      <c r="J21" s="1" t="str">
        <f t="shared" si="3"/>
        <v/>
      </c>
      <c r="K21" s="1" t="str">
        <f t="shared" si="4"/>
        <v/>
      </c>
      <c r="L21" s="1" t="str">
        <f t="shared" si="5"/>
        <v/>
      </c>
      <c r="M21" s="1">
        <f t="shared" si="6"/>
        <v>1</v>
      </c>
      <c r="N21" s="1">
        <f t="shared" si="7"/>
        <v>0</v>
      </c>
      <c r="O21" s="1">
        <f t="shared" si="8"/>
        <v>0</v>
      </c>
      <c r="P21" s="1">
        <f t="shared" si="9"/>
        <v>0</v>
      </c>
      <c r="Q21" s="1">
        <f t="shared" si="10"/>
        <v>0</v>
      </c>
      <c r="R21" s="281"/>
      <c r="S21" s="281"/>
      <c r="T21" s="1">
        <f t="shared" si="11"/>
        <v>0</v>
      </c>
    </row>
    <row r="22" ht="15.75" customHeight="1">
      <c r="A22" s="281"/>
      <c r="B22" s="1" t="str">
        <f t="shared" si="1"/>
        <v/>
      </c>
      <c r="C22" s="281"/>
      <c r="D22" s="281"/>
      <c r="E22" s="1" t="str">
        <f t="shared" si="2"/>
        <v/>
      </c>
      <c r="F22" s="281"/>
      <c r="G22" s="281"/>
      <c r="H22" s="281"/>
      <c r="I22" s="281"/>
      <c r="J22" s="1" t="str">
        <f t="shared" si="3"/>
        <v/>
      </c>
      <c r="K22" s="1" t="str">
        <f t="shared" si="4"/>
        <v/>
      </c>
      <c r="L22" s="1" t="str">
        <f t="shared" si="5"/>
        <v/>
      </c>
      <c r="M22" s="1">
        <f t="shared" si="6"/>
        <v>1</v>
      </c>
      <c r="N22" s="1">
        <f t="shared" si="7"/>
        <v>0</v>
      </c>
      <c r="O22" s="1">
        <f t="shared" si="8"/>
        <v>0</v>
      </c>
      <c r="P22" s="1">
        <f t="shared" si="9"/>
        <v>0</v>
      </c>
      <c r="Q22" s="1">
        <f t="shared" si="10"/>
        <v>0</v>
      </c>
      <c r="R22" s="281"/>
      <c r="S22" s="281"/>
      <c r="T22" s="1">
        <f t="shared" si="11"/>
        <v>0</v>
      </c>
    </row>
    <row r="23" ht="15.75" customHeight="1">
      <c r="A23" s="281"/>
      <c r="B23" s="1" t="str">
        <f t="shared" si="1"/>
        <v/>
      </c>
      <c r="C23" s="281"/>
      <c r="D23" s="281"/>
      <c r="E23" s="1" t="str">
        <f t="shared" si="2"/>
        <v/>
      </c>
      <c r="F23" s="281"/>
      <c r="G23" s="281"/>
      <c r="H23" s="281"/>
      <c r="I23" s="281"/>
      <c r="J23" s="1" t="str">
        <f t="shared" si="3"/>
        <v/>
      </c>
      <c r="K23" s="1" t="str">
        <f t="shared" si="4"/>
        <v/>
      </c>
      <c r="L23" s="1" t="str">
        <f t="shared" si="5"/>
        <v/>
      </c>
      <c r="M23" s="1">
        <f t="shared" si="6"/>
        <v>1</v>
      </c>
      <c r="N23" s="1">
        <f t="shared" si="7"/>
        <v>0</v>
      </c>
      <c r="O23" s="1">
        <f t="shared" si="8"/>
        <v>0</v>
      </c>
      <c r="P23" s="1">
        <f t="shared" si="9"/>
        <v>0</v>
      </c>
      <c r="Q23" s="1">
        <f t="shared" si="10"/>
        <v>0</v>
      </c>
      <c r="R23" s="281"/>
      <c r="S23" s="281"/>
      <c r="T23" s="1">
        <f t="shared" si="11"/>
        <v>0</v>
      </c>
    </row>
    <row r="24" ht="15.75" customHeight="1">
      <c r="A24" s="281"/>
      <c r="B24" s="1" t="str">
        <f t="shared" si="1"/>
        <v/>
      </c>
      <c r="C24" s="281"/>
      <c r="D24" s="281"/>
      <c r="E24" s="1" t="str">
        <f t="shared" si="2"/>
        <v/>
      </c>
      <c r="F24" s="281"/>
      <c r="G24" s="281"/>
      <c r="H24" s="281"/>
      <c r="I24" s="281"/>
      <c r="J24" s="1" t="str">
        <f t="shared" si="3"/>
        <v/>
      </c>
      <c r="K24" s="1" t="str">
        <f t="shared" si="4"/>
        <v/>
      </c>
      <c r="L24" s="1" t="str">
        <f t="shared" si="5"/>
        <v/>
      </c>
      <c r="M24" s="1">
        <f t="shared" si="6"/>
        <v>1</v>
      </c>
      <c r="N24" s="1">
        <f t="shared" si="7"/>
        <v>0</v>
      </c>
      <c r="O24" s="1">
        <f t="shared" si="8"/>
        <v>0</v>
      </c>
      <c r="P24" s="1">
        <f t="shared" si="9"/>
        <v>0</v>
      </c>
      <c r="Q24" s="1">
        <f t="shared" si="10"/>
        <v>0</v>
      </c>
      <c r="R24" s="281"/>
      <c r="S24" s="281"/>
      <c r="T24" s="1">
        <f t="shared" si="11"/>
        <v>0</v>
      </c>
    </row>
    <row r="25" ht="15.75" customHeight="1">
      <c r="A25" s="281"/>
      <c r="B25" s="1" t="str">
        <f t="shared" si="1"/>
        <v/>
      </c>
      <c r="C25" s="281"/>
      <c r="D25" s="281"/>
      <c r="E25" s="1" t="str">
        <f t="shared" si="2"/>
        <v/>
      </c>
      <c r="F25" s="281"/>
      <c r="G25" s="281"/>
      <c r="H25" s="281"/>
      <c r="I25" s="281"/>
      <c r="J25" s="1" t="str">
        <f t="shared" si="3"/>
        <v/>
      </c>
      <c r="K25" s="1" t="str">
        <f t="shared" si="4"/>
        <v/>
      </c>
      <c r="L25" s="1" t="str">
        <f t="shared" si="5"/>
        <v/>
      </c>
      <c r="M25" s="1">
        <f t="shared" si="6"/>
        <v>1</v>
      </c>
      <c r="N25" s="1">
        <f t="shared" si="7"/>
        <v>0</v>
      </c>
      <c r="O25" s="1">
        <f t="shared" si="8"/>
        <v>0</v>
      </c>
      <c r="P25" s="1">
        <f t="shared" si="9"/>
        <v>0</v>
      </c>
      <c r="Q25" s="1">
        <f t="shared" si="10"/>
        <v>0</v>
      </c>
      <c r="R25" s="281"/>
      <c r="S25" s="281"/>
      <c r="T25" s="1">
        <f t="shared" si="11"/>
        <v>0</v>
      </c>
    </row>
    <row r="26" ht="15.75" customHeight="1">
      <c r="A26" s="281"/>
      <c r="B26" s="1" t="str">
        <f t="shared" si="1"/>
        <v/>
      </c>
      <c r="C26" s="281"/>
      <c r="D26" s="281"/>
      <c r="E26" s="1" t="str">
        <f t="shared" si="2"/>
        <v/>
      </c>
      <c r="F26" s="281"/>
      <c r="G26" s="281"/>
      <c r="H26" s="281"/>
      <c r="I26" s="281"/>
      <c r="J26" s="1" t="str">
        <f t="shared" si="3"/>
        <v/>
      </c>
      <c r="K26" s="1" t="str">
        <f t="shared" si="4"/>
        <v/>
      </c>
      <c r="L26" s="1" t="str">
        <f t="shared" si="5"/>
        <v/>
      </c>
      <c r="M26" s="1">
        <f t="shared" si="6"/>
        <v>1</v>
      </c>
      <c r="N26" s="1">
        <f t="shared" si="7"/>
        <v>0</v>
      </c>
      <c r="O26" s="1">
        <f t="shared" si="8"/>
        <v>0</v>
      </c>
      <c r="P26" s="1">
        <f t="shared" si="9"/>
        <v>0</v>
      </c>
      <c r="Q26" s="1">
        <f t="shared" si="10"/>
        <v>0</v>
      </c>
      <c r="R26" s="281"/>
      <c r="S26" s="281"/>
      <c r="T26" s="1">
        <f t="shared" si="11"/>
        <v>0</v>
      </c>
    </row>
    <row r="27" ht="15.75" customHeight="1">
      <c r="A27" s="281"/>
      <c r="B27" s="1" t="str">
        <f t="shared" si="1"/>
        <v/>
      </c>
      <c r="C27" s="281"/>
      <c r="D27" s="281"/>
      <c r="E27" s="1" t="str">
        <f t="shared" si="2"/>
        <v/>
      </c>
      <c r="F27" s="281"/>
      <c r="G27" s="281"/>
      <c r="H27" s="281"/>
      <c r="I27" s="281"/>
      <c r="J27" s="1" t="str">
        <f t="shared" si="3"/>
        <v/>
      </c>
      <c r="K27" s="1" t="str">
        <f t="shared" si="4"/>
        <v/>
      </c>
      <c r="L27" s="1" t="str">
        <f t="shared" si="5"/>
        <v/>
      </c>
      <c r="M27" s="1">
        <f t="shared" si="6"/>
        <v>1</v>
      </c>
      <c r="N27" s="1">
        <f t="shared" si="7"/>
        <v>0</v>
      </c>
      <c r="O27" s="1">
        <f t="shared" si="8"/>
        <v>0</v>
      </c>
      <c r="P27" s="1">
        <f t="shared" si="9"/>
        <v>0</v>
      </c>
      <c r="Q27" s="1">
        <f t="shared" si="10"/>
        <v>0</v>
      </c>
      <c r="R27" s="281"/>
      <c r="S27" s="281"/>
      <c r="T27" s="1">
        <f t="shared" si="11"/>
        <v>0</v>
      </c>
    </row>
    <row r="28" ht="15.75" customHeight="1">
      <c r="A28" s="281"/>
      <c r="B28" s="1" t="str">
        <f t="shared" si="1"/>
        <v/>
      </c>
      <c r="C28" s="281"/>
      <c r="D28" s="281"/>
      <c r="E28" s="1" t="str">
        <f t="shared" si="2"/>
        <v/>
      </c>
      <c r="F28" s="281"/>
      <c r="G28" s="281"/>
      <c r="H28" s="281"/>
      <c r="I28" s="281"/>
      <c r="J28" s="1" t="str">
        <f t="shared" si="3"/>
        <v/>
      </c>
      <c r="K28" s="1" t="str">
        <f t="shared" si="4"/>
        <v/>
      </c>
      <c r="L28" s="1" t="str">
        <f t="shared" si="5"/>
        <v/>
      </c>
      <c r="M28" s="1">
        <f t="shared" si="6"/>
        <v>1</v>
      </c>
      <c r="N28" s="1">
        <f t="shared" si="7"/>
        <v>0</v>
      </c>
      <c r="O28" s="1">
        <f t="shared" si="8"/>
        <v>0</v>
      </c>
      <c r="P28" s="1">
        <f t="shared" si="9"/>
        <v>0</v>
      </c>
      <c r="Q28" s="1">
        <f t="shared" si="10"/>
        <v>0</v>
      </c>
      <c r="R28" s="281"/>
      <c r="S28" s="281"/>
      <c r="T28" s="1">
        <f t="shared" si="11"/>
        <v>0</v>
      </c>
    </row>
    <row r="29" ht="15.75" customHeight="1">
      <c r="A29" s="281"/>
      <c r="B29" s="1" t="str">
        <f t="shared" si="1"/>
        <v/>
      </c>
      <c r="C29" s="281"/>
      <c r="D29" s="281"/>
      <c r="E29" s="1" t="str">
        <f t="shared" si="2"/>
        <v/>
      </c>
      <c r="F29" s="281"/>
      <c r="G29" s="281"/>
      <c r="H29" s="281"/>
      <c r="I29" s="281"/>
      <c r="J29" s="1" t="str">
        <f t="shared" si="3"/>
        <v/>
      </c>
      <c r="K29" s="1" t="str">
        <f t="shared" si="4"/>
        <v/>
      </c>
      <c r="L29" s="1" t="str">
        <f t="shared" si="5"/>
        <v/>
      </c>
      <c r="M29" s="1">
        <f t="shared" si="6"/>
        <v>1</v>
      </c>
      <c r="N29" s="1">
        <f t="shared" si="7"/>
        <v>0</v>
      </c>
      <c r="O29" s="1">
        <f t="shared" si="8"/>
        <v>0</v>
      </c>
      <c r="P29" s="1">
        <f t="shared" si="9"/>
        <v>0</v>
      </c>
      <c r="Q29" s="1">
        <f t="shared" si="10"/>
        <v>0</v>
      </c>
      <c r="R29" s="281"/>
      <c r="S29" s="281"/>
      <c r="T29" s="1">
        <f t="shared" si="11"/>
        <v>0</v>
      </c>
    </row>
    <row r="30" ht="15.75" customHeight="1">
      <c r="A30" s="281"/>
      <c r="B30" s="1" t="str">
        <f t="shared" si="1"/>
        <v/>
      </c>
      <c r="C30" s="281"/>
      <c r="D30" s="281"/>
      <c r="E30" s="1" t="str">
        <f t="shared" si="2"/>
        <v/>
      </c>
      <c r="F30" s="281"/>
      <c r="G30" s="281"/>
      <c r="H30" s="281"/>
      <c r="I30" s="281"/>
      <c r="J30" s="1" t="str">
        <f t="shared" si="3"/>
        <v/>
      </c>
      <c r="K30" s="1" t="str">
        <f t="shared" si="4"/>
        <v/>
      </c>
      <c r="L30" s="1" t="str">
        <f t="shared" si="5"/>
        <v/>
      </c>
      <c r="M30" s="1">
        <f t="shared" si="6"/>
        <v>1</v>
      </c>
      <c r="N30" s="1">
        <f t="shared" si="7"/>
        <v>0</v>
      </c>
      <c r="O30" s="1">
        <f t="shared" si="8"/>
        <v>0</v>
      </c>
      <c r="P30" s="1">
        <f t="shared" si="9"/>
        <v>0</v>
      </c>
      <c r="Q30" s="1">
        <f t="shared" si="10"/>
        <v>0</v>
      </c>
      <c r="R30" s="281"/>
      <c r="S30" s="281"/>
      <c r="T30" s="1">
        <f t="shared" si="11"/>
        <v>0</v>
      </c>
    </row>
    <row r="31" ht="15.75" customHeight="1">
      <c r="A31" s="281"/>
      <c r="B31" s="1" t="str">
        <f t="shared" si="1"/>
        <v/>
      </c>
      <c r="C31" s="281"/>
      <c r="D31" s="281"/>
      <c r="E31" s="1" t="str">
        <f t="shared" si="2"/>
        <v/>
      </c>
      <c r="F31" s="281"/>
      <c r="G31" s="281"/>
      <c r="H31" s="281"/>
      <c r="I31" s="281"/>
      <c r="J31" s="1" t="str">
        <f t="shared" si="3"/>
        <v/>
      </c>
      <c r="K31" s="1" t="str">
        <f t="shared" si="4"/>
        <v/>
      </c>
      <c r="L31" s="1" t="str">
        <f t="shared" si="5"/>
        <v/>
      </c>
      <c r="M31" s="1">
        <f t="shared" si="6"/>
        <v>1</v>
      </c>
      <c r="N31" s="1">
        <f t="shared" si="7"/>
        <v>0</v>
      </c>
      <c r="O31" s="1">
        <f t="shared" si="8"/>
        <v>0</v>
      </c>
      <c r="P31" s="1">
        <f t="shared" si="9"/>
        <v>0</v>
      </c>
      <c r="Q31" s="1">
        <f t="shared" si="10"/>
        <v>0</v>
      </c>
      <c r="R31" s="281"/>
      <c r="S31" s="281"/>
      <c r="T31" s="1">
        <f t="shared" si="11"/>
        <v>0</v>
      </c>
    </row>
    <row r="32" ht="15.75" customHeight="1">
      <c r="A32" s="281"/>
      <c r="B32" s="1" t="str">
        <f t="shared" si="1"/>
        <v/>
      </c>
      <c r="C32" s="281"/>
      <c r="D32" s="281"/>
      <c r="E32" s="1" t="str">
        <f t="shared" si="2"/>
        <v/>
      </c>
      <c r="F32" s="281"/>
      <c r="G32" s="281"/>
      <c r="H32" s="281"/>
      <c r="I32" s="281"/>
      <c r="J32" s="1" t="str">
        <f t="shared" si="3"/>
        <v/>
      </c>
      <c r="K32" s="1" t="str">
        <f t="shared" si="4"/>
        <v/>
      </c>
      <c r="L32" s="1" t="str">
        <f t="shared" si="5"/>
        <v/>
      </c>
      <c r="M32" s="1">
        <f t="shared" si="6"/>
        <v>1</v>
      </c>
      <c r="N32" s="1">
        <f t="shared" si="7"/>
        <v>0</v>
      </c>
      <c r="O32" s="1">
        <f t="shared" si="8"/>
        <v>0</v>
      </c>
      <c r="P32" s="1">
        <f t="shared" si="9"/>
        <v>0</v>
      </c>
      <c r="Q32" s="1">
        <f t="shared" si="10"/>
        <v>0</v>
      </c>
      <c r="R32" s="281"/>
      <c r="S32" s="281"/>
      <c r="T32" s="1">
        <f t="shared" si="11"/>
        <v>0</v>
      </c>
    </row>
    <row r="33" ht="15.75" customHeight="1">
      <c r="A33" s="281"/>
      <c r="B33" s="1" t="str">
        <f t="shared" si="1"/>
        <v/>
      </c>
      <c r="C33" s="281"/>
      <c r="D33" s="281"/>
      <c r="E33" s="1" t="str">
        <f t="shared" si="2"/>
        <v/>
      </c>
      <c r="F33" s="281"/>
      <c r="G33" s="281"/>
      <c r="H33" s="281"/>
      <c r="I33" s="281"/>
      <c r="J33" s="1" t="str">
        <f t="shared" si="3"/>
        <v/>
      </c>
      <c r="K33" s="1" t="str">
        <f t="shared" si="4"/>
        <v/>
      </c>
      <c r="L33" s="1" t="str">
        <f t="shared" si="5"/>
        <v/>
      </c>
      <c r="M33" s="1">
        <f t="shared" si="6"/>
        <v>1</v>
      </c>
      <c r="N33" s="1">
        <f t="shared" si="7"/>
        <v>0</v>
      </c>
      <c r="O33" s="1">
        <f t="shared" si="8"/>
        <v>0</v>
      </c>
      <c r="P33" s="1">
        <f t="shared" si="9"/>
        <v>0</v>
      </c>
      <c r="Q33" s="1">
        <f t="shared" si="10"/>
        <v>0</v>
      </c>
      <c r="R33" s="281"/>
      <c r="S33" s="281"/>
      <c r="T33" s="1">
        <f t="shared" si="11"/>
        <v>0</v>
      </c>
    </row>
    <row r="34" ht="15.75" customHeight="1">
      <c r="A34" s="281"/>
      <c r="B34" s="1" t="str">
        <f t="shared" si="1"/>
        <v/>
      </c>
      <c r="C34" s="281"/>
      <c r="D34" s="281"/>
      <c r="E34" s="1" t="str">
        <f t="shared" si="2"/>
        <v/>
      </c>
      <c r="F34" s="281"/>
      <c r="G34" s="281"/>
      <c r="H34" s="281"/>
      <c r="I34" s="281"/>
      <c r="J34" s="1" t="str">
        <f t="shared" si="3"/>
        <v/>
      </c>
      <c r="K34" s="1" t="str">
        <f t="shared" si="4"/>
        <v/>
      </c>
      <c r="L34" s="1" t="str">
        <f t="shared" si="5"/>
        <v/>
      </c>
      <c r="M34" s="1">
        <f t="shared" si="6"/>
        <v>1</v>
      </c>
      <c r="N34" s="1">
        <f t="shared" si="7"/>
        <v>0</v>
      </c>
      <c r="O34" s="1">
        <f t="shared" si="8"/>
        <v>0</v>
      </c>
      <c r="P34" s="1">
        <f t="shared" si="9"/>
        <v>0</v>
      </c>
      <c r="Q34" s="1">
        <f t="shared" si="10"/>
        <v>0</v>
      </c>
      <c r="R34" s="281"/>
      <c r="S34" s="281"/>
      <c r="T34" s="1">
        <f t="shared" si="11"/>
        <v>0</v>
      </c>
    </row>
    <row r="35" ht="15.75" customHeight="1">
      <c r="A35" s="281"/>
      <c r="B35" s="1" t="str">
        <f t="shared" si="1"/>
        <v/>
      </c>
      <c r="C35" s="281"/>
      <c r="D35" s="281"/>
      <c r="E35" s="1" t="str">
        <f t="shared" si="2"/>
        <v/>
      </c>
      <c r="F35" s="281"/>
      <c r="G35" s="281"/>
      <c r="H35" s="281"/>
      <c r="I35" s="281"/>
      <c r="J35" s="1" t="str">
        <f t="shared" si="3"/>
        <v/>
      </c>
      <c r="K35" s="1" t="str">
        <f t="shared" si="4"/>
        <v/>
      </c>
      <c r="L35" s="1" t="str">
        <f t="shared" si="5"/>
        <v/>
      </c>
      <c r="M35" s="1">
        <f t="shared" si="6"/>
        <v>1</v>
      </c>
      <c r="N35" s="1">
        <f t="shared" si="7"/>
        <v>0</v>
      </c>
      <c r="O35" s="1">
        <f t="shared" si="8"/>
        <v>0</v>
      </c>
      <c r="P35" s="1">
        <f t="shared" si="9"/>
        <v>0</v>
      </c>
      <c r="Q35" s="1">
        <f t="shared" si="10"/>
        <v>0</v>
      </c>
      <c r="R35" s="281"/>
      <c r="S35" s="281"/>
      <c r="T35" s="1">
        <f t="shared" si="11"/>
        <v>0</v>
      </c>
    </row>
    <row r="36" ht="15.75" customHeight="1">
      <c r="A36" s="281"/>
      <c r="B36" s="1" t="str">
        <f t="shared" si="1"/>
        <v/>
      </c>
      <c r="C36" s="281"/>
      <c r="D36" s="281"/>
      <c r="E36" s="1" t="str">
        <f t="shared" si="2"/>
        <v/>
      </c>
      <c r="F36" s="281"/>
      <c r="G36" s="281"/>
      <c r="H36" s="281"/>
      <c r="I36" s="281"/>
      <c r="J36" s="1" t="str">
        <f t="shared" si="3"/>
        <v/>
      </c>
      <c r="K36" s="1" t="str">
        <f t="shared" si="4"/>
        <v/>
      </c>
      <c r="L36" s="1" t="str">
        <f t="shared" si="5"/>
        <v/>
      </c>
      <c r="M36" s="1">
        <f t="shared" si="6"/>
        <v>1</v>
      </c>
      <c r="N36" s="1">
        <f t="shared" si="7"/>
        <v>0</v>
      </c>
      <c r="O36" s="1">
        <f t="shared" si="8"/>
        <v>0</v>
      </c>
      <c r="P36" s="1">
        <f t="shared" si="9"/>
        <v>0</v>
      </c>
      <c r="Q36" s="1">
        <f t="shared" si="10"/>
        <v>0</v>
      </c>
      <c r="R36" s="281"/>
      <c r="S36" s="281"/>
      <c r="T36" s="1">
        <f t="shared" si="11"/>
        <v>0</v>
      </c>
    </row>
    <row r="37" ht="15.75" customHeight="1">
      <c r="A37" s="281"/>
      <c r="B37" s="1" t="str">
        <f t="shared" si="1"/>
        <v/>
      </c>
      <c r="C37" s="281"/>
      <c r="D37" s="281"/>
      <c r="E37" s="1" t="str">
        <f t="shared" si="2"/>
        <v/>
      </c>
      <c r="F37" s="281"/>
      <c r="G37" s="281"/>
      <c r="H37" s="281"/>
      <c r="I37" s="281"/>
      <c r="J37" s="1" t="str">
        <f t="shared" si="3"/>
        <v/>
      </c>
      <c r="K37" s="1" t="str">
        <f t="shared" si="4"/>
        <v/>
      </c>
      <c r="L37" s="1" t="str">
        <f t="shared" si="5"/>
        <v/>
      </c>
      <c r="M37" s="1">
        <f t="shared" si="6"/>
        <v>1</v>
      </c>
      <c r="N37" s="1">
        <f t="shared" si="7"/>
        <v>0</v>
      </c>
      <c r="O37" s="1">
        <f t="shared" si="8"/>
        <v>0</v>
      </c>
      <c r="P37" s="1">
        <f t="shared" si="9"/>
        <v>0</v>
      </c>
      <c r="Q37" s="1">
        <f t="shared" si="10"/>
        <v>0</v>
      </c>
      <c r="R37" s="281"/>
      <c r="S37" s="281"/>
      <c r="T37" s="1">
        <f t="shared" si="11"/>
        <v>0</v>
      </c>
    </row>
    <row r="38" ht="15.75" customHeight="1">
      <c r="A38" s="281"/>
      <c r="B38" s="1" t="str">
        <f t="shared" si="1"/>
        <v/>
      </c>
      <c r="C38" s="281"/>
      <c r="D38" s="281"/>
      <c r="E38" s="1" t="str">
        <f t="shared" si="2"/>
        <v/>
      </c>
      <c r="F38" s="281"/>
      <c r="G38" s="281"/>
      <c r="H38" s="281"/>
      <c r="I38" s="281"/>
      <c r="J38" s="1" t="str">
        <f t="shared" si="3"/>
        <v/>
      </c>
      <c r="K38" s="1" t="str">
        <f t="shared" si="4"/>
        <v/>
      </c>
      <c r="L38" s="1" t="str">
        <f t="shared" si="5"/>
        <v/>
      </c>
      <c r="M38" s="1">
        <f t="shared" si="6"/>
        <v>1</v>
      </c>
      <c r="N38" s="1">
        <f t="shared" si="7"/>
        <v>0</v>
      </c>
      <c r="O38" s="1">
        <f t="shared" si="8"/>
        <v>0</v>
      </c>
      <c r="P38" s="1">
        <f t="shared" si="9"/>
        <v>0</v>
      </c>
      <c r="Q38" s="1">
        <f t="shared" si="10"/>
        <v>0</v>
      </c>
      <c r="R38" s="281"/>
      <c r="S38" s="281"/>
      <c r="T38" s="1">
        <f t="shared" si="11"/>
        <v>0</v>
      </c>
    </row>
    <row r="39" ht="15.75" customHeight="1">
      <c r="A39" s="281"/>
      <c r="B39" s="1" t="str">
        <f t="shared" si="1"/>
        <v/>
      </c>
      <c r="C39" s="281"/>
      <c r="D39" s="281"/>
      <c r="E39" s="1" t="str">
        <f t="shared" si="2"/>
        <v/>
      </c>
      <c r="F39" s="281"/>
      <c r="G39" s="281"/>
      <c r="H39" s="281"/>
      <c r="I39" s="281"/>
      <c r="J39" s="1" t="str">
        <f t="shared" si="3"/>
        <v/>
      </c>
      <c r="K39" s="1" t="str">
        <f t="shared" si="4"/>
        <v/>
      </c>
      <c r="L39" s="1" t="str">
        <f t="shared" si="5"/>
        <v/>
      </c>
      <c r="M39" s="1">
        <f t="shared" si="6"/>
        <v>1</v>
      </c>
      <c r="N39" s="1">
        <f t="shared" si="7"/>
        <v>0</v>
      </c>
      <c r="O39" s="1">
        <f t="shared" si="8"/>
        <v>0</v>
      </c>
      <c r="P39" s="1">
        <f t="shared" si="9"/>
        <v>0</v>
      </c>
      <c r="Q39" s="1">
        <f t="shared" si="10"/>
        <v>0</v>
      </c>
      <c r="R39" s="281"/>
      <c r="S39" s="281"/>
      <c r="T39" s="1">
        <f t="shared" si="11"/>
        <v>0</v>
      </c>
    </row>
    <row r="40" ht="15.75" customHeight="1">
      <c r="A40" s="281"/>
      <c r="B40" s="1" t="str">
        <f t="shared" si="1"/>
        <v/>
      </c>
      <c r="C40" s="281"/>
      <c r="D40" s="281"/>
      <c r="E40" s="1" t="str">
        <f t="shared" si="2"/>
        <v/>
      </c>
      <c r="F40" s="281"/>
      <c r="G40" s="281"/>
      <c r="H40" s="281"/>
      <c r="I40" s="281"/>
      <c r="J40" s="1" t="str">
        <f t="shared" si="3"/>
        <v/>
      </c>
      <c r="K40" s="1" t="str">
        <f t="shared" si="4"/>
        <v/>
      </c>
      <c r="L40" s="1" t="str">
        <f t="shared" si="5"/>
        <v/>
      </c>
      <c r="M40" s="1">
        <f t="shared" si="6"/>
        <v>1</v>
      </c>
      <c r="N40" s="1">
        <f t="shared" si="7"/>
        <v>0</v>
      </c>
      <c r="O40" s="1">
        <f t="shared" si="8"/>
        <v>0</v>
      </c>
      <c r="P40" s="1">
        <f t="shared" si="9"/>
        <v>0</v>
      </c>
      <c r="Q40" s="1">
        <f t="shared" si="10"/>
        <v>0</v>
      </c>
      <c r="R40" s="281"/>
      <c r="S40" s="281"/>
      <c r="T40" s="1">
        <f t="shared" si="11"/>
        <v>0</v>
      </c>
    </row>
    <row r="41" ht="15.75" customHeight="1">
      <c r="A41" s="281"/>
      <c r="B41" s="1" t="str">
        <f t="shared" si="1"/>
        <v/>
      </c>
      <c r="C41" s="281"/>
      <c r="D41" s="281"/>
      <c r="E41" s="1" t="str">
        <f t="shared" si="2"/>
        <v/>
      </c>
      <c r="F41" s="281"/>
      <c r="G41" s="281"/>
      <c r="H41" s="281"/>
      <c r="I41" s="281"/>
      <c r="J41" s="1" t="str">
        <f t="shared" si="3"/>
        <v/>
      </c>
      <c r="K41" s="1" t="str">
        <f t="shared" si="4"/>
        <v/>
      </c>
      <c r="L41" s="1" t="str">
        <f t="shared" si="5"/>
        <v/>
      </c>
      <c r="M41" s="1">
        <f t="shared" si="6"/>
        <v>1</v>
      </c>
      <c r="N41" s="1">
        <f t="shared" si="7"/>
        <v>0</v>
      </c>
      <c r="O41" s="1">
        <f t="shared" si="8"/>
        <v>0</v>
      </c>
      <c r="P41" s="1">
        <f t="shared" si="9"/>
        <v>0</v>
      </c>
      <c r="Q41" s="1">
        <f t="shared" si="10"/>
        <v>0</v>
      </c>
      <c r="R41" s="281"/>
      <c r="S41" s="281"/>
      <c r="T41" s="1">
        <f t="shared" si="11"/>
        <v>0</v>
      </c>
    </row>
    <row r="42" ht="15.75" customHeight="1">
      <c r="A42" s="281"/>
      <c r="B42" s="1" t="str">
        <f t="shared" si="1"/>
        <v/>
      </c>
      <c r="C42" s="281"/>
      <c r="D42" s="281"/>
      <c r="E42" s="1" t="str">
        <f t="shared" si="2"/>
        <v/>
      </c>
      <c r="F42" s="281"/>
      <c r="G42" s="281"/>
      <c r="H42" s="281"/>
      <c r="I42" s="281"/>
      <c r="J42" s="1" t="str">
        <f t="shared" si="3"/>
        <v/>
      </c>
      <c r="K42" s="1" t="str">
        <f t="shared" si="4"/>
        <v/>
      </c>
      <c r="L42" s="1" t="str">
        <f t="shared" si="5"/>
        <v/>
      </c>
      <c r="M42" s="1">
        <f t="shared" si="6"/>
        <v>1</v>
      </c>
      <c r="N42" s="1">
        <f t="shared" si="7"/>
        <v>0</v>
      </c>
      <c r="O42" s="1">
        <f t="shared" si="8"/>
        <v>0</v>
      </c>
      <c r="P42" s="1">
        <f t="shared" si="9"/>
        <v>0</v>
      </c>
      <c r="Q42" s="1">
        <f t="shared" si="10"/>
        <v>0</v>
      </c>
      <c r="R42" s="281"/>
      <c r="S42" s="281"/>
      <c r="T42" s="1">
        <f t="shared" si="11"/>
        <v>0</v>
      </c>
    </row>
    <row r="43" ht="15.75" customHeight="1">
      <c r="A43" s="281"/>
      <c r="B43" s="1" t="str">
        <f t="shared" si="1"/>
        <v/>
      </c>
      <c r="C43" s="281"/>
      <c r="D43" s="281"/>
      <c r="E43" s="1" t="str">
        <f t="shared" si="2"/>
        <v/>
      </c>
      <c r="F43" s="281"/>
      <c r="G43" s="281"/>
      <c r="H43" s="281"/>
      <c r="I43" s="281"/>
      <c r="J43" s="1" t="str">
        <f t="shared" si="3"/>
        <v/>
      </c>
      <c r="K43" s="1" t="str">
        <f t="shared" si="4"/>
        <v/>
      </c>
      <c r="L43" s="1" t="str">
        <f t="shared" si="5"/>
        <v/>
      </c>
      <c r="M43" s="1">
        <f t="shared" si="6"/>
        <v>1</v>
      </c>
      <c r="N43" s="1">
        <f t="shared" si="7"/>
        <v>0</v>
      </c>
      <c r="O43" s="1">
        <f t="shared" si="8"/>
        <v>0</v>
      </c>
      <c r="P43" s="1">
        <f t="shared" si="9"/>
        <v>0</v>
      </c>
      <c r="Q43" s="1">
        <f t="shared" si="10"/>
        <v>0</v>
      </c>
      <c r="R43" s="281"/>
      <c r="S43" s="281"/>
      <c r="T43" s="1">
        <f t="shared" si="11"/>
        <v>0</v>
      </c>
    </row>
    <row r="44" ht="15.75" customHeight="1">
      <c r="A44" s="281"/>
      <c r="B44" s="1" t="str">
        <f t="shared" si="1"/>
        <v/>
      </c>
      <c r="C44" s="281"/>
      <c r="D44" s="281"/>
      <c r="E44" s="1" t="str">
        <f t="shared" si="2"/>
        <v/>
      </c>
      <c r="F44" s="281"/>
      <c r="G44" s="281"/>
      <c r="H44" s="281"/>
      <c r="I44" s="281"/>
      <c r="J44" s="1" t="str">
        <f t="shared" si="3"/>
        <v/>
      </c>
      <c r="K44" s="1" t="str">
        <f t="shared" si="4"/>
        <v/>
      </c>
      <c r="L44" s="1" t="str">
        <f t="shared" si="5"/>
        <v/>
      </c>
      <c r="M44" s="1">
        <f t="shared" si="6"/>
        <v>1</v>
      </c>
      <c r="N44" s="1">
        <f t="shared" si="7"/>
        <v>0</v>
      </c>
      <c r="O44" s="1">
        <f t="shared" si="8"/>
        <v>0</v>
      </c>
      <c r="P44" s="1">
        <f t="shared" si="9"/>
        <v>0</v>
      </c>
      <c r="Q44" s="1">
        <f t="shared" si="10"/>
        <v>0</v>
      </c>
      <c r="R44" s="281"/>
      <c r="S44" s="281"/>
      <c r="T44" s="1">
        <f t="shared" si="11"/>
        <v>0</v>
      </c>
    </row>
    <row r="45" ht="15.75" customHeight="1">
      <c r="A45" s="281"/>
      <c r="B45" s="1" t="str">
        <f t="shared" si="1"/>
        <v/>
      </c>
      <c r="C45" s="281"/>
      <c r="D45" s="281"/>
      <c r="E45" s="1" t="str">
        <f t="shared" si="2"/>
        <v/>
      </c>
      <c r="F45" s="281"/>
      <c r="G45" s="281"/>
      <c r="H45" s="281"/>
      <c r="I45" s="281"/>
      <c r="J45" s="1" t="str">
        <f t="shared" si="3"/>
        <v/>
      </c>
      <c r="K45" s="1" t="str">
        <f t="shared" si="4"/>
        <v/>
      </c>
      <c r="L45" s="1" t="str">
        <f t="shared" si="5"/>
        <v/>
      </c>
      <c r="M45" s="1">
        <f t="shared" si="6"/>
        <v>1</v>
      </c>
      <c r="N45" s="1">
        <f t="shared" si="7"/>
        <v>0</v>
      </c>
      <c r="O45" s="1">
        <f t="shared" si="8"/>
        <v>0</v>
      </c>
      <c r="P45" s="1">
        <f t="shared" si="9"/>
        <v>0</v>
      </c>
      <c r="Q45" s="1">
        <f t="shared" si="10"/>
        <v>0</v>
      </c>
      <c r="R45" s="281"/>
      <c r="S45" s="281"/>
      <c r="T45" s="1">
        <f t="shared" si="11"/>
        <v>0</v>
      </c>
    </row>
    <row r="46" ht="15.75" customHeight="1">
      <c r="A46" s="281"/>
      <c r="B46" s="1" t="str">
        <f t="shared" si="1"/>
        <v/>
      </c>
      <c r="C46" s="281"/>
      <c r="D46" s="281"/>
      <c r="E46" s="1" t="str">
        <f t="shared" si="2"/>
        <v/>
      </c>
      <c r="F46" s="281"/>
      <c r="G46" s="281"/>
      <c r="H46" s="281"/>
      <c r="I46" s="281"/>
      <c r="J46" s="1" t="str">
        <f t="shared" si="3"/>
        <v/>
      </c>
      <c r="K46" s="1" t="str">
        <f t="shared" si="4"/>
        <v/>
      </c>
      <c r="L46" s="1" t="str">
        <f t="shared" si="5"/>
        <v/>
      </c>
      <c r="M46" s="1">
        <f t="shared" si="6"/>
        <v>1</v>
      </c>
      <c r="N46" s="1">
        <f t="shared" si="7"/>
        <v>0</v>
      </c>
      <c r="O46" s="1">
        <f t="shared" si="8"/>
        <v>0</v>
      </c>
      <c r="P46" s="1">
        <f t="shared" si="9"/>
        <v>0</v>
      </c>
      <c r="Q46" s="1">
        <f t="shared" si="10"/>
        <v>0</v>
      </c>
      <c r="R46" s="281"/>
      <c r="S46" s="281"/>
      <c r="T46" s="1">
        <f t="shared" si="11"/>
        <v>0</v>
      </c>
    </row>
    <row r="47" ht="15.75" customHeight="1">
      <c r="A47" s="281"/>
      <c r="B47" s="1" t="str">
        <f t="shared" si="1"/>
        <v/>
      </c>
      <c r="C47" s="281"/>
      <c r="D47" s="281"/>
      <c r="E47" s="1" t="str">
        <f t="shared" si="2"/>
        <v/>
      </c>
      <c r="F47" s="281"/>
      <c r="G47" s="281"/>
      <c r="H47" s="281"/>
      <c r="I47" s="281"/>
      <c r="J47" s="1" t="str">
        <f t="shared" si="3"/>
        <v/>
      </c>
      <c r="K47" s="1" t="str">
        <f t="shared" si="4"/>
        <v/>
      </c>
      <c r="L47" s="1" t="str">
        <f t="shared" si="5"/>
        <v/>
      </c>
      <c r="M47" s="1">
        <f t="shared" si="6"/>
        <v>1</v>
      </c>
      <c r="N47" s="1">
        <f t="shared" si="7"/>
        <v>0</v>
      </c>
      <c r="O47" s="1">
        <f t="shared" si="8"/>
        <v>0</v>
      </c>
      <c r="P47" s="1">
        <f t="shared" si="9"/>
        <v>0</v>
      </c>
      <c r="Q47" s="1">
        <f t="shared" si="10"/>
        <v>0</v>
      </c>
      <c r="R47" s="281"/>
      <c r="S47" s="281"/>
      <c r="T47" s="1">
        <f t="shared" si="11"/>
        <v>0</v>
      </c>
    </row>
    <row r="48" ht="15.75" customHeight="1">
      <c r="A48" s="281"/>
      <c r="B48" s="1" t="str">
        <f t="shared" si="1"/>
        <v/>
      </c>
      <c r="C48" s="281"/>
      <c r="D48" s="281"/>
      <c r="E48" s="1" t="str">
        <f t="shared" si="2"/>
        <v/>
      </c>
      <c r="F48" s="281"/>
      <c r="G48" s="281"/>
      <c r="H48" s="281"/>
      <c r="I48" s="281"/>
      <c r="J48" s="1" t="str">
        <f t="shared" si="3"/>
        <v/>
      </c>
      <c r="K48" s="1" t="str">
        <f t="shared" si="4"/>
        <v/>
      </c>
      <c r="L48" s="1" t="str">
        <f t="shared" si="5"/>
        <v/>
      </c>
      <c r="M48" s="1">
        <f t="shared" si="6"/>
        <v>1</v>
      </c>
      <c r="N48" s="1">
        <f t="shared" si="7"/>
        <v>0</v>
      </c>
      <c r="O48" s="1">
        <f t="shared" si="8"/>
        <v>0</v>
      </c>
      <c r="P48" s="1">
        <f t="shared" si="9"/>
        <v>0</v>
      </c>
      <c r="Q48" s="1">
        <f t="shared" si="10"/>
        <v>0</v>
      </c>
      <c r="R48" s="281"/>
      <c r="S48" s="281"/>
      <c r="T48" s="1">
        <f t="shared" si="11"/>
        <v>0</v>
      </c>
    </row>
    <row r="49" ht="15.75" customHeight="1">
      <c r="A49" s="281"/>
      <c r="B49" s="1" t="str">
        <f t="shared" si="1"/>
        <v/>
      </c>
      <c r="C49" s="281"/>
      <c r="D49" s="281"/>
      <c r="E49" s="1" t="str">
        <f t="shared" si="2"/>
        <v/>
      </c>
      <c r="F49" s="281"/>
      <c r="G49" s="281"/>
      <c r="H49" s="281"/>
      <c r="I49" s="281"/>
      <c r="J49" s="1" t="str">
        <f t="shared" si="3"/>
        <v/>
      </c>
      <c r="K49" s="1" t="str">
        <f t="shared" si="4"/>
        <v/>
      </c>
      <c r="L49" s="1" t="str">
        <f t="shared" si="5"/>
        <v/>
      </c>
      <c r="M49" s="1">
        <f t="shared" si="6"/>
        <v>1</v>
      </c>
      <c r="N49" s="1">
        <f t="shared" si="7"/>
        <v>0</v>
      </c>
      <c r="O49" s="1">
        <f t="shared" si="8"/>
        <v>0</v>
      </c>
      <c r="P49" s="1">
        <f t="shared" si="9"/>
        <v>0</v>
      </c>
      <c r="Q49" s="1">
        <f t="shared" si="10"/>
        <v>0</v>
      </c>
      <c r="R49" s="281"/>
      <c r="S49" s="281"/>
      <c r="T49" s="1">
        <f t="shared" si="11"/>
        <v>0</v>
      </c>
    </row>
    <row r="50" ht="15.75" customHeight="1">
      <c r="A50" s="281"/>
      <c r="B50" s="1" t="str">
        <f t="shared" si="1"/>
        <v/>
      </c>
      <c r="C50" s="281"/>
      <c r="D50" s="281"/>
      <c r="E50" s="1" t="str">
        <f t="shared" si="2"/>
        <v/>
      </c>
      <c r="F50" s="281"/>
      <c r="G50" s="281"/>
      <c r="H50" s="281"/>
      <c r="I50" s="281"/>
      <c r="J50" s="1" t="str">
        <f t="shared" si="3"/>
        <v/>
      </c>
      <c r="K50" s="1" t="str">
        <f t="shared" si="4"/>
        <v/>
      </c>
      <c r="L50" s="1" t="str">
        <f t="shared" si="5"/>
        <v/>
      </c>
      <c r="M50" s="1">
        <f t="shared" si="6"/>
        <v>1</v>
      </c>
      <c r="N50" s="1">
        <f t="shared" si="7"/>
        <v>0</v>
      </c>
      <c r="O50" s="1">
        <f t="shared" si="8"/>
        <v>0</v>
      </c>
      <c r="P50" s="1">
        <f t="shared" si="9"/>
        <v>0</v>
      </c>
      <c r="Q50" s="1">
        <f t="shared" si="10"/>
        <v>0</v>
      </c>
      <c r="R50" s="281"/>
      <c r="S50" s="281"/>
      <c r="T50" s="1">
        <f t="shared" si="11"/>
        <v>0</v>
      </c>
    </row>
    <row r="51" ht="15.75" customHeight="1">
      <c r="A51" s="281"/>
      <c r="B51" s="1" t="str">
        <f t="shared" si="1"/>
        <v/>
      </c>
      <c r="C51" s="281"/>
      <c r="D51" s="281"/>
      <c r="E51" s="1" t="str">
        <f t="shared" si="2"/>
        <v/>
      </c>
      <c r="F51" s="281"/>
      <c r="G51" s="281"/>
      <c r="H51" s="281"/>
      <c r="I51" s="281"/>
      <c r="J51" s="1" t="str">
        <f t="shared" si="3"/>
        <v/>
      </c>
      <c r="K51" s="1" t="str">
        <f t="shared" si="4"/>
        <v/>
      </c>
      <c r="L51" s="1" t="str">
        <f t="shared" si="5"/>
        <v/>
      </c>
      <c r="M51" s="1">
        <f t="shared" si="6"/>
        <v>1</v>
      </c>
      <c r="N51" s="1">
        <f t="shared" si="7"/>
        <v>0</v>
      </c>
      <c r="O51" s="1">
        <f t="shared" si="8"/>
        <v>0</v>
      </c>
      <c r="P51" s="1">
        <f t="shared" si="9"/>
        <v>0</v>
      </c>
      <c r="Q51" s="1">
        <f t="shared" si="10"/>
        <v>0</v>
      </c>
      <c r="R51" s="281"/>
      <c r="S51" s="281"/>
      <c r="T51" s="1">
        <f t="shared" si="11"/>
        <v>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c r="A177" s="281"/>
      <c r="B177" s="1" t="str">
        <f t="shared" si="1"/>
        <v/>
      </c>
      <c r="C177" s="281"/>
      <c r="D177" s="281"/>
      <c r="E177" s="1" t="str">
        <f t="shared" si="2"/>
        <v/>
      </c>
      <c r="F177" s="281"/>
      <c r="G177" s="281"/>
      <c r="H177" s="281"/>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1"/>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7">
      <formula1>"FL,Reach,OP,Swing"</formula1>
    </dataValidation>
  </dataValidation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678</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Andres'!$B$8:$B$177,B8)=0),1,0))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Andres'!$B$8:$B$177,B9)=0),1,0))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Andres'!$B$8:$B$177,B10)=0),1,0))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Andres'!$B$8:$B$177,B11)=0),1,0))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Andres'!$B$8:$B$177,B12)=0),1,0))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Andres'!$B$8:$B$177,B13)=0),1,0))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Andres'!$B$8:$B$177,B14)=0),1,0))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Andres'!$B$8:$B$177,B15)=0),1,0))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Andres'!$B$8:$B$177,B16)=0),1,0))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Andres'!$B$8:$B$177,B17)=0),1,0))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Andres'!$B$8:$B$177,B18)=0),1,0))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Andres'!$B$8:$B$177,B19)=0),1,0))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Andres'!$B$8:$B$177,B20)=0),1,0))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Andres'!$B$8:$B$177,B21)=0),1,0))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Andres'!$B$8:$B$177,B22)=0),1,0))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Andres'!$B$8:$B$177,B23)=0),1,0))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Andres'!$B$8:$B$177,B24)=0),1,0))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Andres'!$B$8:$B$177,B25)=0),1,0))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Andres'!$B$8:$B$177,B26)=0),1,0))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Andres'!$B$8:$B$177,B27)=0),1,0))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Andres'!$B$8:$B$177,B28)=0),1,0))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Andres'!$B$8:$B$177,B29)=0),1,0))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Andres'!$B$8:$B$177,B30)=0),1,0))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Andres'!$B$8:$B$177,B31)=0),1,0))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Andres'!$B$8:$B$177,B32)=0),1,0))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Andres'!$B$8:$B$177,B33)=0),1,0))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Andres'!$B$8:$B$177,B34)=0),1,0))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Andres'!$B$8:$B$177,B35)=0),1,0))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Andres'!$B$8:$B$177,B36)=0),1,0))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Andres'!$B$8:$B$177,B37)=0),1,0))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Andres'!$B$8:$B$177,B38)=0),1,0))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Andres'!$B$8:$B$177,B39)=0),1,0))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Andres'!$B$8:$B$177,B40)=0),1,0))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Andres'!$B$8:$B$177,B41)=0),1,0))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Andres'!$B$8:$B$177,B42)=0),1,0))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Andres'!$B$8:$B$177,B43)=0),1,0))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Andres'!$B$8:$B$177,B44)=0),1,0))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Andres'!$B$8:$B$177,B45)=0),1,0))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Andres'!$B$8:$B$177,B46)=0),1,0))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Andres'!$B$8:$B$177,B47)=0),1,0))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Andres'!$B$8:$B$177,B48)=0),1,0))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Andres'!$B$8:$B$177,B49)=0),1,0))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Andres'!$B$8:$B$177,B50)=0),1,0))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Andres'!$B$8:$B$177,B51)=0),1,0))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Andres'!$B$8:$B$177,B52)=0),1,0))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Andres'!$B$8:$B$177,B53)=0),1,0))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Andres'!$B$8:$B$177,B54)=0),1,0))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Andres'!$B$8:$B$177,B55)=0),1,0))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Andres'!$B$8:$B$177,B56)=0),1,0))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Andres'!$B$8:$B$177,B57)=0),1,0))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Andres'!$B$8:$B$177,B58)=0),1,0))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Andres'!$B$8:$B$177,B59)=0),1,0))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Andres'!$B$8:$B$177,B60)=0),1,0))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Andres'!$B$8:$B$177,B61)=0),1,0))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Andres'!$B$8:$B$177,B62)=0),1,0))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Andres'!$B$8:$B$177,B63)=0),1,0))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Andres'!$B$8:$B$177,B64)=0),1,0))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Andres'!$B$8:$B$177,B65)=0),1,0))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Andres'!$B$8:$B$177,B66)=0),1,0))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Andres'!$B$8:$B$177,B67)=0),1,0))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Andres'!$B$8:$B$177,B68)=0),1,0))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Andres'!$B$8:$B$177,B69)=0),1,0))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Andres'!$B$8:$B$177,B70)=0),1,0))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Andres'!$B$8:$B$177,B71)=0),1,0))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Andres'!$B$8:$B$177,B72)=0),1,0))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Andres'!$B$8:$B$177,B73)=0),1,0))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Andres'!$B$8:$B$177,B74)=0),1,0))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Andres'!$B$8:$B$177,B75)=0),1,0))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Andres'!$B$8:$B$177,B76)=0),1,0))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Andres'!$B$8:$B$177,B77)=0),1,0))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Andres'!$B$8:$B$177,B78)=0),1,0))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Andres'!$B$8:$B$177,B79)=0),1,0))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Andres'!$B$8:$B$177,B80)=0),1,0))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Andres'!$B$8:$B$177,B81)=0),1,0))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Andres'!$B$8:$B$177,B82)=0),1,0))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Andres'!$B$8:$B$177,B83)=0),1,0))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Andres'!$B$8:$B$177,B84)=0),1,0))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Andres'!$B$8:$B$177,B85)=0),1,0))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Andres'!$B$8:$B$177,B86)=0),1,0))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Andres'!$B$8:$B$177,B87)=0),1,0))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Andres'!$B$8:$B$177,B88)=0),1,0))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Andres'!$B$8:$B$177,B89)=0),1,0))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Andres'!$B$8:$B$177,B90)=0),1,0))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Andres'!$B$8:$B$177,B91)=0),1,0))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Andres'!$B$8:$B$177,B92)=0),1,0))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Andres'!$B$8:$B$177,B93)=0),1,0))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Andres'!$B$8:$B$177,B94)=0),1,0))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Andres'!$B$8:$B$177,B95)=0),1,0))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Andres'!$B$8:$B$177,B96)=0),1,0))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Andres'!$B$8:$B$177,B97)=0),1,0))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Andres'!$B$8:$B$177,B98)=0),1,0))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Andres'!$B$8:$B$177,B99)=0),1,0))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Andres'!$B$8:$B$177,B100)=0),1,0))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Andres'!$B$8:$B$177,B101)=0),1,0))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Andres'!$B$8:$B$177,B102)=0),1,0))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Andres'!$B$8:$B$177,B103)=0),1,0))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Andres'!$B$8:$B$177,B104)=0),1,0))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Andres'!$B$8:$B$177,B105)=0),1,0))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Andres'!$B$8:$B$177,B106)=0),1,0))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Andres'!$B$8:$B$177,B107)=0),1,0))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Andres'!$B$8:$B$177,B108)=0),1,0))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Andres'!$B$8:$B$177,B109)=0),1,0))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Andres'!$B$8:$B$177,B110)=0),1,0))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Andres'!$B$8:$B$177,B111)=0),1,0))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Andres'!$B$8:$B$177,B112)=0),1,0))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Andres'!$B$8:$B$177,B113)=0),1,0))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Andres'!$B$8:$B$177,B114)=0),1,0))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Andres'!$B$8:$B$177,B115)=0),1,0))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Andres'!$B$8:$B$177,B116)=0),1,0))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Andres'!$B$8:$B$177,B117)=0),1,0))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Andres'!$B$8:$B$177,B118)=0),1,0))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Andres'!$B$8:$B$177,B119)=0),1,0))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Andres'!$B$8:$B$177,B120)=0),1,0))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Andres'!$B$8:$B$177,B121)=0),1,0))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Andres'!$B$8:$B$177,B122)=0),1,0))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Andres'!$B$8:$B$177,B123)=0),1,0))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Andres'!$B$8:$B$177,B124)=0),1,0))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Andres'!$B$8:$B$177,B125)=0),1,0))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Andres'!$B$8:$B$177,B126)=0),1,0))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Andres'!$B$8:$B$177,B127)=0),1,0))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Andres'!$B$8:$B$177,B128)=0),1,0))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Andres'!$B$8:$B$177,B129)=0),1,0))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Andres'!$B$8:$B$177,B130)=0),1,0))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Andres'!$B$8:$B$177,B131)=0),1,0))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Andres'!$B$8:$B$177,B132)=0),1,0))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Andres'!$B$8:$B$177,B133)=0),1,0))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Andres'!$B$8:$B$177,B134)=0),1,0))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Andres'!$B$8:$B$177,B135)=0),1,0))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Andres'!$B$8:$B$177,B136)=0),1,0))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Andres'!$B$8:$B$177,B137)=0),1,0))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Andres'!$B$8:$B$177,B138)=0),1,0))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Andres'!$B$8:$B$177,B139)=0),1,0))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Andres'!$B$8:$B$177,B140)=0),1,0))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Andres'!$B$8:$B$177,B141)=0),1,0))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Andres'!$B$8:$B$177,B142)=0),1,0))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Andres'!$B$8:$B$177,B143)=0),1,0))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Andres'!$B$8:$B$177,B144)=0),1,0))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Andres'!$B$8:$B$177,B145)=0),1,0))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Andres'!$B$8:$B$177,B146)=0),1,0))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Andres'!$B$8:$B$177,B147)=0),1,0))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Andres'!$B$8:$B$177,B148)=0),1,0))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Andres'!$B$8:$B$177,B149)=0),1,0))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Andres'!$B$8:$B$177,B150)=0),1,0))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Andres'!$B$8:$B$177,B151)=0),1,0))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Andres'!$B$8:$B$177,B152)=0),1,0))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Andres'!$B$8:$B$177,B153)=0),1,0))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Andres'!$B$8:$B$177,B154)=0),1,0))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Andres'!$B$8:$B$177,B155)=0),1,0))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Andres'!$B$8:$B$177,B156)=0),1,0))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Andres'!$B$8:$B$177,B157)=0),1,0))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Andres'!$B$8:$B$177,B158)=0),1,0))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Andres'!$B$8:$B$177,B159)=0),1,0))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Andres'!$B$8:$B$177,B160)=0),1,0))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Andres'!$B$8:$B$177,B161)=0),1,0))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Andres'!$B$8:$B$177,B162)=0),1,0))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Andres'!$B$8:$B$177,B163)=0),1,0))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Andres'!$B$8:$B$177,B164)=0),1,0))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Andres'!$B$8:$B$177,B165)=0),1,0))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Andres'!$B$8:$B$177,B166)=0),1,0))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Andres'!$B$8:$B$177,B167)=0),1,0))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Andres'!$B$8:$B$177,B168)=0),1,0))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Andres'!$B$8:$B$177,B169)=0),1,0))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Andres'!$B$8:$B$177,B170)=0),1,0))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Andres'!$B$8:$B$177,B171)=0),1,0))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Andres'!$B$8:$B$177,B172)=0),1,0))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Andres'!$B$8:$B$177,B173)=0),1,0))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Andres'!$B$8:$B$177,B174)=0),1,0))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Andres'!$B$8:$B$177,B175)=0),1,0))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Andres'!$B$8:$B$177,B176)=0),1,0))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Andres'!$B$8:$B$177,B177)=0),1,0))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5.29"/>
    <col customWidth="1" min="2" max="6" width="8.0"/>
    <col customWidth="1" min="7" max="7" width="8.29"/>
    <col customWidth="1" min="8" max="8" width="7.86"/>
    <col customWidth="1" min="9" max="11" width="7.0"/>
    <col customWidth="1" min="12" max="12" width="8.0"/>
    <col customWidth="1" min="13" max="13" width="7.0"/>
    <col customWidth="1" min="14" max="14" width="8.0"/>
    <col customWidth="1" min="15" max="17" width="9.0"/>
    <col customWidth="1" min="18" max="18" width="7.29"/>
    <col customWidth="1" min="19" max="19" width="23.14"/>
    <col customWidth="1" min="20" max="20" width="5.0"/>
    <col customWidth="1" min="21" max="21" width="28.29"/>
    <col customWidth="1" min="22" max="22" width="19.14"/>
    <col customWidth="1" min="23" max="23" width="19.86"/>
    <col customWidth="1" min="24" max="26" width="8.43"/>
  </cols>
  <sheetData>
    <row r="1">
      <c r="A1" s="78" t="s">
        <v>603</v>
      </c>
      <c r="B1" s="1" t="s">
        <v>678</v>
      </c>
      <c r="G1" s="286"/>
      <c r="H1" s="286"/>
      <c r="L1" s="1" t="s">
        <v>575</v>
      </c>
      <c r="M1" s="1">
        <f>Params!B8</f>
        <v>1.1</v>
      </c>
      <c r="O1" s="1" t="s">
        <v>771</v>
      </c>
      <c r="P1" s="1">
        <f>Params!B9</f>
        <v>300</v>
      </c>
      <c r="Q1" s="1" t="s">
        <v>772</v>
      </c>
      <c r="R1" s="1">
        <f>Params!B7</f>
        <v>1.2</v>
      </c>
    </row>
    <row r="2">
      <c r="A2" s="78"/>
      <c r="G2" s="286"/>
      <c r="H2" s="286"/>
    </row>
    <row r="3">
      <c r="A3" s="78"/>
      <c r="G3" s="286"/>
      <c r="H3" s="286"/>
    </row>
    <row r="4">
      <c r="A4" s="287" t="s">
        <v>773</v>
      </c>
      <c r="B4" s="279" t="s">
        <v>740</v>
      </c>
      <c r="C4" s="279" t="s">
        <v>774</v>
      </c>
      <c r="D4" s="279" t="s">
        <v>775</v>
      </c>
      <c r="E4" s="279" t="s">
        <v>776</v>
      </c>
      <c r="F4" s="279" t="s">
        <v>746</v>
      </c>
      <c r="G4" s="286"/>
      <c r="H4" s="286"/>
    </row>
    <row r="5">
      <c r="A5" s="78">
        <f>SUMIFS(Q8:Q177,K8:K177,FALSE())</f>
        <v>8440.427</v>
      </c>
      <c r="B5" s="1">
        <f>SUMIFS(N8:N177,K8:K177,FALSE())</f>
        <v>4580</v>
      </c>
      <c r="C5" s="288">
        <f>IF(B5=0,0,60*A5/B5)</f>
        <v>110.5732795</v>
      </c>
      <c r="D5" s="1">
        <f>SUM(C8:C177)</f>
        <v>7488</v>
      </c>
      <c r="E5" s="1">
        <f>SUM(R8:R177)</f>
        <v>34</v>
      </c>
      <c r="F5" s="1">
        <f>SUM(T8:T177)</f>
        <v>21</v>
      </c>
      <c r="G5" s="286"/>
      <c r="H5" s="286"/>
    </row>
    <row r="6">
      <c r="A6" s="78"/>
      <c r="G6" s="286"/>
      <c r="H6" s="286"/>
    </row>
    <row r="7">
      <c r="A7" s="289" t="s">
        <v>2</v>
      </c>
      <c r="B7" s="265" t="s">
        <v>777</v>
      </c>
      <c r="C7" s="265" t="s">
        <v>778</v>
      </c>
      <c r="D7" s="265" t="s">
        <v>779</v>
      </c>
      <c r="E7" s="265" t="s">
        <v>780</v>
      </c>
      <c r="F7" s="265" t="s">
        <v>781</v>
      </c>
      <c r="G7" s="290" t="s">
        <v>782</v>
      </c>
      <c r="H7" s="290"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809</v>
      </c>
      <c r="W7" s="1" t="s">
        <v>810</v>
      </c>
    </row>
    <row r="8">
      <c r="A8" s="291">
        <v>46266.0</v>
      </c>
      <c r="B8" s="1">
        <f t="shared" ref="B8:B177" si="1">IF(A8="","",INT(A8))</f>
        <v>46266</v>
      </c>
      <c r="C8" s="281">
        <v>104.0</v>
      </c>
      <c r="D8" s="281">
        <v>39.0</v>
      </c>
      <c r="E8" s="1">
        <f t="shared" ref="E8:E177" si="2">IF(OR(C8="",N(D8)=0),"",C8/D8)</f>
        <v>2.666666667</v>
      </c>
      <c r="F8" s="281" t="s">
        <v>811</v>
      </c>
      <c r="G8" s="282">
        <v>0.30833333333333335</v>
      </c>
      <c r="H8" s="282">
        <v>0.3597222222222222</v>
      </c>
      <c r="I8" s="281"/>
      <c r="J8" s="292">
        <f t="shared" ref="J8:J177" si="3">IF(OR(NOT(ISNUMBER(G8)),NOT(ISNUMBER(H8))),"",ROUND((H8-G8)*1440,0)-N(I8))</f>
        <v>74</v>
      </c>
      <c r="K8" s="1" t="b">
        <f t="shared" ref="K8:K177" si="4">IF(C8="","",OR(C8&lt;30,N(D8)&lt;10))</f>
        <v>0</v>
      </c>
      <c r="L8" s="1">
        <f t="shared" ref="L8:L177" si="5">IF(C8="","",IF(K8,1,IF(E8&lt;=1.94,1.65,IF(E8&lt;=2.44,1.25,IF(E8&lt;=2.8,1.16,IF(E8&lt;=3.09,1.05,IF(E8&lt;=3.5,0.95,IF(E8&lt;=3.95,0.82,IF(E8&lt;=5.05,0.65,IF(E8&lt;=8,0.6,IF(E8&lt;=15,0.45,0.3)))))))))))</f>
        <v>1.16</v>
      </c>
      <c r="M8" s="1">
        <f t="shared" ref="M8:M177" si="6">IF(OR(F8="Reach",F8="OP",F8="Swing"),$R$1,1)</f>
        <v>1</v>
      </c>
      <c r="N8" s="292">
        <f t="shared" ref="N8:N177" si="7">IF(OR(A8="",N(J8)&lt;=0),0,IF(K8,MAX(J8,15),J8))</f>
        <v>74</v>
      </c>
      <c r="O8" s="1">
        <f t="shared" ref="O8:O177" si="8">IF(C8="",0,C8*L8*$M$1*M8)</f>
        <v>132.704</v>
      </c>
      <c r="P8" s="292">
        <f t="shared" ref="P8:P177" si="9">$P$1/60*N8</f>
        <v>370</v>
      </c>
      <c r="Q8" s="1">
        <f t="shared" ref="Q8:Q177" si="10">MIN(O8,P8)</f>
        <v>132.704</v>
      </c>
      <c r="R8" s="281"/>
      <c r="S8" s="281"/>
      <c r="T8" s="1">
        <f t="shared" ref="T8:T177" si="11">IF(B8="",0,IF(COUNTIF($B$8:B8,B8)=1,1,0))</f>
        <v>1</v>
      </c>
    </row>
    <row r="9">
      <c r="A9" s="291">
        <v>46266.0</v>
      </c>
      <c r="B9" s="1">
        <f t="shared" si="1"/>
        <v>46266</v>
      </c>
      <c r="C9" s="281">
        <f>65+78</f>
        <v>143</v>
      </c>
      <c r="D9" s="281">
        <v>79.0</v>
      </c>
      <c r="E9" s="1">
        <f t="shared" si="2"/>
        <v>1.810126582</v>
      </c>
      <c r="F9" s="281" t="s">
        <v>811</v>
      </c>
      <c r="G9" s="282">
        <v>0.3611111111111111</v>
      </c>
      <c r="H9" s="282">
        <v>0.43333333333333335</v>
      </c>
      <c r="I9" s="281"/>
      <c r="J9" s="292">
        <f t="shared" si="3"/>
        <v>104</v>
      </c>
      <c r="K9" s="1" t="b">
        <f t="shared" si="4"/>
        <v>0</v>
      </c>
      <c r="L9" s="1">
        <f t="shared" si="5"/>
        <v>1.65</v>
      </c>
      <c r="M9" s="1">
        <f t="shared" si="6"/>
        <v>1</v>
      </c>
      <c r="N9" s="292">
        <f t="shared" si="7"/>
        <v>104</v>
      </c>
      <c r="O9" s="1">
        <f t="shared" si="8"/>
        <v>259.545</v>
      </c>
      <c r="P9" s="292">
        <f t="shared" si="9"/>
        <v>520</v>
      </c>
      <c r="Q9" s="1">
        <f t="shared" si="10"/>
        <v>259.545</v>
      </c>
      <c r="R9" s="281"/>
      <c r="S9" s="281"/>
      <c r="T9" s="1">
        <f t="shared" si="11"/>
        <v>0</v>
      </c>
    </row>
    <row r="10">
      <c r="A10" s="291">
        <v>46266.0</v>
      </c>
      <c r="B10" s="1">
        <f t="shared" si="1"/>
        <v>46266</v>
      </c>
      <c r="C10" s="281">
        <v>22.0</v>
      </c>
      <c r="D10" s="281">
        <v>14.0</v>
      </c>
      <c r="E10" s="1">
        <f t="shared" si="2"/>
        <v>1.571428571</v>
      </c>
      <c r="F10" s="281" t="s">
        <v>811</v>
      </c>
      <c r="G10" s="282">
        <v>0.5111111111111111</v>
      </c>
      <c r="H10" s="282">
        <v>0.53125</v>
      </c>
      <c r="I10" s="281"/>
      <c r="J10" s="292">
        <f t="shared" si="3"/>
        <v>29</v>
      </c>
      <c r="K10" s="1" t="b">
        <f t="shared" si="4"/>
        <v>1</v>
      </c>
      <c r="L10" s="1">
        <f t="shared" si="5"/>
        <v>1</v>
      </c>
      <c r="M10" s="1">
        <f t="shared" si="6"/>
        <v>1</v>
      </c>
      <c r="N10" s="292">
        <f t="shared" si="7"/>
        <v>29</v>
      </c>
      <c r="O10" s="1">
        <f t="shared" si="8"/>
        <v>24.2</v>
      </c>
      <c r="P10" s="292">
        <f t="shared" si="9"/>
        <v>145</v>
      </c>
      <c r="Q10" s="1">
        <f t="shared" si="10"/>
        <v>24.2</v>
      </c>
      <c r="R10" s="281"/>
      <c r="S10" s="281"/>
      <c r="T10" s="1">
        <f t="shared" si="11"/>
        <v>0</v>
      </c>
    </row>
    <row r="11">
      <c r="A11" s="291">
        <v>46268.0</v>
      </c>
      <c r="B11" s="1">
        <f t="shared" si="1"/>
        <v>46268</v>
      </c>
      <c r="C11" s="281">
        <f>69+88</f>
        <v>157</v>
      </c>
      <c r="D11" s="281">
        <v>80.0</v>
      </c>
      <c r="E11" s="1">
        <f t="shared" si="2"/>
        <v>1.9625</v>
      </c>
      <c r="F11" s="281" t="s">
        <v>811</v>
      </c>
      <c r="G11" s="282">
        <v>0.30972222222222223</v>
      </c>
      <c r="H11" s="282">
        <v>0.39861111111111114</v>
      </c>
      <c r="I11" s="281"/>
      <c r="J11" s="292">
        <f t="shared" si="3"/>
        <v>128</v>
      </c>
      <c r="K11" s="1" t="b">
        <f t="shared" si="4"/>
        <v>0</v>
      </c>
      <c r="L11" s="1">
        <f t="shared" si="5"/>
        <v>1.25</v>
      </c>
      <c r="M11" s="1">
        <f t="shared" si="6"/>
        <v>1</v>
      </c>
      <c r="N11" s="292">
        <f t="shared" si="7"/>
        <v>128</v>
      </c>
      <c r="O11" s="1">
        <f t="shared" si="8"/>
        <v>215.875</v>
      </c>
      <c r="P11" s="292">
        <f t="shared" si="9"/>
        <v>640</v>
      </c>
      <c r="Q11" s="1">
        <f t="shared" si="10"/>
        <v>215.875</v>
      </c>
      <c r="R11" s="281">
        <v>1.0</v>
      </c>
      <c r="S11" s="281" t="s">
        <v>812</v>
      </c>
      <c r="T11" s="1">
        <f t="shared" si="11"/>
        <v>1</v>
      </c>
    </row>
    <row r="12">
      <c r="A12" s="291">
        <v>46268.0</v>
      </c>
      <c r="B12" s="1">
        <f t="shared" si="1"/>
        <v>46268</v>
      </c>
      <c r="C12" s="281">
        <v>61.0</v>
      </c>
      <c r="D12" s="281">
        <v>40.0</v>
      </c>
      <c r="E12" s="1">
        <f t="shared" si="2"/>
        <v>1.525</v>
      </c>
      <c r="F12" s="281" t="s">
        <v>811</v>
      </c>
      <c r="G12" s="282">
        <v>0.50625</v>
      </c>
      <c r="H12" s="282">
        <v>0.5513888888888889</v>
      </c>
      <c r="I12" s="281"/>
      <c r="J12" s="292">
        <f t="shared" si="3"/>
        <v>65</v>
      </c>
      <c r="K12" s="1" t="b">
        <f t="shared" si="4"/>
        <v>0</v>
      </c>
      <c r="L12" s="1">
        <f t="shared" si="5"/>
        <v>1.65</v>
      </c>
      <c r="M12" s="1">
        <f t="shared" si="6"/>
        <v>1</v>
      </c>
      <c r="N12" s="292">
        <f t="shared" si="7"/>
        <v>65</v>
      </c>
      <c r="O12" s="1">
        <f t="shared" si="8"/>
        <v>110.715</v>
      </c>
      <c r="P12" s="292">
        <f t="shared" si="9"/>
        <v>325</v>
      </c>
      <c r="Q12" s="1">
        <f t="shared" si="10"/>
        <v>110.715</v>
      </c>
      <c r="R12" s="281">
        <v>1.0</v>
      </c>
      <c r="S12" s="281" t="s">
        <v>813</v>
      </c>
      <c r="T12" s="1">
        <f t="shared" si="11"/>
        <v>0</v>
      </c>
    </row>
    <row r="13">
      <c r="A13" s="291">
        <v>46269.0</v>
      </c>
      <c r="B13" s="1">
        <f t="shared" si="1"/>
        <v>46269</v>
      </c>
      <c r="C13" s="281">
        <v>12.0</v>
      </c>
      <c r="D13" s="281">
        <v>3.0</v>
      </c>
      <c r="E13" s="1">
        <f t="shared" si="2"/>
        <v>4</v>
      </c>
      <c r="F13" s="281" t="s">
        <v>811</v>
      </c>
      <c r="G13" s="282">
        <v>0.30940972222222224</v>
      </c>
      <c r="H13" s="282">
        <v>0.3350462962962963</v>
      </c>
      <c r="I13" s="281"/>
      <c r="J13" s="292">
        <f t="shared" si="3"/>
        <v>37</v>
      </c>
      <c r="K13" s="1" t="b">
        <f t="shared" si="4"/>
        <v>1</v>
      </c>
      <c r="L13" s="1">
        <f t="shared" si="5"/>
        <v>1</v>
      </c>
      <c r="M13" s="1">
        <f t="shared" si="6"/>
        <v>1</v>
      </c>
      <c r="N13" s="292">
        <f t="shared" si="7"/>
        <v>37</v>
      </c>
      <c r="O13" s="1">
        <f t="shared" si="8"/>
        <v>13.2</v>
      </c>
      <c r="P13" s="292">
        <f t="shared" si="9"/>
        <v>185</v>
      </c>
      <c r="Q13" s="1">
        <f t="shared" si="10"/>
        <v>13.2</v>
      </c>
      <c r="R13" s="281"/>
      <c r="S13" s="281"/>
      <c r="T13" s="1">
        <f t="shared" si="11"/>
        <v>1</v>
      </c>
      <c r="V13" s="242" t="s">
        <v>814</v>
      </c>
      <c r="W13" s="242" t="s">
        <v>815</v>
      </c>
    </row>
    <row r="14">
      <c r="A14" s="291">
        <v>46269.0</v>
      </c>
      <c r="B14" s="1">
        <f t="shared" si="1"/>
        <v>46269</v>
      </c>
      <c r="C14" s="281">
        <v>1.0</v>
      </c>
      <c r="D14" s="281">
        <v>1.0</v>
      </c>
      <c r="E14" s="1">
        <f t="shared" si="2"/>
        <v>1</v>
      </c>
      <c r="F14" s="281" t="s">
        <v>811</v>
      </c>
      <c r="G14" s="282">
        <v>0.8132638888888889</v>
      </c>
      <c r="H14" s="282">
        <v>0.8141898148148148</v>
      </c>
      <c r="I14" s="281"/>
      <c r="J14" s="292">
        <f t="shared" si="3"/>
        <v>1</v>
      </c>
      <c r="K14" s="1" t="b">
        <f t="shared" si="4"/>
        <v>1</v>
      </c>
      <c r="L14" s="1">
        <f t="shared" si="5"/>
        <v>1</v>
      </c>
      <c r="M14" s="1">
        <f t="shared" si="6"/>
        <v>1</v>
      </c>
      <c r="N14" s="292">
        <f t="shared" si="7"/>
        <v>15</v>
      </c>
      <c r="O14" s="1">
        <f t="shared" si="8"/>
        <v>1.1</v>
      </c>
      <c r="P14" s="292">
        <f t="shared" si="9"/>
        <v>75</v>
      </c>
      <c r="Q14" s="1">
        <f t="shared" si="10"/>
        <v>1.1</v>
      </c>
      <c r="R14" s="281"/>
      <c r="S14" s="281"/>
      <c r="T14" s="1">
        <f t="shared" si="11"/>
        <v>0</v>
      </c>
      <c r="V14" s="294" t="s">
        <v>816</v>
      </c>
      <c r="W14" s="294" t="s">
        <v>817</v>
      </c>
    </row>
    <row r="15">
      <c r="A15" s="291">
        <v>46269.0</v>
      </c>
      <c r="B15" s="1">
        <f t="shared" si="1"/>
        <v>46269</v>
      </c>
      <c r="C15" s="281">
        <v>58.0</v>
      </c>
      <c r="D15" s="281">
        <v>42.0</v>
      </c>
      <c r="E15" s="1">
        <f t="shared" si="2"/>
        <v>1.380952381</v>
      </c>
      <c r="F15" s="281" t="s">
        <v>811</v>
      </c>
      <c r="G15" s="282">
        <v>0.5105671296296296</v>
      </c>
      <c r="H15" s="282">
        <v>0.548125</v>
      </c>
      <c r="I15" s="281"/>
      <c r="J15" s="292">
        <f t="shared" si="3"/>
        <v>54</v>
      </c>
      <c r="K15" s="1" t="b">
        <f t="shared" si="4"/>
        <v>0</v>
      </c>
      <c r="L15" s="1">
        <f t="shared" si="5"/>
        <v>1.65</v>
      </c>
      <c r="M15" s="1">
        <f t="shared" si="6"/>
        <v>1</v>
      </c>
      <c r="N15" s="292">
        <f t="shared" si="7"/>
        <v>54</v>
      </c>
      <c r="O15" s="1">
        <f t="shared" si="8"/>
        <v>105.27</v>
      </c>
      <c r="P15" s="292">
        <f t="shared" si="9"/>
        <v>270</v>
      </c>
      <c r="Q15" s="1">
        <f t="shared" si="10"/>
        <v>105.27</v>
      </c>
      <c r="R15" s="281"/>
      <c r="S15" s="281"/>
      <c r="T15" s="1">
        <f t="shared" si="11"/>
        <v>0</v>
      </c>
      <c r="V15" s="294" t="s">
        <v>818</v>
      </c>
      <c r="W15" s="294" t="s">
        <v>819</v>
      </c>
    </row>
    <row r="16">
      <c r="A16" s="291">
        <v>46271.0</v>
      </c>
      <c r="B16" s="1">
        <f t="shared" si="1"/>
        <v>46271</v>
      </c>
      <c r="C16" s="281">
        <v>414.0</v>
      </c>
      <c r="D16" s="281">
        <v>71.0</v>
      </c>
      <c r="E16" s="1">
        <f t="shared" si="2"/>
        <v>5.830985915</v>
      </c>
      <c r="F16" s="281" t="s">
        <v>811</v>
      </c>
      <c r="G16" s="282">
        <v>0.3073032407407407</v>
      </c>
      <c r="H16" s="282">
        <v>0.40414351851851854</v>
      </c>
      <c r="I16" s="281"/>
      <c r="J16" s="292">
        <f t="shared" si="3"/>
        <v>139</v>
      </c>
      <c r="K16" s="1" t="b">
        <f t="shared" si="4"/>
        <v>0</v>
      </c>
      <c r="L16" s="1">
        <f t="shared" si="5"/>
        <v>0.6</v>
      </c>
      <c r="M16" s="1">
        <f t="shared" si="6"/>
        <v>1</v>
      </c>
      <c r="N16" s="292">
        <f t="shared" si="7"/>
        <v>139</v>
      </c>
      <c r="O16" s="1">
        <f t="shared" si="8"/>
        <v>273.24</v>
      </c>
      <c r="P16" s="292">
        <f t="shared" si="9"/>
        <v>695</v>
      </c>
      <c r="Q16" s="1">
        <f t="shared" si="10"/>
        <v>273.24</v>
      </c>
      <c r="R16" s="281">
        <v>6.0</v>
      </c>
      <c r="S16" s="281" t="s">
        <v>820</v>
      </c>
      <c r="T16" s="1">
        <f t="shared" si="11"/>
        <v>1</v>
      </c>
      <c r="V16" s="294" t="s">
        <v>821</v>
      </c>
      <c r="W16" s="294" t="s">
        <v>822</v>
      </c>
    </row>
    <row r="17">
      <c r="A17" s="291">
        <v>46271.0</v>
      </c>
      <c r="B17" s="1">
        <f t="shared" si="1"/>
        <v>46271</v>
      </c>
      <c r="C17" s="281">
        <v>228.0</v>
      </c>
      <c r="D17" s="281">
        <v>80.0</v>
      </c>
      <c r="E17" s="1">
        <f t="shared" si="2"/>
        <v>2.85</v>
      </c>
      <c r="F17" s="281" t="s">
        <v>811</v>
      </c>
      <c r="G17" s="282">
        <v>0.40434027777777776</v>
      </c>
      <c r="H17" s="282">
        <v>0.4831944444444444</v>
      </c>
      <c r="I17" s="281"/>
      <c r="J17" s="292">
        <f t="shared" si="3"/>
        <v>114</v>
      </c>
      <c r="K17" s="1" t="b">
        <f t="shared" si="4"/>
        <v>0</v>
      </c>
      <c r="L17" s="1">
        <f t="shared" si="5"/>
        <v>1.05</v>
      </c>
      <c r="M17" s="1">
        <f t="shared" si="6"/>
        <v>1</v>
      </c>
      <c r="N17" s="292">
        <f t="shared" si="7"/>
        <v>114</v>
      </c>
      <c r="O17" s="1">
        <f t="shared" si="8"/>
        <v>263.34</v>
      </c>
      <c r="P17" s="292">
        <f t="shared" si="9"/>
        <v>570</v>
      </c>
      <c r="Q17" s="1">
        <f t="shared" si="10"/>
        <v>263.34</v>
      </c>
      <c r="R17" s="281"/>
      <c r="S17" s="281"/>
      <c r="T17" s="1">
        <f t="shared" si="11"/>
        <v>0</v>
      </c>
      <c r="V17" s="294" t="s">
        <v>823</v>
      </c>
      <c r="W17" s="294" t="s">
        <v>824</v>
      </c>
    </row>
    <row r="18">
      <c r="A18" s="291">
        <v>46273.0</v>
      </c>
      <c r="B18" s="1">
        <f t="shared" si="1"/>
        <v>46273</v>
      </c>
      <c r="C18" s="281">
        <v>175.0</v>
      </c>
      <c r="D18" s="281">
        <v>79.0</v>
      </c>
      <c r="E18" s="1">
        <f t="shared" si="2"/>
        <v>2.215189873</v>
      </c>
      <c r="F18" s="281" t="s">
        <v>811</v>
      </c>
      <c r="G18" s="282">
        <v>0.3586574074074074</v>
      </c>
      <c r="H18" s="282">
        <v>0.4403009259259259</v>
      </c>
      <c r="I18" s="281"/>
      <c r="J18" s="292">
        <f t="shared" si="3"/>
        <v>118</v>
      </c>
      <c r="K18" s="1" t="b">
        <f t="shared" si="4"/>
        <v>0</v>
      </c>
      <c r="L18" s="1">
        <f t="shared" si="5"/>
        <v>1.25</v>
      </c>
      <c r="M18" s="1">
        <f t="shared" si="6"/>
        <v>1</v>
      </c>
      <c r="N18" s="292">
        <f t="shared" si="7"/>
        <v>118</v>
      </c>
      <c r="O18" s="1">
        <f t="shared" si="8"/>
        <v>240.625</v>
      </c>
      <c r="P18" s="292">
        <f t="shared" si="9"/>
        <v>590</v>
      </c>
      <c r="Q18" s="1">
        <f t="shared" si="10"/>
        <v>240.625</v>
      </c>
      <c r="R18" s="281"/>
      <c r="S18" s="281"/>
      <c r="T18" s="1">
        <f t="shared" si="11"/>
        <v>1</v>
      </c>
      <c r="V18" s="294" t="s">
        <v>825</v>
      </c>
      <c r="W18" s="294" t="s">
        <v>826</v>
      </c>
    </row>
    <row r="19">
      <c r="A19" s="291">
        <v>46273.0</v>
      </c>
      <c r="B19" s="1">
        <f t="shared" si="1"/>
        <v>46273</v>
      </c>
      <c r="C19" s="281">
        <v>164.0</v>
      </c>
      <c r="D19" s="281">
        <v>40.0</v>
      </c>
      <c r="E19" s="1">
        <f t="shared" si="2"/>
        <v>4.1</v>
      </c>
      <c r="F19" s="281" t="s">
        <v>811</v>
      </c>
      <c r="G19" s="282">
        <v>0.3054398148148148</v>
      </c>
      <c r="H19" s="282">
        <v>0.3539351851851852</v>
      </c>
      <c r="I19" s="281"/>
      <c r="J19" s="292">
        <f t="shared" si="3"/>
        <v>70</v>
      </c>
      <c r="K19" s="1" t="b">
        <f t="shared" si="4"/>
        <v>0</v>
      </c>
      <c r="L19" s="1">
        <f t="shared" si="5"/>
        <v>0.65</v>
      </c>
      <c r="M19" s="1">
        <f t="shared" si="6"/>
        <v>1</v>
      </c>
      <c r="N19" s="292">
        <f t="shared" si="7"/>
        <v>70</v>
      </c>
      <c r="O19" s="1">
        <f t="shared" si="8"/>
        <v>117.26</v>
      </c>
      <c r="P19" s="292">
        <f t="shared" si="9"/>
        <v>350</v>
      </c>
      <c r="Q19" s="1">
        <f t="shared" si="10"/>
        <v>117.26</v>
      </c>
      <c r="R19" s="281"/>
      <c r="S19" s="281"/>
      <c r="T19" s="1">
        <f t="shared" si="11"/>
        <v>0</v>
      </c>
      <c r="V19" s="294" t="s">
        <v>827</v>
      </c>
      <c r="W19" s="294" t="s">
        <v>828</v>
      </c>
    </row>
    <row r="20">
      <c r="A20" s="291">
        <v>46275.0</v>
      </c>
      <c r="B20" s="1">
        <f t="shared" si="1"/>
        <v>46275</v>
      </c>
      <c r="C20" s="281">
        <v>98.0</v>
      </c>
      <c r="D20" s="281">
        <v>39.0</v>
      </c>
      <c r="E20" s="1">
        <f t="shared" si="2"/>
        <v>2.512820513</v>
      </c>
      <c r="F20" s="281" t="s">
        <v>811</v>
      </c>
      <c r="G20" s="282">
        <v>0.3101157407407407</v>
      </c>
      <c r="H20" s="282">
        <v>0.3566666666666667</v>
      </c>
      <c r="I20" s="281"/>
      <c r="J20" s="292">
        <f t="shared" si="3"/>
        <v>67</v>
      </c>
      <c r="K20" s="1" t="b">
        <f t="shared" si="4"/>
        <v>0</v>
      </c>
      <c r="L20" s="1">
        <f t="shared" si="5"/>
        <v>1.16</v>
      </c>
      <c r="M20" s="1">
        <f t="shared" si="6"/>
        <v>1</v>
      </c>
      <c r="N20" s="292">
        <f t="shared" si="7"/>
        <v>67</v>
      </c>
      <c r="O20" s="1">
        <f t="shared" si="8"/>
        <v>125.048</v>
      </c>
      <c r="P20" s="292">
        <f t="shared" si="9"/>
        <v>335</v>
      </c>
      <c r="Q20" s="1">
        <f t="shared" si="10"/>
        <v>125.048</v>
      </c>
      <c r="R20" s="281">
        <v>1.0</v>
      </c>
      <c r="S20" s="281" t="s">
        <v>829</v>
      </c>
      <c r="T20" s="1">
        <f t="shared" si="11"/>
        <v>1</v>
      </c>
      <c r="V20" s="294" t="s">
        <v>830</v>
      </c>
      <c r="W20" s="294" t="s">
        <v>831</v>
      </c>
    </row>
    <row r="21" ht="15.75" customHeight="1">
      <c r="A21" s="291">
        <v>46275.0</v>
      </c>
      <c r="B21" s="1">
        <f t="shared" si="1"/>
        <v>46275</v>
      </c>
      <c r="C21" s="281">
        <v>48.0</v>
      </c>
      <c r="D21" s="281">
        <v>31.0</v>
      </c>
      <c r="E21" s="1">
        <f t="shared" si="2"/>
        <v>1.548387097</v>
      </c>
      <c r="F21" s="281" t="s">
        <v>811</v>
      </c>
      <c r="G21" s="282">
        <v>0.4177430555555556</v>
      </c>
      <c r="H21" s="282">
        <v>0.44158564814814816</v>
      </c>
      <c r="I21" s="281"/>
      <c r="J21" s="292">
        <f t="shared" si="3"/>
        <v>34</v>
      </c>
      <c r="K21" s="1" t="b">
        <f t="shared" si="4"/>
        <v>0</v>
      </c>
      <c r="L21" s="1">
        <f t="shared" si="5"/>
        <v>1.65</v>
      </c>
      <c r="M21" s="1">
        <f t="shared" si="6"/>
        <v>1</v>
      </c>
      <c r="N21" s="292">
        <f t="shared" si="7"/>
        <v>34</v>
      </c>
      <c r="O21" s="1">
        <f t="shared" si="8"/>
        <v>87.12</v>
      </c>
      <c r="P21" s="292">
        <f t="shared" si="9"/>
        <v>170</v>
      </c>
      <c r="Q21" s="1">
        <f t="shared" si="10"/>
        <v>87.12</v>
      </c>
      <c r="R21" s="281"/>
      <c r="S21" s="281"/>
      <c r="T21" s="1">
        <f t="shared" si="11"/>
        <v>0</v>
      </c>
      <c r="V21" s="294" t="s">
        <v>832</v>
      </c>
      <c r="W21" s="294" t="s">
        <v>833</v>
      </c>
    </row>
    <row r="22" ht="15.75" customHeight="1">
      <c r="A22" s="291">
        <v>46275.0</v>
      </c>
      <c r="B22" s="1">
        <f t="shared" si="1"/>
        <v>46275</v>
      </c>
      <c r="C22" s="281">
        <v>98.0</v>
      </c>
      <c r="D22" s="281">
        <v>48.0</v>
      </c>
      <c r="E22" s="1">
        <f t="shared" si="2"/>
        <v>2.041666667</v>
      </c>
      <c r="F22" s="281" t="s">
        <v>811</v>
      </c>
      <c r="G22" s="282">
        <v>0.35684027777777777</v>
      </c>
      <c r="H22" s="282">
        <v>0.41747685185185185</v>
      </c>
      <c r="I22" s="281"/>
      <c r="J22" s="292">
        <f t="shared" si="3"/>
        <v>87</v>
      </c>
      <c r="K22" s="1" t="b">
        <f t="shared" si="4"/>
        <v>0</v>
      </c>
      <c r="L22" s="1">
        <f t="shared" si="5"/>
        <v>1.25</v>
      </c>
      <c r="M22" s="1">
        <f t="shared" si="6"/>
        <v>1</v>
      </c>
      <c r="N22" s="292">
        <f t="shared" si="7"/>
        <v>87</v>
      </c>
      <c r="O22" s="1">
        <f t="shared" si="8"/>
        <v>134.75</v>
      </c>
      <c r="P22" s="292">
        <f t="shared" si="9"/>
        <v>435</v>
      </c>
      <c r="Q22" s="1">
        <f t="shared" si="10"/>
        <v>134.75</v>
      </c>
      <c r="R22" s="281"/>
      <c r="S22" s="281"/>
      <c r="T22" s="1">
        <f t="shared" si="11"/>
        <v>0</v>
      </c>
      <c r="V22" s="294" t="s">
        <v>834</v>
      </c>
      <c r="W22" s="294" t="s">
        <v>835</v>
      </c>
    </row>
    <row r="23" ht="15.75" customHeight="1">
      <c r="A23" s="291">
        <v>46276.0</v>
      </c>
      <c r="B23" s="1">
        <f t="shared" si="1"/>
        <v>46276</v>
      </c>
      <c r="C23" s="281">
        <v>149.0</v>
      </c>
      <c r="D23" s="281">
        <v>59.0</v>
      </c>
      <c r="E23" s="1">
        <f t="shared" si="2"/>
        <v>2.525423729</v>
      </c>
      <c r="F23" s="281" t="s">
        <v>811</v>
      </c>
      <c r="G23" s="282">
        <v>0.3011226851851852</v>
      </c>
      <c r="H23" s="282">
        <v>0.3858101851851852</v>
      </c>
      <c r="I23" s="281"/>
      <c r="J23" s="292">
        <f t="shared" si="3"/>
        <v>122</v>
      </c>
      <c r="K23" s="1" t="b">
        <f t="shared" si="4"/>
        <v>0</v>
      </c>
      <c r="L23" s="1">
        <f t="shared" si="5"/>
        <v>1.16</v>
      </c>
      <c r="M23" s="1">
        <f t="shared" si="6"/>
        <v>1</v>
      </c>
      <c r="N23" s="292">
        <f t="shared" si="7"/>
        <v>122</v>
      </c>
      <c r="O23" s="1">
        <f t="shared" si="8"/>
        <v>190.124</v>
      </c>
      <c r="P23" s="292">
        <f t="shared" si="9"/>
        <v>610</v>
      </c>
      <c r="Q23" s="1">
        <f t="shared" si="10"/>
        <v>190.124</v>
      </c>
      <c r="R23" s="281"/>
      <c r="S23" s="281"/>
      <c r="T23" s="1">
        <f t="shared" si="11"/>
        <v>1</v>
      </c>
      <c r="V23" s="294" t="s">
        <v>837</v>
      </c>
      <c r="W23" s="294" t="s">
        <v>838</v>
      </c>
    </row>
    <row r="24" ht="15.75" customHeight="1">
      <c r="A24" s="291">
        <v>46276.0</v>
      </c>
      <c r="B24" s="1">
        <f t="shared" si="1"/>
        <v>46276</v>
      </c>
      <c r="C24" s="281">
        <v>259.0</v>
      </c>
      <c r="D24" s="281">
        <v>80.0</v>
      </c>
      <c r="E24" s="1">
        <f t="shared" si="2"/>
        <v>3.2375</v>
      </c>
      <c r="F24" s="281" t="s">
        <v>811</v>
      </c>
      <c r="G24" s="282">
        <v>0.3864814814814815</v>
      </c>
      <c r="H24" s="282">
        <v>0.4647222222222222</v>
      </c>
      <c r="I24" s="281"/>
      <c r="J24" s="292">
        <f t="shared" si="3"/>
        <v>113</v>
      </c>
      <c r="K24" s="1" t="b">
        <f t="shared" si="4"/>
        <v>0</v>
      </c>
      <c r="L24" s="1">
        <f t="shared" si="5"/>
        <v>0.95</v>
      </c>
      <c r="M24" s="1">
        <f t="shared" si="6"/>
        <v>1</v>
      </c>
      <c r="N24" s="292">
        <f t="shared" si="7"/>
        <v>113</v>
      </c>
      <c r="O24" s="1">
        <f t="shared" si="8"/>
        <v>270.655</v>
      </c>
      <c r="P24" s="292">
        <f t="shared" si="9"/>
        <v>565</v>
      </c>
      <c r="Q24" s="1">
        <f t="shared" si="10"/>
        <v>270.655</v>
      </c>
      <c r="R24" s="281"/>
      <c r="S24" s="281"/>
      <c r="T24" s="1">
        <f t="shared" si="11"/>
        <v>0</v>
      </c>
      <c r="V24" s="294" t="s">
        <v>839</v>
      </c>
      <c r="W24" s="294" t="s">
        <v>840</v>
      </c>
    </row>
    <row r="25" ht="15.75" customHeight="1">
      <c r="A25" s="291">
        <v>46276.0</v>
      </c>
      <c r="B25" s="1">
        <f t="shared" si="1"/>
        <v>46276</v>
      </c>
      <c r="C25" s="281">
        <v>38.0</v>
      </c>
      <c r="D25" s="281">
        <v>26.0</v>
      </c>
      <c r="E25" s="1">
        <f t="shared" si="2"/>
        <v>1.461538462</v>
      </c>
      <c r="F25" s="281" t="s">
        <v>811</v>
      </c>
      <c r="G25" s="282">
        <v>0.5078472222222222</v>
      </c>
      <c r="H25" s="282">
        <v>0.5438888888888889</v>
      </c>
      <c r="I25" s="281"/>
      <c r="J25" s="292">
        <f t="shared" si="3"/>
        <v>52</v>
      </c>
      <c r="K25" s="1" t="b">
        <f t="shared" si="4"/>
        <v>0</v>
      </c>
      <c r="L25" s="1">
        <f t="shared" si="5"/>
        <v>1.65</v>
      </c>
      <c r="M25" s="1">
        <f t="shared" si="6"/>
        <v>1</v>
      </c>
      <c r="N25" s="292">
        <f t="shared" si="7"/>
        <v>52</v>
      </c>
      <c r="O25" s="1">
        <f t="shared" si="8"/>
        <v>68.97</v>
      </c>
      <c r="P25" s="292">
        <f t="shared" si="9"/>
        <v>260</v>
      </c>
      <c r="Q25" s="1">
        <f t="shared" si="10"/>
        <v>68.97</v>
      </c>
      <c r="R25" s="281"/>
      <c r="S25" s="281"/>
      <c r="T25" s="1">
        <f t="shared" si="11"/>
        <v>0</v>
      </c>
      <c r="V25" s="294" t="s">
        <v>843</v>
      </c>
      <c r="W25" s="294" t="s">
        <v>844</v>
      </c>
    </row>
    <row r="26" ht="15.75" customHeight="1">
      <c r="A26" s="291">
        <v>46278.0</v>
      </c>
      <c r="B26" s="1">
        <f t="shared" si="1"/>
        <v>46278</v>
      </c>
      <c r="C26" s="281">
        <v>167.0</v>
      </c>
      <c r="D26" s="281">
        <v>74.0</v>
      </c>
      <c r="E26" s="1">
        <f t="shared" si="2"/>
        <v>2.256756757</v>
      </c>
      <c r="F26" s="281" t="s">
        <v>811</v>
      </c>
      <c r="G26" s="282">
        <v>0.35650462962962964</v>
      </c>
      <c r="H26" s="282">
        <v>0.43542824074074077</v>
      </c>
      <c r="I26" s="281"/>
      <c r="J26" s="292">
        <f t="shared" si="3"/>
        <v>114</v>
      </c>
      <c r="K26" s="1" t="b">
        <f t="shared" si="4"/>
        <v>0</v>
      </c>
      <c r="L26" s="1">
        <f t="shared" si="5"/>
        <v>1.25</v>
      </c>
      <c r="M26" s="1">
        <f t="shared" si="6"/>
        <v>1</v>
      </c>
      <c r="N26" s="292">
        <f t="shared" si="7"/>
        <v>114</v>
      </c>
      <c r="O26" s="1">
        <f t="shared" si="8"/>
        <v>229.625</v>
      </c>
      <c r="P26" s="292">
        <f t="shared" si="9"/>
        <v>570</v>
      </c>
      <c r="Q26" s="1">
        <f t="shared" si="10"/>
        <v>229.625</v>
      </c>
      <c r="R26" s="281"/>
      <c r="S26" s="281"/>
      <c r="T26" s="1">
        <f t="shared" si="11"/>
        <v>1</v>
      </c>
      <c r="V26" s="294" t="s">
        <v>845</v>
      </c>
      <c r="W26" s="294" t="s">
        <v>846</v>
      </c>
    </row>
    <row r="27" ht="15.75" customHeight="1">
      <c r="A27" s="291">
        <v>46278.0</v>
      </c>
      <c r="B27" s="1">
        <f t="shared" si="1"/>
        <v>46278</v>
      </c>
      <c r="C27" s="281">
        <v>135.0</v>
      </c>
      <c r="D27" s="281">
        <v>40.0</v>
      </c>
      <c r="E27" s="1">
        <f t="shared" si="2"/>
        <v>3.375</v>
      </c>
      <c r="F27" s="281" t="s">
        <v>811</v>
      </c>
      <c r="G27" s="282">
        <v>0.30346064814814816</v>
      </c>
      <c r="H27" s="282">
        <v>0.3564583333333333</v>
      </c>
      <c r="I27" s="281"/>
      <c r="J27" s="292">
        <f t="shared" si="3"/>
        <v>76</v>
      </c>
      <c r="K27" s="1" t="b">
        <f t="shared" si="4"/>
        <v>0</v>
      </c>
      <c r="L27" s="1">
        <f t="shared" si="5"/>
        <v>0.95</v>
      </c>
      <c r="M27" s="1">
        <f t="shared" si="6"/>
        <v>1</v>
      </c>
      <c r="N27" s="292">
        <f t="shared" si="7"/>
        <v>76</v>
      </c>
      <c r="O27" s="1">
        <f t="shared" si="8"/>
        <v>141.075</v>
      </c>
      <c r="P27" s="292">
        <f t="shared" si="9"/>
        <v>380</v>
      </c>
      <c r="Q27" s="1">
        <f t="shared" si="10"/>
        <v>141.075</v>
      </c>
      <c r="R27" s="281"/>
      <c r="S27" s="281"/>
      <c r="T27" s="1">
        <f t="shared" si="11"/>
        <v>0</v>
      </c>
      <c r="V27" s="294" t="s">
        <v>847</v>
      </c>
      <c r="W27" s="294" t="s">
        <v>848</v>
      </c>
    </row>
    <row r="28" ht="15.75" customHeight="1">
      <c r="A28" s="291">
        <v>46278.0</v>
      </c>
      <c r="B28" s="1">
        <f t="shared" si="1"/>
        <v>46278</v>
      </c>
      <c r="C28" s="281">
        <v>67.0</v>
      </c>
      <c r="D28" s="281">
        <v>27.0</v>
      </c>
      <c r="E28" s="1">
        <f t="shared" si="2"/>
        <v>2.481481481</v>
      </c>
      <c r="F28" s="281" t="s">
        <v>811</v>
      </c>
      <c r="G28" s="282">
        <v>0.5054398148148148</v>
      </c>
      <c r="H28" s="282">
        <v>0.5441203703703704</v>
      </c>
      <c r="I28" s="281"/>
      <c r="J28" s="292">
        <f t="shared" si="3"/>
        <v>56</v>
      </c>
      <c r="K28" s="1" t="b">
        <f t="shared" si="4"/>
        <v>0</v>
      </c>
      <c r="L28" s="1">
        <f t="shared" si="5"/>
        <v>1.16</v>
      </c>
      <c r="M28" s="1">
        <f t="shared" si="6"/>
        <v>1</v>
      </c>
      <c r="N28" s="292">
        <f t="shared" si="7"/>
        <v>56</v>
      </c>
      <c r="O28" s="1">
        <f t="shared" si="8"/>
        <v>85.492</v>
      </c>
      <c r="P28" s="292">
        <f t="shared" si="9"/>
        <v>280</v>
      </c>
      <c r="Q28" s="1">
        <f t="shared" si="10"/>
        <v>85.492</v>
      </c>
      <c r="R28" s="281"/>
      <c r="S28" s="281"/>
      <c r="T28" s="1">
        <f t="shared" si="11"/>
        <v>0</v>
      </c>
      <c r="V28" s="294" t="s">
        <v>849</v>
      </c>
      <c r="W28" s="294" t="s">
        <v>850</v>
      </c>
    </row>
    <row r="29" ht="15.75" customHeight="1">
      <c r="A29" s="291">
        <v>46279.0</v>
      </c>
      <c r="B29" s="1">
        <f t="shared" si="1"/>
        <v>46279</v>
      </c>
      <c r="C29" s="281">
        <v>279.0</v>
      </c>
      <c r="D29" s="281">
        <v>54.0</v>
      </c>
      <c r="E29" s="1">
        <f t="shared" si="2"/>
        <v>5.166666667</v>
      </c>
      <c r="F29" s="281" t="s">
        <v>811</v>
      </c>
      <c r="G29" s="282">
        <v>0.3079513888888889</v>
      </c>
      <c r="H29" s="282">
        <v>0.37831018518518517</v>
      </c>
      <c r="I29" s="281"/>
      <c r="J29" s="292">
        <f t="shared" si="3"/>
        <v>101</v>
      </c>
      <c r="K29" s="1" t="b">
        <f t="shared" si="4"/>
        <v>0</v>
      </c>
      <c r="L29" s="1">
        <f t="shared" si="5"/>
        <v>0.6</v>
      </c>
      <c r="M29" s="1">
        <f t="shared" si="6"/>
        <v>1</v>
      </c>
      <c r="N29" s="292">
        <f t="shared" si="7"/>
        <v>101</v>
      </c>
      <c r="O29" s="1">
        <f t="shared" si="8"/>
        <v>184.14</v>
      </c>
      <c r="P29" s="292">
        <f t="shared" si="9"/>
        <v>505</v>
      </c>
      <c r="Q29" s="1">
        <f t="shared" si="10"/>
        <v>184.14</v>
      </c>
      <c r="R29" s="281"/>
      <c r="S29" s="281"/>
      <c r="T29" s="1">
        <f t="shared" si="11"/>
        <v>1</v>
      </c>
      <c r="V29" s="294" t="s">
        <v>851</v>
      </c>
      <c r="W29" s="294" t="s">
        <v>852</v>
      </c>
    </row>
    <row r="30" ht="15.75" customHeight="1">
      <c r="A30" s="291">
        <v>46279.0</v>
      </c>
      <c r="B30" s="1">
        <f t="shared" si="1"/>
        <v>46279</v>
      </c>
      <c r="C30" s="281">
        <v>117.0</v>
      </c>
      <c r="D30" s="281">
        <v>60.0</v>
      </c>
      <c r="E30" s="1">
        <f t="shared" si="2"/>
        <v>1.95</v>
      </c>
      <c r="F30" s="281" t="s">
        <v>811</v>
      </c>
      <c r="G30" s="282">
        <v>0.3784722222222222</v>
      </c>
      <c r="H30" s="282">
        <v>0.4400115740740741</v>
      </c>
      <c r="I30" s="281"/>
      <c r="J30" s="292">
        <f t="shared" si="3"/>
        <v>89</v>
      </c>
      <c r="K30" s="1" t="b">
        <f t="shared" si="4"/>
        <v>0</v>
      </c>
      <c r="L30" s="1">
        <f t="shared" si="5"/>
        <v>1.25</v>
      </c>
      <c r="M30" s="1">
        <f t="shared" si="6"/>
        <v>1</v>
      </c>
      <c r="N30" s="292">
        <f t="shared" si="7"/>
        <v>89</v>
      </c>
      <c r="O30" s="1">
        <f t="shared" si="8"/>
        <v>160.875</v>
      </c>
      <c r="P30" s="292">
        <f t="shared" si="9"/>
        <v>445</v>
      </c>
      <c r="Q30" s="1">
        <f t="shared" si="10"/>
        <v>160.875</v>
      </c>
      <c r="R30" s="281"/>
      <c r="S30" s="281"/>
      <c r="T30" s="1">
        <f t="shared" si="11"/>
        <v>0</v>
      </c>
      <c r="V30" s="294" t="s">
        <v>854</v>
      </c>
      <c r="W30" s="294" t="s">
        <v>855</v>
      </c>
    </row>
    <row r="31" ht="15.75" customHeight="1">
      <c r="A31" s="291">
        <v>46279.0</v>
      </c>
      <c r="B31" s="1">
        <f t="shared" si="1"/>
        <v>46279</v>
      </c>
      <c r="C31" s="281">
        <v>71.0</v>
      </c>
      <c r="D31" s="281">
        <v>26.0</v>
      </c>
      <c r="E31" s="1">
        <f t="shared" si="2"/>
        <v>2.730769231</v>
      </c>
      <c r="F31" s="281" t="s">
        <v>811</v>
      </c>
      <c r="G31" s="282">
        <v>0.5072685185185185</v>
      </c>
      <c r="H31" s="282">
        <v>0.5412037037037037</v>
      </c>
      <c r="I31" s="281"/>
      <c r="J31" s="292">
        <f t="shared" si="3"/>
        <v>49</v>
      </c>
      <c r="K31" s="1" t="b">
        <f t="shared" si="4"/>
        <v>0</v>
      </c>
      <c r="L31" s="1">
        <f t="shared" si="5"/>
        <v>1.16</v>
      </c>
      <c r="M31" s="1">
        <f t="shared" si="6"/>
        <v>1</v>
      </c>
      <c r="N31" s="292">
        <f t="shared" si="7"/>
        <v>49</v>
      </c>
      <c r="O31" s="1">
        <f t="shared" si="8"/>
        <v>90.596</v>
      </c>
      <c r="P31" s="292">
        <f t="shared" si="9"/>
        <v>245</v>
      </c>
      <c r="Q31" s="1">
        <f t="shared" si="10"/>
        <v>90.596</v>
      </c>
      <c r="R31" s="281"/>
      <c r="S31" s="281"/>
      <c r="T31" s="1">
        <f t="shared" si="11"/>
        <v>0</v>
      </c>
      <c r="V31" s="294" t="s">
        <v>856</v>
      </c>
      <c r="W31" s="294" t="s">
        <v>857</v>
      </c>
    </row>
    <row r="32" ht="15.75" customHeight="1">
      <c r="A32" s="291">
        <v>46279.0</v>
      </c>
      <c r="B32" s="1">
        <f t="shared" si="1"/>
        <v>46279</v>
      </c>
      <c r="C32" s="281">
        <v>32.0</v>
      </c>
      <c r="D32" s="281">
        <v>25.0</v>
      </c>
      <c r="E32" s="1">
        <f t="shared" si="2"/>
        <v>1.28</v>
      </c>
      <c r="F32" s="281" t="s">
        <v>811</v>
      </c>
      <c r="G32" s="282">
        <v>0.5911111111111111</v>
      </c>
      <c r="H32" s="282">
        <v>0.6173611111111111</v>
      </c>
      <c r="I32" s="281"/>
      <c r="J32" s="292">
        <f t="shared" si="3"/>
        <v>38</v>
      </c>
      <c r="K32" s="1" t="b">
        <f t="shared" si="4"/>
        <v>0</v>
      </c>
      <c r="L32" s="1">
        <f t="shared" si="5"/>
        <v>1.65</v>
      </c>
      <c r="M32" s="1">
        <f t="shared" si="6"/>
        <v>1</v>
      </c>
      <c r="N32" s="292">
        <f t="shared" si="7"/>
        <v>38</v>
      </c>
      <c r="O32" s="1">
        <f t="shared" si="8"/>
        <v>58.08</v>
      </c>
      <c r="P32" s="292">
        <f t="shared" si="9"/>
        <v>190</v>
      </c>
      <c r="Q32" s="1">
        <f t="shared" si="10"/>
        <v>58.08</v>
      </c>
      <c r="R32" s="281"/>
      <c r="S32" s="281"/>
      <c r="T32" s="1">
        <f t="shared" si="11"/>
        <v>0</v>
      </c>
      <c r="V32" s="294" t="s">
        <v>858</v>
      </c>
      <c r="W32" s="294" t="s">
        <v>859</v>
      </c>
    </row>
    <row r="33" ht="15.75" customHeight="1">
      <c r="A33" s="291">
        <v>46280.0</v>
      </c>
      <c r="B33" s="1">
        <f t="shared" si="1"/>
        <v>46280</v>
      </c>
      <c r="C33" s="281">
        <v>160.0</v>
      </c>
      <c r="D33" s="281">
        <v>49.0</v>
      </c>
      <c r="E33" s="1">
        <f t="shared" si="2"/>
        <v>3.265306122</v>
      </c>
      <c r="F33" s="281" t="s">
        <v>811</v>
      </c>
      <c r="G33" s="282">
        <v>0.3035069444444444</v>
      </c>
      <c r="H33" s="282">
        <v>0.3646990740740741</v>
      </c>
      <c r="I33" s="281"/>
      <c r="J33" s="292">
        <f t="shared" si="3"/>
        <v>88</v>
      </c>
      <c r="K33" s="1" t="b">
        <f t="shared" si="4"/>
        <v>0</v>
      </c>
      <c r="L33" s="1">
        <f t="shared" si="5"/>
        <v>0.95</v>
      </c>
      <c r="M33" s="1">
        <f t="shared" si="6"/>
        <v>1</v>
      </c>
      <c r="N33" s="292">
        <f t="shared" si="7"/>
        <v>88</v>
      </c>
      <c r="O33" s="1">
        <f t="shared" si="8"/>
        <v>167.2</v>
      </c>
      <c r="P33" s="292">
        <f t="shared" si="9"/>
        <v>440</v>
      </c>
      <c r="Q33" s="1">
        <f t="shared" si="10"/>
        <v>167.2</v>
      </c>
      <c r="R33" s="281">
        <v>2.0</v>
      </c>
      <c r="S33" s="281" t="s">
        <v>860</v>
      </c>
      <c r="T33" s="1">
        <f t="shared" si="11"/>
        <v>1</v>
      </c>
      <c r="V33" s="294" t="s">
        <v>861</v>
      </c>
      <c r="W33" s="294" t="s">
        <v>862</v>
      </c>
    </row>
    <row r="34" ht="15.75" customHeight="1">
      <c r="A34" s="291">
        <v>46280.0</v>
      </c>
      <c r="B34" s="1">
        <f t="shared" si="1"/>
        <v>46280</v>
      </c>
      <c r="C34" s="281">
        <v>193.0</v>
      </c>
      <c r="D34" s="281">
        <v>70.0</v>
      </c>
      <c r="E34" s="1">
        <f t="shared" si="2"/>
        <v>2.757142857</v>
      </c>
      <c r="F34" s="281" t="s">
        <v>811</v>
      </c>
      <c r="G34" s="282">
        <v>0.3648032407407407</v>
      </c>
      <c r="H34" s="282">
        <v>0.4199074074074074</v>
      </c>
      <c r="I34" s="281"/>
      <c r="J34" s="292">
        <f t="shared" si="3"/>
        <v>79</v>
      </c>
      <c r="K34" s="1" t="b">
        <f t="shared" si="4"/>
        <v>0</v>
      </c>
      <c r="L34" s="1">
        <f t="shared" si="5"/>
        <v>1.16</v>
      </c>
      <c r="M34" s="1">
        <f t="shared" si="6"/>
        <v>1</v>
      </c>
      <c r="N34" s="292">
        <f t="shared" si="7"/>
        <v>79</v>
      </c>
      <c r="O34" s="1">
        <f t="shared" si="8"/>
        <v>246.268</v>
      </c>
      <c r="P34" s="292">
        <f t="shared" si="9"/>
        <v>395</v>
      </c>
      <c r="Q34" s="1">
        <f t="shared" si="10"/>
        <v>246.268</v>
      </c>
      <c r="R34" s="281"/>
      <c r="S34" s="281"/>
      <c r="T34" s="1">
        <f t="shared" si="11"/>
        <v>0</v>
      </c>
      <c r="V34" s="294" t="s">
        <v>863</v>
      </c>
      <c r="W34" s="294" t="s">
        <v>864</v>
      </c>
    </row>
    <row r="35" ht="15.75" customHeight="1">
      <c r="A35" s="291">
        <v>46280.0</v>
      </c>
      <c r="B35" s="1">
        <f t="shared" si="1"/>
        <v>46280</v>
      </c>
      <c r="C35" s="281">
        <v>41.0</v>
      </c>
      <c r="D35" s="281">
        <v>24.0</v>
      </c>
      <c r="E35" s="1">
        <f t="shared" si="2"/>
        <v>1.708333333</v>
      </c>
      <c r="F35" s="281" t="s">
        <v>811</v>
      </c>
      <c r="G35" s="282">
        <v>0.5908680555555555</v>
      </c>
      <c r="H35" s="282">
        <v>0.6119212962962963</v>
      </c>
      <c r="I35" s="281"/>
      <c r="J35" s="292">
        <f t="shared" si="3"/>
        <v>30</v>
      </c>
      <c r="K35" s="1" t="b">
        <f t="shared" si="4"/>
        <v>0</v>
      </c>
      <c r="L35" s="1">
        <f t="shared" si="5"/>
        <v>1.65</v>
      </c>
      <c r="M35" s="1">
        <f t="shared" si="6"/>
        <v>1</v>
      </c>
      <c r="N35" s="292">
        <f t="shared" si="7"/>
        <v>30</v>
      </c>
      <c r="O35" s="1">
        <f t="shared" si="8"/>
        <v>74.415</v>
      </c>
      <c r="P35" s="292">
        <f t="shared" si="9"/>
        <v>150</v>
      </c>
      <c r="Q35" s="1">
        <f t="shared" si="10"/>
        <v>74.415</v>
      </c>
      <c r="R35" s="281"/>
      <c r="S35" s="281"/>
      <c r="T35" s="1">
        <f t="shared" si="11"/>
        <v>0</v>
      </c>
      <c r="V35" s="294" t="s">
        <v>865</v>
      </c>
      <c r="W35" s="294" t="s">
        <v>866</v>
      </c>
    </row>
    <row r="36" ht="15.75" customHeight="1">
      <c r="A36" s="291">
        <v>46281.0</v>
      </c>
      <c r="B36" s="1">
        <f t="shared" si="1"/>
        <v>46281</v>
      </c>
      <c r="C36" s="281">
        <v>2.0</v>
      </c>
      <c r="D36" s="281">
        <v>2.0</v>
      </c>
      <c r="E36" s="1">
        <f t="shared" si="2"/>
        <v>1</v>
      </c>
      <c r="F36" s="281" t="s">
        <v>811</v>
      </c>
      <c r="G36" s="282">
        <v>0.30297453703703703</v>
      </c>
      <c r="H36" s="282">
        <v>0.5433217592592593</v>
      </c>
      <c r="I36" s="281">
        <v>60.0</v>
      </c>
      <c r="J36" s="292">
        <f t="shared" si="3"/>
        <v>286</v>
      </c>
      <c r="K36" s="1" t="b">
        <f t="shared" si="4"/>
        <v>1</v>
      </c>
      <c r="L36" s="1">
        <f t="shared" si="5"/>
        <v>1</v>
      </c>
      <c r="M36" s="1">
        <f t="shared" si="6"/>
        <v>1</v>
      </c>
      <c r="N36" s="292">
        <f t="shared" si="7"/>
        <v>286</v>
      </c>
      <c r="O36" s="1">
        <f t="shared" si="8"/>
        <v>2.2</v>
      </c>
      <c r="P36" s="292">
        <f t="shared" si="9"/>
        <v>1430</v>
      </c>
      <c r="Q36" s="1">
        <f t="shared" si="10"/>
        <v>2.2</v>
      </c>
      <c r="R36" s="281">
        <v>1.0</v>
      </c>
      <c r="S36" s="281" t="s">
        <v>867</v>
      </c>
      <c r="T36" s="1">
        <f t="shared" si="11"/>
        <v>1</v>
      </c>
      <c r="U36" s="68" t="s">
        <v>868</v>
      </c>
      <c r="V36" s="294" t="s">
        <v>869</v>
      </c>
      <c r="W36" s="294" t="s">
        <v>870</v>
      </c>
    </row>
    <row r="37" ht="15.75" customHeight="1">
      <c r="A37" s="291">
        <v>46281.0</v>
      </c>
      <c r="B37" s="1">
        <f t="shared" si="1"/>
        <v>46281</v>
      </c>
      <c r="C37" s="281">
        <v>2.0</v>
      </c>
      <c r="D37" s="281">
        <v>2.0</v>
      </c>
      <c r="E37" s="1">
        <f t="shared" si="2"/>
        <v>1</v>
      </c>
      <c r="F37" s="281" t="s">
        <v>811</v>
      </c>
      <c r="G37" s="282">
        <v>0.5432060185185185</v>
      </c>
      <c r="H37" s="282">
        <v>0.5432291666666667</v>
      </c>
      <c r="I37" s="281"/>
      <c r="J37" s="292">
        <f t="shared" si="3"/>
        <v>0</v>
      </c>
      <c r="K37" s="1" t="b">
        <f t="shared" si="4"/>
        <v>1</v>
      </c>
      <c r="L37" s="1">
        <f t="shared" si="5"/>
        <v>1</v>
      </c>
      <c r="M37" s="1">
        <f t="shared" si="6"/>
        <v>1</v>
      </c>
      <c r="N37" s="1">
        <f t="shared" si="7"/>
        <v>0</v>
      </c>
      <c r="O37" s="1">
        <f t="shared" si="8"/>
        <v>2.2</v>
      </c>
      <c r="P37" s="1">
        <f t="shared" si="9"/>
        <v>0</v>
      </c>
      <c r="Q37" s="1">
        <f t="shared" si="10"/>
        <v>0</v>
      </c>
      <c r="R37" s="281"/>
      <c r="S37" s="281"/>
      <c r="T37" s="1">
        <f t="shared" si="11"/>
        <v>0</v>
      </c>
      <c r="V37" s="294" t="s">
        <v>871</v>
      </c>
      <c r="W37" s="294" t="s">
        <v>872</v>
      </c>
    </row>
    <row r="38" ht="15.75" customHeight="1">
      <c r="A38" s="291">
        <v>46281.0</v>
      </c>
      <c r="B38" s="1">
        <f t="shared" si="1"/>
        <v>46281</v>
      </c>
      <c r="C38" s="281">
        <v>44.0</v>
      </c>
      <c r="D38" s="281">
        <v>26.0</v>
      </c>
      <c r="E38" s="1">
        <f t="shared" si="2"/>
        <v>1.692307692</v>
      </c>
      <c r="F38" s="281" t="s">
        <v>811</v>
      </c>
      <c r="G38" s="282">
        <v>0.5072685185185185</v>
      </c>
      <c r="H38" s="282">
        <v>0.5324537037037037</v>
      </c>
      <c r="I38" s="281"/>
      <c r="J38" s="292">
        <f t="shared" si="3"/>
        <v>36</v>
      </c>
      <c r="K38" s="1" t="b">
        <f t="shared" si="4"/>
        <v>0</v>
      </c>
      <c r="L38" s="1">
        <f t="shared" si="5"/>
        <v>1.65</v>
      </c>
      <c r="M38" s="1">
        <f t="shared" si="6"/>
        <v>1</v>
      </c>
      <c r="N38" s="292">
        <f t="shared" si="7"/>
        <v>36</v>
      </c>
      <c r="O38" s="1">
        <f t="shared" si="8"/>
        <v>79.86</v>
      </c>
      <c r="P38" s="292">
        <f t="shared" si="9"/>
        <v>180</v>
      </c>
      <c r="Q38" s="1">
        <f t="shared" si="10"/>
        <v>79.86</v>
      </c>
      <c r="R38" s="281"/>
      <c r="S38" s="281"/>
      <c r="T38" s="1">
        <f t="shared" si="11"/>
        <v>0</v>
      </c>
      <c r="V38" s="294" t="s">
        <v>873</v>
      </c>
      <c r="W38" s="294" t="s">
        <v>874</v>
      </c>
    </row>
    <row r="39" ht="15.75" customHeight="1">
      <c r="A39" s="291">
        <v>46281.0</v>
      </c>
      <c r="B39" s="1">
        <f t="shared" si="1"/>
        <v>46281</v>
      </c>
      <c r="C39" s="281">
        <v>42.0</v>
      </c>
      <c r="D39" s="281">
        <v>31.0</v>
      </c>
      <c r="E39" s="1">
        <f t="shared" si="2"/>
        <v>1.35483871</v>
      </c>
      <c r="F39" s="281" t="s">
        <v>811</v>
      </c>
      <c r="G39" s="282">
        <v>0.5936921296296296</v>
      </c>
      <c r="H39" s="282">
        <v>0.6188425925925926</v>
      </c>
      <c r="I39" s="281"/>
      <c r="J39" s="292">
        <f t="shared" si="3"/>
        <v>36</v>
      </c>
      <c r="K39" s="1" t="b">
        <f t="shared" si="4"/>
        <v>0</v>
      </c>
      <c r="L39" s="1">
        <f t="shared" si="5"/>
        <v>1.65</v>
      </c>
      <c r="M39" s="1">
        <f t="shared" si="6"/>
        <v>1</v>
      </c>
      <c r="N39" s="292">
        <f t="shared" si="7"/>
        <v>36</v>
      </c>
      <c r="O39" s="1">
        <f t="shared" si="8"/>
        <v>76.23</v>
      </c>
      <c r="P39" s="292">
        <f t="shared" si="9"/>
        <v>180</v>
      </c>
      <c r="Q39" s="1">
        <f t="shared" si="10"/>
        <v>76.23</v>
      </c>
      <c r="R39" s="281"/>
      <c r="S39" s="281"/>
      <c r="T39" s="1">
        <f t="shared" si="11"/>
        <v>0</v>
      </c>
      <c r="V39" s="294" t="s">
        <v>875</v>
      </c>
      <c r="W39" s="294" t="s">
        <v>876</v>
      </c>
    </row>
    <row r="40" ht="15.75" customHeight="1">
      <c r="A40" s="291">
        <v>46283.0</v>
      </c>
      <c r="B40" s="1">
        <f t="shared" si="1"/>
        <v>46283</v>
      </c>
      <c r="C40" s="281">
        <v>70.0</v>
      </c>
      <c r="D40" s="281">
        <v>37.0</v>
      </c>
      <c r="E40" s="1">
        <f t="shared" si="2"/>
        <v>1.891891892</v>
      </c>
      <c r="F40" s="281" t="s">
        <v>811</v>
      </c>
      <c r="G40" s="282">
        <v>0.30716435185185187</v>
      </c>
      <c r="H40" s="282">
        <v>0.3460416666666667</v>
      </c>
      <c r="I40" s="281"/>
      <c r="J40" s="292">
        <f t="shared" si="3"/>
        <v>56</v>
      </c>
      <c r="K40" s="1" t="b">
        <f t="shared" si="4"/>
        <v>0</v>
      </c>
      <c r="L40" s="1">
        <f t="shared" si="5"/>
        <v>1.65</v>
      </c>
      <c r="M40" s="1">
        <f t="shared" si="6"/>
        <v>1</v>
      </c>
      <c r="N40" s="292">
        <f t="shared" si="7"/>
        <v>56</v>
      </c>
      <c r="O40" s="1">
        <f t="shared" si="8"/>
        <v>127.05</v>
      </c>
      <c r="P40" s="292">
        <f t="shared" si="9"/>
        <v>280</v>
      </c>
      <c r="Q40" s="1">
        <f t="shared" si="10"/>
        <v>127.05</v>
      </c>
      <c r="R40" s="281"/>
      <c r="S40" s="281"/>
      <c r="T40" s="1">
        <f t="shared" si="11"/>
        <v>1</v>
      </c>
      <c r="V40" s="294" t="s">
        <v>877</v>
      </c>
      <c r="W40" s="294" t="s">
        <v>878</v>
      </c>
    </row>
    <row r="41" ht="15.75" customHeight="1">
      <c r="A41" s="291">
        <v>46283.0</v>
      </c>
      <c r="B41" s="1">
        <f t="shared" si="1"/>
        <v>46283</v>
      </c>
      <c r="C41" s="281">
        <v>138.0</v>
      </c>
      <c r="D41" s="281">
        <v>48.0</v>
      </c>
      <c r="E41" s="1">
        <f t="shared" si="2"/>
        <v>2.875</v>
      </c>
      <c r="F41" s="281" t="s">
        <v>811</v>
      </c>
      <c r="G41" s="282">
        <v>0.3462384259259259</v>
      </c>
      <c r="H41" s="282">
        <v>0.3958564814814815</v>
      </c>
      <c r="I41" s="281"/>
      <c r="J41" s="292">
        <f t="shared" si="3"/>
        <v>71</v>
      </c>
      <c r="K41" s="1" t="b">
        <f t="shared" si="4"/>
        <v>0</v>
      </c>
      <c r="L41" s="1">
        <f t="shared" si="5"/>
        <v>1.05</v>
      </c>
      <c r="M41" s="1">
        <f t="shared" si="6"/>
        <v>1</v>
      </c>
      <c r="N41" s="292">
        <f t="shared" si="7"/>
        <v>71</v>
      </c>
      <c r="O41" s="1">
        <f t="shared" si="8"/>
        <v>159.39</v>
      </c>
      <c r="P41" s="292">
        <f t="shared" si="9"/>
        <v>355</v>
      </c>
      <c r="Q41" s="1">
        <f t="shared" si="10"/>
        <v>159.39</v>
      </c>
      <c r="R41" s="281"/>
      <c r="S41" s="281"/>
      <c r="T41" s="1">
        <f t="shared" si="11"/>
        <v>0</v>
      </c>
      <c r="V41" s="294" t="s">
        <v>879</v>
      </c>
      <c r="W41" s="294" t="s">
        <v>880</v>
      </c>
    </row>
    <row r="42" ht="15.75" customHeight="1">
      <c r="A42" s="291">
        <v>46283.0</v>
      </c>
      <c r="B42" s="1">
        <f t="shared" si="1"/>
        <v>46283</v>
      </c>
      <c r="C42" s="281">
        <v>106.0</v>
      </c>
      <c r="D42" s="281">
        <v>40.0</v>
      </c>
      <c r="E42" s="1">
        <f t="shared" si="2"/>
        <v>2.65</v>
      </c>
      <c r="F42" s="281" t="s">
        <v>811</v>
      </c>
      <c r="G42" s="282">
        <v>0.39590277777777777</v>
      </c>
      <c r="H42" s="282">
        <v>0.44078703703703703</v>
      </c>
      <c r="I42" s="281"/>
      <c r="J42" s="292">
        <f t="shared" si="3"/>
        <v>65</v>
      </c>
      <c r="K42" s="1" t="b">
        <f t="shared" si="4"/>
        <v>0</v>
      </c>
      <c r="L42" s="1">
        <f t="shared" si="5"/>
        <v>1.16</v>
      </c>
      <c r="M42" s="1">
        <f t="shared" si="6"/>
        <v>1</v>
      </c>
      <c r="N42" s="292">
        <f t="shared" si="7"/>
        <v>65</v>
      </c>
      <c r="O42" s="1">
        <f t="shared" si="8"/>
        <v>135.256</v>
      </c>
      <c r="P42" s="292">
        <f t="shared" si="9"/>
        <v>325</v>
      </c>
      <c r="Q42" s="1">
        <f t="shared" si="10"/>
        <v>135.256</v>
      </c>
      <c r="R42" s="281"/>
      <c r="S42" s="281"/>
      <c r="T42" s="1">
        <f t="shared" si="11"/>
        <v>0</v>
      </c>
      <c r="V42" s="294" t="s">
        <v>879</v>
      </c>
      <c r="W42" s="294" t="s">
        <v>881</v>
      </c>
    </row>
    <row r="43" ht="15.75" customHeight="1">
      <c r="A43" s="291">
        <v>46283.0</v>
      </c>
      <c r="B43" s="1">
        <f t="shared" si="1"/>
        <v>46283</v>
      </c>
      <c r="C43" s="281">
        <v>59.0</v>
      </c>
      <c r="D43" s="281">
        <v>30.0</v>
      </c>
      <c r="E43" s="1">
        <f t="shared" si="2"/>
        <v>1.966666667</v>
      </c>
      <c r="F43" s="281" t="s">
        <v>811</v>
      </c>
      <c r="G43" s="282">
        <v>0.5112847222222222</v>
      </c>
      <c r="H43" s="282">
        <v>0.5434143518518518</v>
      </c>
      <c r="I43" s="281"/>
      <c r="J43" s="292">
        <f t="shared" si="3"/>
        <v>46</v>
      </c>
      <c r="K43" s="1" t="b">
        <f t="shared" si="4"/>
        <v>0</v>
      </c>
      <c r="L43" s="1">
        <f t="shared" si="5"/>
        <v>1.25</v>
      </c>
      <c r="M43" s="1">
        <f t="shared" si="6"/>
        <v>1</v>
      </c>
      <c r="N43" s="292">
        <f t="shared" si="7"/>
        <v>46</v>
      </c>
      <c r="O43" s="1">
        <f t="shared" si="8"/>
        <v>81.125</v>
      </c>
      <c r="P43" s="292">
        <f t="shared" si="9"/>
        <v>230</v>
      </c>
      <c r="Q43" s="1">
        <f t="shared" si="10"/>
        <v>81.125</v>
      </c>
      <c r="R43" s="281"/>
      <c r="S43" s="281"/>
      <c r="T43" s="1">
        <f t="shared" si="11"/>
        <v>0</v>
      </c>
      <c r="V43" s="294" t="s">
        <v>882</v>
      </c>
      <c r="W43" s="294" t="s">
        <v>883</v>
      </c>
    </row>
    <row r="44" ht="15.75" customHeight="1">
      <c r="A44" s="291">
        <v>46283.0</v>
      </c>
      <c r="B44" s="1">
        <f t="shared" si="1"/>
        <v>46283</v>
      </c>
      <c r="C44" s="281">
        <v>48.0</v>
      </c>
      <c r="D44" s="281">
        <v>30.0</v>
      </c>
      <c r="E44" s="1">
        <f t="shared" si="2"/>
        <v>1.6</v>
      </c>
      <c r="F44" s="281" t="s">
        <v>811</v>
      </c>
      <c r="G44" s="282">
        <v>0.5437962962962963</v>
      </c>
      <c r="H44" s="282">
        <v>0.570324074074074</v>
      </c>
      <c r="I44" s="281"/>
      <c r="J44" s="292">
        <f t="shared" si="3"/>
        <v>38</v>
      </c>
      <c r="K44" s="1" t="b">
        <f t="shared" si="4"/>
        <v>0</v>
      </c>
      <c r="L44" s="1">
        <f t="shared" si="5"/>
        <v>1.65</v>
      </c>
      <c r="M44" s="1">
        <f t="shared" si="6"/>
        <v>1</v>
      </c>
      <c r="N44" s="292">
        <f t="shared" si="7"/>
        <v>38</v>
      </c>
      <c r="O44" s="1">
        <f t="shared" si="8"/>
        <v>87.12</v>
      </c>
      <c r="P44" s="292">
        <f t="shared" si="9"/>
        <v>190</v>
      </c>
      <c r="Q44" s="1">
        <f t="shared" si="10"/>
        <v>87.12</v>
      </c>
      <c r="R44" s="281"/>
      <c r="S44" s="281"/>
      <c r="T44" s="1">
        <f t="shared" si="11"/>
        <v>0</v>
      </c>
      <c r="V44" s="294" t="s">
        <v>884</v>
      </c>
      <c r="W44" s="294" t="s">
        <v>885</v>
      </c>
    </row>
    <row r="45" ht="15.75" customHeight="1">
      <c r="A45" s="291">
        <v>46285.0</v>
      </c>
      <c r="B45" s="1">
        <f t="shared" si="1"/>
        <v>46285</v>
      </c>
      <c r="C45" s="281">
        <v>151.0</v>
      </c>
      <c r="D45" s="281">
        <v>34.0</v>
      </c>
      <c r="E45" s="1">
        <f t="shared" si="2"/>
        <v>4.441176471</v>
      </c>
      <c r="F45" s="281" t="s">
        <v>811</v>
      </c>
      <c r="G45" s="282">
        <v>0.3028472222222222</v>
      </c>
      <c r="H45" s="282">
        <v>0.3499537037037037</v>
      </c>
      <c r="I45" s="281"/>
      <c r="J45" s="292">
        <f t="shared" si="3"/>
        <v>68</v>
      </c>
      <c r="K45" s="1" t="b">
        <f t="shared" si="4"/>
        <v>0</v>
      </c>
      <c r="L45" s="1">
        <f t="shared" si="5"/>
        <v>0.65</v>
      </c>
      <c r="M45" s="1">
        <f t="shared" si="6"/>
        <v>1</v>
      </c>
      <c r="N45" s="292">
        <f t="shared" si="7"/>
        <v>68</v>
      </c>
      <c r="O45" s="1">
        <f t="shared" si="8"/>
        <v>107.965</v>
      </c>
      <c r="P45" s="292">
        <f t="shared" si="9"/>
        <v>340</v>
      </c>
      <c r="Q45" s="1">
        <f t="shared" si="10"/>
        <v>107.965</v>
      </c>
      <c r="R45" s="281">
        <v>3.0</v>
      </c>
      <c r="S45" s="281" t="s">
        <v>886</v>
      </c>
      <c r="T45" s="1">
        <f t="shared" si="11"/>
        <v>1</v>
      </c>
      <c r="V45" s="294" t="s">
        <v>887</v>
      </c>
      <c r="W45" s="294" t="s">
        <v>888</v>
      </c>
    </row>
    <row r="46" ht="15.75" customHeight="1">
      <c r="A46" s="291">
        <v>46285.0</v>
      </c>
      <c r="B46" s="1">
        <f t="shared" si="1"/>
        <v>46285</v>
      </c>
      <c r="C46" s="281">
        <v>93.0</v>
      </c>
      <c r="D46" s="281">
        <v>37.0</v>
      </c>
      <c r="E46" s="1">
        <f t="shared" si="2"/>
        <v>2.513513514</v>
      </c>
      <c r="F46" s="281" t="s">
        <v>811</v>
      </c>
      <c r="G46" s="282">
        <v>0.4099305555555556</v>
      </c>
      <c r="H46" s="282">
        <v>0.41078703703703706</v>
      </c>
      <c r="I46" s="281"/>
      <c r="J46" s="292">
        <f t="shared" si="3"/>
        <v>1</v>
      </c>
      <c r="K46" s="1" t="b">
        <f t="shared" si="4"/>
        <v>0</v>
      </c>
      <c r="L46" s="1">
        <f t="shared" si="5"/>
        <v>1.16</v>
      </c>
      <c r="M46" s="1">
        <f t="shared" si="6"/>
        <v>1</v>
      </c>
      <c r="N46" s="292">
        <f t="shared" si="7"/>
        <v>1</v>
      </c>
      <c r="O46" s="1">
        <f t="shared" si="8"/>
        <v>118.668</v>
      </c>
      <c r="P46" s="292">
        <f t="shared" si="9"/>
        <v>5</v>
      </c>
      <c r="Q46" s="1">
        <f t="shared" si="10"/>
        <v>5</v>
      </c>
      <c r="R46" s="281"/>
      <c r="S46" s="281"/>
      <c r="T46" s="1">
        <f t="shared" si="11"/>
        <v>0</v>
      </c>
      <c r="V46" s="294" t="s">
        <v>889</v>
      </c>
      <c r="W46" s="294" t="s">
        <v>890</v>
      </c>
    </row>
    <row r="47" ht="15.75" customHeight="1">
      <c r="A47" s="291">
        <v>46285.0</v>
      </c>
      <c r="B47" s="1">
        <f t="shared" si="1"/>
        <v>46285</v>
      </c>
      <c r="C47" s="281">
        <v>63.0</v>
      </c>
      <c r="D47" s="281">
        <v>37.0</v>
      </c>
      <c r="E47" s="1">
        <f t="shared" si="2"/>
        <v>1.702702703</v>
      </c>
      <c r="F47" s="281" t="s">
        <v>811</v>
      </c>
      <c r="G47" s="282">
        <v>0.35030092592592593</v>
      </c>
      <c r="H47" s="282">
        <v>0.3972800925925926</v>
      </c>
      <c r="I47" s="281"/>
      <c r="J47" s="292">
        <f t="shared" si="3"/>
        <v>68</v>
      </c>
      <c r="K47" s="1" t="b">
        <f t="shared" si="4"/>
        <v>0</v>
      </c>
      <c r="L47" s="1">
        <f t="shared" si="5"/>
        <v>1.65</v>
      </c>
      <c r="M47" s="1">
        <f t="shared" si="6"/>
        <v>1</v>
      </c>
      <c r="N47" s="292">
        <f t="shared" si="7"/>
        <v>68</v>
      </c>
      <c r="O47" s="1">
        <f t="shared" si="8"/>
        <v>114.345</v>
      </c>
      <c r="P47" s="292">
        <f t="shared" si="9"/>
        <v>340</v>
      </c>
      <c r="Q47" s="1">
        <f t="shared" si="10"/>
        <v>114.345</v>
      </c>
      <c r="R47" s="281"/>
      <c r="S47" s="281"/>
      <c r="T47" s="1">
        <f t="shared" si="11"/>
        <v>0</v>
      </c>
      <c r="V47" s="294" t="s">
        <v>891</v>
      </c>
      <c r="W47" s="294" t="s">
        <v>892</v>
      </c>
    </row>
    <row r="48" ht="15.75" customHeight="1">
      <c r="A48" s="291">
        <v>46285.0</v>
      </c>
      <c r="B48" s="1">
        <f t="shared" si="1"/>
        <v>46285</v>
      </c>
      <c r="C48" s="281">
        <v>26.0</v>
      </c>
      <c r="D48" s="281">
        <v>24.0</v>
      </c>
      <c r="E48" s="1">
        <f t="shared" si="2"/>
        <v>1.083333333</v>
      </c>
      <c r="F48" s="281" t="s">
        <v>811</v>
      </c>
      <c r="G48" s="282">
        <v>0.5057986111111111</v>
      </c>
      <c r="H48" s="282">
        <v>0.538125</v>
      </c>
      <c r="I48" s="281"/>
      <c r="J48" s="292">
        <f t="shared" si="3"/>
        <v>47</v>
      </c>
      <c r="K48" s="1" t="b">
        <f t="shared" si="4"/>
        <v>1</v>
      </c>
      <c r="L48" s="1">
        <f t="shared" si="5"/>
        <v>1</v>
      </c>
      <c r="M48" s="1">
        <f t="shared" si="6"/>
        <v>1</v>
      </c>
      <c r="N48" s="292">
        <f t="shared" si="7"/>
        <v>47</v>
      </c>
      <c r="O48" s="1">
        <f t="shared" si="8"/>
        <v>28.6</v>
      </c>
      <c r="P48" s="292">
        <f t="shared" si="9"/>
        <v>235</v>
      </c>
      <c r="Q48" s="1">
        <f t="shared" si="10"/>
        <v>28.6</v>
      </c>
      <c r="R48" s="281"/>
      <c r="S48" s="281"/>
      <c r="T48" s="1">
        <f t="shared" si="11"/>
        <v>0</v>
      </c>
      <c r="V48" s="294" t="s">
        <v>893</v>
      </c>
      <c r="W48" s="294" t="s">
        <v>894</v>
      </c>
    </row>
    <row r="49" ht="15.75" customHeight="1">
      <c r="A49" s="291">
        <v>46286.0</v>
      </c>
      <c r="B49" s="1">
        <f t="shared" si="1"/>
        <v>46286</v>
      </c>
      <c r="C49" s="281">
        <v>160.0</v>
      </c>
      <c r="D49" s="281">
        <v>39.0</v>
      </c>
      <c r="E49" s="1">
        <f t="shared" si="2"/>
        <v>4.102564103</v>
      </c>
      <c r="F49" s="281" t="s">
        <v>811</v>
      </c>
      <c r="G49" s="282">
        <v>0.30238425925925927</v>
      </c>
      <c r="H49" s="282">
        <v>0.3527662037037037</v>
      </c>
      <c r="I49" s="281"/>
      <c r="J49" s="292">
        <f t="shared" si="3"/>
        <v>73</v>
      </c>
      <c r="K49" s="1" t="b">
        <f t="shared" si="4"/>
        <v>0</v>
      </c>
      <c r="L49" s="1">
        <f t="shared" si="5"/>
        <v>0.65</v>
      </c>
      <c r="M49" s="1">
        <f t="shared" si="6"/>
        <v>1</v>
      </c>
      <c r="N49" s="292">
        <f t="shared" si="7"/>
        <v>73</v>
      </c>
      <c r="O49" s="1">
        <f t="shared" si="8"/>
        <v>114.4</v>
      </c>
      <c r="P49" s="292">
        <f t="shared" si="9"/>
        <v>365</v>
      </c>
      <c r="Q49" s="1">
        <f t="shared" si="10"/>
        <v>114.4</v>
      </c>
      <c r="R49" s="281">
        <v>12.0</v>
      </c>
      <c r="S49" s="281" t="s">
        <v>895</v>
      </c>
      <c r="T49" s="1">
        <f t="shared" si="11"/>
        <v>1</v>
      </c>
      <c r="V49" s="294" t="s">
        <v>896</v>
      </c>
      <c r="W49" s="294" t="s">
        <v>897</v>
      </c>
    </row>
    <row r="50" ht="15.75" customHeight="1">
      <c r="A50" s="291">
        <v>46286.0</v>
      </c>
      <c r="B50" s="1">
        <f t="shared" si="1"/>
        <v>46286</v>
      </c>
      <c r="C50" s="281">
        <v>291.0</v>
      </c>
      <c r="D50" s="281">
        <v>113.0</v>
      </c>
      <c r="E50" s="1">
        <f t="shared" si="2"/>
        <v>2.575221239</v>
      </c>
      <c r="F50" s="281" t="s">
        <v>811</v>
      </c>
      <c r="G50" s="282">
        <v>0.3918287037037037</v>
      </c>
      <c r="H50" s="282">
        <v>0.55375</v>
      </c>
      <c r="I50" s="281">
        <v>67.0</v>
      </c>
      <c r="J50" s="292">
        <f t="shared" si="3"/>
        <v>166</v>
      </c>
      <c r="K50" s="1" t="b">
        <f t="shared" si="4"/>
        <v>0</v>
      </c>
      <c r="L50" s="1">
        <f t="shared" si="5"/>
        <v>1.16</v>
      </c>
      <c r="M50" s="1">
        <f t="shared" si="6"/>
        <v>1</v>
      </c>
      <c r="N50" s="292">
        <f t="shared" si="7"/>
        <v>166</v>
      </c>
      <c r="O50" s="1">
        <f t="shared" si="8"/>
        <v>371.316</v>
      </c>
      <c r="P50" s="292">
        <f t="shared" si="9"/>
        <v>830</v>
      </c>
      <c r="Q50" s="1">
        <f t="shared" si="10"/>
        <v>371.316</v>
      </c>
      <c r="R50" s="281"/>
      <c r="S50" s="281"/>
      <c r="T50" s="1">
        <f t="shared" si="11"/>
        <v>0</v>
      </c>
      <c r="U50" s="16" t="s">
        <v>898</v>
      </c>
      <c r="V50" s="294" t="s">
        <v>899</v>
      </c>
      <c r="W50" s="294" t="s">
        <v>900</v>
      </c>
    </row>
    <row r="51" ht="15.75" customHeight="1">
      <c r="A51" s="291">
        <v>46287.0</v>
      </c>
      <c r="B51" s="1">
        <f t="shared" si="1"/>
        <v>46287</v>
      </c>
      <c r="C51" s="281">
        <v>135.0</v>
      </c>
      <c r="D51" s="281">
        <v>33.0</v>
      </c>
      <c r="E51" s="1">
        <f t="shared" si="2"/>
        <v>4.090909091</v>
      </c>
      <c r="F51" s="281" t="s">
        <v>811</v>
      </c>
      <c r="G51" s="282">
        <v>0.3054398148148148</v>
      </c>
      <c r="H51" s="282">
        <v>0.3647685185185185</v>
      </c>
      <c r="I51" s="281"/>
      <c r="J51" s="292">
        <f t="shared" si="3"/>
        <v>85</v>
      </c>
      <c r="K51" s="1" t="b">
        <f t="shared" si="4"/>
        <v>0</v>
      </c>
      <c r="L51" s="1">
        <f t="shared" si="5"/>
        <v>0.65</v>
      </c>
      <c r="M51" s="1">
        <f t="shared" si="6"/>
        <v>1</v>
      </c>
      <c r="N51" s="292">
        <f t="shared" si="7"/>
        <v>85</v>
      </c>
      <c r="O51" s="1">
        <f t="shared" si="8"/>
        <v>96.525</v>
      </c>
      <c r="P51" s="292">
        <f t="shared" si="9"/>
        <v>425</v>
      </c>
      <c r="Q51" s="1">
        <f t="shared" si="10"/>
        <v>96.525</v>
      </c>
      <c r="R51" s="281">
        <v>1.0</v>
      </c>
      <c r="S51" s="281" t="s">
        <v>901</v>
      </c>
      <c r="T51" s="1">
        <f t="shared" si="11"/>
        <v>1</v>
      </c>
      <c r="V51" s="294" t="s">
        <v>902</v>
      </c>
      <c r="W51" s="294" t="s">
        <v>903</v>
      </c>
    </row>
    <row r="52" ht="15.75" customHeight="1">
      <c r="A52" s="291">
        <v>46287.0</v>
      </c>
      <c r="B52" s="1">
        <f t="shared" si="1"/>
        <v>46287</v>
      </c>
      <c r="C52" s="281">
        <v>162.0</v>
      </c>
      <c r="D52" s="281">
        <v>79.0</v>
      </c>
      <c r="E52" s="1">
        <f t="shared" si="2"/>
        <v>2.050632911</v>
      </c>
      <c r="F52" s="281" t="s">
        <v>811</v>
      </c>
      <c r="G52" s="282">
        <v>0.3648263888888889</v>
      </c>
      <c r="H52" s="282">
        <v>0.4469675925925926</v>
      </c>
      <c r="I52" s="281"/>
      <c r="J52" s="292">
        <f t="shared" si="3"/>
        <v>118</v>
      </c>
      <c r="K52" s="1" t="b">
        <f t="shared" si="4"/>
        <v>0</v>
      </c>
      <c r="L52" s="1">
        <f t="shared" si="5"/>
        <v>1.25</v>
      </c>
      <c r="M52" s="1">
        <f t="shared" si="6"/>
        <v>1</v>
      </c>
      <c r="N52" s="292">
        <f t="shared" si="7"/>
        <v>118</v>
      </c>
      <c r="O52" s="1">
        <f t="shared" si="8"/>
        <v>222.75</v>
      </c>
      <c r="P52" s="292">
        <f t="shared" si="9"/>
        <v>590</v>
      </c>
      <c r="Q52" s="1">
        <f t="shared" si="10"/>
        <v>222.75</v>
      </c>
      <c r="R52" s="281"/>
      <c r="S52" s="281"/>
      <c r="T52" s="1">
        <f t="shared" si="11"/>
        <v>0</v>
      </c>
      <c r="V52" s="294" t="s">
        <v>904</v>
      </c>
      <c r="W52" s="294" t="s">
        <v>905</v>
      </c>
    </row>
    <row r="53" ht="15.75" customHeight="1">
      <c r="A53" s="291">
        <v>46289.0</v>
      </c>
      <c r="B53" s="1">
        <f t="shared" si="1"/>
        <v>46289</v>
      </c>
      <c r="C53" s="281">
        <v>40.0</v>
      </c>
      <c r="D53" s="281">
        <v>34.0</v>
      </c>
      <c r="E53" s="1">
        <f t="shared" si="2"/>
        <v>1.176470588</v>
      </c>
      <c r="F53" s="281" t="s">
        <v>811</v>
      </c>
      <c r="G53" s="282">
        <v>0.31091435185185184</v>
      </c>
      <c r="H53" s="282">
        <v>0.33819444444444446</v>
      </c>
      <c r="I53" s="281"/>
      <c r="J53" s="292">
        <f t="shared" si="3"/>
        <v>39</v>
      </c>
      <c r="K53" s="1" t="b">
        <f t="shared" si="4"/>
        <v>0</v>
      </c>
      <c r="L53" s="1">
        <f t="shared" si="5"/>
        <v>1.65</v>
      </c>
      <c r="M53" s="1">
        <f t="shared" si="6"/>
        <v>1</v>
      </c>
      <c r="N53" s="292">
        <f t="shared" si="7"/>
        <v>39</v>
      </c>
      <c r="O53" s="1">
        <f t="shared" si="8"/>
        <v>72.6</v>
      </c>
      <c r="P53" s="292">
        <f t="shared" si="9"/>
        <v>195</v>
      </c>
      <c r="Q53" s="1">
        <f t="shared" si="10"/>
        <v>72.6</v>
      </c>
      <c r="R53" s="281">
        <v>2.0</v>
      </c>
      <c r="S53" s="281" t="s">
        <v>906</v>
      </c>
      <c r="T53" s="1">
        <f t="shared" si="11"/>
        <v>1</v>
      </c>
      <c r="V53" s="294" t="s">
        <v>907</v>
      </c>
      <c r="W53" s="294" t="s">
        <v>908</v>
      </c>
    </row>
    <row r="54" ht="15.75" customHeight="1">
      <c r="A54" s="291">
        <v>46289.0</v>
      </c>
      <c r="B54" s="1">
        <f t="shared" si="1"/>
        <v>46289</v>
      </c>
      <c r="C54" s="281">
        <v>92.0</v>
      </c>
      <c r="D54" s="281">
        <v>35.0</v>
      </c>
      <c r="E54" s="1">
        <f t="shared" si="2"/>
        <v>2.628571429</v>
      </c>
      <c r="F54" s="281" t="s">
        <v>811</v>
      </c>
      <c r="G54" s="282">
        <v>0.33890046296296295</v>
      </c>
      <c r="H54" s="282">
        <v>0.37408564814814815</v>
      </c>
      <c r="I54" s="281"/>
      <c r="J54" s="292">
        <f t="shared" si="3"/>
        <v>51</v>
      </c>
      <c r="K54" s="1" t="b">
        <f t="shared" si="4"/>
        <v>0</v>
      </c>
      <c r="L54" s="1">
        <f t="shared" si="5"/>
        <v>1.16</v>
      </c>
      <c r="M54" s="1">
        <f t="shared" si="6"/>
        <v>1</v>
      </c>
      <c r="N54" s="292">
        <f t="shared" si="7"/>
        <v>51</v>
      </c>
      <c r="O54" s="1">
        <f t="shared" si="8"/>
        <v>117.392</v>
      </c>
      <c r="P54" s="292">
        <f t="shared" si="9"/>
        <v>255</v>
      </c>
      <c r="Q54" s="1">
        <f t="shared" si="10"/>
        <v>117.392</v>
      </c>
      <c r="R54" s="281"/>
      <c r="S54" s="281"/>
      <c r="T54" s="1">
        <f t="shared" si="11"/>
        <v>0</v>
      </c>
      <c r="V54" s="294" t="s">
        <v>909</v>
      </c>
      <c r="W54" s="294" t="s">
        <v>910</v>
      </c>
    </row>
    <row r="55" ht="15.75" customHeight="1">
      <c r="A55" s="291">
        <v>46289.0</v>
      </c>
      <c r="B55" s="1">
        <f t="shared" si="1"/>
        <v>46289</v>
      </c>
      <c r="C55" s="281">
        <v>101.0</v>
      </c>
      <c r="D55" s="281">
        <v>56.0</v>
      </c>
      <c r="E55" s="1">
        <f t="shared" si="2"/>
        <v>1.803571429</v>
      </c>
      <c r="F55" s="281" t="s">
        <v>811</v>
      </c>
      <c r="G55" s="282">
        <v>0.3741319444444444</v>
      </c>
      <c r="H55" s="282">
        <v>0.4180902777777778</v>
      </c>
      <c r="I55" s="281"/>
      <c r="J55" s="292">
        <f t="shared" si="3"/>
        <v>63</v>
      </c>
      <c r="K55" s="1" t="b">
        <f t="shared" si="4"/>
        <v>0</v>
      </c>
      <c r="L55" s="1">
        <f t="shared" si="5"/>
        <v>1.65</v>
      </c>
      <c r="M55" s="1">
        <f t="shared" si="6"/>
        <v>1</v>
      </c>
      <c r="N55" s="292">
        <f t="shared" si="7"/>
        <v>63</v>
      </c>
      <c r="O55" s="1">
        <f t="shared" si="8"/>
        <v>183.315</v>
      </c>
      <c r="P55" s="292">
        <f t="shared" si="9"/>
        <v>315</v>
      </c>
      <c r="Q55" s="1">
        <f t="shared" si="10"/>
        <v>183.315</v>
      </c>
      <c r="R55" s="281"/>
      <c r="S55" s="281"/>
      <c r="T55" s="1">
        <f t="shared" si="11"/>
        <v>0</v>
      </c>
      <c r="V55" s="294" t="s">
        <v>911</v>
      </c>
      <c r="W55" s="294" t="s">
        <v>912</v>
      </c>
    </row>
    <row r="56" ht="15.75" customHeight="1">
      <c r="A56" s="291">
        <v>46289.0</v>
      </c>
      <c r="B56" s="1">
        <f t="shared" si="1"/>
        <v>46289</v>
      </c>
      <c r="C56" s="281">
        <v>40.0</v>
      </c>
      <c r="D56" s="281">
        <v>29.0</v>
      </c>
      <c r="E56" s="1">
        <f t="shared" si="2"/>
        <v>1.379310345</v>
      </c>
      <c r="F56" s="281" t="s">
        <v>811</v>
      </c>
      <c r="G56" s="282">
        <v>0.5069907407407407</v>
      </c>
      <c r="H56" s="282">
        <v>0.5424768518518519</v>
      </c>
      <c r="I56" s="281"/>
      <c r="J56" s="292">
        <f t="shared" si="3"/>
        <v>51</v>
      </c>
      <c r="K56" s="1" t="b">
        <f t="shared" si="4"/>
        <v>0</v>
      </c>
      <c r="L56" s="1">
        <f t="shared" si="5"/>
        <v>1.65</v>
      </c>
      <c r="M56" s="1">
        <f t="shared" si="6"/>
        <v>1</v>
      </c>
      <c r="N56" s="292">
        <f t="shared" si="7"/>
        <v>51</v>
      </c>
      <c r="O56" s="1">
        <f t="shared" si="8"/>
        <v>72.6</v>
      </c>
      <c r="P56" s="292">
        <f t="shared" si="9"/>
        <v>255</v>
      </c>
      <c r="Q56" s="1">
        <f t="shared" si="10"/>
        <v>72.6</v>
      </c>
      <c r="R56" s="281"/>
      <c r="S56" s="281"/>
      <c r="T56" s="1">
        <f t="shared" si="11"/>
        <v>0</v>
      </c>
      <c r="V56" s="294" t="s">
        <v>913</v>
      </c>
      <c r="W56" s="294" t="s">
        <v>914</v>
      </c>
    </row>
    <row r="57" ht="15.75" customHeight="1">
      <c r="A57" s="291">
        <v>46289.0</v>
      </c>
      <c r="B57" s="1">
        <f t="shared" si="1"/>
        <v>46289</v>
      </c>
      <c r="C57" s="281">
        <v>34.0</v>
      </c>
      <c r="D57" s="281">
        <v>30.0</v>
      </c>
      <c r="E57" s="1">
        <f t="shared" si="2"/>
        <v>1.133333333</v>
      </c>
      <c r="F57" s="281" t="s">
        <v>811</v>
      </c>
      <c r="G57" s="282">
        <v>0.0425462962962963</v>
      </c>
      <c r="H57" s="282">
        <v>0.07356481481481482</v>
      </c>
      <c r="I57" s="281"/>
      <c r="J57" s="292">
        <f t="shared" si="3"/>
        <v>45</v>
      </c>
      <c r="K57" s="1" t="b">
        <f t="shared" si="4"/>
        <v>0</v>
      </c>
      <c r="L57" s="1">
        <f t="shared" si="5"/>
        <v>1.65</v>
      </c>
      <c r="M57" s="1">
        <f t="shared" si="6"/>
        <v>1</v>
      </c>
      <c r="N57" s="292">
        <f t="shared" si="7"/>
        <v>45</v>
      </c>
      <c r="O57" s="1">
        <f t="shared" si="8"/>
        <v>61.71</v>
      </c>
      <c r="P57" s="292">
        <f t="shared" si="9"/>
        <v>225</v>
      </c>
      <c r="Q57" s="1">
        <f t="shared" si="10"/>
        <v>61.71</v>
      </c>
      <c r="R57" s="281"/>
      <c r="S57" s="281"/>
      <c r="T57" s="1">
        <f t="shared" si="11"/>
        <v>0</v>
      </c>
      <c r="V57" s="294" t="s">
        <v>915</v>
      </c>
      <c r="W57" s="294" t="s">
        <v>916</v>
      </c>
    </row>
    <row r="58" ht="15.75" customHeight="1">
      <c r="A58" s="291">
        <v>46290.0</v>
      </c>
      <c r="B58" s="1">
        <f t="shared" si="1"/>
        <v>46290</v>
      </c>
      <c r="C58" s="281">
        <v>9.0</v>
      </c>
      <c r="D58" s="281">
        <v>9.0</v>
      </c>
      <c r="E58" s="1">
        <f t="shared" si="2"/>
        <v>1</v>
      </c>
      <c r="F58" s="281" t="s">
        <v>811</v>
      </c>
      <c r="G58" s="282">
        <v>0.30277777777777776</v>
      </c>
      <c r="H58" s="282">
        <v>0.3215277777777778</v>
      </c>
      <c r="I58" s="281"/>
      <c r="J58" s="292">
        <f t="shared" si="3"/>
        <v>27</v>
      </c>
      <c r="K58" s="1" t="b">
        <f t="shared" si="4"/>
        <v>1</v>
      </c>
      <c r="L58" s="1">
        <f t="shared" si="5"/>
        <v>1</v>
      </c>
      <c r="M58" s="1">
        <f t="shared" si="6"/>
        <v>1</v>
      </c>
      <c r="N58" s="292">
        <f t="shared" si="7"/>
        <v>27</v>
      </c>
      <c r="O58" s="1">
        <f t="shared" si="8"/>
        <v>9.9</v>
      </c>
      <c r="P58" s="292">
        <f t="shared" si="9"/>
        <v>135</v>
      </c>
      <c r="Q58" s="1">
        <f t="shared" si="10"/>
        <v>9.9</v>
      </c>
      <c r="R58" s="281"/>
      <c r="S58" s="281"/>
      <c r="T58" s="1">
        <f t="shared" si="11"/>
        <v>1</v>
      </c>
      <c r="V58" s="294" t="s">
        <v>917</v>
      </c>
      <c r="W58" s="294" t="s">
        <v>918</v>
      </c>
    </row>
    <row r="59" ht="15.75" customHeight="1">
      <c r="A59" s="291">
        <v>46290.0</v>
      </c>
      <c r="B59" s="1">
        <f t="shared" si="1"/>
        <v>46290</v>
      </c>
      <c r="C59" s="281">
        <v>172.0</v>
      </c>
      <c r="D59" s="281">
        <v>98.0</v>
      </c>
      <c r="E59" s="1">
        <f t="shared" si="2"/>
        <v>1.755102041</v>
      </c>
      <c r="F59" s="281" t="s">
        <v>811</v>
      </c>
      <c r="G59" s="282">
        <v>0.3215277777777778</v>
      </c>
      <c r="H59" s="282">
        <v>0.4201388888888889</v>
      </c>
      <c r="I59" s="281"/>
      <c r="J59" s="292">
        <f t="shared" si="3"/>
        <v>142</v>
      </c>
      <c r="K59" s="1" t="b">
        <f t="shared" si="4"/>
        <v>0</v>
      </c>
      <c r="L59" s="1">
        <f t="shared" si="5"/>
        <v>1.65</v>
      </c>
      <c r="M59" s="1">
        <f t="shared" si="6"/>
        <v>1</v>
      </c>
      <c r="N59" s="292">
        <f t="shared" si="7"/>
        <v>142</v>
      </c>
      <c r="O59" s="1">
        <f t="shared" si="8"/>
        <v>312.18</v>
      </c>
      <c r="P59" s="292">
        <f t="shared" si="9"/>
        <v>710</v>
      </c>
      <c r="Q59" s="1">
        <f t="shared" si="10"/>
        <v>312.18</v>
      </c>
      <c r="R59" s="281"/>
      <c r="S59" s="281"/>
      <c r="T59" s="1">
        <f t="shared" si="11"/>
        <v>0</v>
      </c>
      <c r="V59" s="294" t="s">
        <v>919</v>
      </c>
      <c r="W59" s="294" t="s">
        <v>920</v>
      </c>
    </row>
    <row r="60" ht="15.75" customHeight="1">
      <c r="A60" s="291">
        <v>46290.0</v>
      </c>
      <c r="B60" s="1">
        <f t="shared" si="1"/>
        <v>46290</v>
      </c>
      <c r="C60" s="281">
        <v>65.0</v>
      </c>
      <c r="D60" s="281">
        <v>31.0</v>
      </c>
      <c r="E60" s="1">
        <f t="shared" si="2"/>
        <v>2.096774194</v>
      </c>
      <c r="F60" s="281" t="s">
        <v>811</v>
      </c>
      <c r="G60" s="282">
        <v>0.5055555555555555</v>
      </c>
      <c r="H60" s="282">
        <v>0.5395833333333333</v>
      </c>
      <c r="I60" s="281"/>
      <c r="J60" s="292">
        <f t="shared" si="3"/>
        <v>49</v>
      </c>
      <c r="K60" s="1" t="b">
        <f t="shared" si="4"/>
        <v>0</v>
      </c>
      <c r="L60" s="1">
        <f t="shared" si="5"/>
        <v>1.25</v>
      </c>
      <c r="M60" s="1">
        <f t="shared" si="6"/>
        <v>1</v>
      </c>
      <c r="N60" s="292">
        <f t="shared" si="7"/>
        <v>49</v>
      </c>
      <c r="O60" s="1">
        <f t="shared" si="8"/>
        <v>89.375</v>
      </c>
      <c r="P60" s="292">
        <f t="shared" si="9"/>
        <v>245</v>
      </c>
      <c r="Q60" s="1">
        <f t="shared" si="10"/>
        <v>89.375</v>
      </c>
      <c r="R60" s="281"/>
      <c r="S60" s="281"/>
      <c r="T60" s="1">
        <f t="shared" si="11"/>
        <v>0</v>
      </c>
      <c r="V60" s="294" t="s">
        <v>921</v>
      </c>
      <c r="W60" s="294" t="s">
        <v>922</v>
      </c>
    </row>
    <row r="61" ht="15.75" customHeight="1">
      <c r="A61" s="291">
        <v>46292.0</v>
      </c>
      <c r="B61" s="1">
        <f t="shared" si="1"/>
        <v>46292</v>
      </c>
      <c r="C61" s="281">
        <v>94.0</v>
      </c>
      <c r="D61" s="281">
        <v>19.0</v>
      </c>
      <c r="E61" s="1">
        <f t="shared" si="2"/>
        <v>4.947368421</v>
      </c>
      <c r="F61" s="281" t="s">
        <v>811</v>
      </c>
      <c r="G61" s="282">
        <v>0.30486111111111114</v>
      </c>
      <c r="H61" s="282">
        <v>0.3368055555555556</v>
      </c>
      <c r="I61" s="281"/>
      <c r="J61" s="292">
        <f t="shared" si="3"/>
        <v>46</v>
      </c>
      <c r="K61" s="1" t="b">
        <f t="shared" si="4"/>
        <v>0</v>
      </c>
      <c r="L61" s="1">
        <f t="shared" si="5"/>
        <v>0.65</v>
      </c>
      <c r="M61" s="1">
        <f t="shared" si="6"/>
        <v>1</v>
      </c>
      <c r="N61" s="292">
        <f t="shared" si="7"/>
        <v>46</v>
      </c>
      <c r="O61" s="1">
        <f t="shared" si="8"/>
        <v>67.21</v>
      </c>
      <c r="P61" s="292">
        <f t="shared" si="9"/>
        <v>230</v>
      </c>
      <c r="Q61" s="1">
        <f t="shared" si="10"/>
        <v>67.21</v>
      </c>
      <c r="R61" s="281">
        <v>2.0</v>
      </c>
      <c r="S61" s="281" t="s">
        <v>923</v>
      </c>
      <c r="T61" s="1">
        <f t="shared" si="11"/>
        <v>1</v>
      </c>
      <c r="V61" s="294" t="s">
        <v>924</v>
      </c>
      <c r="W61" s="294" t="s">
        <v>925</v>
      </c>
    </row>
    <row r="62" ht="15.75" customHeight="1">
      <c r="A62" s="291">
        <v>46292.0</v>
      </c>
      <c r="B62" s="1">
        <f t="shared" si="1"/>
        <v>46292</v>
      </c>
      <c r="C62" s="281">
        <v>130.0</v>
      </c>
      <c r="D62" s="281">
        <v>36.0</v>
      </c>
      <c r="E62" s="1">
        <f t="shared" si="2"/>
        <v>3.611111111</v>
      </c>
      <c r="F62" s="281" t="s">
        <v>811</v>
      </c>
      <c r="G62" s="282">
        <v>0.3368055555555556</v>
      </c>
      <c r="H62" s="282">
        <v>0.39166666666666666</v>
      </c>
      <c r="I62" s="281"/>
      <c r="J62" s="292">
        <f t="shared" si="3"/>
        <v>79</v>
      </c>
      <c r="K62" s="1" t="b">
        <f t="shared" si="4"/>
        <v>0</v>
      </c>
      <c r="L62" s="1">
        <f t="shared" si="5"/>
        <v>0.82</v>
      </c>
      <c r="M62" s="1">
        <f t="shared" si="6"/>
        <v>1</v>
      </c>
      <c r="N62" s="292">
        <f t="shared" si="7"/>
        <v>79</v>
      </c>
      <c r="O62" s="1">
        <f t="shared" si="8"/>
        <v>117.26</v>
      </c>
      <c r="P62" s="292">
        <f t="shared" si="9"/>
        <v>395</v>
      </c>
      <c r="Q62" s="1">
        <f t="shared" si="10"/>
        <v>117.26</v>
      </c>
      <c r="R62" s="281"/>
      <c r="S62" s="281"/>
      <c r="T62" s="1">
        <f t="shared" si="11"/>
        <v>0</v>
      </c>
      <c r="V62" s="294" t="s">
        <v>926</v>
      </c>
      <c r="W62" s="294" t="s">
        <v>927</v>
      </c>
    </row>
    <row r="63" ht="15.75" customHeight="1">
      <c r="A63" s="291">
        <v>46292.0</v>
      </c>
      <c r="B63" s="1">
        <f t="shared" si="1"/>
        <v>46292</v>
      </c>
      <c r="C63" s="281">
        <v>292.0</v>
      </c>
      <c r="D63" s="281">
        <v>78.0</v>
      </c>
      <c r="E63" s="1">
        <f t="shared" si="2"/>
        <v>3.743589744</v>
      </c>
      <c r="F63" s="281" t="s">
        <v>811</v>
      </c>
      <c r="G63" s="282">
        <v>0.39166666666666666</v>
      </c>
      <c r="H63" s="282">
        <v>0.5527777777777778</v>
      </c>
      <c r="I63" s="281">
        <v>71.0</v>
      </c>
      <c r="J63" s="292">
        <f t="shared" si="3"/>
        <v>161</v>
      </c>
      <c r="K63" s="1" t="b">
        <f t="shared" si="4"/>
        <v>0</v>
      </c>
      <c r="L63" s="1">
        <f t="shared" si="5"/>
        <v>0.82</v>
      </c>
      <c r="M63" s="1">
        <f t="shared" si="6"/>
        <v>1</v>
      </c>
      <c r="N63" s="292">
        <f t="shared" si="7"/>
        <v>161</v>
      </c>
      <c r="O63" s="1">
        <f t="shared" si="8"/>
        <v>263.384</v>
      </c>
      <c r="P63" s="292">
        <f t="shared" si="9"/>
        <v>805</v>
      </c>
      <c r="Q63" s="1">
        <f t="shared" si="10"/>
        <v>263.384</v>
      </c>
      <c r="R63" s="281"/>
      <c r="S63" s="281"/>
      <c r="T63" s="1">
        <f t="shared" si="11"/>
        <v>0</v>
      </c>
      <c r="U63" s="68" t="s">
        <v>928</v>
      </c>
      <c r="V63" s="294" t="s">
        <v>929</v>
      </c>
      <c r="W63" s="294" t="s">
        <v>930</v>
      </c>
    </row>
    <row r="64" ht="15.75" customHeight="1">
      <c r="A64" s="291">
        <v>46293.0</v>
      </c>
      <c r="B64" s="1">
        <f t="shared" si="1"/>
        <v>46293</v>
      </c>
      <c r="C64" s="281">
        <v>122.0</v>
      </c>
      <c r="D64" s="281">
        <v>48.0</v>
      </c>
      <c r="E64" s="1">
        <f t="shared" si="2"/>
        <v>2.541666667</v>
      </c>
      <c r="F64" s="281" t="s">
        <v>811</v>
      </c>
      <c r="G64" s="282">
        <v>0.3047685185185185</v>
      </c>
      <c r="H64" s="282">
        <v>0.3722916666666667</v>
      </c>
      <c r="I64" s="281"/>
      <c r="J64" s="292">
        <f t="shared" si="3"/>
        <v>97</v>
      </c>
      <c r="K64" s="1" t="b">
        <f t="shared" si="4"/>
        <v>0</v>
      </c>
      <c r="L64" s="1">
        <f t="shared" si="5"/>
        <v>1.16</v>
      </c>
      <c r="M64" s="1">
        <f t="shared" si="6"/>
        <v>1</v>
      </c>
      <c r="N64" s="292">
        <f t="shared" si="7"/>
        <v>97</v>
      </c>
      <c r="O64" s="1">
        <f t="shared" si="8"/>
        <v>155.672</v>
      </c>
      <c r="P64" s="292">
        <f t="shared" si="9"/>
        <v>485</v>
      </c>
      <c r="Q64" s="1">
        <f t="shared" si="10"/>
        <v>155.672</v>
      </c>
      <c r="R64" s="281"/>
      <c r="S64" s="281"/>
      <c r="T64" s="1">
        <f t="shared" si="11"/>
        <v>1</v>
      </c>
      <c r="V64" s="294" t="s">
        <v>931</v>
      </c>
      <c r="W64" s="294" t="s">
        <v>932</v>
      </c>
    </row>
    <row r="65" ht="15.75" customHeight="1">
      <c r="A65" s="291">
        <v>46293.0</v>
      </c>
      <c r="B65" s="1">
        <f t="shared" si="1"/>
        <v>46293</v>
      </c>
      <c r="C65" s="281">
        <v>203.0</v>
      </c>
      <c r="D65" s="281">
        <v>24.0</v>
      </c>
      <c r="E65" s="1">
        <f t="shared" si="2"/>
        <v>8.458333333</v>
      </c>
      <c r="F65" s="281" t="s">
        <v>811</v>
      </c>
      <c r="G65" s="282">
        <v>0.3748842592592593</v>
      </c>
      <c r="H65" s="282">
        <v>0.4186226851851852</v>
      </c>
      <c r="I65" s="281"/>
      <c r="J65" s="292">
        <f t="shared" si="3"/>
        <v>63</v>
      </c>
      <c r="K65" s="1" t="b">
        <f t="shared" si="4"/>
        <v>0</v>
      </c>
      <c r="L65" s="1">
        <f t="shared" si="5"/>
        <v>0.45</v>
      </c>
      <c r="M65" s="1">
        <f t="shared" si="6"/>
        <v>1</v>
      </c>
      <c r="N65" s="292">
        <f t="shared" si="7"/>
        <v>63</v>
      </c>
      <c r="O65" s="1">
        <f t="shared" si="8"/>
        <v>100.485</v>
      </c>
      <c r="P65" s="292">
        <f t="shared" si="9"/>
        <v>315</v>
      </c>
      <c r="Q65" s="1">
        <f t="shared" si="10"/>
        <v>100.485</v>
      </c>
      <c r="R65" s="281"/>
      <c r="S65" s="281"/>
      <c r="T65" s="1">
        <f t="shared" si="11"/>
        <v>0</v>
      </c>
      <c r="V65" s="294" t="s">
        <v>931</v>
      </c>
      <c r="W65" s="294" t="s">
        <v>933</v>
      </c>
    </row>
    <row r="66" ht="15.75" customHeight="1">
      <c r="A66" s="291">
        <v>46293.0</v>
      </c>
      <c r="B66" s="1">
        <f t="shared" si="1"/>
        <v>46293</v>
      </c>
      <c r="C66" s="281">
        <v>167.0</v>
      </c>
      <c r="D66" s="281">
        <v>20.0</v>
      </c>
      <c r="E66" s="1">
        <f t="shared" si="2"/>
        <v>8.35</v>
      </c>
      <c r="F66" s="281" t="s">
        <v>811</v>
      </c>
      <c r="G66" s="282">
        <v>0.5351388888888889</v>
      </c>
      <c r="H66" s="282">
        <v>0.5694791666666666</v>
      </c>
      <c r="I66" s="281"/>
      <c r="J66" s="292">
        <f t="shared" si="3"/>
        <v>49</v>
      </c>
      <c r="K66" s="1" t="b">
        <f t="shared" si="4"/>
        <v>0</v>
      </c>
      <c r="L66" s="1">
        <f t="shared" si="5"/>
        <v>0.45</v>
      </c>
      <c r="M66" s="1">
        <f t="shared" si="6"/>
        <v>1</v>
      </c>
      <c r="N66" s="292">
        <f t="shared" si="7"/>
        <v>49</v>
      </c>
      <c r="O66" s="1">
        <f t="shared" si="8"/>
        <v>82.665</v>
      </c>
      <c r="P66" s="292">
        <f t="shared" si="9"/>
        <v>245</v>
      </c>
      <c r="Q66" s="1">
        <f t="shared" si="10"/>
        <v>82.665</v>
      </c>
      <c r="R66" s="281"/>
      <c r="S66" s="281"/>
      <c r="T66" s="1">
        <f t="shared" si="11"/>
        <v>0</v>
      </c>
      <c r="V66" s="294" t="s">
        <v>934</v>
      </c>
      <c r="W66" s="294" t="s">
        <v>935</v>
      </c>
    </row>
    <row r="67" ht="15.75" customHeight="1">
      <c r="A67" s="291">
        <v>46293.0</v>
      </c>
      <c r="B67" s="1">
        <f t="shared" si="1"/>
        <v>46293</v>
      </c>
      <c r="C67" s="281">
        <v>97.0</v>
      </c>
      <c r="D67" s="281">
        <v>60.0</v>
      </c>
      <c r="E67" s="1">
        <f t="shared" si="2"/>
        <v>1.616666667</v>
      </c>
      <c r="F67" s="281" t="s">
        <v>811</v>
      </c>
      <c r="G67" s="282">
        <v>0.3723611111111111</v>
      </c>
      <c r="H67" s="282">
        <v>0.5324421296296297</v>
      </c>
      <c r="I67" s="281"/>
      <c r="J67" s="292">
        <f t="shared" si="3"/>
        <v>231</v>
      </c>
      <c r="K67" s="1" t="b">
        <f t="shared" si="4"/>
        <v>0</v>
      </c>
      <c r="L67" s="1">
        <f t="shared" si="5"/>
        <v>1.65</v>
      </c>
      <c r="M67" s="1">
        <f t="shared" si="6"/>
        <v>1</v>
      </c>
      <c r="N67" s="292">
        <f t="shared" si="7"/>
        <v>231</v>
      </c>
      <c r="O67" s="1">
        <f t="shared" si="8"/>
        <v>176.055</v>
      </c>
      <c r="P67" s="292">
        <f t="shared" si="9"/>
        <v>1155</v>
      </c>
      <c r="Q67" s="1">
        <f t="shared" si="10"/>
        <v>176.055</v>
      </c>
      <c r="R67" s="281"/>
      <c r="S67" s="281"/>
      <c r="T67" s="1">
        <f t="shared" si="11"/>
        <v>0</v>
      </c>
      <c r="V67" s="294" t="s">
        <v>936</v>
      </c>
      <c r="W67" s="294" t="s">
        <v>937</v>
      </c>
    </row>
    <row r="68" ht="15.75" customHeight="1">
      <c r="A68" s="291">
        <v>46294.0</v>
      </c>
      <c r="B68" s="1">
        <f t="shared" si="1"/>
        <v>46294</v>
      </c>
      <c r="C68" s="281">
        <v>199.0</v>
      </c>
      <c r="D68" s="281">
        <v>50.0</v>
      </c>
      <c r="E68" s="1">
        <f t="shared" si="2"/>
        <v>3.98</v>
      </c>
      <c r="F68" s="281" t="s">
        <v>811</v>
      </c>
      <c r="G68" s="282">
        <v>0.3035069444444444</v>
      </c>
      <c r="H68" s="282">
        <v>0.3792013888888889</v>
      </c>
      <c r="I68" s="281"/>
      <c r="J68" s="292">
        <f t="shared" si="3"/>
        <v>109</v>
      </c>
      <c r="K68" s="1" t="b">
        <f t="shared" si="4"/>
        <v>0</v>
      </c>
      <c r="L68" s="1">
        <f t="shared" si="5"/>
        <v>0.65</v>
      </c>
      <c r="M68" s="1">
        <f t="shared" si="6"/>
        <v>1</v>
      </c>
      <c r="N68" s="292">
        <f t="shared" si="7"/>
        <v>109</v>
      </c>
      <c r="O68" s="1">
        <f t="shared" si="8"/>
        <v>142.285</v>
      </c>
      <c r="P68" s="292">
        <f t="shared" si="9"/>
        <v>545</v>
      </c>
      <c r="Q68" s="1">
        <f t="shared" si="10"/>
        <v>142.285</v>
      </c>
      <c r="R68" s="281"/>
      <c r="S68" s="281"/>
      <c r="T68" s="1">
        <f t="shared" si="11"/>
        <v>1</v>
      </c>
      <c r="V68" s="294" t="s">
        <v>938</v>
      </c>
      <c r="W68" s="294" t="s">
        <v>939</v>
      </c>
    </row>
    <row r="69" ht="15.75" customHeight="1">
      <c r="A69" s="291">
        <v>46294.0</v>
      </c>
      <c r="B69" s="1">
        <f t="shared" si="1"/>
        <v>46294</v>
      </c>
      <c r="C69" s="281">
        <v>70.0</v>
      </c>
      <c r="D69" s="281">
        <v>38.0</v>
      </c>
      <c r="E69" s="1">
        <f t="shared" si="2"/>
        <v>1.842105263</v>
      </c>
      <c r="F69" s="281" t="s">
        <v>811</v>
      </c>
      <c r="G69" s="282">
        <v>0.4176273148148148</v>
      </c>
      <c r="H69" s="282">
        <v>0.4545138888888889</v>
      </c>
      <c r="I69" s="281"/>
      <c r="J69" s="292">
        <f t="shared" si="3"/>
        <v>53</v>
      </c>
      <c r="K69" s="1" t="b">
        <f t="shared" si="4"/>
        <v>0</v>
      </c>
      <c r="L69" s="1">
        <f t="shared" si="5"/>
        <v>1.65</v>
      </c>
      <c r="M69" s="1">
        <f t="shared" si="6"/>
        <v>1</v>
      </c>
      <c r="N69" s="292">
        <f t="shared" si="7"/>
        <v>53</v>
      </c>
      <c r="O69" s="1">
        <f t="shared" si="8"/>
        <v>127.05</v>
      </c>
      <c r="P69" s="292">
        <f t="shared" si="9"/>
        <v>265</v>
      </c>
      <c r="Q69" s="1">
        <f t="shared" si="10"/>
        <v>127.05</v>
      </c>
      <c r="R69" s="281"/>
      <c r="S69" s="281"/>
      <c r="T69" s="1">
        <f t="shared" si="11"/>
        <v>0</v>
      </c>
      <c r="V69" s="294" t="s">
        <v>940</v>
      </c>
      <c r="W69" s="294" t="s">
        <v>941</v>
      </c>
    </row>
    <row r="70" ht="15.75" customHeight="1">
      <c r="A70" s="291">
        <v>46294.0</v>
      </c>
      <c r="B70" s="1">
        <f t="shared" si="1"/>
        <v>46294</v>
      </c>
      <c r="C70" s="281">
        <v>55.0</v>
      </c>
      <c r="D70" s="281">
        <v>36.0</v>
      </c>
      <c r="E70" s="1">
        <f t="shared" si="2"/>
        <v>1.527777778</v>
      </c>
      <c r="F70" s="281" t="s">
        <v>811</v>
      </c>
      <c r="G70" s="282">
        <v>0.3792476851851852</v>
      </c>
      <c r="H70" s="282">
        <v>0.4174189814814815</v>
      </c>
      <c r="I70" s="281"/>
      <c r="J70" s="292">
        <f t="shared" si="3"/>
        <v>55</v>
      </c>
      <c r="K70" s="1" t="b">
        <f t="shared" si="4"/>
        <v>0</v>
      </c>
      <c r="L70" s="1">
        <f t="shared" si="5"/>
        <v>1.65</v>
      </c>
      <c r="M70" s="1">
        <f t="shared" si="6"/>
        <v>1</v>
      </c>
      <c r="N70" s="292">
        <f t="shared" si="7"/>
        <v>55</v>
      </c>
      <c r="O70" s="1">
        <f t="shared" si="8"/>
        <v>99.825</v>
      </c>
      <c r="P70" s="292">
        <f t="shared" si="9"/>
        <v>275</v>
      </c>
      <c r="Q70" s="1">
        <f t="shared" si="10"/>
        <v>99.825</v>
      </c>
      <c r="R70" s="281"/>
      <c r="S70" s="281"/>
      <c r="T70" s="1">
        <f t="shared" si="11"/>
        <v>0</v>
      </c>
      <c r="V70" s="294" t="s">
        <v>942</v>
      </c>
      <c r="W70" s="294" t="s">
        <v>943</v>
      </c>
    </row>
    <row r="71" ht="15.75" customHeight="1">
      <c r="A71" s="291">
        <v>46294.0</v>
      </c>
      <c r="B71" s="1">
        <f t="shared" si="1"/>
        <v>46294</v>
      </c>
      <c r="C71" s="281">
        <v>46.0</v>
      </c>
      <c r="D71" s="281">
        <v>27.0</v>
      </c>
      <c r="E71" s="1">
        <f t="shared" si="2"/>
        <v>1.703703704</v>
      </c>
      <c r="F71" s="281" t="s">
        <v>811</v>
      </c>
      <c r="G71" s="282">
        <v>0.5961689814814815</v>
      </c>
      <c r="H71" s="282">
        <v>0.6176967592592593</v>
      </c>
      <c r="I71" s="281"/>
      <c r="J71" s="292">
        <f t="shared" si="3"/>
        <v>31</v>
      </c>
      <c r="K71" s="1" t="b">
        <f t="shared" si="4"/>
        <v>0</v>
      </c>
      <c r="L71" s="1">
        <f t="shared" si="5"/>
        <v>1.65</v>
      </c>
      <c r="M71" s="1">
        <f t="shared" si="6"/>
        <v>1</v>
      </c>
      <c r="N71" s="292">
        <f t="shared" si="7"/>
        <v>31</v>
      </c>
      <c r="O71" s="1">
        <f t="shared" si="8"/>
        <v>83.49</v>
      </c>
      <c r="P71" s="292">
        <f t="shared" si="9"/>
        <v>155</v>
      </c>
      <c r="Q71" s="1">
        <f t="shared" si="10"/>
        <v>83.49</v>
      </c>
      <c r="R71" s="281"/>
      <c r="S71" s="281"/>
      <c r="T71" s="1">
        <f t="shared" si="11"/>
        <v>0</v>
      </c>
      <c r="V71" s="294" t="s">
        <v>944</v>
      </c>
      <c r="W71" s="294" t="s">
        <v>945</v>
      </c>
    </row>
    <row r="72" ht="15.75" customHeight="1">
      <c r="A72" s="291">
        <v>46295.0</v>
      </c>
      <c r="B72" s="1">
        <f t="shared" si="1"/>
        <v>46295</v>
      </c>
      <c r="C72" s="281">
        <v>324.0</v>
      </c>
      <c r="D72" s="281">
        <v>80.0</v>
      </c>
      <c r="E72" s="1">
        <f t="shared" si="2"/>
        <v>4.05</v>
      </c>
      <c r="F72" s="281" t="s">
        <v>811</v>
      </c>
      <c r="G72" s="282">
        <v>0.3062152777777778</v>
      </c>
      <c r="H72" s="282">
        <v>0.40511574074074075</v>
      </c>
      <c r="I72" s="281"/>
      <c r="J72" s="292">
        <f t="shared" si="3"/>
        <v>142</v>
      </c>
      <c r="K72" s="1" t="b">
        <f t="shared" si="4"/>
        <v>0</v>
      </c>
      <c r="L72" s="1">
        <f t="shared" si="5"/>
        <v>0.65</v>
      </c>
      <c r="M72" s="1">
        <f t="shared" si="6"/>
        <v>1</v>
      </c>
      <c r="N72" s="292">
        <f t="shared" si="7"/>
        <v>142</v>
      </c>
      <c r="O72" s="1">
        <f t="shared" si="8"/>
        <v>231.66</v>
      </c>
      <c r="P72" s="292">
        <f t="shared" si="9"/>
        <v>710</v>
      </c>
      <c r="Q72" s="1">
        <f t="shared" si="10"/>
        <v>231.66</v>
      </c>
      <c r="R72" s="281">
        <v>2.0</v>
      </c>
      <c r="S72" s="281" t="s">
        <v>946</v>
      </c>
      <c r="T72" s="1">
        <f t="shared" si="11"/>
        <v>1</v>
      </c>
      <c r="V72" s="1" t="s">
        <v>947</v>
      </c>
      <c r="W72" s="1" t="s">
        <v>948</v>
      </c>
    </row>
    <row r="73" ht="15.75" customHeight="1">
      <c r="A73" s="291">
        <v>46295.0</v>
      </c>
      <c r="B73" s="1">
        <f t="shared" si="1"/>
        <v>46295</v>
      </c>
      <c r="C73" s="281">
        <v>53.0</v>
      </c>
      <c r="D73" s="281">
        <v>27.0</v>
      </c>
      <c r="E73" s="1">
        <f t="shared" si="2"/>
        <v>1.962962963</v>
      </c>
      <c r="F73" s="281" t="s">
        <v>811</v>
      </c>
      <c r="G73" s="282">
        <v>0.40520833333333334</v>
      </c>
      <c r="H73" s="282">
        <v>0.43020833333333336</v>
      </c>
      <c r="I73" s="281"/>
      <c r="J73" s="292">
        <f t="shared" si="3"/>
        <v>36</v>
      </c>
      <c r="K73" s="1" t="b">
        <f t="shared" si="4"/>
        <v>0</v>
      </c>
      <c r="L73" s="1">
        <f t="shared" si="5"/>
        <v>1.25</v>
      </c>
      <c r="M73" s="1">
        <f t="shared" si="6"/>
        <v>1</v>
      </c>
      <c r="N73" s="292">
        <f t="shared" si="7"/>
        <v>36</v>
      </c>
      <c r="O73" s="1">
        <f t="shared" si="8"/>
        <v>72.875</v>
      </c>
      <c r="P73" s="292">
        <f t="shared" si="9"/>
        <v>180</v>
      </c>
      <c r="Q73" s="1">
        <f t="shared" si="10"/>
        <v>72.875</v>
      </c>
      <c r="R73" s="281"/>
      <c r="S73" s="281"/>
      <c r="T73" s="1">
        <f t="shared" si="11"/>
        <v>0</v>
      </c>
      <c r="V73" s="1" t="s">
        <v>949</v>
      </c>
      <c r="W73" s="1" t="s">
        <v>950</v>
      </c>
    </row>
    <row r="74" ht="15.75" customHeight="1">
      <c r="A74" s="291"/>
      <c r="B74" s="1" t="str">
        <f t="shared" si="1"/>
        <v/>
      </c>
      <c r="C74" s="281"/>
      <c r="D74" s="281"/>
      <c r="E74" s="1" t="str">
        <f t="shared" si="2"/>
        <v/>
      </c>
      <c r="F74" s="281"/>
      <c r="G74" s="282"/>
      <c r="H74" s="282"/>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91"/>
      <c r="B75" s="1" t="str">
        <f t="shared" si="1"/>
        <v/>
      </c>
      <c r="C75" s="281"/>
      <c r="D75" s="281"/>
      <c r="E75" s="1" t="str">
        <f t="shared" si="2"/>
        <v/>
      </c>
      <c r="F75" s="281"/>
      <c r="G75" s="282"/>
      <c r="H75" s="282"/>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91"/>
      <c r="B76" s="1" t="str">
        <f t="shared" si="1"/>
        <v/>
      </c>
      <c r="C76" s="281"/>
      <c r="D76" s="281"/>
      <c r="E76" s="1" t="str">
        <f t="shared" si="2"/>
        <v/>
      </c>
      <c r="F76" s="281"/>
      <c r="G76" s="282"/>
      <c r="H76" s="282"/>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91"/>
      <c r="B77" s="1" t="str">
        <f t="shared" si="1"/>
        <v/>
      </c>
      <c r="C77" s="281"/>
      <c r="D77" s="281"/>
      <c r="E77" s="1" t="str">
        <f t="shared" si="2"/>
        <v/>
      </c>
      <c r="F77" s="281"/>
      <c r="G77" s="282"/>
      <c r="H77" s="282"/>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91"/>
      <c r="B78" s="1" t="str">
        <f t="shared" si="1"/>
        <v/>
      </c>
      <c r="C78" s="281"/>
      <c r="D78" s="281"/>
      <c r="E78" s="1" t="str">
        <f t="shared" si="2"/>
        <v/>
      </c>
      <c r="F78" s="281"/>
      <c r="G78" s="282"/>
      <c r="H78" s="282"/>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91"/>
      <c r="B79" s="1" t="str">
        <f t="shared" si="1"/>
        <v/>
      </c>
      <c r="C79" s="281"/>
      <c r="D79" s="281"/>
      <c r="E79" s="1" t="str">
        <f t="shared" si="2"/>
        <v/>
      </c>
      <c r="F79" s="281"/>
      <c r="G79" s="282"/>
      <c r="H79" s="282"/>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91"/>
      <c r="B80" s="1" t="str">
        <f t="shared" si="1"/>
        <v/>
      </c>
      <c r="C80" s="281"/>
      <c r="D80" s="281"/>
      <c r="E80" s="1" t="str">
        <f t="shared" si="2"/>
        <v/>
      </c>
      <c r="F80" s="281"/>
      <c r="G80" s="282"/>
      <c r="H80" s="282"/>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91"/>
      <c r="B81" s="1" t="str">
        <f t="shared" si="1"/>
        <v/>
      </c>
      <c r="C81" s="281"/>
      <c r="D81" s="281"/>
      <c r="E81" s="1" t="str">
        <f t="shared" si="2"/>
        <v/>
      </c>
      <c r="F81" s="281"/>
      <c r="G81" s="282"/>
      <c r="H81" s="282"/>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91"/>
      <c r="B82" s="1" t="str">
        <f t="shared" si="1"/>
        <v/>
      </c>
      <c r="C82" s="281"/>
      <c r="D82" s="281"/>
      <c r="E82" s="1" t="str">
        <f t="shared" si="2"/>
        <v/>
      </c>
      <c r="F82" s="281"/>
      <c r="G82" s="282"/>
      <c r="H82" s="282"/>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91"/>
      <c r="B83" s="1" t="str">
        <f t="shared" si="1"/>
        <v/>
      </c>
      <c r="C83" s="281"/>
      <c r="D83" s="281"/>
      <c r="E83" s="1" t="str">
        <f t="shared" si="2"/>
        <v/>
      </c>
      <c r="F83" s="281"/>
      <c r="G83" s="282"/>
      <c r="H83" s="282"/>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91"/>
      <c r="B84" s="1" t="str">
        <f t="shared" si="1"/>
        <v/>
      </c>
      <c r="C84" s="281"/>
      <c r="D84" s="281"/>
      <c r="E84" s="1" t="str">
        <f t="shared" si="2"/>
        <v/>
      </c>
      <c r="F84" s="281"/>
      <c r="G84" s="282"/>
      <c r="H84" s="282"/>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91"/>
      <c r="B85" s="1" t="str">
        <f t="shared" si="1"/>
        <v/>
      </c>
      <c r="C85" s="281"/>
      <c r="D85" s="281"/>
      <c r="E85" s="1" t="str">
        <f t="shared" si="2"/>
        <v/>
      </c>
      <c r="F85" s="281"/>
      <c r="G85" s="282"/>
      <c r="H85" s="282"/>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91"/>
      <c r="B86" s="1" t="str">
        <f t="shared" si="1"/>
        <v/>
      </c>
      <c r="C86" s="281"/>
      <c r="D86" s="281"/>
      <c r="E86" s="1" t="str">
        <f t="shared" si="2"/>
        <v/>
      </c>
      <c r="F86" s="281"/>
      <c r="G86" s="282"/>
      <c r="H86" s="282"/>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91"/>
      <c r="B87" s="1" t="str">
        <f t="shared" si="1"/>
        <v/>
      </c>
      <c r="C87" s="281"/>
      <c r="D87" s="281"/>
      <c r="E87" s="1" t="str">
        <f t="shared" si="2"/>
        <v/>
      </c>
      <c r="F87" s="281"/>
      <c r="G87" s="282"/>
      <c r="H87" s="282"/>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91"/>
      <c r="B88" s="1" t="str">
        <f t="shared" si="1"/>
        <v/>
      </c>
      <c r="C88" s="281"/>
      <c r="D88" s="281"/>
      <c r="E88" s="1" t="str">
        <f t="shared" si="2"/>
        <v/>
      </c>
      <c r="F88" s="281"/>
      <c r="G88" s="282"/>
      <c r="H88" s="282"/>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91"/>
      <c r="B89" s="1" t="str">
        <f t="shared" si="1"/>
        <v/>
      </c>
      <c r="C89" s="281"/>
      <c r="D89" s="281"/>
      <c r="E89" s="1" t="str">
        <f t="shared" si="2"/>
        <v/>
      </c>
      <c r="F89" s="281"/>
      <c r="G89" s="282"/>
      <c r="H89" s="282"/>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91"/>
      <c r="B90" s="1" t="str">
        <f t="shared" si="1"/>
        <v/>
      </c>
      <c r="C90" s="281"/>
      <c r="D90" s="281"/>
      <c r="E90" s="1" t="str">
        <f t="shared" si="2"/>
        <v/>
      </c>
      <c r="F90" s="281"/>
      <c r="G90" s="282"/>
      <c r="H90" s="282"/>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91"/>
      <c r="B91" s="1" t="str">
        <f t="shared" si="1"/>
        <v/>
      </c>
      <c r="C91" s="281"/>
      <c r="D91" s="281"/>
      <c r="E91" s="1" t="str">
        <f t="shared" si="2"/>
        <v/>
      </c>
      <c r="F91" s="281"/>
      <c r="G91" s="282"/>
      <c r="H91" s="282"/>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91"/>
      <c r="B92" s="1" t="str">
        <f t="shared" si="1"/>
        <v/>
      </c>
      <c r="C92" s="281"/>
      <c r="D92" s="281"/>
      <c r="E92" s="1" t="str">
        <f t="shared" si="2"/>
        <v/>
      </c>
      <c r="F92" s="281"/>
      <c r="G92" s="282"/>
      <c r="H92" s="282"/>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91"/>
      <c r="B93" s="1" t="str">
        <f t="shared" si="1"/>
        <v/>
      </c>
      <c r="C93" s="281"/>
      <c r="D93" s="281"/>
      <c r="E93" s="1" t="str">
        <f t="shared" si="2"/>
        <v/>
      </c>
      <c r="F93" s="281"/>
      <c r="G93" s="282"/>
      <c r="H93" s="282"/>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91"/>
      <c r="B94" s="1" t="str">
        <f t="shared" si="1"/>
        <v/>
      </c>
      <c r="C94" s="281"/>
      <c r="D94" s="281"/>
      <c r="E94" s="1" t="str">
        <f t="shared" si="2"/>
        <v/>
      </c>
      <c r="F94" s="281"/>
      <c r="G94" s="282"/>
      <c r="H94" s="282"/>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91"/>
      <c r="B95" s="1" t="str">
        <f t="shared" si="1"/>
        <v/>
      </c>
      <c r="C95" s="281"/>
      <c r="D95" s="281"/>
      <c r="E95" s="1" t="str">
        <f t="shared" si="2"/>
        <v/>
      </c>
      <c r="F95" s="281"/>
      <c r="G95" s="282"/>
      <c r="H95" s="282"/>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91"/>
      <c r="B96" s="1" t="str">
        <f t="shared" si="1"/>
        <v/>
      </c>
      <c r="C96" s="281"/>
      <c r="D96" s="281"/>
      <c r="E96" s="1" t="str">
        <f t="shared" si="2"/>
        <v/>
      </c>
      <c r="F96" s="281"/>
      <c r="G96" s="282"/>
      <c r="H96" s="282"/>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91"/>
      <c r="B97" s="1" t="str">
        <f t="shared" si="1"/>
        <v/>
      </c>
      <c r="C97" s="281"/>
      <c r="D97" s="281"/>
      <c r="E97" s="1" t="str">
        <f t="shared" si="2"/>
        <v/>
      </c>
      <c r="F97" s="281"/>
      <c r="G97" s="282"/>
      <c r="H97" s="282"/>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91"/>
      <c r="B98" s="1" t="str">
        <f t="shared" si="1"/>
        <v/>
      </c>
      <c r="C98" s="281"/>
      <c r="D98" s="281"/>
      <c r="E98" s="1" t="str">
        <f t="shared" si="2"/>
        <v/>
      </c>
      <c r="F98" s="281"/>
      <c r="G98" s="282"/>
      <c r="H98" s="282"/>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91"/>
      <c r="B99" s="1" t="str">
        <f t="shared" si="1"/>
        <v/>
      </c>
      <c r="C99" s="281"/>
      <c r="D99" s="281"/>
      <c r="E99" s="1" t="str">
        <f t="shared" si="2"/>
        <v/>
      </c>
      <c r="F99" s="281"/>
      <c r="G99" s="282"/>
      <c r="H99" s="282"/>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91"/>
      <c r="B100" s="1" t="str">
        <f t="shared" si="1"/>
        <v/>
      </c>
      <c r="C100" s="281"/>
      <c r="D100" s="281"/>
      <c r="E100" s="1" t="str">
        <f t="shared" si="2"/>
        <v/>
      </c>
      <c r="F100" s="281"/>
      <c r="G100" s="282"/>
      <c r="H100" s="282"/>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91"/>
      <c r="B101" s="1" t="str">
        <f t="shared" si="1"/>
        <v/>
      </c>
      <c r="C101" s="281"/>
      <c r="D101" s="281"/>
      <c r="E101" s="1" t="str">
        <f t="shared" si="2"/>
        <v/>
      </c>
      <c r="F101" s="281"/>
      <c r="G101" s="282"/>
      <c r="H101" s="282"/>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91"/>
      <c r="B102" s="1" t="str">
        <f t="shared" si="1"/>
        <v/>
      </c>
      <c r="C102" s="281"/>
      <c r="D102" s="281"/>
      <c r="E102" s="1" t="str">
        <f t="shared" si="2"/>
        <v/>
      </c>
      <c r="F102" s="281"/>
      <c r="G102" s="282"/>
      <c r="H102" s="282"/>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91"/>
      <c r="B103" s="1" t="str">
        <f t="shared" si="1"/>
        <v/>
      </c>
      <c r="C103" s="281"/>
      <c r="D103" s="281"/>
      <c r="E103" s="1" t="str">
        <f t="shared" si="2"/>
        <v/>
      </c>
      <c r="F103" s="281"/>
      <c r="G103" s="282"/>
      <c r="H103" s="282"/>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91"/>
      <c r="B104" s="1" t="str">
        <f t="shared" si="1"/>
        <v/>
      </c>
      <c r="C104" s="281"/>
      <c r="D104" s="281"/>
      <c r="E104" s="1" t="str">
        <f t="shared" si="2"/>
        <v/>
      </c>
      <c r="F104" s="281"/>
      <c r="G104" s="282"/>
      <c r="H104" s="282"/>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91"/>
      <c r="B105" s="1" t="str">
        <f t="shared" si="1"/>
        <v/>
      </c>
      <c r="C105" s="281"/>
      <c r="D105" s="281"/>
      <c r="E105" s="1" t="str">
        <f t="shared" si="2"/>
        <v/>
      </c>
      <c r="F105" s="281"/>
      <c r="G105" s="282"/>
      <c r="H105" s="282"/>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91"/>
      <c r="B106" s="1" t="str">
        <f t="shared" si="1"/>
        <v/>
      </c>
      <c r="C106" s="281"/>
      <c r="D106" s="281"/>
      <c r="E106" s="1" t="str">
        <f t="shared" si="2"/>
        <v/>
      </c>
      <c r="F106" s="281"/>
      <c r="G106" s="282"/>
      <c r="H106" s="282"/>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91"/>
      <c r="B107" s="1" t="str">
        <f t="shared" si="1"/>
        <v/>
      </c>
      <c r="C107" s="281"/>
      <c r="D107" s="281"/>
      <c r="E107" s="1" t="str">
        <f t="shared" si="2"/>
        <v/>
      </c>
      <c r="F107" s="281"/>
      <c r="G107" s="282"/>
      <c r="H107" s="282"/>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91"/>
      <c r="B108" s="1" t="str">
        <f t="shared" si="1"/>
        <v/>
      </c>
      <c r="C108" s="281"/>
      <c r="D108" s="281"/>
      <c r="E108" s="1" t="str">
        <f t="shared" si="2"/>
        <v/>
      </c>
      <c r="F108" s="281"/>
      <c r="G108" s="282"/>
      <c r="H108" s="282"/>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91"/>
      <c r="B109" s="1" t="str">
        <f t="shared" si="1"/>
        <v/>
      </c>
      <c r="C109" s="281"/>
      <c r="D109" s="281"/>
      <c r="E109" s="1" t="str">
        <f t="shared" si="2"/>
        <v/>
      </c>
      <c r="F109" s="281"/>
      <c r="G109" s="282"/>
      <c r="H109" s="282"/>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91"/>
      <c r="B110" s="1" t="str">
        <f t="shared" si="1"/>
        <v/>
      </c>
      <c r="C110" s="281"/>
      <c r="D110" s="281"/>
      <c r="E110" s="1" t="str">
        <f t="shared" si="2"/>
        <v/>
      </c>
      <c r="F110" s="281"/>
      <c r="G110" s="282"/>
      <c r="H110" s="282"/>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91"/>
      <c r="B111" s="1" t="str">
        <f t="shared" si="1"/>
        <v/>
      </c>
      <c r="C111" s="281"/>
      <c r="D111" s="281"/>
      <c r="E111" s="1" t="str">
        <f t="shared" si="2"/>
        <v/>
      </c>
      <c r="F111" s="281"/>
      <c r="G111" s="282"/>
      <c r="H111" s="282"/>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91"/>
      <c r="B112" s="1" t="str">
        <f t="shared" si="1"/>
        <v/>
      </c>
      <c r="C112" s="281"/>
      <c r="D112" s="281"/>
      <c r="E112" s="1" t="str">
        <f t="shared" si="2"/>
        <v/>
      </c>
      <c r="F112" s="281"/>
      <c r="G112" s="282"/>
      <c r="H112" s="282"/>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91"/>
      <c r="B113" s="1" t="str">
        <f t="shared" si="1"/>
        <v/>
      </c>
      <c r="C113" s="281"/>
      <c r="D113" s="281"/>
      <c r="E113" s="1" t="str">
        <f t="shared" si="2"/>
        <v/>
      </c>
      <c r="F113" s="281"/>
      <c r="G113" s="282"/>
      <c r="H113" s="282"/>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91"/>
      <c r="B114" s="1" t="str">
        <f t="shared" si="1"/>
        <v/>
      </c>
      <c r="C114" s="281"/>
      <c r="D114" s="281"/>
      <c r="E114" s="1" t="str">
        <f t="shared" si="2"/>
        <v/>
      </c>
      <c r="F114" s="281"/>
      <c r="G114" s="282"/>
      <c r="H114" s="282"/>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91"/>
      <c r="B115" s="1" t="str">
        <f t="shared" si="1"/>
        <v/>
      </c>
      <c r="C115" s="281"/>
      <c r="D115" s="281"/>
      <c r="E115" s="1" t="str">
        <f t="shared" si="2"/>
        <v/>
      </c>
      <c r="F115" s="281"/>
      <c r="G115" s="282"/>
      <c r="H115" s="282"/>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91"/>
      <c r="B116" s="1" t="str">
        <f t="shared" si="1"/>
        <v/>
      </c>
      <c r="C116" s="281"/>
      <c r="D116" s="281"/>
      <c r="E116" s="1" t="str">
        <f t="shared" si="2"/>
        <v/>
      </c>
      <c r="F116" s="281"/>
      <c r="G116" s="282"/>
      <c r="H116" s="282"/>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91"/>
      <c r="B117" s="1" t="str">
        <f t="shared" si="1"/>
        <v/>
      </c>
      <c r="C117" s="281"/>
      <c r="D117" s="281"/>
      <c r="E117" s="1" t="str">
        <f t="shared" si="2"/>
        <v/>
      </c>
      <c r="F117" s="281"/>
      <c r="G117" s="282"/>
      <c r="H117" s="282"/>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91"/>
      <c r="B118" s="1" t="str">
        <f t="shared" si="1"/>
        <v/>
      </c>
      <c r="C118" s="281"/>
      <c r="D118" s="281"/>
      <c r="E118" s="1" t="str">
        <f t="shared" si="2"/>
        <v/>
      </c>
      <c r="F118" s="281"/>
      <c r="G118" s="282"/>
      <c r="H118" s="282"/>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91"/>
      <c r="B119" s="1" t="str">
        <f t="shared" si="1"/>
        <v/>
      </c>
      <c r="C119" s="281"/>
      <c r="D119" s="281"/>
      <c r="E119" s="1" t="str">
        <f t="shared" si="2"/>
        <v/>
      </c>
      <c r="F119" s="281"/>
      <c r="G119" s="282"/>
      <c r="H119" s="282"/>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91"/>
      <c r="B120" s="1" t="str">
        <f t="shared" si="1"/>
        <v/>
      </c>
      <c r="C120" s="281"/>
      <c r="D120" s="281"/>
      <c r="E120" s="1" t="str">
        <f t="shared" si="2"/>
        <v/>
      </c>
      <c r="F120" s="281"/>
      <c r="G120" s="282"/>
      <c r="H120" s="282"/>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91"/>
      <c r="B121" s="1" t="str">
        <f t="shared" si="1"/>
        <v/>
      </c>
      <c r="C121" s="281"/>
      <c r="D121" s="281"/>
      <c r="E121" s="1" t="str">
        <f t="shared" si="2"/>
        <v/>
      </c>
      <c r="F121" s="281"/>
      <c r="G121" s="282"/>
      <c r="H121" s="282"/>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91"/>
      <c r="B122" s="1" t="str">
        <f t="shared" si="1"/>
        <v/>
      </c>
      <c r="C122" s="281"/>
      <c r="D122" s="281"/>
      <c r="E122" s="1" t="str">
        <f t="shared" si="2"/>
        <v/>
      </c>
      <c r="F122" s="281"/>
      <c r="G122" s="282"/>
      <c r="H122" s="282"/>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91"/>
      <c r="B123" s="1" t="str">
        <f t="shared" si="1"/>
        <v/>
      </c>
      <c r="C123" s="281"/>
      <c r="D123" s="281"/>
      <c r="E123" s="1" t="str">
        <f t="shared" si="2"/>
        <v/>
      </c>
      <c r="F123" s="281"/>
      <c r="G123" s="282"/>
      <c r="H123" s="282"/>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91"/>
      <c r="B124" s="1" t="str">
        <f t="shared" si="1"/>
        <v/>
      </c>
      <c r="C124" s="281"/>
      <c r="D124" s="281"/>
      <c r="E124" s="1" t="str">
        <f t="shared" si="2"/>
        <v/>
      </c>
      <c r="F124" s="281"/>
      <c r="G124" s="282"/>
      <c r="H124" s="282"/>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91"/>
      <c r="B125" s="1" t="str">
        <f t="shared" si="1"/>
        <v/>
      </c>
      <c r="C125" s="281"/>
      <c r="D125" s="281"/>
      <c r="E125" s="1" t="str">
        <f t="shared" si="2"/>
        <v/>
      </c>
      <c r="F125" s="281"/>
      <c r="G125" s="282"/>
      <c r="H125" s="282"/>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91"/>
      <c r="B126" s="1" t="str">
        <f t="shared" si="1"/>
        <v/>
      </c>
      <c r="C126" s="281"/>
      <c r="D126" s="281"/>
      <c r="E126" s="1" t="str">
        <f t="shared" si="2"/>
        <v/>
      </c>
      <c r="F126" s="281"/>
      <c r="G126" s="282"/>
      <c r="H126" s="282"/>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91"/>
      <c r="B127" s="1" t="str">
        <f t="shared" si="1"/>
        <v/>
      </c>
      <c r="C127" s="281"/>
      <c r="D127" s="281"/>
      <c r="E127" s="1" t="str">
        <f t="shared" si="2"/>
        <v/>
      </c>
      <c r="F127" s="281"/>
      <c r="G127" s="282"/>
      <c r="H127" s="282"/>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91"/>
      <c r="B128" s="1" t="str">
        <f t="shared" si="1"/>
        <v/>
      </c>
      <c r="C128" s="281"/>
      <c r="D128" s="281"/>
      <c r="E128" s="1" t="str">
        <f t="shared" si="2"/>
        <v/>
      </c>
      <c r="F128" s="281"/>
      <c r="G128" s="282"/>
      <c r="H128" s="282"/>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91"/>
      <c r="B129" s="1" t="str">
        <f t="shared" si="1"/>
        <v/>
      </c>
      <c r="C129" s="281"/>
      <c r="D129" s="281"/>
      <c r="E129" s="1" t="str">
        <f t="shared" si="2"/>
        <v/>
      </c>
      <c r="F129" s="281"/>
      <c r="G129" s="282"/>
      <c r="H129" s="282"/>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91"/>
      <c r="B130" s="1" t="str">
        <f t="shared" si="1"/>
        <v/>
      </c>
      <c r="C130" s="281"/>
      <c r="D130" s="281"/>
      <c r="E130" s="1" t="str">
        <f t="shared" si="2"/>
        <v/>
      </c>
      <c r="F130" s="281"/>
      <c r="G130" s="282"/>
      <c r="H130" s="282"/>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91"/>
      <c r="B131" s="1" t="str">
        <f t="shared" si="1"/>
        <v/>
      </c>
      <c r="C131" s="281"/>
      <c r="D131" s="281"/>
      <c r="E131" s="1" t="str">
        <f t="shared" si="2"/>
        <v/>
      </c>
      <c r="F131" s="281"/>
      <c r="G131" s="282"/>
      <c r="H131" s="282"/>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91"/>
      <c r="B132" s="1" t="str">
        <f t="shared" si="1"/>
        <v/>
      </c>
      <c r="C132" s="281"/>
      <c r="D132" s="281"/>
      <c r="E132" s="1" t="str">
        <f t="shared" si="2"/>
        <v/>
      </c>
      <c r="F132" s="281"/>
      <c r="G132" s="282"/>
      <c r="H132" s="282"/>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91"/>
      <c r="B133" s="1" t="str">
        <f t="shared" si="1"/>
        <v/>
      </c>
      <c r="C133" s="281"/>
      <c r="D133" s="281"/>
      <c r="E133" s="1" t="str">
        <f t="shared" si="2"/>
        <v/>
      </c>
      <c r="F133" s="281"/>
      <c r="G133" s="282"/>
      <c r="H133" s="282"/>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91"/>
      <c r="B134" s="1" t="str">
        <f t="shared" si="1"/>
        <v/>
      </c>
      <c r="C134" s="281"/>
      <c r="D134" s="281"/>
      <c r="E134" s="1" t="str">
        <f t="shared" si="2"/>
        <v/>
      </c>
      <c r="F134" s="281"/>
      <c r="G134" s="282"/>
      <c r="H134" s="282"/>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91"/>
      <c r="B135" s="1" t="str">
        <f t="shared" si="1"/>
        <v/>
      </c>
      <c r="C135" s="281"/>
      <c r="D135" s="281"/>
      <c r="E135" s="1" t="str">
        <f t="shared" si="2"/>
        <v/>
      </c>
      <c r="F135" s="281"/>
      <c r="G135" s="282"/>
      <c r="H135" s="282"/>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91"/>
      <c r="B136" s="1" t="str">
        <f t="shared" si="1"/>
        <v/>
      </c>
      <c r="C136" s="281"/>
      <c r="D136" s="281"/>
      <c r="E136" s="1" t="str">
        <f t="shared" si="2"/>
        <v/>
      </c>
      <c r="F136" s="281"/>
      <c r="G136" s="282"/>
      <c r="H136" s="282"/>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91"/>
      <c r="B137" s="1" t="str">
        <f t="shared" si="1"/>
        <v/>
      </c>
      <c r="C137" s="281"/>
      <c r="D137" s="281"/>
      <c r="E137" s="1" t="str">
        <f t="shared" si="2"/>
        <v/>
      </c>
      <c r="F137" s="281"/>
      <c r="G137" s="282"/>
      <c r="H137" s="282"/>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91"/>
      <c r="B138" s="1" t="str">
        <f t="shared" si="1"/>
        <v/>
      </c>
      <c r="C138" s="281"/>
      <c r="D138" s="281"/>
      <c r="E138" s="1" t="str">
        <f t="shared" si="2"/>
        <v/>
      </c>
      <c r="F138" s="281"/>
      <c r="G138" s="282"/>
      <c r="H138" s="282"/>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91"/>
      <c r="B139" s="1" t="str">
        <f t="shared" si="1"/>
        <v/>
      </c>
      <c r="C139" s="281"/>
      <c r="D139" s="281"/>
      <c r="E139" s="1" t="str">
        <f t="shared" si="2"/>
        <v/>
      </c>
      <c r="F139" s="281"/>
      <c r="G139" s="282"/>
      <c r="H139" s="282"/>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91"/>
      <c r="B140" s="1" t="str">
        <f t="shared" si="1"/>
        <v/>
      </c>
      <c r="C140" s="281"/>
      <c r="D140" s="281"/>
      <c r="E140" s="1" t="str">
        <f t="shared" si="2"/>
        <v/>
      </c>
      <c r="F140" s="281"/>
      <c r="G140" s="282"/>
      <c r="H140" s="282"/>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91"/>
      <c r="B141" s="1" t="str">
        <f t="shared" si="1"/>
        <v/>
      </c>
      <c r="C141" s="281"/>
      <c r="D141" s="281"/>
      <c r="E141" s="1" t="str">
        <f t="shared" si="2"/>
        <v/>
      </c>
      <c r="F141" s="281"/>
      <c r="G141" s="282"/>
      <c r="H141" s="282"/>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91"/>
      <c r="B142" s="1" t="str">
        <f t="shared" si="1"/>
        <v/>
      </c>
      <c r="C142" s="281"/>
      <c r="D142" s="281"/>
      <c r="E142" s="1" t="str">
        <f t="shared" si="2"/>
        <v/>
      </c>
      <c r="F142" s="281"/>
      <c r="G142" s="282"/>
      <c r="H142" s="282"/>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91"/>
      <c r="B143" s="1" t="str">
        <f t="shared" si="1"/>
        <v/>
      </c>
      <c r="C143" s="281"/>
      <c r="D143" s="281"/>
      <c r="E143" s="1" t="str">
        <f t="shared" si="2"/>
        <v/>
      </c>
      <c r="F143" s="281"/>
      <c r="G143" s="282"/>
      <c r="H143" s="282"/>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91"/>
      <c r="B144" s="1" t="str">
        <f t="shared" si="1"/>
        <v/>
      </c>
      <c r="C144" s="281"/>
      <c r="D144" s="281"/>
      <c r="E144" s="1" t="str">
        <f t="shared" si="2"/>
        <v/>
      </c>
      <c r="F144" s="281"/>
      <c r="G144" s="282"/>
      <c r="H144" s="282"/>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91"/>
      <c r="B145" s="1" t="str">
        <f t="shared" si="1"/>
        <v/>
      </c>
      <c r="C145" s="281"/>
      <c r="D145" s="281"/>
      <c r="E145" s="1" t="str">
        <f t="shared" si="2"/>
        <v/>
      </c>
      <c r="F145" s="281"/>
      <c r="G145" s="282"/>
      <c r="H145" s="282"/>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91"/>
      <c r="B146" s="1" t="str">
        <f t="shared" si="1"/>
        <v/>
      </c>
      <c r="C146" s="281"/>
      <c r="D146" s="281"/>
      <c r="E146" s="1" t="str">
        <f t="shared" si="2"/>
        <v/>
      </c>
      <c r="F146" s="281"/>
      <c r="G146" s="282"/>
      <c r="H146" s="282"/>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91"/>
      <c r="B147" s="1" t="str">
        <f t="shared" si="1"/>
        <v/>
      </c>
      <c r="C147" s="281"/>
      <c r="D147" s="281"/>
      <c r="E147" s="1" t="str">
        <f t="shared" si="2"/>
        <v/>
      </c>
      <c r="F147" s="281"/>
      <c r="G147" s="282"/>
      <c r="H147" s="282"/>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91"/>
      <c r="B148" s="1" t="str">
        <f t="shared" si="1"/>
        <v/>
      </c>
      <c r="C148" s="281"/>
      <c r="D148" s="281"/>
      <c r="E148" s="1" t="str">
        <f t="shared" si="2"/>
        <v/>
      </c>
      <c r="F148" s="281"/>
      <c r="G148" s="282"/>
      <c r="H148" s="282"/>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91"/>
      <c r="B149" s="1" t="str">
        <f t="shared" si="1"/>
        <v/>
      </c>
      <c r="C149" s="281"/>
      <c r="D149" s="281"/>
      <c r="E149" s="1" t="str">
        <f t="shared" si="2"/>
        <v/>
      </c>
      <c r="F149" s="281"/>
      <c r="G149" s="282"/>
      <c r="H149" s="282"/>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91"/>
      <c r="B150" s="1" t="str">
        <f t="shared" si="1"/>
        <v/>
      </c>
      <c r="C150" s="281"/>
      <c r="D150" s="281"/>
      <c r="E150" s="1" t="str">
        <f t="shared" si="2"/>
        <v/>
      </c>
      <c r="F150" s="281"/>
      <c r="G150" s="282"/>
      <c r="H150" s="282"/>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91"/>
      <c r="B151" s="1" t="str">
        <f t="shared" si="1"/>
        <v/>
      </c>
      <c r="C151" s="281"/>
      <c r="D151" s="281"/>
      <c r="E151" s="1" t="str">
        <f t="shared" si="2"/>
        <v/>
      </c>
      <c r="F151" s="281"/>
      <c r="G151" s="282"/>
      <c r="H151" s="282"/>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91"/>
      <c r="B152" s="1" t="str">
        <f t="shared" si="1"/>
        <v/>
      </c>
      <c r="C152" s="281"/>
      <c r="D152" s="281"/>
      <c r="E152" s="1" t="str">
        <f t="shared" si="2"/>
        <v/>
      </c>
      <c r="F152" s="281"/>
      <c r="G152" s="282"/>
      <c r="H152" s="282"/>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91"/>
      <c r="B153" s="1" t="str">
        <f t="shared" si="1"/>
        <v/>
      </c>
      <c r="C153" s="281"/>
      <c r="D153" s="281"/>
      <c r="E153" s="1" t="str">
        <f t="shared" si="2"/>
        <v/>
      </c>
      <c r="F153" s="281"/>
      <c r="G153" s="282"/>
      <c r="H153" s="282"/>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91"/>
      <c r="B154" s="1" t="str">
        <f t="shared" si="1"/>
        <v/>
      </c>
      <c r="C154" s="281"/>
      <c r="D154" s="281"/>
      <c r="E154" s="1" t="str">
        <f t="shared" si="2"/>
        <v/>
      </c>
      <c r="F154" s="281"/>
      <c r="G154" s="282"/>
      <c r="H154" s="282"/>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91"/>
      <c r="B155" s="1" t="str">
        <f t="shared" si="1"/>
        <v/>
      </c>
      <c r="C155" s="281"/>
      <c r="D155" s="281"/>
      <c r="E155" s="1" t="str">
        <f t="shared" si="2"/>
        <v/>
      </c>
      <c r="F155" s="281"/>
      <c r="G155" s="282"/>
      <c r="H155" s="282"/>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91"/>
      <c r="B156" s="1" t="str">
        <f t="shared" si="1"/>
        <v/>
      </c>
      <c r="C156" s="281"/>
      <c r="D156" s="281"/>
      <c r="E156" s="1" t="str">
        <f t="shared" si="2"/>
        <v/>
      </c>
      <c r="F156" s="281"/>
      <c r="G156" s="282"/>
      <c r="H156" s="282"/>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91"/>
      <c r="B157" s="1" t="str">
        <f t="shared" si="1"/>
        <v/>
      </c>
      <c r="C157" s="281"/>
      <c r="D157" s="281"/>
      <c r="E157" s="1" t="str">
        <f t="shared" si="2"/>
        <v/>
      </c>
      <c r="F157" s="281"/>
      <c r="G157" s="282"/>
      <c r="H157" s="282"/>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91"/>
      <c r="B158" s="1" t="str">
        <f t="shared" si="1"/>
        <v/>
      </c>
      <c r="C158" s="281"/>
      <c r="D158" s="281"/>
      <c r="E158" s="1" t="str">
        <f t="shared" si="2"/>
        <v/>
      </c>
      <c r="F158" s="281"/>
      <c r="G158" s="282"/>
      <c r="H158" s="282"/>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91"/>
      <c r="B159" s="1" t="str">
        <f t="shared" si="1"/>
        <v/>
      </c>
      <c r="C159" s="281"/>
      <c r="D159" s="281"/>
      <c r="E159" s="1" t="str">
        <f t="shared" si="2"/>
        <v/>
      </c>
      <c r="F159" s="281"/>
      <c r="G159" s="282"/>
      <c r="H159" s="282"/>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91"/>
      <c r="B160" s="1" t="str">
        <f t="shared" si="1"/>
        <v/>
      </c>
      <c r="C160" s="281"/>
      <c r="D160" s="281"/>
      <c r="E160" s="1" t="str">
        <f t="shared" si="2"/>
        <v/>
      </c>
      <c r="F160" s="281"/>
      <c r="G160" s="282"/>
      <c r="H160" s="282"/>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91"/>
      <c r="B161" s="1" t="str">
        <f t="shared" si="1"/>
        <v/>
      </c>
      <c r="C161" s="281"/>
      <c r="D161" s="281"/>
      <c r="E161" s="1" t="str">
        <f t="shared" si="2"/>
        <v/>
      </c>
      <c r="F161" s="281"/>
      <c r="G161" s="282"/>
      <c r="H161" s="282"/>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91"/>
      <c r="B162" s="1" t="str">
        <f t="shared" si="1"/>
        <v/>
      </c>
      <c r="C162" s="281"/>
      <c r="D162" s="281"/>
      <c r="E162" s="1" t="str">
        <f t="shared" si="2"/>
        <v/>
      </c>
      <c r="F162" s="281"/>
      <c r="G162" s="282"/>
      <c r="H162" s="282"/>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91"/>
      <c r="B163" s="1" t="str">
        <f t="shared" si="1"/>
        <v/>
      </c>
      <c r="C163" s="281"/>
      <c r="D163" s="281"/>
      <c r="E163" s="1" t="str">
        <f t="shared" si="2"/>
        <v/>
      </c>
      <c r="F163" s="281"/>
      <c r="G163" s="282"/>
      <c r="H163" s="282"/>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91"/>
      <c r="B164" s="1" t="str">
        <f t="shared" si="1"/>
        <v/>
      </c>
      <c r="C164" s="281"/>
      <c r="D164" s="281"/>
      <c r="E164" s="1" t="str">
        <f t="shared" si="2"/>
        <v/>
      </c>
      <c r="F164" s="281"/>
      <c r="G164" s="282"/>
      <c r="H164" s="282"/>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91"/>
      <c r="B165" s="1" t="str">
        <f t="shared" si="1"/>
        <v/>
      </c>
      <c r="C165" s="281"/>
      <c r="D165" s="281"/>
      <c r="E165" s="1" t="str">
        <f t="shared" si="2"/>
        <v/>
      </c>
      <c r="F165" s="281"/>
      <c r="G165" s="282"/>
      <c r="H165" s="282"/>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91"/>
      <c r="B166" s="1" t="str">
        <f t="shared" si="1"/>
        <v/>
      </c>
      <c r="C166" s="281"/>
      <c r="D166" s="281"/>
      <c r="E166" s="1" t="str">
        <f t="shared" si="2"/>
        <v/>
      </c>
      <c r="F166" s="281"/>
      <c r="G166" s="282"/>
      <c r="H166" s="282"/>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91"/>
      <c r="B167" s="1" t="str">
        <f t="shared" si="1"/>
        <v/>
      </c>
      <c r="C167" s="281"/>
      <c r="D167" s="281"/>
      <c r="E167" s="1" t="str">
        <f t="shared" si="2"/>
        <v/>
      </c>
      <c r="F167" s="281"/>
      <c r="G167" s="282"/>
      <c r="H167" s="282"/>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91"/>
      <c r="B168" s="1" t="str">
        <f t="shared" si="1"/>
        <v/>
      </c>
      <c r="C168" s="281"/>
      <c r="D168" s="281"/>
      <c r="E168" s="1" t="str">
        <f t="shared" si="2"/>
        <v/>
      </c>
      <c r="F168" s="281"/>
      <c r="G168" s="282"/>
      <c r="H168" s="282"/>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91"/>
      <c r="B169" s="1" t="str">
        <f t="shared" si="1"/>
        <v/>
      </c>
      <c r="C169" s="281"/>
      <c r="D169" s="281"/>
      <c r="E169" s="1" t="str">
        <f t="shared" si="2"/>
        <v/>
      </c>
      <c r="F169" s="281"/>
      <c r="G169" s="282"/>
      <c r="H169" s="282"/>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91"/>
      <c r="B170" s="1" t="str">
        <f t="shared" si="1"/>
        <v/>
      </c>
      <c r="C170" s="281"/>
      <c r="D170" s="281"/>
      <c r="E170" s="1" t="str">
        <f t="shared" si="2"/>
        <v/>
      </c>
      <c r="F170" s="281"/>
      <c r="G170" s="282"/>
      <c r="H170" s="282"/>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91"/>
      <c r="B171" s="1" t="str">
        <f t="shared" si="1"/>
        <v/>
      </c>
      <c r="C171" s="281"/>
      <c r="D171" s="281"/>
      <c r="E171" s="1" t="str">
        <f t="shared" si="2"/>
        <v/>
      </c>
      <c r="F171" s="281"/>
      <c r="G171" s="282"/>
      <c r="H171" s="282"/>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91"/>
      <c r="B172" s="1" t="str">
        <f t="shared" si="1"/>
        <v/>
      </c>
      <c r="C172" s="281"/>
      <c r="D172" s="281"/>
      <c r="E172" s="1" t="str">
        <f t="shared" si="2"/>
        <v/>
      </c>
      <c r="F172" s="281"/>
      <c r="G172" s="282"/>
      <c r="H172" s="282"/>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91"/>
      <c r="B173" s="1" t="str">
        <f t="shared" si="1"/>
        <v/>
      </c>
      <c r="C173" s="281"/>
      <c r="D173" s="281"/>
      <c r="E173" s="1" t="str">
        <f t="shared" si="2"/>
        <v/>
      </c>
      <c r="F173" s="281"/>
      <c r="G173" s="282"/>
      <c r="H173" s="282"/>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91"/>
      <c r="B174" s="1" t="str">
        <f t="shared" si="1"/>
        <v/>
      </c>
      <c r="C174" s="281"/>
      <c r="D174" s="281"/>
      <c r="E174" s="1" t="str">
        <f t="shared" si="2"/>
        <v/>
      </c>
      <c r="F174" s="281"/>
      <c r="G174" s="282"/>
      <c r="H174" s="282"/>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91"/>
      <c r="B175" s="1" t="str">
        <f t="shared" si="1"/>
        <v/>
      </c>
      <c r="C175" s="281"/>
      <c r="D175" s="281"/>
      <c r="E175" s="1" t="str">
        <f t="shared" si="2"/>
        <v/>
      </c>
      <c r="F175" s="281"/>
      <c r="G175" s="282"/>
      <c r="H175" s="282"/>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91"/>
      <c r="B176" s="1" t="str">
        <f t="shared" si="1"/>
        <v/>
      </c>
      <c r="C176" s="281"/>
      <c r="D176" s="281"/>
      <c r="E176" s="1" t="str">
        <f t="shared" si="2"/>
        <v/>
      </c>
      <c r="F176" s="281"/>
      <c r="G176" s="282"/>
      <c r="H176" s="282"/>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c r="A177" s="291"/>
      <c r="B177" s="1" t="str">
        <f t="shared" si="1"/>
        <v/>
      </c>
      <c r="C177" s="281"/>
      <c r="D177" s="281"/>
      <c r="E177" s="1" t="str">
        <f t="shared" si="2"/>
        <v/>
      </c>
      <c r="F177" s="281"/>
      <c r="G177" s="282"/>
      <c r="H177" s="282"/>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1"/>
        <v>0</v>
      </c>
    </row>
    <row r="178" ht="15.75" customHeight="1">
      <c r="A178" s="78"/>
      <c r="G178" s="286"/>
      <c r="H178" s="286"/>
    </row>
    <row r="179" ht="15.75" customHeight="1">
      <c r="A179" s="78"/>
      <c r="G179" s="286"/>
      <c r="H179" s="286"/>
    </row>
    <row r="180" ht="15.75" customHeight="1">
      <c r="A180" s="78"/>
      <c r="G180" s="286"/>
      <c r="H180" s="286"/>
    </row>
    <row r="181" ht="15.75" customHeight="1">
      <c r="A181" s="78"/>
      <c r="G181" s="286"/>
      <c r="H181" s="286"/>
    </row>
    <row r="182" ht="15.75" customHeight="1">
      <c r="A182" s="78"/>
      <c r="G182" s="286"/>
      <c r="H182" s="286"/>
    </row>
    <row r="183" ht="15.75" customHeight="1">
      <c r="A183" s="78"/>
      <c r="G183" s="286"/>
      <c r="H183" s="286"/>
    </row>
    <row r="184" ht="15.75" customHeight="1">
      <c r="A184" s="78"/>
      <c r="G184" s="286"/>
      <c r="H184" s="286"/>
    </row>
    <row r="185" ht="15.75" customHeight="1">
      <c r="A185" s="78"/>
      <c r="G185" s="286"/>
      <c r="H185" s="286"/>
    </row>
    <row r="186" ht="15.75" customHeight="1">
      <c r="A186" s="78"/>
      <c r="G186" s="286"/>
      <c r="H186" s="286"/>
    </row>
    <row r="187" ht="15.75" customHeight="1">
      <c r="A187" s="78"/>
      <c r="G187" s="286"/>
      <c r="H187" s="286"/>
    </row>
    <row r="188" ht="15.75" customHeight="1">
      <c r="A188" s="78"/>
      <c r="G188" s="286"/>
      <c r="H188" s="286"/>
    </row>
    <row r="189" ht="15.75" customHeight="1">
      <c r="A189" s="78"/>
      <c r="G189" s="286"/>
      <c r="H189" s="286"/>
    </row>
    <row r="190" ht="15.75" customHeight="1">
      <c r="A190" s="78"/>
      <c r="G190" s="286"/>
      <c r="H190" s="286"/>
    </row>
    <row r="191" ht="15.75" customHeight="1">
      <c r="A191" s="78"/>
      <c r="G191" s="286"/>
      <c r="H191" s="286"/>
    </row>
    <row r="192" ht="15.75" customHeight="1">
      <c r="A192" s="78"/>
      <c r="G192" s="286"/>
      <c r="H192" s="286"/>
    </row>
    <row r="193" ht="15.75" customHeight="1">
      <c r="A193" s="78"/>
      <c r="G193" s="286"/>
      <c r="H193" s="286"/>
    </row>
    <row r="194" ht="15.75" customHeight="1">
      <c r="A194" s="78"/>
      <c r="G194" s="286"/>
      <c r="H194" s="286"/>
    </row>
    <row r="195" ht="15.75" customHeight="1">
      <c r="A195" s="78"/>
      <c r="G195" s="286"/>
      <c r="H195" s="286"/>
    </row>
    <row r="196" ht="15.75" customHeight="1">
      <c r="A196" s="78"/>
      <c r="G196" s="286"/>
      <c r="H196" s="286"/>
    </row>
    <row r="197" ht="15.75" customHeight="1">
      <c r="A197" s="78"/>
      <c r="G197" s="286"/>
      <c r="H197" s="286"/>
    </row>
    <row r="198" ht="15.75" customHeight="1">
      <c r="A198" s="78"/>
      <c r="G198" s="286"/>
      <c r="H198" s="286"/>
    </row>
    <row r="199" ht="15.75" customHeight="1">
      <c r="A199" s="78"/>
      <c r="G199" s="286"/>
      <c r="H199" s="286"/>
    </row>
    <row r="200" ht="15.75" customHeight="1">
      <c r="A200" s="78"/>
      <c r="G200" s="286"/>
      <c r="H200" s="286"/>
    </row>
    <row r="201" ht="15.75" customHeight="1">
      <c r="A201" s="78"/>
      <c r="G201" s="286"/>
      <c r="H201" s="286"/>
    </row>
    <row r="202" ht="15.75" customHeight="1">
      <c r="A202" s="78"/>
      <c r="G202" s="286"/>
      <c r="H202" s="286"/>
    </row>
    <row r="203" ht="15.75" customHeight="1">
      <c r="A203" s="78"/>
      <c r="G203" s="286"/>
      <c r="H203" s="286"/>
    </row>
    <row r="204" ht="15.75" customHeight="1">
      <c r="A204" s="78"/>
      <c r="G204" s="286"/>
      <c r="H204" s="286"/>
    </row>
    <row r="205" ht="15.75" customHeight="1">
      <c r="A205" s="78"/>
      <c r="G205" s="286"/>
      <c r="H205" s="286"/>
    </row>
    <row r="206" ht="15.75" customHeight="1">
      <c r="A206" s="78"/>
      <c r="G206" s="286"/>
      <c r="H206" s="286"/>
    </row>
    <row r="207" ht="15.75" customHeight="1">
      <c r="A207" s="78"/>
      <c r="G207" s="286"/>
      <c r="H207" s="286"/>
    </row>
    <row r="208" ht="15.75" customHeight="1">
      <c r="A208" s="78"/>
      <c r="G208" s="286"/>
      <c r="H208" s="286"/>
    </row>
    <row r="209" ht="15.75" customHeight="1">
      <c r="A209" s="78"/>
      <c r="G209" s="286"/>
      <c r="H209" s="286"/>
    </row>
    <row r="210" ht="15.75" customHeight="1">
      <c r="A210" s="78"/>
      <c r="G210" s="286"/>
      <c r="H210" s="286"/>
    </row>
    <row r="211" ht="15.75" customHeight="1">
      <c r="A211" s="78"/>
      <c r="G211" s="286"/>
      <c r="H211" s="286"/>
    </row>
    <row r="212" ht="15.75" customHeight="1">
      <c r="A212" s="78"/>
      <c r="G212" s="286"/>
      <c r="H212" s="286"/>
    </row>
    <row r="213" ht="15.75" customHeight="1">
      <c r="A213" s="78"/>
      <c r="G213" s="286"/>
      <c r="H213" s="286"/>
    </row>
    <row r="214" ht="15.75" customHeight="1">
      <c r="A214" s="78"/>
      <c r="G214" s="286"/>
      <c r="H214" s="286"/>
    </row>
    <row r="215" ht="15.75" customHeight="1">
      <c r="A215" s="78"/>
      <c r="G215" s="286"/>
      <c r="H215" s="286"/>
    </row>
    <row r="216" ht="15.75" customHeight="1">
      <c r="A216" s="78"/>
      <c r="G216" s="286"/>
      <c r="H216" s="286"/>
    </row>
    <row r="217" ht="15.75" customHeight="1">
      <c r="A217" s="78"/>
      <c r="G217" s="286"/>
      <c r="H217" s="286"/>
    </row>
    <row r="218" ht="15.75" customHeight="1">
      <c r="A218" s="78"/>
      <c r="G218" s="286"/>
      <c r="H218" s="286"/>
    </row>
    <row r="219" ht="15.75" customHeight="1">
      <c r="A219" s="78"/>
      <c r="G219" s="286"/>
      <c r="H219" s="286"/>
    </row>
    <row r="220" ht="15.75" customHeight="1">
      <c r="A220" s="78"/>
      <c r="G220" s="286"/>
      <c r="H220" s="286"/>
    </row>
    <row r="221" ht="15.75" customHeight="1">
      <c r="A221" s="78"/>
      <c r="G221" s="286"/>
      <c r="H221" s="286"/>
    </row>
    <row r="222" ht="15.75" customHeight="1">
      <c r="A222" s="78"/>
      <c r="G222" s="286"/>
      <c r="H222" s="286"/>
    </row>
    <row r="223" ht="15.75" customHeight="1">
      <c r="A223" s="78"/>
      <c r="G223" s="286"/>
      <c r="H223" s="286"/>
    </row>
    <row r="224" ht="15.75" customHeight="1">
      <c r="A224" s="78"/>
      <c r="G224" s="286"/>
      <c r="H224" s="286"/>
    </row>
    <row r="225" ht="15.75" customHeight="1">
      <c r="A225" s="78"/>
      <c r="G225" s="286"/>
      <c r="H225" s="286"/>
    </row>
    <row r="226" ht="15.75" customHeight="1">
      <c r="A226" s="78"/>
      <c r="G226" s="286"/>
      <c r="H226" s="286"/>
    </row>
    <row r="227" ht="15.75" customHeight="1">
      <c r="A227" s="78"/>
      <c r="G227" s="286"/>
      <c r="H227" s="286"/>
    </row>
    <row r="228" ht="15.75" customHeight="1">
      <c r="A228" s="78"/>
      <c r="G228" s="286"/>
      <c r="H228" s="286"/>
    </row>
    <row r="229" ht="15.75" customHeight="1">
      <c r="A229" s="78"/>
      <c r="G229" s="286"/>
      <c r="H229" s="286"/>
    </row>
    <row r="230" ht="15.75" customHeight="1">
      <c r="A230" s="78"/>
      <c r="G230" s="286"/>
      <c r="H230" s="286"/>
    </row>
    <row r="231" ht="15.75" customHeight="1">
      <c r="A231" s="78"/>
      <c r="G231" s="286"/>
      <c r="H231" s="286"/>
    </row>
    <row r="232" ht="15.75" customHeight="1">
      <c r="A232" s="78"/>
      <c r="G232" s="286"/>
      <c r="H232" s="286"/>
    </row>
    <row r="233" ht="15.75" customHeight="1">
      <c r="A233" s="78"/>
      <c r="G233" s="286"/>
      <c r="H233" s="286"/>
    </row>
    <row r="234" ht="15.75" customHeight="1">
      <c r="A234" s="78"/>
      <c r="G234" s="286"/>
      <c r="H234" s="286"/>
    </row>
    <row r="235" ht="15.75" customHeight="1">
      <c r="A235" s="78"/>
      <c r="G235" s="286"/>
      <c r="H235" s="286"/>
    </row>
    <row r="236" ht="15.75" customHeight="1">
      <c r="A236" s="78"/>
      <c r="G236" s="286"/>
      <c r="H236" s="286"/>
    </row>
    <row r="237" ht="15.75" customHeight="1">
      <c r="A237" s="78"/>
      <c r="G237" s="286"/>
      <c r="H237" s="286"/>
    </row>
    <row r="238" ht="15.75" customHeight="1">
      <c r="A238" s="78"/>
      <c r="G238" s="286"/>
      <c r="H238" s="286"/>
    </row>
    <row r="239" ht="15.75" customHeight="1">
      <c r="A239" s="78"/>
      <c r="G239" s="286"/>
      <c r="H239" s="286"/>
    </row>
    <row r="240" ht="15.75" customHeight="1">
      <c r="A240" s="78"/>
      <c r="G240" s="286"/>
      <c r="H240" s="286"/>
    </row>
    <row r="241" ht="15.75" customHeight="1">
      <c r="A241" s="78"/>
      <c r="G241" s="286"/>
      <c r="H241" s="286"/>
    </row>
    <row r="242" ht="15.75" customHeight="1">
      <c r="A242" s="78"/>
      <c r="G242" s="286"/>
      <c r="H242" s="286"/>
    </row>
    <row r="243" ht="15.75" customHeight="1">
      <c r="A243" s="78"/>
      <c r="G243" s="286"/>
      <c r="H243" s="286"/>
    </row>
    <row r="244" ht="15.75" customHeight="1">
      <c r="A244" s="78"/>
      <c r="G244" s="286"/>
      <c r="H244" s="286"/>
    </row>
    <row r="245" ht="15.75" customHeight="1">
      <c r="A245" s="78"/>
      <c r="G245" s="286"/>
      <c r="H245" s="286"/>
    </row>
    <row r="246" ht="15.75" customHeight="1">
      <c r="A246" s="78"/>
      <c r="G246" s="286"/>
      <c r="H246" s="286"/>
    </row>
    <row r="247" ht="15.75" customHeight="1">
      <c r="A247" s="78"/>
      <c r="G247" s="286"/>
      <c r="H247" s="286"/>
    </row>
    <row r="248" ht="15.75" customHeight="1">
      <c r="A248" s="78"/>
      <c r="G248" s="286"/>
      <c r="H248" s="286"/>
    </row>
    <row r="249" ht="15.75" customHeight="1">
      <c r="A249" s="78"/>
      <c r="G249" s="286"/>
      <c r="H249" s="286"/>
    </row>
    <row r="250" ht="15.75" customHeight="1">
      <c r="A250" s="78"/>
      <c r="G250" s="286"/>
      <c r="H250" s="286"/>
    </row>
    <row r="251" ht="15.75" customHeight="1">
      <c r="A251" s="78"/>
      <c r="G251" s="286"/>
      <c r="H251" s="286"/>
    </row>
    <row r="252" ht="15.75" customHeight="1">
      <c r="A252" s="78"/>
      <c r="G252" s="286"/>
      <c r="H252" s="286"/>
    </row>
    <row r="253" ht="15.75" customHeight="1">
      <c r="A253" s="78"/>
      <c r="G253" s="286"/>
      <c r="H253" s="286"/>
    </row>
    <row r="254" ht="15.75" customHeight="1">
      <c r="A254" s="78"/>
      <c r="G254" s="286"/>
      <c r="H254" s="286"/>
    </row>
    <row r="255" ht="15.75" customHeight="1">
      <c r="A255" s="78"/>
      <c r="G255" s="286"/>
      <c r="H255" s="286"/>
    </row>
    <row r="256" ht="15.75" customHeight="1">
      <c r="A256" s="78"/>
      <c r="G256" s="286"/>
      <c r="H256" s="286"/>
    </row>
    <row r="257" ht="15.75" customHeight="1">
      <c r="A257" s="78"/>
      <c r="G257" s="286"/>
      <c r="H257" s="286"/>
    </row>
    <row r="258" ht="15.75" customHeight="1">
      <c r="A258" s="78"/>
      <c r="G258" s="286"/>
      <c r="H258" s="286"/>
    </row>
    <row r="259" ht="15.75" customHeight="1">
      <c r="A259" s="78"/>
      <c r="G259" s="286"/>
      <c r="H259" s="286"/>
    </row>
    <row r="260" ht="15.75" customHeight="1">
      <c r="A260" s="78"/>
      <c r="G260" s="286"/>
      <c r="H260" s="286"/>
    </row>
    <row r="261" ht="15.75" customHeight="1">
      <c r="A261" s="78"/>
      <c r="G261" s="286"/>
      <c r="H261" s="286"/>
    </row>
    <row r="262" ht="15.75" customHeight="1">
      <c r="A262" s="78"/>
      <c r="G262" s="286"/>
      <c r="H262" s="286"/>
    </row>
    <row r="263" ht="15.75" customHeight="1">
      <c r="A263" s="78"/>
      <c r="G263" s="286"/>
      <c r="H263" s="286"/>
    </row>
    <row r="264" ht="15.75" customHeight="1">
      <c r="A264" s="78"/>
      <c r="G264" s="286"/>
      <c r="H264" s="286"/>
    </row>
    <row r="265" ht="15.75" customHeight="1">
      <c r="A265" s="78"/>
      <c r="G265" s="286"/>
      <c r="H265" s="286"/>
    </row>
    <row r="266" ht="15.75" customHeight="1">
      <c r="A266" s="78"/>
      <c r="G266" s="286"/>
      <c r="H266" s="286"/>
    </row>
    <row r="267" ht="15.75" customHeight="1">
      <c r="A267" s="78"/>
      <c r="G267" s="286"/>
      <c r="H267" s="286"/>
    </row>
    <row r="268" ht="15.75" customHeight="1">
      <c r="A268" s="78"/>
      <c r="G268" s="286"/>
      <c r="H268" s="286"/>
    </row>
    <row r="269" ht="15.75" customHeight="1">
      <c r="A269" s="78"/>
      <c r="G269" s="286"/>
      <c r="H269" s="286"/>
    </row>
    <row r="270" ht="15.75" customHeight="1">
      <c r="A270" s="78"/>
      <c r="G270" s="286"/>
      <c r="H270" s="286"/>
    </row>
    <row r="271" ht="15.75" customHeight="1">
      <c r="A271" s="78"/>
      <c r="G271" s="286"/>
      <c r="H271" s="286"/>
    </row>
    <row r="272" ht="15.75" customHeight="1">
      <c r="A272" s="78"/>
      <c r="G272" s="286"/>
      <c r="H272" s="286"/>
    </row>
    <row r="273" ht="15.75" customHeight="1">
      <c r="A273" s="78"/>
      <c r="G273" s="286"/>
      <c r="H273" s="286"/>
    </row>
    <row r="274" ht="15.75" customHeight="1">
      <c r="A274" s="78"/>
      <c r="G274" s="286"/>
      <c r="H274" s="286"/>
    </row>
    <row r="275" ht="15.75" customHeight="1">
      <c r="A275" s="78"/>
      <c r="G275" s="286"/>
      <c r="H275" s="286"/>
    </row>
    <row r="276" ht="15.75" customHeight="1">
      <c r="A276" s="78"/>
      <c r="G276" s="286"/>
      <c r="H276" s="286"/>
    </row>
    <row r="277" ht="15.75" customHeight="1">
      <c r="A277" s="78"/>
      <c r="G277" s="286"/>
      <c r="H277" s="286"/>
    </row>
    <row r="278" ht="15.75" customHeight="1">
      <c r="A278" s="78"/>
      <c r="G278" s="286"/>
      <c r="H278" s="286"/>
    </row>
    <row r="279" ht="15.75" customHeight="1">
      <c r="A279" s="78"/>
      <c r="G279" s="286"/>
      <c r="H279" s="286"/>
    </row>
    <row r="280" ht="15.75" customHeight="1">
      <c r="A280" s="78"/>
      <c r="G280" s="286"/>
      <c r="H280" s="286"/>
    </row>
    <row r="281" ht="15.75" customHeight="1">
      <c r="A281" s="78"/>
      <c r="G281" s="286"/>
      <c r="H281" s="286"/>
    </row>
    <row r="282" ht="15.75" customHeight="1">
      <c r="A282" s="78"/>
      <c r="G282" s="286"/>
      <c r="H282" s="286"/>
    </row>
    <row r="283" ht="15.75" customHeight="1">
      <c r="A283" s="78"/>
      <c r="G283" s="286"/>
      <c r="H283" s="286"/>
    </row>
    <row r="284" ht="15.75" customHeight="1">
      <c r="A284" s="78"/>
      <c r="G284" s="286"/>
      <c r="H284" s="286"/>
    </row>
    <row r="285" ht="15.75" customHeight="1">
      <c r="A285" s="78"/>
      <c r="G285" s="286"/>
      <c r="H285" s="286"/>
    </row>
    <row r="286" ht="15.75" customHeight="1">
      <c r="A286" s="78"/>
      <c r="G286" s="286"/>
      <c r="H286" s="286"/>
    </row>
    <row r="287" ht="15.75" customHeight="1">
      <c r="A287" s="78"/>
      <c r="G287" s="286"/>
      <c r="H287" s="286"/>
    </row>
    <row r="288" ht="15.75" customHeight="1">
      <c r="A288" s="78"/>
      <c r="G288" s="286"/>
      <c r="H288" s="286"/>
    </row>
    <row r="289" ht="15.75" customHeight="1">
      <c r="A289" s="78"/>
      <c r="G289" s="286"/>
      <c r="H289" s="286"/>
    </row>
    <row r="290" ht="15.75" customHeight="1">
      <c r="A290" s="78"/>
      <c r="G290" s="286"/>
      <c r="H290" s="286"/>
    </row>
    <row r="291" ht="15.75" customHeight="1">
      <c r="A291" s="78"/>
      <c r="G291" s="286"/>
      <c r="H291" s="286"/>
    </row>
    <row r="292" ht="15.75" customHeight="1">
      <c r="A292" s="78"/>
      <c r="G292" s="286"/>
      <c r="H292" s="286"/>
    </row>
    <row r="293" ht="15.75" customHeight="1">
      <c r="A293" s="78"/>
      <c r="G293" s="286"/>
      <c r="H293" s="286"/>
    </row>
    <row r="294" ht="15.75" customHeight="1">
      <c r="A294" s="78"/>
      <c r="G294" s="286"/>
      <c r="H294" s="286"/>
    </row>
    <row r="295" ht="15.75" customHeight="1">
      <c r="A295" s="78"/>
      <c r="G295" s="286"/>
      <c r="H295" s="286"/>
    </row>
    <row r="296" ht="15.75" customHeight="1">
      <c r="A296" s="78"/>
      <c r="G296" s="286"/>
      <c r="H296" s="286"/>
    </row>
    <row r="297" ht="15.75" customHeight="1">
      <c r="A297" s="78"/>
      <c r="G297" s="286"/>
      <c r="H297" s="286"/>
    </row>
    <row r="298" ht="15.75" customHeight="1">
      <c r="A298" s="78"/>
      <c r="G298" s="286"/>
      <c r="H298" s="286"/>
    </row>
    <row r="299" ht="15.75" customHeight="1">
      <c r="A299" s="78"/>
      <c r="G299" s="286"/>
      <c r="H299" s="286"/>
    </row>
    <row r="300" ht="15.75" customHeight="1">
      <c r="A300" s="78"/>
      <c r="G300" s="286"/>
      <c r="H300" s="286"/>
    </row>
    <row r="301" ht="15.75" customHeight="1">
      <c r="A301" s="78"/>
      <c r="G301" s="286"/>
      <c r="H301" s="286"/>
    </row>
    <row r="302" ht="15.75" customHeight="1">
      <c r="A302" s="78"/>
      <c r="G302" s="286"/>
      <c r="H302" s="286"/>
    </row>
    <row r="303" ht="15.75" customHeight="1">
      <c r="A303" s="78"/>
      <c r="G303" s="286"/>
      <c r="H303" s="286"/>
    </row>
    <row r="304" ht="15.75" customHeight="1">
      <c r="A304" s="78"/>
      <c r="G304" s="286"/>
      <c r="H304" s="286"/>
    </row>
    <row r="305" ht="15.75" customHeight="1">
      <c r="A305" s="78"/>
      <c r="G305" s="286"/>
      <c r="H305" s="286"/>
    </row>
    <row r="306" ht="15.75" customHeight="1">
      <c r="A306" s="78"/>
      <c r="G306" s="286"/>
      <c r="H306" s="286"/>
    </row>
    <row r="307" ht="15.75" customHeight="1">
      <c r="A307" s="78"/>
      <c r="G307" s="286"/>
      <c r="H307" s="286"/>
    </row>
    <row r="308" ht="15.75" customHeight="1">
      <c r="A308" s="78"/>
      <c r="G308" s="286"/>
      <c r="H308" s="286"/>
    </row>
    <row r="309" ht="15.75" customHeight="1">
      <c r="A309" s="78"/>
      <c r="G309" s="286"/>
      <c r="H309" s="286"/>
    </row>
    <row r="310" ht="15.75" customHeight="1">
      <c r="A310" s="78"/>
      <c r="G310" s="286"/>
      <c r="H310" s="286"/>
    </row>
    <row r="311" ht="15.75" customHeight="1">
      <c r="A311" s="78"/>
      <c r="G311" s="286"/>
      <c r="H311" s="286"/>
    </row>
    <row r="312" ht="15.75" customHeight="1">
      <c r="A312" s="78"/>
      <c r="G312" s="286"/>
      <c r="H312" s="286"/>
    </row>
    <row r="313" ht="15.75" customHeight="1">
      <c r="A313" s="78"/>
      <c r="G313" s="286"/>
      <c r="H313" s="286"/>
    </row>
    <row r="314" ht="15.75" customHeight="1">
      <c r="A314" s="78"/>
      <c r="G314" s="286"/>
      <c r="H314" s="286"/>
    </row>
    <row r="315" ht="15.75" customHeight="1">
      <c r="A315" s="78"/>
      <c r="G315" s="286"/>
      <c r="H315" s="286"/>
    </row>
    <row r="316" ht="15.75" customHeight="1">
      <c r="A316" s="78"/>
      <c r="G316" s="286"/>
      <c r="H316" s="286"/>
    </row>
    <row r="317" ht="15.75" customHeight="1">
      <c r="A317" s="78"/>
      <c r="G317" s="286"/>
      <c r="H317" s="286"/>
    </row>
    <row r="318" ht="15.75" customHeight="1">
      <c r="A318" s="78"/>
      <c r="G318" s="286"/>
      <c r="H318" s="286"/>
    </row>
    <row r="319" ht="15.75" customHeight="1">
      <c r="A319" s="78"/>
      <c r="G319" s="286"/>
      <c r="H319" s="286"/>
    </row>
    <row r="320" ht="15.75" customHeight="1">
      <c r="A320" s="78"/>
      <c r="G320" s="286"/>
      <c r="H320" s="286"/>
    </row>
    <row r="321" ht="15.75" customHeight="1">
      <c r="A321" s="78"/>
      <c r="G321" s="286"/>
      <c r="H321" s="286"/>
    </row>
    <row r="322" ht="15.75" customHeight="1">
      <c r="A322" s="78"/>
      <c r="G322" s="286"/>
      <c r="H322" s="286"/>
    </row>
    <row r="323" ht="15.75" customHeight="1">
      <c r="A323" s="78"/>
      <c r="G323" s="286"/>
      <c r="H323" s="286"/>
    </row>
    <row r="324" ht="15.75" customHeight="1">
      <c r="A324" s="78"/>
      <c r="G324" s="286"/>
      <c r="H324" s="286"/>
    </row>
    <row r="325" ht="15.75" customHeight="1">
      <c r="A325" s="78"/>
      <c r="G325" s="286"/>
      <c r="H325" s="286"/>
    </row>
    <row r="326" ht="15.75" customHeight="1">
      <c r="A326" s="78"/>
      <c r="G326" s="286"/>
      <c r="H326" s="286"/>
    </row>
    <row r="327" ht="15.75" customHeight="1">
      <c r="A327" s="78"/>
      <c r="G327" s="286"/>
      <c r="H327" s="286"/>
    </row>
    <row r="328" ht="15.75" customHeight="1">
      <c r="A328" s="78"/>
      <c r="G328" s="286"/>
      <c r="H328" s="286"/>
    </row>
    <row r="329" ht="15.75" customHeight="1">
      <c r="A329" s="78"/>
      <c r="G329" s="286"/>
      <c r="H329" s="286"/>
    </row>
    <row r="330" ht="15.75" customHeight="1">
      <c r="A330" s="78"/>
      <c r="G330" s="286"/>
      <c r="H330" s="286"/>
    </row>
    <row r="331" ht="15.75" customHeight="1">
      <c r="A331" s="78"/>
      <c r="G331" s="286"/>
      <c r="H331" s="286"/>
    </row>
    <row r="332" ht="15.75" customHeight="1">
      <c r="A332" s="78"/>
      <c r="G332" s="286"/>
      <c r="H332" s="286"/>
    </row>
    <row r="333" ht="15.75" customHeight="1">
      <c r="A333" s="78"/>
      <c r="G333" s="286"/>
      <c r="H333" s="286"/>
    </row>
    <row r="334" ht="15.75" customHeight="1">
      <c r="A334" s="78"/>
      <c r="G334" s="286"/>
      <c r="H334" s="286"/>
    </row>
    <row r="335" ht="15.75" customHeight="1">
      <c r="A335" s="78"/>
      <c r="G335" s="286"/>
      <c r="H335" s="286"/>
    </row>
    <row r="336" ht="15.75" customHeight="1">
      <c r="A336" s="78"/>
      <c r="G336" s="286"/>
      <c r="H336" s="286"/>
    </row>
    <row r="337" ht="15.75" customHeight="1">
      <c r="A337" s="78"/>
      <c r="G337" s="286"/>
      <c r="H337" s="286"/>
    </row>
    <row r="338" ht="15.75" customHeight="1">
      <c r="A338" s="78"/>
      <c r="G338" s="286"/>
      <c r="H338" s="286"/>
    </row>
    <row r="339" ht="15.75" customHeight="1">
      <c r="A339" s="78"/>
      <c r="G339" s="286"/>
      <c r="H339" s="286"/>
    </row>
    <row r="340" ht="15.75" customHeight="1">
      <c r="A340" s="78"/>
      <c r="G340" s="286"/>
      <c r="H340" s="286"/>
    </row>
    <row r="341" ht="15.75" customHeight="1">
      <c r="A341" s="78"/>
      <c r="G341" s="286"/>
      <c r="H341" s="286"/>
    </row>
    <row r="342" ht="15.75" customHeight="1">
      <c r="A342" s="78"/>
      <c r="G342" s="286"/>
      <c r="H342" s="286"/>
    </row>
    <row r="343" ht="15.75" customHeight="1">
      <c r="A343" s="78"/>
      <c r="G343" s="286"/>
      <c r="H343" s="286"/>
    </row>
    <row r="344" ht="15.75" customHeight="1">
      <c r="A344" s="78"/>
      <c r="G344" s="286"/>
      <c r="H344" s="286"/>
    </row>
    <row r="345" ht="15.75" customHeight="1">
      <c r="A345" s="78"/>
      <c r="G345" s="286"/>
      <c r="H345" s="286"/>
    </row>
    <row r="346" ht="15.75" customHeight="1">
      <c r="A346" s="78"/>
      <c r="G346" s="286"/>
      <c r="H346" s="286"/>
    </row>
    <row r="347" ht="15.75" customHeight="1">
      <c r="A347" s="78"/>
      <c r="G347" s="286"/>
      <c r="H347" s="286"/>
    </row>
    <row r="348" ht="15.75" customHeight="1">
      <c r="A348" s="78"/>
      <c r="G348" s="286"/>
      <c r="H348" s="286"/>
    </row>
    <row r="349" ht="15.75" customHeight="1">
      <c r="A349" s="78"/>
      <c r="G349" s="286"/>
      <c r="H349" s="286"/>
    </row>
    <row r="350" ht="15.75" customHeight="1">
      <c r="A350" s="78"/>
      <c r="G350" s="286"/>
      <c r="H350" s="286"/>
    </row>
    <row r="351" ht="15.75" customHeight="1">
      <c r="A351" s="78"/>
      <c r="G351" s="286"/>
      <c r="H351" s="286"/>
    </row>
    <row r="352" ht="15.75" customHeight="1">
      <c r="A352" s="78"/>
      <c r="G352" s="286"/>
      <c r="H352" s="286"/>
    </row>
    <row r="353" ht="15.75" customHeight="1">
      <c r="A353" s="78"/>
      <c r="G353" s="286"/>
      <c r="H353" s="286"/>
    </row>
    <row r="354" ht="15.75" customHeight="1">
      <c r="A354" s="78"/>
      <c r="G354" s="286"/>
      <c r="H354" s="286"/>
    </row>
    <row r="355" ht="15.75" customHeight="1">
      <c r="A355" s="78"/>
      <c r="G355" s="286"/>
      <c r="H355" s="286"/>
    </row>
    <row r="356" ht="15.75" customHeight="1">
      <c r="A356" s="78"/>
      <c r="G356" s="286"/>
      <c r="H356" s="286"/>
    </row>
    <row r="357" ht="15.75" customHeight="1">
      <c r="A357" s="78"/>
      <c r="G357" s="286"/>
      <c r="H357" s="286"/>
    </row>
    <row r="358" ht="15.75" customHeight="1">
      <c r="A358" s="78"/>
      <c r="G358" s="286"/>
      <c r="H358" s="286"/>
    </row>
    <row r="359" ht="15.75" customHeight="1">
      <c r="A359" s="78"/>
      <c r="G359" s="286"/>
      <c r="H359" s="286"/>
    </row>
    <row r="360" ht="15.75" customHeight="1">
      <c r="A360" s="78"/>
      <c r="G360" s="286"/>
      <c r="H360" s="286"/>
    </row>
    <row r="361" ht="15.75" customHeight="1">
      <c r="A361" s="78"/>
      <c r="G361" s="286"/>
      <c r="H361" s="286"/>
    </row>
    <row r="362" ht="15.75" customHeight="1">
      <c r="A362" s="78"/>
      <c r="G362" s="286"/>
      <c r="H362" s="286"/>
    </row>
    <row r="363" ht="15.75" customHeight="1">
      <c r="A363" s="78"/>
      <c r="G363" s="286"/>
      <c r="H363" s="286"/>
    </row>
    <row r="364" ht="15.75" customHeight="1">
      <c r="A364" s="78"/>
      <c r="G364" s="286"/>
      <c r="H364" s="286"/>
    </row>
    <row r="365" ht="15.75" customHeight="1">
      <c r="A365" s="78"/>
      <c r="G365" s="286"/>
      <c r="H365" s="286"/>
    </row>
    <row r="366" ht="15.75" customHeight="1">
      <c r="A366" s="78"/>
      <c r="G366" s="286"/>
      <c r="H366" s="286"/>
    </row>
    <row r="367" ht="15.75" customHeight="1">
      <c r="A367" s="78"/>
      <c r="G367" s="286"/>
      <c r="H367" s="286"/>
    </row>
    <row r="368" ht="15.75" customHeight="1">
      <c r="A368" s="78"/>
      <c r="G368" s="286"/>
      <c r="H368" s="286"/>
    </row>
    <row r="369" ht="15.75" customHeight="1">
      <c r="A369" s="78"/>
      <c r="G369" s="286"/>
      <c r="H369" s="286"/>
    </row>
    <row r="370" ht="15.75" customHeight="1">
      <c r="A370" s="78"/>
      <c r="G370" s="286"/>
      <c r="H370" s="286"/>
    </row>
    <row r="371" ht="15.75" customHeight="1">
      <c r="A371" s="78"/>
      <c r="G371" s="286"/>
      <c r="H371" s="286"/>
    </row>
    <row r="372" ht="15.75" customHeight="1">
      <c r="A372" s="78"/>
      <c r="G372" s="286"/>
      <c r="H372" s="286"/>
    </row>
    <row r="373" ht="15.75" customHeight="1">
      <c r="A373" s="78"/>
      <c r="G373" s="286"/>
      <c r="H373" s="286"/>
    </row>
    <row r="374" ht="15.75" customHeight="1">
      <c r="A374" s="78"/>
      <c r="G374" s="286"/>
      <c r="H374" s="286"/>
    </row>
    <row r="375" ht="15.75" customHeight="1">
      <c r="A375" s="78"/>
      <c r="G375" s="286"/>
      <c r="H375" s="286"/>
    </row>
    <row r="376" ht="15.75" customHeight="1">
      <c r="A376" s="78"/>
      <c r="G376" s="286"/>
      <c r="H376" s="286"/>
    </row>
    <row r="377" ht="15.75" customHeight="1">
      <c r="A377" s="78"/>
      <c r="G377" s="286"/>
      <c r="H377" s="286"/>
    </row>
    <row r="378" ht="15.75" customHeight="1">
      <c r="A378" s="78"/>
      <c r="G378" s="286"/>
      <c r="H378" s="286"/>
    </row>
    <row r="379" ht="15.75" customHeight="1">
      <c r="A379" s="78"/>
      <c r="G379" s="286"/>
      <c r="H379" s="286"/>
    </row>
    <row r="380" ht="15.75" customHeight="1">
      <c r="A380" s="78"/>
      <c r="G380" s="286"/>
      <c r="H380" s="286"/>
    </row>
    <row r="381" ht="15.75" customHeight="1">
      <c r="A381" s="78"/>
      <c r="G381" s="286"/>
      <c r="H381" s="286"/>
    </row>
    <row r="382" ht="15.75" customHeight="1">
      <c r="A382" s="78"/>
      <c r="G382" s="286"/>
      <c r="H382" s="286"/>
    </row>
    <row r="383" ht="15.75" customHeight="1">
      <c r="A383" s="78"/>
      <c r="G383" s="286"/>
      <c r="H383" s="286"/>
    </row>
    <row r="384" ht="15.75" customHeight="1">
      <c r="A384" s="78"/>
      <c r="G384" s="286"/>
      <c r="H384" s="286"/>
    </row>
    <row r="385" ht="15.75" customHeight="1">
      <c r="A385" s="78"/>
      <c r="G385" s="286"/>
      <c r="H385" s="286"/>
    </row>
    <row r="386" ht="15.75" customHeight="1">
      <c r="A386" s="78"/>
      <c r="G386" s="286"/>
      <c r="H386" s="286"/>
    </row>
    <row r="387" ht="15.75" customHeight="1">
      <c r="A387" s="78"/>
      <c r="G387" s="286"/>
      <c r="H387" s="286"/>
    </row>
    <row r="388" ht="15.75" customHeight="1">
      <c r="A388" s="78"/>
      <c r="G388" s="286"/>
      <c r="H388" s="286"/>
    </row>
    <row r="389" ht="15.75" customHeight="1">
      <c r="A389" s="78"/>
      <c r="G389" s="286"/>
      <c r="H389" s="286"/>
    </row>
    <row r="390" ht="15.75" customHeight="1">
      <c r="A390" s="78"/>
      <c r="G390" s="286"/>
      <c r="H390" s="286"/>
    </row>
    <row r="391" ht="15.75" customHeight="1">
      <c r="A391" s="78"/>
      <c r="G391" s="286"/>
      <c r="H391" s="286"/>
    </row>
    <row r="392" ht="15.75" customHeight="1">
      <c r="A392" s="78"/>
      <c r="G392" s="286"/>
      <c r="H392" s="286"/>
    </row>
    <row r="393" ht="15.75" customHeight="1">
      <c r="A393" s="78"/>
      <c r="G393" s="286"/>
      <c r="H393" s="286"/>
    </row>
    <row r="394" ht="15.75" customHeight="1">
      <c r="A394" s="78"/>
      <c r="G394" s="286"/>
      <c r="H394" s="286"/>
    </row>
    <row r="395" ht="15.75" customHeight="1">
      <c r="A395" s="78"/>
      <c r="G395" s="286"/>
      <c r="H395" s="286"/>
    </row>
    <row r="396" ht="15.75" customHeight="1">
      <c r="A396" s="78"/>
      <c r="G396" s="286"/>
      <c r="H396" s="286"/>
    </row>
    <row r="397" ht="15.75" customHeight="1">
      <c r="A397" s="78"/>
      <c r="G397" s="286"/>
      <c r="H397" s="286"/>
    </row>
    <row r="398" ht="15.75" customHeight="1">
      <c r="A398" s="78"/>
      <c r="G398" s="286"/>
      <c r="H398" s="286"/>
    </row>
    <row r="399" ht="15.75" customHeight="1">
      <c r="A399" s="78"/>
      <c r="G399" s="286"/>
      <c r="H399" s="286"/>
    </row>
    <row r="400" ht="15.75" customHeight="1">
      <c r="A400" s="78"/>
      <c r="G400" s="286"/>
      <c r="H400" s="286"/>
    </row>
    <row r="401" ht="15.75" customHeight="1">
      <c r="A401" s="78"/>
      <c r="G401" s="286"/>
      <c r="H401" s="286"/>
    </row>
    <row r="402" ht="15.75" customHeight="1">
      <c r="A402" s="78"/>
      <c r="G402" s="286"/>
      <c r="H402" s="286"/>
    </row>
    <row r="403" ht="15.75" customHeight="1">
      <c r="A403" s="78"/>
      <c r="G403" s="286"/>
      <c r="H403" s="286"/>
    </row>
    <row r="404" ht="15.75" customHeight="1">
      <c r="A404" s="78"/>
      <c r="G404" s="286"/>
      <c r="H404" s="286"/>
    </row>
    <row r="405" ht="15.75" customHeight="1">
      <c r="A405" s="78"/>
      <c r="G405" s="286"/>
      <c r="H405" s="286"/>
    </row>
    <row r="406" ht="15.75" customHeight="1">
      <c r="A406" s="78"/>
      <c r="G406" s="286"/>
      <c r="H406" s="286"/>
    </row>
    <row r="407" ht="15.75" customHeight="1">
      <c r="A407" s="78"/>
      <c r="G407" s="286"/>
      <c r="H407" s="286"/>
    </row>
    <row r="408" ht="15.75" customHeight="1">
      <c r="A408" s="78"/>
      <c r="G408" s="286"/>
      <c r="H408" s="286"/>
    </row>
    <row r="409" ht="15.75" customHeight="1">
      <c r="A409" s="78"/>
      <c r="G409" s="286"/>
      <c r="H409" s="286"/>
    </row>
    <row r="410" ht="15.75" customHeight="1">
      <c r="A410" s="78"/>
      <c r="G410" s="286"/>
      <c r="H410" s="286"/>
    </row>
    <row r="411" ht="15.75" customHeight="1">
      <c r="A411" s="78"/>
      <c r="G411" s="286"/>
      <c r="H411" s="286"/>
    </row>
    <row r="412" ht="15.75" customHeight="1">
      <c r="A412" s="78"/>
      <c r="G412" s="286"/>
      <c r="H412" s="286"/>
    </row>
    <row r="413" ht="15.75" customHeight="1">
      <c r="A413" s="78"/>
      <c r="G413" s="286"/>
      <c r="H413" s="286"/>
    </row>
    <row r="414" ht="15.75" customHeight="1">
      <c r="A414" s="78"/>
      <c r="G414" s="286"/>
      <c r="H414" s="286"/>
    </row>
    <row r="415" ht="15.75" customHeight="1">
      <c r="A415" s="78"/>
      <c r="G415" s="286"/>
      <c r="H415" s="286"/>
    </row>
    <row r="416" ht="15.75" customHeight="1">
      <c r="A416" s="78"/>
      <c r="G416" s="286"/>
      <c r="H416" s="286"/>
    </row>
    <row r="417" ht="15.75" customHeight="1">
      <c r="A417" s="78"/>
      <c r="G417" s="286"/>
      <c r="H417" s="286"/>
    </row>
    <row r="418" ht="15.75" customHeight="1">
      <c r="A418" s="78"/>
      <c r="G418" s="286"/>
      <c r="H418" s="286"/>
    </row>
    <row r="419" ht="15.75" customHeight="1">
      <c r="A419" s="78"/>
      <c r="G419" s="286"/>
      <c r="H419" s="286"/>
    </row>
    <row r="420" ht="15.75" customHeight="1">
      <c r="A420" s="78"/>
      <c r="G420" s="286"/>
      <c r="H420" s="286"/>
    </row>
    <row r="421" ht="15.75" customHeight="1">
      <c r="A421" s="78"/>
      <c r="G421" s="286"/>
      <c r="H421" s="286"/>
    </row>
    <row r="422" ht="15.75" customHeight="1">
      <c r="A422" s="78"/>
      <c r="G422" s="286"/>
      <c r="H422" s="286"/>
    </row>
    <row r="423" ht="15.75" customHeight="1">
      <c r="A423" s="78"/>
      <c r="G423" s="286"/>
      <c r="H423" s="286"/>
    </row>
    <row r="424" ht="15.75" customHeight="1">
      <c r="A424" s="78"/>
      <c r="G424" s="286"/>
      <c r="H424" s="286"/>
    </row>
    <row r="425" ht="15.75" customHeight="1">
      <c r="A425" s="78"/>
      <c r="G425" s="286"/>
      <c r="H425" s="286"/>
    </row>
    <row r="426" ht="15.75" customHeight="1">
      <c r="A426" s="78"/>
      <c r="G426" s="286"/>
      <c r="H426" s="286"/>
    </row>
    <row r="427" ht="15.75" customHeight="1">
      <c r="A427" s="78"/>
      <c r="G427" s="286"/>
      <c r="H427" s="286"/>
    </row>
    <row r="428" ht="15.75" customHeight="1">
      <c r="A428" s="78"/>
      <c r="G428" s="286"/>
      <c r="H428" s="286"/>
    </row>
    <row r="429" ht="15.75" customHeight="1">
      <c r="A429" s="78"/>
      <c r="G429" s="286"/>
      <c r="H429" s="286"/>
    </row>
    <row r="430" ht="15.75" customHeight="1">
      <c r="A430" s="78"/>
      <c r="G430" s="286"/>
      <c r="H430" s="286"/>
    </row>
    <row r="431" ht="15.75" customHeight="1">
      <c r="A431" s="78"/>
      <c r="G431" s="286"/>
      <c r="H431" s="286"/>
    </row>
    <row r="432" ht="15.75" customHeight="1">
      <c r="A432" s="78"/>
      <c r="G432" s="286"/>
      <c r="H432" s="286"/>
    </row>
    <row r="433" ht="15.75" customHeight="1">
      <c r="A433" s="78"/>
      <c r="G433" s="286"/>
      <c r="H433" s="286"/>
    </row>
    <row r="434" ht="15.75" customHeight="1">
      <c r="A434" s="78"/>
      <c r="G434" s="286"/>
      <c r="H434" s="286"/>
    </row>
    <row r="435" ht="15.75" customHeight="1">
      <c r="A435" s="78"/>
      <c r="G435" s="286"/>
      <c r="H435" s="286"/>
    </row>
    <row r="436" ht="15.75" customHeight="1">
      <c r="A436" s="78"/>
      <c r="G436" s="286"/>
      <c r="H436" s="286"/>
    </row>
    <row r="437" ht="15.75" customHeight="1">
      <c r="A437" s="78"/>
      <c r="G437" s="286"/>
      <c r="H437" s="286"/>
    </row>
    <row r="438" ht="15.75" customHeight="1">
      <c r="A438" s="78"/>
      <c r="G438" s="286"/>
      <c r="H438" s="286"/>
    </row>
    <row r="439" ht="15.75" customHeight="1">
      <c r="A439" s="78"/>
      <c r="G439" s="286"/>
      <c r="H439" s="286"/>
    </row>
    <row r="440" ht="15.75" customHeight="1">
      <c r="A440" s="78"/>
      <c r="G440" s="286"/>
      <c r="H440" s="286"/>
    </row>
    <row r="441" ht="15.75" customHeight="1">
      <c r="A441" s="78"/>
      <c r="G441" s="286"/>
      <c r="H441" s="286"/>
    </row>
    <row r="442" ht="15.75" customHeight="1">
      <c r="A442" s="78"/>
      <c r="G442" s="286"/>
      <c r="H442" s="286"/>
    </row>
    <row r="443" ht="15.75" customHeight="1">
      <c r="A443" s="78"/>
      <c r="G443" s="286"/>
      <c r="H443" s="286"/>
    </row>
    <row r="444" ht="15.75" customHeight="1">
      <c r="A444" s="78"/>
      <c r="G444" s="286"/>
      <c r="H444" s="286"/>
    </row>
    <row r="445" ht="15.75" customHeight="1">
      <c r="A445" s="78"/>
      <c r="G445" s="286"/>
      <c r="H445" s="286"/>
    </row>
    <row r="446" ht="15.75" customHeight="1">
      <c r="A446" s="78"/>
      <c r="G446" s="286"/>
      <c r="H446" s="286"/>
    </row>
    <row r="447" ht="15.75" customHeight="1">
      <c r="A447" s="78"/>
      <c r="G447" s="286"/>
      <c r="H447" s="286"/>
    </row>
    <row r="448" ht="15.75" customHeight="1">
      <c r="A448" s="78"/>
      <c r="G448" s="286"/>
      <c r="H448" s="286"/>
    </row>
    <row r="449" ht="15.75" customHeight="1">
      <c r="A449" s="78"/>
      <c r="G449" s="286"/>
      <c r="H449" s="286"/>
    </row>
    <row r="450" ht="15.75" customHeight="1">
      <c r="A450" s="78"/>
      <c r="G450" s="286"/>
      <c r="H450" s="286"/>
    </row>
    <row r="451" ht="15.75" customHeight="1">
      <c r="A451" s="78"/>
      <c r="G451" s="286"/>
      <c r="H451" s="286"/>
    </row>
    <row r="452" ht="15.75" customHeight="1">
      <c r="A452" s="78"/>
      <c r="G452" s="286"/>
      <c r="H452" s="286"/>
    </row>
    <row r="453" ht="15.75" customHeight="1">
      <c r="A453" s="78"/>
      <c r="G453" s="286"/>
      <c r="H453" s="286"/>
    </row>
    <row r="454" ht="15.75" customHeight="1">
      <c r="A454" s="78"/>
      <c r="G454" s="286"/>
      <c r="H454" s="286"/>
    </row>
    <row r="455" ht="15.75" customHeight="1">
      <c r="A455" s="78"/>
      <c r="G455" s="286"/>
      <c r="H455" s="286"/>
    </row>
    <row r="456" ht="15.75" customHeight="1">
      <c r="A456" s="78"/>
      <c r="G456" s="286"/>
      <c r="H456" s="286"/>
    </row>
    <row r="457" ht="15.75" customHeight="1">
      <c r="A457" s="78"/>
      <c r="G457" s="286"/>
      <c r="H457" s="286"/>
    </row>
    <row r="458" ht="15.75" customHeight="1">
      <c r="A458" s="78"/>
      <c r="G458" s="286"/>
      <c r="H458" s="286"/>
    </row>
    <row r="459" ht="15.75" customHeight="1">
      <c r="A459" s="78"/>
      <c r="G459" s="286"/>
      <c r="H459" s="286"/>
    </row>
    <row r="460" ht="15.75" customHeight="1">
      <c r="A460" s="78"/>
      <c r="G460" s="286"/>
      <c r="H460" s="286"/>
    </row>
    <row r="461" ht="15.75" customHeight="1">
      <c r="A461" s="78"/>
      <c r="G461" s="286"/>
      <c r="H461" s="286"/>
    </row>
    <row r="462" ht="15.75" customHeight="1">
      <c r="A462" s="78"/>
      <c r="G462" s="286"/>
      <c r="H462" s="286"/>
    </row>
    <row r="463" ht="15.75" customHeight="1">
      <c r="A463" s="78"/>
      <c r="G463" s="286"/>
      <c r="H463" s="286"/>
    </row>
    <row r="464" ht="15.75" customHeight="1">
      <c r="A464" s="78"/>
      <c r="G464" s="286"/>
      <c r="H464" s="286"/>
    </row>
    <row r="465" ht="15.75" customHeight="1">
      <c r="A465" s="78"/>
      <c r="G465" s="286"/>
      <c r="H465" s="286"/>
    </row>
    <row r="466" ht="15.75" customHeight="1">
      <c r="A466" s="78"/>
      <c r="G466" s="286"/>
      <c r="H466" s="286"/>
    </row>
    <row r="467" ht="15.75" customHeight="1">
      <c r="A467" s="78"/>
      <c r="G467" s="286"/>
      <c r="H467" s="286"/>
    </row>
    <row r="468" ht="15.75" customHeight="1">
      <c r="A468" s="78"/>
      <c r="G468" s="286"/>
      <c r="H468" s="286"/>
    </row>
    <row r="469" ht="15.75" customHeight="1">
      <c r="A469" s="78"/>
      <c r="G469" s="286"/>
      <c r="H469" s="286"/>
    </row>
    <row r="470" ht="15.75" customHeight="1">
      <c r="A470" s="78"/>
      <c r="G470" s="286"/>
      <c r="H470" s="286"/>
    </row>
    <row r="471" ht="15.75" customHeight="1">
      <c r="A471" s="78"/>
      <c r="G471" s="286"/>
      <c r="H471" s="286"/>
    </row>
    <row r="472" ht="15.75" customHeight="1">
      <c r="A472" s="78"/>
      <c r="G472" s="286"/>
      <c r="H472" s="286"/>
    </row>
    <row r="473" ht="15.75" customHeight="1">
      <c r="A473" s="78"/>
      <c r="G473" s="286"/>
      <c r="H473" s="286"/>
    </row>
    <row r="474" ht="15.75" customHeight="1">
      <c r="A474" s="78"/>
      <c r="G474" s="286"/>
      <c r="H474" s="286"/>
    </row>
    <row r="475" ht="15.75" customHeight="1">
      <c r="A475" s="78"/>
      <c r="G475" s="286"/>
      <c r="H475" s="286"/>
    </row>
    <row r="476" ht="15.75" customHeight="1">
      <c r="A476" s="78"/>
      <c r="G476" s="286"/>
      <c r="H476" s="286"/>
    </row>
    <row r="477" ht="15.75" customHeight="1">
      <c r="A477" s="78"/>
      <c r="G477" s="286"/>
      <c r="H477" s="286"/>
    </row>
    <row r="478" ht="15.75" customHeight="1">
      <c r="A478" s="78"/>
      <c r="G478" s="286"/>
      <c r="H478" s="286"/>
    </row>
    <row r="479" ht="15.75" customHeight="1">
      <c r="A479" s="78"/>
      <c r="G479" s="286"/>
      <c r="H479" s="286"/>
    </row>
    <row r="480" ht="15.75" customHeight="1">
      <c r="A480" s="78"/>
      <c r="G480" s="286"/>
      <c r="H480" s="286"/>
    </row>
    <row r="481" ht="15.75" customHeight="1">
      <c r="A481" s="78"/>
      <c r="G481" s="286"/>
      <c r="H481" s="286"/>
    </row>
    <row r="482" ht="15.75" customHeight="1">
      <c r="A482" s="78"/>
      <c r="G482" s="286"/>
      <c r="H482" s="286"/>
    </row>
    <row r="483" ht="15.75" customHeight="1">
      <c r="A483" s="78"/>
      <c r="G483" s="286"/>
      <c r="H483" s="286"/>
    </row>
    <row r="484" ht="15.75" customHeight="1">
      <c r="A484" s="78"/>
      <c r="G484" s="286"/>
      <c r="H484" s="286"/>
    </row>
    <row r="485" ht="15.75" customHeight="1">
      <c r="A485" s="78"/>
      <c r="G485" s="286"/>
      <c r="H485" s="286"/>
    </row>
    <row r="486" ht="15.75" customHeight="1">
      <c r="A486" s="78"/>
      <c r="G486" s="286"/>
      <c r="H486" s="286"/>
    </row>
    <row r="487" ht="15.75" customHeight="1">
      <c r="A487" s="78"/>
      <c r="G487" s="286"/>
      <c r="H487" s="286"/>
    </row>
    <row r="488" ht="15.75" customHeight="1">
      <c r="A488" s="78"/>
      <c r="G488" s="286"/>
      <c r="H488" s="286"/>
    </row>
    <row r="489" ht="15.75" customHeight="1">
      <c r="A489" s="78"/>
      <c r="G489" s="286"/>
      <c r="H489" s="286"/>
    </row>
    <row r="490" ht="15.75" customHeight="1">
      <c r="A490" s="78"/>
      <c r="G490" s="286"/>
      <c r="H490" s="286"/>
    </row>
    <row r="491" ht="15.75" customHeight="1">
      <c r="A491" s="78"/>
      <c r="G491" s="286"/>
      <c r="H491" s="286"/>
    </row>
    <row r="492" ht="15.75" customHeight="1">
      <c r="A492" s="78"/>
      <c r="G492" s="286"/>
      <c r="H492" s="286"/>
    </row>
    <row r="493" ht="15.75" customHeight="1">
      <c r="A493" s="78"/>
      <c r="G493" s="286"/>
      <c r="H493" s="286"/>
    </row>
    <row r="494" ht="15.75" customHeight="1">
      <c r="A494" s="78"/>
      <c r="G494" s="286"/>
      <c r="H494" s="286"/>
    </row>
    <row r="495" ht="15.75" customHeight="1">
      <c r="A495" s="78"/>
      <c r="G495" s="286"/>
      <c r="H495" s="286"/>
    </row>
    <row r="496" ht="15.75" customHeight="1">
      <c r="A496" s="78"/>
      <c r="G496" s="286"/>
      <c r="H496" s="286"/>
    </row>
    <row r="497" ht="15.75" customHeight="1">
      <c r="A497" s="78"/>
      <c r="G497" s="286"/>
      <c r="H497" s="286"/>
    </row>
    <row r="498" ht="15.75" customHeight="1">
      <c r="A498" s="78"/>
      <c r="G498" s="286"/>
      <c r="H498" s="286"/>
    </row>
    <row r="499" ht="15.75" customHeight="1">
      <c r="A499" s="78"/>
      <c r="G499" s="286"/>
      <c r="H499" s="286"/>
    </row>
    <row r="500" ht="15.75" customHeight="1">
      <c r="A500" s="78"/>
      <c r="G500" s="286"/>
      <c r="H500" s="286"/>
    </row>
    <row r="501" ht="15.75" customHeight="1">
      <c r="A501" s="78"/>
      <c r="G501" s="286"/>
      <c r="H501" s="286"/>
    </row>
    <row r="502" ht="15.75" customHeight="1">
      <c r="A502" s="78"/>
      <c r="G502" s="286"/>
      <c r="H502" s="286"/>
    </row>
    <row r="503" ht="15.75" customHeight="1">
      <c r="A503" s="78"/>
      <c r="G503" s="286"/>
      <c r="H503" s="286"/>
    </row>
    <row r="504" ht="15.75" customHeight="1">
      <c r="A504" s="78"/>
      <c r="G504" s="286"/>
      <c r="H504" s="286"/>
    </row>
    <row r="505" ht="15.75" customHeight="1">
      <c r="A505" s="78"/>
      <c r="G505" s="286"/>
      <c r="H505" s="286"/>
    </row>
    <row r="506" ht="15.75" customHeight="1">
      <c r="A506" s="78"/>
      <c r="G506" s="286"/>
      <c r="H506" s="286"/>
    </row>
    <row r="507" ht="15.75" customHeight="1">
      <c r="A507" s="78"/>
      <c r="G507" s="286"/>
      <c r="H507" s="286"/>
    </row>
    <row r="508" ht="15.75" customHeight="1">
      <c r="A508" s="78"/>
      <c r="G508" s="286"/>
      <c r="H508" s="286"/>
    </row>
    <row r="509" ht="15.75" customHeight="1">
      <c r="A509" s="78"/>
      <c r="G509" s="286"/>
      <c r="H509" s="286"/>
    </row>
    <row r="510" ht="15.75" customHeight="1">
      <c r="A510" s="78"/>
      <c r="G510" s="286"/>
      <c r="H510" s="286"/>
    </row>
    <row r="511" ht="15.75" customHeight="1">
      <c r="A511" s="78"/>
      <c r="G511" s="286"/>
      <c r="H511" s="286"/>
    </row>
    <row r="512" ht="15.75" customHeight="1">
      <c r="A512" s="78"/>
      <c r="G512" s="286"/>
      <c r="H512" s="286"/>
    </row>
    <row r="513" ht="15.75" customHeight="1">
      <c r="A513" s="78"/>
      <c r="G513" s="286"/>
      <c r="H513" s="286"/>
    </row>
    <row r="514" ht="15.75" customHeight="1">
      <c r="A514" s="78"/>
      <c r="G514" s="286"/>
      <c r="H514" s="286"/>
    </row>
    <row r="515" ht="15.75" customHeight="1">
      <c r="A515" s="78"/>
      <c r="G515" s="286"/>
      <c r="H515" s="286"/>
    </row>
    <row r="516" ht="15.75" customHeight="1">
      <c r="A516" s="78"/>
      <c r="G516" s="286"/>
      <c r="H516" s="286"/>
    </row>
    <row r="517" ht="15.75" customHeight="1">
      <c r="A517" s="78"/>
      <c r="G517" s="286"/>
      <c r="H517" s="286"/>
    </row>
    <row r="518" ht="15.75" customHeight="1">
      <c r="A518" s="78"/>
      <c r="G518" s="286"/>
      <c r="H518" s="286"/>
    </row>
    <row r="519" ht="15.75" customHeight="1">
      <c r="A519" s="78"/>
      <c r="G519" s="286"/>
      <c r="H519" s="286"/>
    </row>
    <row r="520" ht="15.75" customHeight="1">
      <c r="A520" s="78"/>
      <c r="G520" s="286"/>
      <c r="H520" s="286"/>
    </row>
    <row r="521" ht="15.75" customHeight="1">
      <c r="A521" s="78"/>
      <c r="G521" s="286"/>
      <c r="H521" s="286"/>
    </row>
    <row r="522" ht="15.75" customHeight="1">
      <c r="A522" s="78"/>
      <c r="G522" s="286"/>
      <c r="H522" s="286"/>
    </row>
    <row r="523" ht="15.75" customHeight="1">
      <c r="A523" s="78"/>
      <c r="G523" s="286"/>
      <c r="H523" s="286"/>
    </row>
    <row r="524" ht="15.75" customHeight="1">
      <c r="A524" s="78"/>
      <c r="G524" s="286"/>
      <c r="H524" s="286"/>
    </row>
    <row r="525" ht="15.75" customHeight="1">
      <c r="A525" s="78"/>
      <c r="G525" s="286"/>
      <c r="H525" s="286"/>
    </row>
    <row r="526" ht="15.75" customHeight="1">
      <c r="A526" s="78"/>
      <c r="G526" s="286"/>
      <c r="H526" s="286"/>
    </row>
    <row r="527" ht="15.75" customHeight="1">
      <c r="A527" s="78"/>
      <c r="G527" s="286"/>
      <c r="H527" s="286"/>
    </row>
    <row r="528" ht="15.75" customHeight="1">
      <c r="A528" s="78"/>
      <c r="G528" s="286"/>
      <c r="H528" s="286"/>
    </row>
    <row r="529" ht="15.75" customHeight="1">
      <c r="A529" s="78"/>
      <c r="G529" s="286"/>
      <c r="H529" s="286"/>
    </row>
    <row r="530" ht="15.75" customHeight="1">
      <c r="A530" s="78"/>
      <c r="G530" s="286"/>
      <c r="H530" s="286"/>
    </row>
    <row r="531" ht="15.75" customHeight="1">
      <c r="A531" s="78"/>
      <c r="G531" s="286"/>
      <c r="H531" s="286"/>
    </row>
    <row r="532" ht="15.75" customHeight="1">
      <c r="A532" s="78"/>
      <c r="G532" s="286"/>
      <c r="H532" s="286"/>
    </row>
    <row r="533" ht="15.75" customHeight="1">
      <c r="A533" s="78"/>
      <c r="G533" s="286"/>
      <c r="H533" s="286"/>
    </row>
    <row r="534" ht="15.75" customHeight="1">
      <c r="A534" s="78"/>
      <c r="G534" s="286"/>
      <c r="H534" s="286"/>
    </row>
    <row r="535" ht="15.75" customHeight="1">
      <c r="A535" s="78"/>
      <c r="G535" s="286"/>
      <c r="H535" s="286"/>
    </row>
    <row r="536" ht="15.75" customHeight="1">
      <c r="A536" s="78"/>
      <c r="G536" s="286"/>
      <c r="H536" s="286"/>
    </row>
    <row r="537" ht="15.75" customHeight="1">
      <c r="A537" s="78"/>
      <c r="G537" s="286"/>
      <c r="H537" s="286"/>
    </row>
    <row r="538" ht="15.75" customHeight="1">
      <c r="A538" s="78"/>
      <c r="G538" s="286"/>
      <c r="H538" s="286"/>
    </row>
    <row r="539" ht="15.75" customHeight="1">
      <c r="A539" s="78"/>
      <c r="G539" s="286"/>
      <c r="H539" s="286"/>
    </row>
    <row r="540" ht="15.75" customHeight="1">
      <c r="A540" s="78"/>
      <c r="G540" s="286"/>
      <c r="H540" s="286"/>
    </row>
    <row r="541" ht="15.75" customHeight="1">
      <c r="A541" s="78"/>
      <c r="G541" s="286"/>
      <c r="H541" s="286"/>
    </row>
    <row r="542" ht="15.75" customHeight="1">
      <c r="A542" s="78"/>
      <c r="G542" s="286"/>
      <c r="H542" s="286"/>
    </row>
    <row r="543" ht="15.75" customHeight="1">
      <c r="A543" s="78"/>
      <c r="G543" s="286"/>
      <c r="H543" s="286"/>
    </row>
    <row r="544" ht="15.75" customHeight="1">
      <c r="A544" s="78"/>
      <c r="G544" s="286"/>
      <c r="H544" s="286"/>
    </row>
    <row r="545" ht="15.75" customHeight="1">
      <c r="A545" s="78"/>
      <c r="G545" s="286"/>
      <c r="H545" s="286"/>
    </row>
    <row r="546" ht="15.75" customHeight="1">
      <c r="A546" s="78"/>
      <c r="G546" s="286"/>
      <c r="H546" s="286"/>
    </row>
    <row r="547" ht="15.75" customHeight="1">
      <c r="A547" s="78"/>
      <c r="G547" s="286"/>
      <c r="H547" s="286"/>
    </row>
    <row r="548" ht="15.75" customHeight="1">
      <c r="A548" s="78"/>
      <c r="G548" s="286"/>
      <c r="H548" s="286"/>
    </row>
    <row r="549" ht="15.75" customHeight="1">
      <c r="A549" s="78"/>
      <c r="G549" s="286"/>
      <c r="H549" s="286"/>
    </row>
    <row r="550" ht="15.75" customHeight="1">
      <c r="A550" s="78"/>
      <c r="G550" s="286"/>
      <c r="H550" s="286"/>
    </row>
    <row r="551" ht="15.75" customHeight="1">
      <c r="A551" s="78"/>
      <c r="G551" s="286"/>
      <c r="H551" s="286"/>
    </row>
    <row r="552" ht="15.75" customHeight="1">
      <c r="A552" s="78"/>
      <c r="G552" s="286"/>
      <c r="H552" s="286"/>
    </row>
    <row r="553" ht="15.75" customHeight="1">
      <c r="A553" s="78"/>
      <c r="G553" s="286"/>
      <c r="H553" s="286"/>
    </row>
    <row r="554" ht="15.75" customHeight="1">
      <c r="A554" s="78"/>
      <c r="G554" s="286"/>
      <c r="H554" s="286"/>
    </row>
    <row r="555" ht="15.75" customHeight="1">
      <c r="A555" s="78"/>
      <c r="G555" s="286"/>
      <c r="H555" s="286"/>
    </row>
    <row r="556" ht="15.75" customHeight="1">
      <c r="A556" s="78"/>
      <c r="G556" s="286"/>
      <c r="H556" s="286"/>
    </row>
    <row r="557" ht="15.75" customHeight="1">
      <c r="A557" s="78"/>
      <c r="G557" s="286"/>
      <c r="H557" s="286"/>
    </row>
    <row r="558" ht="15.75" customHeight="1">
      <c r="A558" s="78"/>
      <c r="G558" s="286"/>
      <c r="H558" s="286"/>
    </row>
    <row r="559" ht="15.75" customHeight="1">
      <c r="A559" s="78"/>
      <c r="G559" s="286"/>
      <c r="H559" s="286"/>
    </row>
    <row r="560" ht="15.75" customHeight="1">
      <c r="A560" s="78"/>
      <c r="G560" s="286"/>
      <c r="H560" s="286"/>
    </row>
    <row r="561" ht="15.75" customHeight="1">
      <c r="A561" s="78"/>
      <c r="G561" s="286"/>
      <c r="H561" s="286"/>
    </row>
    <row r="562" ht="15.75" customHeight="1">
      <c r="A562" s="78"/>
      <c r="G562" s="286"/>
      <c r="H562" s="286"/>
    </row>
    <row r="563" ht="15.75" customHeight="1">
      <c r="A563" s="78"/>
      <c r="G563" s="286"/>
      <c r="H563" s="286"/>
    </row>
    <row r="564" ht="15.75" customHeight="1">
      <c r="A564" s="78"/>
      <c r="G564" s="286"/>
      <c r="H564" s="286"/>
    </row>
    <row r="565" ht="15.75" customHeight="1">
      <c r="A565" s="78"/>
      <c r="G565" s="286"/>
      <c r="H565" s="286"/>
    </row>
    <row r="566" ht="15.75" customHeight="1">
      <c r="A566" s="78"/>
      <c r="G566" s="286"/>
      <c r="H566" s="286"/>
    </row>
    <row r="567" ht="15.75" customHeight="1">
      <c r="A567" s="78"/>
      <c r="G567" s="286"/>
      <c r="H567" s="286"/>
    </row>
    <row r="568" ht="15.75" customHeight="1">
      <c r="A568" s="78"/>
      <c r="G568" s="286"/>
      <c r="H568" s="286"/>
    </row>
    <row r="569" ht="15.75" customHeight="1">
      <c r="A569" s="78"/>
      <c r="G569" s="286"/>
      <c r="H569" s="286"/>
    </row>
    <row r="570" ht="15.75" customHeight="1">
      <c r="A570" s="78"/>
      <c r="G570" s="286"/>
      <c r="H570" s="286"/>
    </row>
    <row r="571" ht="15.75" customHeight="1">
      <c r="A571" s="78"/>
      <c r="G571" s="286"/>
      <c r="H571" s="286"/>
    </row>
    <row r="572" ht="15.75" customHeight="1">
      <c r="A572" s="78"/>
      <c r="G572" s="286"/>
      <c r="H572" s="286"/>
    </row>
    <row r="573" ht="15.75" customHeight="1">
      <c r="A573" s="78"/>
      <c r="G573" s="286"/>
      <c r="H573" s="286"/>
    </row>
    <row r="574" ht="15.75" customHeight="1">
      <c r="A574" s="78"/>
      <c r="G574" s="286"/>
      <c r="H574" s="286"/>
    </row>
    <row r="575" ht="15.75" customHeight="1">
      <c r="A575" s="78"/>
      <c r="G575" s="286"/>
      <c r="H575" s="286"/>
    </row>
    <row r="576" ht="15.75" customHeight="1">
      <c r="A576" s="78"/>
      <c r="G576" s="286"/>
      <c r="H576" s="286"/>
    </row>
    <row r="577" ht="15.75" customHeight="1">
      <c r="A577" s="78"/>
      <c r="G577" s="286"/>
      <c r="H577" s="286"/>
    </row>
    <row r="578" ht="15.75" customHeight="1">
      <c r="A578" s="78"/>
      <c r="G578" s="286"/>
      <c r="H578" s="286"/>
    </row>
    <row r="579" ht="15.75" customHeight="1">
      <c r="A579" s="78"/>
      <c r="G579" s="286"/>
      <c r="H579" s="286"/>
    </row>
    <row r="580" ht="15.75" customHeight="1">
      <c r="A580" s="78"/>
      <c r="G580" s="286"/>
      <c r="H580" s="286"/>
    </row>
    <row r="581" ht="15.75" customHeight="1">
      <c r="A581" s="78"/>
      <c r="G581" s="286"/>
      <c r="H581" s="286"/>
    </row>
    <row r="582" ht="15.75" customHeight="1">
      <c r="A582" s="78"/>
      <c r="G582" s="286"/>
      <c r="H582" s="286"/>
    </row>
    <row r="583" ht="15.75" customHeight="1">
      <c r="A583" s="78"/>
      <c r="G583" s="286"/>
      <c r="H583" s="286"/>
    </row>
    <row r="584" ht="15.75" customHeight="1">
      <c r="A584" s="78"/>
      <c r="G584" s="286"/>
      <c r="H584" s="286"/>
    </row>
    <row r="585" ht="15.75" customHeight="1">
      <c r="A585" s="78"/>
      <c r="G585" s="286"/>
      <c r="H585" s="286"/>
    </row>
    <row r="586" ht="15.75" customHeight="1">
      <c r="A586" s="78"/>
      <c r="G586" s="286"/>
      <c r="H586" s="286"/>
    </row>
    <row r="587" ht="15.75" customHeight="1">
      <c r="A587" s="78"/>
      <c r="G587" s="286"/>
      <c r="H587" s="286"/>
    </row>
    <row r="588" ht="15.75" customHeight="1">
      <c r="A588" s="78"/>
      <c r="G588" s="286"/>
      <c r="H588" s="286"/>
    </row>
    <row r="589" ht="15.75" customHeight="1">
      <c r="A589" s="78"/>
      <c r="G589" s="286"/>
      <c r="H589" s="286"/>
    </row>
    <row r="590" ht="15.75" customHeight="1">
      <c r="A590" s="78"/>
      <c r="G590" s="286"/>
      <c r="H590" s="286"/>
    </row>
    <row r="591" ht="15.75" customHeight="1">
      <c r="A591" s="78"/>
      <c r="G591" s="286"/>
      <c r="H591" s="286"/>
    </row>
    <row r="592" ht="15.75" customHeight="1">
      <c r="A592" s="78"/>
      <c r="G592" s="286"/>
      <c r="H592" s="286"/>
    </row>
    <row r="593" ht="15.75" customHeight="1">
      <c r="A593" s="78"/>
      <c r="G593" s="286"/>
      <c r="H593" s="286"/>
    </row>
    <row r="594" ht="15.75" customHeight="1">
      <c r="A594" s="78"/>
      <c r="G594" s="286"/>
      <c r="H594" s="286"/>
    </row>
    <row r="595" ht="15.75" customHeight="1">
      <c r="A595" s="78"/>
      <c r="G595" s="286"/>
      <c r="H595" s="286"/>
    </row>
    <row r="596" ht="15.75" customHeight="1">
      <c r="A596" s="78"/>
      <c r="G596" s="286"/>
      <c r="H596" s="286"/>
    </row>
    <row r="597" ht="15.75" customHeight="1">
      <c r="A597" s="78"/>
      <c r="G597" s="286"/>
      <c r="H597" s="286"/>
    </row>
    <row r="598" ht="15.75" customHeight="1">
      <c r="A598" s="78"/>
      <c r="G598" s="286"/>
      <c r="H598" s="286"/>
    </row>
    <row r="599" ht="15.75" customHeight="1">
      <c r="A599" s="78"/>
      <c r="G599" s="286"/>
      <c r="H599" s="286"/>
    </row>
    <row r="600" ht="15.75" customHeight="1">
      <c r="A600" s="78"/>
      <c r="G600" s="286"/>
      <c r="H600" s="286"/>
    </row>
    <row r="601" ht="15.75" customHeight="1">
      <c r="A601" s="78"/>
      <c r="G601" s="286"/>
      <c r="H601" s="286"/>
    </row>
    <row r="602" ht="15.75" customHeight="1">
      <c r="A602" s="78"/>
      <c r="G602" s="286"/>
      <c r="H602" s="286"/>
    </row>
    <row r="603" ht="15.75" customHeight="1">
      <c r="A603" s="78"/>
      <c r="G603" s="286"/>
      <c r="H603" s="286"/>
    </row>
    <row r="604" ht="15.75" customHeight="1">
      <c r="A604" s="78"/>
      <c r="G604" s="286"/>
      <c r="H604" s="286"/>
    </row>
    <row r="605" ht="15.75" customHeight="1">
      <c r="A605" s="78"/>
      <c r="G605" s="286"/>
      <c r="H605" s="286"/>
    </row>
    <row r="606" ht="15.75" customHeight="1">
      <c r="A606" s="78"/>
      <c r="G606" s="286"/>
      <c r="H606" s="286"/>
    </row>
    <row r="607" ht="15.75" customHeight="1">
      <c r="A607" s="78"/>
      <c r="G607" s="286"/>
      <c r="H607" s="286"/>
    </row>
    <row r="608" ht="15.75" customHeight="1">
      <c r="A608" s="78"/>
      <c r="G608" s="286"/>
      <c r="H608" s="286"/>
    </row>
    <row r="609" ht="15.75" customHeight="1">
      <c r="A609" s="78"/>
      <c r="G609" s="286"/>
      <c r="H609" s="286"/>
    </row>
    <row r="610" ht="15.75" customHeight="1">
      <c r="A610" s="78"/>
      <c r="G610" s="286"/>
      <c r="H610" s="286"/>
    </row>
    <row r="611" ht="15.75" customHeight="1">
      <c r="A611" s="78"/>
      <c r="G611" s="286"/>
      <c r="H611" s="286"/>
    </row>
    <row r="612" ht="15.75" customHeight="1">
      <c r="A612" s="78"/>
      <c r="G612" s="286"/>
      <c r="H612" s="286"/>
    </row>
    <row r="613" ht="15.75" customHeight="1">
      <c r="A613" s="78"/>
      <c r="G613" s="286"/>
      <c r="H613" s="286"/>
    </row>
    <row r="614" ht="15.75" customHeight="1">
      <c r="A614" s="78"/>
      <c r="G614" s="286"/>
      <c r="H614" s="286"/>
    </row>
    <row r="615" ht="15.75" customHeight="1">
      <c r="A615" s="78"/>
      <c r="G615" s="286"/>
      <c r="H615" s="286"/>
    </row>
    <row r="616" ht="15.75" customHeight="1">
      <c r="A616" s="78"/>
      <c r="G616" s="286"/>
      <c r="H616" s="286"/>
    </row>
    <row r="617" ht="15.75" customHeight="1">
      <c r="A617" s="78"/>
      <c r="G617" s="286"/>
      <c r="H617" s="286"/>
    </row>
    <row r="618" ht="15.75" customHeight="1">
      <c r="A618" s="78"/>
      <c r="G618" s="286"/>
      <c r="H618" s="286"/>
    </row>
    <row r="619" ht="15.75" customHeight="1">
      <c r="A619" s="78"/>
      <c r="G619" s="286"/>
      <c r="H619" s="286"/>
    </row>
    <row r="620" ht="15.75" customHeight="1">
      <c r="A620" s="78"/>
      <c r="G620" s="286"/>
      <c r="H620" s="286"/>
    </row>
    <row r="621" ht="15.75" customHeight="1">
      <c r="A621" s="78"/>
      <c r="G621" s="286"/>
      <c r="H621" s="286"/>
    </row>
    <row r="622" ht="15.75" customHeight="1">
      <c r="A622" s="78"/>
      <c r="G622" s="286"/>
      <c r="H622" s="286"/>
    </row>
    <row r="623" ht="15.75" customHeight="1">
      <c r="A623" s="78"/>
      <c r="G623" s="286"/>
      <c r="H623" s="286"/>
    </row>
    <row r="624" ht="15.75" customHeight="1">
      <c r="A624" s="78"/>
      <c r="G624" s="286"/>
      <c r="H624" s="286"/>
    </row>
    <row r="625" ht="15.75" customHeight="1">
      <c r="A625" s="78"/>
      <c r="G625" s="286"/>
      <c r="H625" s="286"/>
    </row>
    <row r="626" ht="15.75" customHeight="1">
      <c r="A626" s="78"/>
      <c r="G626" s="286"/>
      <c r="H626" s="286"/>
    </row>
    <row r="627" ht="15.75" customHeight="1">
      <c r="A627" s="78"/>
      <c r="G627" s="286"/>
      <c r="H627" s="286"/>
    </row>
    <row r="628" ht="15.75" customHeight="1">
      <c r="A628" s="78"/>
      <c r="G628" s="286"/>
      <c r="H628" s="286"/>
    </row>
    <row r="629" ht="15.75" customHeight="1">
      <c r="A629" s="78"/>
      <c r="G629" s="286"/>
      <c r="H629" s="286"/>
    </row>
    <row r="630" ht="15.75" customHeight="1">
      <c r="A630" s="78"/>
      <c r="G630" s="286"/>
      <c r="H630" s="286"/>
    </row>
    <row r="631" ht="15.75" customHeight="1">
      <c r="A631" s="78"/>
      <c r="G631" s="286"/>
      <c r="H631" s="286"/>
    </row>
    <row r="632" ht="15.75" customHeight="1">
      <c r="A632" s="78"/>
      <c r="G632" s="286"/>
      <c r="H632" s="286"/>
    </row>
    <row r="633" ht="15.75" customHeight="1">
      <c r="A633" s="78"/>
      <c r="G633" s="286"/>
      <c r="H633" s="286"/>
    </row>
    <row r="634" ht="15.75" customHeight="1">
      <c r="A634" s="78"/>
      <c r="G634" s="286"/>
      <c r="H634" s="286"/>
    </row>
    <row r="635" ht="15.75" customHeight="1">
      <c r="A635" s="78"/>
      <c r="G635" s="286"/>
      <c r="H635" s="286"/>
    </row>
    <row r="636" ht="15.75" customHeight="1">
      <c r="A636" s="78"/>
      <c r="G636" s="286"/>
      <c r="H636" s="286"/>
    </row>
    <row r="637" ht="15.75" customHeight="1">
      <c r="A637" s="78"/>
      <c r="G637" s="286"/>
      <c r="H637" s="286"/>
    </row>
    <row r="638" ht="15.75" customHeight="1">
      <c r="A638" s="78"/>
      <c r="G638" s="286"/>
      <c r="H638" s="286"/>
    </row>
    <row r="639" ht="15.75" customHeight="1">
      <c r="A639" s="78"/>
      <c r="G639" s="286"/>
      <c r="H639" s="286"/>
    </row>
    <row r="640" ht="15.75" customHeight="1">
      <c r="A640" s="78"/>
      <c r="G640" s="286"/>
      <c r="H640" s="286"/>
    </row>
    <row r="641" ht="15.75" customHeight="1">
      <c r="A641" s="78"/>
      <c r="G641" s="286"/>
      <c r="H641" s="286"/>
    </row>
    <row r="642" ht="15.75" customHeight="1">
      <c r="A642" s="78"/>
      <c r="G642" s="286"/>
      <c r="H642" s="286"/>
    </row>
    <row r="643" ht="15.75" customHeight="1">
      <c r="A643" s="78"/>
      <c r="G643" s="286"/>
      <c r="H643" s="286"/>
    </row>
    <row r="644" ht="15.75" customHeight="1">
      <c r="A644" s="78"/>
      <c r="G644" s="286"/>
      <c r="H644" s="286"/>
    </row>
    <row r="645" ht="15.75" customHeight="1">
      <c r="A645" s="78"/>
      <c r="G645" s="286"/>
      <c r="H645" s="286"/>
    </row>
    <row r="646" ht="15.75" customHeight="1">
      <c r="A646" s="78"/>
      <c r="G646" s="286"/>
      <c r="H646" s="286"/>
    </row>
    <row r="647" ht="15.75" customHeight="1">
      <c r="A647" s="78"/>
      <c r="G647" s="286"/>
      <c r="H647" s="286"/>
    </row>
    <row r="648" ht="15.75" customHeight="1">
      <c r="A648" s="78"/>
      <c r="G648" s="286"/>
      <c r="H648" s="286"/>
    </row>
    <row r="649" ht="15.75" customHeight="1">
      <c r="A649" s="78"/>
      <c r="G649" s="286"/>
      <c r="H649" s="286"/>
    </row>
    <row r="650" ht="15.75" customHeight="1">
      <c r="A650" s="78"/>
      <c r="G650" s="286"/>
      <c r="H650" s="286"/>
    </row>
    <row r="651" ht="15.75" customHeight="1">
      <c r="A651" s="78"/>
      <c r="G651" s="286"/>
      <c r="H651" s="286"/>
    </row>
    <row r="652" ht="15.75" customHeight="1">
      <c r="A652" s="78"/>
      <c r="G652" s="286"/>
      <c r="H652" s="286"/>
    </row>
    <row r="653" ht="15.75" customHeight="1">
      <c r="A653" s="78"/>
      <c r="G653" s="286"/>
      <c r="H653" s="286"/>
    </row>
    <row r="654" ht="15.75" customHeight="1">
      <c r="A654" s="78"/>
      <c r="G654" s="286"/>
      <c r="H654" s="286"/>
    </row>
    <row r="655" ht="15.75" customHeight="1">
      <c r="A655" s="78"/>
      <c r="G655" s="286"/>
      <c r="H655" s="286"/>
    </row>
    <row r="656" ht="15.75" customHeight="1">
      <c r="A656" s="78"/>
      <c r="G656" s="286"/>
      <c r="H656" s="286"/>
    </row>
    <row r="657" ht="15.75" customHeight="1">
      <c r="A657" s="78"/>
      <c r="G657" s="286"/>
      <c r="H657" s="286"/>
    </row>
    <row r="658" ht="15.75" customHeight="1">
      <c r="A658" s="78"/>
      <c r="G658" s="286"/>
      <c r="H658" s="286"/>
    </row>
    <row r="659" ht="15.75" customHeight="1">
      <c r="A659" s="78"/>
      <c r="G659" s="286"/>
      <c r="H659" s="286"/>
    </row>
    <row r="660" ht="15.75" customHeight="1">
      <c r="A660" s="78"/>
      <c r="G660" s="286"/>
      <c r="H660" s="286"/>
    </row>
    <row r="661" ht="15.75" customHeight="1">
      <c r="A661" s="78"/>
      <c r="G661" s="286"/>
      <c r="H661" s="286"/>
    </row>
    <row r="662" ht="15.75" customHeight="1">
      <c r="A662" s="78"/>
      <c r="G662" s="286"/>
      <c r="H662" s="286"/>
    </row>
    <row r="663" ht="15.75" customHeight="1">
      <c r="A663" s="78"/>
      <c r="G663" s="286"/>
      <c r="H663" s="286"/>
    </row>
    <row r="664" ht="15.75" customHeight="1">
      <c r="A664" s="78"/>
      <c r="G664" s="286"/>
      <c r="H664" s="286"/>
    </row>
    <row r="665" ht="15.75" customHeight="1">
      <c r="A665" s="78"/>
      <c r="G665" s="286"/>
      <c r="H665" s="286"/>
    </row>
    <row r="666" ht="15.75" customHeight="1">
      <c r="A666" s="78"/>
      <c r="G666" s="286"/>
      <c r="H666" s="286"/>
    </row>
    <row r="667" ht="15.75" customHeight="1">
      <c r="A667" s="78"/>
      <c r="G667" s="286"/>
      <c r="H667" s="286"/>
    </row>
    <row r="668" ht="15.75" customHeight="1">
      <c r="A668" s="78"/>
      <c r="G668" s="286"/>
      <c r="H668" s="286"/>
    </row>
    <row r="669" ht="15.75" customHeight="1">
      <c r="A669" s="78"/>
      <c r="G669" s="286"/>
      <c r="H669" s="286"/>
    </row>
    <row r="670" ht="15.75" customHeight="1">
      <c r="A670" s="78"/>
      <c r="G670" s="286"/>
      <c r="H670" s="286"/>
    </row>
    <row r="671" ht="15.75" customHeight="1">
      <c r="A671" s="78"/>
      <c r="G671" s="286"/>
      <c r="H671" s="286"/>
    </row>
    <row r="672" ht="15.75" customHeight="1">
      <c r="A672" s="78"/>
      <c r="G672" s="286"/>
      <c r="H672" s="286"/>
    </row>
    <row r="673" ht="15.75" customHeight="1">
      <c r="A673" s="78"/>
      <c r="G673" s="286"/>
      <c r="H673" s="286"/>
    </row>
    <row r="674" ht="15.75" customHeight="1">
      <c r="A674" s="78"/>
      <c r="G674" s="286"/>
      <c r="H674" s="286"/>
    </row>
    <row r="675" ht="15.75" customHeight="1">
      <c r="A675" s="78"/>
      <c r="G675" s="286"/>
      <c r="H675" s="286"/>
    </row>
    <row r="676" ht="15.75" customHeight="1">
      <c r="A676" s="78"/>
      <c r="G676" s="286"/>
      <c r="H676" s="286"/>
    </row>
    <row r="677" ht="15.75" customHeight="1">
      <c r="A677" s="78"/>
      <c r="G677" s="286"/>
      <c r="H677" s="286"/>
    </row>
    <row r="678" ht="15.75" customHeight="1">
      <c r="A678" s="78"/>
      <c r="G678" s="286"/>
      <c r="H678" s="286"/>
    </row>
    <row r="679" ht="15.75" customHeight="1">
      <c r="A679" s="78"/>
      <c r="G679" s="286"/>
      <c r="H679" s="286"/>
    </row>
    <row r="680" ht="15.75" customHeight="1">
      <c r="A680" s="78"/>
      <c r="G680" s="286"/>
      <c r="H680" s="286"/>
    </row>
    <row r="681" ht="15.75" customHeight="1">
      <c r="A681" s="78"/>
      <c r="G681" s="286"/>
      <c r="H681" s="286"/>
    </row>
    <row r="682" ht="15.75" customHeight="1">
      <c r="A682" s="78"/>
      <c r="G682" s="286"/>
      <c r="H682" s="286"/>
    </row>
    <row r="683" ht="15.75" customHeight="1">
      <c r="A683" s="78"/>
      <c r="G683" s="286"/>
      <c r="H683" s="286"/>
    </row>
    <row r="684" ht="15.75" customHeight="1">
      <c r="A684" s="78"/>
      <c r="G684" s="286"/>
      <c r="H684" s="286"/>
    </row>
    <row r="685" ht="15.75" customHeight="1">
      <c r="A685" s="78"/>
      <c r="G685" s="286"/>
      <c r="H685" s="286"/>
    </row>
    <row r="686" ht="15.75" customHeight="1">
      <c r="A686" s="78"/>
      <c r="G686" s="286"/>
      <c r="H686" s="286"/>
    </row>
    <row r="687" ht="15.75" customHeight="1">
      <c r="A687" s="78"/>
      <c r="G687" s="286"/>
      <c r="H687" s="286"/>
    </row>
    <row r="688" ht="15.75" customHeight="1">
      <c r="A688" s="78"/>
      <c r="G688" s="286"/>
      <c r="H688" s="286"/>
    </row>
    <row r="689" ht="15.75" customHeight="1">
      <c r="A689" s="78"/>
      <c r="G689" s="286"/>
      <c r="H689" s="286"/>
    </row>
    <row r="690" ht="15.75" customHeight="1">
      <c r="A690" s="78"/>
      <c r="G690" s="286"/>
      <c r="H690" s="286"/>
    </row>
    <row r="691" ht="15.75" customHeight="1">
      <c r="A691" s="78"/>
      <c r="G691" s="286"/>
      <c r="H691" s="286"/>
    </row>
    <row r="692" ht="15.75" customHeight="1">
      <c r="A692" s="78"/>
      <c r="G692" s="286"/>
      <c r="H692" s="286"/>
    </row>
    <row r="693" ht="15.75" customHeight="1">
      <c r="A693" s="78"/>
      <c r="G693" s="286"/>
      <c r="H693" s="286"/>
    </row>
    <row r="694" ht="15.75" customHeight="1">
      <c r="A694" s="78"/>
      <c r="G694" s="286"/>
      <c r="H694" s="286"/>
    </row>
    <row r="695" ht="15.75" customHeight="1">
      <c r="A695" s="78"/>
      <c r="G695" s="286"/>
      <c r="H695" s="286"/>
    </row>
    <row r="696" ht="15.75" customHeight="1">
      <c r="A696" s="78"/>
      <c r="G696" s="286"/>
      <c r="H696" s="286"/>
    </row>
    <row r="697" ht="15.75" customHeight="1">
      <c r="A697" s="78"/>
      <c r="G697" s="286"/>
      <c r="H697" s="286"/>
    </row>
    <row r="698" ht="15.75" customHeight="1">
      <c r="A698" s="78"/>
      <c r="G698" s="286"/>
      <c r="H698" s="286"/>
    </row>
    <row r="699" ht="15.75" customHeight="1">
      <c r="A699" s="78"/>
      <c r="G699" s="286"/>
      <c r="H699" s="286"/>
    </row>
    <row r="700" ht="15.75" customHeight="1">
      <c r="A700" s="78"/>
      <c r="G700" s="286"/>
      <c r="H700" s="286"/>
    </row>
    <row r="701" ht="15.75" customHeight="1">
      <c r="A701" s="78"/>
      <c r="G701" s="286"/>
      <c r="H701" s="286"/>
    </row>
    <row r="702" ht="15.75" customHeight="1">
      <c r="A702" s="78"/>
      <c r="G702" s="286"/>
      <c r="H702" s="286"/>
    </row>
    <row r="703" ht="15.75" customHeight="1">
      <c r="A703" s="78"/>
      <c r="G703" s="286"/>
      <c r="H703" s="286"/>
    </row>
    <row r="704" ht="15.75" customHeight="1">
      <c r="A704" s="78"/>
      <c r="G704" s="286"/>
      <c r="H704" s="286"/>
    </row>
    <row r="705" ht="15.75" customHeight="1">
      <c r="A705" s="78"/>
      <c r="G705" s="286"/>
      <c r="H705" s="286"/>
    </row>
    <row r="706" ht="15.75" customHeight="1">
      <c r="A706" s="78"/>
      <c r="G706" s="286"/>
      <c r="H706" s="286"/>
    </row>
    <row r="707" ht="15.75" customHeight="1">
      <c r="A707" s="78"/>
      <c r="G707" s="286"/>
      <c r="H707" s="286"/>
    </row>
    <row r="708" ht="15.75" customHeight="1">
      <c r="A708" s="78"/>
      <c r="G708" s="286"/>
      <c r="H708" s="286"/>
    </row>
    <row r="709" ht="15.75" customHeight="1">
      <c r="A709" s="78"/>
      <c r="G709" s="286"/>
      <c r="H709" s="286"/>
    </row>
    <row r="710" ht="15.75" customHeight="1">
      <c r="A710" s="78"/>
      <c r="G710" s="286"/>
      <c r="H710" s="286"/>
    </row>
    <row r="711" ht="15.75" customHeight="1">
      <c r="A711" s="78"/>
      <c r="G711" s="286"/>
      <c r="H711" s="286"/>
    </row>
    <row r="712" ht="15.75" customHeight="1">
      <c r="A712" s="78"/>
      <c r="G712" s="286"/>
      <c r="H712" s="286"/>
    </row>
    <row r="713" ht="15.75" customHeight="1">
      <c r="A713" s="78"/>
      <c r="G713" s="286"/>
      <c r="H713" s="286"/>
    </row>
    <row r="714" ht="15.75" customHeight="1">
      <c r="A714" s="78"/>
      <c r="G714" s="286"/>
      <c r="H714" s="286"/>
    </row>
    <row r="715" ht="15.75" customHeight="1">
      <c r="A715" s="78"/>
      <c r="G715" s="286"/>
      <c r="H715" s="286"/>
    </row>
    <row r="716" ht="15.75" customHeight="1">
      <c r="A716" s="78"/>
      <c r="G716" s="286"/>
      <c r="H716" s="286"/>
    </row>
    <row r="717" ht="15.75" customHeight="1">
      <c r="A717" s="78"/>
      <c r="G717" s="286"/>
      <c r="H717" s="286"/>
    </row>
    <row r="718" ht="15.75" customHeight="1">
      <c r="A718" s="78"/>
      <c r="G718" s="286"/>
      <c r="H718" s="286"/>
    </row>
    <row r="719" ht="15.75" customHeight="1">
      <c r="A719" s="78"/>
      <c r="G719" s="286"/>
      <c r="H719" s="286"/>
    </row>
    <row r="720" ht="15.75" customHeight="1">
      <c r="A720" s="78"/>
      <c r="G720" s="286"/>
      <c r="H720" s="286"/>
    </row>
    <row r="721" ht="15.75" customHeight="1">
      <c r="A721" s="78"/>
      <c r="G721" s="286"/>
      <c r="H721" s="286"/>
    </row>
    <row r="722" ht="15.75" customHeight="1">
      <c r="A722" s="78"/>
      <c r="G722" s="286"/>
      <c r="H722" s="286"/>
    </row>
    <row r="723" ht="15.75" customHeight="1">
      <c r="A723" s="78"/>
      <c r="G723" s="286"/>
      <c r="H723" s="286"/>
    </row>
    <row r="724" ht="15.75" customHeight="1">
      <c r="A724" s="78"/>
      <c r="G724" s="286"/>
      <c r="H724" s="286"/>
    </row>
    <row r="725" ht="15.75" customHeight="1">
      <c r="A725" s="78"/>
      <c r="G725" s="286"/>
      <c r="H725" s="286"/>
    </row>
    <row r="726" ht="15.75" customHeight="1">
      <c r="A726" s="78"/>
      <c r="G726" s="286"/>
      <c r="H726" s="286"/>
    </row>
    <row r="727" ht="15.75" customHeight="1">
      <c r="A727" s="78"/>
      <c r="G727" s="286"/>
      <c r="H727" s="286"/>
    </row>
    <row r="728" ht="15.75" customHeight="1">
      <c r="A728" s="78"/>
      <c r="G728" s="286"/>
      <c r="H728" s="286"/>
    </row>
    <row r="729" ht="15.75" customHeight="1">
      <c r="A729" s="78"/>
      <c r="G729" s="286"/>
      <c r="H729" s="286"/>
    </row>
    <row r="730" ht="15.75" customHeight="1">
      <c r="A730" s="78"/>
      <c r="G730" s="286"/>
      <c r="H730" s="286"/>
    </row>
    <row r="731" ht="15.75" customHeight="1">
      <c r="A731" s="78"/>
      <c r="G731" s="286"/>
      <c r="H731" s="286"/>
    </row>
    <row r="732" ht="15.75" customHeight="1">
      <c r="A732" s="78"/>
      <c r="G732" s="286"/>
      <c r="H732" s="286"/>
    </row>
    <row r="733" ht="15.75" customHeight="1">
      <c r="A733" s="78"/>
      <c r="G733" s="286"/>
      <c r="H733" s="286"/>
    </row>
    <row r="734" ht="15.75" customHeight="1">
      <c r="A734" s="78"/>
      <c r="G734" s="286"/>
      <c r="H734" s="286"/>
    </row>
    <row r="735" ht="15.75" customHeight="1">
      <c r="A735" s="78"/>
      <c r="G735" s="286"/>
      <c r="H735" s="286"/>
    </row>
    <row r="736" ht="15.75" customHeight="1">
      <c r="A736" s="78"/>
      <c r="G736" s="286"/>
      <c r="H736" s="286"/>
    </row>
    <row r="737" ht="15.75" customHeight="1">
      <c r="A737" s="78"/>
      <c r="G737" s="286"/>
      <c r="H737" s="286"/>
    </row>
    <row r="738" ht="15.75" customHeight="1">
      <c r="A738" s="78"/>
      <c r="G738" s="286"/>
      <c r="H738" s="286"/>
    </row>
    <row r="739" ht="15.75" customHeight="1">
      <c r="A739" s="78"/>
      <c r="G739" s="286"/>
      <c r="H739" s="286"/>
    </row>
    <row r="740" ht="15.75" customHeight="1">
      <c r="A740" s="78"/>
      <c r="G740" s="286"/>
      <c r="H740" s="286"/>
    </row>
    <row r="741" ht="15.75" customHeight="1">
      <c r="A741" s="78"/>
      <c r="G741" s="286"/>
      <c r="H741" s="286"/>
    </row>
    <row r="742" ht="15.75" customHeight="1">
      <c r="A742" s="78"/>
      <c r="G742" s="286"/>
      <c r="H742" s="286"/>
    </row>
    <row r="743" ht="15.75" customHeight="1">
      <c r="A743" s="78"/>
      <c r="G743" s="286"/>
      <c r="H743" s="286"/>
    </row>
    <row r="744" ht="15.75" customHeight="1">
      <c r="A744" s="78"/>
      <c r="G744" s="286"/>
      <c r="H744" s="286"/>
    </row>
    <row r="745" ht="15.75" customHeight="1">
      <c r="A745" s="78"/>
      <c r="G745" s="286"/>
      <c r="H745" s="286"/>
    </row>
    <row r="746" ht="15.75" customHeight="1">
      <c r="A746" s="78"/>
      <c r="G746" s="286"/>
      <c r="H746" s="286"/>
    </row>
    <row r="747" ht="15.75" customHeight="1">
      <c r="A747" s="78"/>
      <c r="G747" s="286"/>
      <c r="H747" s="286"/>
    </row>
    <row r="748" ht="15.75" customHeight="1">
      <c r="A748" s="78"/>
      <c r="G748" s="286"/>
      <c r="H748" s="286"/>
    </row>
    <row r="749" ht="15.75" customHeight="1">
      <c r="A749" s="78"/>
      <c r="G749" s="286"/>
      <c r="H749" s="286"/>
    </row>
    <row r="750" ht="15.75" customHeight="1">
      <c r="A750" s="78"/>
      <c r="G750" s="286"/>
      <c r="H750" s="286"/>
    </row>
    <row r="751" ht="15.75" customHeight="1">
      <c r="A751" s="78"/>
      <c r="G751" s="286"/>
      <c r="H751" s="286"/>
    </row>
    <row r="752" ht="15.75" customHeight="1">
      <c r="A752" s="78"/>
      <c r="G752" s="286"/>
      <c r="H752" s="286"/>
    </row>
    <row r="753" ht="15.75" customHeight="1">
      <c r="A753" s="78"/>
      <c r="G753" s="286"/>
      <c r="H753" s="286"/>
    </row>
    <row r="754" ht="15.75" customHeight="1">
      <c r="A754" s="78"/>
      <c r="G754" s="286"/>
      <c r="H754" s="286"/>
    </row>
    <row r="755" ht="15.75" customHeight="1">
      <c r="A755" s="78"/>
      <c r="G755" s="286"/>
      <c r="H755" s="286"/>
    </row>
    <row r="756" ht="15.75" customHeight="1">
      <c r="A756" s="78"/>
      <c r="G756" s="286"/>
      <c r="H756" s="286"/>
    </row>
    <row r="757" ht="15.75" customHeight="1">
      <c r="A757" s="78"/>
      <c r="G757" s="286"/>
      <c r="H757" s="286"/>
    </row>
    <row r="758" ht="15.75" customHeight="1">
      <c r="A758" s="78"/>
      <c r="G758" s="286"/>
      <c r="H758" s="286"/>
    </row>
    <row r="759" ht="15.75" customHeight="1">
      <c r="A759" s="78"/>
      <c r="G759" s="286"/>
      <c r="H759" s="286"/>
    </row>
    <row r="760" ht="15.75" customHeight="1">
      <c r="A760" s="78"/>
      <c r="G760" s="286"/>
      <c r="H760" s="286"/>
    </row>
    <row r="761" ht="15.75" customHeight="1">
      <c r="A761" s="78"/>
      <c r="G761" s="286"/>
      <c r="H761" s="286"/>
    </row>
    <row r="762" ht="15.75" customHeight="1">
      <c r="A762" s="78"/>
      <c r="G762" s="286"/>
      <c r="H762" s="286"/>
    </row>
    <row r="763" ht="15.75" customHeight="1">
      <c r="A763" s="78"/>
      <c r="G763" s="286"/>
      <c r="H763" s="286"/>
    </row>
    <row r="764" ht="15.75" customHeight="1">
      <c r="A764" s="78"/>
      <c r="G764" s="286"/>
      <c r="H764" s="286"/>
    </row>
    <row r="765" ht="15.75" customHeight="1">
      <c r="A765" s="78"/>
      <c r="G765" s="286"/>
      <c r="H765" s="286"/>
    </row>
    <row r="766" ht="15.75" customHeight="1">
      <c r="A766" s="78"/>
      <c r="G766" s="286"/>
      <c r="H766" s="286"/>
    </row>
    <row r="767" ht="15.75" customHeight="1">
      <c r="A767" s="78"/>
      <c r="G767" s="286"/>
      <c r="H767" s="286"/>
    </row>
    <row r="768" ht="15.75" customHeight="1">
      <c r="A768" s="78"/>
      <c r="G768" s="286"/>
      <c r="H768" s="286"/>
    </row>
    <row r="769" ht="15.75" customHeight="1">
      <c r="A769" s="78"/>
      <c r="G769" s="286"/>
      <c r="H769" s="286"/>
    </row>
    <row r="770" ht="15.75" customHeight="1">
      <c r="A770" s="78"/>
      <c r="G770" s="286"/>
      <c r="H770" s="286"/>
    </row>
    <row r="771" ht="15.75" customHeight="1">
      <c r="A771" s="78"/>
      <c r="G771" s="286"/>
      <c r="H771" s="286"/>
    </row>
    <row r="772" ht="15.75" customHeight="1">
      <c r="A772" s="78"/>
      <c r="G772" s="286"/>
      <c r="H772" s="286"/>
    </row>
    <row r="773" ht="15.75" customHeight="1">
      <c r="A773" s="78"/>
      <c r="G773" s="286"/>
      <c r="H773" s="286"/>
    </row>
    <row r="774" ht="15.75" customHeight="1">
      <c r="A774" s="78"/>
      <c r="G774" s="286"/>
      <c r="H774" s="286"/>
    </row>
    <row r="775" ht="15.75" customHeight="1">
      <c r="A775" s="78"/>
      <c r="G775" s="286"/>
      <c r="H775" s="286"/>
    </row>
    <row r="776" ht="15.75" customHeight="1">
      <c r="A776" s="78"/>
      <c r="G776" s="286"/>
      <c r="H776" s="286"/>
    </row>
    <row r="777" ht="15.75" customHeight="1">
      <c r="A777" s="78"/>
      <c r="G777" s="286"/>
      <c r="H777" s="286"/>
    </row>
    <row r="778" ht="15.75" customHeight="1">
      <c r="A778" s="78"/>
      <c r="G778" s="286"/>
      <c r="H778" s="286"/>
    </row>
    <row r="779" ht="15.75" customHeight="1">
      <c r="A779" s="78"/>
      <c r="G779" s="286"/>
      <c r="H779" s="286"/>
    </row>
    <row r="780" ht="15.75" customHeight="1">
      <c r="A780" s="78"/>
      <c r="G780" s="286"/>
      <c r="H780" s="286"/>
    </row>
    <row r="781" ht="15.75" customHeight="1">
      <c r="A781" s="78"/>
      <c r="G781" s="286"/>
      <c r="H781" s="286"/>
    </row>
    <row r="782" ht="15.75" customHeight="1">
      <c r="A782" s="78"/>
      <c r="G782" s="286"/>
      <c r="H782" s="286"/>
    </row>
    <row r="783" ht="15.75" customHeight="1">
      <c r="A783" s="78"/>
      <c r="G783" s="286"/>
      <c r="H783" s="286"/>
    </row>
    <row r="784" ht="15.75" customHeight="1">
      <c r="A784" s="78"/>
      <c r="G784" s="286"/>
      <c r="H784" s="286"/>
    </row>
    <row r="785" ht="15.75" customHeight="1">
      <c r="A785" s="78"/>
      <c r="G785" s="286"/>
      <c r="H785" s="286"/>
    </row>
    <row r="786" ht="15.75" customHeight="1">
      <c r="A786" s="78"/>
      <c r="G786" s="286"/>
      <c r="H786" s="286"/>
    </row>
    <row r="787" ht="15.75" customHeight="1">
      <c r="A787" s="78"/>
      <c r="G787" s="286"/>
      <c r="H787" s="286"/>
    </row>
    <row r="788" ht="15.75" customHeight="1">
      <c r="A788" s="78"/>
      <c r="G788" s="286"/>
      <c r="H788" s="286"/>
    </row>
    <row r="789" ht="15.75" customHeight="1">
      <c r="A789" s="78"/>
      <c r="G789" s="286"/>
      <c r="H789" s="286"/>
    </row>
    <row r="790" ht="15.75" customHeight="1">
      <c r="A790" s="78"/>
      <c r="G790" s="286"/>
      <c r="H790" s="286"/>
    </row>
    <row r="791" ht="15.75" customHeight="1">
      <c r="A791" s="78"/>
      <c r="G791" s="286"/>
      <c r="H791" s="286"/>
    </row>
    <row r="792" ht="15.75" customHeight="1">
      <c r="A792" s="78"/>
      <c r="G792" s="286"/>
      <c r="H792" s="286"/>
    </row>
    <row r="793" ht="15.75" customHeight="1">
      <c r="A793" s="78"/>
      <c r="G793" s="286"/>
      <c r="H793" s="286"/>
    </row>
    <row r="794" ht="15.75" customHeight="1">
      <c r="A794" s="78"/>
      <c r="G794" s="286"/>
      <c r="H794" s="286"/>
    </row>
    <row r="795" ht="15.75" customHeight="1">
      <c r="A795" s="78"/>
      <c r="G795" s="286"/>
      <c r="H795" s="286"/>
    </row>
    <row r="796" ht="15.75" customHeight="1">
      <c r="A796" s="78"/>
      <c r="G796" s="286"/>
      <c r="H796" s="286"/>
    </row>
    <row r="797" ht="15.75" customHeight="1">
      <c r="A797" s="78"/>
      <c r="G797" s="286"/>
      <c r="H797" s="286"/>
    </row>
    <row r="798" ht="15.75" customHeight="1">
      <c r="A798" s="78"/>
      <c r="G798" s="286"/>
      <c r="H798" s="286"/>
    </row>
    <row r="799" ht="15.75" customHeight="1">
      <c r="A799" s="78"/>
      <c r="G799" s="286"/>
      <c r="H799" s="286"/>
    </row>
    <row r="800" ht="15.75" customHeight="1">
      <c r="A800" s="78"/>
      <c r="G800" s="286"/>
      <c r="H800" s="286"/>
    </row>
    <row r="801" ht="15.75" customHeight="1">
      <c r="A801" s="78"/>
      <c r="G801" s="286"/>
      <c r="H801" s="286"/>
    </row>
    <row r="802" ht="15.75" customHeight="1">
      <c r="A802" s="78"/>
      <c r="G802" s="286"/>
      <c r="H802" s="286"/>
    </row>
    <row r="803" ht="15.75" customHeight="1">
      <c r="A803" s="78"/>
      <c r="G803" s="286"/>
      <c r="H803" s="286"/>
    </row>
    <row r="804" ht="15.75" customHeight="1">
      <c r="A804" s="78"/>
      <c r="G804" s="286"/>
      <c r="H804" s="286"/>
    </row>
    <row r="805" ht="15.75" customHeight="1">
      <c r="A805" s="78"/>
      <c r="G805" s="286"/>
      <c r="H805" s="286"/>
    </row>
    <row r="806" ht="15.75" customHeight="1">
      <c r="A806" s="78"/>
      <c r="G806" s="286"/>
      <c r="H806" s="286"/>
    </row>
    <row r="807" ht="15.75" customHeight="1">
      <c r="A807" s="78"/>
      <c r="G807" s="286"/>
      <c r="H807" s="286"/>
    </row>
    <row r="808" ht="15.75" customHeight="1">
      <c r="A808" s="78"/>
      <c r="G808" s="286"/>
      <c r="H808" s="286"/>
    </row>
    <row r="809" ht="15.75" customHeight="1">
      <c r="A809" s="78"/>
      <c r="G809" s="286"/>
      <c r="H809" s="286"/>
    </row>
    <row r="810" ht="15.75" customHeight="1">
      <c r="A810" s="78"/>
      <c r="G810" s="286"/>
      <c r="H810" s="286"/>
    </row>
    <row r="811" ht="15.75" customHeight="1">
      <c r="A811" s="78"/>
      <c r="G811" s="286"/>
      <c r="H811" s="286"/>
    </row>
    <row r="812" ht="15.75" customHeight="1">
      <c r="A812" s="78"/>
      <c r="G812" s="286"/>
      <c r="H812" s="286"/>
    </row>
    <row r="813" ht="15.75" customHeight="1">
      <c r="A813" s="78"/>
      <c r="G813" s="286"/>
      <c r="H813" s="286"/>
    </row>
    <row r="814" ht="15.75" customHeight="1">
      <c r="A814" s="78"/>
      <c r="G814" s="286"/>
      <c r="H814" s="286"/>
    </row>
    <row r="815" ht="15.75" customHeight="1">
      <c r="A815" s="78"/>
      <c r="G815" s="286"/>
      <c r="H815" s="286"/>
    </row>
    <row r="816" ht="15.75" customHeight="1">
      <c r="A816" s="78"/>
      <c r="G816" s="286"/>
      <c r="H816" s="286"/>
    </row>
    <row r="817" ht="15.75" customHeight="1">
      <c r="A817" s="78"/>
      <c r="G817" s="286"/>
      <c r="H817" s="286"/>
    </row>
    <row r="818" ht="15.75" customHeight="1">
      <c r="A818" s="78"/>
      <c r="G818" s="286"/>
      <c r="H818" s="286"/>
    </row>
    <row r="819" ht="15.75" customHeight="1">
      <c r="A819" s="78"/>
      <c r="G819" s="286"/>
      <c r="H819" s="286"/>
    </row>
    <row r="820" ht="15.75" customHeight="1">
      <c r="A820" s="78"/>
      <c r="G820" s="286"/>
      <c r="H820" s="286"/>
    </row>
    <row r="821" ht="15.75" customHeight="1">
      <c r="A821" s="78"/>
      <c r="G821" s="286"/>
      <c r="H821" s="286"/>
    </row>
    <row r="822" ht="15.75" customHeight="1">
      <c r="A822" s="78"/>
      <c r="G822" s="286"/>
      <c r="H822" s="286"/>
    </row>
    <row r="823" ht="15.75" customHeight="1">
      <c r="A823" s="78"/>
      <c r="G823" s="286"/>
      <c r="H823" s="286"/>
    </row>
    <row r="824" ht="15.75" customHeight="1">
      <c r="A824" s="78"/>
      <c r="G824" s="286"/>
      <c r="H824" s="286"/>
    </row>
    <row r="825" ht="15.75" customHeight="1">
      <c r="A825" s="78"/>
      <c r="G825" s="286"/>
      <c r="H825" s="286"/>
    </row>
    <row r="826" ht="15.75" customHeight="1">
      <c r="A826" s="78"/>
      <c r="G826" s="286"/>
      <c r="H826" s="286"/>
    </row>
    <row r="827" ht="15.75" customHeight="1">
      <c r="A827" s="78"/>
      <c r="G827" s="286"/>
      <c r="H827" s="286"/>
    </row>
    <row r="828" ht="15.75" customHeight="1">
      <c r="A828" s="78"/>
      <c r="G828" s="286"/>
      <c r="H828" s="286"/>
    </row>
    <row r="829" ht="15.75" customHeight="1">
      <c r="A829" s="78"/>
      <c r="G829" s="286"/>
      <c r="H829" s="286"/>
    </row>
    <row r="830" ht="15.75" customHeight="1">
      <c r="A830" s="78"/>
      <c r="G830" s="286"/>
      <c r="H830" s="286"/>
    </row>
    <row r="831" ht="15.75" customHeight="1">
      <c r="A831" s="78"/>
      <c r="G831" s="286"/>
      <c r="H831" s="286"/>
    </row>
    <row r="832" ht="15.75" customHeight="1">
      <c r="A832" s="78"/>
      <c r="G832" s="286"/>
      <c r="H832" s="286"/>
    </row>
    <row r="833" ht="15.75" customHeight="1">
      <c r="A833" s="78"/>
      <c r="G833" s="286"/>
      <c r="H833" s="286"/>
    </row>
    <row r="834" ht="15.75" customHeight="1">
      <c r="A834" s="78"/>
      <c r="G834" s="286"/>
      <c r="H834" s="286"/>
    </row>
    <row r="835" ht="15.75" customHeight="1">
      <c r="A835" s="78"/>
      <c r="G835" s="286"/>
      <c r="H835" s="286"/>
    </row>
    <row r="836" ht="15.75" customHeight="1">
      <c r="A836" s="78"/>
      <c r="G836" s="286"/>
      <c r="H836" s="286"/>
    </row>
    <row r="837" ht="15.75" customHeight="1">
      <c r="A837" s="78"/>
      <c r="G837" s="286"/>
      <c r="H837" s="286"/>
    </row>
    <row r="838" ht="15.75" customHeight="1">
      <c r="A838" s="78"/>
      <c r="G838" s="286"/>
      <c r="H838" s="286"/>
    </row>
    <row r="839" ht="15.75" customHeight="1">
      <c r="A839" s="78"/>
      <c r="G839" s="286"/>
      <c r="H839" s="286"/>
    </row>
    <row r="840" ht="15.75" customHeight="1">
      <c r="A840" s="78"/>
      <c r="G840" s="286"/>
      <c r="H840" s="286"/>
    </row>
    <row r="841" ht="15.75" customHeight="1">
      <c r="A841" s="78"/>
      <c r="G841" s="286"/>
      <c r="H841" s="286"/>
    </row>
    <row r="842" ht="15.75" customHeight="1">
      <c r="A842" s="78"/>
      <c r="G842" s="286"/>
      <c r="H842" s="286"/>
    </row>
    <row r="843" ht="15.75" customHeight="1">
      <c r="A843" s="78"/>
      <c r="G843" s="286"/>
      <c r="H843" s="286"/>
    </row>
    <row r="844" ht="15.75" customHeight="1">
      <c r="A844" s="78"/>
      <c r="G844" s="286"/>
      <c r="H844" s="286"/>
    </row>
    <row r="845" ht="15.75" customHeight="1">
      <c r="A845" s="78"/>
      <c r="G845" s="286"/>
      <c r="H845" s="286"/>
    </row>
    <row r="846" ht="15.75" customHeight="1">
      <c r="A846" s="78"/>
      <c r="G846" s="286"/>
      <c r="H846" s="286"/>
    </row>
    <row r="847" ht="15.75" customHeight="1">
      <c r="A847" s="78"/>
      <c r="G847" s="286"/>
      <c r="H847" s="286"/>
    </row>
    <row r="848" ht="15.75" customHeight="1">
      <c r="A848" s="78"/>
      <c r="G848" s="286"/>
      <c r="H848" s="286"/>
    </row>
    <row r="849" ht="15.75" customHeight="1">
      <c r="A849" s="78"/>
      <c r="G849" s="286"/>
      <c r="H849" s="286"/>
    </row>
    <row r="850" ht="15.75" customHeight="1">
      <c r="A850" s="78"/>
      <c r="G850" s="286"/>
      <c r="H850" s="286"/>
    </row>
    <row r="851" ht="15.75" customHeight="1">
      <c r="A851" s="78"/>
      <c r="G851" s="286"/>
      <c r="H851" s="286"/>
    </row>
    <row r="852" ht="15.75" customHeight="1">
      <c r="A852" s="78"/>
      <c r="G852" s="286"/>
      <c r="H852" s="286"/>
    </row>
    <row r="853" ht="15.75" customHeight="1">
      <c r="A853" s="78"/>
      <c r="G853" s="286"/>
      <c r="H853" s="286"/>
    </row>
    <row r="854" ht="15.75" customHeight="1">
      <c r="A854" s="78"/>
      <c r="G854" s="286"/>
      <c r="H854" s="286"/>
    </row>
    <row r="855" ht="15.75" customHeight="1">
      <c r="A855" s="78"/>
      <c r="G855" s="286"/>
      <c r="H855" s="286"/>
    </row>
    <row r="856" ht="15.75" customHeight="1">
      <c r="A856" s="78"/>
      <c r="G856" s="286"/>
      <c r="H856" s="286"/>
    </row>
    <row r="857" ht="15.75" customHeight="1">
      <c r="A857" s="78"/>
      <c r="G857" s="286"/>
      <c r="H857" s="286"/>
    </row>
    <row r="858" ht="15.75" customHeight="1">
      <c r="A858" s="78"/>
      <c r="G858" s="286"/>
      <c r="H858" s="286"/>
    </row>
    <row r="859" ht="15.75" customHeight="1">
      <c r="A859" s="78"/>
      <c r="G859" s="286"/>
      <c r="H859" s="286"/>
    </row>
    <row r="860" ht="15.75" customHeight="1">
      <c r="A860" s="78"/>
      <c r="G860" s="286"/>
      <c r="H860" s="286"/>
    </row>
    <row r="861" ht="15.75" customHeight="1">
      <c r="A861" s="78"/>
      <c r="G861" s="286"/>
      <c r="H861" s="286"/>
    </row>
    <row r="862" ht="15.75" customHeight="1">
      <c r="A862" s="78"/>
      <c r="G862" s="286"/>
      <c r="H862" s="286"/>
    </row>
    <row r="863" ht="15.75" customHeight="1">
      <c r="A863" s="78"/>
      <c r="G863" s="286"/>
      <c r="H863" s="286"/>
    </row>
    <row r="864" ht="15.75" customHeight="1">
      <c r="A864" s="78"/>
      <c r="G864" s="286"/>
      <c r="H864" s="286"/>
    </row>
    <row r="865" ht="15.75" customHeight="1">
      <c r="A865" s="78"/>
      <c r="G865" s="286"/>
      <c r="H865" s="286"/>
    </row>
    <row r="866" ht="15.75" customHeight="1">
      <c r="A866" s="78"/>
      <c r="G866" s="286"/>
      <c r="H866" s="286"/>
    </row>
    <row r="867" ht="15.75" customHeight="1">
      <c r="A867" s="78"/>
      <c r="G867" s="286"/>
      <c r="H867" s="286"/>
    </row>
    <row r="868" ht="15.75" customHeight="1">
      <c r="A868" s="78"/>
      <c r="G868" s="286"/>
      <c r="H868" s="286"/>
    </row>
    <row r="869" ht="15.75" customHeight="1">
      <c r="A869" s="78"/>
      <c r="G869" s="286"/>
      <c r="H869" s="286"/>
    </row>
    <row r="870" ht="15.75" customHeight="1">
      <c r="A870" s="78"/>
      <c r="G870" s="286"/>
      <c r="H870" s="286"/>
    </row>
    <row r="871" ht="15.75" customHeight="1">
      <c r="A871" s="78"/>
      <c r="G871" s="286"/>
      <c r="H871" s="286"/>
    </row>
    <row r="872" ht="15.75" customHeight="1">
      <c r="A872" s="78"/>
      <c r="G872" s="286"/>
      <c r="H872" s="286"/>
    </row>
    <row r="873" ht="15.75" customHeight="1">
      <c r="A873" s="78"/>
      <c r="G873" s="286"/>
      <c r="H873" s="286"/>
    </row>
    <row r="874" ht="15.75" customHeight="1">
      <c r="A874" s="78"/>
      <c r="G874" s="286"/>
      <c r="H874" s="286"/>
    </row>
    <row r="875" ht="15.75" customHeight="1">
      <c r="A875" s="78"/>
      <c r="G875" s="286"/>
      <c r="H875" s="286"/>
    </row>
    <row r="876" ht="15.75" customHeight="1">
      <c r="A876" s="78"/>
      <c r="G876" s="286"/>
      <c r="H876" s="286"/>
    </row>
    <row r="877" ht="15.75" customHeight="1">
      <c r="A877" s="78"/>
      <c r="G877" s="286"/>
      <c r="H877" s="286"/>
    </row>
    <row r="878" ht="15.75" customHeight="1">
      <c r="A878" s="78"/>
      <c r="G878" s="286"/>
      <c r="H878" s="286"/>
    </row>
    <row r="879" ht="15.75" customHeight="1">
      <c r="A879" s="78"/>
      <c r="G879" s="286"/>
      <c r="H879" s="286"/>
    </row>
    <row r="880" ht="15.75" customHeight="1">
      <c r="A880" s="78"/>
      <c r="G880" s="286"/>
      <c r="H880" s="286"/>
    </row>
    <row r="881" ht="15.75" customHeight="1">
      <c r="A881" s="78"/>
      <c r="G881" s="286"/>
      <c r="H881" s="286"/>
    </row>
    <row r="882" ht="15.75" customHeight="1">
      <c r="A882" s="78"/>
      <c r="G882" s="286"/>
      <c r="H882" s="286"/>
    </row>
    <row r="883" ht="15.75" customHeight="1">
      <c r="A883" s="78"/>
      <c r="G883" s="286"/>
      <c r="H883" s="286"/>
    </row>
    <row r="884" ht="15.75" customHeight="1">
      <c r="A884" s="78"/>
      <c r="G884" s="286"/>
      <c r="H884" s="286"/>
    </row>
    <row r="885" ht="15.75" customHeight="1">
      <c r="A885" s="78"/>
      <c r="G885" s="286"/>
      <c r="H885" s="286"/>
    </row>
    <row r="886" ht="15.75" customHeight="1">
      <c r="A886" s="78"/>
      <c r="G886" s="286"/>
      <c r="H886" s="286"/>
    </row>
    <row r="887" ht="15.75" customHeight="1">
      <c r="A887" s="78"/>
      <c r="G887" s="286"/>
      <c r="H887" s="286"/>
    </row>
    <row r="888" ht="15.75" customHeight="1">
      <c r="A888" s="78"/>
      <c r="G888" s="286"/>
      <c r="H888" s="286"/>
    </row>
    <row r="889" ht="15.75" customHeight="1">
      <c r="A889" s="78"/>
      <c r="G889" s="286"/>
      <c r="H889" s="286"/>
    </row>
    <row r="890" ht="15.75" customHeight="1">
      <c r="A890" s="78"/>
      <c r="G890" s="286"/>
      <c r="H890" s="286"/>
    </row>
    <row r="891" ht="15.75" customHeight="1">
      <c r="A891" s="78"/>
      <c r="G891" s="286"/>
      <c r="H891" s="286"/>
    </row>
    <row r="892" ht="15.75" customHeight="1">
      <c r="A892" s="78"/>
      <c r="G892" s="286"/>
      <c r="H892" s="286"/>
    </row>
    <row r="893" ht="15.75" customHeight="1">
      <c r="A893" s="78"/>
      <c r="G893" s="286"/>
      <c r="H893" s="286"/>
    </row>
    <row r="894" ht="15.75" customHeight="1">
      <c r="A894" s="78"/>
      <c r="G894" s="286"/>
      <c r="H894" s="286"/>
    </row>
    <row r="895" ht="15.75" customHeight="1">
      <c r="A895" s="78"/>
      <c r="G895" s="286"/>
      <c r="H895" s="286"/>
    </row>
    <row r="896" ht="15.75" customHeight="1">
      <c r="A896" s="78"/>
      <c r="G896" s="286"/>
      <c r="H896" s="286"/>
    </row>
    <row r="897" ht="15.75" customHeight="1">
      <c r="A897" s="78"/>
      <c r="G897" s="286"/>
      <c r="H897" s="286"/>
    </row>
    <row r="898" ht="15.75" customHeight="1">
      <c r="A898" s="78"/>
      <c r="G898" s="286"/>
      <c r="H898" s="286"/>
    </row>
    <row r="899" ht="15.75" customHeight="1">
      <c r="A899" s="78"/>
      <c r="G899" s="286"/>
      <c r="H899" s="286"/>
    </row>
    <row r="900" ht="15.75" customHeight="1">
      <c r="A900" s="78"/>
      <c r="G900" s="286"/>
      <c r="H900" s="286"/>
    </row>
    <row r="901" ht="15.75" customHeight="1">
      <c r="A901" s="78"/>
      <c r="G901" s="286"/>
      <c r="H901" s="286"/>
    </row>
    <row r="902" ht="15.75" customHeight="1">
      <c r="A902" s="78"/>
      <c r="G902" s="286"/>
      <c r="H902" s="286"/>
    </row>
    <row r="903" ht="15.75" customHeight="1">
      <c r="A903" s="78"/>
      <c r="G903" s="286"/>
      <c r="H903" s="286"/>
    </row>
    <row r="904" ht="15.75" customHeight="1">
      <c r="A904" s="78"/>
      <c r="G904" s="286"/>
      <c r="H904" s="286"/>
    </row>
    <row r="905" ht="15.75" customHeight="1">
      <c r="A905" s="78"/>
      <c r="G905" s="286"/>
      <c r="H905" s="286"/>
    </row>
    <row r="906" ht="15.75" customHeight="1">
      <c r="A906" s="78"/>
      <c r="G906" s="286"/>
      <c r="H906" s="286"/>
    </row>
    <row r="907" ht="15.75" customHeight="1">
      <c r="A907" s="78"/>
      <c r="G907" s="286"/>
      <c r="H907" s="286"/>
    </row>
    <row r="908" ht="15.75" customHeight="1">
      <c r="A908" s="78"/>
      <c r="G908" s="286"/>
      <c r="H908" s="286"/>
    </row>
    <row r="909" ht="15.75" customHeight="1">
      <c r="A909" s="78"/>
      <c r="G909" s="286"/>
      <c r="H909" s="286"/>
    </row>
    <row r="910" ht="15.75" customHeight="1">
      <c r="A910" s="78"/>
      <c r="G910" s="286"/>
      <c r="H910" s="286"/>
    </row>
    <row r="911" ht="15.75" customHeight="1">
      <c r="A911" s="78"/>
      <c r="G911" s="286"/>
      <c r="H911" s="286"/>
    </row>
    <row r="912" ht="15.75" customHeight="1">
      <c r="A912" s="78"/>
      <c r="G912" s="286"/>
      <c r="H912" s="286"/>
    </row>
    <row r="913" ht="15.75" customHeight="1">
      <c r="A913" s="78"/>
      <c r="G913" s="286"/>
      <c r="H913" s="286"/>
    </row>
    <row r="914" ht="15.75" customHeight="1">
      <c r="A914" s="78"/>
      <c r="G914" s="286"/>
      <c r="H914" s="286"/>
    </row>
    <row r="915" ht="15.75" customHeight="1">
      <c r="A915" s="78"/>
      <c r="G915" s="286"/>
      <c r="H915" s="286"/>
    </row>
    <row r="916" ht="15.75" customHeight="1">
      <c r="A916" s="78"/>
      <c r="G916" s="286"/>
      <c r="H916" s="286"/>
    </row>
    <row r="917" ht="15.75" customHeight="1">
      <c r="A917" s="78"/>
      <c r="G917" s="286"/>
      <c r="H917" s="286"/>
    </row>
    <row r="918" ht="15.75" customHeight="1">
      <c r="A918" s="78"/>
      <c r="G918" s="286"/>
      <c r="H918" s="286"/>
    </row>
    <row r="919" ht="15.75" customHeight="1">
      <c r="A919" s="78"/>
      <c r="G919" s="286"/>
      <c r="H919" s="286"/>
    </row>
    <row r="920" ht="15.75" customHeight="1">
      <c r="A920" s="78"/>
      <c r="G920" s="286"/>
      <c r="H920" s="286"/>
    </row>
    <row r="921" ht="15.75" customHeight="1">
      <c r="A921" s="78"/>
      <c r="G921" s="286"/>
      <c r="H921" s="286"/>
    </row>
    <row r="922" ht="15.75" customHeight="1">
      <c r="A922" s="78"/>
      <c r="G922" s="286"/>
      <c r="H922" s="286"/>
    </row>
    <row r="923" ht="15.75" customHeight="1">
      <c r="A923" s="78"/>
      <c r="G923" s="286"/>
      <c r="H923" s="286"/>
    </row>
    <row r="924" ht="15.75" customHeight="1">
      <c r="A924" s="78"/>
      <c r="G924" s="286"/>
      <c r="H924" s="286"/>
    </row>
    <row r="925" ht="15.75" customHeight="1">
      <c r="A925" s="78"/>
      <c r="G925" s="286"/>
      <c r="H925" s="286"/>
    </row>
    <row r="926" ht="15.75" customHeight="1">
      <c r="A926" s="78"/>
      <c r="G926" s="286"/>
      <c r="H926" s="286"/>
    </row>
    <row r="927" ht="15.75" customHeight="1">
      <c r="A927" s="78"/>
      <c r="G927" s="286"/>
      <c r="H927" s="286"/>
    </row>
    <row r="928" ht="15.75" customHeight="1">
      <c r="A928" s="78"/>
      <c r="G928" s="286"/>
      <c r="H928" s="286"/>
    </row>
    <row r="929" ht="15.75" customHeight="1">
      <c r="A929" s="78"/>
      <c r="G929" s="286"/>
      <c r="H929" s="286"/>
    </row>
    <row r="930" ht="15.75" customHeight="1">
      <c r="A930" s="78"/>
      <c r="G930" s="286"/>
      <c r="H930" s="286"/>
    </row>
    <row r="931" ht="15.75" customHeight="1">
      <c r="A931" s="78"/>
      <c r="G931" s="286"/>
      <c r="H931" s="286"/>
    </row>
    <row r="932" ht="15.75" customHeight="1">
      <c r="A932" s="78"/>
      <c r="G932" s="286"/>
      <c r="H932" s="286"/>
    </row>
    <row r="933" ht="15.75" customHeight="1">
      <c r="A933" s="78"/>
      <c r="G933" s="286"/>
      <c r="H933" s="286"/>
    </row>
    <row r="934" ht="15.75" customHeight="1">
      <c r="A934" s="78"/>
      <c r="G934" s="286"/>
      <c r="H934" s="286"/>
    </row>
    <row r="935" ht="15.75" customHeight="1">
      <c r="A935" s="78"/>
      <c r="G935" s="286"/>
      <c r="H935" s="286"/>
    </row>
    <row r="936" ht="15.75" customHeight="1">
      <c r="A936" s="78"/>
      <c r="G936" s="286"/>
      <c r="H936" s="286"/>
    </row>
    <row r="937" ht="15.75" customHeight="1">
      <c r="A937" s="78"/>
      <c r="G937" s="286"/>
      <c r="H937" s="286"/>
    </row>
    <row r="938" ht="15.75" customHeight="1">
      <c r="A938" s="78"/>
      <c r="G938" s="286"/>
      <c r="H938" s="286"/>
    </row>
    <row r="939" ht="15.75" customHeight="1">
      <c r="A939" s="78"/>
      <c r="G939" s="286"/>
      <c r="H939" s="286"/>
    </row>
    <row r="940" ht="15.75" customHeight="1">
      <c r="A940" s="78"/>
      <c r="G940" s="286"/>
      <c r="H940" s="286"/>
    </row>
    <row r="941" ht="15.75" customHeight="1">
      <c r="A941" s="78"/>
      <c r="G941" s="286"/>
      <c r="H941" s="286"/>
    </row>
    <row r="942" ht="15.75" customHeight="1">
      <c r="A942" s="78"/>
      <c r="G942" s="286"/>
      <c r="H942" s="286"/>
    </row>
    <row r="943" ht="15.75" customHeight="1">
      <c r="A943" s="78"/>
      <c r="G943" s="286"/>
      <c r="H943" s="286"/>
    </row>
    <row r="944" ht="15.75" customHeight="1">
      <c r="A944" s="78"/>
      <c r="G944" s="286"/>
      <c r="H944" s="286"/>
    </row>
    <row r="945" ht="15.75" customHeight="1">
      <c r="A945" s="78"/>
      <c r="G945" s="286"/>
      <c r="H945" s="286"/>
    </row>
    <row r="946" ht="15.75" customHeight="1">
      <c r="A946" s="78"/>
      <c r="G946" s="286"/>
      <c r="H946" s="286"/>
    </row>
    <row r="947" ht="15.75" customHeight="1">
      <c r="A947" s="78"/>
      <c r="G947" s="286"/>
      <c r="H947" s="286"/>
    </row>
    <row r="948" ht="15.75" customHeight="1">
      <c r="A948" s="78"/>
      <c r="G948" s="286"/>
      <c r="H948" s="286"/>
    </row>
    <row r="949" ht="15.75" customHeight="1">
      <c r="A949" s="78"/>
      <c r="G949" s="286"/>
      <c r="H949" s="286"/>
    </row>
    <row r="950" ht="15.75" customHeight="1">
      <c r="A950" s="78"/>
      <c r="G950" s="286"/>
      <c r="H950" s="286"/>
    </row>
    <row r="951" ht="15.75" customHeight="1">
      <c r="A951" s="78"/>
      <c r="G951" s="286"/>
      <c r="H951" s="286"/>
    </row>
    <row r="952" ht="15.75" customHeight="1">
      <c r="A952" s="78"/>
      <c r="G952" s="286"/>
      <c r="H952" s="286"/>
    </row>
    <row r="953" ht="15.75" customHeight="1">
      <c r="A953" s="78"/>
      <c r="G953" s="286"/>
      <c r="H953" s="286"/>
    </row>
    <row r="954" ht="15.75" customHeight="1">
      <c r="A954" s="78"/>
      <c r="G954" s="286"/>
      <c r="H954" s="286"/>
    </row>
    <row r="955" ht="15.75" customHeight="1">
      <c r="A955" s="78"/>
      <c r="G955" s="286"/>
      <c r="H955" s="286"/>
    </row>
    <row r="956" ht="15.75" customHeight="1">
      <c r="A956" s="78"/>
      <c r="G956" s="286"/>
      <c r="H956" s="286"/>
    </row>
    <row r="957" ht="15.75" customHeight="1">
      <c r="A957" s="78"/>
      <c r="G957" s="286"/>
      <c r="H957" s="286"/>
    </row>
    <row r="958" ht="15.75" customHeight="1">
      <c r="A958" s="78"/>
      <c r="G958" s="286"/>
      <c r="H958" s="286"/>
    </row>
    <row r="959" ht="15.75" customHeight="1">
      <c r="A959" s="78"/>
      <c r="G959" s="286"/>
      <c r="H959" s="286"/>
    </row>
    <row r="960" ht="15.75" customHeight="1">
      <c r="A960" s="78"/>
      <c r="G960" s="286"/>
      <c r="H960" s="286"/>
    </row>
    <row r="961" ht="15.75" customHeight="1">
      <c r="A961" s="78"/>
      <c r="G961" s="286"/>
      <c r="H961" s="286"/>
    </row>
    <row r="962" ht="15.75" customHeight="1">
      <c r="A962" s="78"/>
      <c r="G962" s="286"/>
      <c r="H962" s="286"/>
    </row>
    <row r="963" ht="15.75" customHeight="1">
      <c r="A963" s="78"/>
      <c r="G963" s="286"/>
      <c r="H963" s="286"/>
    </row>
    <row r="964" ht="15.75" customHeight="1">
      <c r="A964" s="78"/>
      <c r="G964" s="286"/>
      <c r="H964" s="286"/>
    </row>
    <row r="965" ht="15.75" customHeight="1">
      <c r="A965" s="78"/>
      <c r="G965" s="286"/>
      <c r="H965" s="286"/>
    </row>
    <row r="966" ht="15.75" customHeight="1">
      <c r="A966" s="78"/>
      <c r="G966" s="286"/>
      <c r="H966" s="286"/>
    </row>
    <row r="967" ht="15.75" customHeight="1">
      <c r="A967" s="78"/>
      <c r="G967" s="286"/>
      <c r="H967" s="286"/>
    </row>
    <row r="968" ht="15.75" customHeight="1">
      <c r="A968" s="78"/>
      <c r="G968" s="286"/>
      <c r="H968" s="286"/>
    </row>
    <row r="969" ht="15.75" customHeight="1">
      <c r="A969" s="78"/>
      <c r="G969" s="286"/>
      <c r="H969" s="286"/>
    </row>
    <row r="970" ht="15.75" customHeight="1">
      <c r="A970" s="78"/>
      <c r="G970" s="286"/>
      <c r="H970" s="286"/>
    </row>
    <row r="971" ht="15.75" customHeight="1">
      <c r="A971" s="78"/>
      <c r="G971" s="286"/>
      <c r="H971" s="286"/>
    </row>
    <row r="972" ht="15.75" customHeight="1">
      <c r="A972" s="78"/>
      <c r="G972" s="286"/>
      <c r="H972" s="286"/>
    </row>
    <row r="973" ht="15.75" customHeight="1">
      <c r="A973" s="78"/>
      <c r="G973" s="286"/>
      <c r="H973" s="286"/>
    </row>
    <row r="974" ht="15.75" customHeight="1">
      <c r="A974" s="78"/>
      <c r="G974" s="286"/>
      <c r="H974" s="286"/>
    </row>
    <row r="975" ht="15.75" customHeight="1">
      <c r="A975" s="78"/>
      <c r="G975" s="286"/>
      <c r="H975" s="286"/>
    </row>
    <row r="976" ht="15.75" customHeight="1">
      <c r="A976" s="78"/>
      <c r="G976" s="286"/>
      <c r="H976" s="286"/>
    </row>
    <row r="977" ht="15.75" customHeight="1">
      <c r="A977" s="78"/>
      <c r="G977" s="286"/>
      <c r="H977" s="286"/>
    </row>
    <row r="978" ht="15.75" customHeight="1">
      <c r="A978" s="78"/>
      <c r="G978" s="286"/>
      <c r="H978" s="286"/>
    </row>
    <row r="979" ht="15.75" customHeight="1">
      <c r="A979" s="78"/>
      <c r="G979" s="286"/>
      <c r="H979" s="286"/>
    </row>
    <row r="980" ht="15.75" customHeight="1">
      <c r="A980" s="78"/>
      <c r="G980" s="286"/>
      <c r="H980" s="286"/>
    </row>
    <row r="981" ht="15.75" customHeight="1">
      <c r="A981" s="78"/>
      <c r="G981" s="286"/>
      <c r="H981" s="286"/>
    </row>
    <row r="982" ht="15.75" customHeight="1">
      <c r="A982" s="78"/>
      <c r="G982" s="286"/>
      <c r="H982" s="286"/>
    </row>
    <row r="983" ht="15.75" customHeight="1">
      <c r="A983" s="78"/>
      <c r="G983" s="286"/>
      <c r="H983" s="286"/>
    </row>
    <row r="984" ht="15.75" customHeight="1">
      <c r="A984" s="78"/>
      <c r="G984" s="286"/>
      <c r="H984" s="286"/>
    </row>
    <row r="985" ht="15.75" customHeight="1">
      <c r="A985" s="78"/>
      <c r="G985" s="286"/>
      <c r="H985" s="286"/>
    </row>
    <row r="986" ht="15.75" customHeight="1">
      <c r="A986" s="78"/>
      <c r="G986" s="286"/>
      <c r="H986" s="286"/>
    </row>
    <row r="987" ht="15.75" customHeight="1">
      <c r="A987" s="78"/>
      <c r="G987" s="286"/>
      <c r="H987" s="286"/>
    </row>
    <row r="988" ht="15.75" customHeight="1">
      <c r="A988" s="78"/>
      <c r="G988" s="286"/>
      <c r="H988" s="286"/>
    </row>
    <row r="989" ht="15.75" customHeight="1">
      <c r="A989" s="78"/>
      <c r="G989" s="286"/>
      <c r="H989" s="286"/>
    </row>
    <row r="990" ht="15.75" customHeight="1">
      <c r="A990" s="78"/>
      <c r="G990" s="286"/>
      <c r="H990" s="286"/>
    </row>
    <row r="991" ht="15.75" customHeight="1">
      <c r="A991" s="78"/>
      <c r="G991" s="286"/>
      <c r="H991" s="286"/>
    </row>
    <row r="992" ht="15.75" customHeight="1">
      <c r="A992" s="78"/>
      <c r="G992" s="286"/>
      <c r="H992" s="286"/>
    </row>
    <row r="993" ht="15.75" customHeight="1">
      <c r="A993" s="78"/>
      <c r="G993" s="286"/>
      <c r="H993" s="286"/>
    </row>
    <row r="994" ht="15.75" customHeight="1">
      <c r="A994" s="78"/>
      <c r="G994" s="286"/>
      <c r="H994" s="286"/>
    </row>
    <row r="995" ht="15.75" customHeight="1">
      <c r="A995" s="78"/>
      <c r="G995" s="286"/>
      <c r="H995" s="286"/>
    </row>
    <row r="996" ht="15.75" customHeight="1">
      <c r="A996" s="78"/>
      <c r="G996" s="286"/>
      <c r="H996" s="286"/>
    </row>
    <row r="997" ht="15.75" customHeight="1">
      <c r="A997" s="78"/>
      <c r="G997" s="286"/>
      <c r="H997" s="286"/>
    </row>
    <row r="998" ht="15.75" customHeight="1">
      <c r="A998" s="78"/>
      <c r="G998" s="286"/>
      <c r="H998" s="286"/>
    </row>
    <row r="999" ht="15.75" customHeight="1">
      <c r="A999" s="78"/>
      <c r="G999" s="286"/>
      <c r="H999" s="286"/>
    </row>
    <row r="1000" ht="15.75" customHeight="1">
      <c r="A1000" s="78"/>
      <c r="G1000" s="286"/>
      <c r="H1000" s="286"/>
    </row>
  </sheetData>
  <dataValidations>
    <dataValidation type="list" allowBlank="1" sqref="F8:F177">
      <formula1>"FL,Reach,OP,Swing"</formula1>
    </dataValidation>
  </dataValidation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678</v>
      </c>
      <c r="J1" s="1" t="s">
        <v>575</v>
      </c>
      <c r="K1" s="1">
        <f>Params!B8</f>
        <v>1.1</v>
      </c>
    </row>
    <row r="4">
      <c r="A4" s="279" t="s">
        <v>796</v>
      </c>
      <c r="B4" s="279" t="s">
        <v>740</v>
      </c>
      <c r="C4" s="279" t="s">
        <v>745</v>
      </c>
      <c r="D4" s="279" t="s">
        <v>776</v>
      </c>
      <c r="E4" s="279" t="s">
        <v>797</v>
      </c>
      <c r="F4" s="279" t="s">
        <v>746</v>
      </c>
    </row>
    <row r="5">
      <c r="A5" s="1">
        <f>SUM(K8:K177)</f>
        <v>12.5</v>
      </c>
      <c r="B5" s="268">
        <v>17.0</v>
      </c>
      <c r="C5" s="268">
        <v>48.53</v>
      </c>
      <c r="D5" s="1">
        <f>SUM(L8:L177)</f>
        <v>0</v>
      </c>
      <c r="E5" s="1">
        <f>SUM(E8:E177)</f>
        <v>2</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c r="O7" s="1" t="s">
        <v>836</v>
      </c>
    </row>
    <row r="8">
      <c r="A8" s="291">
        <v>46279.0</v>
      </c>
      <c r="B8" s="1">
        <f t="shared" ref="B8:B177" si="1">IF(A8="","",INT(A8))</f>
        <v>46279</v>
      </c>
      <c r="C8" s="281" t="s">
        <v>841</v>
      </c>
      <c r="D8" s="281" t="s">
        <v>842</v>
      </c>
      <c r="E8" s="281">
        <v>1.0</v>
      </c>
      <c r="F8" s="281">
        <v>5.0</v>
      </c>
      <c r="G8" s="281">
        <f t="shared" ref="G8:G177" si="2">HOUR(O8)*60+MINUTE(O8)</f>
        <v>6</v>
      </c>
      <c r="H8" s="1">
        <f t="shared" ref="H8:H177" si="3">IF(N(F8)=0,"",E8/F8)</f>
        <v>0.2</v>
      </c>
      <c r="I8" s="1">
        <f t="shared" ref="I8:I177" si="4">IF(H8="","",LOOKUP(H8,{0,0.05,0.1,0.15,0.2},{0.85,0.95,1,1.05,1.1}))</f>
        <v>1.1</v>
      </c>
      <c r="J8" s="1">
        <f t="shared" ref="J8:J177" si="5">IF(C8="","",IF(C8="container",1,IF(OR(C8="moving list",C8="consolidation bulk"),1.3,IF(C8="consolidation mix",1.4,1))))</f>
        <v>1</v>
      </c>
      <c r="K8" s="1">
        <f t="shared" ref="K8:K177" si="6">IF(N(F8)=0,0,F8*IF(N(I8)=0,1,I8)*IF(N(J8)=0,1,J8))</f>
        <v>5.5</v>
      </c>
      <c r="L8" s="281"/>
      <c r="M8" s="281"/>
      <c r="N8" s="1">
        <f>IF(B8="",0,IF(AND(COUNTIF($B$8:B8,B8)=1,COUNTIF('Picking - Andres'!$B$8:$B$177,B8)=0),1,0))</f>
        <v>0</v>
      </c>
      <c r="O8" s="196">
        <v>0.004525462962962963</v>
      </c>
    </row>
    <row r="9">
      <c r="A9" s="291">
        <v>46279.0</v>
      </c>
      <c r="B9" s="1">
        <f t="shared" si="1"/>
        <v>46279</v>
      </c>
      <c r="C9" s="281" t="s">
        <v>841</v>
      </c>
      <c r="D9" s="281" t="s">
        <v>853</v>
      </c>
      <c r="E9" s="281">
        <v>1.0</v>
      </c>
      <c r="F9" s="281">
        <v>7.0</v>
      </c>
      <c r="G9" s="281">
        <f t="shared" si="2"/>
        <v>11</v>
      </c>
      <c r="H9" s="1">
        <f t="shared" si="3"/>
        <v>0.1428571429</v>
      </c>
      <c r="I9" s="1">
        <f t="shared" si="4"/>
        <v>1</v>
      </c>
      <c r="J9" s="1">
        <f t="shared" si="5"/>
        <v>1</v>
      </c>
      <c r="K9" s="1">
        <f t="shared" si="6"/>
        <v>7</v>
      </c>
      <c r="L9" s="281"/>
      <c r="M9" s="281"/>
      <c r="N9" s="1">
        <f>IF(B9="",0,IF(AND(COUNTIF($B$8:B9,B9)=1,COUNTIF('Picking - Andres'!$B$8:$B$177,B9)=0),1,0))</f>
        <v>0</v>
      </c>
      <c r="O9" s="196">
        <v>0.008263888888888888</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Andres'!$B$8:$B$177,B10)=0),1,0))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Andres'!$B$8:$B$177,B11)=0),1,0))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Andres'!$B$8:$B$177,B12)=0),1,0))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Andres'!$B$8:$B$177,B13)=0),1,0))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Andres'!$B$8:$B$177,B14)=0),1,0))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Andres'!$B$8:$B$177,B15)=0),1,0))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Andres'!$B$8:$B$177,B16)=0),1,0))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Andres'!$B$8:$B$177,B17)=0),1,0))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Andres'!$B$8:$B$177,B18)=0),1,0))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Andres'!$B$8:$B$177,B19)=0),1,0))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Andres'!$B$8:$B$177,B20)=0),1,0))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Andres'!$B$8:$B$177,B21)=0),1,0))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Andres'!$B$8:$B$177,B22)=0),1,0))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Andres'!$B$8:$B$177,B23)=0),1,0))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Andres'!$B$8:$B$177,B24)=0),1,0))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Andres'!$B$8:$B$177,B25)=0),1,0))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Andres'!$B$8:$B$177,B26)=0),1,0))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Andres'!$B$8:$B$177,B27)=0),1,0))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Andres'!$B$8:$B$177,B28)=0),1,0))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Andres'!$B$8:$B$177,B29)=0),1,0))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Andres'!$B$8:$B$177,B30)=0),1,0))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Andres'!$B$8:$B$177,B31)=0),1,0))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Andres'!$B$8:$B$177,B32)=0),1,0))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Andres'!$B$8:$B$177,B33)=0),1,0))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Andres'!$B$8:$B$177,B34)=0),1,0))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Andres'!$B$8:$B$177,B35)=0),1,0))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Andres'!$B$8:$B$177,B36)=0),1,0))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Andres'!$B$8:$B$177,B37)=0),1,0))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Andres'!$B$8:$B$177,B38)=0),1,0))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Andres'!$B$8:$B$177,B39)=0),1,0))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Andres'!$B$8:$B$177,B40)=0),1,0))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Andres'!$B$8:$B$177,B41)=0),1,0))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Andres'!$B$8:$B$177,B42)=0),1,0))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Andres'!$B$8:$B$177,B43)=0),1,0))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Andres'!$B$8:$B$177,B44)=0),1,0))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Andres'!$B$8:$B$177,B45)=0),1,0))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Andres'!$B$8:$B$177,B46)=0),1,0))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Andres'!$B$8:$B$177,B47)=0),1,0))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Andres'!$B$8:$B$177,B48)=0),1,0))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Andres'!$B$8:$B$177,B49)=0),1,0))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Andres'!$B$8:$B$177,B50)=0),1,0))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Andres'!$B$8:$B$177,B51)=0),1,0))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Andres'!$B$8:$B$177,B52)=0),1,0))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Andres'!$B$8:$B$177,B53)=0),1,0))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Andres'!$B$8:$B$177,B54)=0),1,0))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Andres'!$B$8:$B$177,B55)=0),1,0))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Andres'!$B$8:$B$177,B56)=0),1,0))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Andres'!$B$8:$B$177,B57)=0),1,0))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Andres'!$B$8:$B$177,B58)=0),1,0))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Andres'!$B$8:$B$177,B59)=0),1,0))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Andres'!$B$8:$B$177,B60)=0),1,0))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Andres'!$B$8:$B$177,B61)=0),1,0))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Andres'!$B$8:$B$177,B62)=0),1,0))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Andres'!$B$8:$B$177,B63)=0),1,0))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Andres'!$B$8:$B$177,B64)=0),1,0))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Andres'!$B$8:$B$177,B65)=0),1,0))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Andres'!$B$8:$B$177,B66)=0),1,0))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Andres'!$B$8:$B$177,B67)=0),1,0))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Andres'!$B$8:$B$177,B68)=0),1,0))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Andres'!$B$8:$B$177,B69)=0),1,0))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Andres'!$B$8:$B$177,B70)=0),1,0))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Andres'!$B$8:$B$177,B71)=0),1,0))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Andres'!$B$8:$B$177,B72)=0),1,0))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Andres'!$B$8:$B$177,B73)=0),1,0))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Andres'!$B$8:$B$177,B74)=0),1,0))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Andres'!$B$8:$B$177,B75)=0),1,0))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Andres'!$B$8:$B$177,B76)=0),1,0))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Andres'!$B$8:$B$177,B77)=0),1,0))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Andres'!$B$8:$B$177,B78)=0),1,0))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Andres'!$B$8:$B$177,B79)=0),1,0))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Andres'!$B$8:$B$177,B80)=0),1,0))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Andres'!$B$8:$B$177,B81)=0),1,0))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Andres'!$B$8:$B$177,B82)=0),1,0))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Andres'!$B$8:$B$177,B83)=0),1,0))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Andres'!$B$8:$B$177,B84)=0),1,0))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Andres'!$B$8:$B$177,B85)=0),1,0))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Andres'!$B$8:$B$177,B86)=0),1,0))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Andres'!$B$8:$B$177,B87)=0),1,0))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Andres'!$B$8:$B$177,B88)=0),1,0))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Andres'!$B$8:$B$177,B89)=0),1,0))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Andres'!$B$8:$B$177,B90)=0),1,0))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Andres'!$B$8:$B$177,B91)=0),1,0))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Andres'!$B$8:$B$177,B92)=0),1,0))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Andres'!$B$8:$B$177,B93)=0),1,0))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Andres'!$B$8:$B$177,B94)=0),1,0))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Andres'!$B$8:$B$177,B95)=0),1,0))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Andres'!$B$8:$B$177,B96)=0),1,0))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Andres'!$B$8:$B$177,B97)=0),1,0))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Andres'!$B$8:$B$177,B98)=0),1,0))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Andres'!$B$8:$B$177,B99)=0),1,0))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Andres'!$B$8:$B$177,B100)=0),1,0))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Andres'!$B$8:$B$177,B101)=0),1,0))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Andres'!$B$8:$B$177,B102)=0),1,0))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Andres'!$B$8:$B$177,B103)=0),1,0))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Andres'!$B$8:$B$177,B104)=0),1,0))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Andres'!$B$8:$B$177,B105)=0),1,0))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Andres'!$B$8:$B$177,B106)=0),1,0))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Andres'!$B$8:$B$177,B107)=0),1,0))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Andres'!$B$8:$B$177,B108)=0),1,0))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Andres'!$B$8:$B$177,B109)=0),1,0))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Andres'!$B$8:$B$177,B110)=0),1,0))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Andres'!$B$8:$B$177,B111)=0),1,0))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Andres'!$B$8:$B$177,B112)=0),1,0))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Andres'!$B$8:$B$177,B113)=0),1,0))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Andres'!$B$8:$B$177,B114)=0),1,0))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Andres'!$B$8:$B$177,B115)=0),1,0))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Andres'!$B$8:$B$177,B116)=0),1,0))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Andres'!$B$8:$B$177,B117)=0),1,0))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Andres'!$B$8:$B$177,B118)=0),1,0))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Andres'!$B$8:$B$177,B119)=0),1,0))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Andres'!$B$8:$B$177,B120)=0),1,0))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Andres'!$B$8:$B$177,B121)=0),1,0))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Andres'!$B$8:$B$177,B122)=0),1,0))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Andres'!$B$8:$B$177,B123)=0),1,0))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Andres'!$B$8:$B$177,B124)=0),1,0))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Andres'!$B$8:$B$177,B125)=0),1,0))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Andres'!$B$8:$B$177,B126)=0),1,0))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Andres'!$B$8:$B$177,B127)=0),1,0))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Andres'!$B$8:$B$177,B128)=0),1,0))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Andres'!$B$8:$B$177,B129)=0),1,0))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Andres'!$B$8:$B$177,B130)=0),1,0))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Andres'!$B$8:$B$177,B131)=0),1,0))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Andres'!$B$8:$B$177,B132)=0),1,0))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Andres'!$B$8:$B$177,B133)=0),1,0))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Andres'!$B$8:$B$177,B134)=0),1,0))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Andres'!$B$8:$B$177,B135)=0),1,0))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Andres'!$B$8:$B$177,B136)=0),1,0))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Andres'!$B$8:$B$177,B137)=0),1,0))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Andres'!$B$8:$B$177,B138)=0),1,0))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Andres'!$B$8:$B$177,B139)=0),1,0))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Andres'!$B$8:$B$177,B140)=0),1,0))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Andres'!$B$8:$B$177,B141)=0),1,0))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Andres'!$B$8:$B$177,B142)=0),1,0))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Andres'!$B$8:$B$177,B143)=0),1,0))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Andres'!$B$8:$B$177,B144)=0),1,0))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Andres'!$B$8:$B$177,B145)=0),1,0))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Andres'!$B$8:$B$177,B146)=0),1,0))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Andres'!$B$8:$B$177,B147)=0),1,0))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Andres'!$B$8:$B$177,B148)=0),1,0))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Andres'!$B$8:$B$177,B149)=0),1,0))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Andres'!$B$8:$B$177,B150)=0),1,0))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Andres'!$B$8:$B$177,B151)=0),1,0))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Andres'!$B$8:$B$177,B152)=0),1,0))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Andres'!$B$8:$B$177,B153)=0),1,0))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Andres'!$B$8:$B$177,B154)=0),1,0))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Andres'!$B$8:$B$177,B155)=0),1,0))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Andres'!$B$8:$B$177,B156)=0),1,0))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Andres'!$B$8:$B$177,B157)=0),1,0))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Andres'!$B$8:$B$177,B158)=0),1,0))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Andres'!$B$8:$B$177,B159)=0),1,0))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Andres'!$B$8:$B$177,B160)=0),1,0))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Andres'!$B$8:$B$177,B161)=0),1,0))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Andres'!$B$8:$B$177,B162)=0),1,0))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Andres'!$B$8:$B$177,B163)=0),1,0))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Andres'!$B$8:$B$177,B164)=0),1,0))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Andres'!$B$8:$B$177,B165)=0),1,0))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Andres'!$B$8:$B$177,B166)=0),1,0))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Andres'!$B$8:$B$177,B167)=0),1,0))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Andres'!$B$8:$B$177,B168)=0),1,0))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Andres'!$B$8:$B$177,B169)=0),1,0))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Andres'!$B$8:$B$177,B170)=0),1,0))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Andres'!$B$8:$B$177,B171)=0),1,0))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Andres'!$B$8:$B$177,B172)=0),1,0))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Andres'!$B$8:$B$177,B173)=0),1,0))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Andres'!$B$8:$B$177,B174)=0),1,0))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Andres'!$B$8:$B$177,B175)=0),1,0))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Andres'!$B$8:$B$177,B176)=0),1,0))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Andres'!$B$8:$B$177,B177)=0),1,0))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3.43"/>
    <col customWidth="1" min="2" max="8" width="8.0"/>
    <col customWidth="1" min="9" max="11" width="7.0"/>
    <col customWidth="1" min="12" max="12" width="8.0"/>
    <col customWidth="1" min="13" max="13" width="7.0"/>
    <col customWidth="1" min="14" max="14" width="8.0"/>
    <col customWidth="1" min="15" max="17" width="9.0"/>
    <col customWidth="1" min="18" max="18" width="7.29"/>
    <col customWidth="1" min="19" max="19" width="29.71"/>
    <col customWidth="1" min="20" max="20" width="10.43"/>
    <col customWidth="1" min="21" max="21" width="46.43"/>
    <col customWidth="1" min="22" max="22" width="20.71"/>
    <col customWidth="1" min="23" max="26" width="8.43"/>
  </cols>
  <sheetData>
    <row r="1">
      <c r="A1" s="78" t="s">
        <v>603</v>
      </c>
      <c r="B1" s="1" t="s">
        <v>673</v>
      </c>
      <c r="L1" s="1" t="s">
        <v>575</v>
      </c>
      <c r="M1" s="1">
        <f>Params!B8</f>
        <v>1.1</v>
      </c>
      <c r="O1" s="1" t="s">
        <v>771</v>
      </c>
      <c r="P1" s="1">
        <f>Params!B9</f>
        <v>300</v>
      </c>
      <c r="Q1" s="1" t="s">
        <v>772</v>
      </c>
      <c r="R1" s="1">
        <f>Params!B7</f>
        <v>1.2</v>
      </c>
    </row>
    <row r="2">
      <c r="A2" s="78"/>
    </row>
    <row r="3">
      <c r="A3" s="78"/>
    </row>
    <row r="4">
      <c r="A4" s="287" t="s">
        <v>773</v>
      </c>
      <c r="B4" s="279" t="s">
        <v>740</v>
      </c>
      <c r="C4" s="279" t="s">
        <v>774</v>
      </c>
      <c r="D4" s="279" t="s">
        <v>775</v>
      </c>
      <c r="E4" s="279" t="s">
        <v>776</v>
      </c>
      <c r="F4" s="279" t="s">
        <v>746</v>
      </c>
    </row>
    <row r="5">
      <c r="A5" s="78">
        <f>SUMIFS(Q8:Q170,K8:K170,FALSE())</f>
        <v>7082.515</v>
      </c>
      <c r="B5" s="1">
        <f>SUMIFS(N8:N170,K8:K170,FALSE())</f>
        <v>4644</v>
      </c>
      <c r="C5" s="288">
        <f>IF(B5=0,0,60*A5/B5)</f>
        <v>91.50536176</v>
      </c>
      <c r="D5" s="1">
        <f>SUM(C8:C170)</f>
        <v>5519</v>
      </c>
      <c r="E5" s="1">
        <f>SUM(R8:R170)</f>
        <v>21</v>
      </c>
      <c r="F5" s="1">
        <f>SUM(T8:T170)</f>
        <v>18</v>
      </c>
    </row>
    <row r="6">
      <c r="A6" s="78"/>
    </row>
    <row r="7">
      <c r="A7" s="289"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951</v>
      </c>
      <c r="W7" s="1" t="s">
        <v>952</v>
      </c>
    </row>
    <row r="8">
      <c r="A8" s="291">
        <v>46272.0</v>
      </c>
      <c r="B8" s="1">
        <f t="shared" ref="B8:B170" si="1">IF(A8="","",INT(A8))</f>
        <v>46272</v>
      </c>
      <c r="C8" s="281">
        <v>323.0</v>
      </c>
      <c r="D8" s="281">
        <v>103.0</v>
      </c>
      <c r="E8" s="1">
        <f t="shared" ref="E8:E170" si="2">IF(OR(C8="",N(D8)=0),"",C8/D8)</f>
        <v>3.13592233</v>
      </c>
      <c r="F8" s="281" t="s">
        <v>811</v>
      </c>
      <c r="G8" s="282">
        <v>0.3111111111111111</v>
      </c>
      <c r="H8" s="282">
        <v>0.5170370370370371</v>
      </c>
      <c r="I8" s="281">
        <v>60.0</v>
      </c>
      <c r="J8" s="292">
        <f t="shared" ref="J8:J170" si="3">IF(OR(NOT(ISNUMBER(G8)),NOT(ISNUMBER(H8))),"",ROUND((H8-G8)*1440,0)-N(I8))</f>
        <v>237</v>
      </c>
      <c r="K8" s="1" t="b">
        <f t="shared" ref="K8:K170" si="4">IF(C8="","",OR(C8&lt;30,N(D8)&lt;10))</f>
        <v>0</v>
      </c>
      <c r="L8" s="1">
        <f t="shared" ref="L8:L170" si="5">IF(C8="","",IF(K8,1,IF(E8&lt;=1.94,1.65,IF(E8&lt;=2.44,1.25,IF(E8&lt;=2.8,1.16,IF(E8&lt;=3.09,1.05,IF(E8&lt;=3.5,0.95,IF(E8&lt;=3.95,0.82,IF(E8&lt;=5.05,0.65,IF(E8&lt;=8,0.6,IF(E8&lt;=15,0.45,0.3)))))))))))</f>
        <v>0.95</v>
      </c>
      <c r="M8" s="1">
        <f t="shared" ref="M8:M170" si="6">IF(OR(F8="Reach",F8="OP",F8="Swing"),$R$1,1)</f>
        <v>1</v>
      </c>
      <c r="N8" s="292">
        <f t="shared" ref="N8:N170" si="7">IF(OR(A8="",N(J8)&lt;=0),0,IF(K8,MAX(J8,15),J8))</f>
        <v>237</v>
      </c>
      <c r="O8" s="1">
        <f t="shared" ref="O8:O170" si="8">IF(C8="",0,C8*L8*$M$1*M8)</f>
        <v>337.535</v>
      </c>
      <c r="P8" s="292">
        <f t="shared" ref="P8:P170" si="9">$P$1/60*N8</f>
        <v>1185</v>
      </c>
      <c r="Q8" s="1">
        <f t="shared" ref="Q8:Q170" si="10">MIN(O8,P8)</f>
        <v>337.535</v>
      </c>
      <c r="R8" s="281">
        <v>2.0</v>
      </c>
      <c r="S8" s="281" t="s">
        <v>953</v>
      </c>
      <c r="T8" s="1">
        <f t="shared" ref="T8:T170" si="11">IF(B8="",0,IF(COUNTIF($B$8:B8,B8)=1,1,0))</f>
        <v>1</v>
      </c>
      <c r="U8" s="68" t="s">
        <v>954</v>
      </c>
      <c r="V8" s="242" t="s">
        <v>955</v>
      </c>
      <c r="W8" s="242" t="s">
        <v>956</v>
      </c>
    </row>
    <row r="9">
      <c r="A9" s="291">
        <v>46272.0</v>
      </c>
      <c r="B9" s="1">
        <f t="shared" si="1"/>
        <v>46272</v>
      </c>
      <c r="C9" s="281">
        <v>70.0</v>
      </c>
      <c r="D9" s="281">
        <v>32.0</v>
      </c>
      <c r="E9" s="1">
        <f t="shared" si="2"/>
        <v>2.1875</v>
      </c>
      <c r="F9" s="281" t="s">
        <v>811</v>
      </c>
      <c r="G9" s="282">
        <v>0.5203935185185186</v>
      </c>
      <c r="H9" s="282">
        <v>0.5719791666666667</v>
      </c>
      <c r="I9" s="281"/>
      <c r="J9" s="292">
        <f t="shared" si="3"/>
        <v>74</v>
      </c>
      <c r="K9" s="1" t="b">
        <f t="shared" si="4"/>
        <v>0</v>
      </c>
      <c r="L9" s="1">
        <f t="shared" si="5"/>
        <v>1.25</v>
      </c>
      <c r="M9" s="1">
        <f t="shared" si="6"/>
        <v>1</v>
      </c>
      <c r="N9" s="292">
        <f t="shared" si="7"/>
        <v>74</v>
      </c>
      <c r="O9" s="1">
        <f t="shared" si="8"/>
        <v>96.25</v>
      </c>
      <c r="P9" s="292">
        <f t="shared" si="9"/>
        <v>370</v>
      </c>
      <c r="Q9" s="1">
        <f t="shared" si="10"/>
        <v>96.25</v>
      </c>
      <c r="R9" s="281"/>
      <c r="S9" s="281"/>
      <c r="T9" s="1">
        <f t="shared" si="11"/>
        <v>0</v>
      </c>
      <c r="V9" s="294" t="s">
        <v>957</v>
      </c>
      <c r="W9" s="294" t="s">
        <v>958</v>
      </c>
    </row>
    <row r="10">
      <c r="A10" s="291">
        <v>46272.0</v>
      </c>
      <c r="B10" s="1">
        <f t="shared" si="1"/>
        <v>46272</v>
      </c>
      <c r="C10" s="281">
        <v>42.0</v>
      </c>
      <c r="D10" s="281">
        <v>29.0</v>
      </c>
      <c r="E10" s="1">
        <f t="shared" si="2"/>
        <v>1.448275862</v>
      </c>
      <c r="F10" s="281" t="s">
        <v>811</v>
      </c>
      <c r="G10" s="282">
        <v>0.5973495370370371</v>
      </c>
      <c r="H10" s="282">
        <v>0.6350925925925925</v>
      </c>
      <c r="I10" s="281"/>
      <c r="J10" s="292">
        <f t="shared" si="3"/>
        <v>54</v>
      </c>
      <c r="K10" s="1" t="b">
        <f t="shared" si="4"/>
        <v>0</v>
      </c>
      <c r="L10" s="1">
        <f t="shared" si="5"/>
        <v>1.65</v>
      </c>
      <c r="M10" s="1">
        <f t="shared" si="6"/>
        <v>1</v>
      </c>
      <c r="N10" s="292">
        <f t="shared" si="7"/>
        <v>54</v>
      </c>
      <c r="O10" s="1">
        <f t="shared" si="8"/>
        <v>76.23</v>
      </c>
      <c r="P10" s="292">
        <f t="shared" si="9"/>
        <v>270</v>
      </c>
      <c r="Q10" s="1">
        <f t="shared" si="10"/>
        <v>76.23</v>
      </c>
      <c r="R10" s="281"/>
      <c r="S10" s="281"/>
      <c r="T10" s="1">
        <f t="shared" si="11"/>
        <v>0</v>
      </c>
      <c r="V10" s="294" t="s">
        <v>959</v>
      </c>
      <c r="W10" s="294" t="s">
        <v>960</v>
      </c>
    </row>
    <row r="11">
      <c r="A11" s="291">
        <v>46273.0</v>
      </c>
      <c r="B11" s="1">
        <f t="shared" si="1"/>
        <v>46273</v>
      </c>
      <c r="C11" s="281">
        <v>219.0</v>
      </c>
      <c r="D11" s="281">
        <v>50.0</v>
      </c>
      <c r="E11" s="1">
        <f t="shared" si="2"/>
        <v>4.38</v>
      </c>
      <c r="F11" s="281" t="s">
        <v>811</v>
      </c>
      <c r="G11" s="282">
        <v>0.38979166666666665</v>
      </c>
      <c r="H11" s="282">
        <v>0.46099537037037036</v>
      </c>
      <c r="I11" s="281"/>
      <c r="J11" s="292">
        <f t="shared" si="3"/>
        <v>103</v>
      </c>
      <c r="K11" s="1" t="b">
        <f t="shared" si="4"/>
        <v>0</v>
      </c>
      <c r="L11" s="1">
        <f t="shared" si="5"/>
        <v>0.65</v>
      </c>
      <c r="M11" s="1">
        <f t="shared" si="6"/>
        <v>1</v>
      </c>
      <c r="N11" s="292">
        <f t="shared" si="7"/>
        <v>103</v>
      </c>
      <c r="O11" s="1">
        <f t="shared" si="8"/>
        <v>156.585</v>
      </c>
      <c r="P11" s="292">
        <f t="shared" si="9"/>
        <v>515</v>
      </c>
      <c r="Q11" s="1">
        <f t="shared" si="10"/>
        <v>156.585</v>
      </c>
      <c r="R11" s="281">
        <v>14.0</v>
      </c>
      <c r="S11" s="281" t="s">
        <v>962</v>
      </c>
      <c r="T11" s="1">
        <f t="shared" si="11"/>
        <v>1</v>
      </c>
      <c r="V11" s="294" t="s">
        <v>825</v>
      </c>
      <c r="W11" s="294" t="s">
        <v>964</v>
      </c>
    </row>
    <row r="12">
      <c r="A12" s="291">
        <v>46273.0</v>
      </c>
      <c r="B12" s="1">
        <f t="shared" si="1"/>
        <v>46273</v>
      </c>
      <c r="C12" s="281">
        <v>143.0</v>
      </c>
      <c r="D12" s="281">
        <v>60.0</v>
      </c>
      <c r="E12" s="1">
        <f t="shared" si="2"/>
        <v>2.383333333</v>
      </c>
      <c r="F12" s="281" t="s">
        <v>811</v>
      </c>
      <c r="G12" s="299">
        <v>0.30605324074074075</v>
      </c>
      <c r="H12" s="299">
        <v>0.3889699074074074</v>
      </c>
      <c r="I12" s="281"/>
      <c r="J12" s="300">
        <f t="shared" si="3"/>
        <v>119</v>
      </c>
      <c r="K12" s="1" t="b">
        <f t="shared" si="4"/>
        <v>0</v>
      </c>
      <c r="L12" s="1">
        <f t="shared" si="5"/>
        <v>1.25</v>
      </c>
      <c r="M12" s="1">
        <f t="shared" si="6"/>
        <v>1</v>
      </c>
      <c r="N12" s="300">
        <f t="shared" si="7"/>
        <v>119</v>
      </c>
      <c r="O12" s="1">
        <f t="shared" si="8"/>
        <v>196.625</v>
      </c>
      <c r="P12" s="300">
        <f t="shared" si="9"/>
        <v>595</v>
      </c>
      <c r="Q12" s="1">
        <f t="shared" si="10"/>
        <v>196.625</v>
      </c>
      <c r="R12" s="281">
        <v>1.0</v>
      </c>
      <c r="S12" s="281" t="s">
        <v>965</v>
      </c>
      <c r="T12" s="1">
        <f t="shared" si="11"/>
        <v>0</v>
      </c>
      <c r="V12" s="294" t="s">
        <v>827</v>
      </c>
      <c r="W12" s="294" t="s">
        <v>966</v>
      </c>
    </row>
    <row r="13">
      <c r="A13" s="291">
        <v>46273.0</v>
      </c>
      <c r="B13" s="1">
        <f t="shared" si="1"/>
        <v>46273</v>
      </c>
      <c r="C13" s="281">
        <v>94.0</v>
      </c>
      <c r="D13" s="281">
        <v>33.0</v>
      </c>
      <c r="E13" s="1">
        <f t="shared" si="2"/>
        <v>2.848484848</v>
      </c>
      <c r="F13" s="281" t="s">
        <v>811</v>
      </c>
      <c r="G13" s="299">
        <v>0.5918634259259259</v>
      </c>
      <c r="H13" s="299">
        <v>0.6499074074074074</v>
      </c>
      <c r="I13" s="281"/>
      <c r="J13" s="300">
        <f t="shared" si="3"/>
        <v>84</v>
      </c>
      <c r="K13" s="1" t="b">
        <f t="shared" si="4"/>
        <v>0</v>
      </c>
      <c r="L13" s="1">
        <f t="shared" si="5"/>
        <v>1.05</v>
      </c>
      <c r="M13" s="1">
        <f t="shared" si="6"/>
        <v>1</v>
      </c>
      <c r="N13" s="300">
        <f t="shared" si="7"/>
        <v>84</v>
      </c>
      <c r="O13" s="1">
        <f t="shared" si="8"/>
        <v>108.57</v>
      </c>
      <c r="P13" s="300">
        <f t="shared" si="9"/>
        <v>420</v>
      </c>
      <c r="Q13" s="1">
        <f t="shared" si="10"/>
        <v>108.57</v>
      </c>
      <c r="R13" s="281"/>
      <c r="S13" s="281"/>
      <c r="T13" s="1">
        <f t="shared" si="11"/>
        <v>0</v>
      </c>
      <c r="V13" s="294" t="s">
        <v>967</v>
      </c>
      <c r="W13" s="294" t="s">
        <v>968</v>
      </c>
    </row>
    <row r="14">
      <c r="A14" s="291">
        <v>46274.0</v>
      </c>
      <c r="B14" s="1">
        <f t="shared" si="1"/>
        <v>46274</v>
      </c>
      <c r="C14" s="281">
        <v>52.0</v>
      </c>
      <c r="D14" s="281">
        <v>40.0</v>
      </c>
      <c r="E14" s="1">
        <f t="shared" si="2"/>
        <v>1.3</v>
      </c>
      <c r="F14" s="281" t="s">
        <v>811</v>
      </c>
      <c r="G14" s="299">
        <v>0.3112152777777778</v>
      </c>
      <c r="H14" s="299">
        <v>0.3723263888888889</v>
      </c>
      <c r="I14" s="281"/>
      <c r="J14" s="300">
        <f t="shared" si="3"/>
        <v>88</v>
      </c>
      <c r="K14" s="1" t="b">
        <f t="shared" si="4"/>
        <v>0</v>
      </c>
      <c r="L14" s="1">
        <f t="shared" si="5"/>
        <v>1.65</v>
      </c>
      <c r="M14" s="1">
        <f t="shared" si="6"/>
        <v>1</v>
      </c>
      <c r="N14" s="300">
        <f t="shared" si="7"/>
        <v>88</v>
      </c>
      <c r="O14" s="1">
        <f t="shared" si="8"/>
        <v>94.38</v>
      </c>
      <c r="P14" s="300">
        <f t="shared" si="9"/>
        <v>440</v>
      </c>
      <c r="Q14" s="1">
        <f t="shared" si="10"/>
        <v>94.38</v>
      </c>
      <c r="R14" s="281"/>
      <c r="S14" s="281"/>
      <c r="T14" s="1">
        <f t="shared" si="11"/>
        <v>1</v>
      </c>
      <c r="V14" s="294" t="s">
        <v>969</v>
      </c>
      <c r="W14" s="294" t="s">
        <v>970</v>
      </c>
    </row>
    <row r="15">
      <c r="A15" s="291">
        <v>46274.0</v>
      </c>
      <c r="B15" s="1">
        <f t="shared" si="1"/>
        <v>46274</v>
      </c>
      <c r="C15" s="281">
        <v>100.0</v>
      </c>
      <c r="D15" s="281">
        <v>40.0</v>
      </c>
      <c r="E15" s="1">
        <f t="shared" si="2"/>
        <v>2.5</v>
      </c>
      <c r="F15" s="281" t="s">
        <v>811</v>
      </c>
      <c r="G15" s="299">
        <v>0.37439814814814815</v>
      </c>
      <c r="H15" s="299">
        <v>0.4393634259259259</v>
      </c>
      <c r="I15" s="281"/>
      <c r="J15" s="300">
        <f t="shared" si="3"/>
        <v>94</v>
      </c>
      <c r="K15" s="1" t="b">
        <f t="shared" si="4"/>
        <v>0</v>
      </c>
      <c r="L15" s="1">
        <f t="shared" si="5"/>
        <v>1.16</v>
      </c>
      <c r="M15" s="1">
        <f t="shared" si="6"/>
        <v>1</v>
      </c>
      <c r="N15" s="300">
        <f t="shared" si="7"/>
        <v>94</v>
      </c>
      <c r="O15" s="1">
        <f t="shared" si="8"/>
        <v>127.6</v>
      </c>
      <c r="P15" s="300">
        <f t="shared" si="9"/>
        <v>470</v>
      </c>
      <c r="Q15" s="1">
        <f t="shared" si="10"/>
        <v>127.6</v>
      </c>
      <c r="R15" s="281"/>
      <c r="S15" s="281"/>
      <c r="T15" s="1">
        <f t="shared" si="11"/>
        <v>0</v>
      </c>
      <c r="V15" s="294" t="s">
        <v>969</v>
      </c>
      <c r="W15" s="294" t="s">
        <v>971</v>
      </c>
    </row>
    <row r="16">
      <c r="A16" s="291">
        <v>46274.0</v>
      </c>
      <c r="B16" s="1">
        <f t="shared" si="1"/>
        <v>46274</v>
      </c>
      <c r="C16" s="281">
        <v>86.0</v>
      </c>
      <c r="D16" s="281">
        <v>33.0</v>
      </c>
      <c r="E16" s="1">
        <f t="shared" si="2"/>
        <v>2.606060606</v>
      </c>
      <c r="F16" s="281" t="s">
        <v>811</v>
      </c>
      <c r="G16" s="299">
        <v>0.5127546296296296</v>
      </c>
      <c r="H16" s="299">
        <v>0.5581712962962962</v>
      </c>
      <c r="I16" s="281"/>
      <c r="J16" s="300">
        <f t="shared" si="3"/>
        <v>65</v>
      </c>
      <c r="K16" s="1" t="b">
        <f t="shared" si="4"/>
        <v>0</v>
      </c>
      <c r="L16" s="1">
        <f t="shared" si="5"/>
        <v>1.16</v>
      </c>
      <c r="M16" s="1">
        <f t="shared" si="6"/>
        <v>1</v>
      </c>
      <c r="N16" s="300">
        <f t="shared" si="7"/>
        <v>65</v>
      </c>
      <c r="O16" s="1">
        <f t="shared" si="8"/>
        <v>109.736</v>
      </c>
      <c r="P16" s="300">
        <f t="shared" si="9"/>
        <v>325</v>
      </c>
      <c r="Q16" s="1">
        <f t="shared" si="10"/>
        <v>109.736</v>
      </c>
      <c r="R16" s="281"/>
      <c r="S16" s="281"/>
      <c r="T16" s="1">
        <f t="shared" si="11"/>
        <v>0</v>
      </c>
      <c r="V16" s="294" t="s">
        <v>972</v>
      </c>
      <c r="W16" s="294" t="s">
        <v>973</v>
      </c>
    </row>
    <row r="17">
      <c r="A17" s="291">
        <v>46275.0</v>
      </c>
      <c r="B17" s="1">
        <f t="shared" si="1"/>
        <v>46275</v>
      </c>
      <c r="C17" s="281">
        <v>172.0</v>
      </c>
      <c r="D17" s="281">
        <v>60.0</v>
      </c>
      <c r="E17" s="1">
        <f t="shared" si="2"/>
        <v>2.866666667</v>
      </c>
      <c r="F17" s="281" t="s">
        <v>811</v>
      </c>
      <c r="G17" s="299">
        <v>0.30900462962962966</v>
      </c>
      <c r="H17" s="299">
        <v>0.41377314814814814</v>
      </c>
      <c r="I17" s="281"/>
      <c r="J17" s="300">
        <f t="shared" si="3"/>
        <v>151</v>
      </c>
      <c r="K17" s="1" t="b">
        <f t="shared" si="4"/>
        <v>0</v>
      </c>
      <c r="L17" s="1">
        <f t="shared" si="5"/>
        <v>1.05</v>
      </c>
      <c r="M17" s="1">
        <f t="shared" si="6"/>
        <v>1</v>
      </c>
      <c r="N17" s="300">
        <f t="shared" si="7"/>
        <v>151</v>
      </c>
      <c r="O17" s="1">
        <f t="shared" si="8"/>
        <v>198.66</v>
      </c>
      <c r="P17" s="300">
        <f t="shared" si="9"/>
        <v>755</v>
      </c>
      <c r="Q17" s="1">
        <f t="shared" si="10"/>
        <v>198.66</v>
      </c>
      <c r="R17" s="281"/>
      <c r="S17" s="281"/>
      <c r="T17" s="1">
        <f t="shared" si="11"/>
        <v>1</v>
      </c>
      <c r="V17" s="294" t="s">
        <v>834</v>
      </c>
      <c r="W17" s="294" t="s">
        <v>975</v>
      </c>
    </row>
    <row r="18">
      <c r="A18" s="291">
        <v>46275.0</v>
      </c>
      <c r="B18" s="1">
        <f t="shared" si="1"/>
        <v>46275</v>
      </c>
      <c r="C18" s="281">
        <v>30.0</v>
      </c>
      <c r="D18" s="281">
        <v>23.0</v>
      </c>
      <c r="E18" s="1">
        <f t="shared" si="2"/>
        <v>1.304347826</v>
      </c>
      <c r="F18" s="281" t="s">
        <v>811</v>
      </c>
      <c r="G18" s="299">
        <v>0.5081481481481481</v>
      </c>
      <c r="H18" s="299">
        <v>0.5518171296296296</v>
      </c>
      <c r="I18" s="281"/>
      <c r="J18" s="300">
        <f t="shared" si="3"/>
        <v>63</v>
      </c>
      <c r="K18" s="1" t="b">
        <f t="shared" si="4"/>
        <v>0</v>
      </c>
      <c r="L18" s="1">
        <f t="shared" si="5"/>
        <v>1.65</v>
      </c>
      <c r="M18" s="1">
        <f t="shared" si="6"/>
        <v>1</v>
      </c>
      <c r="N18" s="300">
        <f t="shared" si="7"/>
        <v>63</v>
      </c>
      <c r="O18" s="1">
        <f t="shared" si="8"/>
        <v>54.45</v>
      </c>
      <c r="P18" s="300">
        <f t="shared" si="9"/>
        <v>315</v>
      </c>
      <c r="Q18" s="1">
        <f t="shared" si="10"/>
        <v>54.45</v>
      </c>
      <c r="R18" s="281"/>
      <c r="S18" s="281"/>
      <c r="T18" s="1">
        <f t="shared" si="11"/>
        <v>0</v>
      </c>
      <c r="V18" s="294" t="s">
        <v>978</v>
      </c>
      <c r="W18" s="294" t="s">
        <v>979</v>
      </c>
    </row>
    <row r="19">
      <c r="A19" s="291">
        <v>46275.0</v>
      </c>
      <c r="B19" s="1">
        <f t="shared" si="1"/>
        <v>46275</v>
      </c>
      <c r="C19" s="281">
        <v>58.0</v>
      </c>
      <c r="D19" s="281">
        <v>31.0</v>
      </c>
      <c r="E19" s="1">
        <f t="shared" si="2"/>
        <v>1.870967742</v>
      </c>
      <c r="F19" s="281" t="s">
        <v>811</v>
      </c>
      <c r="G19" s="299">
        <v>0.589212962962963</v>
      </c>
      <c r="H19" s="299">
        <v>0.627974537037037</v>
      </c>
      <c r="I19" s="281"/>
      <c r="J19" s="300">
        <f t="shared" si="3"/>
        <v>56</v>
      </c>
      <c r="K19" s="1" t="b">
        <f t="shared" si="4"/>
        <v>0</v>
      </c>
      <c r="L19" s="1">
        <f t="shared" si="5"/>
        <v>1.65</v>
      </c>
      <c r="M19" s="1">
        <f t="shared" si="6"/>
        <v>1</v>
      </c>
      <c r="N19" s="300">
        <f t="shared" si="7"/>
        <v>56</v>
      </c>
      <c r="O19" s="1">
        <f t="shared" si="8"/>
        <v>105.27</v>
      </c>
      <c r="P19" s="300">
        <f t="shared" si="9"/>
        <v>280</v>
      </c>
      <c r="Q19" s="1">
        <f t="shared" si="10"/>
        <v>105.27</v>
      </c>
      <c r="R19" s="281"/>
      <c r="S19" s="281"/>
      <c r="T19" s="1">
        <f t="shared" si="11"/>
        <v>0</v>
      </c>
      <c r="V19" s="294" t="s">
        <v>982</v>
      </c>
      <c r="W19" s="294" t="s">
        <v>983</v>
      </c>
    </row>
    <row r="20">
      <c r="A20" s="291">
        <v>46278.0</v>
      </c>
      <c r="B20" s="1">
        <f t="shared" si="1"/>
        <v>46278</v>
      </c>
      <c r="C20" s="281">
        <v>242.0</v>
      </c>
      <c r="D20" s="281">
        <v>82.0</v>
      </c>
      <c r="E20" s="1">
        <f t="shared" si="2"/>
        <v>2.951219512</v>
      </c>
      <c r="F20" s="281" t="s">
        <v>811</v>
      </c>
      <c r="G20" s="299">
        <v>0.3029513888888889</v>
      </c>
      <c r="H20" s="299">
        <v>0.42030092592592594</v>
      </c>
      <c r="I20" s="281"/>
      <c r="J20" s="300">
        <f t="shared" si="3"/>
        <v>169</v>
      </c>
      <c r="K20" s="1" t="b">
        <f t="shared" si="4"/>
        <v>0</v>
      </c>
      <c r="L20" s="1">
        <f t="shared" si="5"/>
        <v>1.05</v>
      </c>
      <c r="M20" s="1">
        <f t="shared" si="6"/>
        <v>1</v>
      </c>
      <c r="N20" s="300">
        <f t="shared" si="7"/>
        <v>169</v>
      </c>
      <c r="O20" s="1">
        <f t="shared" si="8"/>
        <v>279.51</v>
      </c>
      <c r="P20" s="300">
        <f t="shared" si="9"/>
        <v>845</v>
      </c>
      <c r="Q20" s="1">
        <f t="shared" si="10"/>
        <v>279.51</v>
      </c>
      <c r="R20" s="281">
        <v>1.0</v>
      </c>
      <c r="S20" s="281" t="s">
        <v>986</v>
      </c>
      <c r="T20" s="1">
        <f t="shared" si="11"/>
        <v>1</v>
      </c>
      <c r="V20" s="294" t="s">
        <v>847</v>
      </c>
      <c r="W20" s="294" t="s">
        <v>987</v>
      </c>
    </row>
    <row r="21" ht="15.75" customHeight="1">
      <c r="A21" s="291">
        <v>46278.0</v>
      </c>
      <c r="B21" s="1">
        <f t="shared" si="1"/>
        <v>46278</v>
      </c>
      <c r="C21" s="281">
        <v>40.0</v>
      </c>
      <c r="D21" s="281">
        <v>27.0</v>
      </c>
      <c r="E21" s="1">
        <f t="shared" si="2"/>
        <v>1.481481481</v>
      </c>
      <c r="F21" s="281" t="s">
        <v>811</v>
      </c>
      <c r="G21" s="299">
        <v>0.5053125</v>
      </c>
      <c r="H21" s="299">
        <v>0.5376967592592593</v>
      </c>
      <c r="I21" s="281"/>
      <c r="J21" s="300">
        <f t="shared" si="3"/>
        <v>47</v>
      </c>
      <c r="K21" s="1" t="b">
        <f t="shared" si="4"/>
        <v>0</v>
      </c>
      <c r="L21" s="1">
        <f t="shared" si="5"/>
        <v>1.65</v>
      </c>
      <c r="M21" s="1">
        <f t="shared" si="6"/>
        <v>1</v>
      </c>
      <c r="N21" s="300">
        <f t="shared" si="7"/>
        <v>47</v>
      </c>
      <c r="O21" s="1">
        <f t="shared" si="8"/>
        <v>72.6</v>
      </c>
      <c r="P21" s="300">
        <f t="shared" si="9"/>
        <v>235</v>
      </c>
      <c r="Q21" s="1">
        <f t="shared" si="10"/>
        <v>72.6</v>
      </c>
      <c r="R21" s="281"/>
      <c r="S21" s="281"/>
      <c r="T21" s="1">
        <f t="shared" si="11"/>
        <v>0</v>
      </c>
      <c r="V21" s="294" t="s">
        <v>849</v>
      </c>
      <c r="W21" s="294" t="s">
        <v>990</v>
      </c>
    </row>
    <row r="22" ht="15.75" customHeight="1">
      <c r="A22" s="291">
        <v>46279.0</v>
      </c>
      <c r="B22" s="1">
        <f t="shared" si="1"/>
        <v>46279</v>
      </c>
      <c r="C22" s="281">
        <v>241.0</v>
      </c>
      <c r="D22" s="281">
        <v>80.0</v>
      </c>
      <c r="E22" s="1">
        <f t="shared" si="2"/>
        <v>3.0125</v>
      </c>
      <c r="F22" s="281" t="s">
        <v>811</v>
      </c>
      <c r="G22" s="299">
        <v>0.3065277777777778</v>
      </c>
      <c r="H22" s="299">
        <v>0.4153935185185185</v>
      </c>
      <c r="I22" s="281"/>
      <c r="J22" s="300">
        <f t="shared" si="3"/>
        <v>157</v>
      </c>
      <c r="K22" s="1" t="b">
        <f t="shared" si="4"/>
        <v>0</v>
      </c>
      <c r="L22" s="1">
        <f t="shared" si="5"/>
        <v>1.05</v>
      </c>
      <c r="M22" s="1">
        <f t="shared" si="6"/>
        <v>1</v>
      </c>
      <c r="N22" s="300">
        <f t="shared" si="7"/>
        <v>157</v>
      </c>
      <c r="O22" s="1">
        <f t="shared" si="8"/>
        <v>278.355</v>
      </c>
      <c r="P22" s="300">
        <f t="shared" si="9"/>
        <v>785</v>
      </c>
      <c r="Q22" s="1">
        <f t="shared" si="10"/>
        <v>278.355</v>
      </c>
      <c r="R22" s="281"/>
      <c r="S22" s="281"/>
      <c r="T22" s="1">
        <f t="shared" si="11"/>
        <v>1</v>
      </c>
      <c r="V22" s="294" t="s">
        <v>992</v>
      </c>
      <c r="W22" s="294" t="s">
        <v>993</v>
      </c>
    </row>
    <row r="23" ht="15.75" customHeight="1">
      <c r="A23" s="291">
        <v>46279.0</v>
      </c>
      <c r="B23" s="1">
        <f t="shared" si="1"/>
        <v>46279</v>
      </c>
      <c r="C23" s="281">
        <v>47.0</v>
      </c>
      <c r="D23" s="281">
        <v>33.0</v>
      </c>
      <c r="E23" s="1">
        <f t="shared" si="2"/>
        <v>1.424242424</v>
      </c>
      <c r="F23" s="281" t="s">
        <v>811</v>
      </c>
      <c r="G23" s="299">
        <v>0.5152662037037037</v>
      </c>
      <c r="H23" s="299">
        <v>0.5532870370370371</v>
      </c>
      <c r="I23" s="281"/>
      <c r="J23" s="300">
        <f t="shared" si="3"/>
        <v>55</v>
      </c>
      <c r="K23" s="1" t="b">
        <f t="shared" si="4"/>
        <v>0</v>
      </c>
      <c r="L23" s="1">
        <f t="shared" si="5"/>
        <v>1.65</v>
      </c>
      <c r="M23" s="1">
        <f t="shared" si="6"/>
        <v>1</v>
      </c>
      <c r="N23" s="300">
        <f t="shared" si="7"/>
        <v>55</v>
      </c>
      <c r="O23" s="1">
        <f t="shared" si="8"/>
        <v>85.305</v>
      </c>
      <c r="P23" s="300">
        <f t="shared" si="9"/>
        <v>275</v>
      </c>
      <c r="Q23" s="1">
        <f t="shared" si="10"/>
        <v>85.305</v>
      </c>
      <c r="R23" s="281"/>
      <c r="S23" s="281"/>
      <c r="T23" s="1">
        <f t="shared" si="11"/>
        <v>0</v>
      </c>
      <c r="V23" s="294" t="s">
        <v>995</v>
      </c>
      <c r="W23" s="294" t="s">
        <v>996</v>
      </c>
    </row>
    <row r="24" ht="15.75" customHeight="1">
      <c r="A24" s="291">
        <v>46279.0</v>
      </c>
      <c r="B24" s="1">
        <f t="shared" si="1"/>
        <v>46279</v>
      </c>
      <c r="C24" s="281">
        <v>42.0</v>
      </c>
      <c r="D24" s="281">
        <v>26.0</v>
      </c>
      <c r="E24" s="1">
        <f t="shared" si="2"/>
        <v>1.615384615</v>
      </c>
      <c r="F24" s="281" t="s">
        <v>811</v>
      </c>
      <c r="G24" s="299">
        <v>0.6009375</v>
      </c>
      <c r="H24" s="299">
        <v>0.6218981481481481</v>
      </c>
      <c r="I24" s="281"/>
      <c r="J24" s="300">
        <f t="shared" si="3"/>
        <v>30</v>
      </c>
      <c r="K24" s="1" t="b">
        <f t="shared" si="4"/>
        <v>0</v>
      </c>
      <c r="L24" s="1">
        <f t="shared" si="5"/>
        <v>1.65</v>
      </c>
      <c r="M24" s="1">
        <f t="shared" si="6"/>
        <v>1</v>
      </c>
      <c r="N24" s="300">
        <f t="shared" si="7"/>
        <v>30</v>
      </c>
      <c r="O24" s="1">
        <f t="shared" si="8"/>
        <v>76.23</v>
      </c>
      <c r="P24" s="300">
        <f t="shared" si="9"/>
        <v>150</v>
      </c>
      <c r="Q24" s="1">
        <f t="shared" si="10"/>
        <v>76.23</v>
      </c>
      <c r="R24" s="281"/>
      <c r="S24" s="281"/>
      <c r="T24" s="1">
        <f t="shared" si="11"/>
        <v>0</v>
      </c>
      <c r="V24" s="294" t="s">
        <v>858</v>
      </c>
      <c r="W24" s="294" t="s">
        <v>999</v>
      </c>
    </row>
    <row r="25" ht="15.75" customHeight="1">
      <c r="A25" s="291">
        <v>46280.0</v>
      </c>
      <c r="B25" s="1">
        <f t="shared" si="1"/>
        <v>46280</v>
      </c>
      <c r="C25" s="281">
        <v>121.0</v>
      </c>
      <c r="D25" s="281">
        <v>62.0</v>
      </c>
      <c r="E25" s="1">
        <f t="shared" si="2"/>
        <v>1.951612903</v>
      </c>
      <c r="F25" s="281" t="s">
        <v>811</v>
      </c>
      <c r="G25" s="299">
        <v>0.2994675925925926</v>
      </c>
      <c r="H25" s="299">
        <v>0.3688888888888889</v>
      </c>
      <c r="I25" s="281"/>
      <c r="J25" s="300">
        <f t="shared" si="3"/>
        <v>100</v>
      </c>
      <c r="K25" s="1" t="b">
        <f t="shared" si="4"/>
        <v>0</v>
      </c>
      <c r="L25" s="1">
        <f t="shared" si="5"/>
        <v>1.25</v>
      </c>
      <c r="M25" s="1">
        <f t="shared" si="6"/>
        <v>1</v>
      </c>
      <c r="N25" s="300">
        <f t="shared" si="7"/>
        <v>100</v>
      </c>
      <c r="O25" s="1">
        <f t="shared" si="8"/>
        <v>166.375</v>
      </c>
      <c r="P25" s="300">
        <f t="shared" si="9"/>
        <v>500</v>
      </c>
      <c r="Q25" s="1">
        <f t="shared" si="10"/>
        <v>166.375</v>
      </c>
      <c r="R25" s="281"/>
      <c r="S25" s="281"/>
      <c r="T25" s="1">
        <f t="shared" si="11"/>
        <v>1</v>
      </c>
      <c r="V25" s="294" t="s">
        <v>1003</v>
      </c>
      <c r="W25" s="294" t="s">
        <v>1004</v>
      </c>
    </row>
    <row r="26" ht="15.75" customHeight="1">
      <c r="A26" s="291">
        <v>46280.0</v>
      </c>
      <c r="B26" s="1">
        <f t="shared" si="1"/>
        <v>46280</v>
      </c>
      <c r="C26" s="281">
        <v>58.0</v>
      </c>
      <c r="D26" s="281">
        <v>36.0</v>
      </c>
      <c r="E26" s="1">
        <f t="shared" si="2"/>
        <v>1.611111111</v>
      </c>
      <c r="F26" s="281" t="s">
        <v>811</v>
      </c>
      <c r="G26" s="299">
        <v>0.5101851851851852</v>
      </c>
      <c r="H26" s="299">
        <v>0.5632291666666667</v>
      </c>
      <c r="I26" s="281"/>
      <c r="J26" s="300">
        <f t="shared" si="3"/>
        <v>76</v>
      </c>
      <c r="K26" s="1" t="b">
        <f t="shared" si="4"/>
        <v>0</v>
      </c>
      <c r="L26" s="1">
        <f t="shared" si="5"/>
        <v>1.65</v>
      </c>
      <c r="M26" s="1">
        <f t="shared" si="6"/>
        <v>1</v>
      </c>
      <c r="N26" s="300">
        <f t="shared" si="7"/>
        <v>76</v>
      </c>
      <c r="O26" s="1">
        <f t="shared" si="8"/>
        <v>105.27</v>
      </c>
      <c r="P26" s="300">
        <f t="shared" si="9"/>
        <v>380</v>
      </c>
      <c r="Q26" s="1">
        <f t="shared" si="10"/>
        <v>105.27</v>
      </c>
      <c r="R26" s="281"/>
      <c r="S26" s="281"/>
      <c r="T26" s="1">
        <f t="shared" si="11"/>
        <v>0</v>
      </c>
      <c r="V26" s="294" t="s">
        <v>1007</v>
      </c>
      <c r="W26" s="294" t="s">
        <v>1008</v>
      </c>
    </row>
    <row r="27" ht="15.75" customHeight="1">
      <c r="A27" s="291">
        <v>46281.0</v>
      </c>
      <c r="B27" s="1">
        <f t="shared" si="1"/>
        <v>46281</v>
      </c>
      <c r="C27" s="281">
        <v>57.0</v>
      </c>
      <c r="D27" s="281">
        <v>35.0</v>
      </c>
      <c r="E27" s="1">
        <f t="shared" si="2"/>
        <v>1.628571429</v>
      </c>
      <c r="F27" s="281" t="s">
        <v>811</v>
      </c>
      <c r="G27" s="299">
        <v>0.3057638888888889</v>
      </c>
      <c r="H27" s="299">
        <v>0.3631597222222222</v>
      </c>
      <c r="I27" s="281"/>
      <c r="J27" s="300">
        <f t="shared" si="3"/>
        <v>83</v>
      </c>
      <c r="K27" s="1" t="b">
        <f t="shared" si="4"/>
        <v>0</v>
      </c>
      <c r="L27" s="1">
        <f t="shared" si="5"/>
        <v>1.65</v>
      </c>
      <c r="M27" s="1">
        <f t="shared" si="6"/>
        <v>1</v>
      </c>
      <c r="N27" s="300">
        <f t="shared" si="7"/>
        <v>83</v>
      </c>
      <c r="O27" s="1">
        <f t="shared" si="8"/>
        <v>103.455</v>
      </c>
      <c r="P27" s="300">
        <f t="shared" si="9"/>
        <v>415</v>
      </c>
      <c r="Q27" s="1">
        <f t="shared" si="10"/>
        <v>103.455</v>
      </c>
      <c r="R27" s="281"/>
      <c r="S27" s="281"/>
      <c r="T27" s="1">
        <f t="shared" si="11"/>
        <v>1</v>
      </c>
      <c r="V27" s="294" t="s">
        <v>1011</v>
      </c>
      <c r="W27" s="294" t="s">
        <v>1012</v>
      </c>
    </row>
    <row r="28" ht="15.75" customHeight="1">
      <c r="A28" s="291">
        <v>46282.0</v>
      </c>
      <c r="B28" s="1">
        <f t="shared" si="1"/>
        <v>46282</v>
      </c>
      <c r="C28" s="281">
        <v>172.0</v>
      </c>
      <c r="D28" s="281">
        <v>47.0</v>
      </c>
      <c r="E28" s="1">
        <f t="shared" si="2"/>
        <v>3.659574468</v>
      </c>
      <c r="F28" s="281" t="s">
        <v>811</v>
      </c>
      <c r="G28" s="299">
        <v>0.30524305555555553</v>
      </c>
      <c r="H28" s="299">
        <v>0.36909722222222224</v>
      </c>
      <c r="I28" s="281"/>
      <c r="J28" s="300">
        <f t="shared" si="3"/>
        <v>92</v>
      </c>
      <c r="K28" s="1" t="b">
        <f t="shared" si="4"/>
        <v>0</v>
      </c>
      <c r="L28" s="1">
        <f t="shared" si="5"/>
        <v>0.82</v>
      </c>
      <c r="M28" s="1">
        <f t="shared" si="6"/>
        <v>1</v>
      </c>
      <c r="N28" s="300">
        <f t="shared" si="7"/>
        <v>92</v>
      </c>
      <c r="O28" s="1">
        <f t="shared" si="8"/>
        <v>155.144</v>
      </c>
      <c r="P28" s="300">
        <f t="shared" si="9"/>
        <v>460</v>
      </c>
      <c r="Q28" s="1">
        <f t="shared" si="10"/>
        <v>155.144</v>
      </c>
      <c r="R28" s="281"/>
      <c r="S28" s="281"/>
      <c r="T28" s="1">
        <f t="shared" si="11"/>
        <v>1</v>
      </c>
      <c r="V28" s="294" t="s">
        <v>1013</v>
      </c>
      <c r="W28" s="294" t="s">
        <v>1014</v>
      </c>
    </row>
    <row r="29" ht="15.75" customHeight="1">
      <c r="A29" s="291">
        <v>46282.0</v>
      </c>
      <c r="B29" s="1">
        <f t="shared" si="1"/>
        <v>46282</v>
      </c>
      <c r="C29" s="281">
        <v>208.0</v>
      </c>
      <c r="D29" s="281">
        <v>80.0</v>
      </c>
      <c r="E29" s="1">
        <f t="shared" si="2"/>
        <v>2.6</v>
      </c>
      <c r="F29" s="281" t="s">
        <v>811</v>
      </c>
      <c r="G29" s="299">
        <v>0.3691435185185185</v>
      </c>
      <c r="H29" s="299">
        <v>0.459212962962963</v>
      </c>
      <c r="I29" s="281"/>
      <c r="J29" s="300">
        <f t="shared" si="3"/>
        <v>130</v>
      </c>
      <c r="K29" s="1" t="b">
        <f t="shared" si="4"/>
        <v>0</v>
      </c>
      <c r="L29" s="1">
        <f t="shared" si="5"/>
        <v>1.16</v>
      </c>
      <c r="M29" s="1">
        <f t="shared" si="6"/>
        <v>1</v>
      </c>
      <c r="N29" s="300">
        <f t="shared" si="7"/>
        <v>130</v>
      </c>
      <c r="O29" s="1">
        <f t="shared" si="8"/>
        <v>265.408</v>
      </c>
      <c r="P29" s="300">
        <f t="shared" si="9"/>
        <v>650</v>
      </c>
      <c r="Q29" s="1">
        <f t="shared" si="10"/>
        <v>265.408</v>
      </c>
      <c r="R29" s="281"/>
      <c r="S29" s="281"/>
      <c r="T29" s="1">
        <f t="shared" si="11"/>
        <v>0</v>
      </c>
      <c r="V29" s="294" t="s">
        <v>1015</v>
      </c>
      <c r="W29" s="294" t="s">
        <v>1016</v>
      </c>
    </row>
    <row r="30" ht="15.75" customHeight="1">
      <c r="A30" s="291">
        <v>46282.0</v>
      </c>
      <c r="B30" s="1">
        <f t="shared" si="1"/>
        <v>46282</v>
      </c>
      <c r="C30" s="281">
        <v>46.0</v>
      </c>
      <c r="D30" s="281">
        <v>31.0</v>
      </c>
      <c r="E30" s="1">
        <f t="shared" si="2"/>
        <v>1.483870968</v>
      </c>
      <c r="F30" s="281" t="s">
        <v>811</v>
      </c>
      <c r="G30" s="299">
        <v>0.5135069444444444</v>
      </c>
      <c r="H30" s="299">
        <v>0.5511226851851851</v>
      </c>
      <c r="I30" s="281"/>
      <c r="J30" s="300">
        <f t="shared" si="3"/>
        <v>54</v>
      </c>
      <c r="K30" s="1" t="b">
        <f t="shared" si="4"/>
        <v>0</v>
      </c>
      <c r="L30" s="1">
        <f t="shared" si="5"/>
        <v>1.65</v>
      </c>
      <c r="M30" s="1">
        <f t="shared" si="6"/>
        <v>1</v>
      </c>
      <c r="N30" s="300">
        <f t="shared" si="7"/>
        <v>54</v>
      </c>
      <c r="O30" s="1">
        <f t="shared" si="8"/>
        <v>83.49</v>
      </c>
      <c r="P30" s="300">
        <f t="shared" si="9"/>
        <v>270</v>
      </c>
      <c r="Q30" s="1">
        <f t="shared" si="10"/>
        <v>83.49</v>
      </c>
      <c r="R30" s="281"/>
      <c r="S30" s="281"/>
      <c r="T30" s="1">
        <f t="shared" si="11"/>
        <v>0</v>
      </c>
      <c r="V30" s="294" t="s">
        <v>1017</v>
      </c>
      <c r="W30" s="294" t="s">
        <v>1018</v>
      </c>
    </row>
    <row r="31" ht="15.75" customHeight="1">
      <c r="A31" s="291">
        <v>46282.0</v>
      </c>
      <c r="B31" s="1">
        <f t="shared" si="1"/>
        <v>46282</v>
      </c>
      <c r="C31" s="281">
        <v>79.0</v>
      </c>
      <c r="D31" s="281">
        <v>31.0</v>
      </c>
      <c r="E31" s="1">
        <f t="shared" si="2"/>
        <v>2.548387097</v>
      </c>
      <c r="F31" s="281" t="s">
        <v>811</v>
      </c>
      <c r="G31" s="299">
        <v>0.5516203703703704</v>
      </c>
      <c r="H31" s="299">
        <v>0.5848611111111112</v>
      </c>
      <c r="I31" s="281"/>
      <c r="J31" s="300">
        <f t="shared" si="3"/>
        <v>48</v>
      </c>
      <c r="K31" s="1" t="b">
        <f t="shared" si="4"/>
        <v>0</v>
      </c>
      <c r="L31" s="1">
        <f t="shared" si="5"/>
        <v>1.16</v>
      </c>
      <c r="M31" s="1">
        <f t="shared" si="6"/>
        <v>1</v>
      </c>
      <c r="N31" s="300">
        <f t="shared" si="7"/>
        <v>48</v>
      </c>
      <c r="O31" s="1">
        <f t="shared" si="8"/>
        <v>100.804</v>
      </c>
      <c r="P31" s="300">
        <f t="shared" si="9"/>
        <v>240</v>
      </c>
      <c r="Q31" s="1">
        <f t="shared" si="10"/>
        <v>100.804</v>
      </c>
      <c r="R31" s="281"/>
      <c r="S31" s="281"/>
      <c r="T31" s="1">
        <f t="shared" si="11"/>
        <v>0</v>
      </c>
      <c r="V31" s="294" t="s">
        <v>1017</v>
      </c>
      <c r="W31" s="294" t="s">
        <v>1019</v>
      </c>
    </row>
    <row r="32" ht="15.75" customHeight="1">
      <c r="A32" s="291">
        <v>46282.0</v>
      </c>
      <c r="B32" s="1">
        <f t="shared" si="1"/>
        <v>46282</v>
      </c>
      <c r="C32" s="281">
        <v>61.0</v>
      </c>
      <c r="D32" s="281">
        <v>33.0</v>
      </c>
      <c r="E32" s="1">
        <f t="shared" si="2"/>
        <v>1.848484848</v>
      </c>
      <c r="F32" s="281" t="s">
        <v>811</v>
      </c>
      <c r="G32" s="299">
        <v>0.5918055555555556</v>
      </c>
      <c r="H32" s="299">
        <v>0.6207407407407407</v>
      </c>
      <c r="I32" s="281"/>
      <c r="J32" s="300">
        <f t="shared" si="3"/>
        <v>42</v>
      </c>
      <c r="K32" s="1" t="b">
        <f t="shared" si="4"/>
        <v>0</v>
      </c>
      <c r="L32" s="1">
        <f t="shared" si="5"/>
        <v>1.65</v>
      </c>
      <c r="M32" s="1">
        <f t="shared" si="6"/>
        <v>1</v>
      </c>
      <c r="N32" s="300">
        <f t="shared" si="7"/>
        <v>42</v>
      </c>
      <c r="O32" s="1">
        <f t="shared" si="8"/>
        <v>110.715</v>
      </c>
      <c r="P32" s="300">
        <f t="shared" si="9"/>
        <v>210</v>
      </c>
      <c r="Q32" s="1">
        <f t="shared" si="10"/>
        <v>110.715</v>
      </c>
      <c r="R32" s="281"/>
      <c r="S32" s="281"/>
      <c r="T32" s="1">
        <f t="shared" si="11"/>
        <v>0</v>
      </c>
      <c r="V32" s="294" t="s">
        <v>1020</v>
      </c>
      <c r="W32" s="294" t="s">
        <v>1021</v>
      </c>
    </row>
    <row r="33" ht="15.75" customHeight="1">
      <c r="A33" s="291">
        <v>46285.0</v>
      </c>
      <c r="B33" s="1">
        <f t="shared" si="1"/>
        <v>46285</v>
      </c>
      <c r="C33" s="281">
        <v>272.0</v>
      </c>
      <c r="D33" s="281">
        <v>100.0</v>
      </c>
      <c r="E33" s="1">
        <f t="shared" si="2"/>
        <v>2.72</v>
      </c>
      <c r="F33" s="281" t="s">
        <v>811</v>
      </c>
      <c r="G33" s="299">
        <v>0.3029398148148148</v>
      </c>
      <c r="H33" s="299">
        <v>0.4376041666666667</v>
      </c>
      <c r="I33" s="281"/>
      <c r="J33" s="300">
        <f t="shared" si="3"/>
        <v>194</v>
      </c>
      <c r="K33" s="1" t="b">
        <f t="shared" si="4"/>
        <v>0</v>
      </c>
      <c r="L33" s="1">
        <f t="shared" si="5"/>
        <v>1.16</v>
      </c>
      <c r="M33" s="1">
        <f t="shared" si="6"/>
        <v>1</v>
      </c>
      <c r="N33" s="300">
        <f t="shared" si="7"/>
        <v>194</v>
      </c>
      <c r="O33" s="1">
        <f t="shared" si="8"/>
        <v>347.072</v>
      </c>
      <c r="P33" s="300">
        <f t="shared" si="9"/>
        <v>970</v>
      </c>
      <c r="Q33" s="1">
        <f t="shared" si="10"/>
        <v>347.072</v>
      </c>
      <c r="R33" s="281">
        <v>2.0</v>
      </c>
      <c r="S33" s="281" t="s">
        <v>1022</v>
      </c>
      <c r="T33" s="1">
        <f t="shared" si="11"/>
        <v>1</v>
      </c>
      <c r="V33" s="294" t="s">
        <v>889</v>
      </c>
      <c r="W33" s="294" t="s">
        <v>1023</v>
      </c>
    </row>
    <row r="34" ht="15.75" customHeight="1">
      <c r="A34" s="291">
        <v>46285.0</v>
      </c>
      <c r="B34" s="1">
        <f t="shared" si="1"/>
        <v>46285</v>
      </c>
      <c r="C34" s="281">
        <v>44.0</v>
      </c>
      <c r="D34" s="281">
        <v>24.0</v>
      </c>
      <c r="E34" s="1">
        <f t="shared" si="2"/>
        <v>1.833333333</v>
      </c>
      <c r="F34" s="281" t="s">
        <v>811</v>
      </c>
      <c r="G34" s="299">
        <v>0.5101157407407407</v>
      </c>
      <c r="H34" s="299">
        <v>0.5503009259259259</v>
      </c>
      <c r="I34" s="281"/>
      <c r="J34" s="300">
        <f t="shared" si="3"/>
        <v>58</v>
      </c>
      <c r="K34" s="1" t="b">
        <f t="shared" si="4"/>
        <v>0</v>
      </c>
      <c r="L34" s="1">
        <f t="shared" si="5"/>
        <v>1.65</v>
      </c>
      <c r="M34" s="1">
        <f t="shared" si="6"/>
        <v>1</v>
      </c>
      <c r="N34" s="300">
        <f t="shared" si="7"/>
        <v>58</v>
      </c>
      <c r="O34" s="1">
        <f t="shared" si="8"/>
        <v>79.86</v>
      </c>
      <c r="P34" s="300">
        <f t="shared" si="9"/>
        <v>290</v>
      </c>
      <c r="Q34" s="1">
        <f t="shared" si="10"/>
        <v>79.86</v>
      </c>
      <c r="R34" s="281"/>
      <c r="S34" s="281"/>
      <c r="T34" s="1">
        <f t="shared" si="11"/>
        <v>0</v>
      </c>
      <c r="V34" s="294" t="s">
        <v>893</v>
      </c>
      <c r="W34" s="294" t="s">
        <v>1024</v>
      </c>
    </row>
    <row r="35" ht="15.75" customHeight="1">
      <c r="A35" s="291">
        <v>46285.0</v>
      </c>
      <c r="B35" s="1">
        <f t="shared" si="1"/>
        <v>46285</v>
      </c>
      <c r="C35" s="281">
        <v>34.0</v>
      </c>
      <c r="D35" s="281">
        <v>25.0</v>
      </c>
      <c r="E35" s="1">
        <f t="shared" si="2"/>
        <v>1.36</v>
      </c>
      <c r="F35" s="281" t="s">
        <v>811</v>
      </c>
      <c r="G35" s="299">
        <v>0.5923379629629629</v>
      </c>
      <c r="H35" s="299">
        <v>0.6156365740740741</v>
      </c>
      <c r="I35" s="281"/>
      <c r="J35" s="300">
        <f t="shared" si="3"/>
        <v>34</v>
      </c>
      <c r="K35" s="1" t="b">
        <f t="shared" si="4"/>
        <v>0</v>
      </c>
      <c r="L35" s="1">
        <f t="shared" si="5"/>
        <v>1.65</v>
      </c>
      <c r="M35" s="1">
        <f t="shared" si="6"/>
        <v>1</v>
      </c>
      <c r="N35" s="300">
        <f t="shared" si="7"/>
        <v>34</v>
      </c>
      <c r="O35" s="1">
        <f t="shared" si="8"/>
        <v>61.71</v>
      </c>
      <c r="P35" s="300">
        <f t="shared" si="9"/>
        <v>170</v>
      </c>
      <c r="Q35" s="1">
        <f t="shared" si="10"/>
        <v>61.71</v>
      </c>
      <c r="R35" s="281"/>
      <c r="S35" s="281"/>
      <c r="T35" s="1">
        <f t="shared" si="11"/>
        <v>0</v>
      </c>
      <c r="V35" s="294" t="s">
        <v>1025</v>
      </c>
      <c r="W35" s="294" t="s">
        <v>1026</v>
      </c>
    </row>
    <row r="36" ht="15.75" customHeight="1">
      <c r="A36" s="291">
        <v>46286.0</v>
      </c>
      <c r="B36" s="1">
        <f t="shared" si="1"/>
        <v>46286</v>
      </c>
      <c r="C36" s="281">
        <v>97.0</v>
      </c>
      <c r="D36" s="281">
        <v>34.0</v>
      </c>
      <c r="E36" s="1">
        <f t="shared" si="2"/>
        <v>2.852941176</v>
      </c>
      <c r="F36" s="281" t="s">
        <v>811</v>
      </c>
      <c r="G36" s="299">
        <v>0.3039351851851852</v>
      </c>
      <c r="H36" s="299">
        <v>0.3546875</v>
      </c>
      <c r="I36" s="281"/>
      <c r="J36" s="300">
        <f t="shared" si="3"/>
        <v>73</v>
      </c>
      <c r="K36" s="1" t="b">
        <f t="shared" si="4"/>
        <v>0</v>
      </c>
      <c r="L36" s="1">
        <f t="shared" si="5"/>
        <v>1.05</v>
      </c>
      <c r="M36" s="1">
        <f t="shared" si="6"/>
        <v>1</v>
      </c>
      <c r="N36" s="300">
        <f t="shared" si="7"/>
        <v>73</v>
      </c>
      <c r="O36" s="1">
        <f t="shared" si="8"/>
        <v>112.035</v>
      </c>
      <c r="P36" s="300">
        <f t="shared" si="9"/>
        <v>365</v>
      </c>
      <c r="Q36" s="1">
        <f t="shared" si="10"/>
        <v>112.035</v>
      </c>
      <c r="R36" s="281"/>
      <c r="S36" s="281"/>
      <c r="T36" s="1">
        <f t="shared" si="11"/>
        <v>1</v>
      </c>
      <c r="V36" s="294" t="s">
        <v>1027</v>
      </c>
      <c r="W36" s="294" t="s">
        <v>1028</v>
      </c>
    </row>
    <row r="37" ht="15.75" customHeight="1">
      <c r="A37" s="291">
        <v>46286.0</v>
      </c>
      <c r="B37" s="1">
        <f t="shared" si="1"/>
        <v>46286</v>
      </c>
      <c r="C37" s="281">
        <v>132.0</v>
      </c>
      <c r="D37" s="281">
        <v>79.0</v>
      </c>
      <c r="E37" s="1">
        <f t="shared" si="2"/>
        <v>1.670886076</v>
      </c>
      <c r="F37" s="281" t="s">
        <v>811</v>
      </c>
      <c r="G37" s="299">
        <v>0.35479166666666667</v>
      </c>
      <c r="H37" s="299">
        <v>0.623900462962963</v>
      </c>
      <c r="I37" s="281">
        <v>60.0</v>
      </c>
      <c r="J37" s="300">
        <f t="shared" si="3"/>
        <v>328</v>
      </c>
      <c r="K37" s="1" t="b">
        <f t="shared" si="4"/>
        <v>0</v>
      </c>
      <c r="L37" s="1">
        <f t="shared" si="5"/>
        <v>1.65</v>
      </c>
      <c r="M37" s="1">
        <f t="shared" si="6"/>
        <v>1</v>
      </c>
      <c r="N37" s="300">
        <f t="shared" si="7"/>
        <v>328</v>
      </c>
      <c r="O37" s="1">
        <f t="shared" si="8"/>
        <v>239.58</v>
      </c>
      <c r="P37" s="300">
        <f t="shared" si="9"/>
        <v>1640</v>
      </c>
      <c r="Q37" s="1">
        <f t="shared" si="10"/>
        <v>239.58</v>
      </c>
      <c r="R37" s="281"/>
      <c r="S37" s="281"/>
      <c r="T37" s="1">
        <f t="shared" si="11"/>
        <v>0</v>
      </c>
      <c r="U37" s="68" t="s">
        <v>1029</v>
      </c>
      <c r="V37" s="294" t="s">
        <v>1030</v>
      </c>
      <c r="W37" s="294" t="s">
        <v>1031</v>
      </c>
    </row>
    <row r="38" ht="15.75" customHeight="1">
      <c r="A38" s="291">
        <v>46286.0</v>
      </c>
      <c r="B38" s="1">
        <f t="shared" si="1"/>
        <v>46286</v>
      </c>
      <c r="C38" s="281">
        <v>73.0</v>
      </c>
      <c r="D38" s="281">
        <v>44.0</v>
      </c>
      <c r="E38" s="1">
        <f t="shared" si="2"/>
        <v>1.659090909</v>
      </c>
      <c r="F38" s="281" t="s">
        <v>811</v>
      </c>
      <c r="G38" s="299">
        <v>0.5168171296296297</v>
      </c>
      <c r="H38" s="299">
        <v>0.5719212962962963</v>
      </c>
      <c r="I38" s="281"/>
      <c r="J38" s="300">
        <f t="shared" si="3"/>
        <v>79</v>
      </c>
      <c r="K38" s="1" t="b">
        <f t="shared" si="4"/>
        <v>0</v>
      </c>
      <c r="L38" s="1">
        <f t="shared" si="5"/>
        <v>1.65</v>
      </c>
      <c r="M38" s="1">
        <f t="shared" si="6"/>
        <v>1</v>
      </c>
      <c r="N38" s="300">
        <f t="shared" si="7"/>
        <v>79</v>
      </c>
      <c r="O38" s="1">
        <f t="shared" si="8"/>
        <v>132.495</v>
      </c>
      <c r="P38" s="300">
        <f t="shared" si="9"/>
        <v>395</v>
      </c>
      <c r="Q38" s="1">
        <f t="shared" si="10"/>
        <v>132.495</v>
      </c>
      <c r="R38" s="281"/>
      <c r="S38" s="281"/>
      <c r="T38" s="1">
        <f t="shared" si="11"/>
        <v>0</v>
      </c>
      <c r="V38" s="294" t="s">
        <v>1032</v>
      </c>
      <c r="W38" s="294" t="s">
        <v>1033</v>
      </c>
    </row>
    <row r="39" ht="15.75" customHeight="1">
      <c r="A39" s="291">
        <v>46287.0</v>
      </c>
      <c r="B39" s="1">
        <f t="shared" si="1"/>
        <v>46287</v>
      </c>
      <c r="C39" s="281">
        <v>80.0</v>
      </c>
      <c r="D39" s="281">
        <v>48.0</v>
      </c>
      <c r="E39" s="1">
        <f t="shared" si="2"/>
        <v>1.666666667</v>
      </c>
      <c r="F39" s="281" t="s">
        <v>811</v>
      </c>
      <c r="G39" s="282">
        <v>0.3098032407407407</v>
      </c>
      <c r="H39" s="282">
        <v>0.3639351851851852</v>
      </c>
      <c r="I39" s="281"/>
      <c r="J39" s="292">
        <f t="shared" si="3"/>
        <v>78</v>
      </c>
      <c r="K39" s="1" t="b">
        <f t="shared" si="4"/>
        <v>0</v>
      </c>
      <c r="L39" s="1">
        <f t="shared" si="5"/>
        <v>1.65</v>
      </c>
      <c r="M39" s="1">
        <f t="shared" si="6"/>
        <v>1</v>
      </c>
      <c r="N39" s="292">
        <f t="shared" si="7"/>
        <v>78</v>
      </c>
      <c r="O39" s="1">
        <f t="shared" si="8"/>
        <v>145.2</v>
      </c>
      <c r="P39" s="292">
        <f t="shared" si="9"/>
        <v>390</v>
      </c>
      <c r="Q39" s="1">
        <f t="shared" si="10"/>
        <v>145.2</v>
      </c>
      <c r="R39" s="281"/>
      <c r="S39" s="281"/>
      <c r="T39" s="1">
        <f t="shared" si="11"/>
        <v>1</v>
      </c>
      <c r="V39" s="294" t="s">
        <v>1034</v>
      </c>
      <c r="W39" s="294" t="s">
        <v>1035</v>
      </c>
    </row>
    <row r="40" ht="15.75" customHeight="1">
      <c r="A40" s="291">
        <v>46287.0</v>
      </c>
      <c r="B40" s="1">
        <f t="shared" si="1"/>
        <v>46287</v>
      </c>
      <c r="C40" s="281">
        <v>42.0</v>
      </c>
      <c r="D40" s="281">
        <v>22.0</v>
      </c>
      <c r="E40" s="1">
        <f t="shared" si="2"/>
        <v>1.909090909</v>
      </c>
      <c r="F40" s="281" t="s">
        <v>811</v>
      </c>
      <c r="G40" s="282">
        <v>0.510787037037037</v>
      </c>
      <c r="H40" s="282">
        <v>0.5370023148148149</v>
      </c>
      <c r="I40" s="281"/>
      <c r="J40" s="292">
        <f t="shared" si="3"/>
        <v>38</v>
      </c>
      <c r="K40" s="1" t="b">
        <f t="shared" si="4"/>
        <v>0</v>
      </c>
      <c r="L40" s="1">
        <f t="shared" si="5"/>
        <v>1.65</v>
      </c>
      <c r="M40" s="1">
        <f t="shared" si="6"/>
        <v>1</v>
      </c>
      <c r="N40" s="292">
        <f t="shared" si="7"/>
        <v>38</v>
      </c>
      <c r="O40" s="1">
        <f t="shared" si="8"/>
        <v>76.23</v>
      </c>
      <c r="P40" s="292">
        <f t="shared" si="9"/>
        <v>190</v>
      </c>
      <c r="Q40" s="1">
        <f t="shared" si="10"/>
        <v>76.23</v>
      </c>
      <c r="R40" s="281"/>
      <c r="S40" s="281"/>
      <c r="T40" s="1">
        <f t="shared" si="11"/>
        <v>0</v>
      </c>
      <c r="V40" s="294" t="s">
        <v>1036</v>
      </c>
      <c r="W40" s="294" t="s">
        <v>1037</v>
      </c>
    </row>
    <row r="41" ht="15.75" customHeight="1">
      <c r="A41" s="291">
        <v>46287.0</v>
      </c>
      <c r="B41" s="1">
        <f t="shared" si="1"/>
        <v>46287</v>
      </c>
      <c r="C41" s="281">
        <v>1.0</v>
      </c>
      <c r="D41" s="281">
        <v>1.0</v>
      </c>
      <c r="E41" s="1">
        <f t="shared" si="2"/>
        <v>1</v>
      </c>
      <c r="F41" s="281" t="s">
        <v>811</v>
      </c>
      <c r="G41" s="282">
        <v>0.04258101851851852</v>
      </c>
      <c r="H41" s="282">
        <v>0.044375</v>
      </c>
      <c r="I41" s="281"/>
      <c r="J41" s="292">
        <f t="shared" si="3"/>
        <v>3</v>
      </c>
      <c r="K41" s="1" t="b">
        <f t="shared" si="4"/>
        <v>1</v>
      </c>
      <c r="L41" s="1">
        <f t="shared" si="5"/>
        <v>1</v>
      </c>
      <c r="M41" s="1">
        <f t="shared" si="6"/>
        <v>1</v>
      </c>
      <c r="N41" s="292">
        <f t="shared" si="7"/>
        <v>15</v>
      </c>
      <c r="O41" s="1">
        <f t="shared" si="8"/>
        <v>1.1</v>
      </c>
      <c r="P41" s="292">
        <f t="shared" si="9"/>
        <v>75</v>
      </c>
      <c r="Q41" s="1">
        <f t="shared" si="10"/>
        <v>1.1</v>
      </c>
      <c r="R41" s="281"/>
      <c r="S41" s="281"/>
      <c r="T41" s="1">
        <f t="shared" si="11"/>
        <v>0</v>
      </c>
      <c r="V41" s="294" t="s">
        <v>1038</v>
      </c>
      <c r="W41" s="294" t="s">
        <v>1039</v>
      </c>
    </row>
    <row r="42" ht="15.75" customHeight="1">
      <c r="A42" s="291">
        <v>46287.0</v>
      </c>
      <c r="B42" s="1">
        <f t="shared" si="1"/>
        <v>46287</v>
      </c>
      <c r="C42" s="281">
        <v>39.0</v>
      </c>
      <c r="D42" s="281">
        <v>25.0</v>
      </c>
      <c r="E42" s="1">
        <f t="shared" si="2"/>
        <v>1.56</v>
      </c>
      <c r="F42" s="281" t="s">
        <v>811</v>
      </c>
      <c r="G42" s="282">
        <v>0.0902199074074074</v>
      </c>
      <c r="H42" s="282">
        <v>0.1208449074074074</v>
      </c>
      <c r="I42" s="281"/>
      <c r="J42" s="292">
        <f t="shared" si="3"/>
        <v>44</v>
      </c>
      <c r="K42" s="1" t="b">
        <f t="shared" si="4"/>
        <v>0</v>
      </c>
      <c r="L42" s="1">
        <f t="shared" si="5"/>
        <v>1.65</v>
      </c>
      <c r="M42" s="1">
        <f t="shared" si="6"/>
        <v>1</v>
      </c>
      <c r="N42" s="292">
        <f t="shared" si="7"/>
        <v>44</v>
      </c>
      <c r="O42" s="1">
        <f t="shared" si="8"/>
        <v>70.785</v>
      </c>
      <c r="P42" s="292">
        <f t="shared" si="9"/>
        <v>220</v>
      </c>
      <c r="Q42" s="1">
        <f t="shared" si="10"/>
        <v>70.785</v>
      </c>
      <c r="R42" s="281"/>
      <c r="S42" s="281"/>
      <c r="T42" s="1">
        <f t="shared" si="11"/>
        <v>0</v>
      </c>
      <c r="V42" s="294" t="s">
        <v>1040</v>
      </c>
      <c r="W42" s="294" t="s">
        <v>1041</v>
      </c>
    </row>
    <row r="43" ht="15.75" customHeight="1">
      <c r="A43" s="291">
        <v>46289.0</v>
      </c>
      <c r="B43" s="1">
        <f t="shared" si="1"/>
        <v>46289</v>
      </c>
      <c r="C43" s="281">
        <v>65.0</v>
      </c>
      <c r="D43" s="281">
        <v>29.0</v>
      </c>
      <c r="E43" s="1">
        <f t="shared" si="2"/>
        <v>2.24137931</v>
      </c>
      <c r="F43" s="281" t="s">
        <v>811</v>
      </c>
      <c r="G43" s="282">
        <v>0.31136574074074075</v>
      </c>
      <c r="H43" s="282">
        <v>0.3461111111111111</v>
      </c>
      <c r="I43" s="281"/>
      <c r="J43" s="292">
        <f t="shared" si="3"/>
        <v>50</v>
      </c>
      <c r="K43" s="1" t="b">
        <f t="shared" si="4"/>
        <v>0</v>
      </c>
      <c r="L43" s="1">
        <f t="shared" si="5"/>
        <v>1.25</v>
      </c>
      <c r="M43" s="1">
        <f t="shared" si="6"/>
        <v>1</v>
      </c>
      <c r="N43" s="292">
        <f t="shared" si="7"/>
        <v>50</v>
      </c>
      <c r="O43" s="1">
        <f t="shared" si="8"/>
        <v>89.375</v>
      </c>
      <c r="P43" s="292">
        <f t="shared" si="9"/>
        <v>250</v>
      </c>
      <c r="Q43" s="1">
        <f t="shared" si="10"/>
        <v>89.375</v>
      </c>
      <c r="R43" s="281"/>
      <c r="S43" s="281"/>
      <c r="T43" s="1">
        <f t="shared" si="11"/>
        <v>1</v>
      </c>
      <c r="V43" s="294" t="s">
        <v>1042</v>
      </c>
      <c r="W43" s="294" t="s">
        <v>1043</v>
      </c>
    </row>
    <row r="44" ht="15.75" customHeight="1">
      <c r="A44" s="291">
        <v>46289.0</v>
      </c>
      <c r="B44" s="1">
        <f t="shared" si="1"/>
        <v>46289</v>
      </c>
      <c r="C44" s="281">
        <v>163.0</v>
      </c>
      <c r="D44" s="281">
        <v>86.0</v>
      </c>
      <c r="E44" s="1">
        <f t="shared" si="2"/>
        <v>1.895348837</v>
      </c>
      <c r="F44" s="281" t="s">
        <v>811</v>
      </c>
      <c r="G44" s="282">
        <v>0.3461689814814815</v>
      </c>
      <c r="H44" s="282">
        <v>0.430625</v>
      </c>
      <c r="I44" s="281"/>
      <c r="J44" s="292">
        <f t="shared" si="3"/>
        <v>122</v>
      </c>
      <c r="K44" s="1" t="b">
        <f t="shared" si="4"/>
        <v>0</v>
      </c>
      <c r="L44" s="1">
        <f t="shared" si="5"/>
        <v>1.65</v>
      </c>
      <c r="M44" s="1">
        <f t="shared" si="6"/>
        <v>1</v>
      </c>
      <c r="N44" s="292">
        <f t="shared" si="7"/>
        <v>122</v>
      </c>
      <c r="O44" s="1">
        <f t="shared" si="8"/>
        <v>295.845</v>
      </c>
      <c r="P44" s="292">
        <f t="shared" si="9"/>
        <v>610</v>
      </c>
      <c r="Q44" s="1">
        <f t="shared" si="10"/>
        <v>295.845</v>
      </c>
      <c r="R44" s="281"/>
      <c r="S44" s="281"/>
      <c r="T44" s="1">
        <f t="shared" si="11"/>
        <v>0</v>
      </c>
      <c r="V44" s="294" t="s">
        <v>1044</v>
      </c>
      <c r="W44" s="294" t="s">
        <v>1045</v>
      </c>
    </row>
    <row r="45" ht="15.75" customHeight="1">
      <c r="A45" s="291">
        <v>46290.0</v>
      </c>
      <c r="B45" s="1">
        <f t="shared" si="1"/>
        <v>46290</v>
      </c>
      <c r="C45" s="281">
        <v>169.0</v>
      </c>
      <c r="D45" s="281">
        <v>32.0</v>
      </c>
      <c r="E45" s="1">
        <f t="shared" si="2"/>
        <v>5.28125</v>
      </c>
      <c r="F45" s="281" t="s">
        <v>811</v>
      </c>
      <c r="G45" s="282">
        <v>0.3020833333333333</v>
      </c>
      <c r="H45" s="282">
        <v>0.35833333333333334</v>
      </c>
      <c r="I45" s="281"/>
      <c r="J45" s="292">
        <f t="shared" si="3"/>
        <v>81</v>
      </c>
      <c r="K45" s="1" t="b">
        <f t="shared" si="4"/>
        <v>0</v>
      </c>
      <c r="L45" s="1">
        <f t="shared" si="5"/>
        <v>0.6</v>
      </c>
      <c r="M45" s="1">
        <f t="shared" si="6"/>
        <v>1</v>
      </c>
      <c r="N45" s="292">
        <f t="shared" si="7"/>
        <v>81</v>
      </c>
      <c r="O45" s="1">
        <f t="shared" si="8"/>
        <v>111.54</v>
      </c>
      <c r="P45" s="292">
        <f t="shared" si="9"/>
        <v>405</v>
      </c>
      <c r="Q45" s="1">
        <f t="shared" si="10"/>
        <v>111.54</v>
      </c>
      <c r="R45" s="281"/>
      <c r="S45" s="281"/>
      <c r="T45" s="1">
        <f t="shared" si="11"/>
        <v>1</v>
      </c>
      <c r="V45" s="294" t="s">
        <v>1046</v>
      </c>
      <c r="W45" s="294" t="s">
        <v>1047</v>
      </c>
    </row>
    <row r="46" ht="15.75" customHeight="1">
      <c r="A46" s="291">
        <v>46290.0</v>
      </c>
      <c r="B46" s="1">
        <f t="shared" si="1"/>
        <v>46290</v>
      </c>
      <c r="C46" s="281">
        <v>84.0</v>
      </c>
      <c r="D46" s="281">
        <v>35.0</v>
      </c>
      <c r="E46" s="1">
        <f t="shared" si="2"/>
        <v>2.4</v>
      </c>
      <c r="F46" s="281" t="s">
        <v>811</v>
      </c>
      <c r="G46" s="282">
        <v>0.35833333333333334</v>
      </c>
      <c r="H46" s="282">
        <v>0.39652777777777776</v>
      </c>
      <c r="I46" s="281"/>
      <c r="J46" s="292">
        <f t="shared" si="3"/>
        <v>55</v>
      </c>
      <c r="K46" s="1" t="b">
        <f t="shared" si="4"/>
        <v>0</v>
      </c>
      <c r="L46" s="1">
        <f t="shared" si="5"/>
        <v>1.25</v>
      </c>
      <c r="M46" s="1">
        <f t="shared" si="6"/>
        <v>1</v>
      </c>
      <c r="N46" s="292">
        <f t="shared" si="7"/>
        <v>55</v>
      </c>
      <c r="O46" s="1">
        <f t="shared" si="8"/>
        <v>115.5</v>
      </c>
      <c r="P46" s="292">
        <f t="shared" si="9"/>
        <v>275</v>
      </c>
      <c r="Q46" s="1">
        <f t="shared" si="10"/>
        <v>115.5</v>
      </c>
      <c r="R46" s="281"/>
      <c r="S46" s="281"/>
      <c r="T46" s="1">
        <f t="shared" si="11"/>
        <v>0</v>
      </c>
      <c r="V46" s="294" t="s">
        <v>1048</v>
      </c>
      <c r="W46" s="294" t="s">
        <v>1049</v>
      </c>
    </row>
    <row r="47" ht="15.75" customHeight="1">
      <c r="A47" s="291">
        <v>46290.0</v>
      </c>
      <c r="B47" s="1">
        <f t="shared" si="1"/>
        <v>46290</v>
      </c>
      <c r="C47" s="281">
        <v>46.0</v>
      </c>
      <c r="D47" s="281">
        <v>26.0</v>
      </c>
      <c r="E47" s="1">
        <f t="shared" si="2"/>
        <v>1.769230769</v>
      </c>
      <c r="F47" s="281" t="s">
        <v>811</v>
      </c>
      <c r="G47" s="282">
        <v>0.5902777777777778</v>
      </c>
      <c r="H47" s="282">
        <v>0.6215277777777778</v>
      </c>
      <c r="I47" s="281"/>
      <c r="J47" s="292">
        <f t="shared" si="3"/>
        <v>45</v>
      </c>
      <c r="K47" s="1" t="b">
        <f t="shared" si="4"/>
        <v>0</v>
      </c>
      <c r="L47" s="1">
        <f t="shared" si="5"/>
        <v>1.65</v>
      </c>
      <c r="M47" s="1">
        <f t="shared" si="6"/>
        <v>1</v>
      </c>
      <c r="N47" s="292">
        <f t="shared" si="7"/>
        <v>45</v>
      </c>
      <c r="O47" s="1">
        <f t="shared" si="8"/>
        <v>83.49</v>
      </c>
      <c r="P47" s="292">
        <f t="shared" si="9"/>
        <v>225</v>
      </c>
      <c r="Q47" s="1">
        <f t="shared" si="10"/>
        <v>83.49</v>
      </c>
      <c r="R47" s="281"/>
      <c r="S47" s="281"/>
      <c r="T47" s="1">
        <f t="shared" si="11"/>
        <v>0</v>
      </c>
      <c r="V47" s="294" t="s">
        <v>1050</v>
      </c>
      <c r="W47" s="294" t="s">
        <v>1051</v>
      </c>
    </row>
    <row r="48" ht="15.75" customHeight="1">
      <c r="A48" s="291">
        <v>46292.0</v>
      </c>
      <c r="B48" s="1">
        <f t="shared" si="1"/>
        <v>46292</v>
      </c>
      <c r="C48" s="281">
        <v>250.0</v>
      </c>
      <c r="D48" s="281">
        <v>39.0</v>
      </c>
      <c r="E48" s="1">
        <f t="shared" si="2"/>
        <v>6.41025641</v>
      </c>
      <c r="F48" s="281" t="s">
        <v>811</v>
      </c>
      <c r="G48" s="282">
        <v>0.30625</v>
      </c>
      <c r="H48" s="282">
        <v>0.40069444444444446</v>
      </c>
      <c r="I48" s="281"/>
      <c r="J48" s="292">
        <f t="shared" si="3"/>
        <v>136</v>
      </c>
      <c r="K48" s="1" t="b">
        <f t="shared" si="4"/>
        <v>0</v>
      </c>
      <c r="L48" s="1">
        <f t="shared" si="5"/>
        <v>0.6</v>
      </c>
      <c r="M48" s="1">
        <f t="shared" si="6"/>
        <v>1</v>
      </c>
      <c r="N48" s="292">
        <f t="shared" si="7"/>
        <v>136</v>
      </c>
      <c r="O48" s="1">
        <f t="shared" si="8"/>
        <v>165</v>
      </c>
      <c r="P48" s="292">
        <f t="shared" si="9"/>
        <v>680</v>
      </c>
      <c r="Q48" s="1">
        <f t="shared" si="10"/>
        <v>165</v>
      </c>
      <c r="R48" s="281">
        <v>1.0</v>
      </c>
      <c r="S48" s="281" t="s">
        <v>1052</v>
      </c>
      <c r="T48" s="1">
        <f t="shared" si="11"/>
        <v>1</v>
      </c>
      <c r="V48" s="294" t="s">
        <v>926</v>
      </c>
      <c r="W48" s="294" t="s">
        <v>1053</v>
      </c>
    </row>
    <row r="49" ht="15.75" customHeight="1">
      <c r="A49" s="291">
        <v>46292.0</v>
      </c>
      <c r="B49" s="1">
        <f t="shared" si="1"/>
        <v>46292</v>
      </c>
      <c r="C49" s="281">
        <v>198.0</v>
      </c>
      <c r="D49" s="281">
        <v>78.0</v>
      </c>
      <c r="E49" s="1">
        <f t="shared" si="2"/>
        <v>2.538461538</v>
      </c>
      <c r="F49" s="281" t="s">
        <v>811</v>
      </c>
      <c r="G49" s="282">
        <v>0.40069444444444446</v>
      </c>
      <c r="H49" s="282">
        <v>0.6541666666666667</v>
      </c>
      <c r="I49" s="281">
        <v>142.0</v>
      </c>
      <c r="J49" s="292">
        <f t="shared" si="3"/>
        <v>223</v>
      </c>
      <c r="K49" s="1" t="b">
        <f t="shared" si="4"/>
        <v>0</v>
      </c>
      <c r="L49" s="1">
        <f t="shared" si="5"/>
        <v>1.16</v>
      </c>
      <c r="M49" s="1">
        <f t="shared" si="6"/>
        <v>1</v>
      </c>
      <c r="N49" s="292">
        <f t="shared" si="7"/>
        <v>223</v>
      </c>
      <c r="O49" s="1">
        <f t="shared" si="8"/>
        <v>252.648</v>
      </c>
      <c r="P49" s="292">
        <f t="shared" si="9"/>
        <v>1115</v>
      </c>
      <c r="Q49" s="1">
        <f t="shared" si="10"/>
        <v>252.648</v>
      </c>
      <c r="R49" s="281"/>
      <c r="S49" s="281"/>
      <c r="T49" s="1">
        <f t="shared" si="11"/>
        <v>0</v>
      </c>
      <c r="U49" s="16" t="s">
        <v>1054</v>
      </c>
      <c r="V49" s="294" t="s">
        <v>929</v>
      </c>
      <c r="W49" s="294" t="s">
        <v>1055</v>
      </c>
    </row>
    <row r="50" ht="15.75" customHeight="1">
      <c r="A50" s="291">
        <v>46292.0</v>
      </c>
      <c r="B50" s="1">
        <f t="shared" si="1"/>
        <v>46292</v>
      </c>
      <c r="C50" s="281">
        <v>34.0</v>
      </c>
      <c r="D50" s="281">
        <v>25.0</v>
      </c>
      <c r="E50" s="1">
        <f t="shared" si="2"/>
        <v>1.36</v>
      </c>
      <c r="F50" s="281" t="s">
        <v>811</v>
      </c>
      <c r="G50" s="282">
        <v>0.5909722222222222</v>
      </c>
      <c r="H50" s="282">
        <v>0.6243055555555556</v>
      </c>
      <c r="I50" s="281"/>
      <c r="J50" s="292">
        <f t="shared" si="3"/>
        <v>48</v>
      </c>
      <c r="K50" s="1" t="b">
        <f t="shared" si="4"/>
        <v>0</v>
      </c>
      <c r="L50" s="1">
        <f t="shared" si="5"/>
        <v>1.65</v>
      </c>
      <c r="M50" s="1">
        <f t="shared" si="6"/>
        <v>1</v>
      </c>
      <c r="N50" s="292">
        <f t="shared" si="7"/>
        <v>48</v>
      </c>
      <c r="O50" s="1">
        <f t="shared" si="8"/>
        <v>61.71</v>
      </c>
      <c r="P50" s="292">
        <f t="shared" si="9"/>
        <v>240</v>
      </c>
      <c r="Q50" s="1">
        <f t="shared" si="10"/>
        <v>61.71</v>
      </c>
      <c r="R50" s="281"/>
      <c r="S50" s="281"/>
      <c r="T50" s="1">
        <f t="shared" si="11"/>
        <v>0</v>
      </c>
      <c r="V50" s="294" t="s">
        <v>984</v>
      </c>
      <c r="W50" s="294" t="s">
        <v>1056</v>
      </c>
    </row>
    <row r="51" ht="15.75" customHeight="1">
      <c r="A51" s="291">
        <v>46293.0</v>
      </c>
      <c r="B51" s="1">
        <f t="shared" si="1"/>
        <v>46293</v>
      </c>
      <c r="C51" s="281">
        <v>303.0</v>
      </c>
      <c r="D51" s="281">
        <v>120.0</v>
      </c>
      <c r="E51" s="1">
        <f t="shared" si="2"/>
        <v>2.525</v>
      </c>
      <c r="F51" s="281" t="s">
        <v>811</v>
      </c>
      <c r="G51" s="299">
        <v>0.30547453703703703</v>
      </c>
      <c r="H51" s="299">
        <v>0.46199074074074076</v>
      </c>
      <c r="I51" s="281"/>
      <c r="J51" s="300">
        <f t="shared" si="3"/>
        <v>225</v>
      </c>
      <c r="K51" s="1" t="b">
        <f t="shared" si="4"/>
        <v>0</v>
      </c>
      <c r="L51" s="1">
        <f t="shared" si="5"/>
        <v>1.16</v>
      </c>
      <c r="M51" s="1">
        <f t="shared" si="6"/>
        <v>1</v>
      </c>
      <c r="N51" s="300">
        <f t="shared" si="7"/>
        <v>225</v>
      </c>
      <c r="O51" s="1">
        <f t="shared" si="8"/>
        <v>386.628</v>
      </c>
      <c r="P51" s="300">
        <f t="shared" si="9"/>
        <v>1125</v>
      </c>
      <c r="Q51" s="1">
        <f t="shared" si="10"/>
        <v>386.628</v>
      </c>
      <c r="R51" s="281"/>
      <c r="S51" s="281"/>
      <c r="T51" s="1">
        <f t="shared" si="11"/>
        <v>1</v>
      </c>
      <c r="V51" s="294" t="s">
        <v>936</v>
      </c>
      <c r="W51" s="294" t="s">
        <v>1057</v>
      </c>
    </row>
    <row r="52" ht="15.75" customHeight="1">
      <c r="A52" s="291">
        <v>46293.0</v>
      </c>
      <c r="B52" s="1">
        <f t="shared" si="1"/>
        <v>46293</v>
      </c>
      <c r="C52" s="281">
        <v>89.0</v>
      </c>
      <c r="D52" s="281">
        <v>36.0</v>
      </c>
      <c r="E52" s="1">
        <f t="shared" si="2"/>
        <v>2.472222222</v>
      </c>
      <c r="F52" s="281" t="s">
        <v>811</v>
      </c>
      <c r="G52" s="299">
        <v>0.5109953703703703</v>
      </c>
      <c r="H52" s="299">
        <v>0.5732638888888889</v>
      </c>
      <c r="I52" s="281"/>
      <c r="J52" s="300">
        <f t="shared" si="3"/>
        <v>90</v>
      </c>
      <c r="K52" s="1" t="b">
        <f t="shared" si="4"/>
        <v>0</v>
      </c>
      <c r="L52" s="1">
        <f t="shared" si="5"/>
        <v>1.16</v>
      </c>
      <c r="M52" s="1">
        <f t="shared" si="6"/>
        <v>1</v>
      </c>
      <c r="N52" s="300">
        <f t="shared" si="7"/>
        <v>90</v>
      </c>
      <c r="O52" s="1">
        <f t="shared" si="8"/>
        <v>113.564</v>
      </c>
      <c r="P52" s="300">
        <f t="shared" si="9"/>
        <v>450</v>
      </c>
      <c r="Q52" s="1">
        <f t="shared" si="10"/>
        <v>113.564</v>
      </c>
      <c r="R52" s="281"/>
      <c r="S52" s="281"/>
      <c r="T52" s="1">
        <f t="shared" si="11"/>
        <v>0</v>
      </c>
      <c r="V52" s="294" t="s">
        <v>1058</v>
      </c>
      <c r="W52" s="294" t="s">
        <v>1059</v>
      </c>
    </row>
    <row r="53" ht="15.75" customHeight="1">
      <c r="A53" s="291">
        <v>46293.0</v>
      </c>
      <c r="B53" s="1">
        <f t="shared" si="1"/>
        <v>46293</v>
      </c>
      <c r="C53" s="281">
        <v>74.0</v>
      </c>
      <c r="D53" s="281">
        <v>29.0</v>
      </c>
      <c r="E53" s="1">
        <f t="shared" si="2"/>
        <v>2.551724138</v>
      </c>
      <c r="F53" s="281" t="s">
        <v>811</v>
      </c>
      <c r="G53" s="299">
        <v>0.5919675925925926</v>
      </c>
      <c r="H53" s="299">
        <v>0.6264004629629629</v>
      </c>
      <c r="I53" s="281"/>
      <c r="J53" s="300">
        <f t="shared" si="3"/>
        <v>50</v>
      </c>
      <c r="K53" s="1" t="b">
        <f t="shared" si="4"/>
        <v>0</v>
      </c>
      <c r="L53" s="1">
        <f t="shared" si="5"/>
        <v>1.16</v>
      </c>
      <c r="M53" s="1">
        <f t="shared" si="6"/>
        <v>1</v>
      </c>
      <c r="N53" s="300">
        <f t="shared" si="7"/>
        <v>50</v>
      </c>
      <c r="O53" s="1">
        <f t="shared" si="8"/>
        <v>94.424</v>
      </c>
      <c r="P53" s="300">
        <f t="shared" si="9"/>
        <v>250</v>
      </c>
      <c r="Q53" s="1">
        <f t="shared" si="10"/>
        <v>94.424</v>
      </c>
      <c r="R53" s="281"/>
      <c r="S53" s="281"/>
      <c r="T53" s="1">
        <f t="shared" si="11"/>
        <v>0</v>
      </c>
      <c r="V53" s="294" t="s">
        <v>1060</v>
      </c>
      <c r="W53" s="294" t="s">
        <v>1061</v>
      </c>
    </row>
    <row r="54" ht="15.75" customHeight="1">
      <c r="A54" s="291">
        <v>46294.0</v>
      </c>
      <c r="B54" s="1">
        <f t="shared" si="1"/>
        <v>46294</v>
      </c>
      <c r="C54" s="281">
        <v>135.0</v>
      </c>
      <c r="D54" s="281">
        <v>31.0</v>
      </c>
      <c r="E54" s="1">
        <f t="shared" si="2"/>
        <v>4.35483871</v>
      </c>
      <c r="F54" s="281" t="s">
        <v>811</v>
      </c>
      <c r="G54" s="299">
        <v>0.3040509259259259</v>
      </c>
      <c r="H54" s="299">
        <v>0.34792824074074075</v>
      </c>
      <c r="I54" s="281"/>
      <c r="J54" s="300">
        <f t="shared" si="3"/>
        <v>63</v>
      </c>
      <c r="K54" s="1" t="b">
        <f t="shared" si="4"/>
        <v>0</v>
      </c>
      <c r="L54" s="1">
        <f t="shared" si="5"/>
        <v>0.65</v>
      </c>
      <c r="M54" s="1">
        <f t="shared" si="6"/>
        <v>1</v>
      </c>
      <c r="N54" s="300">
        <f t="shared" si="7"/>
        <v>63</v>
      </c>
      <c r="O54" s="1">
        <f t="shared" si="8"/>
        <v>96.525</v>
      </c>
      <c r="P54" s="300">
        <f t="shared" si="9"/>
        <v>315</v>
      </c>
      <c r="Q54" s="1">
        <f t="shared" si="10"/>
        <v>96.525</v>
      </c>
      <c r="R54" s="281"/>
      <c r="S54" s="281"/>
      <c r="T54" s="1">
        <f t="shared" si="11"/>
        <v>1</v>
      </c>
      <c r="V54" s="294" t="s">
        <v>1062</v>
      </c>
      <c r="W54" s="294" t="s">
        <v>1063</v>
      </c>
    </row>
    <row r="55" ht="15.75" customHeight="1">
      <c r="A55" s="291">
        <v>46294.0</v>
      </c>
      <c r="B55" s="1">
        <f t="shared" si="1"/>
        <v>46294</v>
      </c>
      <c r="C55" s="281">
        <v>77.0</v>
      </c>
      <c r="D55" s="281">
        <v>38.0</v>
      </c>
      <c r="E55" s="1">
        <f t="shared" si="2"/>
        <v>2.026315789</v>
      </c>
      <c r="F55" s="281" t="s">
        <v>811</v>
      </c>
      <c r="G55" s="299">
        <v>0.34824074074074074</v>
      </c>
      <c r="H55" s="299">
        <v>0.3957175925925926</v>
      </c>
      <c r="I55" s="281"/>
      <c r="J55" s="300">
        <f t="shared" si="3"/>
        <v>68</v>
      </c>
      <c r="K55" s="1" t="b">
        <f t="shared" si="4"/>
        <v>0</v>
      </c>
      <c r="L55" s="1">
        <f t="shared" si="5"/>
        <v>1.25</v>
      </c>
      <c r="M55" s="1">
        <f t="shared" si="6"/>
        <v>1</v>
      </c>
      <c r="N55" s="300">
        <f t="shared" si="7"/>
        <v>68</v>
      </c>
      <c r="O55" s="1">
        <f t="shared" si="8"/>
        <v>105.875</v>
      </c>
      <c r="P55" s="300">
        <f t="shared" si="9"/>
        <v>340</v>
      </c>
      <c r="Q55" s="1">
        <f t="shared" si="10"/>
        <v>105.875</v>
      </c>
      <c r="R55" s="281"/>
      <c r="S55" s="281"/>
      <c r="T55" s="1">
        <f t="shared" si="11"/>
        <v>0</v>
      </c>
      <c r="V55" s="294" t="s">
        <v>940</v>
      </c>
      <c r="W55" s="294" t="s">
        <v>1064</v>
      </c>
    </row>
    <row r="56" ht="15.75" customHeight="1">
      <c r="A56" s="291">
        <v>46294.0</v>
      </c>
      <c r="B56" s="1">
        <f t="shared" si="1"/>
        <v>46294</v>
      </c>
      <c r="C56" s="281">
        <v>92.0</v>
      </c>
      <c r="D56" s="281">
        <v>37.0</v>
      </c>
      <c r="E56" s="1">
        <f t="shared" si="2"/>
        <v>2.486486486</v>
      </c>
      <c r="F56" s="281" t="s">
        <v>811</v>
      </c>
      <c r="G56" s="299">
        <v>0.40685185185185185</v>
      </c>
      <c r="H56" s="299">
        <v>0.4537037037037037</v>
      </c>
      <c r="I56" s="281"/>
      <c r="J56" s="300">
        <f t="shared" si="3"/>
        <v>67</v>
      </c>
      <c r="K56" s="1" t="b">
        <f t="shared" si="4"/>
        <v>0</v>
      </c>
      <c r="L56" s="1">
        <f t="shared" si="5"/>
        <v>1.16</v>
      </c>
      <c r="M56" s="1">
        <f t="shared" si="6"/>
        <v>1</v>
      </c>
      <c r="N56" s="300">
        <f t="shared" si="7"/>
        <v>67</v>
      </c>
      <c r="O56" s="1">
        <f t="shared" si="8"/>
        <v>117.392</v>
      </c>
      <c r="P56" s="300">
        <f t="shared" si="9"/>
        <v>335</v>
      </c>
      <c r="Q56" s="1">
        <f t="shared" si="10"/>
        <v>117.392</v>
      </c>
      <c r="R56" s="281"/>
      <c r="S56" s="281"/>
      <c r="T56" s="1">
        <f t="shared" si="11"/>
        <v>0</v>
      </c>
      <c r="V56" s="294" t="s">
        <v>942</v>
      </c>
      <c r="W56" s="294" t="s">
        <v>1065</v>
      </c>
    </row>
    <row r="57" ht="15.75" customHeight="1">
      <c r="A57" s="291">
        <v>46294.0</v>
      </c>
      <c r="B57" s="1">
        <f t="shared" si="1"/>
        <v>46294</v>
      </c>
      <c r="C57" s="281">
        <v>78.0</v>
      </c>
      <c r="D57" s="281">
        <v>34.0</v>
      </c>
      <c r="E57" s="1">
        <f t="shared" si="2"/>
        <v>2.294117647</v>
      </c>
      <c r="F57" s="281" t="s">
        <v>811</v>
      </c>
      <c r="G57" s="299">
        <v>0.5080439814814814</v>
      </c>
      <c r="H57" s="299">
        <v>0.5584606481481481</v>
      </c>
      <c r="I57" s="281"/>
      <c r="J57" s="300">
        <f t="shared" si="3"/>
        <v>73</v>
      </c>
      <c r="K57" s="1" t="b">
        <f t="shared" si="4"/>
        <v>0</v>
      </c>
      <c r="L57" s="1">
        <f t="shared" si="5"/>
        <v>1.25</v>
      </c>
      <c r="M57" s="1">
        <f t="shared" si="6"/>
        <v>1</v>
      </c>
      <c r="N57" s="300">
        <f t="shared" si="7"/>
        <v>73</v>
      </c>
      <c r="O57" s="1">
        <f t="shared" si="8"/>
        <v>107.25</v>
      </c>
      <c r="P57" s="300">
        <f t="shared" si="9"/>
        <v>365</v>
      </c>
      <c r="Q57" s="1">
        <f t="shared" si="10"/>
        <v>107.25</v>
      </c>
      <c r="R57" s="281"/>
      <c r="S57" s="281"/>
      <c r="T57" s="1">
        <f t="shared" si="11"/>
        <v>0</v>
      </c>
      <c r="V57" s="294" t="s">
        <v>1066</v>
      </c>
      <c r="W57" s="294" t="s">
        <v>1067</v>
      </c>
    </row>
    <row r="58" ht="15.75" customHeight="1">
      <c r="A58" s="291">
        <v>46294.0</v>
      </c>
      <c r="B58" s="1">
        <f t="shared" si="1"/>
        <v>46294</v>
      </c>
      <c r="C58" s="281">
        <v>42.0</v>
      </c>
      <c r="D58" s="281">
        <v>26.0</v>
      </c>
      <c r="E58" s="1">
        <f t="shared" si="2"/>
        <v>1.615384615</v>
      </c>
      <c r="F58" s="281" t="s">
        <v>811</v>
      </c>
      <c r="G58" s="299">
        <v>0.5963078703703704</v>
      </c>
      <c r="H58" s="299">
        <v>0.6317013888888889</v>
      </c>
      <c r="I58" s="281"/>
      <c r="J58" s="300">
        <f t="shared" si="3"/>
        <v>51</v>
      </c>
      <c r="K58" s="1" t="b">
        <f t="shared" si="4"/>
        <v>0</v>
      </c>
      <c r="L58" s="1">
        <f t="shared" si="5"/>
        <v>1.65</v>
      </c>
      <c r="M58" s="1">
        <f t="shared" si="6"/>
        <v>1</v>
      </c>
      <c r="N58" s="300">
        <f t="shared" si="7"/>
        <v>51</v>
      </c>
      <c r="O58" s="1">
        <f t="shared" si="8"/>
        <v>76.23</v>
      </c>
      <c r="P58" s="300">
        <f t="shared" si="9"/>
        <v>255</v>
      </c>
      <c r="Q58" s="1">
        <f t="shared" si="10"/>
        <v>76.23</v>
      </c>
      <c r="R58" s="281"/>
      <c r="S58" s="281"/>
      <c r="T58" s="1">
        <f t="shared" si="11"/>
        <v>0</v>
      </c>
      <c r="V58" s="294" t="s">
        <v>944</v>
      </c>
      <c r="W58" s="294" t="s">
        <v>1068</v>
      </c>
    </row>
    <row r="59" ht="15.75" customHeight="1">
      <c r="A59" s="291">
        <v>46295.0</v>
      </c>
      <c r="B59" s="1">
        <f t="shared" si="1"/>
        <v>46295</v>
      </c>
      <c r="C59" s="281">
        <v>3.0</v>
      </c>
      <c r="D59" s="281">
        <v>3.0</v>
      </c>
      <c r="E59" s="1">
        <f t="shared" si="2"/>
        <v>1</v>
      </c>
      <c r="F59" s="281"/>
      <c r="G59" s="299">
        <v>0.3111226851851852</v>
      </c>
      <c r="H59" s="299">
        <v>0.3111574074074074</v>
      </c>
      <c r="I59" s="281"/>
      <c r="J59" s="300">
        <f t="shared" si="3"/>
        <v>0</v>
      </c>
      <c r="K59" s="1" t="b">
        <f t="shared" si="4"/>
        <v>1</v>
      </c>
      <c r="L59" s="1">
        <f t="shared" si="5"/>
        <v>1</v>
      </c>
      <c r="M59" s="1">
        <f t="shared" si="6"/>
        <v>1</v>
      </c>
      <c r="N59" s="1">
        <f t="shared" si="7"/>
        <v>0</v>
      </c>
      <c r="O59" s="1">
        <f t="shared" si="8"/>
        <v>3.3</v>
      </c>
      <c r="P59" s="1">
        <f t="shared" si="9"/>
        <v>0</v>
      </c>
      <c r="Q59" s="1">
        <f t="shared" si="10"/>
        <v>0</v>
      </c>
      <c r="R59" s="281"/>
      <c r="S59" s="281"/>
      <c r="T59" s="1">
        <f t="shared" si="11"/>
        <v>1</v>
      </c>
      <c r="U59" s="10" t="s">
        <v>1069</v>
      </c>
      <c r="V59" s="1" t="s">
        <v>1070</v>
      </c>
      <c r="W59" s="242" t="s">
        <v>1071</v>
      </c>
    </row>
    <row r="60" ht="15.75" customHeight="1">
      <c r="A60" s="29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9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9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9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9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9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9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9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9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9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9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9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9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9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9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9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9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9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9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9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9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9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9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9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9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9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9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9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9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9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9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9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9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9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9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9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9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9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9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9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9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9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9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9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9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9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9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9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9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9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9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9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9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9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9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9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9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9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9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9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9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9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9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9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9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9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9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9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9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9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9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9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9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9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9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9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9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9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9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9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9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9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9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9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9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9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9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9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9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9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9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9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9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9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9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9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9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9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9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9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9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9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9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9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9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9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9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9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9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9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9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78"/>
    </row>
    <row r="172" ht="15.75" customHeight="1">
      <c r="A172" s="78"/>
    </row>
    <row r="173" ht="15.75" customHeight="1">
      <c r="A173" s="78"/>
    </row>
    <row r="174" ht="15.75" customHeight="1">
      <c r="A174" s="78"/>
    </row>
    <row r="175" ht="15.75" customHeight="1">
      <c r="A175" s="78"/>
    </row>
    <row r="176" ht="15.75" customHeight="1">
      <c r="A176" s="78"/>
    </row>
    <row r="177" ht="15.75" customHeight="1">
      <c r="A177" s="78"/>
    </row>
    <row r="178" ht="15.75" customHeight="1">
      <c r="A178" s="78"/>
    </row>
    <row r="179" ht="15.75" customHeight="1">
      <c r="A179" s="78"/>
    </row>
    <row r="180" ht="15.75" customHeight="1">
      <c r="A180" s="78"/>
    </row>
    <row r="181" ht="15.75" customHeight="1">
      <c r="A181" s="78"/>
    </row>
    <row r="182" ht="15.75" customHeight="1">
      <c r="A182" s="78"/>
    </row>
    <row r="183" ht="15.75" customHeight="1">
      <c r="A183" s="78"/>
    </row>
    <row r="184" ht="15.75" customHeight="1">
      <c r="A184" s="78"/>
    </row>
    <row r="185" ht="15.75" customHeight="1">
      <c r="A185" s="78"/>
    </row>
    <row r="186" ht="15.75" customHeight="1">
      <c r="A186" s="78"/>
    </row>
    <row r="187" ht="15.75" customHeight="1">
      <c r="A187" s="78"/>
    </row>
    <row r="188" ht="15.75" customHeight="1">
      <c r="A188" s="78"/>
    </row>
    <row r="189" ht="15.75" customHeight="1">
      <c r="A189" s="78"/>
    </row>
    <row r="190" ht="15.75" customHeight="1">
      <c r="A190" s="78"/>
    </row>
    <row r="191" ht="15.75" customHeight="1">
      <c r="A191" s="78"/>
    </row>
    <row r="192" ht="15.75" customHeight="1">
      <c r="A192" s="78"/>
    </row>
    <row r="193" ht="15.75" customHeight="1">
      <c r="A193" s="78"/>
    </row>
    <row r="194" ht="15.75" customHeight="1">
      <c r="A194" s="78"/>
    </row>
    <row r="195" ht="15.75" customHeight="1">
      <c r="A195" s="78"/>
    </row>
    <row r="196" ht="15.75" customHeight="1">
      <c r="A196" s="78"/>
    </row>
    <row r="197" ht="15.75" customHeight="1">
      <c r="A197" s="78"/>
    </row>
    <row r="198" ht="15.75" customHeight="1">
      <c r="A198" s="78"/>
    </row>
    <row r="199" ht="15.75" customHeight="1">
      <c r="A199" s="78"/>
    </row>
    <row r="200" ht="15.75" customHeight="1">
      <c r="A200" s="78"/>
    </row>
    <row r="201" ht="15.75" customHeight="1">
      <c r="A201" s="78"/>
    </row>
    <row r="202" ht="15.75" customHeight="1">
      <c r="A202" s="78"/>
    </row>
    <row r="203" ht="15.75" customHeight="1">
      <c r="A203" s="78"/>
    </row>
    <row r="204" ht="15.75" customHeight="1">
      <c r="A204" s="78"/>
    </row>
    <row r="205" ht="15.75" customHeight="1">
      <c r="A205" s="78"/>
    </row>
    <row r="206" ht="15.75" customHeight="1">
      <c r="A206" s="78"/>
    </row>
    <row r="207" ht="15.75" customHeight="1">
      <c r="A207" s="78"/>
    </row>
    <row r="208" ht="15.75" customHeight="1">
      <c r="A208" s="78"/>
    </row>
    <row r="209" ht="15.75" customHeight="1">
      <c r="A209" s="78"/>
    </row>
    <row r="210" ht="15.75" customHeight="1">
      <c r="A210" s="78"/>
    </row>
    <row r="211" ht="15.75" customHeight="1">
      <c r="A211" s="78"/>
    </row>
    <row r="212" ht="15.75" customHeight="1">
      <c r="A212" s="78"/>
    </row>
    <row r="213" ht="15.75" customHeight="1">
      <c r="A213" s="78"/>
    </row>
    <row r="214" ht="15.75" customHeight="1">
      <c r="A214" s="78"/>
    </row>
    <row r="215" ht="15.75" customHeight="1">
      <c r="A215" s="78"/>
    </row>
    <row r="216" ht="15.75" customHeight="1">
      <c r="A216" s="78"/>
    </row>
    <row r="217" ht="15.75" customHeight="1">
      <c r="A217" s="78"/>
    </row>
    <row r="218" ht="15.75" customHeight="1">
      <c r="A218" s="78"/>
    </row>
    <row r="219" ht="15.75" customHeight="1">
      <c r="A219" s="78"/>
    </row>
    <row r="220" ht="15.75" customHeight="1">
      <c r="A220" s="78"/>
    </row>
    <row r="221" ht="15.75" customHeight="1">
      <c r="A221" s="78"/>
    </row>
    <row r="222" ht="15.75" customHeight="1">
      <c r="A222" s="78"/>
    </row>
    <row r="223" ht="15.75" customHeight="1">
      <c r="A223" s="78"/>
    </row>
    <row r="224" ht="15.75" customHeight="1">
      <c r="A224" s="78"/>
    </row>
    <row r="225" ht="15.75" customHeight="1">
      <c r="A225" s="78"/>
    </row>
    <row r="226" ht="15.75" customHeight="1">
      <c r="A226" s="78"/>
    </row>
    <row r="227" ht="15.75" customHeight="1">
      <c r="A227" s="78"/>
    </row>
    <row r="228" ht="15.75" customHeight="1">
      <c r="A228" s="78"/>
    </row>
    <row r="229" ht="15.75" customHeight="1">
      <c r="A229" s="78"/>
    </row>
    <row r="230" ht="15.75" customHeight="1">
      <c r="A230" s="78"/>
    </row>
    <row r="231" ht="15.75" customHeight="1">
      <c r="A231" s="78"/>
    </row>
    <row r="232" ht="15.75" customHeight="1">
      <c r="A232" s="78"/>
    </row>
    <row r="233" ht="15.75" customHeight="1">
      <c r="A233" s="78"/>
    </row>
    <row r="234" ht="15.75" customHeight="1">
      <c r="A234" s="78"/>
    </row>
    <row r="235" ht="15.75" customHeight="1">
      <c r="A235" s="78"/>
    </row>
    <row r="236" ht="15.75" customHeight="1">
      <c r="A236" s="78"/>
    </row>
    <row r="237" ht="15.75" customHeight="1">
      <c r="A237" s="78"/>
    </row>
    <row r="238" ht="15.75" customHeight="1">
      <c r="A238" s="78"/>
    </row>
    <row r="239" ht="15.75" customHeight="1">
      <c r="A239" s="78"/>
    </row>
    <row r="240" ht="15.75" customHeight="1">
      <c r="A240" s="78"/>
    </row>
    <row r="241" ht="15.75" customHeight="1">
      <c r="A241" s="78"/>
    </row>
    <row r="242" ht="15.75" customHeight="1">
      <c r="A242" s="78"/>
    </row>
    <row r="243" ht="15.75" customHeight="1">
      <c r="A243" s="78"/>
    </row>
    <row r="244" ht="15.75" customHeight="1">
      <c r="A244" s="78"/>
    </row>
    <row r="245" ht="15.75" customHeight="1">
      <c r="A245" s="78"/>
    </row>
    <row r="246" ht="15.75" customHeight="1">
      <c r="A246" s="78"/>
    </row>
    <row r="247" ht="15.75" customHeight="1">
      <c r="A247" s="78"/>
    </row>
    <row r="248" ht="15.75" customHeight="1">
      <c r="A248" s="78"/>
    </row>
    <row r="249" ht="15.75" customHeight="1">
      <c r="A249" s="78"/>
    </row>
    <row r="250" ht="15.75" customHeight="1">
      <c r="A250" s="78"/>
    </row>
    <row r="251" ht="15.75" customHeight="1">
      <c r="A251" s="78"/>
    </row>
    <row r="252" ht="15.75" customHeight="1">
      <c r="A252" s="78"/>
    </row>
    <row r="253" ht="15.75" customHeight="1">
      <c r="A253" s="78"/>
    </row>
    <row r="254" ht="15.75" customHeight="1">
      <c r="A254" s="78"/>
    </row>
    <row r="255" ht="15.75" customHeight="1">
      <c r="A255" s="78"/>
    </row>
    <row r="256" ht="15.75" customHeight="1">
      <c r="A256" s="78"/>
    </row>
    <row r="257" ht="15.75" customHeight="1">
      <c r="A257" s="78"/>
    </row>
    <row r="258" ht="15.75" customHeight="1">
      <c r="A258" s="78"/>
    </row>
    <row r="259" ht="15.75" customHeight="1">
      <c r="A259" s="78"/>
    </row>
    <row r="260" ht="15.75" customHeight="1">
      <c r="A260" s="78"/>
    </row>
    <row r="261" ht="15.75" customHeight="1">
      <c r="A261" s="78"/>
    </row>
    <row r="262" ht="15.75" customHeight="1">
      <c r="A262" s="78"/>
    </row>
    <row r="263" ht="15.75" customHeight="1">
      <c r="A263" s="78"/>
    </row>
    <row r="264" ht="15.75" customHeight="1">
      <c r="A264" s="78"/>
    </row>
    <row r="265" ht="15.75" customHeight="1">
      <c r="A265" s="78"/>
    </row>
    <row r="266" ht="15.75" customHeight="1">
      <c r="A266" s="78"/>
    </row>
    <row r="267" ht="15.75" customHeight="1">
      <c r="A267" s="78"/>
    </row>
    <row r="268" ht="15.75" customHeight="1">
      <c r="A268" s="78"/>
    </row>
    <row r="269" ht="15.75" customHeight="1">
      <c r="A269" s="78"/>
    </row>
    <row r="270" ht="15.75" customHeight="1">
      <c r="A270" s="78"/>
    </row>
    <row r="271" ht="15.75" customHeight="1">
      <c r="A271" s="78"/>
    </row>
    <row r="272" ht="15.75" customHeight="1">
      <c r="A272" s="78"/>
    </row>
    <row r="273" ht="15.75" customHeight="1">
      <c r="A273" s="78"/>
    </row>
    <row r="274" ht="15.75" customHeight="1">
      <c r="A274" s="78"/>
    </row>
    <row r="275" ht="15.75" customHeight="1">
      <c r="A275" s="78"/>
    </row>
    <row r="276" ht="15.75" customHeight="1">
      <c r="A276" s="78"/>
    </row>
    <row r="277" ht="15.75" customHeight="1">
      <c r="A277" s="78"/>
    </row>
    <row r="278" ht="15.75" customHeight="1">
      <c r="A278" s="78"/>
    </row>
    <row r="279" ht="15.75" customHeight="1">
      <c r="A279" s="78"/>
    </row>
    <row r="280" ht="15.75" customHeight="1">
      <c r="A280" s="78"/>
    </row>
    <row r="281" ht="15.75" customHeight="1">
      <c r="A281" s="78"/>
    </row>
    <row r="282" ht="15.75" customHeight="1">
      <c r="A282" s="78"/>
    </row>
    <row r="283" ht="15.75" customHeight="1">
      <c r="A283" s="78"/>
    </row>
    <row r="284" ht="15.75" customHeight="1">
      <c r="A284" s="78"/>
    </row>
    <row r="285" ht="15.75" customHeight="1">
      <c r="A285" s="78"/>
    </row>
    <row r="286" ht="15.75" customHeight="1">
      <c r="A286" s="78"/>
    </row>
    <row r="287" ht="15.75" customHeight="1">
      <c r="A287" s="78"/>
    </row>
    <row r="288" ht="15.75" customHeight="1">
      <c r="A288" s="78"/>
    </row>
    <row r="289" ht="15.75" customHeight="1">
      <c r="A289" s="78"/>
    </row>
    <row r="290" ht="15.75" customHeight="1">
      <c r="A290" s="78"/>
    </row>
    <row r="291" ht="15.75" customHeight="1">
      <c r="A291" s="78"/>
    </row>
    <row r="292" ht="15.75" customHeight="1">
      <c r="A292" s="78"/>
    </row>
    <row r="293" ht="15.75" customHeight="1">
      <c r="A293" s="78"/>
    </row>
    <row r="294" ht="15.75" customHeight="1">
      <c r="A294" s="78"/>
    </row>
    <row r="295" ht="15.75" customHeight="1">
      <c r="A295" s="78"/>
    </row>
    <row r="296" ht="15.75" customHeight="1">
      <c r="A296" s="78"/>
    </row>
    <row r="297" ht="15.75" customHeight="1">
      <c r="A297" s="78"/>
    </row>
    <row r="298" ht="15.75" customHeight="1">
      <c r="A298" s="78"/>
    </row>
    <row r="299" ht="15.75" customHeight="1">
      <c r="A299" s="78"/>
    </row>
    <row r="300" ht="15.75" customHeight="1">
      <c r="A300" s="78"/>
    </row>
    <row r="301" ht="15.75" customHeight="1">
      <c r="A301" s="78"/>
    </row>
    <row r="302" ht="15.75" customHeight="1">
      <c r="A302" s="78"/>
    </row>
    <row r="303" ht="15.75" customHeight="1">
      <c r="A303" s="78"/>
    </row>
    <row r="304" ht="15.75" customHeight="1">
      <c r="A304" s="78"/>
    </row>
    <row r="305" ht="15.75" customHeight="1">
      <c r="A305" s="78"/>
    </row>
    <row r="306" ht="15.75" customHeight="1">
      <c r="A306" s="78"/>
    </row>
    <row r="307" ht="15.75" customHeight="1">
      <c r="A307" s="78"/>
    </row>
    <row r="308" ht="15.75" customHeight="1">
      <c r="A308" s="78"/>
    </row>
    <row r="309" ht="15.75" customHeight="1">
      <c r="A309" s="78"/>
    </row>
    <row r="310" ht="15.75" customHeight="1">
      <c r="A310" s="78"/>
    </row>
    <row r="311" ht="15.75" customHeight="1">
      <c r="A311" s="78"/>
    </row>
    <row r="312" ht="15.75" customHeight="1">
      <c r="A312" s="78"/>
    </row>
    <row r="313" ht="15.75" customHeight="1">
      <c r="A313" s="78"/>
    </row>
    <row r="314" ht="15.75" customHeight="1">
      <c r="A314" s="78"/>
    </row>
    <row r="315" ht="15.75" customHeight="1">
      <c r="A315" s="78"/>
    </row>
    <row r="316" ht="15.75" customHeight="1">
      <c r="A316" s="78"/>
    </row>
    <row r="317" ht="15.75" customHeight="1">
      <c r="A317" s="78"/>
    </row>
    <row r="318" ht="15.75" customHeight="1">
      <c r="A318" s="78"/>
    </row>
    <row r="319" ht="15.75" customHeight="1">
      <c r="A319" s="78"/>
    </row>
    <row r="320" ht="15.75" customHeight="1">
      <c r="A320" s="78"/>
    </row>
    <row r="321" ht="15.75" customHeight="1">
      <c r="A321" s="78"/>
    </row>
    <row r="322" ht="15.75" customHeight="1">
      <c r="A322" s="78"/>
    </row>
    <row r="323" ht="15.75" customHeight="1">
      <c r="A323" s="78"/>
    </row>
    <row r="324" ht="15.75" customHeight="1">
      <c r="A324" s="78"/>
    </row>
    <row r="325" ht="15.75" customHeight="1">
      <c r="A325" s="78"/>
    </row>
    <row r="326" ht="15.75" customHeight="1">
      <c r="A326" s="78"/>
    </row>
    <row r="327" ht="15.75" customHeight="1">
      <c r="A327" s="78"/>
    </row>
    <row r="328" ht="15.75" customHeight="1">
      <c r="A328" s="78"/>
    </row>
    <row r="329" ht="15.75" customHeight="1">
      <c r="A329" s="78"/>
    </row>
    <row r="330" ht="15.75" customHeight="1">
      <c r="A330" s="78"/>
    </row>
    <row r="331" ht="15.75" customHeight="1">
      <c r="A331" s="78"/>
    </row>
    <row r="332" ht="15.75" customHeight="1">
      <c r="A332" s="78"/>
    </row>
    <row r="333" ht="15.75" customHeight="1">
      <c r="A333" s="78"/>
    </row>
    <row r="334" ht="15.75" customHeight="1">
      <c r="A334" s="78"/>
    </row>
    <row r="335" ht="15.75" customHeight="1">
      <c r="A335" s="78"/>
    </row>
    <row r="336" ht="15.75" customHeight="1">
      <c r="A336" s="78"/>
    </row>
    <row r="337" ht="15.75" customHeight="1">
      <c r="A337" s="78"/>
    </row>
    <row r="338" ht="15.75" customHeight="1">
      <c r="A338" s="78"/>
    </row>
    <row r="339" ht="15.75" customHeight="1">
      <c r="A339" s="78"/>
    </row>
    <row r="340" ht="15.75" customHeight="1">
      <c r="A340" s="78"/>
    </row>
    <row r="341" ht="15.75" customHeight="1">
      <c r="A341" s="78"/>
    </row>
    <row r="342" ht="15.75" customHeight="1">
      <c r="A342" s="78"/>
    </row>
    <row r="343" ht="15.75" customHeight="1">
      <c r="A343" s="78"/>
    </row>
    <row r="344" ht="15.75" customHeight="1">
      <c r="A344" s="78"/>
    </row>
    <row r="345" ht="15.75" customHeight="1">
      <c r="A345" s="78"/>
    </row>
    <row r="346" ht="15.75" customHeight="1">
      <c r="A346" s="78"/>
    </row>
    <row r="347" ht="15.75" customHeight="1">
      <c r="A347" s="78"/>
    </row>
    <row r="348" ht="15.75" customHeight="1">
      <c r="A348" s="78"/>
    </row>
    <row r="349" ht="15.75" customHeight="1">
      <c r="A349" s="78"/>
    </row>
    <row r="350" ht="15.75" customHeight="1">
      <c r="A350" s="78"/>
    </row>
    <row r="351" ht="15.75" customHeight="1">
      <c r="A351" s="78"/>
    </row>
    <row r="352" ht="15.75" customHeight="1">
      <c r="A352" s="78"/>
    </row>
    <row r="353" ht="15.75" customHeight="1">
      <c r="A353" s="78"/>
    </row>
    <row r="354" ht="15.75" customHeight="1">
      <c r="A354" s="78"/>
    </row>
    <row r="355" ht="15.75" customHeight="1">
      <c r="A355" s="78"/>
    </row>
    <row r="356" ht="15.75" customHeight="1">
      <c r="A356" s="78"/>
    </row>
    <row r="357" ht="15.75" customHeight="1">
      <c r="A357" s="78"/>
    </row>
    <row r="358" ht="15.75" customHeight="1">
      <c r="A358" s="78"/>
    </row>
    <row r="359" ht="15.75" customHeight="1">
      <c r="A359" s="78"/>
    </row>
    <row r="360" ht="15.75" customHeight="1">
      <c r="A360" s="78"/>
    </row>
    <row r="361" ht="15.75" customHeight="1">
      <c r="A361" s="78"/>
    </row>
    <row r="362" ht="15.75" customHeight="1">
      <c r="A362" s="78"/>
    </row>
    <row r="363" ht="15.75" customHeight="1">
      <c r="A363" s="78"/>
    </row>
    <row r="364" ht="15.75" customHeight="1">
      <c r="A364" s="78"/>
    </row>
    <row r="365" ht="15.75" customHeight="1">
      <c r="A365" s="78"/>
    </row>
    <row r="366" ht="15.75" customHeight="1">
      <c r="A366" s="78"/>
    </row>
    <row r="367" ht="15.75" customHeight="1">
      <c r="A367" s="78"/>
    </row>
    <row r="368" ht="15.75" customHeight="1">
      <c r="A368" s="78"/>
    </row>
    <row r="369" ht="15.75" customHeight="1">
      <c r="A369" s="78"/>
    </row>
    <row r="370" ht="15.75" customHeight="1">
      <c r="A370" s="78"/>
    </row>
    <row r="371" ht="15.75" customHeight="1">
      <c r="A371" s="78"/>
    </row>
    <row r="372" ht="15.75" customHeight="1">
      <c r="A372" s="78"/>
    </row>
    <row r="373" ht="15.75" customHeight="1">
      <c r="A373" s="78"/>
    </row>
    <row r="374" ht="15.75" customHeight="1">
      <c r="A374" s="78"/>
    </row>
    <row r="375" ht="15.75" customHeight="1">
      <c r="A375" s="78"/>
    </row>
    <row r="376" ht="15.75" customHeight="1">
      <c r="A376" s="78"/>
    </row>
    <row r="377" ht="15.75" customHeight="1">
      <c r="A377" s="78"/>
    </row>
    <row r="378" ht="15.75" customHeight="1">
      <c r="A378" s="78"/>
    </row>
    <row r="379" ht="15.75" customHeight="1">
      <c r="A379" s="78"/>
    </row>
    <row r="380" ht="15.75" customHeight="1">
      <c r="A380" s="78"/>
    </row>
    <row r="381" ht="15.75" customHeight="1">
      <c r="A381" s="78"/>
    </row>
    <row r="382" ht="15.75" customHeight="1">
      <c r="A382" s="78"/>
    </row>
    <row r="383" ht="15.75" customHeight="1">
      <c r="A383" s="78"/>
    </row>
    <row r="384" ht="15.75" customHeight="1">
      <c r="A384" s="78"/>
    </row>
    <row r="385" ht="15.75" customHeight="1">
      <c r="A385" s="78"/>
    </row>
    <row r="386" ht="15.75" customHeight="1">
      <c r="A386" s="78"/>
    </row>
    <row r="387" ht="15.75" customHeight="1">
      <c r="A387" s="78"/>
    </row>
    <row r="388" ht="15.75" customHeight="1">
      <c r="A388" s="78"/>
    </row>
    <row r="389" ht="15.75" customHeight="1">
      <c r="A389" s="78"/>
    </row>
    <row r="390" ht="15.75" customHeight="1">
      <c r="A390" s="78"/>
    </row>
    <row r="391" ht="15.75" customHeight="1">
      <c r="A391" s="78"/>
    </row>
    <row r="392" ht="15.75" customHeight="1">
      <c r="A392" s="78"/>
    </row>
    <row r="393" ht="15.75" customHeight="1">
      <c r="A393" s="78"/>
    </row>
    <row r="394" ht="15.75" customHeight="1">
      <c r="A394" s="78"/>
    </row>
    <row r="395" ht="15.75" customHeight="1">
      <c r="A395" s="78"/>
    </row>
    <row r="396" ht="15.75" customHeight="1">
      <c r="A396" s="78"/>
    </row>
    <row r="397" ht="15.75" customHeight="1">
      <c r="A397" s="78"/>
    </row>
    <row r="398" ht="15.75" customHeight="1">
      <c r="A398" s="78"/>
    </row>
    <row r="399" ht="15.75" customHeight="1">
      <c r="A399" s="78"/>
    </row>
    <row r="400" ht="15.75" customHeight="1">
      <c r="A400" s="78"/>
    </row>
    <row r="401" ht="15.75" customHeight="1">
      <c r="A401" s="78"/>
    </row>
    <row r="402" ht="15.75" customHeight="1">
      <c r="A402" s="78"/>
    </row>
    <row r="403" ht="15.75" customHeight="1">
      <c r="A403" s="78"/>
    </row>
    <row r="404" ht="15.75" customHeight="1">
      <c r="A404" s="78"/>
    </row>
    <row r="405" ht="15.75" customHeight="1">
      <c r="A405" s="78"/>
    </row>
    <row r="406" ht="15.75" customHeight="1">
      <c r="A406" s="78"/>
    </row>
    <row r="407" ht="15.75" customHeight="1">
      <c r="A407" s="78"/>
    </row>
    <row r="408" ht="15.75" customHeight="1">
      <c r="A408" s="78"/>
    </row>
    <row r="409" ht="15.75" customHeight="1">
      <c r="A409" s="78"/>
    </row>
    <row r="410" ht="15.75" customHeight="1">
      <c r="A410" s="78"/>
    </row>
    <row r="411" ht="15.75" customHeight="1">
      <c r="A411" s="78"/>
    </row>
    <row r="412" ht="15.75" customHeight="1">
      <c r="A412" s="78"/>
    </row>
    <row r="413" ht="15.75" customHeight="1">
      <c r="A413" s="78"/>
    </row>
    <row r="414" ht="15.75" customHeight="1">
      <c r="A414" s="78"/>
    </row>
    <row r="415" ht="15.75" customHeight="1">
      <c r="A415" s="78"/>
    </row>
    <row r="416" ht="15.75" customHeight="1">
      <c r="A416" s="78"/>
    </row>
    <row r="417" ht="15.75" customHeight="1">
      <c r="A417" s="78"/>
    </row>
    <row r="418" ht="15.75" customHeight="1">
      <c r="A418" s="78"/>
    </row>
    <row r="419" ht="15.75" customHeight="1">
      <c r="A419" s="78"/>
    </row>
    <row r="420" ht="15.75" customHeight="1">
      <c r="A420" s="78"/>
    </row>
    <row r="421" ht="15.75" customHeight="1">
      <c r="A421" s="78"/>
    </row>
    <row r="422" ht="15.75" customHeight="1">
      <c r="A422" s="78"/>
    </row>
    <row r="423" ht="15.75" customHeight="1">
      <c r="A423" s="78"/>
    </row>
    <row r="424" ht="15.75" customHeight="1">
      <c r="A424" s="78"/>
    </row>
    <row r="425" ht="15.75" customHeight="1">
      <c r="A425" s="78"/>
    </row>
    <row r="426" ht="15.75" customHeight="1">
      <c r="A426" s="78"/>
    </row>
    <row r="427" ht="15.75" customHeight="1">
      <c r="A427" s="78"/>
    </row>
    <row r="428" ht="15.75" customHeight="1">
      <c r="A428" s="78"/>
    </row>
    <row r="429" ht="15.75" customHeight="1">
      <c r="A429" s="78"/>
    </row>
    <row r="430" ht="15.75" customHeight="1">
      <c r="A430" s="78"/>
    </row>
    <row r="431" ht="15.75" customHeight="1">
      <c r="A431" s="78"/>
    </row>
    <row r="432" ht="15.75" customHeight="1">
      <c r="A432" s="78"/>
    </row>
    <row r="433" ht="15.75" customHeight="1">
      <c r="A433" s="78"/>
    </row>
    <row r="434" ht="15.75" customHeight="1">
      <c r="A434" s="78"/>
    </row>
    <row r="435" ht="15.75" customHeight="1">
      <c r="A435" s="78"/>
    </row>
    <row r="436" ht="15.75" customHeight="1">
      <c r="A436" s="78"/>
    </row>
    <row r="437" ht="15.75" customHeight="1">
      <c r="A437" s="78"/>
    </row>
    <row r="438" ht="15.75" customHeight="1">
      <c r="A438" s="78"/>
    </row>
    <row r="439" ht="15.75" customHeight="1">
      <c r="A439" s="78"/>
    </row>
    <row r="440" ht="15.75" customHeight="1">
      <c r="A440" s="78"/>
    </row>
    <row r="441" ht="15.75" customHeight="1">
      <c r="A441" s="78"/>
    </row>
    <row r="442" ht="15.75" customHeight="1">
      <c r="A442" s="78"/>
    </row>
    <row r="443" ht="15.75" customHeight="1">
      <c r="A443" s="78"/>
    </row>
    <row r="444" ht="15.75" customHeight="1">
      <c r="A444" s="78"/>
    </row>
    <row r="445" ht="15.75" customHeight="1">
      <c r="A445" s="78"/>
    </row>
    <row r="446" ht="15.75" customHeight="1">
      <c r="A446" s="78"/>
    </row>
    <row r="447" ht="15.75" customHeight="1">
      <c r="A447" s="78"/>
    </row>
    <row r="448" ht="15.75" customHeight="1">
      <c r="A448" s="78"/>
    </row>
    <row r="449" ht="15.75" customHeight="1">
      <c r="A449" s="78"/>
    </row>
    <row r="450" ht="15.75" customHeight="1">
      <c r="A450" s="78"/>
    </row>
    <row r="451" ht="15.75" customHeight="1">
      <c r="A451" s="78"/>
    </row>
    <row r="452" ht="15.75" customHeight="1">
      <c r="A452" s="78"/>
    </row>
    <row r="453" ht="15.75" customHeight="1">
      <c r="A453" s="78"/>
    </row>
    <row r="454" ht="15.75" customHeight="1">
      <c r="A454" s="78"/>
    </row>
    <row r="455" ht="15.75" customHeight="1">
      <c r="A455" s="78"/>
    </row>
    <row r="456" ht="15.75" customHeight="1">
      <c r="A456" s="78"/>
    </row>
    <row r="457" ht="15.75" customHeight="1">
      <c r="A457" s="78"/>
    </row>
    <row r="458" ht="15.75" customHeight="1">
      <c r="A458" s="78"/>
    </row>
    <row r="459" ht="15.75" customHeight="1">
      <c r="A459" s="78"/>
    </row>
    <row r="460" ht="15.75" customHeight="1">
      <c r="A460" s="78"/>
    </row>
    <row r="461" ht="15.75" customHeight="1">
      <c r="A461" s="78"/>
    </row>
    <row r="462" ht="15.75" customHeight="1">
      <c r="A462" s="78"/>
    </row>
    <row r="463" ht="15.75" customHeight="1">
      <c r="A463" s="78"/>
    </row>
    <row r="464" ht="15.75" customHeight="1">
      <c r="A464" s="78"/>
    </row>
    <row r="465" ht="15.75" customHeight="1">
      <c r="A465" s="78"/>
    </row>
    <row r="466" ht="15.75" customHeight="1">
      <c r="A466" s="78"/>
    </row>
    <row r="467" ht="15.75" customHeight="1">
      <c r="A467" s="78"/>
    </row>
    <row r="468" ht="15.75" customHeight="1">
      <c r="A468" s="78"/>
    </row>
    <row r="469" ht="15.75" customHeight="1">
      <c r="A469" s="78"/>
    </row>
    <row r="470" ht="15.75" customHeight="1">
      <c r="A470" s="78"/>
    </row>
    <row r="471" ht="15.75" customHeight="1">
      <c r="A471" s="78"/>
    </row>
    <row r="472" ht="15.75" customHeight="1">
      <c r="A472" s="78"/>
    </row>
    <row r="473" ht="15.75" customHeight="1">
      <c r="A473" s="78"/>
    </row>
    <row r="474" ht="15.75" customHeight="1">
      <c r="A474" s="78"/>
    </row>
    <row r="475" ht="15.75" customHeight="1">
      <c r="A475" s="78"/>
    </row>
    <row r="476" ht="15.75" customHeight="1">
      <c r="A476" s="78"/>
    </row>
    <row r="477" ht="15.75" customHeight="1">
      <c r="A477" s="78"/>
    </row>
    <row r="478" ht="15.75" customHeight="1">
      <c r="A478" s="78"/>
    </row>
    <row r="479" ht="15.75" customHeight="1">
      <c r="A479" s="78"/>
    </row>
    <row r="480" ht="15.75" customHeight="1">
      <c r="A480" s="78"/>
    </row>
    <row r="481" ht="15.75" customHeight="1">
      <c r="A481" s="78"/>
    </row>
    <row r="482" ht="15.75" customHeight="1">
      <c r="A482" s="78"/>
    </row>
    <row r="483" ht="15.75" customHeight="1">
      <c r="A483" s="78"/>
    </row>
    <row r="484" ht="15.75" customHeight="1">
      <c r="A484" s="78"/>
    </row>
    <row r="485" ht="15.75" customHeight="1">
      <c r="A485" s="78"/>
    </row>
    <row r="486" ht="15.75" customHeight="1">
      <c r="A486" s="78"/>
    </row>
    <row r="487" ht="15.75" customHeight="1">
      <c r="A487" s="78"/>
    </row>
    <row r="488" ht="15.75" customHeight="1">
      <c r="A488" s="78"/>
    </row>
    <row r="489" ht="15.75" customHeight="1">
      <c r="A489" s="78"/>
    </row>
    <row r="490" ht="15.75" customHeight="1">
      <c r="A490" s="78"/>
    </row>
    <row r="491" ht="15.75" customHeight="1">
      <c r="A491" s="78"/>
    </row>
    <row r="492" ht="15.75" customHeight="1">
      <c r="A492" s="78"/>
    </row>
    <row r="493" ht="15.75" customHeight="1">
      <c r="A493" s="78"/>
    </row>
    <row r="494" ht="15.75" customHeight="1">
      <c r="A494" s="78"/>
    </row>
    <row r="495" ht="15.75" customHeight="1">
      <c r="A495" s="78"/>
    </row>
    <row r="496" ht="15.75" customHeight="1">
      <c r="A496" s="78"/>
    </row>
    <row r="497" ht="15.75" customHeight="1">
      <c r="A497" s="78"/>
    </row>
    <row r="498" ht="15.75" customHeight="1">
      <c r="A498" s="78"/>
    </row>
    <row r="499" ht="15.75" customHeight="1">
      <c r="A499" s="78"/>
    </row>
    <row r="500" ht="15.75" customHeight="1">
      <c r="A500" s="78"/>
    </row>
    <row r="501" ht="15.75" customHeight="1">
      <c r="A501" s="78"/>
    </row>
    <row r="502" ht="15.75" customHeight="1">
      <c r="A502" s="78"/>
    </row>
    <row r="503" ht="15.75" customHeight="1">
      <c r="A503" s="78"/>
    </row>
    <row r="504" ht="15.75" customHeight="1">
      <c r="A504" s="78"/>
    </row>
    <row r="505" ht="15.75" customHeight="1">
      <c r="A505" s="78"/>
    </row>
    <row r="506" ht="15.75" customHeight="1">
      <c r="A506" s="78"/>
    </row>
    <row r="507" ht="15.75" customHeight="1">
      <c r="A507" s="78"/>
    </row>
    <row r="508" ht="15.75" customHeight="1">
      <c r="A508" s="78"/>
    </row>
    <row r="509" ht="15.75" customHeight="1">
      <c r="A509" s="78"/>
    </row>
    <row r="510" ht="15.75" customHeight="1">
      <c r="A510" s="78"/>
    </row>
    <row r="511" ht="15.75" customHeight="1">
      <c r="A511" s="78"/>
    </row>
    <row r="512" ht="15.75" customHeight="1">
      <c r="A512" s="78"/>
    </row>
    <row r="513" ht="15.75" customHeight="1">
      <c r="A513" s="78"/>
    </row>
    <row r="514" ht="15.75" customHeight="1">
      <c r="A514" s="78"/>
    </row>
    <row r="515" ht="15.75" customHeight="1">
      <c r="A515" s="78"/>
    </row>
    <row r="516" ht="15.75" customHeight="1">
      <c r="A516" s="78"/>
    </row>
    <row r="517" ht="15.75" customHeight="1">
      <c r="A517" s="78"/>
    </row>
    <row r="518" ht="15.75" customHeight="1">
      <c r="A518" s="78"/>
    </row>
    <row r="519" ht="15.75" customHeight="1">
      <c r="A519" s="78"/>
    </row>
    <row r="520" ht="15.75" customHeight="1">
      <c r="A520" s="78"/>
    </row>
    <row r="521" ht="15.75" customHeight="1">
      <c r="A521" s="78"/>
    </row>
    <row r="522" ht="15.75" customHeight="1">
      <c r="A522" s="78"/>
    </row>
    <row r="523" ht="15.75" customHeight="1">
      <c r="A523" s="78"/>
    </row>
    <row r="524" ht="15.75" customHeight="1">
      <c r="A524" s="78"/>
    </row>
    <row r="525" ht="15.75" customHeight="1">
      <c r="A525" s="78"/>
    </row>
    <row r="526" ht="15.75" customHeight="1">
      <c r="A526" s="78"/>
    </row>
    <row r="527" ht="15.75" customHeight="1">
      <c r="A527" s="78"/>
    </row>
    <row r="528" ht="15.75" customHeight="1">
      <c r="A528" s="78"/>
    </row>
    <row r="529" ht="15.75" customHeight="1">
      <c r="A529" s="78"/>
    </row>
    <row r="530" ht="15.75" customHeight="1">
      <c r="A530" s="78"/>
    </row>
    <row r="531" ht="15.75" customHeight="1">
      <c r="A531" s="78"/>
    </row>
    <row r="532" ht="15.75" customHeight="1">
      <c r="A532" s="78"/>
    </row>
    <row r="533" ht="15.75" customHeight="1">
      <c r="A533" s="78"/>
    </row>
    <row r="534" ht="15.75" customHeight="1">
      <c r="A534" s="78"/>
    </row>
    <row r="535" ht="15.75" customHeight="1">
      <c r="A535" s="78"/>
    </row>
    <row r="536" ht="15.75" customHeight="1">
      <c r="A536" s="78"/>
    </row>
    <row r="537" ht="15.75" customHeight="1">
      <c r="A537" s="78"/>
    </row>
    <row r="538" ht="15.75" customHeight="1">
      <c r="A538" s="78"/>
    </row>
    <row r="539" ht="15.75" customHeight="1">
      <c r="A539" s="78"/>
    </row>
    <row r="540" ht="15.75" customHeight="1">
      <c r="A540" s="78"/>
    </row>
    <row r="541" ht="15.75" customHeight="1">
      <c r="A541" s="78"/>
    </row>
    <row r="542" ht="15.75" customHeight="1">
      <c r="A542" s="78"/>
    </row>
    <row r="543" ht="15.75" customHeight="1">
      <c r="A543" s="78"/>
    </row>
    <row r="544" ht="15.75" customHeight="1">
      <c r="A544" s="78"/>
    </row>
    <row r="545" ht="15.75" customHeight="1">
      <c r="A545" s="78"/>
    </row>
    <row r="546" ht="15.75" customHeight="1">
      <c r="A546" s="78"/>
    </row>
    <row r="547" ht="15.75" customHeight="1">
      <c r="A547" s="78"/>
    </row>
    <row r="548" ht="15.75" customHeight="1">
      <c r="A548" s="78"/>
    </row>
    <row r="549" ht="15.75" customHeight="1">
      <c r="A549" s="78"/>
    </row>
    <row r="550" ht="15.75" customHeight="1">
      <c r="A550" s="78"/>
    </row>
    <row r="551" ht="15.75" customHeight="1">
      <c r="A551" s="78"/>
    </row>
    <row r="552" ht="15.75" customHeight="1">
      <c r="A552" s="78"/>
    </row>
    <row r="553" ht="15.75" customHeight="1">
      <c r="A553" s="78"/>
    </row>
    <row r="554" ht="15.75" customHeight="1">
      <c r="A554" s="78"/>
    </row>
    <row r="555" ht="15.75" customHeight="1">
      <c r="A555" s="78"/>
    </row>
    <row r="556" ht="15.75" customHeight="1">
      <c r="A556" s="78"/>
    </row>
    <row r="557" ht="15.75" customHeight="1">
      <c r="A557" s="78"/>
    </row>
    <row r="558" ht="15.75" customHeight="1">
      <c r="A558" s="78"/>
    </row>
    <row r="559" ht="15.75" customHeight="1">
      <c r="A559" s="78"/>
    </row>
    <row r="560" ht="15.75" customHeight="1">
      <c r="A560" s="78"/>
    </row>
    <row r="561" ht="15.75" customHeight="1">
      <c r="A561" s="78"/>
    </row>
    <row r="562" ht="15.75" customHeight="1">
      <c r="A562" s="78"/>
    </row>
    <row r="563" ht="15.75" customHeight="1">
      <c r="A563" s="78"/>
    </row>
    <row r="564" ht="15.75" customHeight="1">
      <c r="A564" s="78"/>
    </row>
    <row r="565" ht="15.75" customHeight="1">
      <c r="A565" s="78"/>
    </row>
    <row r="566" ht="15.75" customHeight="1">
      <c r="A566" s="78"/>
    </row>
    <row r="567" ht="15.75" customHeight="1">
      <c r="A567" s="78"/>
    </row>
    <row r="568" ht="15.75" customHeight="1">
      <c r="A568" s="78"/>
    </row>
    <row r="569" ht="15.75" customHeight="1">
      <c r="A569" s="78"/>
    </row>
    <row r="570" ht="15.75" customHeight="1">
      <c r="A570" s="78"/>
    </row>
    <row r="571" ht="15.75" customHeight="1">
      <c r="A571" s="78"/>
    </row>
    <row r="572" ht="15.75" customHeight="1">
      <c r="A572" s="78"/>
    </row>
    <row r="573" ht="15.75" customHeight="1">
      <c r="A573" s="78"/>
    </row>
    <row r="574" ht="15.75" customHeight="1">
      <c r="A574" s="78"/>
    </row>
    <row r="575" ht="15.75" customHeight="1">
      <c r="A575" s="78"/>
    </row>
    <row r="576" ht="15.75" customHeight="1">
      <c r="A576" s="78"/>
    </row>
    <row r="577" ht="15.75" customHeight="1">
      <c r="A577" s="78"/>
    </row>
    <row r="578" ht="15.75" customHeight="1">
      <c r="A578" s="78"/>
    </row>
    <row r="579" ht="15.75" customHeight="1">
      <c r="A579" s="78"/>
    </row>
    <row r="580" ht="15.75" customHeight="1">
      <c r="A580" s="78"/>
    </row>
    <row r="581" ht="15.75" customHeight="1">
      <c r="A581" s="78"/>
    </row>
    <row r="582" ht="15.75" customHeight="1">
      <c r="A582" s="78"/>
    </row>
    <row r="583" ht="15.75" customHeight="1">
      <c r="A583" s="78"/>
    </row>
    <row r="584" ht="15.75" customHeight="1">
      <c r="A584" s="78"/>
    </row>
    <row r="585" ht="15.75" customHeight="1">
      <c r="A585" s="78"/>
    </row>
    <row r="586" ht="15.75" customHeight="1">
      <c r="A586" s="78"/>
    </row>
    <row r="587" ht="15.75" customHeight="1">
      <c r="A587" s="78"/>
    </row>
    <row r="588" ht="15.75" customHeight="1">
      <c r="A588" s="78"/>
    </row>
    <row r="589" ht="15.75" customHeight="1">
      <c r="A589" s="78"/>
    </row>
    <row r="590" ht="15.75" customHeight="1">
      <c r="A590" s="78"/>
    </row>
    <row r="591" ht="15.75" customHeight="1">
      <c r="A591" s="78"/>
    </row>
    <row r="592" ht="15.75" customHeight="1">
      <c r="A592" s="78"/>
    </row>
    <row r="593" ht="15.75" customHeight="1">
      <c r="A593" s="78"/>
    </row>
    <row r="594" ht="15.75" customHeight="1">
      <c r="A594" s="78"/>
    </row>
    <row r="595" ht="15.75" customHeight="1">
      <c r="A595" s="78"/>
    </row>
    <row r="596" ht="15.75" customHeight="1">
      <c r="A596" s="78"/>
    </row>
    <row r="597" ht="15.75" customHeight="1">
      <c r="A597" s="78"/>
    </row>
    <row r="598" ht="15.75" customHeight="1">
      <c r="A598" s="78"/>
    </row>
    <row r="599" ht="15.75" customHeight="1">
      <c r="A599" s="78"/>
    </row>
    <row r="600" ht="15.75" customHeight="1">
      <c r="A600" s="78"/>
    </row>
    <row r="601" ht="15.75" customHeight="1">
      <c r="A601" s="78"/>
    </row>
    <row r="602" ht="15.75" customHeight="1">
      <c r="A602" s="78"/>
    </row>
    <row r="603" ht="15.75" customHeight="1">
      <c r="A603" s="78"/>
    </row>
    <row r="604" ht="15.75" customHeight="1">
      <c r="A604" s="78"/>
    </row>
    <row r="605" ht="15.75" customHeight="1">
      <c r="A605" s="78"/>
    </row>
    <row r="606" ht="15.75" customHeight="1">
      <c r="A606" s="78"/>
    </row>
    <row r="607" ht="15.75" customHeight="1">
      <c r="A607" s="78"/>
    </row>
    <row r="608" ht="15.75" customHeight="1">
      <c r="A608" s="78"/>
    </row>
    <row r="609" ht="15.75" customHeight="1">
      <c r="A609" s="78"/>
    </row>
    <row r="610" ht="15.75" customHeight="1">
      <c r="A610" s="78"/>
    </row>
    <row r="611" ht="15.75" customHeight="1">
      <c r="A611" s="78"/>
    </row>
    <row r="612" ht="15.75" customHeight="1">
      <c r="A612" s="78"/>
    </row>
    <row r="613" ht="15.75" customHeight="1">
      <c r="A613" s="78"/>
    </row>
    <row r="614" ht="15.75" customHeight="1">
      <c r="A614" s="78"/>
    </row>
    <row r="615" ht="15.75" customHeight="1">
      <c r="A615" s="78"/>
    </row>
    <row r="616" ht="15.75" customHeight="1">
      <c r="A616" s="78"/>
    </row>
    <row r="617" ht="15.75" customHeight="1">
      <c r="A617" s="78"/>
    </row>
    <row r="618" ht="15.75" customHeight="1">
      <c r="A618" s="78"/>
    </row>
    <row r="619" ht="15.75" customHeight="1">
      <c r="A619" s="78"/>
    </row>
    <row r="620" ht="15.75" customHeight="1">
      <c r="A620" s="78"/>
    </row>
    <row r="621" ht="15.75" customHeight="1">
      <c r="A621" s="78"/>
    </row>
    <row r="622" ht="15.75" customHeight="1">
      <c r="A622" s="78"/>
    </row>
    <row r="623" ht="15.75" customHeight="1">
      <c r="A623" s="78"/>
    </row>
    <row r="624" ht="15.75" customHeight="1">
      <c r="A624" s="78"/>
    </row>
    <row r="625" ht="15.75" customHeight="1">
      <c r="A625" s="78"/>
    </row>
    <row r="626" ht="15.75" customHeight="1">
      <c r="A626" s="78"/>
    </row>
    <row r="627" ht="15.75" customHeight="1">
      <c r="A627" s="78"/>
    </row>
    <row r="628" ht="15.75" customHeight="1">
      <c r="A628" s="78"/>
    </row>
    <row r="629" ht="15.75" customHeight="1">
      <c r="A629" s="78"/>
    </row>
    <row r="630" ht="15.75" customHeight="1">
      <c r="A630" s="78"/>
    </row>
    <row r="631" ht="15.75" customHeight="1">
      <c r="A631" s="78"/>
    </row>
    <row r="632" ht="15.75" customHeight="1">
      <c r="A632" s="78"/>
    </row>
    <row r="633" ht="15.75" customHeight="1">
      <c r="A633" s="78"/>
    </row>
    <row r="634" ht="15.75" customHeight="1">
      <c r="A634" s="78"/>
    </row>
    <row r="635" ht="15.75" customHeight="1">
      <c r="A635" s="78"/>
    </row>
    <row r="636" ht="15.75" customHeight="1">
      <c r="A636" s="78"/>
    </row>
    <row r="637" ht="15.75" customHeight="1">
      <c r="A637" s="78"/>
    </row>
    <row r="638" ht="15.75" customHeight="1">
      <c r="A638" s="78"/>
    </row>
    <row r="639" ht="15.75" customHeight="1">
      <c r="A639" s="78"/>
    </row>
    <row r="640" ht="15.75" customHeight="1">
      <c r="A640" s="78"/>
    </row>
    <row r="641" ht="15.75" customHeight="1">
      <c r="A641" s="78"/>
    </row>
    <row r="642" ht="15.75" customHeight="1">
      <c r="A642" s="78"/>
    </row>
    <row r="643" ht="15.75" customHeight="1">
      <c r="A643" s="78"/>
    </row>
    <row r="644" ht="15.75" customHeight="1">
      <c r="A644" s="78"/>
    </row>
    <row r="645" ht="15.75" customHeight="1">
      <c r="A645" s="78"/>
    </row>
    <row r="646" ht="15.75" customHeight="1">
      <c r="A646" s="78"/>
    </row>
    <row r="647" ht="15.75" customHeight="1">
      <c r="A647" s="78"/>
    </row>
    <row r="648" ht="15.75" customHeight="1">
      <c r="A648" s="78"/>
    </row>
    <row r="649" ht="15.75" customHeight="1">
      <c r="A649" s="78"/>
    </row>
    <row r="650" ht="15.75" customHeight="1">
      <c r="A650" s="78"/>
    </row>
    <row r="651" ht="15.75" customHeight="1">
      <c r="A651" s="78"/>
    </row>
    <row r="652" ht="15.75" customHeight="1">
      <c r="A652" s="78"/>
    </row>
    <row r="653" ht="15.75" customHeight="1">
      <c r="A653" s="78"/>
    </row>
    <row r="654" ht="15.75" customHeight="1">
      <c r="A654" s="78"/>
    </row>
    <row r="655" ht="15.75" customHeight="1">
      <c r="A655" s="78"/>
    </row>
    <row r="656" ht="15.75" customHeight="1">
      <c r="A656" s="78"/>
    </row>
    <row r="657" ht="15.75" customHeight="1">
      <c r="A657" s="78"/>
    </row>
    <row r="658" ht="15.75" customHeight="1">
      <c r="A658" s="78"/>
    </row>
    <row r="659" ht="15.75" customHeight="1">
      <c r="A659" s="78"/>
    </row>
    <row r="660" ht="15.75" customHeight="1">
      <c r="A660" s="78"/>
    </row>
    <row r="661" ht="15.75" customHeight="1">
      <c r="A661" s="78"/>
    </row>
    <row r="662" ht="15.75" customHeight="1">
      <c r="A662" s="78"/>
    </row>
    <row r="663" ht="15.75" customHeight="1">
      <c r="A663" s="78"/>
    </row>
    <row r="664" ht="15.75" customHeight="1">
      <c r="A664" s="78"/>
    </row>
    <row r="665" ht="15.75" customHeight="1">
      <c r="A665" s="78"/>
    </row>
    <row r="666" ht="15.75" customHeight="1">
      <c r="A666" s="78"/>
    </row>
    <row r="667" ht="15.75" customHeight="1">
      <c r="A667" s="78"/>
    </row>
    <row r="668" ht="15.75" customHeight="1">
      <c r="A668" s="78"/>
    </row>
    <row r="669" ht="15.75" customHeight="1">
      <c r="A669" s="78"/>
    </row>
    <row r="670" ht="15.75" customHeight="1">
      <c r="A670" s="78"/>
    </row>
    <row r="671" ht="15.75" customHeight="1">
      <c r="A671" s="78"/>
    </row>
    <row r="672" ht="15.75" customHeight="1">
      <c r="A672" s="78"/>
    </row>
    <row r="673" ht="15.75" customHeight="1">
      <c r="A673" s="78"/>
    </row>
    <row r="674" ht="15.75" customHeight="1">
      <c r="A674" s="78"/>
    </row>
    <row r="675" ht="15.75" customHeight="1">
      <c r="A675" s="78"/>
    </row>
    <row r="676" ht="15.75" customHeight="1">
      <c r="A676" s="78"/>
    </row>
    <row r="677" ht="15.75" customHeight="1">
      <c r="A677" s="78"/>
    </row>
    <row r="678" ht="15.75" customHeight="1">
      <c r="A678" s="78"/>
    </row>
    <row r="679" ht="15.75" customHeight="1">
      <c r="A679" s="78"/>
    </row>
    <row r="680" ht="15.75" customHeight="1">
      <c r="A680" s="78"/>
    </row>
    <row r="681" ht="15.75" customHeight="1">
      <c r="A681" s="78"/>
    </row>
    <row r="682" ht="15.75" customHeight="1">
      <c r="A682" s="78"/>
    </row>
    <row r="683" ht="15.75" customHeight="1">
      <c r="A683" s="78"/>
    </row>
    <row r="684" ht="15.75" customHeight="1">
      <c r="A684" s="78"/>
    </row>
    <row r="685" ht="15.75" customHeight="1">
      <c r="A685" s="78"/>
    </row>
    <row r="686" ht="15.75" customHeight="1">
      <c r="A686" s="78"/>
    </row>
    <row r="687" ht="15.75" customHeight="1">
      <c r="A687" s="78"/>
    </row>
    <row r="688" ht="15.75" customHeight="1">
      <c r="A688" s="78"/>
    </row>
    <row r="689" ht="15.75" customHeight="1">
      <c r="A689" s="78"/>
    </row>
    <row r="690" ht="15.75" customHeight="1">
      <c r="A690" s="78"/>
    </row>
    <row r="691" ht="15.75" customHeight="1">
      <c r="A691" s="78"/>
    </row>
    <row r="692" ht="15.75" customHeight="1">
      <c r="A692" s="78"/>
    </row>
    <row r="693" ht="15.75" customHeight="1">
      <c r="A693" s="78"/>
    </row>
    <row r="694" ht="15.75" customHeight="1">
      <c r="A694" s="78"/>
    </row>
    <row r="695" ht="15.75" customHeight="1">
      <c r="A695" s="78"/>
    </row>
    <row r="696" ht="15.75" customHeight="1">
      <c r="A696" s="78"/>
    </row>
    <row r="697" ht="15.75" customHeight="1">
      <c r="A697" s="78"/>
    </row>
    <row r="698" ht="15.75" customHeight="1">
      <c r="A698" s="78"/>
    </row>
    <row r="699" ht="15.75" customHeight="1">
      <c r="A699" s="78"/>
    </row>
    <row r="700" ht="15.75" customHeight="1">
      <c r="A700" s="78"/>
    </row>
    <row r="701" ht="15.75" customHeight="1">
      <c r="A701" s="78"/>
    </row>
    <row r="702" ht="15.75" customHeight="1">
      <c r="A702" s="78"/>
    </row>
    <row r="703" ht="15.75" customHeight="1">
      <c r="A703" s="78"/>
    </row>
    <row r="704" ht="15.75" customHeight="1">
      <c r="A704" s="78"/>
    </row>
    <row r="705" ht="15.75" customHeight="1">
      <c r="A705" s="78"/>
    </row>
    <row r="706" ht="15.75" customHeight="1">
      <c r="A706" s="78"/>
    </row>
    <row r="707" ht="15.75" customHeight="1">
      <c r="A707" s="78"/>
    </row>
    <row r="708" ht="15.75" customHeight="1">
      <c r="A708" s="78"/>
    </row>
    <row r="709" ht="15.75" customHeight="1">
      <c r="A709" s="78"/>
    </row>
    <row r="710" ht="15.75" customHeight="1">
      <c r="A710" s="78"/>
    </row>
    <row r="711" ht="15.75" customHeight="1">
      <c r="A711" s="78"/>
    </row>
    <row r="712" ht="15.75" customHeight="1">
      <c r="A712" s="78"/>
    </row>
    <row r="713" ht="15.75" customHeight="1">
      <c r="A713" s="78"/>
    </row>
    <row r="714" ht="15.75" customHeight="1">
      <c r="A714" s="78"/>
    </row>
    <row r="715" ht="15.75" customHeight="1">
      <c r="A715" s="78"/>
    </row>
    <row r="716" ht="15.75" customHeight="1">
      <c r="A716" s="78"/>
    </row>
    <row r="717" ht="15.75" customHeight="1">
      <c r="A717" s="78"/>
    </row>
    <row r="718" ht="15.75" customHeight="1">
      <c r="A718" s="78"/>
    </row>
    <row r="719" ht="15.75" customHeight="1">
      <c r="A719" s="78"/>
    </row>
    <row r="720" ht="15.75" customHeight="1">
      <c r="A720" s="78"/>
    </row>
    <row r="721" ht="15.75" customHeight="1">
      <c r="A721" s="78"/>
    </row>
    <row r="722" ht="15.75" customHeight="1">
      <c r="A722" s="78"/>
    </row>
    <row r="723" ht="15.75" customHeight="1">
      <c r="A723" s="78"/>
    </row>
    <row r="724" ht="15.75" customHeight="1">
      <c r="A724" s="78"/>
    </row>
    <row r="725" ht="15.75" customHeight="1">
      <c r="A725" s="78"/>
    </row>
    <row r="726" ht="15.75" customHeight="1">
      <c r="A726" s="78"/>
    </row>
    <row r="727" ht="15.75" customHeight="1">
      <c r="A727" s="78"/>
    </row>
    <row r="728" ht="15.75" customHeight="1">
      <c r="A728" s="78"/>
    </row>
    <row r="729" ht="15.75" customHeight="1">
      <c r="A729" s="78"/>
    </row>
    <row r="730" ht="15.75" customHeight="1">
      <c r="A730" s="78"/>
    </row>
    <row r="731" ht="15.75" customHeight="1">
      <c r="A731" s="78"/>
    </row>
    <row r="732" ht="15.75" customHeight="1">
      <c r="A732" s="78"/>
    </row>
    <row r="733" ht="15.75" customHeight="1">
      <c r="A733" s="78"/>
    </row>
    <row r="734" ht="15.75" customHeight="1">
      <c r="A734" s="78"/>
    </row>
    <row r="735" ht="15.75" customHeight="1">
      <c r="A735" s="78"/>
    </row>
    <row r="736" ht="15.75" customHeight="1">
      <c r="A736" s="78"/>
    </row>
    <row r="737" ht="15.75" customHeight="1">
      <c r="A737" s="78"/>
    </row>
    <row r="738" ht="15.75" customHeight="1">
      <c r="A738" s="78"/>
    </row>
    <row r="739" ht="15.75" customHeight="1">
      <c r="A739" s="78"/>
    </row>
    <row r="740" ht="15.75" customHeight="1">
      <c r="A740" s="78"/>
    </row>
    <row r="741" ht="15.75" customHeight="1">
      <c r="A741" s="78"/>
    </row>
    <row r="742" ht="15.75" customHeight="1">
      <c r="A742" s="78"/>
    </row>
    <row r="743" ht="15.75" customHeight="1">
      <c r="A743" s="78"/>
    </row>
    <row r="744" ht="15.75" customHeight="1">
      <c r="A744" s="78"/>
    </row>
    <row r="745" ht="15.75" customHeight="1">
      <c r="A745" s="78"/>
    </row>
    <row r="746" ht="15.75" customHeight="1">
      <c r="A746" s="78"/>
    </row>
    <row r="747" ht="15.75" customHeight="1">
      <c r="A747" s="78"/>
    </row>
    <row r="748" ht="15.75" customHeight="1">
      <c r="A748" s="78"/>
    </row>
    <row r="749" ht="15.75" customHeight="1">
      <c r="A749" s="78"/>
    </row>
    <row r="750" ht="15.75" customHeight="1">
      <c r="A750" s="78"/>
    </row>
    <row r="751" ht="15.75" customHeight="1">
      <c r="A751" s="78"/>
    </row>
    <row r="752" ht="15.75" customHeight="1">
      <c r="A752" s="78"/>
    </row>
    <row r="753" ht="15.75" customHeight="1">
      <c r="A753" s="78"/>
    </row>
    <row r="754" ht="15.75" customHeight="1">
      <c r="A754" s="78"/>
    </row>
    <row r="755" ht="15.75" customHeight="1">
      <c r="A755" s="78"/>
    </row>
    <row r="756" ht="15.75" customHeight="1">
      <c r="A756" s="78"/>
    </row>
    <row r="757" ht="15.75" customHeight="1">
      <c r="A757" s="78"/>
    </row>
    <row r="758" ht="15.75" customHeight="1">
      <c r="A758" s="78"/>
    </row>
    <row r="759" ht="15.75" customHeight="1">
      <c r="A759" s="78"/>
    </row>
    <row r="760" ht="15.75" customHeight="1">
      <c r="A760" s="78"/>
    </row>
    <row r="761" ht="15.75" customHeight="1">
      <c r="A761" s="78"/>
    </row>
    <row r="762" ht="15.75" customHeight="1">
      <c r="A762" s="78"/>
    </row>
    <row r="763" ht="15.75" customHeight="1">
      <c r="A763" s="78"/>
    </row>
    <row r="764" ht="15.75" customHeight="1">
      <c r="A764" s="78"/>
    </row>
    <row r="765" ht="15.75" customHeight="1">
      <c r="A765" s="78"/>
    </row>
    <row r="766" ht="15.75" customHeight="1">
      <c r="A766" s="78"/>
    </row>
    <row r="767" ht="15.75" customHeight="1">
      <c r="A767" s="78"/>
    </row>
    <row r="768" ht="15.75" customHeight="1">
      <c r="A768" s="78"/>
    </row>
    <row r="769" ht="15.75" customHeight="1">
      <c r="A769" s="78"/>
    </row>
    <row r="770" ht="15.75" customHeight="1">
      <c r="A770" s="78"/>
    </row>
    <row r="771" ht="15.75" customHeight="1">
      <c r="A771" s="78"/>
    </row>
    <row r="772" ht="15.75" customHeight="1">
      <c r="A772" s="78"/>
    </row>
    <row r="773" ht="15.75" customHeight="1">
      <c r="A773" s="78"/>
    </row>
    <row r="774" ht="15.75" customHeight="1">
      <c r="A774" s="78"/>
    </row>
    <row r="775" ht="15.75" customHeight="1">
      <c r="A775" s="78"/>
    </row>
    <row r="776" ht="15.75" customHeight="1">
      <c r="A776" s="78"/>
    </row>
    <row r="777" ht="15.75" customHeight="1">
      <c r="A777" s="78"/>
    </row>
    <row r="778" ht="15.75" customHeight="1">
      <c r="A778" s="78"/>
    </row>
    <row r="779" ht="15.75" customHeight="1">
      <c r="A779" s="78"/>
    </row>
    <row r="780" ht="15.75" customHeight="1">
      <c r="A780" s="78"/>
    </row>
    <row r="781" ht="15.75" customHeight="1">
      <c r="A781" s="78"/>
    </row>
    <row r="782" ht="15.75" customHeight="1">
      <c r="A782" s="78"/>
    </row>
    <row r="783" ht="15.75" customHeight="1">
      <c r="A783" s="78"/>
    </row>
    <row r="784" ht="15.75" customHeight="1">
      <c r="A784" s="78"/>
    </row>
    <row r="785" ht="15.75" customHeight="1">
      <c r="A785" s="78"/>
    </row>
    <row r="786" ht="15.75" customHeight="1">
      <c r="A786" s="78"/>
    </row>
    <row r="787" ht="15.75" customHeight="1">
      <c r="A787" s="78"/>
    </row>
    <row r="788" ht="15.75" customHeight="1">
      <c r="A788" s="78"/>
    </row>
    <row r="789" ht="15.75" customHeight="1">
      <c r="A789" s="78"/>
    </row>
    <row r="790" ht="15.75" customHeight="1">
      <c r="A790" s="78"/>
    </row>
    <row r="791" ht="15.75" customHeight="1">
      <c r="A791" s="78"/>
    </row>
    <row r="792" ht="15.75" customHeight="1">
      <c r="A792" s="78"/>
    </row>
    <row r="793" ht="15.75" customHeight="1">
      <c r="A793" s="78"/>
    </row>
    <row r="794" ht="15.75" customHeight="1">
      <c r="A794" s="78"/>
    </row>
    <row r="795" ht="15.75" customHeight="1">
      <c r="A795" s="78"/>
    </row>
    <row r="796" ht="15.75" customHeight="1">
      <c r="A796" s="78"/>
    </row>
    <row r="797" ht="15.75" customHeight="1">
      <c r="A797" s="78"/>
    </row>
    <row r="798" ht="15.75" customHeight="1">
      <c r="A798" s="78"/>
    </row>
    <row r="799" ht="15.75" customHeight="1">
      <c r="A799" s="78"/>
    </row>
    <row r="800" ht="15.75" customHeight="1">
      <c r="A800" s="78"/>
    </row>
    <row r="801" ht="15.75" customHeight="1">
      <c r="A801" s="78"/>
    </row>
    <row r="802" ht="15.75" customHeight="1">
      <c r="A802" s="78"/>
    </row>
    <row r="803" ht="15.75" customHeight="1">
      <c r="A803" s="78"/>
    </row>
    <row r="804" ht="15.75" customHeight="1">
      <c r="A804" s="78"/>
    </row>
    <row r="805" ht="15.75" customHeight="1">
      <c r="A805" s="78"/>
    </row>
    <row r="806" ht="15.75" customHeight="1">
      <c r="A806" s="78"/>
    </row>
    <row r="807" ht="15.75" customHeight="1">
      <c r="A807" s="78"/>
    </row>
    <row r="808" ht="15.75" customHeight="1">
      <c r="A808" s="78"/>
    </row>
    <row r="809" ht="15.75" customHeight="1">
      <c r="A809" s="78"/>
    </row>
    <row r="810" ht="15.75" customHeight="1">
      <c r="A810" s="78"/>
    </row>
    <row r="811" ht="15.75" customHeight="1">
      <c r="A811" s="78"/>
    </row>
    <row r="812" ht="15.75" customHeight="1">
      <c r="A812" s="78"/>
    </row>
    <row r="813" ht="15.75" customHeight="1">
      <c r="A813" s="78"/>
    </row>
    <row r="814" ht="15.75" customHeight="1">
      <c r="A814" s="78"/>
    </row>
    <row r="815" ht="15.75" customHeight="1">
      <c r="A815" s="78"/>
    </row>
    <row r="816" ht="15.75" customHeight="1">
      <c r="A816" s="78"/>
    </row>
    <row r="817" ht="15.75" customHeight="1">
      <c r="A817" s="78"/>
    </row>
    <row r="818" ht="15.75" customHeight="1">
      <c r="A818" s="78"/>
    </row>
    <row r="819" ht="15.75" customHeight="1">
      <c r="A819" s="78"/>
    </row>
    <row r="820" ht="15.75" customHeight="1">
      <c r="A820" s="78"/>
    </row>
    <row r="821" ht="15.75" customHeight="1">
      <c r="A821" s="78"/>
    </row>
    <row r="822" ht="15.75" customHeight="1">
      <c r="A822" s="78"/>
    </row>
    <row r="823" ht="15.75" customHeight="1">
      <c r="A823" s="78"/>
    </row>
    <row r="824" ht="15.75" customHeight="1">
      <c r="A824" s="78"/>
    </row>
    <row r="825" ht="15.75" customHeight="1">
      <c r="A825" s="78"/>
    </row>
    <row r="826" ht="15.75" customHeight="1">
      <c r="A826" s="78"/>
    </row>
    <row r="827" ht="15.75" customHeight="1">
      <c r="A827" s="78"/>
    </row>
    <row r="828" ht="15.75" customHeight="1">
      <c r="A828" s="78"/>
    </row>
    <row r="829" ht="15.75" customHeight="1">
      <c r="A829" s="78"/>
    </row>
    <row r="830" ht="15.75" customHeight="1">
      <c r="A830" s="78"/>
    </row>
    <row r="831" ht="15.75" customHeight="1">
      <c r="A831" s="78"/>
    </row>
    <row r="832" ht="15.75" customHeight="1">
      <c r="A832" s="78"/>
    </row>
    <row r="833" ht="15.75" customHeight="1">
      <c r="A833" s="78"/>
    </row>
    <row r="834" ht="15.75" customHeight="1">
      <c r="A834" s="78"/>
    </row>
    <row r="835" ht="15.75" customHeight="1">
      <c r="A835" s="78"/>
    </row>
    <row r="836" ht="15.75" customHeight="1">
      <c r="A836" s="78"/>
    </row>
    <row r="837" ht="15.75" customHeight="1">
      <c r="A837" s="78"/>
    </row>
    <row r="838" ht="15.75" customHeight="1">
      <c r="A838" s="78"/>
    </row>
    <row r="839" ht="15.75" customHeight="1">
      <c r="A839" s="78"/>
    </row>
    <row r="840" ht="15.75" customHeight="1">
      <c r="A840" s="78"/>
    </row>
    <row r="841" ht="15.75" customHeight="1">
      <c r="A841" s="78"/>
    </row>
    <row r="842" ht="15.75" customHeight="1">
      <c r="A842" s="78"/>
    </row>
    <row r="843" ht="15.75" customHeight="1">
      <c r="A843" s="78"/>
    </row>
    <row r="844" ht="15.75" customHeight="1">
      <c r="A844" s="78"/>
    </row>
    <row r="845" ht="15.75" customHeight="1">
      <c r="A845" s="78"/>
    </row>
    <row r="846" ht="15.75" customHeight="1">
      <c r="A846" s="78"/>
    </row>
    <row r="847" ht="15.75" customHeight="1">
      <c r="A847" s="78"/>
    </row>
    <row r="848" ht="15.75" customHeight="1">
      <c r="A848" s="78"/>
    </row>
    <row r="849" ht="15.75" customHeight="1">
      <c r="A849" s="78"/>
    </row>
    <row r="850" ht="15.75" customHeight="1">
      <c r="A850" s="78"/>
    </row>
    <row r="851" ht="15.75" customHeight="1">
      <c r="A851" s="78"/>
    </row>
    <row r="852" ht="15.75" customHeight="1">
      <c r="A852" s="78"/>
    </row>
    <row r="853" ht="15.75" customHeight="1">
      <c r="A853" s="78"/>
    </row>
    <row r="854" ht="15.75" customHeight="1">
      <c r="A854" s="78"/>
    </row>
    <row r="855" ht="15.75" customHeight="1">
      <c r="A855" s="78"/>
    </row>
    <row r="856" ht="15.75" customHeight="1">
      <c r="A856" s="78"/>
    </row>
    <row r="857" ht="15.75" customHeight="1">
      <c r="A857" s="78"/>
    </row>
    <row r="858" ht="15.75" customHeight="1">
      <c r="A858" s="78"/>
    </row>
    <row r="859" ht="15.75" customHeight="1">
      <c r="A859" s="78"/>
    </row>
    <row r="860" ht="15.75" customHeight="1">
      <c r="A860" s="78"/>
    </row>
    <row r="861" ht="15.75" customHeight="1">
      <c r="A861" s="78"/>
    </row>
    <row r="862" ht="15.75" customHeight="1">
      <c r="A862" s="78"/>
    </row>
    <row r="863" ht="15.75" customHeight="1">
      <c r="A863" s="78"/>
    </row>
    <row r="864" ht="15.75" customHeight="1">
      <c r="A864" s="78"/>
    </row>
    <row r="865" ht="15.75" customHeight="1">
      <c r="A865" s="78"/>
    </row>
    <row r="866" ht="15.75" customHeight="1">
      <c r="A866" s="78"/>
    </row>
    <row r="867" ht="15.75" customHeight="1">
      <c r="A867" s="78"/>
    </row>
    <row r="868" ht="15.75" customHeight="1">
      <c r="A868" s="78"/>
    </row>
    <row r="869" ht="15.75" customHeight="1">
      <c r="A869" s="78"/>
    </row>
    <row r="870" ht="15.75" customHeight="1">
      <c r="A870" s="78"/>
    </row>
    <row r="871" ht="15.75" customHeight="1">
      <c r="A871" s="78"/>
    </row>
    <row r="872" ht="15.75" customHeight="1">
      <c r="A872" s="78"/>
    </row>
    <row r="873" ht="15.75" customHeight="1">
      <c r="A873" s="78"/>
    </row>
    <row r="874" ht="15.75" customHeight="1">
      <c r="A874" s="78"/>
    </row>
    <row r="875" ht="15.75" customHeight="1">
      <c r="A875" s="78"/>
    </row>
    <row r="876" ht="15.75" customHeight="1">
      <c r="A876" s="78"/>
    </row>
    <row r="877" ht="15.75" customHeight="1">
      <c r="A877" s="78"/>
    </row>
    <row r="878" ht="15.75" customHeight="1">
      <c r="A878" s="78"/>
    </row>
    <row r="879" ht="15.75" customHeight="1">
      <c r="A879" s="78"/>
    </row>
    <row r="880" ht="15.75" customHeight="1">
      <c r="A880" s="78"/>
    </row>
    <row r="881" ht="15.75" customHeight="1">
      <c r="A881" s="78"/>
    </row>
    <row r="882" ht="15.75" customHeight="1">
      <c r="A882" s="78"/>
    </row>
    <row r="883" ht="15.75" customHeight="1">
      <c r="A883" s="78"/>
    </row>
    <row r="884" ht="15.75" customHeight="1">
      <c r="A884" s="78"/>
    </row>
    <row r="885" ht="15.75" customHeight="1">
      <c r="A885" s="78"/>
    </row>
    <row r="886" ht="15.75" customHeight="1">
      <c r="A886" s="78"/>
    </row>
    <row r="887" ht="15.75" customHeight="1">
      <c r="A887" s="78"/>
    </row>
    <row r="888" ht="15.75" customHeight="1">
      <c r="A888" s="78"/>
    </row>
    <row r="889" ht="15.75" customHeight="1">
      <c r="A889" s="78"/>
    </row>
    <row r="890" ht="15.75" customHeight="1">
      <c r="A890" s="78"/>
    </row>
    <row r="891" ht="15.75" customHeight="1">
      <c r="A891" s="78"/>
    </row>
    <row r="892" ht="15.75" customHeight="1">
      <c r="A892" s="78"/>
    </row>
    <row r="893" ht="15.75" customHeight="1">
      <c r="A893" s="78"/>
    </row>
    <row r="894" ht="15.75" customHeight="1">
      <c r="A894" s="78"/>
    </row>
    <row r="895" ht="15.75" customHeight="1">
      <c r="A895" s="78"/>
    </row>
    <row r="896" ht="15.75" customHeight="1">
      <c r="A896" s="78"/>
    </row>
    <row r="897" ht="15.75" customHeight="1">
      <c r="A897" s="78"/>
    </row>
    <row r="898" ht="15.75" customHeight="1">
      <c r="A898" s="78"/>
    </row>
    <row r="899" ht="15.75" customHeight="1">
      <c r="A899" s="78"/>
    </row>
    <row r="900" ht="15.75" customHeight="1">
      <c r="A900" s="78"/>
    </row>
    <row r="901" ht="15.75" customHeight="1">
      <c r="A901" s="78"/>
    </row>
    <row r="902" ht="15.75" customHeight="1">
      <c r="A902" s="78"/>
    </row>
    <row r="903" ht="15.75" customHeight="1">
      <c r="A903" s="78"/>
    </row>
    <row r="904" ht="15.75" customHeight="1">
      <c r="A904" s="78"/>
    </row>
    <row r="905" ht="15.75" customHeight="1">
      <c r="A905" s="78"/>
    </row>
    <row r="906" ht="15.75" customHeight="1">
      <c r="A906" s="78"/>
    </row>
    <row r="907" ht="15.75" customHeight="1">
      <c r="A907" s="78"/>
    </row>
    <row r="908" ht="15.75" customHeight="1">
      <c r="A908" s="78"/>
    </row>
    <row r="909" ht="15.75" customHeight="1">
      <c r="A909" s="78"/>
    </row>
    <row r="910" ht="15.75" customHeight="1">
      <c r="A910" s="78"/>
    </row>
    <row r="911" ht="15.75" customHeight="1">
      <c r="A911" s="78"/>
    </row>
    <row r="912" ht="15.75" customHeight="1">
      <c r="A912" s="78"/>
    </row>
    <row r="913" ht="15.75" customHeight="1">
      <c r="A913" s="78"/>
    </row>
    <row r="914" ht="15.75" customHeight="1">
      <c r="A914" s="78"/>
    </row>
    <row r="915" ht="15.75" customHeight="1">
      <c r="A915" s="78"/>
    </row>
    <row r="916" ht="15.75" customHeight="1">
      <c r="A916" s="78"/>
    </row>
    <row r="917" ht="15.75" customHeight="1">
      <c r="A917" s="78"/>
    </row>
    <row r="918" ht="15.75" customHeight="1">
      <c r="A918" s="78"/>
    </row>
    <row r="919" ht="15.75" customHeight="1">
      <c r="A919" s="78"/>
    </row>
    <row r="920" ht="15.75" customHeight="1">
      <c r="A920" s="78"/>
    </row>
    <row r="921" ht="15.75" customHeight="1">
      <c r="A921" s="78"/>
    </row>
    <row r="922" ht="15.75" customHeight="1">
      <c r="A922" s="78"/>
    </row>
    <row r="923" ht="15.75" customHeight="1">
      <c r="A923" s="78"/>
    </row>
    <row r="924" ht="15.75" customHeight="1">
      <c r="A924" s="78"/>
    </row>
    <row r="925" ht="15.75" customHeight="1">
      <c r="A925" s="78"/>
    </row>
    <row r="926" ht="15.75" customHeight="1">
      <c r="A926" s="78"/>
    </row>
    <row r="927" ht="15.75" customHeight="1">
      <c r="A927" s="78"/>
    </row>
    <row r="928" ht="15.75" customHeight="1">
      <c r="A928" s="78"/>
    </row>
    <row r="929" ht="15.75" customHeight="1">
      <c r="A929" s="78"/>
    </row>
    <row r="930" ht="15.75" customHeight="1">
      <c r="A930" s="78"/>
    </row>
    <row r="931" ht="15.75" customHeight="1">
      <c r="A931" s="78"/>
    </row>
    <row r="932" ht="15.75" customHeight="1">
      <c r="A932" s="78"/>
    </row>
    <row r="933" ht="15.75" customHeight="1">
      <c r="A933" s="78"/>
    </row>
    <row r="934" ht="15.75" customHeight="1">
      <c r="A934" s="78"/>
    </row>
    <row r="935" ht="15.75" customHeight="1">
      <c r="A935" s="78"/>
    </row>
    <row r="936" ht="15.75" customHeight="1">
      <c r="A936" s="78"/>
    </row>
    <row r="937" ht="15.75" customHeight="1">
      <c r="A937" s="78"/>
    </row>
    <row r="938" ht="15.75" customHeight="1">
      <c r="A938" s="78"/>
    </row>
    <row r="939" ht="15.75" customHeight="1">
      <c r="A939" s="78"/>
    </row>
    <row r="940" ht="15.75" customHeight="1">
      <c r="A940" s="78"/>
    </row>
    <row r="941" ht="15.75" customHeight="1">
      <c r="A941" s="78"/>
    </row>
    <row r="942" ht="15.75" customHeight="1">
      <c r="A942" s="78"/>
    </row>
    <row r="943" ht="15.75" customHeight="1">
      <c r="A943" s="78"/>
    </row>
    <row r="944" ht="15.75" customHeight="1">
      <c r="A944" s="78"/>
    </row>
    <row r="945" ht="15.75" customHeight="1">
      <c r="A945" s="78"/>
    </row>
    <row r="946" ht="15.75" customHeight="1">
      <c r="A946" s="78"/>
    </row>
    <row r="947" ht="15.75" customHeight="1">
      <c r="A947" s="78"/>
    </row>
    <row r="948" ht="15.75" customHeight="1">
      <c r="A948" s="78"/>
    </row>
    <row r="949" ht="15.75" customHeight="1">
      <c r="A949" s="78"/>
    </row>
    <row r="950" ht="15.75" customHeight="1">
      <c r="A950" s="78"/>
    </row>
    <row r="951" ht="15.75" customHeight="1">
      <c r="A951" s="78"/>
    </row>
    <row r="952" ht="15.75" customHeight="1">
      <c r="A952" s="78"/>
    </row>
    <row r="953" ht="15.75" customHeight="1">
      <c r="A953" s="78"/>
    </row>
    <row r="954" ht="15.75" customHeight="1">
      <c r="A954" s="78"/>
    </row>
    <row r="955" ht="15.75" customHeight="1">
      <c r="A955" s="78"/>
    </row>
    <row r="956" ht="15.75" customHeight="1">
      <c r="A956" s="78"/>
    </row>
    <row r="957" ht="15.75" customHeight="1">
      <c r="A957" s="78"/>
    </row>
    <row r="958" ht="15.75" customHeight="1">
      <c r="A958" s="78"/>
    </row>
    <row r="959" ht="15.75" customHeight="1">
      <c r="A959" s="78"/>
    </row>
    <row r="960" ht="15.75" customHeight="1">
      <c r="A960" s="78"/>
    </row>
    <row r="961" ht="15.75" customHeight="1">
      <c r="A961" s="78"/>
    </row>
    <row r="962" ht="15.75" customHeight="1">
      <c r="A962" s="78"/>
    </row>
    <row r="963" ht="15.75" customHeight="1">
      <c r="A963" s="78"/>
    </row>
    <row r="964" ht="15.75" customHeight="1">
      <c r="A964" s="78"/>
    </row>
    <row r="965" ht="15.75" customHeight="1">
      <c r="A965" s="78"/>
    </row>
    <row r="966" ht="15.75" customHeight="1">
      <c r="A966" s="78"/>
    </row>
    <row r="967" ht="15.75" customHeight="1">
      <c r="A967" s="78"/>
    </row>
    <row r="968" ht="15.75" customHeight="1">
      <c r="A968" s="78"/>
    </row>
    <row r="969" ht="15.75" customHeight="1">
      <c r="A969" s="78"/>
    </row>
    <row r="970" ht="15.75" customHeight="1">
      <c r="A970" s="78"/>
    </row>
    <row r="971" ht="15.75" customHeight="1">
      <c r="A971" s="78"/>
    </row>
    <row r="972" ht="15.75" customHeight="1">
      <c r="A972" s="78"/>
    </row>
    <row r="973" ht="15.75" customHeight="1">
      <c r="A973" s="78"/>
    </row>
    <row r="974" ht="15.75" customHeight="1">
      <c r="A974" s="78"/>
    </row>
    <row r="975" ht="15.75" customHeight="1">
      <c r="A975" s="78"/>
    </row>
    <row r="976" ht="15.75" customHeight="1">
      <c r="A976" s="78"/>
    </row>
    <row r="977" ht="15.75" customHeight="1">
      <c r="A977" s="78"/>
    </row>
    <row r="978" ht="15.75" customHeight="1">
      <c r="A978" s="78"/>
    </row>
    <row r="979" ht="15.75" customHeight="1">
      <c r="A979" s="78"/>
    </row>
    <row r="980" ht="15.75" customHeight="1">
      <c r="A980" s="78"/>
    </row>
    <row r="981" ht="15.75" customHeight="1">
      <c r="A981" s="78"/>
    </row>
    <row r="982" ht="15.75" customHeight="1">
      <c r="A982" s="78"/>
    </row>
    <row r="983" ht="15.75" customHeight="1">
      <c r="A983" s="78"/>
    </row>
    <row r="984" ht="15.75" customHeight="1">
      <c r="A984" s="78"/>
    </row>
    <row r="985" ht="15.75" customHeight="1">
      <c r="A985" s="78"/>
    </row>
    <row r="986" ht="15.75" customHeight="1">
      <c r="A986" s="78"/>
    </row>
    <row r="987" ht="15.75" customHeight="1">
      <c r="A987" s="78"/>
    </row>
    <row r="988" ht="15.75" customHeight="1">
      <c r="A988" s="78"/>
    </row>
    <row r="989" ht="15.75" customHeight="1">
      <c r="A989" s="78"/>
    </row>
    <row r="990" ht="15.75" customHeight="1">
      <c r="A990" s="78"/>
    </row>
    <row r="991" ht="15.75" customHeight="1">
      <c r="A991" s="78"/>
    </row>
    <row r="992" ht="15.75" customHeight="1">
      <c r="A992" s="78"/>
    </row>
    <row r="993" ht="15.75" customHeight="1">
      <c r="A993" s="78"/>
    </row>
    <row r="994" ht="15.75" customHeight="1">
      <c r="A994" s="78"/>
    </row>
    <row r="995" ht="15.75" customHeight="1">
      <c r="A995" s="78"/>
    </row>
    <row r="996" ht="15.75" customHeight="1">
      <c r="A996" s="78"/>
    </row>
    <row r="997" ht="15.75" customHeight="1">
      <c r="A997" s="78"/>
    </row>
    <row r="998" ht="15.75" customHeight="1">
      <c r="A998" s="78"/>
    </row>
    <row r="999" ht="15.75" customHeight="1">
      <c r="A999" s="78"/>
    </row>
    <row r="1000" ht="15.75" customHeight="1">
      <c r="A1000" s="78"/>
    </row>
  </sheetData>
  <dataValidations>
    <dataValidation type="list" allowBlank="1" sqref="F8:F170">
      <formula1>"FL,Reach,OP,Swing"</formula1>
    </dataValidation>
  </dataValidation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673</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Bryan castillejo'!$B$8:$B$177,B8)=0),1,0))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Bryan castillejo'!$B$8:$B$177,B9)=0),1,0))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Bryan castillejo'!$B$8:$B$177,B10)=0),1,0))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Bryan castillejo'!$B$8:$B$177,B11)=0),1,0))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Bryan castillejo'!$B$8:$B$177,B12)=0),1,0))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Bryan castillejo'!$B$8:$B$177,B13)=0),1,0))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Bryan castillejo'!$B$8:$B$177,B14)=0),1,0))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Bryan castillejo'!$B$8:$B$177,B15)=0),1,0))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Bryan castillejo'!$B$8:$B$177,B16)=0),1,0))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Bryan castillejo'!$B$8:$B$177,B17)=0),1,0))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Bryan castillejo'!$B$8:$B$177,B18)=0),1,0))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Bryan castillejo'!$B$8:$B$177,B19)=0),1,0))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Bryan castillejo'!$B$8:$B$177,B20)=0),1,0))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Bryan castillejo'!$B$8:$B$177,B21)=0),1,0))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Bryan castillejo'!$B$8:$B$177,B22)=0),1,0))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Bryan castillejo'!$B$8:$B$177,B23)=0),1,0))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Bryan castillejo'!$B$8:$B$177,B24)=0),1,0))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Bryan castillejo'!$B$8:$B$177,B25)=0),1,0))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Bryan castillejo'!$B$8:$B$177,B26)=0),1,0))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Bryan castillejo'!$B$8:$B$177,B27)=0),1,0))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Bryan castillejo'!$B$8:$B$177,B28)=0),1,0))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Bryan castillejo'!$B$8:$B$177,B29)=0),1,0))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Bryan castillejo'!$B$8:$B$177,B30)=0),1,0))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Bryan castillejo'!$B$8:$B$177,B31)=0),1,0))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Bryan castillejo'!$B$8:$B$177,B32)=0),1,0))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Bryan castillejo'!$B$8:$B$177,B33)=0),1,0))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Bryan castillejo'!$B$8:$B$177,B34)=0),1,0))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Bryan castillejo'!$B$8:$B$177,B35)=0),1,0))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Bryan castillejo'!$B$8:$B$177,B36)=0),1,0))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Bryan castillejo'!$B$8:$B$177,B37)=0),1,0))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Bryan castillejo'!$B$8:$B$177,B38)=0),1,0))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Bryan castillejo'!$B$8:$B$177,B39)=0),1,0))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Bryan castillejo'!$B$8:$B$177,B40)=0),1,0))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Bryan castillejo'!$B$8:$B$177,B41)=0),1,0))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Bryan castillejo'!$B$8:$B$177,B42)=0),1,0))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Bryan castillejo'!$B$8:$B$177,B43)=0),1,0))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Bryan castillejo'!$B$8:$B$177,B44)=0),1,0))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Bryan castillejo'!$B$8:$B$177,B45)=0),1,0))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Bryan castillejo'!$B$8:$B$177,B46)=0),1,0))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Bryan castillejo'!$B$8:$B$177,B47)=0),1,0))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Bryan castillejo'!$B$8:$B$177,B48)=0),1,0))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Bryan castillejo'!$B$8:$B$177,B49)=0),1,0))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Bryan castillejo'!$B$8:$B$177,B50)=0),1,0))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Bryan castillejo'!$B$8:$B$177,B51)=0),1,0))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Bryan castillejo'!$B$8:$B$177,B52)=0),1,0))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Bryan castillejo'!$B$8:$B$177,B53)=0),1,0))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Bryan castillejo'!$B$8:$B$177,B54)=0),1,0))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Bryan castillejo'!$B$8:$B$177,B55)=0),1,0))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Bryan castillejo'!$B$8:$B$177,B56)=0),1,0))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Bryan castillejo'!$B$8:$B$177,B57)=0),1,0))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Bryan castillejo'!$B$8:$B$177,B58)=0),1,0))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Bryan castillejo'!$B$8:$B$177,B59)=0),1,0))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Bryan castillejo'!$B$8:$B$177,B60)=0),1,0))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Bryan castillejo'!$B$8:$B$177,B61)=0),1,0))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Bryan castillejo'!$B$8:$B$177,B62)=0),1,0))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Bryan castillejo'!$B$8:$B$177,B63)=0),1,0))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Bryan castillejo'!$B$8:$B$177,B64)=0),1,0))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Bryan castillejo'!$B$8:$B$177,B65)=0),1,0))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Bryan castillejo'!$B$8:$B$177,B66)=0),1,0))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Bryan castillejo'!$B$8:$B$177,B67)=0),1,0))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Bryan castillejo'!$B$8:$B$177,B68)=0),1,0))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Bryan castillejo'!$B$8:$B$177,B69)=0),1,0))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Bryan castillejo'!$B$8:$B$177,B70)=0),1,0))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Bryan castillejo'!$B$8:$B$177,B71)=0),1,0))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Bryan castillejo'!$B$8:$B$177,B72)=0),1,0))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Bryan castillejo'!$B$8:$B$177,B73)=0),1,0))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Bryan castillejo'!$B$8:$B$177,B74)=0),1,0))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Bryan castillejo'!$B$8:$B$177,B75)=0),1,0))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Bryan castillejo'!$B$8:$B$177,B76)=0),1,0))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Bryan castillejo'!$B$8:$B$177,B77)=0),1,0))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Bryan castillejo'!$B$8:$B$177,B78)=0),1,0))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Bryan castillejo'!$B$8:$B$177,B79)=0),1,0))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Bryan castillejo'!$B$8:$B$177,B80)=0),1,0))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Bryan castillejo'!$B$8:$B$177,B81)=0),1,0))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Bryan castillejo'!$B$8:$B$177,B82)=0),1,0))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Bryan castillejo'!$B$8:$B$177,B83)=0),1,0))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Bryan castillejo'!$B$8:$B$177,B84)=0),1,0))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Bryan castillejo'!$B$8:$B$177,B85)=0),1,0))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Bryan castillejo'!$B$8:$B$177,B86)=0),1,0))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Bryan castillejo'!$B$8:$B$177,B87)=0),1,0))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Bryan castillejo'!$B$8:$B$177,B88)=0),1,0))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Bryan castillejo'!$B$8:$B$177,B89)=0),1,0))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Bryan castillejo'!$B$8:$B$177,B90)=0),1,0))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Bryan castillejo'!$B$8:$B$177,B91)=0),1,0))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Bryan castillejo'!$B$8:$B$177,B92)=0),1,0))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Bryan castillejo'!$B$8:$B$177,B93)=0),1,0))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Bryan castillejo'!$B$8:$B$177,B94)=0),1,0))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Bryan castillejo'!$B$8:$B$177,B95)=0),1,0))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Bryan castillejo'!$B$8:$B$177,B96)=0),1,0))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Bryan castillejo'!$B$8:$B$177,B97)=0),1,0))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Bryan castillejo'!$B$8:$B$177,B98)=0),1,0))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Bryan castillejo'!$B$8:$B$177,B99)=0),1,0))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Bryan castillejo'!$B$8:$B$177,B100)=0),1,0))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Bryan castillejo'!$B$8:$B$177,B101)=0),1,0))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Bryan castillejo'!$B$8:$B$177,B102)=0),1,0))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Bryan castillejo'!$B$8:$B$177,B103)=0),1,0))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Bryan castillejo'!$B$8:$B$177,B104)=0),1,0))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Bryan castillejo'!$B$8:$B$177,B105)=0),1,0))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Bryan castillejo'!$B$8:$B$177,B106)=0),1,0))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Bryan castillejo'!$B$8:$B$177,B107)=0),1,0))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Bryan castillejo'!$B$8:$B$177,B108)=0),1,0))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Bryan castillejo'!$B$8:$B$177,B109)=0),1,0))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Bryan castillejo'!$B$8:$B$177,B110)=0),1,0))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Bryan castillejo'!$B$8:$B$177,B111)=0),1,0))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Bryan castillejo'!$B$8:$B$177,B112)=0),1,0))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Bryan castillejo'!$B$8:$B$177,B113)=0),1,0))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Bryan castillejo'!$B$8:$B$177,B114)=0),1,0))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Bryan castillejo'!$B$8:$B$177,B115)=0),1,0))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Bryan castillejo'!$B$8:$B$177,B116)=0),1,0))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Bryan castillejo'!$B$8:$B$177,B117)=0),1,0))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Bryan castillejo'!$B$8:$B$177,B118)=0),1,0))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Bryan castillejo'!$B$8:$B$177,B119)=0),1,0))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Bryan castillejo'!$B$8:$B$177,B120)=0),1,0))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Bryan castillejo'!$B$8:$B$177,B121)=0),1,0))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Bryan castillejo'!$B$8:$B$177,B122)=0),1,0))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Bryan castillejo'!$B$8:$B$177,B123)=0),1,0))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Bryan castillejo'!$B$8:$B$177,B124)=0),1,0))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Bryan castillejo'!$B$8:$B$177,B125)=0),1,0))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Bryan castillejo'!$B$8:$B$177,B126)=0),1,0))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Bryan castillejo'!$B$8:$B$177,B127)=0),1,0))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Bryan castillejo'!$B$8:$B$177,B128)=0),1,0))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Bryan castillejo'!$B$8:$B$177,B129)=0),1,0))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Bryan castillejo'!$B$8:$B$177,B130)=0),1,0))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Bryan castillejo'!$B$8:$B$177,B131)=0),1,0))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Bryan castillejo'!$B$8:$B$177,B132)=0),1,0))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Bryan castillejo'!$B$8:$B$177,B133)=0),1,0))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Bryan castillejo'!$B$8:$B$177,B134)=0),1,0))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Bryan castillejo'!$B$8:$B$177,B135)=0),1,0))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Bryan castillejo'!$B$8:$B$177,B136)=0),1,0))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Bryan castillejo'!$B$8:$B$177,B137)=0),1,0))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Bryan castillejo'!$B$8:$B$177,B138)=0),1,0))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Bryan castillejo'!$B$8:$B$177,B139)=0),1,0))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Bryan castillejo'!$B$8:$B$177,B140)=0),1,0))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Bryan castillejo'!$B$8:$B$177,B141)=0),1,0))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Bryan castillejo'!$B$8:$B$177,B142)=0),1,0))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Bryan castillejo'!$B$8:$B$177,B143)=0),1,0))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Bryan castillejo'!$B$8:$B$177,B144)=0),1,0))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Bryan castillejo'!$B$8:$B$177,B145)=0),1,0))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Bryan castillejo'!$B$8:$B$177,B146)=0),1,0))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Bryan castillejo'!$B$8:$B$177,B147)=0),1,0))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Bryan castillejo'!$B$8:$B$177,B148)=0),1,0))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Bryan castillejo'!$B$8:$B$177,B149)=0),1,0))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Bryan castillejo'!$B$8:$B$177,B150)=0),1,0))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Bryan castillejo'!$B$8:$B$177,B151)=0),1,0))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Bryan castillejo'!$B$8:$B$177,B152)=0),1,0))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Bryan castillejo'!$B$8:$B$177,B153)=0),1,0))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Bryan castillejo'!$B$8:$B$177,B154)=0),1,0))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Bryan castillejo'!$B$8:$B$177,B155)=0),1,0))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Bryan castillejo'!$B$8:$B$177,B156)=0),1,0))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Bryan castillejo'!$B$8:$B$177,B157)=0),1,0))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Bryan castillejo'!$B$8:$B$177,B158)=0),1,0))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Bryan castillejo'!$B$8:$B$177,B159)=0),1,0))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Bryan castillejo'!$B$8:$B$177,B160)=0),1,0))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Bryan castillejo'!$B$8:$B$177,B161)=0),1,0))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Bryan castillejo'!$B$8:$B$177,B162)=0),1,0))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Bryan castillejo'!$B$8:$B$177,B163)=0),1,0))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Bryan castillejo'!$B$8:$B$177,B164)=0),1,0))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Bryan castillejo'!$B$8:$B$177,B165)=0),1,0))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Bryan castillejo'!$B$8:$B$177,B166)=0),1,0))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Bryan castillejo'!$B$8:$B$177,B167)=0),1,0))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Bryan castillejo'!$B$8:$B$177,B168)=0),1,0))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Bryan castillejo'!$B$8:$B$177,B169)=0),1,0))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Bryan castillejo'!$B$8:$B$177,B170)=0),1,0))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Bryan castillejo'!$B$8:$B$177,B171)=0),1,0))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Bryan castillejo'!$B$8:$B$177,B172)=0),1,0))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Bryan castillejo'!$B$8:$B$177,B173)=0),1,0))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Bryan castillejo'!$B$8:$B$177,B174)=0),1,0))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Bryan castillejo'!$B$8:$B$177,B175)=0),1,0))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Bryan castillejo'!$B$8:$B$177,B176)=0),1,0))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Bryan castillejo'!$B$8:$B$177,B177)=0),1,0))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0.0"/>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7.29"/>
    <col customWidth="1" min="19" max="19" width="27.0"/>
    <col customWidth="1" min="20" max="20" width="5.0"/>
    <col customWidth="1" min="21" max="21" width="29.0"/>
    <col customWidth="1" min="22" max="22" width="24.14"/>
    <col customWidth="1" min="23" max="26" width="8.43"/>
  </cols>
  <sheetData>
    <row r="1">
      <c r="A1" s="1" t="s">
        <v>603</v>
      </c>
      <c r="B1" s="269" t="s">
        <v>689</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SUMIFS(Q8:Q175,K8:K175,FALSE())</f>
        <v>1310.793</v>
      </c>
      <c r="B5" s="1">
        <f>SUMIFS(N8:N175,K8:K175,FALSE())</f>
        <v>1142</v>
      </c>
      <c r="C5" s="1">
        <f>IF(B5=0,0,60*A5/B5)</f>
        <v>68.86828371</v>
      </c>
      <c r="D5" s="1">
        <f>SUM(C8:C175)</f>
        <v>941</v>
      </c>
      <c r="E5" s="1">
        <f>SUM(R8:R175)</f>
        <v>9</v>
      </c>
      <c r="F5" s="1">
        <f>SUM(T8:T175)</f>
        <v>4</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298" t="s">
        <v>961</v>
      </c>
      <c r="W7" s="1" t="s">
        <v>963</v>
      </c>
    </row>
    <row r="8">
      <c r="A8" s="280">
        <v>46292.0</v>
      </c>
      <c r="B8" s="1">
        <f t="shared" ref="B8:B175" si="1">IF(A8="","",INT(A8))</f>
        <v>46292</v>
      </c>
      <c r="C8" s="281">
        <v>137.0</v>
      </c>
      <c r="D8" s="281">
        <v>40.0</v>
      </c>
      <c r="E8" s="1">
        <f t="shared" ref="E8:E175" si="2">IF(OR(C8="",N(D8)=0),"",C8/D8)</f>
        <v>3.425</v>
      </c>
      <c r="F8" s="281" t="s">
        <v>811</v>
      </c>
      <c r="G8" s="282">
        <v>0.34120370370370373</v>
      </c>
      <c r="H8" s="282">
        <v>0.4285763888888889</v>
      </c>
      <c r="I8" s="281"/>
      <c r="J8" s="292">
        <f t="shared" ref="J8:J175" si="3">IF(OR(NOT(ISNUMBER(G8)),NOT(ISNUMBER(H8))),"",ROUND((H8-G8)*1440,0)-N(I8))</f>
        <v>126</v>
      </c>
      <c r="K8" s="1" t="b">
        <f t="shared" ref="K8:K175" si="4">IF(C8="","",OR(C8&lt;30,N(D8)&lt;10))</f>
        <v>0</v>
      </c>
      <c r="L8" s="1">
        <f t="shared" ref="L8:L175" si="5">IF(C8="","",IF(K8,1,IF(E8&lt;=1.94,1.65,IF(E8&lt;=2.44,1.25,IF(E8&lt;=2.8,1.16,IF(E8&lt;=3.09,1.05,IF(E8&lt;=3.5,0.95,IF(E8&lt;=3.95,0.82,IF(E8&lt;=5.05,0.65,IF(E8&lt;=8,0.6,IF(E8&lt;=15,0.45,0.3)))))))))))</f>
        <v>0.95</v>
      </c>
      <c r="M8" s="1">
        <f t="shared" ref="M8:M175" si="6">IF(OR(F8="Reach",F8="OP",F8="Swing"),$R$1,1)</f>
        <v>1</v>
      </c>
      <c r="N8" s="292">
        <f t="shared" ref="N8:N175" si="7">IF(OR(A8="",N(J8)&lt;=0),0,IF(K8,MAX(J8,15),J8))</f>
        <v>126</v>
      </c>
      <c r="O8" s="1">
        <f t="shared" ref="O8:O175" si="8">IF(C8="",0,C8*L8*$M$1*M8)</f>
        <v>143.165</v>
      </c>
      <c r="P8" s="292">
        <f t="shared" ref="P8:P175" si="9">$P$1/60*N8</f>
        <v>630</v>
      </c>
      <c r="Q8" s="1">
        <f t="shared" ref="Q8:Q175" si="10">MIN(O8,P8)</f>
        <v>143.165</v>
      </c>
      <c r="R8" s="281">
        <v>1.0</v>
      </c>
      <c r="S8" s="281" t="s">
        <v>974</v>
      </c>
      <c r="T8" s="1">
        <f t="shared" ref="T8:T175" si="11">IF(B8="",0,IF(COUNTIF($B$8:B8,B8)=1,1,0))</f>
        <v>1</v>
      </c>
      <c r="V8" s="242" t="s">
        <v>976</v>
      </c>
      <c r="W8" s="1" t="s">
        <v>977</v>
      </c>
    </row>
    <row r="9">
      <c r="A9" s="280">
        <v>46292.0</v>
      </c>
      <c r="B9" s="1">
        <f t="shared" si="1"/>
        <v>46292</v>
      </c>
      <c r="C9" s="281">
        <v>69.0</v>
      </c>
      <c r="D9" s="281">
        <v>22.0</v>
      </c>
      <c r="E9" s="1">
        <f t="shared" si="2"/>
        <v>3.136363636</v>
      </c>
      <c r="F9" s="281" t="s">
        <v>811</v>
      </c>
      <c r="G9" s="282">
        <v>0.5104050925925926</v>
      </c>
      <c r="H9" s="282">
        <v>0.5579282407407408</v>
      </c>
      <c r="I9" s="281"/>
      <c r="J9" s="292">
        <f t="shared" si="3"/>
        <v>68</v>
      </c>
      <c r="K9" s="1" t="b">
        <f t="shared" si="4"/>
        <v>0</v>
      </c>
      <c r="L9" s="1">
        <f t="shared" si="5"/>
        <v>0.95</v>
      </c>
      <c r="M9" s="1">
        <f t="shared" si="6"/>
        <v>1</v>
      </c>
      <c r="N9" s="292">
        <f t="shared" si="7"/>
        <v>68</v>
      </c>
      <c r="O9" s="1">
        <f t="shared" si="8"/>
        <v>72.105</v>
      </c>
      <c r="P9" s="292">
        <f t="shared" si="9"/>
        <v>340</v>
      </c>
      <c r="Q9" s="1">
        <f t="shared" si="10"/>
        <v>72.105</v>
      </c>
      <c r="R9" s="281"/>
      <c r="S9" s="281"/>
      <c r="T9" s="1">
        <f t="shared" si="11"/>
        <v>0</v>
      </c>
      <c r="V9" s="294" t="s">
        <v>980</v>
      </c>
      <c r="W9" s="1" t="s">
        <v>981</v>
      </c>
    </row>
    <row r="10">
      <c r="A10" s="280">
        <v>46292.0</v>
      </c>
      <c r="B10" s="1">
        <f t="shared" si="1"/>
        <v>46292</v>
      </c>
      <c r="C10" s="281">
        <v>51.0</v>
      </c>
      <c r="D10" s="281">
        <v>26.0</v>
      </c>
      <c r="E10" s="1">
        <f t="shared" si="2"/>
        <v>1.961538462</v>
      </c>
      <c r="F10" s="281" t="s">
        <v>811</v>
      </c>
      <c r="G10" s="282">
        <v>0.5921180555555555</v>
      </c>
      <c r="H10" s="282">
        <v>0.6448726851851851</v>
      </c>
      <c r="I10" s="281"/>
      <c r="J10" s="292">
        <f t="shared" si="3"/>
        <v>76</v>
      </c>
      <c r="K10" s="1" t="b">
        <f t="shared" si="4"/>
        <v>0</v>
      </c>
      <c r="L10" s="1">
        <f t="shared" si="5"/>
        <v>1.25</v>
      </c>
      <c r="M10" s="1">
        <f t="shared" si="6"/>
        <v>1</v>
      </c>
      <c r="N10" s="292">
        <f t="shared" si="7"/>
        <v>76</v>
      </c>
      <c r="O10" s="1">
        <f t="shared" si="8"/>
        <v>70.125</v>
      </c>
      <c r="P10" s="292">
        <f t="shared" si="9"/>
        <v>380</v>
      </c>
      <c r="Q10" s="1">
        <f t="shared" si="10"/>
        <v>70.125</v>
      </c>
      <c r="R10" s="281"/>
      <c r="S10" s="281"/>
      <c r="T10" s="1">
        <f t="shared" si="11"/>
        <v>0</v>
      </c>
      <c r="V10" s="294" t="s">
        <v>984</v>
      </c>
      <c r="W10" s="1" t="s">
        <v>985</v>
      </c>
    </row>
    <row r="11">
      <c r="A11" s="280">
        <v>46293.0</v>
      </c>
      <c r="B11" s="1">
        <f t="shared" si="1"/>
        <v>46293</v>
      </c>
      <c r="C11" s="281">
        <v>175.0</v>
      </c>
      <c r="D11" s="281">
        <v>80.0</v>
      </c>
      <c r="E11" s="1">
        <f t="shared" si="2"/>
        <v>2.1875</v>
      </c>
      <c r="F11" s="281" t="s">
        <v>811</v>
      </c>
      <c r="G11" s="282">
        <v>0.30604166666666666</v>
      </c>
      <c r="H11" s="282">
        <v>0.46978009259259257</v>
      </c>
      <c r="I11" s="281"/>
      <c r="J11" s="292">
        <f t="shared" si="3"/>
        <v>236</v>
      </c>
      <c r="K11" s="1" t="b">
        <f t="shared" si="4"/>
        <v>0</v>
      </c>
      <c r="L11" s="1">
        <f t="shared" si="5"/>
        <v>1.25</v>
      </c>
      <c r="M11" s="1">
        <f t="shared" si="6"/>
        <v>1</v>
      </c>
      <c r="N11" s="292">
        <f t="shared" si="7"/>
        <v>236</v>
      </c>
      <c r="O11" s="1">
        <f t="shared" si="8"/>
        <v>240.625</v>
      </c>
      <c r="P11" s="292">
        <f t="shared" si="9"/>
        <v>1180</v>
      </c>
      <c r="Q11" s="1">
        <f t="shared" si="10"/>
        <v>240.625</v>
      </c>
      <c r="R11" s="281">
        <v>2.0</v>
      </c>
      <c r="S11" s="281" t="s">
        <v>988</v>
      </c>
      <c r="T11" s="1">
        <f t="shared" si="11"/>
        <v>1</v>
      </c>
      <c r="V11" s="294" t="s">
        <v>936</v>
      </c>
      <c r="W11" s="1" t="s">
        <v>989</v>
      </c>
    </row>
    <row r="12">
      <c r="A12" s="280">
        <v>46294.0</v>
      </c>
      <c r="B12" s="1">
        <f t="shared" si="1"/>
        <v>46294</v>
      </c>
      <c r="C12" s="281">
        <v>187.0</v>
      </c>
      <c r="D12" s="281">
        <v>74.0</v>
      </c>
      <c r="E12" s="1">
        <f t="shared" si="2"/>
        <v>2.527027027</v>
      </c>
      <c r="F12" s="281" t="s">
        <v>811</v>
      </c>
      <c r="G12" s="282">
        <v>0.3034375</v>
      </c>
      <c r="H12" s="282">
        <v>0.4377662037037037</v>
      </c>
      <c r="I12" s="281"/>
      <c r="J12" s="292">
        <f t="shared" si="3"/>
        <v>193</v>
      </c>
      <c r="K12" s="1" t="b">
        <f t="shared" si="4"/>
        <v>0</v>
      </c>
      <c r="L12" s="1">
        <f t="shared" si="5"/>
        <v>1.16</v>
      </c>
      <c r="M12" s="1">
        <f t="shared" si="6"/>
        <v>1</v>
      </c>
      <c r="N12" s="292">
        <f t="shared" si="7"/>
        <v>193</v>
      </c>
      <c r="O12" s="1">
        <f t="shared" si="8"/>
        <v>238.612</v>
      </c>
      <c r="P12" s="292">
        <f t="shared" si="9"/>
        <v>965</v>
      </c>
      <c r="Q12" s="1">
        <f t="shared" si="10"/>
        <v>238.612</v>
      </c>
      <c r="R12" s="281">
        <v>3.0</v>
      </c>
      <c r="S12" s="301" t="s">
        <v>991</v>
      </c>
      <c r="T12" s="1">
        <f t="shared" si="11"/>
        <v>1</v>
      </c>
      <c r="V12" s="294" t="s">
        <v>942</v>
      </c>
      <c r="W12" s="1" t="s">
        <v>994</v>
      </c>
    </row>
    <row r="13">
      <c r="A13" s="280">
        <v>46294.0</v>
      </c>
      <c r="B13" s="1">
        <f t="shared" si="1"/>
        <v>46294</v>
      </c>
      <c r="C13" s="281">
        <v>71.0</v>
      </c>
      <c r="D13" s="281">
        <v>27.0</v>
      </c>
      <c r="E13" s="1">
        <f t="shared" si="2"/>
        <v>2.62962963</v>
      </c>
      <c r="F13" s="281" t="s">
        <v>811</v>
      </c>
      <c r="G13" s="282">
        <v>0.5121643518518518</v>
      </c>
      <c r="H13" s="282">
        <v>0.5592013888888889</v>
      </c>
      <c r="I13" s="281"/>
      <c r="J13" s="292">
        <f t="shared" si="3"/>
        <v>68</v>
      </c>
      <c r="K13" s="1" t="b">
        <f t="shared" si="4"/>
        <v>0</v>
      </c>
      <c r="L13" s="1">
        <f t="shared" si="5"/>
        <v>1.16</v>
      </c>
      <c r="M13" s="1">
        <f t="shared" si="6"/>
        <v>1</v>
      </c>
      <c r="N13" s="292">
        <f t="shared" si="7"/>
        <v>68</v>
      </c>
      <c r="O13" s="1">
        <f t="shared" si="8"/>
        <v>90.596</v>
      </c>
      <c r="P13" s="292">
        <f t="shared" si="9"/>
        <v>340</v>
      </c>
      <c r="Q13" s="1">
        <f t="shared" si="10"/>
        <v>90.596</v>
      </c>
      <c r="R13" s="281"/>
      <c r="S13" s="281"/>
      <c r="T13" s="1">
        <f t="shared" si="11"/>
        <v>0</v>
      </c>
      <c r="V13" s="1" t="s">
        <v>997</v>
      </c>
      <c r="W13" s="1" t="s">
        <v>998</v>
      </c>
    </row>
    <row r="14">
      <c r="A14" s="280">
        <v>46295.0</v>
      </c>
      <c r="B14" s="1">
        <f t="shared" si="1"/>
        <v>46295</v>
      </c>
      <c r="C14" s="281">
        <v>147.0</v>
      </c>
      <c r="D14" s="281">
        <v>80.0</v>
      </c>
      <c r="E14" s="1">
        <f t="shared" si="2"/>
        <v>1.8375</v>
      </c>
      <c r="F14" s="281" t="s">
        <v>811</v>
      </c>
      <c r="G14" s="282">
        <v>0.3058101851851852</v>
      </c>
      <c r="H14" s="282">
        <v>0.45783564814814814</v>
      </c>
      <c r="I14" s="281"/>
      <c r="J14" s="292">
        <f t="shared" si="3"/>
        <v>219</v>
      </c>
      <c r="K14" s="1" t="b">
        <f t="shared" si="4"/>
        <v>0</v>
      </c>
      <c r="L14" s="1">
        <f t="shared" si="5"/>
        <v>1.65</v>
      </c>
      <c r="M14" s="1">
        <f t="shared" si="6"/>
        <v>1</v>
      </c>
      <c r="N14" s="292">
        <f t="shared" si="7"/>
        <v>219</v>
      </c>
      <c r="O14" s="1">
        <f t="shared" si="8"/>
        <v>266.805</v>
      </c>
      <c r="P14" s="292">
        <f t="shared" si="9"/>
        <v>1095</v>
      </c>
      <c r="Q14" s="1">
        <f t="shared" si="10"/>
        <v>266.805</v>
      </c>
      <c r="R14" s="281">
        <v>3.0</v>
      </c>
      <c r="S14" s="281" t="s">
        <v>1000</v>
      </c>
      <c r="T14" s="1">
        <f t="shared" si="11"/>
        <v>1</v>
      </c>
      <c r="V14" s="1" t="s">
        <v>1001</v>
      </c>
      <c r="W14" s="1" t="s">
        <v>1002</v>
      </c>
    </row>
    <row r="15">
      <c r="A15" s="291">
        <v>46295.0</v>
      </c>
      <c r="B15" s="1">
        <f t="shared" si="1"/>
        <v>46295</v>
      </c>
      <c r="C15" s="281">
        <v>57.0</v>
      </c>
      <c r="D15" s="281">
        <v>34.0</v>
      </c>
      <c r="E15" s="1">
        <f t="shared" si="2"/>
        <v>1.676470588</v>
      </c>
      <c r="F15" s="281" t="s">
        <v>811</v>
      </c>
      <c r="G15" s="299">
        <v>0.515150462962963</v>
      </c>
      <c r="H15" s="299">
        <v>0.5780324074074074</v>
      </c>
      <c r="I15" s="281"/>
      <c r="J15" s="300">
        <f t="shared" si="3"/>
        <v>91</v>
      </c>
      <c r="K15" s="1" t="b">
        <f t="shared" si="4"/>
        <v>0</v>
      </c>
      <c r="L15" s="1">
        <f t="shared" si="5"/>
        <v>1.65</v>
      </c>
      <c r="M15" s="1">
        <f t="shared" si="6"/>
        <v>1</v>
      </c>
      <c r="N15" s="300">
        <f t="shared" si="7"/>
        <v>91</v>
      </c>
      <c r="O15" s="1">
        <f t="shared" si="8"/>
        <v>103.455</v>
      </c>
      <c r="P15" s="300">
        <f t="shared" si="9"/>
        <v>455</v>
      </c>
      <c r="Q15" s="1">
        <f t="shared" si="10"/>
        <v>103.455</v>
      </c>
      <c r="R15" s="281"/>
      <c r="S15" s="281"/>
      <c r="T15" s="1">
        <f t="shared" si="11"/>
        <v>0</v>
      </c>
      <c r="V15" s="1" t="s">
        <v>1005</v>
      </c>
      <c r="W15" s="1" t="s">
        <v>1006</v>
      </c>
    </row>
    <row r="16">
      <c r="A16" s="291">
        <v>46295.0</v>
      </c>
      <c r="B16" s="1">
        <f t="shared" si="1"/>
        <v>46295</v>
      </c>
      <c r="C16" s="281">
        <v>47.0</v>
      </c>
      <c r="D16" s="281">
        <v>28.0</v>
      </c>
      <c r="E16" s="1">
        <f t="shared" si="2"/>
        <v>1.678571429</v>
      </c>
      <c r="F16" s="281" t="s">
        <v>811</v>
      </c>
      <c r="G16" s="299">
        <v>0.5974652777777778</v>
      </c>
      <c r="H16" s="299">
        <v>0.642349537037037</v>
      </c>
      <c r="I16" s="281"/>
      <c r="J16" s="300">
        <f t="shared" si="3"/>
        <v>65</v>
      </c>
      <c r="K16" s="1" t="b">
        <f t="shared" si="4"/>
        <v>0</v>
      </c>
      <c r="L16" s="1">
        <f t="shared" si="5"/>
        <v>1.65</v>
      </c>
      <c r="M16" s="1">
        <f t="shared" si="6"/>
        <v>1</v>
      </c>
      <c r="N16" s="300">
        <f t="shared" si="7"/>
        <v>65</v>
      </c>
      <c r="O16" s="1">
        <f t="shared" si="8"/>
        <v>85.305</v>
      </c>
      <c r="P16" s="300">
        <f t="shared" si="9"/>
        <v>325</v>
      </c>
      <c r="Q16" s="1">
        <f t="shared" si="10"/>
        <v>85.305</v>
      </c>
      <c r="R16" s="281"/>
      <c r="S16" s="281"/>
      <c r="T16" s="1">
        <f t="shared" si="11"/>
        <v>0</v>
      </c>
      <c r="V16" s="1" t="s">
        <v>1009</v>
      </c>
      <c r="W16" s="1" t="s">
        <v>1010</v>
      </c>
    </row>
    <row r="17">
      <c r="A17" s="281"/>
      <c r="B17" s="1" t="str">
        <f t="shared" si="1"/>
        <v/>
      </c>
      <c r="C17" s="281"/>
      <c r="D17" s="281"/>
      <c r="E17" s="1" t="str">
        <f t="shared" si="2"/>
        <v/>
      </c>
      <c r="F17" s="281"/>
      <c r="G17" s="281"/>
      <c r="H17" s="281"/>
      <c r="I17" s="281"/>
      <c r="J17" s="1" t="str">
        <f t="shared" si="3"/>
        <v/>
      </c>
      <c r="K17" s="1" t="str">
        <f t="shared" si="4"/>
        <v/>
      </c>
      <c r="L17" s="1" t="str">
        <f t="shared" si="5"/>
        <v/>
      </c>
      <c r="M17" s="1">
        <f t="shared" si="6"/>
        <v>1</v>
      </c>
      <c r="N17" s="1">
        <f t="shared" si="7"/>
        <v>0</v>
      </c>
      <c r="O17" s="1">
        <f t="shared" si="8"/>
        <v>0</v>
      </c>
      <c r="P17" s="1">
        <f t="shared" si="9"/>
        <v>0</v>
      </c>
      <c r="Q17" s="1">
        <f t="shared" si="10"/>
        <v>0</v>
      </c>
      <c r="R17" s="281"/>
      <c r="S17" s="281"/>
      <c r="T17" s="1">
        <f t="shared" si="11"/>
        <v>0</v>
      </c>
    </row>
    <row r="18">
      <c r="A18" s="281"/>
      <c r="B18" s="1" t="str">
        <f t="shared" si="1"/>
        <v/>
      </c>
      <c r="C18" s="281"/>
      <c r="D18" s="281"/>
      <c r="E18" s="1" t="str">
        <f t="shared" si="2"/>
        <v/>
      </c>
      <c r="F18" s="281"/>
      <c r="G18" s="281"/>
      <c r="H18" s="281"/>
      <c r="I18" s="281"/>
      <c r="J18" s="1" t="str">
        <f t="shared" si="3"/>
        <v/>
      </c>
      <c r="K18" s="1" t="str">
        <f t="shared" si="4"/>
        <v/>
      </c>
      <c r="L18" s="1" t="str">
        <f t="shared" si="5"/>
        <v/>
      </c>
      <c r="M18" s="1">
        <f t="shared" si="6"/>
        <v>1</v>
      </c>
      <c r="N18" s="1">
        <f t="shared" si="7"/>
        <v>0</v>
      </c>
      <c r="O18" s="1">
        <f t="shared" si="8"/>
        <v>0</v>
      </c>
      <c r="P18" s="1">
        <f t="shared" si="9"/>
        <v>0</v>
      </c>
      <c r="Q18" s="1">
        <f t="shared" si="10"/>
        <v>0</v>
      </c>
      <c r="R18" s="281"/>
      <c r="S18" s="281"/>
      <c r="T18" s="1">
        <f t="shared" si="11"/>
        <v>0</v>
      </c>
    </row>
    <row r="19">
      <c r="A19" s="281"/>
      <c r="B19" s="1" t="str">
        <f t="shared" si="1"/>
        <v/>
      </c>
      <c r="C19" s="281"/>
      <c r="D19" s="281"/>
      <c r="E19" s="1" t="str">
        <f t="shared" si="2"/>
        <v/>
      </c>
      <c r="F19" s="281"/>
      <c r="G19" s="281"/>
      <c r="H19" s="281"/>
      <c r="I19" s="281"/>
      <c r="J19" s="1" t="str">
        <f t="shared" si="3"/>
        <v/>
      </c>
      <c r="K19" s="1" t="str">
        <f t="shared" si="4"/>
        <v/>
      </c>
      <c r="L19" s="1" t="str">
        <f t="shared" si="5"/>
        <v/>
      </c>
      <c r="M19" s="1">
        <f t="shared" si="6"/>
        <v>1</v>
      </c>
      <c r="N19" s="1">
        <f t="shared" si="7"/>
        <v>0</v>
      </c>
      <c r="O19" s="1">
        <f t="shared" si="8"/>
        <v>0</v>
      </c>
      <c r="P19" s="1">
        <f t="shared" si="9"/>
        <v>0</v>
      </c>
      <c r="Q19" s="1">
        <f t="shared" si="10"/>
        <v>0</v>
      </c>
      <c r="R19" s="281"/>
      <c r="S19" s="281"/>
      <c r="T19" s="1">
        <f t="shared" si="11"/>
        <v>0</v>
      </c>
    </row>
    <row r="20">
      <c r="A20" s="281"/>
      <c r="B20" s="1" t="str">
        <f t="shared" si="1"/>
        <v/>
      </c>
      <c r="C20" s="281"/>
      <c r="D20" s="281"/>
      <c r="E20" s="1" t="str">
        <f t="shared" si="2"/>
        <v/>
      </c>
      <c r="F20" s="281"/>
      <c r="G20" s="281"/>
      <c r="H20" s="281"/>
      <c r="I20" s="281"/>
      <c r="J20" s="1" t="str">
        <f t="shared" si="3"/>
        <v/>
      </c>
      <c r="K20" s="1" t="str">
        <f t="shared" si="4"/>
        <v/>
      </c>
      <c r="L20" s="1" t="str">
        <f t="shared" si="5"/>
        <v/>
      </c>
      <c r="M20" s="1">
        <f t="shared" si="6"/>
        <v>1</v>
      </c>
      <c r="N20" s="1">
        <f t="shared" si="7"/>
        <v>0</v>
      </c>
      <c r="O20" s="1">
        <f t="shared" si="8"/>
        <v>0</v>
      </c>
      <c r="P20" s="1">
        <f t="shared" si="9"/>
        <v>0</v>
      </c>
      <c r="Q20" s="1">
        <f t="shared" si="10"/>
        <v>0</v>
      </c>
      <c r="R20" s="281"/>
      <c r="S20" s="281"/>
      <c r="T20" s="1">
        <f t="shared" si="11"/>
        <v>0</v>
      </c>
    </row>
    <row r="21" ht="15.75" customHeight="1">
      <c r="A21" s="281"/>
      <c r="B21" s="1" t="str">
        <f t="shared" si="1"/>
        <v/>
      </c>
      <c r="C21" s="281"/>
      <c r="D21" s="281"/>
      <c r="E21" s="1" t="str">
        <f t="shared" si="2"/>
        <v/>
      </c>
      <c r="F21" s="281"/>
      <c r="G21" s="281"/>
      <c r="H21" s="281"/>
      <c r="I21" s="281"/>
      <c r="J21" s="1" t="str">
        <f t="shared" si="3"/>
        <v/>
      </c>
      <c r="K21" s="1" t="str">
        <f t="shared" si="4"/>
        <v/>
      </c>
      <c r="L21" s="1" t="str">
        <f t="shared" si="5"/>
        <v/>
      </c>
      <c r="M21" s="1">
        <f t="shared" si="6"/>
        <v>1</v>
      </c>
      <c r="N21" s="1">
        <f t="shared" si="7"/>
        <v>0</v>
      </c>
      <c r="O21" s="1">
        <f t="shared" si="8"/>
        <v>0</v>
      </c>
      <c r="P21" s="1">
        <f t="shared" si="9"/>
        <v>0</v>
      </c>
      <c r="Q21" s="1">
        <f t="shared" si="10"/>
        <v>0</v>
      </c>
      <c r="R21" s="281"/>
      <c r="S21" s="281"/>
      <c r="T21" s="1">
        <f t="shared" si="11"/>
        <v>0</v>
      </c>
    </row>
    <row r="22" ht="15.75" customHeight="1">
      <c r="A22" s="281"/>
      <c r="B22" s="1" t="str">
        <f t="shared" si="1"/>
        <v/>
      </c>
      <c r="C22" s="281"/>
      <c r="D22" s="281"/>
      <c r="E22" s="1" t="str">
        <f t="shared" si="2"/>
        <v/>
      </c>
      <c r="F22" s="281"/>
      <c r="G22" s="281"/>
      <c r="H22" s="281"/>
      <c r="I22" s="281"/>
      <c r="J22" s="1" t="str">
        <f t="shared" si="3"/>
        <v/>
      </c>
      <c r="K22" s="1" t="str">
        <f t="shared" si="4"/>
        <v/>
      </c>
      <c r="L22" s="1" t="str">
        <f t="shared" si="5"/>
        <v/>
      </c>
      <c r="M22" s="1">
        <f t="shared" si="6"/>
        <v>1</v>
      </c>
      <c r="N22" s="1">
        <f t="shared" si="7"/>
        <v>0</v>
      </c>
      <c r="O22" s="1">
        <f t="shared" si="8"/>
        <v>0</v>
      </c>
      <c r="P22" s="1">
        <f t="shared" si="9"/>
        <v>0</v>
      </c>
      <c r="Q22" s="1">
        <f t="shared" si="10"/>
        <v>0</v>
      </c>
      <c r="R22" s="281"/>
      <c r="S22" s="281"/>
      <c r="T22" s="1">
        <f t="shared" si="11"/>
        <v>0</v>
      </c>
    </row>
    <row r="23" ht="15.75" customHeight="1">
      <c r="A23" s="281"/>
      <c r="B23" s="1" t="str">
        <f t="shared" si="1"/>
        <v/>
      </c>
      <c r="C23" s="281"/>
      <c r="D23" s="281"/>
      <c r="E23" s="1" t="str">
        <f t="shared" si="2"/>
        <v/>
      </c>
      <c r="F23" s="281"/>
      <c r="G23" s="281"/>
      <c r="H23" s="281"/>
      <c r="I23" s="281"/>
      <c r="J23" s="1" t="str">
        <f t="shared" si="3"/>
        <v/>
      </c>
      <c r="K23" s="1" t="str">
        <f t="shared" si="4"/>
        <v/>
      </c>
      <c r="L23" s="1" t="str">
        <f t="shared" si="5"/>
        <v/>
      </c>
      <c r="M23" s="1">
        <f t="shared" si="6"/>
        <v>1</v>
      </c>
      <c r="N23" s="1">
        <f t="shared" si="7"/>
        <v>0</v>
      </c>
      <c r="O23" s="1">
        <f t="shared" si="8"/>
        <v>0</v>
      </c>
      <c r="P23" s="1">
        <f t="shared" si="9"/>
        <v>0</v>
      </c>
      <c r="Q23" s="1">
        <f t="shared" si="10"/>
        <v>0</v>
      </c>
      <c r="R23" s="281"/>
      <c r="S23" s="281"/>
      <c r="T23" s="1">
        <f t="shared" si="11"/>
        <v>0</v>
      </c>
    </row>
    <row r="24" ht="15.75" customHeight="1">
      <c r="A24" s="281"/>
      <c r="B24" s="1" t="str">
        <f t="shared" si="1"/>
        <v/>
      </c>
      <c r="C24" s="281"/>
      <c r="D24" s="281"/>
      <c r="E24" s="1" t="str">
        <f t="shared" si="2"/>
        <v/>
      </c>
      <c r="F24" s="281"/>
      <c r="G24" s="281"/>
      <c r="H24" s="281"/>
      <c r="I24" s="281"/>
      <c r="J24" s="1" t="str">
        <f t="shared" si="3"/>
        <v/>
      </c>
      <c r="K24" s="1" t="str">
        <f t="shared" si="4"/>
        <v/>
      </c>
      <c r="L24" s="1" t="str">
        <f t="shared" si="5"/>
        <v/>
      </c>
      <c r="M24" s="1">
        <f t="shared" si="6"/>
        <v>1</v>
      </c>
      <c r="N24" s="1">
        <f t="shared" si="7"/>
        <v>0</v>
      </c>
      <c r="O24" s="1">
        <f t="shared" si="8"/>
        <v>0</v>
      </c>
      <c r="P24" s="1">
        <f t="shared" si="9"/>
        <v>0</v>
      </c>
      <c r="Q24" s="1">
        <f t="shared" si="10"/>
        <v>0</v>
      </c>
      <c r="R24" s="281"/>
      <c r="S24" s="281"/>
      <c r="T24" s="1">
        <f t="shared" si="11"/>
        <v>0</v>
      </c>
    </row>
    <row r="25" ht="15.75" customHeight="1">
      <c r="A25" s="281"/>
      <c r="B25" s="1" t="str">
        <f t="shared" si="1"/>
        <v/>
      </c>
      <c r="C25" s="281"/>
      <c r="D25" s="281"/>
      <c r="E25" s="1" t="str">
        <f t="shared" si="2"/>
        <v/>
      </c>
      <c r="F25" s="281"/>
      <c r="G25" s="281"/>
      <c r="H25" s="281"/>
      <c r="I25" s="281"/>
      <c r="J25" s="1" t="str">
        <f t="shared" si="3"/>
        <v/>
      </c>
      <c r="K25" s="1" t="str">
        <f t="shared" si="4"/>
        <v/>
      </c>
      <c r="L25" s="1" t="str">
        <f t="shared" si="5"/>
        <v/>
      </c>
      <c r="M25" s="1">
        <f t="shared" si="6"/>
        <v>1</v>
      </c>
      <c r="N25" s="1">
        <f t="shared" si="7"/>
        <v>0</v>
      </c>
      <c r="O25" s="1">
        <f t="shared" si="8"/>
        <v>0</v>
      </c>
      <c r="P25" s="1">
        <f t="shared" si="9"/>
        <v>0</v>
      </c>
      <c r="Q25" s="1">
        <f t="shared" si="10"/>
        <v>0</v>
      </c>
      <c r="R25" s="281"/>
      <c r="S25" s="281"/>
      <c r="T25" s="1">
        <f t="shared" si="11"/>
        <v>0</v>
      </c>
    </row>
    <row r="26" ht="15.75" customHeight="1">
      <c r="A26" s="281"/>
      <c r="B26" s="1" t="str">
        <f t="shared" si="1"/>
        <v/>
      </c>
      <c r="C26" s="281"/>
      <c r="D26" s="281"/>
      <c r="E26" s="1" t="str">
        <f t="shared" si="2"/>
        <v/>
      </c>
      <c r="F26" s="281"/>
      <c r="G26" s="281"/>
      <c r="H26" s="281"/>
      <c r="I26" s="281"/>
      <c r="J26" s="1" t="str">
        <f t="shared" si="3"/>
        <v/>
      </c>
      <c r="K26" s="1" t="str">
        <f t="shared" si="4"/>
        <v/>
      </c>
      <c r="L26" s="1" t="str">
        <f t="shared" si="5"/>
        <v/>
      </c>
      <c r="M26" s="1">
        <f t="shared" si="6"/>
        <v>1</v>
      </c>
      <c r="N26" s="1">
        <f t="shared" si="7"/>
        <v>0</v>
      </c>
      <c r="O26" s="1">
        <f t="shared" si="8"/>
        <v>0</v>
      </c>
      <c r="P26" s="1">
        <f t="shared" si="9"/>
        <v>0</v>
      </c>
      <c r="Q26" s="1">
        <f t="shared" si="10"/>
        <v>0</v>
      </c>
      <c r="R26" s="281"/>
      <c r="S26" s="281"/>
      <c r="T26" s="1">
        <f t="shared" si="11"/>
        <v>0</v>
      </c>
    </row>
    <row r="27" ht="15.75" customHeight="1">
      <c r="A27" s="281"/>
      <c r="B27" s="1" t="str">
        <f t="shared" si="1"/>
        <v/>
      </c>
      <c r="C27" s="281"/>
      <c r="D27" s="281"/>
      <c r="E27" s="1" t="str">
        <f t="shared" si="2"/>
        <v/>
      </c>
      <c r="F27" s="281"/>
      <c r="G27" s="281"/>
      <c r="H27" s="281"/>
      <c r="I27" s="281"/>
      <c r="J27" s="1" t="str">
        <f t="shared" si="3"/>
        <v/>
      </c>
      <c r="K27" s="1" t="str">
        <f t="shared" si="4"/>
        <v/>
      </c>
      <c r="L27" s="1" t="str">
        <f t="shared" si="5"/>
        <v/>
      </c>
      <c r="M27" s="1">
        <f t="shared" si="6"/>
        <v>1</v>
      </c>
      <c r="N27" s="1">
        <f t="shared" si="7"/>
        <v>0</v>
      </c>
      <c r="O27" s="1">
        <f t="shared" si="8"/>
        <v>0</v>
      </c>
      <c r="P27" s="1">
        <f t="shared" si="9"/>
        <v>0</v>
      </c>
      <c r="Q27" s="1">
        <f t="shared" si="10"/>
        <v>0</v>
      </c>
      <c r="R27" s="281"/>
      <c r="S27" s="281"/>
      <c r="T27" s="1">
        <f t="shared" si="11"/>
        <v>0</v>
      </c>
    </row>
    <row r="28" ht="15.75" customHeight="1">
      <c r="A28" s="281"/>
      <c r="B28" s="1" t="str">
        <f t="shared" si="1"/>
        <v/>
      </c>
      <c r="C28" s="281"/>
      <c r="D28" s="281"/>
      <c r="E28" s="1" t="str">
        <f t="shared" si="2"/>
        <v/>
      </c>
      <c r="F28" s="281"/>
      <c r="G28" s="281"/>
      <c r="H28" s="281"/>
      <c r="I28" s="281"/>
      <c r="J28" s="1" t="str">
        <f t="shared" si="3"/>
        <v/>
      </c>
      <c r="K28" s="1" t="str">
        <f t="shared" si="4"/>
        <v/>
      </c>
      <c r="L28" s="1" t="str">
        <f t="shared" si="5"/>
        <v/>
      </c>
      <c r="M28" s="1">
        <f t="shared" si="6"/>
        <v>1</v>
      </c>
      <c r="N28" s="1">
        <f t="shared" si="7"/>
        <v>0</v>
      </c>
      <c r="O28" s="1">
        <f t="shared" si="8"/>
        <v>0</v>
      </c>
      <c r="P28" s="1">
        <f t="shared" si="9"/>
        <v>0</v>
      </c>
      <c r="Q28" s="1">
        <f t="shared" si="10"/>
        <v>0</v>
      </c>
      <c r="R28" s="281"/>
      <c r="S28" s="281"/>
      <c r="T28" s="1">
        <f t="shared" si="11"/>
        <v>0</v>
      </c>
    </row>
    <row r="29" ht="15.75" customHeight="1">
      <c r="A29" s="281"/>
      <c r="B29" s="1" t="str">
        <f t="shared" si="1"/>
        <v/>
      </c>
      <c r="C29" s="281"/>
      <c r="D29" s="281"/>
      <c r="E29" s="1" t="str">
        <f t="shared" si="2"/>
        <v/>
      </c>
      <c r="F29" s="281"/>
      <c r="G29" s="281"/>
      <c r="H29" s="281"/>
      <c r="I29" s="281"/>
      <c r="J29" s="1" t="str">
        <f t="shared" si="3"/>
        <v/>
      </c>
      <c r="K29" s="1" t="str">
        <f t="shared" si="4"/>
        <v/>
      </c>
      <c r="L29" s="1" t="str">
        <f t="shared" si="5"/>
        <v/>
      </c>
      <c r="M29" s="1">
        <f t="shared" si="6"/>
        <v>1</v>
      </c>
      <c r="N29" s="1">
        <f t="shared" si="7"/>
        <v>0</v>
      </c>
      <c r="O29" s="1">
        <f t="shared" si="8"/>
        <v>0</v>
      </c>
      <c r="P29" s="1">
        <f t="shared" si="9"/>
        <v>0</v>
      </c>
      <c r="Q29" s="1">
        <f t="shared" si="10"/>
        <v>0</v>
      </c>
      <c r="R29" s="281"/>
      <c r="S29" s="281"/>
      <c r="T29" s="1">
        <f t="shared" si="11"/>
        <v>0</v>
      </c>
    </row>
    <row r="30" ht="15.75" customHeight="1">
      <c r="A30" s="281"/>
      <c r="B30" s="1" t="str">
        <f t="shared" si="1"/>
        <v/>
      </c>
      <c r="C30" s="281"/>
      <c r="D30" s="281"/>
      <c r="E30" s="1" t="str">
        <f t="shared" si="2"/>
        <v/>
      </c>
      <c r="F30" s="281"/>
      <c r="G30" s="281"/>
      <c r="H30" s="281"/>
      <c r="I30" s="281"/>
      <c r="J30" s="1" t="str">
        <f t="shared" si="3"/>
        <v/>
      </c>
      <c r="K30" s="1" t="str">
        <f t="shared" si="4"/>
        <v/>
      </c>
      <c r="L30" s="1" t="str">
        <f t="shared" si="5"/>
        <v/>
      </c>
      <c r="M30" s="1">
        <f t="shared" si="6"/>
        <v>1</v>
      </c>
      <c r="N30" s="1">
        <f t="shared" si="7"/>
        <v>0</v>
      </c>
      <c r="O30" s="1">
        <f t="shared" si="8"/>
        <v>0</v>
      </c>
      <c r="P30" s="1">
        <f t="shared" si="9"/>
        <v>0</v>
      </c>
      <c r="Q30" s="1">
        <f t="shared" si="10"/>
        <v>0</v>
      </c>
      <c r="R30" s="281"/>
      <c r="S30" s="281"/>
      <c r="T30" s="1">
        <f t="shared" si="11"/>
        <v>0</v>
      </c>
    </row>
    <row r="31" ht="15.75" customHeight="1">
      <c r="A31" s="281"/>
      <c r="B31" s="1" t="str">
        <f t="shared" si="1"/>
        <v/>
      </c>
      <c r="C31" s="281"/>
      <c r="D31" s="281"/>
      <c r="E31" s="1" t="str">
        <f t="shared" si="2"/>
        <v/>
      </c>
      <c r="F31" s="281"/>
      <c r="G31" s="281"/>
      <c r="H31" s="281"/>
      <c r="I31" s="281"/>
      <c r="J31" s="1" t="str">
        <f t="shared" si="3"/>
        <v/>
      </c>
      <c r="K31" s="1" t="str">
        <f t="shared" si="4"/>
        <v/>
      </c>
      <c r="L31" s="1" t="str">
        <f t="shared" si="5"/>
        <v/>
      </c>
      <c r="M31" s="1">
        <f t="shared" si="6"/>
        <v>1</v>
      </c>
      <c r="N31" s="1">
        <f t="shared" si="7"/>
        <v>0</v>
      </c>
      <c r="O31" s="1">
        <f t="shared" si="8"/>
        <v>0</v>
      </c>
      <c r="P31" s="1">
        <f t="shared" si="9"/>
        <v>0</v>
      </c>
      <c r="Q31" s="1">
        <f t="shared" si="10"/>
        <v>0</v>
      </c>
      <c r="R31" s="281"/>
      <c r="S31" s="281"/>
      <c r="T31" s="1">
        <f t="shared" si="11"/>
        <v>0</v>
      </c>
    </row>
    <row r="32" ht="15.75" customHeight="1">
      <c r="A32" s="281"/>
      <c r="B32" s="1" t="str">
        <f t="shared" si="1"/>
        <v/>
      </c>
      <c r="C32" s="281"/>
      <c r="D32" s="281"/>
      <c r="E32" s="1" t="str">
        <f t="shared" si="2"/>
        <v/>
      </c>
      <c r="F32" s="281"/>
      <c r="G32" s="281"/>
      <c r="H32" s="281"/>
      <c r="I32" s="281"/>
      <c r="J32" s="1" t="str">
        <f t="shared" si="3"/>
        <v/>
      </c>
      <c r="K32" s="1" t="str">
        <f t="shared" si="4"/>
        <v/>
      </c>
      <c r="L32" s="1" t="str">
        <f t="shared" si="5"/>
        <v/>
      </c>
      <c r="M32" s="1">
        <f t="shared" si="6"/>
        <v>1</v>
      </c>
      <c r="N32" s="1">
        <f t="shared" si="7"/>
        <v>0</v>
      </c>
      <c r="O32" s="1">
        <f t="shared" si="8"/>
        <v>0</v>
      </c>
      <c r="P32" s="1">
        <f t="shared" si="9"/>
        <v>0</v>
      </c>
      <c r="Q32" s="1">
        <f t="shared" si="10"/>
        <v>0</v>
      </c>
      <c r="R32" s="281"/>
      <c r="S32" s="281"/>
      <c r="T32" s="1">
        <f t="shared" si="11"/>
        <v>0</v>
      </c>
    </row>
    <row r="33" ht="15.75" customHeight="1">
      <c r="A33" s="281"/>
      <c r="B33" s="1" t="str">
        <f t="shared" si="1"/>
        <v/>
      </c>
      <c r="C33" s="281"/>
      <c r="D33" s="281"/>
      <c r="E33" s="1" t="str">
        <f t="shared" si="2"/>
        <v/>
      </c>
      <c r="F33" s="281"/>
      <c r="G33" s="281"/>
      <c r="H33" s="281"/>
      <c r="I33" s="281"/>
      <c r="J33" s="1" t="str">
        <f t="shared" si="3"/>
        <v/>
      </c>
      <c r="K33" s="1" t="str">
        <f t="shared" si="4"/>
        <v/>
      </c>
      <c r="L33" s="1" t="str">
        <f t="shared" si="5"/>
        <v/>
      </c>
      <c r="M33" s="1">
        <f t="shared" si="6"/>
        <v>1</v>
      </c>
      <c r="N33" s="1">
        <f t="shared" si="7"/>
        <v>0</v>
      </c>
      <c r="O33" s="1">
        <f t="shared" si="8"/>
        <v>0</v>
      </c>
      <c r="P33" s="1">
        <f t="shared" si="9"/>
        <v>0</v>
      </c>
      <c r="Q33" s="1">
        <f t="shared" si="10"/>
        <v>0</v>
      </c>
      <c r="R33" s="281"/>
      <c r="S33" s="281"/>
      <c r="T33" s="1">
        <f t="shared" si="11"/>
        <v>0</v>
      </c>
    </row>
    <row r="34" ht="15.75" customHeight="1">
      <c r="A34" s="281"/>
      <c r="B34" s="1" t="str">
        <f t="shared" si="1"/>
        <v/>
      </c>
      <c r="C34" s="281"/>
      <c r="D34" s="281"/>
      <c r="E34" s="1" t="str">
        <f t="shared" si="2"/>
        <v/>
      </c>
      <c r="F34" s="281"/>
      <c r="G34" s="281"/>
      <c r="H34" s="281"/>
      <c r="I34" s="281"/>
      <c r="J34" s="1" t="str">
        <f t="shared" si="3"/>
        <v/>
      </c>
      <c r="K34" s="1" t="str">
        <f t="shared" si="4"/>
        <v/>
      </c>
      <c r="L34" s="1" t="str">
        <f t="shared" si="5"/>
        <v/>
      </c>
      <c r="M34" s="1">
        <f t="shared" si="6"/>
        <v>1</v>
      </c>
      <c r="N34" s="1">
        <f t="shared" si="7"/>
        <v>0</v>
      </c>
      <c r="O34" s="1">
        <f t="shared" si="8"/>
        <v>0</v>
      </c>
      <c r="P34" s="1">
        <f t="shared" si="9"/>
        <v>0</v>
      </c>
      <c r="Q34" s="1">
        <f t="shared" si="10"/>
        <v>0</v>
      </c>
      <c r="R34" s="281"/>
      <c r="S34" s="281"/>
      <c r="T34" s="1">
        <f t="shared" si="11"/>
        <v>0</v>
      </c>
    </row>
    <row r="35" ht="15.75" customHeight="1">
      <c r="A35" s="281"/>
      <c r="B35" s="1" t="str">
        <f t="shared" si="1"/>
        <v/>
      </c>
      <c r="C35" s="281"/>
      <c r="D35" s="281"/>
      <c r="E35" s="1" t="str">
        <f t="shared" si="2"/>
        <v/>
      </c>
      <c r="F35" s="281"/>
      <c r="G35" s="281"/>
      <c r="H35" s="281"/>
      <c r="I35" s="281"/>
      <c r="J35" s="1" t="str">
        <f t="shared" si="3"/>
        <v/>
      </c>
      <c r="K35" s="1" t="str">
        <f t="shared" si="4"/>
        <v/>
      </c>
      <c r="L35" s="1" t="str">
        <f t="shared" si="5"/>
        <v/>
      </c>
      <c r="M35" s="1">
        <f t="shared" si="6"/>
        <v>1</v>
      </c>
      <c r="N35" s="1">
        <f t="shared" si="7"/>
        <v>0</v>
      </c>
      <c r="O35" s="1">
        <f t="shared" si="8"/>
        <v>0</v>
      </c>
      <c r="P35" s="1">
        <f t="shared" si="9"/>
        <v>0</v>
      </c>
      <c r="Q35" s="1">
        <f t="shared" si="10"/>
        <v>0</v>
      </c>
      <c r="R35" s="281"/>
      <c r="S35" s="281"/>
      <c r="T35" s="1">
        <f t="shared" si="11"/>
        <v>0</v>
      </c>
    </row>
    <row r="36" ht="15.75" customHeight="1">
      <c r="A36" s="281"/>
      <c r="B36" s="1" t="str">
        <f t="shared" si="1"/>
        <v/>
      </c>
      <c r="C36" s="281"/>
      <c r="D36" s="281"/>
      <c r="E36" s="1" t="str">
        <f t="shared" si="2"/>
        <v/>
      </c>
      <c r="F36" s="281"/>
      <c r="G36" s="281"/>
      <c r="H36" s="281"/>
      <c r="I36" s="281"/>
      <c r="J36" s="1" t="str">
        <f t="shared" si="3"/>
        <v/>
      </c>
      <c r="K36" s="1" t="str">
        <f t="shared" si="4"/>
        <v/>
      </c>
      <c r="L36" s="1" t="str">
        <f t="shared" si="5"/>
        <v/>
      </c>
      <c r="M36" s="1">
        <f t="shared" si="6"/>
        <v>1</v>
      </c>
      <c r="N36" s="1">
        <f t="shared" si="7"/>
        <v>0</v>
      </c>
      <c r="O36" s="1">
        <f t="shared" si="8"/>
        <v>0</v>
      </c>
      <c r="P36" s="1">
        <f t="shared" si="9"/>
        <v>0</v>
      </c>
      <c r="Q36" s="1">
        <f t="shared" si="10"/>
        <v>0</v>
      </c>
      <c r="R36" s="281"/>
      <c r="S36" s="281"/>
      <c r="T36" s="1">
        <f t="shared" si="11"/>
        <v>0</v>
      </c>
    </row>
    <row r="37" ht="15.75" customHeight="1">
      <c r="A37" s="281"/>
      <c r="B37" s="1" t="str">
        <f t="shared" si="1"/>
        <v/>
      </c>
      <c r="C37" s="281"/>
      <c r="D37" s="281"/>
      <c r="E37" s="1" t="str">
        <f t="shared" si="2"/>
        <v/>
      </c>
      <c r="F37" s="281"/>
      <c r="G37" s="281"/>
      <c r="H37" s="281"/>
      <c r="I37" s="281"/>
      <c r="J37" s="1" t="str">
        <f t="shared" si="3"/>
        <v/>
      </c>
      <c r="K37" s="1" t="str">
        <f t="shared" si="4"/>
        <v/>
      </c>
      <c r="L37" s="1" t="str">
        <f t="shared" si="5"/>
        <v/>
      </c>
      <c r="M37" s="1">
        <f t="shared" si="6"/>
        <v>1</v>
      </c>
      <c r="N37" s="1">
        <f t="shared" si="7"/>
        <v>0</v>
      </c>
      <c r="O37" s="1">
        <f t="shared" si="8"/>
        <v>0</v>
      </c>
      <c r="P37" s="1">
        <f t="shared" si="9"/>
        <v>0</v>
      </c>
      <c r="Q37" s="1">
        <f t="shared" si="10"/>
        <v>0</v>
      </c>
      <c r="R37" s="281"/>
      <c r="S37" s="281"/>
      <c r="T37" s="1">
        <f t="shared" si="11"/>
        <v>0</v>
      </c>
    </row>
    <row r="38" ht="15.75" customHeight="1">
      <c r="A38" s="281"/>
      <c r="B38" s="1" t="str">
        <f t="shared" si="1"/>
        <v/>
      </c>
      <c r="C38" s="281"/>
      <c r="D38" s="281"/>
      <c r="E38" s="1" t="str">
        <f t="shared" si="2"/>
        <v/>
      </c>
      <c r="F38" s="281"/>
      <c r="G38" s="281"/>
      <c r="H38" s="281"/>
      <c r="I38" s="281"/>
      <c r="J38" s="1" t="str">
        <f t="shared" si="3"/>
        <v/>
      </c>
      <c r="K38" s="1" t="str">
        <f t="shared" si="4"/>
        <v/>
      </c>
      <c r="L38" s="1" t="str">
        <f t="shared" si="5"/>
        <v/>
      </c>
      <c r="M38" s="1">
        <f t="shared" si="6"/>
        <v>1</v>
      </c>
      <c r="N38" s="1">
        <f t="shared" si="7"/>
        <v>0</v>
      </c>
      <c r="O38" s="1">
        <f t="shared" si="8"/>
        <v>0</v>
      </c>
      <c r="P38" s="1">
        <f t="shared" si="9"/>
        <v>0</v>
      </c>
      <c r="Q38" s="1">
        <f t="shared" si="10"/>
        <v>0</v>
      </c>
      <c r="R38" s="281"/>
      <c r="S38" s="281"/>
      <c r="T38" s="1">
        <f t="shared" si="11"/>
        <v>0</v>
      </c>
    </row>
    <row r="39" ht="15.75" customHeight="1">
      <c r="A39" s="281"/>
      <c r="B39" s="1" t="str">
        <f t="shared" si="1"/>
        <v/>
      </c>
      <c r="C39" s="281"/>
      <c r="D39" s="281"/>
      <c r="E39" s="1" t="str">
        <f t="shared" si="2"/>
        <v/>
      </c>
      <c r="F39" s="281"/>
      <c r="G39" s="281"/>
      <c r="H39" s="281"/>
      <c r="I39" s="281"/>
      <c r="J39" s="1" t="str">
        <f t="shared" si="3"/>
        <v/>
      </c>
      <c r="K39" s="1" t="str">
        <f t="shared" si="4"/>
        <v/>
      </c>
      <c r="L39" s="1" t="str">
        <f t="shared" si="5"/>
        <v/>
      </c>
      <c r="M39" s="1">
        <f t="shared" si="6"/>
        <v>1</v>
      </c>
      <c r="N39" s="1">
        <f t="shared" si="7"/>
        <v>0</v>
      </c>
      <c r="O39" s="1">
        <f t="shared" si="8"/>
        <v>0</v>
      </c>
      <c r="P39" s="1">
        <f t="shared" si="9"/>
        <v>0</v>
      </c>
      <c r="Q39" s="1">
        <f t="shared" si="10"/>
        <v>0</v>
      </c>
      <c r="R39" s="281"/>
      <c r="S39" s="281"/>
      <c r="T39" s="1">
        <f t="shared" si="11"/>
        <v>0</v>
      </c>
    </row>
    <row r="40" ht="15.75" customHeight="1">
      <c r="A40" s="281"/>
      <c r="B40" s="1" t="str">
        <f t="shared" si="1"/>
        <v/>
      </c>
      <c r="C40" s="281"/>
      <c r="D40" s="281"/>
      <c r="E40" s="1" t="str">
        <f t="shared" si="2"/>
        <v/>
      </c>
      <c r="F40" s="281"/>
      <c r="G40" s="281"/>
      <c r="H40" s="281"/>
      <c r="I40" s="281"/>
      <c r="J40" s="1" t="str">
        <f t="shared" si="3"/>
        <v/>
      </c>
      <c r="K40" s="1" t="str">
        <f t="shared" si="4"/>
        <v/>
      </c>
      <c r="L40" s="1" t="str">
        <f t="shared" si="5"/>
        <v/>
      </c>
      <c r="M40" s="1">
        <f t="shared" si="6"/>
        <v>1</v>
      </c>
      <c r="N40" s="1">
        <f t="shared" si="7"/>
        <v>0</v>
      </c>
      <c r="O40" s="1">
        <f t="shared" si="8"/>
        <v>0</v>
      </c>
      <c r="P40" s="1">
        <f t="shared" si="9"/>
        <v>0</v>
      </c>
      <c r="Q40" s="1">
        <f t="shared" si="10"/>
        <v>0</v>
      </c>
      <c r="R40" s="281"/>
      <c r="S40" s="281"/>
      <c r="T40" s="1">
        <f t="shared" si="11"/>
        <v>0</v>
      </c>
    </row>
    <row r="41" ht="15.75" customHeight="1">
      <c r="A41" s="281"/>
      <c r="B41" s="1" t="str">
        <f t="shared" si="1"/>
        <v/>
      </c>
      <c r="C41" s="281"/>
      <c r="D41" s="281"/>
      <c r="E41" s="1" t="str">
        <f t="shared" si="2"/>
        <v/>
      </c>
      <c r="F41" s="281"/>
      <c r="G41" s="281"/>
      <c r="H41" s="281"/>
      <c r="I41" s="281"/>
      <c r="J41" s="1" t="str">
        <f t="shared" si="3"/>
        <v/>
      </c>
      <c r="K41" s="1" t="str">
        <f t="shared" si="4"/>
        <v/>
      </c>
      <c r="L41" s="1" t="str">
        <f t="shared" si="5"/>
        <v/>
      </c>
      <c r="M41" s="1">
        <f t="shared" si="6"/>
        <v>1</v>
      </c>
      <c r="N41" s="1">
        <f t="shared" si="7"/>
        <v>0</v>
      </c>
      <c r="O41" s="1">
        <f t="shared" si="8"/>
        <v>0</v>
      </c>
      <c r="P41" s="1">
        <f t="shared" si="9"/>
        <v>0</v>
      </c>
      <c r="Q41" s="1">
        <f t="shared" si="10"/>
        <v>0</v>
      </c>
      <c r="R41" s="281"/>
      <c r="S41" s="281"/>
      <c r="T41" s="1">
        <f t="shared" si="11"/>
        <v>0</v>
      </c>
    </row>
    <row r="42" ht="15.75" customHeight="1">
      <c r="A42" s="281"/>
      <c r="B42" s="1" t="str">
        <f t="shared" si="1"/>
        <v/>
      </c>
      <c r="C42" s="281"/>
      <c r="D42" s="281"/>
      <c r="E42" s="1" t="str">
        <f t="shared" si="2"/>
        <v/>
      </c>
      <c r="F42" s="281"/>
      <c r="G42" s="281"/>
      <c r="H42" s="281"/>
      <c r="I42" s="281"/>
      <c r="J42" s="1" t="str">
        <f t="shared" si="3"/>
        <v/>
      </c>
      <c r="K42" s="1" t="str">
        <f t="shared" si="4"/>
        <v/>
      </c>
      <c r="L42" s="1" t="str">
        <f t="shared" si="5"/>
        <v/>
      </c>
      <c r="M42" s="1">
        <f t="shared" si="6"/>
        <v>1</v>
      </c>
      <c r="N42" s="1">
        <f t="shared" si="7"/>
        <v>0</v>
      </c>
      <c r="O42" s="1">
        <f t="shared" si="8"/>
        <v>0</v>
      </c>
      <c r="P42" s="1">
        <f t="shared" si="9"/>
        <v>0</v>
      </c>
      <c r="Q42" s="1">
        <f t="shared" si="10"/>
        <v>0</v>
      </c>
      <c r="R42" s="281"/>
      <c r="S42" s="281"/>
      <c r="T42" s="1">
        <f t="shared" si="11"/>
        <v>0</v>
      </c>
    </row>
    <row r="43" ht="15.75" customHeight="1">
      <c r="A43" s="281"/>
      <c r="B43" s="1" t="str">
        <f t="shared" si="1"/>
        <v/>
      </c>
      <c r="C43" s="281"/>
      <c r="D43" s="281"/>
      <c r="E43" s="1" t="str">
        <f t="shared" si="2"/>
        <v/>
      </c>
      <c r="F43" s="281"/>
      <c r="G43" s="281"/>
      <c r="H43" s="281"/>
      <c r="I43" s="281"/>
      <c r="J43" s="1" t="str">
        <f t="shared" si="3"/>
        <v/>
      </c>
      <c r="K43" s="1" t="str">
        <f t="shared" si="4"/>
        <v/>
      </c>
      <c r="L43" s="1" t="str">
        <f t="shared" si="5"/>
        <v/>
      </c>
      <c r="M43" s="1">
        <f t="shared" si="6"/>
        <v>1</v>
      </c>
      <c r="N43" s="1">
        <f t="shared" si="7"/>
        <v>0</v>
      </c>
      <c r="O43" s="1">
        <f t="shared" si="8"/>
        <v>0</v>
      </c>
      <c r="P43" s="1">
        <f t="shared" si="9"/>
        <v>0</v>
      </c>
      <c r="Q43" s="1">
        <f t="shared" si="10"/>
        <v>0</v>
      </c>
      <c r="R43" s="281"/>
      <c r="S43" s="281"/>
      <c r="T43" s="1">
        <f t="shared" si="11"/>
        <v>0</v>
      </c>
    </row>
    <row r="44" ht="15.75" customHeight="1">
      <c r="A44" s="281"/>
      <c r="B44" s="1" t="str">
        <f t="shared" si="1"/>
        <v/>
      </c>
      <c r="C44" s="281"/>
      <c r="D44" s="281"/>
      <c r="E44" s="1" t="str">
        <f t="shared" si="2"/>
        <v/>
      </c>
      <c r="F44" s="281"/>
      <c r="G44" s="281"/>
      <c r="H44" s="281"/>
      <c r="I44" s="281"/>
      <c r="J44" s="1" t="str">
        <f t="shared" si="3"/>
        <v/>
      </c>
      <c r="K44" s="1" t="str">
        <f t="shared" si="4"/>
        <v/>
      </c>
      <c r="L44" s="1" t="str">
        <f t="shared" si="5"/>
        <v/>
      </c>
      <c r="M44" s="1">
        <f t="shared" si="6"/>
        <v>1</v>
      </c>
      <c r="N44" s="1">
        <f t="shared" si="7"/>
        <v>0</v>
      </c>
      <c r="O44" s="1">
        <f t="shared" si="8"/>
        <v>0</v>
      </c>
      <c r="P44" s="1">
        <f t="shared" si="9"/>
        <v>0</v>
      </c>
      <c r="Q44" s="1">
        <f t="shared" si="10"/>
        <v>0</v>
      </c>
      <c r="R44" s="281"/>
      <c r="S44" s="281"/>
      <c r="T44" s="1">
        <f t="shared" si="11"/>
        <v>0</v>
      </c>
    </row>
    <row r="45" ht="15.75" customHeight="1">
      <c r="A45" s="281"/>
      <c r="B45" s="1" t="str">
        <f t="shared" si="1"/>
        <v/>
      </c>
      <c r="C45" s="281"/>
      <c r="D45" s="281"/>
      <c r="E45" s="1" t="str">
        <f t="shared" si="2"/>
        <v/>
      </c>
      <c r="F45" s="281"/>
      <c r="G45" s="281"/>
      <c r="H45" s="281"/>
      <c r="I45" s="281"/>
      <c r="J45" s="1" t="str">
        <f t="shared" si="3"/>
        <v/>
      </c>
      <c r="K45" s="1" t="str">
        <f t="shared" si="4"/>
        <v/>
      </c>
      <c r="L45" s="1" t="str">
        <f t="shared" si="5"/>
        <v/>
      </c>
      <c r="M45" s="1">
        <f t="shared" si="6"/>
        <v>1</v>
      </c>
      <c r="N45" s="1">
        <f t="shared" si="7"/>
        <v>0</v>
      </c>
      <c r="O45" s="1">
        <f t="shared" si="8"/>
        <v>0</v>
      </c>
      <c r="P45" s="1">
        <f t="shared" si="9"/>
        <v>0</v>
      </c>
      <c r="Q45" s="1">
        <f t="shared" si="10"/>
        <v>0</v>
      </c>
      <c r="R45" s="281"/>
      <c r="S45" s="281"/>
      <c r="T45" s="1">
        <f t="shared" si="11"/>
        <v>0</v>
      </c>
    </row>
    <row r="46" ht="15.75" customHeight="1">
      <c r="A46" s="281"/>
      <c r="B46" s="1" t="str">
        <f t="shared" si="1"/>
        <v/>
      </c>
      <c r="C46" s="281"/>
      <c r="D46" s="281"/>
      <c r="E46" s="1" t="str">
        <f t="shared" si="2"/>
        <v/>
      </c>
      <c r="F46" s="281"/>
      <c r="G46" s="281"/>
      <c r="H46" s="281"/>
      <c r="I46" s="281"/>
      <c r="J46" s="1" t="str">
        <f t="shared" si="3"/>
        <v/>
      </c>
      <c r="K46" s="1" t="str">
        <f t="shared" si="4"/>
        <v/>
      </c>
      <c r="L46" s="1" t="str">
        <f t="shared" si="5"/>
        <v/>
      </c>
      <c r="M46" s="1">
        <f t="shared" si="6"/>
        <v>1</v>
      </c>
      <c r="N46" s="1">
        <f t="shared" si="7"/>
        <v>0</v>
      </c>
      <c r="O46" s="1">
        <f t="shared" si="8"/>
        <v>0</v>
      </c>
      <c r="P46" s="1">
        <f t="shared" si="9"/>
        <v>0</v>
      </c>
      <c r="Q46" s="1">
        <f t="shared" si="10"/>
        <v>0</v>
      </c>
      <c r="R46" s="281"/>
      <c r="S46" s="281"/>
      <c r="T46" s="1">
        <f t="shared" si="11"/>
        <v>0</v>
      </c>
    </row>
    <row r="47" ht="15.75" customHeight="1">
      <c r="A47" s="281"/>
      <c r="B47" s="1" t="str">
        <f t="shared" si="1"/>
        <v/>
      </c>
      <c r="C47" s="281"/>
      <c r="D47" s="281"/>
      <c r="E47" s="1" t="str">
        <f t="shared" si="2"/>
        <v/>
      </c>
      <c r="F47" s="281"/>
      <c r="G47" s="281"/>
      <c r="H47" s="281"/>
      <c r="I47" s="281"/>
      <c r="J47" s="1" t="str">
        <f t="shared" si="3"/>
        <v/>
      </c>
      <c r="K47" s="1" t="str">
        <f t="shared" si="4"/>
        <v/>
      </c>
      <c r="L47" s="1" t="str">
        <f t="shared" si="5"/>
        <v/>
      </c>
      <c r="M47" s="1">
        <f t="shared" si="6"/>
        <v>1</v>
      </c>
      <c r="N47" s="1">
        <f t="shared" si="7"/>
        <v>0</v>
      </c>
      <c r="O47" s="1">
        <f t="shared" si="8"/>
        <v>0</v>
      </c>
      <c r="P47" s="1">
        <f t="shared" si="9"/>
        <v>0</v>
      </c>
      <c r="Q47" s="1">
        <f t="shared" si="10"/>
        <v>0</v>
      </c>
      <c r="R47" s="281"/>
      <c r="S47" s="281"/>
      <c r="T47" s="1">
        <f t="shared" si="11"/>
        <v>0</v>
      </c>
    </row>
    <row r="48" ht="15.75" customHeight="1">
      <c r="A48" s="281"/>
      <c r="B48" s="1" t="str">
        <f t="shared" si="1"/>
        <v/>
      </c>
      <c r="C48" s="281"/>
      <c r="D48" s="281"/>
      <c r="E48" s="1" t="str">
        <f t="shared" si="2"/>
        <v/>
      </c>
      <c r="F48" s="281"/>
      <c r="G48" s="281"/>
      <c r="H48" s="281"/>
      <c r="I48" s="281"/>
      <c r="J48" s="1" t="str">
        <f t="shared" si="3"/>
        <v/>
      </c>
      <c r="K48" s="1" t="str">
        <f t="shared" si="4"/>
        <v/>
      </c>
      <c r="L48" s="1" t="str">
        <f t="shared" si="5"/>
        <v/>
      </c>
      <c r="M48" s="1">
        <f t="shared" si="6"/>
        <v>1</v>
      </c>
      <c r="N48" s="1">
        <f t="shared" si="7"/>
        <v>0</v>
      </c>
      <c r="O48" s="1">
        <f t="shared" si="8"/>
        <v>0</v>
      </c>
      <c r="P48" s="1">
        <f t="shared" si="9"/>
        <v>0</v>
      </c>
      <c r="Q48" s="1">
        <f t="shared" si="10"/>
        <v>0</v>
      </c>
      <c r="R48" s="281"/>
      <c r="S48" s="281"/>
      <c r="T48" s="1">
        <f t="shared" si="11"/>
        <v>0</v>
      </c>
    </row>
    <row r="49" ht="15.75" customHeight="1">
      <c r="A49" s="281"/>
      <c r="B49" s="1" t="str">
        <f t="shared" si="1"/>
        <v/>
      </c>
      <c r="C49" s="281"/>
      <c r="D49" s="281"/>
      <c r="E49" s="1" t="str">
        <f t="shared" si="2"/>
        <v/>
      </c>
      <c r="F49" s="281"/>
      <c r="G49" s="281"/>
      <c r="H49" s="281"/>
      <c r="I49" s="281"/>
      <c r="J49" s="1" t="str">
        <f t="shared" si="3"/>
        <v/>
      </c>
      <c r="K49" s="1" t="str">
        <f t="shared" si="4"/>
        <v/>
      </c>
      <c r="L49" s="1" t="str">
        <f t="shared" si="5"/>
        <v/>
      </c>
      <c r="M49" s="1">
        <f t="shared" si="6"/>
        <v>1</v>
      </c>
      <c r="N49" s="1">
        <f t="shared" si="7"/>
        <v>0</v>
      </c>
      <c r="O49" s="1">
        <f t="shared" si="8"/>
        <v>0</v>
      </c>
      <c r="P49" s="1">
        <f t="shared" si="9"/>
        <v>0</v>
      </c>
      <c r="Q49" s="1">
        <f t="shared" si="10"/>
        <v>0</v>
      </c>
      <c r="R49" s="281"/>
      <c r="S49" s="281"/>
      <c r="T49" s="1">
        <f t="shared" si="11"/>
        <v>0</v>
      </c>
    </row>
    <row r="50" ht="15.75" customHeight="1">
      <c r="A50" s="281"/>
      <c r="B50" s="1" t="str">
        <f t="shared" si="1"/>
        <v/>
      </c>
      <c r="C50" s="281"/>
      <c r="D50" s="281"/>
      <c r="E50" s="1" t="str">
        <f t="shared" si="2"/>
        <v/>
      </c>
      <c r="F50" s="281"/>
      <c r="G50" s="281"/>
      <c r="H50" s="281"/>
      <c r="I50" s="281"/>
      <c r="J50" s="1" t="str">
        <f t="shared" si="3"/>
        <v/>
      </c>
      <c r="K50" s="1" t="str">
        <f t="shared" si="4"/>
        <v/>
      </c>
      <c r="L50" s="1" t="str">
        <f t="shared" si="5"/>
        <v/>
      </c>
      <c r="M50" s="1">
        <f t="shared" si="6"/>
        <v>1</v>
      </c>
      <c r="N50" s="1">
        <f t="shared" si="7"/>
        <v>0</v>
      </c>
      <c r="O50" s="1">
        <f t="shared" si="8"/>
        <v>0</v>
      </c>
      <c r="P50" s="1">
        <f t="shared" si="9"/>
        <v>0</v>
      </c>
      <c r="Q50" s="1">
        <f t="shared" si="10"/>
        <v>0</v>
      </c>
      <c r="R50" s="281"/>
      <c r="S50" s="281"/>
      <c r="T50" s="1">
        <f t="shared" si="11"/>
        <v>0</v>
      </c>
    </row>
    <row r="51" ht="15.75" customHeight="1">
      <c r="A51" s="281"/>
      <c r="B51" s="1" t="str">
        <f t="shared" si="1"/>
        <v/>
      </c>
      <c r="C51" s="281"/>
      <c r="D51" s="281"/>
      <c r="E51" s="1" t="str">
        <f t="shared" si="2"/>
        <v/>
      </c>
      <c r="F51" s="281"/>
      <c r="G51" s="281"/>
      <c r="H51" s="281"/>
      <c r="I51" s="281"/>
      <c r="J51" s="1" t="str">
        <f t="shared" si="3"/>
        <v/>
      </c>
      <c r="K51" s="1" t="str">
        <f t="shared" si="4"/>
        <v/>
      </c>
      <c r="L51" s="1" t="str">
        <f t="shared" si="5"/>
        <v/>
      </c>
      <c r="M51" s="1">
        <f t="shared" si="6"/>
        <v>1</v>
      </c>
      <c r="N51" s="1">
        <f t="shared" si="7"/>
        <v>0</v>
      </c>
      <c r="O51" s="1">
        <f t="shared" si="8"/>
        <v>0</v>
      </c>
      <c r="P51" s="1">
        <f t="shared" si="9"/>
        <v>0</v>
      </c>
      <c r="Q51" s="1">
        <f t="shared" si="10"/>
        <v>0</v>
      </c>
      <c r="R51" s="281"/>
      <c r="S51" s="281"/>
      <c r="T51" s="1">
        <f t="shared" si="11"/>
        <v>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5">
      <formula1>"FL,Reach,OP,Swing"</formula1>
    </dataValidation>
  </dataValidations>
  <printOptions/>
  <pageMargins bottom="1.0" footer="0.0" header="0.0" left="0.75" right="0.75" top="1.0"/>
  <pageSetup paperSize="9"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269" t="s">
        <v>689</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Carlos'!$B$8:$B$177,B8)=0),1,0))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Carlos'!$B$8:$B$177,B9)=0),1,0))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Carlos'!$B$8:$B$177,B10)=0),1,0))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Carlos'!$B$8:$B$177,B11)=0),1,0))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Carlos'!$B$8:$B$177,B12)=0),1,0))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Carlos'!$B$8:$B$177,B13)=0),1,0))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Carlos'!$B$8:$B$177,B14)=0),1,0))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Carlos'!$B$8:$B$177,B15)=0),1,0))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Carlos'!$B$8:$B$177,B16)=0),1,0))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Carlos'!$B$8:$B$177,B17)=0),1,0))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Carlos'!$B$8:$B$177,B18)=0),1,0))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Carlos'!$B$8:$B$177,B19)=0),1,0))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Carlos'!$B$8:$B$177,B20)=0),1,0))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Carlos'!$B$8:$B$177,B21)=0),1,0))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Carlos'!$B$8:$B$177,B22)=0),1,0))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Carlos'!$B$8:$B$177,B23)=0),1,0))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Carlos'!$B$8:$B$177,B24)=0),1,0))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Carlos'!$B$8:$B$177,B25)=0),1,0))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Carlos'!$B$8:$B$177,B26)=0),1,0))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Carlos'!$B$8:$B$177,B27)=0),1,0))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Carlos'!$B$8:$B$177,B28)=0),1,0))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Carlos'!$B$8:$B$177,B29)=0),1,0))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Carlos'!$B$8:$B$177,B30)=0),1,0))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Carlos'!$B$8:$B$177,B31)=0),1,0))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Carlos'!$B$8:$B$177,B32)=0),1,0))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Carlos'!$B$8:$B$177,B33)=0),1,0))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Carlos'!$B$8:$B$177,B34)=0),1,0))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Carlos'!$B$8:$B$177,B35)=0),1,0))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Carlos'!$B$8:$B$177,B36)=0),1,0))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Carlos'!$B$8:$B$177,B37)=0),1,0))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Carlos'!$B$8:$B$177,B38)=0),1,0))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Carlos'!$B$8:$B$177,B39)=0),1,0))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Carlos'!$B$8:$B$177,B40)=0),1,0))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Carlos'!$B$8:$B$177,B41)=0),1,0))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Carlos'!$B$8:$B$177,B42)=0),1,0))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Carlos'!$B$8:$B$177,B43)=0),1,0))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Carlos'!$B$8:$B$177,B44)=0),1,0))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Carlos'!$B$8:$B$177,B45)=0),1,0))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Carlos'!$B$8:$B$177,B46)=0),1,0))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Carlos'!$B$8:$B$177,B47)=0),1,0))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Carlos'!$B$8:$B$177,B48)=0),1,0))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Carlos'!$B$8:$B$177,B49)=0),1,0))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Carlos'!$B$8:$B$177,B50)=0),1,0))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Carlos'!$B$8:$B$177,B51)=0),1,0))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Carlos'!$B$8:$B$177,B52)=0),1,0))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Carlos'!$B$8:$B$177,B53)=0),1,0))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Carlos'!$B$8:$B$177,B54)=0),1,0))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Carlos'!$B$8:$B$177,B55)=0),1,0))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Carlos'!$B$8:$B$177,B56)=0),1,0))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Carlos'!$B$8:$B$177,B57)=0),1,0))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Carlos'!$B$8:$B$177,B58)=0),1,0))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Carlos'!$B$8:$B$177,B59)=0),1,0))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Carlos'!$B$8:$B$177,B60)=0),1,0))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Carlos'!$B$8:$B$177,B61)=0),1,0))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Carlos'!$B$8:$B$177,B62)=0),1,0))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Carlos'!$B$8:$B$177,B63)=0),1,0))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Carlos'!$B$8:$B$177,B64)=0),1,0))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Carlos'!$B$8:$B$177,B65)=0),1,0))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Carlos'!$B$8:$B$177,B66)=0),1,0))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Carlos'!$B$8:$B$177,B67)=0),1,0))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Carlos'!$B$8:$B$177,B68)=0),1,0))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Carlos'!$B$8:$B$177,B69)=0),1,0))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Carlos'!$B$8:$B$177,B70)=0),1,0))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Carlos'!$B$8:$B$177,B71)=0),1,0))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Carlos'!$B$8:$B$177,B72)=0),1,0))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Carlos'!$B$8:$B$177,B73)=0),1,0))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Carlos'!$B$8:$B$177,B74)=0),1,0))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Carlos'!$B$8:$B$177,B75)=0),1,0))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Carlos'!$B$8:$B$177,B76)=0),1,0))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Carlos'!$B$8:$B$177,B77)=0),1,0))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Carlos'!$B$8:$B$177,B78)=0),1,0))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Carlos'!$B$8:$B$177,B79)=0),1,0))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Carlos'!$B$8:$B$177,B80)=0),1,0))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Carlos'!$B$8:$B$177,B81)=0),1,0))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Carlos'!$B$8:$B$177,B82)=0),1,0))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Carlos'!$B$8:$B$177,B83)=0),1,0))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Carlos'!$B$8:$B$177,B84)=0),1,0))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Carlos'!$B$8:$B$177,B85)=0),1,0))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Carlos'!$B$8:$B$177,B86)=0),1,0))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Carlos'!$B$8:$B$177,B87)=0),1,0))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Carlos'!$B$8:$B$177,B88)=0),1,0))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Carlos'!$B$8:$B$177,B89)=0),1,0))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Carlos'!$B$8:$B$177,B90)=0),1,0))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Carlos'!$B$8:$B$177,B91)=0),1,0))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Carlos'!$B$8:$B$177,B92)=0),1,0))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Carlos'!$B$8:$B$177,B93)=0),1,0))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Carlos'!$B$8:$B$177,B94)=0),1,0))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Carlos'!$B$8:$B$177,B95)=0),1,0))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Carlos'!$B$8:$B$177,B96)=0),1,0))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Carlos'!$B$8:$B$177,B97)=0),1,0))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Carlos'!$B$8:$B$177,B98)=0),1,0))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Carlos'!$B$8:$B$177,B99)=0),1,0))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Carlos'!$B$8:$B$177,B100)=0),1,0))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Carlos'!$B$8:$B$177,B101)=0),1,0))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Carlos'!$B$8:$B$177,B102)=0),1,0))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Carlos'!$B$8:$B$177,B103)=0),1,0))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Carlos'!$B$8:$B$177,B104)=0),1,0))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Carlos'!$B$8:$B$177,B105)=0),1,0))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Carlos'!$B$8:$B$177,B106)=0),1,0))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Carlos'!$B$8:$B$177,B107)=0),1,0))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Carlos'!$B$8:$B$177,B108)=0),1,0))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Carlos'!$B$8:$B$177,B109)=0),1,0))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Carlos'!$B$8:$B$177,B110)=0),1,0))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Carlos'!$B$8:$B$177,B111)=0),1,0))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Carlos'!$B$8:$B$177,B112)=0),1,0))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Carlos'!$B$8:$B$177,B113)=0),1,0))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Carlos'!$B$8:$B$177,B114)=0),1,0))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Carlos'!$B$8:$B$177,B115)=0),1,0))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Carlos'!$B$8:$B$177,B116)=0),1,0))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Carlos'!$B$8:$B$177,B117)=0),1,0))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Carlos'!$B$8:$B$177,B118)=0),1,0))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Carlos'!$B$8:$B$177,B119)=0),1,0))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Carlos'!$B$8:$B$177,B120)=0),1,0))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Carlos'!$B$8:$B$177,B121)=0),1,0))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Carlos'!$B$8:$B$177,B122)=0),1,0))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Carlos'!$B$8:$B$177,B123)=0),1,0))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Carlos'!$B$8:$B$177,B124)=0),1,0))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Carlos'!$B$8:$B$177,B125)=0),1,0))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Carlos'!$B$8:$B$177,B126)=0),1,0))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Carlos'!$B$8:$B$177,B127)=0),1,0))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Carlos'!$B$8:$B$177,B128)=0),1,0))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Carlos'!$B$8:$B$177,B129)=0),1,0))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Carlos'!$B$8:$B$177,B130)=0),1,0))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Carlos'!$B$8:$B$177,B131)=0),1,0))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Carlos'!$B$8:$B$177,B132)=0),1,0))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Carlos'!$B$8:$B$177,B133)=0),1,0))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Carlos'!$B$8:$B$177,B134)=0),1,0))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Carlos'!$B$8:$B$177,B135)=0),1,0))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Carlos'!$B$8:$B$177,B136)=0),1,0))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Carlos'!$B$8:$B$177,B137)=0),1,0))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Carlos'!$B$8:$B$177,B138)=0),1,0))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Carlos'!$B$8:$B$177,B139)=0),1,0))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Carlos'!$B$8:$B$177,B140)=0),1,0))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Carlos'!$B$8:$B$177,B141)=0),1,0))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Carlos'!$B$8:$B$177,B142)=0),1,0))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Carlos'!$B$8:$B$177,B143)=0),1,0))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Carlos'!$B$8:$B$177,B144)=0),1,0))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Carlos'!$B$8:$B$177,B145)=0),1,0))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Carlos'!$B$8:$B$177,B146)=0),1,0))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Carlos'!$B$8:$B$177,B147)=0),1,0))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Carlos'!$B$8:$B$177,B148)=0),1,0))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Carlos'!$B$8:$B$177,B149)=0),1,0))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Carlos'!$B$8:$B$177,B150)=0),1,0))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Carlos'!$B$8:$B$177,B151)=0),1,0))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Carlos'!$B$8:$B$177,B152)=0),1,0))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Carlos'!$B$8:$B$177,B153)=0),1,0))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Carlos'!$B$8:$B$177,B154)=0),1,0))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Carlos'!$B$8:$B$177,B155)=0),1,0))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Carlos'!$B$8:$B$177,B156)=0),1,0))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Carlos'!$B$8:$B$177,B157)=0),1,0))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Carlos'!$B$8:$B$177,B158)=0),1,0))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Carlos'!$B$8:$B$177,B159)=0),1,0))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Carlos'!$B$8:$B$177,B160)=0),1,0))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Carlos'!$B$8:$B$177,B161)=0),1,0))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Carlos'!$B$8:$B$177,B162)=0),1,0))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Carlos'!$B$8:$B$177,B163)=0),1,0))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Carlos'!$B$8:$B$177,B164)=0),1,0))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Carlos'!$B$8:$B$177,B165)=0),1,0))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Carlos'!$B$8:$B$177,B166)=0),1,0))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Carlos'!$B$8:$B$177,B167)=0),1,0))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Carlos'!$B$8:$B$177,B168)=0),1,0))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Carlos'!$B$8:$B$177,B169)=0),1,0))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Carlos'!$B$8:$B$177,B170)=0),1,0))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Carlos'!$B$8:$B$177,B171)=0),1,0))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Carlos'!$B$8:$B$177,B172)=0),1,0))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Carlos'!$B$8:$B$177,B173)=0),1,0))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Carlos'!$B$8:$B$177,B174)=0),1,0))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Carlos'!$B$8:$B$177,B175)=0),1,0))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Carlos'!$B$8:$B$177,B176)=0),1,0))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Carlos'!$B$8:$B$177,B177)=0),1,0))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5.14"/>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6.71"/>
    <col customWidth="1" min="19" max="19" width="23.43"/>
    <col customWidth="1" min="20" max="20" width="5.0"/>
    <col customWidth="1" min="21" max="21" width="31.43"/>
    <col customWidth="1" min="22" max="22" width="20.86"/>
    <col customWidth="1" min="23" max="23" width="17.43"/>
    <col customWidth="1" min="24" max="26" width="8.43"/>
  </cols>
  <sheetData>
    <row r="1">
      <c r="A1" s="1" t="s">
        <v>603</v>
      </c>
      <c r="B1" s="1" t="s">
        <v>627</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SUMIFS(Q8:Q169,K8:K169,FALSE())</f>
        <v>8887.098</v>
      </c>
      <c r="B5" s="1">
        <f>SUMIFS(N8:N169,K8:K169,FALSE())</f>
        <v>3895</v>
      </c>
      <c r="C5" s="1">
        <f>IF(B5=0,0,60*A5/B5)</f>
        <v>136.9000976</v>
      </c>
      <c r="D5" s="1">
        <f>SUM(C8:C169)</f>
        <v>8246</v>
      </c>
      <c r="E5" s="1">
        <f>SUM(R8:R169)</f>
        <v>23</v>
      </c>
      <c r="F5" s="1">
        <f>SUM(T8:T169)</f>
        <v>25</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951</v>
      </c>
      <c r="W7" s="1" t="s">
        <v>810</v>
      </c>
    </row>
    <row r="8">
      <c r="A8" s="280">
        <v>46266.0</v>
      </c>
      <c r="B8" s="1">
        <f t="shared" ref="B8:B169" si="1">IF(A8="","",INT(A8))</f>
        <v>46266</v>
      </c>
      <c r="C8" s="281">
        <f>230+194</f>
        <v>424</v>
      </c>
      <c r="D8" s="281">
        <v>80.0</v>
      </c>
      <c r="E8" s="1">
        <f t="shared" ref="E8:E169" si="2">IF(OR(C8="",N(D8)=0),"",C8/D8)</f>
        <v>5.3</v>
      </c>
      <c r="F8" s="281" t="s">
        <v>811</v>
      </c>
      <c r="G8" s="282">
        <v>0.30833333333333335</v>
      </c>
      <c r="H8" s="282">
        <v>0.4083333333333333</v>
      </c>
      <c r="I8" s="281"/>
      <c r="J8" s="292">
        <f t="shared" ref="J8:J169" si="3">IF(OR(NOT(ISNUMBER(G8)),NOT(ISNUMBER(H8))),"",ROUND((H8-G8)*1440,0)-N(I8))</f>
        <v>144</v>
      </c>
      <c r="K8" s="1" t="b">
        <f t="shared" ref="K8:K169" si="4">IF(C8="","",OR(C8&lt;30,N(D8)&lt;10))</f>
        <v>0</v>
      </c>
      <c r="L8" s="1">
        <f t="shared" ref="L8:L169" si="5">IF(C8="","",IF(K8,1,IF(E8&lt;=1.94,1.65,IF(E8&lt;=2.44,1.25,IF(E8&lt;=2.8,1.16,IF(E8&lt;=3.09,1.05,IF(E8&lt;=3.5,0.95,IF(E8&lt;=3.95,0.82,IF(E8&lt;=5.05,0.65,IF(E8&lt;=8,0.6,IF(E8&lt;=15,0.45,0.3)))))))))))</f>
        <v>0.6</v>
      </c>
      <c r="M8" s="1">
        <f t="shared" ref="M8:M169" si="6">IF(OR(F8="Reach",F8="OP",F8="Swing"),$R$1,1)</f>
        <v>1</v>
      </c>
      <c r="N8" s="292">
        <f t="shared" ref="N8:N169" si="7">IF(OR(A8="",N(J8)&lt;=0),0,IF(K8,MAX(J8,15),J8))</f>
        <v>144</v>
      </c>
      <c r="O8" s="1">
        <f t="shared" ref="O8:O169" si="8">IF(C8="",0,C8*L8*$M$1*M8)</f>
        <v>279.84</v>
      </c>
      <c r="P8" s="292">
        <f t="shared" ref="P8:P169" si="9">$P$1/60*N8</f>
        <v>720</v>
      </c>
      <c r="Q8" s="1">
        <f t="shared" ref="Q8:Q169" si="10">MIN(O8,P8)</f>
        <v>279.84</v>
      </c>
      <c r="R8" s="281"/>
      <c r="S8" s="281"/>
      <c r="T8" s="1">
        <f t="shared" ref="T8:T12" si="11">IF(B8="",0,IF(COUNTIF($B$8:B8,B8)=1,1,0))</f>
        <v>1</v>
      </c>
    </row>
    <row r="9">
      <c r="A9" s="280">
        <v>46266.0</v>
      </c>
      <c r="B9" s="1">
        <f t="shared" si="1"/>
        <v>46266</v>
      </c>
      <c r="C9" s="281">
        <v>58.0</v>
      </c>
      <c r="D9" s="281">
        <v>40.0</v>
      </c>
      <c r="E9" s="1">
        <f t="shared" si="2"/>
        <v>1.45</v>
      </c>
      <c r="F9" s="281" t="s">
        <v>811</v>
      </c>
      <c r="G9" s="282">
        <v>0.40902777777777777</v>
      </c>
      <c r="H9" s="282">
        <v>0.44930555555555557</v>
      </c>
      <c r="I9" s="281"/>
      <c r="J9" s="292">
        <f t="shared" si="3"/>
        <v>58</v>
      </c>
      <c r="K9" s="1" t="b">
        <f t="shared" si="4"/>
        <v>0</v>
      </c>
      <c r="L9" s="1">
        <f t="shared" si="5"/>
        <v>1.65</v>
      </c>
      <c r="M9" s="1">
        <f t="shared" si="6"/>
        <v>1</v>
      </c>
      <c r="N9" s="292">
        <f t="shared" si="7"/>
        <v>58</v>
      </c>
      <c r="O9" s="1">
        <f t="shared" si="8"/>
        <v>105.27</v>
      </c>
      <c r="P9" s="292">
        <f t="shared" si="9"/>
        <v>290</v>
      </c>
      <c r="Q9" s="1">
        <f t="shared" si="10"/>
        <v>105.27</v>
      </c>
      <c r="R9" s="281"/>
      <c r="S9" s="281"/>
      <c r="T9" s="1">
        <f t="shared" si="11"/>
        <v>0</v>
      </c>
    </row>
    <row r="10">
      <c r="A10" s="280">
        <v>46266.0</v>
      </c>
      <c r="B10" s="1">
        <f t="shared" si="1"/>
        <v>46266</v>
      </c>
      <c r="C10" s="281">
        <v>105.0</v>
      </c>
      <c r="D10" s="281">
        <v>40.0</v>
      </c>
      <c r="E10" s="1">
        <f t="shared" si="2"/>
        <v>2.625</v>
      </c>
      <c r="F10" s="281" t="s">
        <v>811</v>
      </c>
      <c r="G10" s="282">
        <v>0.5125</v>
      </c>
      <c r="H10" s="282">
        <v>0.5416666666666666</v>
      </c>
      <c r="I10" s="281"/>
      <c r="J10" s="292">
        <f t="shared" si="3"/>
        <v>42</v>
      </c>
      <c r="K10" s="1" t="b">
        <f t="shared" si="4"/>
        <v>0</v>
      </c>
      <c r="L10" s="1">
        <f t="shared" si="5"/>
        <v>1.16</v>
      </c>
      <c r="M10" s="1">
        <f t="shared" si="6"/>
        <v>1</v>
      </c>
      <c r="N10" s="292">
        <f t="shared" si="7"/>
        <v>42</v>
      </c>
      <c r="O10" s="1">
        <f t="shared" si="8"/>
        <v>133.98</v>
      </c>
      <c r="P10" s="292">
        <f t="shared" si="9"/>
        <v>210</v>
      </c>
      <c r="Q10" s="1">
        <f t="shared" si="10"/>
        <v>133.98</v>
      </c>
      <c r="R10" s="281"/>
      <c r="S10" s="281"/>
      <c r="T10" s="1">
        <f t="shared" si="11"/>
        <v>0</v>
      </c>
    </row>
    <row r="11">
      <c r="A11" s="280">
        <v>46266.0</v>
      </c>
      <c r="B11" s="1">
        <f t="shared" si="1"/>
        <v>46266</v>
      </c>
      <c r="C11" s="281">
        <f>1+4+1+1+1+1+1+1+1+1+1+2+1+1+1+1+1+1+1+1+2+1</f>
        <v>27</v>
      </c>
      <c r="D11" s="281">
        <v>22.0</v>
      </c>
      <c r="E11" s="1">
        <f t="shared" si="2"/>
        <v>1.227272727</v>
      </c>
      <c r="F11" s="281" t="s">
        <v>811</v>
      </c>
      <c r="G11" s="282">
        <v>0.5465277777777777</v>
      </c>
      <c r="H11" s="282">
        <v>0.5659722222222222</v>
      </c>
      <c r="I11" s="281"/>
      <c r="J11" s="292">
        <f t="shared" si="3"/>
        <v>28</v>
      </c>
      <c r="K11" s="1" t="b">
        <f t="shared" si="4"/>
        <v>1</v>
      </c>
      <c r="L11" s="1">
        <f t="shared" si="5"/>
        <v>1</v>
      </c>
      <c r="M11" s="1">
        <f t="shared" si="6"/>
        <v>1</v>
      </c>
      <c r="N11" s="292">
        <f t="shared" si="7"/>
        <v>28</v>
      </c>
      <c r="O11" s="1">
        <f t="shared" si="8"/>
        <v>29.7</v>
      </c>
      <c r="P11" s="292">
        <f t="shared" si="9"/>
        <v>140</v>
      </c>
      <c r="Q11" s="1">
        <f t="shared" si="10"/>
        <v>29.7</v>
      </c>
      <c r="R11" s="281"/>
      <c r="S11" s="281"/>
      <c r="T11" s="1">
        <f t="shared" si="11"/>
        <v>0</v>
      </c>
    </row>
    <row r="12">
      <c r="A12" s="280">
        <v>46267.0</v>
      </c>
      <c r="B12" s="1">
        <f t="shared" si="1"/>
        <v>46267</v>
      </c>
      <c r="C12" s="281">
        <f>92+54</f>
        <v>146</v>
      </c>
      <c r="D12" s="281">
        <v>68.0</v>
      </c>
      <c r="E12" s="1">
        <f t="shared" si="2"/>
        <v>2.147058824</v>
      </c>
      <c r="F12" s="281" t="s">
        <v>811</v>
      </c>
      <c r="G12" s="282">
        <v>0.3541666666666667</v>
      </c>
      <c r="H12" s="282">
        <v>0.4166666666666667</v>
      </c>
      <c r="I12" s="281"/>
      <c r="J12" s="292">
        <f t="shared" si="3"/>
        <v>90</v>
      </c>
      <c r="K12" s="1" t="b">
        <f t="shared" si="4"/>
        <v>0</v>
      </c>
      <c r="L12" s="1">
        <f t="shared" si="5"/>
        <v>1.25</v>
      </c>
      <c r="M12" s="1">
        <f t="shared" si="6"/>
        <v>1</v>
      </c>
      <c r="N12" s="292">
        <f t="shared" si="7"/>
        <v>90</v>
      </c>
      <c r="O12" s="1">
        <f t="shared" si="8"/>
        <v>200.75</v>
      </c>
      <c r="P12" s="292">
        <f t="shared" si="9"/>
        <v>450</v>
      </c>
      <c r="Q12" s="1">
        <f t="shared" si="10"/>
        <v>200.75</v>
      </c>
      <c r="R12" s="281"/>
      <c r="S12" s="281"/>
      <c r="T12" s="1">
        <f t="shared" si="11"/>
        <v>1</v>
      </c>
    </row>
    <row r="13">
      <c r="A13" s="280">
        <v>46267.0</v>
      </c>
      <c r="B13" s="1">
        <f t="shared" si="1"/>
        <v>46267</v>
      </c>
      <c r="C13" s="281">
        <f>46+12</f>
        <v>58</v>
      </c>
      <c r="D13" s="281">
        <v>36.0</v>
      </c>
      <c r="E13" s="1">
        <f t="shared" si="2"/>
        <v>1.611111111</v>
      </c>
      <c r="F13" s="281" t="s">
        <v>811</v>
      </c>
      <c r="G13" s="282">
        <v>0.5145833333333333</v>
      </c>
      <c r="H13" s="282">
        <v>0.5479166666666667</v>
      </c>
      <c r="I13" s="281"/>
      <c r="J13" s="292">
        <f t="shared" si="3"/>
        <v>48</v>
      </c>
      <c r="K13" s="1" t="b">
        <f t="shared" si="4"/>
        <v>0</v>
      </c>
      <c r="L13" s="1">
        <f t="shared" si="5"/>
        <v>1.65</v>
      </c>
      <c r="M13" s="1">
        <f t="shared" si="6"/>
        <v>1</v>
      </c>
      <c r="N13" s="292">
        <f t="shared" si="7"/>
        <v>48</v>
      </c>
      <c r="O13" s="1">
        <f t="shared" si="8"/>
        <v>105.27</v>
      </c>
      <c r="P13" s="292">
        <f t="shared" si="9"/>
        <v>240</v>
      </c>
      <c r="Q13" s="1">
        <f t="shared" si="10"/>
        <v>105.27</v>
      </c>
      <c r="R13" s="281"/>
      <c r="S13" s="281"/>
      <c r="T13" s="1">
        <f>IF(B13="",0,IF(COUNTIF($B$8:B14,B13)=1,1,0))</f>
        <v>0</v>
      </c>
    </row>
    <row r="14">
      <c r="A14" s="280">
        <v>46267.0</v>
      </c>
      <c r="B14" s="1">
        <f t="shared" si="1"/>
        <v>46267</v>
      </c>
      <c r="C14" s="281">
        <v>33.0</v>
      </c>
      <c r="D14" s="281">
        <v>26.0</v>
      </c>
      <c r="E14" s="1">
        <f t="shared" si="2"/>
        <v>1.269230769</v>
      </c>
      <c r="F14" s="281" t="s">
        <v>811</v>
      </c>
      <c r="G14" s="282">
        <v>0.5888888888888889</v>
      </c>
      <c r="H14" s="282">
        <v>0.6208333333333333</v>
      </c>
      <c r="I14" s="281"/>
      <c r="J14" s="292">
        <f t="shared" si="3"/>
        <v>46</v>
      </c>
      <c r="K14" s="1" t="b">
        <f t="shared" si="4"/>
        <v>0</v>
      </c>
      <c r="L14" s="1">
        <f t="shared" si="5"/>
        <v>1.65</v>
      </c>
      <c r="M14" s="1">
        <f t="shared" si="6"/>
        <v>1</v>
      </c>
      <c r="N14" s="292">
        <f t="shared" si="7"/>
        <v>46</v>
      </c>
      <c r="O14" s="1">
        <f t="shared" si="8"/>
        <v>59.895</v>
      </c>
      <c r="P14" s="292">
        <f t="shared" si="9"/>
        <v>230</v>
      </c>
      <c r="Q14" s="1">
        <f t="shared" si="10"/>
        <v>59.895</v>
      </c>
      <c r="R14" s="281"/>
      <c r="S14" s="281"/>
      <c r="T14" s="1">
        <f t="shared" ref="T14:T169" si="12">IF(B14="",0,IF(COUNTIF($B$8:B14,B14)=1,1,0))</f>
        <v>0</v>
      </c>
    </row>
    <row r="15">
      <c r="A15" s="280">
        <v>46268.0</v>
      </c>
      <c r="B15" s="1">
        <f t="shared" si="1"/>
        <v>46268</v>
      </c>
      <c r="C15" s="281">
        <f>98+85</f>
        <v>183</v>
      </c>
      <c r="D15" s="281">
        <v>78.0</v>
      </c>
      <c r="E15" s="1">
        <f t="shared" si="2"/>
        <v>2.346153846</v>
      </c>
      <c r="F15" s="281" t="s">
        <v>811</v>
      </c>
      <c r="G15" s="282">
        <v>0.3090277777777778</v>
      </c>
      <c r="H15" s="282">
        <v>0.3972222222222222</v>
      </c>
      <c r="I15" s="281">
        <v>7.0</v>
      </c>
      <c r="J15" s="292">
        <f t="shared" si="3"/>
        <v>120</v>
      </c>
      <c r="K15" s="1" t="b">
        <f t="shared" si="4"/>
        <v>0</v>
      </c>
      <c r="L15" s="1">
        <f t="shared" si="5"/>
        <v>1.25</v>
      </c>
      <c r="M15" s="1">
        <f t="shared" si="6"/>
        <v>1</v>
      </c>
      <c r="N15" s="292">
        <f t="shared" si="7"/>
        <v>120</v>
      </c>
      <c r="O15" s="1">
        <f t="shared" si="8"/>
        <v>251.625</v>
      </c>
      <c r="P15" s="292">
        <f t="shared" si="9"/>
        <v>600</v>
      </c>
      <c r="Q15" s="1">
        <f t="shared" si="10"/>
        <v>251.625</v>
      </c>
      <c r="R15" s="281">
        <v>1.0</v>
      </c>
      <c r="S15" s="281" t="s">
        <v>1072</v>
      </c>
      <c r="T15" s="1">
        <f t="shared" si="12"/>
        <v>1</v>
      </c>
      <c r="U15" s="1" t="s">
        <v>1073</v>
      </c>
    </row>
    <row r="16">
      <c r="A16" s="280">
        <v>46268.0</v>
      </c>
      <c r="B16" s="1">
        <f t="shared" si="1"/>
        <v>46268</v>
      </c>
      <c r="C16" s="281">
        <v>84.0</v>
      </c>
      <c r="D16" s="281">
        <v>39.0</v>
      </c>
      <c r="E16" s="1">
        <f t="shared" si="2"/>
        <v>2.153846154</v>
      </c>
      <c r="F16" s="281" t="s">
        <v>811</v>
      </c>
      <c r="G16" s="282">
        <v>0.40555555555555556</v>
      </c>
      <c r="H16" s="282">
        <v>0.42986111111111114</v>
      </c>
      <c r="I16" s="281"/>
      <c r="J16" s="292">
        <f t="shared" si="3"/>
        <v>35</v>
      </c>
      <c r="K16" s="1" t="b">
        <f t="shared" si="4"/>
        <v>0</v>
      </c>
      <c r="L16" s="1">
        <f t="shared" si="5"/>
        <v>1.25</v>
      </c>
      <c r="M16" s="1">
        <f t="shared" si="6"/>
        <v>1</v>
      </c>
      <c r="N16" s="292">
        <f t="shared" si="7"/>
        <v>35</v>
      </c>
      <c r="O16" s="1">
        <f t="shared" si="8"/>
        <v>115.5</v>
      </c>
      <c r="P16" s="292">
        <f t="shared" si="9"/>
        <v>175</v>
      </c>
      <c r="Q16" s="1">
        <f t="shared" si="10"/>
        <v>115.5</v>
      </c>
      <c r="R16" s="281"/>
      <c r="S16" s="281"/>
      <c r="T16" s="1">
        <f t="shared" si="12"/>
        <v>0</v>
      </c>
    </row>
    <row r="17">
      <c r="A17" s="280">
        <v>46269.0</v>
      </c>
      <c r="B17" s="1">
        <f t="shared" si="1"/>
        <v>46269</v>
      </c>
      <c r="C17" s="281">
        <v>181.0</v>
      </c>
      <c r="D17" s="281">
        <v>38.0</v>
      </c>
      <c r="E17" s="1">
        <f t="shared" si="2"/>
        <v>4.763157895</v>
      </c>
      <c r="F17" s="281" t="s">
        <v>811</v>
      </c>
      <c r="G17" s="282">
        <v>0.32092592592592595</v>
      </c>
      <c r="H17" s="282">
        <v>0.36069444444444443</v>
      </c>
      <c r="I17" s="281"/>
      <c r="J17" s="292">
        <f t="shared" si="3"/>
        <v>57</v>
      </c>
      <c r="K17" s="1" t="b">
        <f t="shared" si="4"/>
        <v>0</v>
      </c>
      <c r="L17" s="1">
        <f t="shared" si="5"/>
        <v>0.65</v>
      </c>
      <c r="M17" s="1">
        <f t="shared" si="6"/>
        <v>1</v>
      </c>
      <c r="N17" s="292">
        <f t="shared" si="7"/>
        <v>57</v>
      </c>
      <c r="O17" s="1">
        <f t="shared" si="8"/>
        <v>129.415</v>
      </c>
      <c r="P17" s="292">
        <f t="shared" si="9"/>
        <v>285</v>
      </c>
      <c r="Q17" s="1">
        <f t="shared" si="10"/>
        <v>129.415</v>
      </c>
      <c r="R17" s="281"/>
      <c r="S17" s="281"/>
      <c r="T17" s="1">
        <f t="shared" si="12"/>
        <v>1</v>
      </c>
      <c r="V17" s="242" t="s">
        <v>1075</v>
      </c>
      <c r="W17" s="242" t="s">
        <v>1076</v>
      </c>
    </row>
    <row r="18">
      <c r="A18" s="280">
        <v>46269.0</v>
      </c>
      <c r="B18" s="1">
        <f t="shared" si="1"/>
        <v>46269</v>
      </c>
      <c r="C18" s="281">
        <v>192.0</v>
      </c>
      <c r="D18" s="281">
        <v>84.0</v>
      </c>
      <c r="E18" s="1">
        <f t="shared" si="2"/>
        <v>2.285714286</v>
      </c>
      <c r="F18" s="281" t="s">
        <v>811</v>
      </c>
      <c r="G18" s="282">
        <v>0.36256944444444444</v>
      </c>
      <c r="H18" s="282">
        <v>0.42527777777777775</v>
      </c>
      <c r="I18" s="281"/>
      <c r="J18" s="292">
        <f t="shared" si="3"/>
        <v>90</v>
      </c>
      <c r="K18" s="1" t="b">
        <f t="shared" si="4"/>
        <v>0</v>
      </c>
      <c r="L18" s="1">
        <f t="shared" si="5"/>
        <v>1.25</v>
      </c>
      <c r="M18" s="1">
        <f t="shared" si="6"/>
        <v>1</v>
      </c>
      <c r="N18" s="292">
        <f t="shared" si="7"/>
        <v>90</v>
      </c>
      <c r="O18" s="1">
        <f t="shared" si="8"/>
        <v>264</v>
      </c>
      <c r="P18" s="292">
        <f t="shared" si="9"/>
        <v>450</v>
      </c>
      <c r="Q18" s="1">
        <f t="shared" si="10"/>
        <v>264</v>
      </c>
      <c r="R18" s="281"/>
      <c r="S18" s="281"/>
      <c r="T18" s="1">
        <f t="shared" si="12"/>
        <v>0</v>
      </c>
      <c r="V18" s="294" t="s">
        <v>1077</v>
      </c>
      <c r="W18" s="294" t="s">
        <v>1078</v>
      </c>
    </row>
    <row r="19">
      <c r="A19" s="280">
        <v>46271.0</v>
      </c>
      <c r="B19" s="1">
        <f t="shared" si="1"/>
        <v>46271</v>
      </c>
      <c r="C19" s="281">
        <v>335.0</v>
      </c>
      <c r="D19" s="281">
        <v>66.0</v>
      </c>
      <c r="E19" s="1">
        <f t="shared" si="2"/>
        <v>5.075757576</v>
      </c>
      <c r="F19" s="281" t="s">
        <v>811</v>
      </c>
      <c r="G19" s="282">
        <v>0.3078356481481481</v>
      </c>
      <c r="H19" s="282">
        <v>0.4108449074074074</v>
      </c>
      <c r="I19" s="281"/>
      <c r="J19" s="292">
        <f t="shared" si="3"/>
        <v>148</v>
      </c>
      <c r="K19" s="1" t="b">
        <f t="shared" si="4"/>
        <v>0</v>
      </c>
      <c r="L19" s="1">
        <f t="shared" si="5"/>
        <v>0.6</v>
      </c>
      <c r="M19" s="1">
        <f t="shared" si="6"/>
        <v>1</v>
      </c>
      <c r="N19" s="292">
        <f t="shared" si="7"/>
        <v>148</v>
      </c>
      <c r="O19" s="1">
        <f t="shared" si="8"/>
        <v>221.1</v>
      </c>
      <c r="P19" s="292">
        <f t="shared" si="9"/>
        <v>740</v>
      </c>
      <c r="Q19" s="1">
        <f t="shared" si="10"/>
        <v>221.1</v>
      </c>
      <c r="R19" s="281">
        <v>2.0</v>
      </c>
      <c r="S19" s="281" t="s">
        <v>1079</v>
      </c>
      <c r="T19" s="1">
        <f t="shared" si="12"/>
        <v>1</v>
      </c>
      <c r="V19" s="294" t="s">
        <v>821</v>
      </c>
      <c r="W19" s="294" t="s">
        <v>1080</v>
      </c>
    </row>
    <row r="20">
      <c r="A20" s="280">
        <v>46271.0</v>
      </c>
      <c r="B20" s="1">
        <f t="shared" si="1"/>
        <v>46271</v>
      </c>
      <c r="C20" s="281">
        <v>328.0</v>
      </c>
      <c r="D20" s="281">
        <v>80.0</v>
      </c>
      <c r="E20" s="1">
        <f t="shared" si="2"/>
        <v>4.1</v>
      </c>
      <c r="F20" s="281" t="s">
        <v>811</v>
      </c>
      <c r="G20" s="282">
        <v>0.4436111111111111</v>
      </c>
      <c r="H20" s="282">
        <v>0.47390046296296295</v>
      </c>
      <c r="I20" s="281"/>
      <c r="J20" s="292">
        <f t="shared" si="3"/>
        <v>44</v>
      </c>
      <c r="K20" s="1" t="b">
        <f t="shared" si="4"/>
        <v>0</v>
      </c>
      <c r="L20" s="1">
        <f t="shared" si="5"/>
        <v>0.65</v>
      </c>
      <c r="M20" s="1">
        <f t="shared" si="6"/>
        <v>1</v>
      </c>
      <c r="N20" s="292">
        <f t="shared" si="7"/>
        <v>44</v>
      </c>
      <c r="O20" s="1">
        <f t="shared" si="8"/>
        <v>234.52</v>
      </c>
      <c r="P20" s="292">
        <f t="shared" si="9"/>
        <v>220</v>
      </c>
      <c r="Q20" s="1">
        <f t="shared" si="10"/>
        <v>220</v>
      </c>
      <c r="R20" s="281">
        <v>2.0</v>
      </c>
      <c r="S20" s="281" t="s">
        <v>1081</v>
      </c>
      <c r="T20" s="1">
        <f t="shared" si="12"/>
        <v>0</v>
      </c>
      <c r="V20" s="294" t="s">
        <v>823</v>
      </c>
      <c r="W20" s="294" t="s">
        <v>1082</v>
      </c>
    </row>
    <row r="21" ht="15.75" customHeight="1">
      <c r="A21" s="280">
        <v>46272.0</v>
      </c>
      <c r="B21" s="1">
        <f t="shared" si="1"/>
        <v>46272</v>
      </c>
      <c r="C21" s="281">
        <v>443.0</v>
      </c>
      <c r="D21" s="281">
        <v>112.0</v>
      </c>
      <c r="E21" s="1">
        <f t="shared" si="2"/>
        <v>3.955357143</v>
      </c>
      <c r="F21" s="281" t="s">
        <v>811</v>
      </c>
      <c r="G21" s="282">
        <v>0.3258564814814815</v>
      </c>
      <c r="H21" s="282">
        <v>0.4323263888888889</v>
      </c>
      <c r="I21" s="281"/>
      <c r="J21" s="292">
        <f t="shared" si="3"/>
        <v>153</v>
      </c>
      <c r="K21" s="1" t="b">
        <f t="shared" si="4"/>
        <v>0</v>
      </c>
      <c r="L21" s="1">
        <f t="shared" si="5"/>
        <v>0.65</v>
      </c>
      <c r="M21" s="1">
        <f t="shared" si="6"/>
        <v>1</v>
      </c>
      <c r="N21" s="292">
        <f t="shared" si="7"/>
        <v>153</v>
      </c>
      <c r="O21" s="1">
        <f t="shared" si="8"/>
        <v>316.745</v>
      </c>
      <c r="P21" s="292">
        <f t="shared" si="9"/>
        <v>765</v>
      </c>
      <c r="Q21" s="1">
        <f t="shared" si="10"/>
        <v>316.745</v>
      </c>
      <c r="R21" s="281">
        <v>6.0</v>
      </c>
      <c r="S21" s="281" t="s">
        <v>1083</v>
      </c>
      <c r="T21" s="1">
        <f t="shared" si="12"/>
        <v>1</v>
      </c>
      <c r="V21" s="294" t="s">
        <v>1084</v>
      </c>
      <c r="W21" s="294" t="s">
        <v>1085</v>
      </c>
    </row>
    <row r="22" ht="15.75" customHeight="1">
      <c r="A22" s="291">
        <v>46272.0</v>
      </c>
      <c r="B22" s="1">
        <f t="shared" si="1"/>
        <v>46272</v>
      </c>
      <c r="C22" s="281">
        <v>33.0</v>
      </c>
      <c r="D22" s="281">
        <v>10.0</v>
      </c>
      <c r="E22" s="1">
        <f t="shared" si="2"/>
        <v>3.3</v>
      </c>
      <c r="F22" s="281" t="s">
        <v>811</v>
      </c>
      <c r="G22" s="299">
        <v>0.3102199074074074</v>
      </c>
      <c r="H22" s="299">
        <v>0.3249537037037037</v>
      </c>
      <c r="I22" s="281"/>
      <c r="J22" s="300">
        <f t="shared" si="3"/>
        <v>21</v>
      </c>
      <c r="K22" s="1" t="b">
        <f t="shared" si="4"/>
        <v>0</v>
      </c>
      <c r="L22" s="1">
        <f t="shared" si="5"/>
        <v>0.95</v>
      </c>
      <c r="M22" s="1">
        <f t="shared" si="6"/>
        <v>1</v>
      </c>
      <c r="N22" s="300">
        <f t="shared" si="7"/>
        <v>21</v>
      </c>
      <c r="O22" s="1">
        <f t="shared" si="8"/>
        <v>34.485</v>
      </c>
      <c r="P22" s="300">
        <f t="shared" si="9"/>
        <v>105</v>
      </c>
      <c r="Q22" s="1">
        <f t="shared" si="10"/>
        <v>34.485</v>
      </c>
      <c r="R22" s="281"/>
      <c r="S22" s="281"/>
      <c r="T22" s="1">
        <f t="shared" si="12"/>
        <v>0</v>
      </c>
      <c r="V22" s="294" t="s">
        <v>1086</v>
      </c>
      <c r="W22" s="294" t="s">
        <v>1087</v>
      </c>
    </row>
    <row r="23" ht="15.75" customHeight="1">
      <c r="A23" s="291">
        <v>46272.0</v>
      </c>
      <c r="B23" s="1">
        <f t="shared" si="1"/>
        <v>46272</v>
      </c>
      <c r="C23" s="281">
        <v>66.0</v>
      </c>
      <c r="D23" s="281">
        <v>31.0</v>
      </c>
      <c r="E23" s="1">
        <f t="shared" si="2"/>
        <v>2.129032258</v>
      </c>
      <c r="F23" s="281" t="s">
        <v>811</v>
      </c>
      <c r="G23" s="299">
        <v>0.5150231481481482</v>
      </c>
      <c r="H23" s="299">
        <v>0.554849537037037</v>
      </c>
      <c r="I23" s="281"/>
      <c r="J23" s="300">
        <f t="shared" si="3"/>
        <v>57</v>
      </c>
      <c r="K23" s="1" t="b">
        <f t="shared" si="4"/>
        <v>0</v>
      </c>
      <c r="L23" s="1">
        <f t="shared" si="5"/>
        <v>1.25</v>
      </c>
      <c r="M23" s="1">
        <f t="shared" si="6"/>
        <v>1</v>
      </c>
      <c r="N23" s="300">
        <f t="shared" si="7"/>
        <v>57</v>
      </c>
      <c r="O23" s="1">
        <f t="shared" si="8"/>
        <v>90.75</v>
      </c>
      <c r="P23" s="300">
        <f t="shared" si="9"/>
        <v>285</v>
      </c>
      <c r="Q23" s="1">
        <f t="shared" si="10"/>
        <v>90.75</v>
      </c>
      <c r="R23" s="281"/>
      <c r="S23" s="281"/>
      <c r="T23" s="1">
        <f t="shared" si="12"/>
        <v>0</v>
      </c>
      <c r="V23" s="294" t="s">
        <v>1088</v>
      </c>
      <c r="W23" s="294" t="s">
        <v>1089</v>
      </c>
    </row>
    <row r="24" ht="15.75" customHeight="1">
      <c r="A24" s="291">
        <v>46273.0</v>
      </c>
      <c r="B24" s="1">
        <f t="shared" si="1"/>
        <v>46273</v>
      </c>
      <c r="C24" s="281">
        <v>31.0</v>
      </c>
      <c r="D24" s="281">
        <v>9.0</v>
      </c>
      <c r="E24" s="1">
        <f t="shared" si="2"/>
        <v>3.444444444</v>
      </c>
      <c r="F24" s="281" t="s">
        <v>811</v>
      </c>
      <c r="G24" s="299">
        <v>0.3051157407407407</v>
      </c>
      <c r="H24" s="299">
        <v>0.32050925925925927</v>
      </c>
      <c r="I24" s="281"/>
      <c r="J24" s="300">
        <f t="shared" si="3"/>
        <v>22</v>
      </c>
      <c r="K24" s="1" t="b">
        <f t="shared" si="4"/>
        <v>1</v>
      </c>
      <c r="L24" s="1">
        <f t="shared" si="5"/>
        <v>1</v>
      </c>
      <c r="M24" s="1">
        <f t="shared" si="6"/>
        <v>1</v>
      </c>
      <c r="N24" s="300">
        <f t="shared" si="7"/>
        <v>22</v>
      </c>
      <c r="O24" s="1">
        <f t="shared" si="8"/>
        <v>34.1</v>
      </c>
      <c r="P24" s="300">
        <f t="shared" si="9"/>
        <v>110</v>
      </c>
      <c r="Q24" s="1">
        <f t="shared" si="10"/>
        <v>34.1</v>
      </c>
      <c r="R24" s="281"/>
      <c r="S24" s="281"/>
      <c r="T24" s="1">
        <f t="shared" si="12"/>
        <v>1</v>
      </c>
      <c r="V24" s="294" t="s">
        <v>1091</v>
      </c>
      <c r="W24" s="294" t="s">
        <v>1092</v>
      </c>
    </row>
    <row r="25" ht="15.75" customHeight="1">
      <c r="A25" s="291">
        <v>46273.0</v>
      </c>
      <c r="B25" s="1">
        <f t="shared" si="1"/>
        <v>46273</v>
      </c>
      <c r="C25" s="281">
        <v>8.0</v>
      </c>
      <c r="D25" s="281">
        <v>8.0</v>
      </c>
      <c r="E25" s="1">
        <f t="shared" si="2"/>
        <v>1</v>
      </c>
      <c r="F25" s="281" t="s">
        <v>811</v>
      </c>
      <c r="G25" s="299">
        <v>0.3142013888888889</v>
      </c>
      <c r="H25" s="299">
        <v>0.3248726851851852</v>
      </c>
      <c r="I25" s="281"/>
      <c r="J25" s="300">
        <f t="shared" si="3"/>
        <v>15</v>
      </c>
      <c r="K25" s="1" t="b">
        <f t="shared" si="4"/>
        <v>1</v>
      </c>
      <c r="L25" s="1">
        <f t="shared" si="5"/>
        <v>1</v>
      </c>
      <c r="M25" s="1">
        <f t="shared" si="6"/>
        <v>1</v>
      </c>
      <c r="N25" s="300">
        <f t="shared" si="7"/>
        <v>15</v>
      </c>
      <c r="O25" s="1">
        <f t="shared" si="8"/>
        <v>8.8</v>
      </c>
      <c r="P25" s="300">
        <f t="shared" si="9"/>
        <v>75</v>
      </c>
      <c r="Q25" s="1">
        <f t="shared" si="10"/>
        <v>8.8</v>
      </c>
      <c r="R25" s="281"/>
      <c r="S25" s="281"/>
      <c r="T25" s="1">
        <f t="shared" si="12"/>
        <v>0</v>
      </c>
      <c r="V25" s="294" t="s">
        <v>1094</v>
      </c>
      <c r="W25" s="294" t="s">
        <v>1095</v>
      </c>
    </row>
    <row r="26" ht="15.75" customHeight="1">
      <c r="A26" s="291">
        <v>46273.0</v>
      </c>
      <c r="B26" s="1">
        <f t="shared" si="1"/>
        <v>46273</v>
      </c>
      <c r="C26" s="281">
        <v>39.0</v>
      </c>
      <c r="D26" s="281">
        <v>20.0</v>
      </c>
      <c r="E26" s="1">
        <f t="shared" si="2"/>
        <v>1.95</v>
      </c>
      <c r="F26" s="281" t="s">
        <v>811</v>
      </c>
      <c r="G26" s="299">
        <v>0.5173611111111112</v>
      </c>
      <c r="H26" s="299">
        <v>0.540625</v>
      </c>
      <c r="I26" s="281"/>
      <c r="J26" s="300">
        <f t="shared" si="3"/>
        <v>34</v>
      </c>
      <c r="K26" s="1" t="b">
        <f t="shared" si="4"/>
        <v>0</v>
      </c>
      <c r="L26" s="1">
        <f t="shared" si="5"/>
        <v>1.25</v>
      </c>
      <c r="M26" s="1">
        <f t="shared" si="6"/>
        <v>1</v>
      </c>
      <c r="N26" s="300">
        <f t="shared" si="7"/>
        <v>34</v>
      </c>
      <c r="O26" s="1">
        <f t="shared" si="8"/>
        <v>53.625</v>
      </c>
      <c r="P26" s="300">
        <f t="shared" si="9"/>
        <v>170</v>
      </c>
      <c r="Q26" s="1">
        <f t="shared" si="10"/>
        <v>53.625</v>
      </c>
      <c r="R26" s="281"/>
      <c r="S26" s="281"/>
      <c r="T26" s="1">
        <f t="shared" si="12"/>
        <v>0</v>
      </c>
      <c r="V26" s="294" t="s">
        <v>1097</v>
      </c>
      <c r="W26" s="294" t="s">
        <v>1098</v>
      </c>
    </row>
    <row r="27" ht="15.75" customHeight="1">
      <c r="A27" s="291">
        <v>46274.0</v>
      </c>
      <c r="B27" s="1">
        <f t="shared" si="1"/>
        <v>46274</v>
      </c>
      <c r="C27" s="281">
        <v>165.0</v>
      </c>
      <c r="D27" s="281">
        <v>77.0</v>
      </c>
      <c r="E27" s="1">
        <f t="shared" si="2"/>
        <v>2.142857143</v>
      </c>
      <c r="F27" s="281" t="s">
        <v>811</v>
      </c>
      <c r="G27" s="299">
        <v>0.3067361111111111</v>
      </c>
      <c r="H27" s="299">
        <v>0.4007291666666667</v>
      </c>
      <c r="I27" s="281"/>
      <c r="J27" s="300">
        <f t="shared" si="3"/>
        <v>135</v>
      </c>
      <c r="K27" s="1" t="b">
        <f t="shared" si="4"/>
        <v>0</v>
      </c>
      <c r="L27" s="1">
        <f t="shared" si="5"/>
        <v>1.25</v>
      </c>
      <c r="M27" s="1">
        <f t="shared" si="6"/>
        <v>1</v>
      </c>
      <c r="N27" s="300">
        <f t="shared" si="7"/>
        <v>135</v>
      </c>
      <c r="O27" s="1">
        <f t="shared" si="8"/>
        <v>226.875</v>
      </c>
      <c r="P27" s="300">
        <f t="shared" si="9"/>
        <v>675</v>
      </c>
      <c r="Q27" s="1">
        <f t="shared" si="10"/>
        <v>226.875</v>
      </c>
      <c r="R27" s="281">
        <v>4.0</v>
      </c>
      <c r="S27" s="281" t="s">
        <v>1099</v>
      </c>
      <c r="T27" s="1">
        <f t="shared" si="12"/>
        <v>1</v>
      </c>
      <c r="V27" s="294" t="s">
        <v>1100</v>
      </c>
      <c r="W27" s="294" t="s">
        <v>1101</v>
      </c>
    </row>
    <row r="28" ht="15.75" customHeight="1">
      <c r="A28" s="291">
        <v>46274.0</v>
      </c>
      <c r="B28" s="1">
        <f t="shared" si="1"/>
        <v>46274</v>
      </c>
      <c r="C28" s="281">
        <v>115.0</v>
      </c>
      <c r="D28" s="281">
        <v>40.0</v>
      </c>
      <c r="E28" s="1">
        <f t="shared" si="2"/>
        <v>2.875</v>
      </c>
      <c r="F28" s="281" t="s">
        <v>811</v>
      </c>
      <c r="G28" s="299">
        <v>0.40677083333333336</v>
      </c>
      <c r="H28" s="299">
        <v>0.43648148148148147</v>
      </c>
      <c r="I28" s="281"/>
      <c r="J28" s="300">
        <f t="shared" si="3"/>
        <v>43</v>
      </c>
      <c r="K28" s="1" t="b">
        <f t="shared" si="4"/>
        <v>0</v>
      </c>
      <c r="L28" s="1">
        <f t="shared" si="5"/>
        <v>1.05</v>
      </c>
      <c r="M28" s="1">
        <f t="shared" si="6"/>
        <v>1</v>
      </c>
      <c r="N28" s="300">
        <f t="shared" si="7"/>
        <v>43</v>
      </c>
      <c r="O28" s="1">
        <f t="shared" si="8"/>
        <v>132.825</v>
      </c>
      <c r="P28" s="300">
        <f t="shared" si="9"/>
        <v>215</v>
      </c>
      <c r="Q28" s="1">
        <f t="shared" si="10"/>
        <v>132.825</v>
      </c>
      <c r="R28" s="281"/>
      <c r="S28" s="281"/>
      <c r="T28" s="1">
        <f t="shared" si="12"/>
        <v>0</v>
      </c>
      <c r="V28" s="294" t="s">
        <v>1103</v>
      </c>
      <c r="W28" s="294" t="s">
        <v>1104</v>
      </c>
    </row>
    <row r="29" ht="15.75" customHeight="1">
      <c r="A29" s="291">
        <v>46274.0</v>
      </c>
      <c r="B29" s="1">
        <f t="shared" si="1"/>
        <v>46274</v>
      </c>
      <c r="C29" s="281">
        <v>61.0</v>
      </c>
      <c r="D29" s="281">
        <v>32.0</v>
      </c>
      <c r="E29" s="1">
        <f t="shared" si="2"/>
        <v>1.90625</v>
      </c>
      <c r="F29" s="281" t="s">
        <v>811</v>
      </c>
      <c r="G29" s="299">
        <v>0.5124652777777777</v>
      </c>
      <c r="H29" s="299">
        <v>0.5367476851851852</v>
      </c>
      <c r="I29" s="281"/>
      <c r="J29" s="300">
        <f t="shared" si="3"/>
        <v>35</v>
      </c>
      <c r="K29" s="1" t="b">
        <f t="shared" si="4"/>
        <v>0</v>
      </c>
      <c r="L29" s="1">
        <f t="shared" si="5"/>
        <v>1.65</v>
      </c>
      <c r="M29" s="1">
        <f t="shared" si="6"/>
        <v>1</v>
      </c>
      <c r="N29" s="300">
        <f t="shared" si="7"/>
        <v>35</v>
      </c>
      <c r="O29" s="1">
        <f t="shared" si="8"/>
        <v>110.715</v>
      </c>
      <c r="P29" s="300">
        <f t="shared" si="9"/>
        <v>175</v>
      </c>
      <c r="Q29" s="1">
        <f t="shared" si="10"/>
        <v>110.715</v>
      </c>
      <c r="R29" s="281"/>
      <c r="S29" s="281"/>
      <c r="T29" s="1">
        <f t="shared" si="12"/>
        <v>0</v>
      </c>
      <c r="V29" s="294" t="s">
        <v>972</v>
      </c>
      <c r="W29" s="294" t="s">
        <v>1106</v>
      </c>
    </row>
    <row r="30" ht="15.75" customHeight="1">
      <c r="A30" s="291">
        <v>46275.0</v>
      </c>
      <c r="B30" s="1">
        <f t="shared" si="1"/>
        <v>46275</v>
      </c>
      <c r="C30" s="281">
        <v>153.0</v>
      </c>
      <c r="D30" s="281">
        <v>39.0</v>
      </c>
      <c r="E30" s="1">
        <f t="shared" si="2"/>
        <v>3.923076923</v>
      </c>
      <c r="F30" s="281" t="s">
        <v>811</v>
      </c>
      <c r="G30" s="299">
        <v>0.3094675925925926</v>
      </c>
      <c r="H30" s="299">
        <v>0.35303240740740743</v>
      </c>
      <c r="I30" s="281"/>
      <c r="J30" s="300">
        <f t="shared" si="3"/>
        <v>63</v>
      </c>
      <c r="K30" s="1" t="b">
        <f t="shared" si="4"/>
        <v>0</v>
      </c>
      <c r="L30" s="1">
        <f t="shared" si="5"/>
        <v>0.82</v>
      </c>
      <c r="M30" s="1">
        <f t="shared" si="6"/>
        <v>1</v>
      </c>
      <c r="N30" s="300">
        <f t="shared" si="7"/>
        <v>63</v>
      </c>
      <c r="O30" s="1">
        <f t="shared" si="8"/>
        <v>138.006</v>
      </c>
      <c r="P30" s="300">
        <f t="shared" si="9"/>
        <v>315</v>
      </c>
      <c r="Q30" s="1">
        <f t="shared" si="10"/>
        <v>138.006</v>
      </c>
      <c r="R30" s="281"/>
      <c r="S30" s="281"/>
      <c r="T30" s="1">
        <f t="shared" si="12"/>
        <v>1</v>
      </c>
      <c r="V30" s="294" t="s">
        <v>830</v>
      </c>
      <c r="W30" s="294" t="s">
        <v>1108</v>
      </c>
    </row>
    <row r="31" ht="15.75" customHeight="1">
      <c r="A31" s="291">
        <v>46275.0</v>
      </c>
      <c r="B31" s="1">
        <f t="shared" si="1"/>
        <v>46275</v>
      </c>
      <c r="C31" s="281">
        <v>141.0</v>
      </c>
      <c r="D31" s="281">
        <v>78.0</v>
      </c>
      <c r="E31" s="1">
        <f t="shared" si="2"/>
        <v>1.807692308</v>
      </c>
      <c r="F31" s="281" t="s">
        <v>811</v>
      </c>
      <c r="G31" s="299">
        <v>0.36171296296296296</v>
      </c>
      <c r="H31" s="299">
        <v>0.4189583333333333</v>
      </c>
      <c r="I31" s="281"/>
      <c r="J31" s="300">
        <f t="shared" si="3"/>
        <v>82</v>
      </c>
      <c r="K31" s="1" t="b">
        <f t="shared" si="4"/>
        <v>0</v>
      </c>
      <c r="L31" s="1">
        <f t="shared" si="5"/>
        <v>1.65</v>
      </c>
      <c r="M31" s="1">
        <f t="shared" si="6"/>
        <v>1</v>
      </c>
      <c r="N31" s="300">
        <f t="shared" si="7"/>
        <v>82</v>
      </c>
      <c r="O31" s="1">
        <f t="shared" si="8"/>
        <v>255.915</v>
      </c>
      <c r="P31" s="300">
        <f t="shared" si="9"/>
        <v>410</v>
      </c>
      <c r="Q31" s="1">
        <f t="shared" si="10"/>
        <v>255.915</v>
      </c>
      <c r="R31" s="281"/>
      <c r="S31" s="281"/>
      <c r="T31" s="1">
        <f t="shared" si="12"/>
        <v>0</v>
      </c>
      <c r="V31" s="294" t="s">
        <v>832</v>
      </c>
      <c r="W31" s="294" t="s">
        <v>1110</v>
      </c>
    </row>
    <row r="32" ht="15.75" customHeight="1">
      <c r="A32" s="291">
        <v>46276.0</v>
      </c>
      <c r="B32" s="1">
        <f t="shared" si="1"/>
        <v>46276</v>
      </c>
      <c r="C32" s="281">
        <v>65.0</v>
      </c>
      <c r="D32" s="281">
        <v>40.0</v>
      </c>
      <c r="E32" s="1">
        <f t="shared" si="2"/>
        <v>1.625</v>
      </c>
      <c r="F32" s="281" t="s">
        <v>811</v>
      </c>
      <c r="G32" s="299">
        <v>0.3025115740740741</v>
      </c>
      <c r="H32" s="299">
        <v>0.34594907407407405</v>
      </c>
      <c r="I32" s="281"/>
      <c r="J32" s="300">
        <f t="shared" si="3"/>
        <v>63</v>
      </c>
      <c r="K32" s="1" t="b">
        <f t="shared" si="4"/>
        <v>0</v>
      </c>
      <c r="L32" s="1">
        <f t="shared" si="5"/>
        <v>1.65</v>
      </c>
      <c r="M32" s="1">
        <f t="shared" si="6"/>
        <v>1</v>
      </c>
      <c r="N32" s="300">
        <f t="shared" si="7"/>
        <v>63</v>
      </c>
      <c r="O32" s="1">
        <f t="shared" si="8"/>
        <v>117.975</v>
      </c>
      <c r="P32" s="300">
        <f t="shared" si="9"/>
        <v>315</v>
      </c>
      <c r="Q32" s="1">
        <f t="shared" si="10"/>
        <v>117.975</v>
      </c>
      <c r="R32" s="281"/>
      <c r="S32" s="281"/>
      <c r="T32" s="1">
        <f t="shared" si="12"/>
        <v>1</v>
      </c>
      <c r="V32" s="294" t="s">
        <v>1113</v>
      </c>
      <c r="W32" s="294" t="s">
        <v>1114</v>
      </c>
    </row>
    <row r="33" ht="15.75" customHeight="1">
      <c r="A33" s="291">
        <v>46276.0</v>
      </c>
      <c r="B33" s="1">
        <f t="shared" si="1"/>
        <v>46276</v>
      </c>
      <c r="C33" s="281">
        <v>228.0</v>
      </c>
      <c r="D33" s="281">
        <v>80.0</v>
      </c>
      <c r="E33" s="1">
        <f t="shared" si="2"/>
        <v>2.85</v>
      </c>
      <c r="F33" s="281" t="s">
        <v>811</v>
      </c>
      <c r="G33" s="299">
        <v>0.3460185185185185</v>
      </c>
      <c r="H33" s="299">
        <v>0.4095023148148148</v>
      </c>
      <c r="I33" s="281"/>
      <c r="J33" s="300">
        <f t="shared" si="3"/>
        <v>91</v>
      </c>
      <c r="K33" s="1" t="b">
        <f t="shared" si="4"/>
        <v>0</v>
      </c>
      <c r="L33" s="1">
        <f t="shared" si="5"/>
        <v>1.05</v>
      </c>
      <c r="M33" s="1">
        <f t="shared" si="6"/>
        <v>1</v>
      </c>
      <c r="N33" s="300">
        <f t="shared" si="7"/>
        <v>91</v>
      </c>
      <c r="O33" s="1">
        <f t="shared" si="8"/>
        <v>263.34</v>
      </c>
      <c r="P33" s="300">
        <f t="shared" si="9"/>
        <v>455</v>
      </c>
      <c r="Q33" s="1">
        <f t="shared" si="10"/>
        <v>263.34</v>
      </c>
      <c r="R33" s="281"/>
      <c r="S33" s="281"/>
      <c r="T33" s="1">
        <f t="shared" si="12"/>
        <v>0</v>
      </c>
      <c r="V33" s="294" t="s">
        <v>839</v>
      </c>
      <c r="W33" s="294" t="s">
        <v>1116</v>
      </c>
    </row>
    <row r="34" ht="15.75" customHeight="1">
      <c r="A34" s="291">
        <v>46278.0</v>
      </c>
      <c r="B34" s="1">
        <f t="shared" si="1"/>
        <v>46278</v>
      </c>
      <c r="C34" s="281">
        <v>65.0</v>
      </c>
      <c r="D34" s="281">
        <v>34.0</v>
      </c>
      <c r="E34" s="1">
        <f t="shared" si="2"/>
        <v>1.911764706</v>
      </c>
      <c r="F34" s="281" t="s">
        <v>811</v>
      </c>
      <c r="G34" s="299">
        <v>0.30324074074074076</v>
      </c>
      <c r="H34" s="299">
        <v>0.33934027777777775</v>
      </c>
      <c r="I34" s="281"/>
      <c r="J34" s="300">
        <f t="shared" si="3"/>
        <v>52</v>
      </c>
      <c r="K34" s="1" t="b">
        <f t="shared" si="4"/>
        <v>0</v>
      </c>
      <c r="L34" s="1">
        <f t="shared" si="5"/>
        <v>1.65</v>
      </c>
      <c r="M34" s="1">
        <f t="shared" si="6"/>
        <v>1</v>
      </c>
      <c r="N34" s="300">
        <f t="shared" si="7"/>
        <v>52</v>
      </c>
      <c r="O34" s="1">
        <f t="shared" si="8"/>
        <v>117.975</v>
      </c>
      <c r="P34" s="300">
        <f t="shared" si="9"/>
        <v>260</v>
      </c>
      <c r="Q34" s="1">
        <f t="shared" si="10"/>
        <v>117.975</v>
      </c>
      <c r="R34" s="281"/>
      <c r="S34" s="281"/>
      <c r="T34" s="1">
        <f t="shared" si="12"/>
        <v>1</v>
      </c>
      <c r="V34" s="294" t="s">
        <v>1117</v>
      </c>
      <c r="W34" s="294" t="s">
        <v>1118</v>
      </c>
    </row>
    <row r="35" ht="15.75" customHeight="1">
      <c r="A35" s="291">
        <v>46278.0</v>
      </c>
      <c r="B35" s="1">
        <f t="shared" si="1"/>
        <v>46278</v>
      </c>
      <c r="C35" s="281">
        <v>110.0</v>
      </c>
      <c r="D35" s="281">
        <v>40.0</v>
      </c>
      <c r="E35" s="1">
        <f t="shared" si="2"/>
        <v>2.75</v>
      </c>
      <c r="F35" s="281" t="s">
        <v>811</v>
      </c>
      <c r="G35" s="299">
        <v>0.33939814814814817</v>
      </c>
      <c r="H35" s="299">
        <v>0.3759490740740741</v>
      </c>
      <c r="I35" s="281"/>
      <c r="J35" s="300">
        <f t="shared" si="3"/>
        <v>53</v>
      </c>
      <c r="K35" s="1" t="b">
        <f t="shared" si="4"/>
        <v>0</v>
      </c>
      <c r="L35" s="1">
        <f t="shared" si="5"/>
        <v>1.16</v>
      </c>
      <c r="M35" s="1">
        <f t="shared" si="6"/>
        <v>1</v>
      </c>
      <c r="N35" s="300">
        <f t="shared" si="7"/>
        <v>53</v>
      </c>
      <c r="O35" s="1">
        <f t="shared" si="8"/>
        <v>140.36</v>
      </c>
      <c r="P35" s="300">
        <f t="shared" si="9"/>
        <v>265</v>
      </c>
      <c r="Q35" s="1">
        <f t="shared" si="10"/>
        <v>140.36</v>
      </c>
      <c r="R35" s="281"/>
      <c r="S35" s="281"/>
      <c r="T35" s="1">
        <f t="shared" si="12"/>
        <v>0</v>
      </c>
      <c r="V35" s="294" t="s">
        <v>847</v>
      </c>
      <c r="W35" s="294" t="s">
        <v>1120</v>
      </c>
    </row>
    <row r="36" ht="15.75" customHeight="1">
      <c r="A36" s="291">
        <v>46278.0</v>
      </c>
      <c r="B36" s="1">
        <f t="shared" si="1"/>
        <v>46278</v>
      </c>
      <c r="C36" s="281">
        <v>39.0</v>
      </c>
      <c r="D36" s="281">
        <v>27.0</v>
      </c>
      <c r="E36" s="1">
        <f t="shared" si="2"/>
        <v>1.444444444</v>
      </c>
      <c r="F36" s="281" t="s">
        <v>811</v>
      </c>
      <c r="G36" s="299">
        <v>0.505</v>
      </c>
      <c r="H36" s="299">
        <v>0.5381828703703704</v>
      </c>
      <c r="I36" s="281"/>
      <c r="J36" s="300">
        <f t="shared" si="3"/>
        <v>48</v>
      </c>
      <c r="K36" s="1" t="b">
        <f t="shared" si="4"/>
        <v>0</v>
      </c>
      <c r="L36" s="1">
        <f t="shared" si="5"/>
        <v>1.65</v>
      </c>
      <c r="M36" s="1">
        <f t="shared" si="6"/>
        <v>1</v>
      </c>
      <c r="N36" s="300">
        <f t="shared" si="7"/>
        <v>48</v>
      </c>
      <c r="O36" s="1">
        <f t="shared" si="8"/>
        <v>70.785</v>
      </c>
      <c r="P36" s="300">
        <f t="shared" si="9"/>
        <v>240</v>
      </c>
      <c r="Q36" s="1">
        <f t="shared" si="10"/>
        <v>70.785</v>
      </c>
      <c r="R36" s="281"/>
      <c r="S36" s="281"/>
      <c r="T36" s="1">
        <f t="shared" si="12"/>
        <v>0</v>
      </c>
      <c r="V36" s="294" t="s">
        <v>1121</v>
      </c>
      <c r="W36" s="294" t="s">
        <v>1122</v>
      </c>
    </row>
    <row r="37" ht="15.75" customHeight="1">
      <c r="A37" s="291">
        <v>46279.0</v>
      </c>
      <c r="B37" s="1">
        <f t="shared" si="1"/>
        <v>46279</v>
      </c>
      <c r="C37" s="281">
        <v>199.0</v>
      </c>
      <c r="D37" s="281">
        <v>77.0</v>
      </c>
      <c r="E37" s="1">
        <f t="shared" si="2"/>
        <v>2.584415584</v>
      </c>
      <c r="F37" s="281" t="s">
        <v>811</v>
      </c>
      <c r="G37" s="299">
        <v>0.30899305555555556</v>
      </c>
      <c r="H37" s="299">
        <v>0.4370486111111111</v>
      </c>
      <c r="I37" s="281"/>
      <c r="J37" s="300">
        <f t="shared" si="3"/>
        <v>184</v>
      </c>
      <c r="K37" s="1" t="b">
        <f t="shared" si="4"/>
        <v>0</v>
      </c>
      <c r="L37" s="1">
        <f t="shared" si="5"/>
        <v>1.16</v>
      </c>
      <c r="M37" s="1">
        <f t="shared" si="6"/>
        <v>1</v>
      </c>
      <c r="N37" s="300">
        <f t="shared" si="7"/>
        <v>184</v>
      </c>
      <c r="O37" s="1">
        <f t="shared" si="8"/>
        <v>253.924</v>
      </c>
      <c r="P37" s="300">
        <f t="shared" si="9"/>
        <v>920</v>
      </c>
      <c r="Q37" s="1">
        <f t="shared" si="10"/>
        <v>253.924</v>
      </c>
      <c r="R37" s="281">
        <v>4.0</v>
      </c>
      <c r="S37" s="281" t="s">
        <v>1124</v>
      </c>
      <c r="T37" s="1">
        <f t="shared" si="12"/>
        <v>1</v>
      </c>
      <c r="V37" s="294" t="s">
        <v>851</v>
      </c>
      <c r="W37" s="294" t="s">
        <v>1125</v>
      </c>
    </row>
    <row r="38" ht="15.75" customHeight="1">
      <c r="A38" s="291">
        <v>46279.0</v>
      </c>
      <c r="B38" s="1">
        <f t="shared" si="1"/>
        <v>46279</v>
      </c>
      <c r="C38" s="281">
        <v>382.0</v>
      </c>
      <c r="D38" s="281">
        <v>60.0</v>
      </c>
      <c r="E38" s="1">
        <f t="shared" si="2"/>
        <v>6.366666667</v>
      </c>
      <c r="F38" s="281" t="s">
        <v>811</v>
      </c>
      <c r="G38" s="299">
        <v>0.4371412037037037</v>
      </c>
      <c r="H38" s="299">
        <v>0.5514814814814815</v>
      </c>
      <c r="I38" s="281">
        <v>63.0</v>
      </c>
      <c r="J38" s="300">
        <f t="shared" si="3"/>
        <v>102</v>
      </c>
      <c r="K38" s="1" t="b">
        <f t="shared" si="4"/>
        <v>0</v>
      </c>
      <c r="L38" s="1">
        <f t="shared" si="5"/>
        <v>0.6</v>
      </c>
      <c r="M38" s="1">
        <f t="shared" si="6"/>
        <v>1</v>
      </c>
      <c r="N38" s="300">
        <f t="shared" si="7"/>
        <v>102</v>
      </c>
      <c r="O38" s="1">
        <f t="shared" si="8"/>
        <v>252.12</v>
      </c>
      <c r="P38" s="300">
        <f t="shared" si="9"/>
        <v>510</v>
      </c>
      <c r="Q38" s="1">
        <f t="shared" si="10"/>
        <v>252.12</v>
      </c>
      <c r="R38" s="281"/>
      <c r="S38" s="281"/>
      <c r="T38" s="1">
        <f t="shared" si="12"/>
        <v>0</v>
      </c>
      <c r="U38" s="68" t="s">
        <v>1128</v>
      </c>
      <c r="V38" s="294" t="s">
        <v>854</v>
      </c>
      <c r="W38" s="294" t="s">
        <v>1129</v>
      </c>
    </row>
    <row r="39" ht="15.75" customHeight="1">
      <c r="A39" s="291">
        <v>46280.0</v>
      </c>
      <c r="B39" s="1">
        <f t="shared" si="1"/>
        <v>46280</v>
      </c>
      <c r="C39" s="281">
        <v>183.0</v>
      </c>
      <c r="D39" s="281">
        <v>51.0</v>
      </c>
      <c r="E39" s="1">
        <f t="shared" si="2"/>
        <v>3.588235294</v>
      </c>
      <c r="F39" s="281" t="s">
        <v>811</v>
      </c>
      <c r="G39" s="299">
        <v>0.3050115740740741</v>
      </c>
      <c r="H39" s="299">
        <v>0.3654513888888889</v>
      </c>
      <c r="I39" s="281"/>
      <c r="J39" s="300">
        <f t="shared" si="3"/>
        <v>87</v>
      </c>
      <c r="K39" s="1" t="b">
        <f t="shared" si="4"/>
        <v>0</v>
      </c>
      <c r="L39" s="1">
        <f t="shared" si="5"/>
        <v>0.82</v>
      </c>
      <c r="M39" s="1">
        <f t="shared" si="6"/>
        <v>1</v>
      </c>
      <c r="N39" s="300">
        <f t="shared" si="7"/>
        <v>87</v>
      </c>
      <c r="O39" s="1">
        <f t="shared" si="8"/>
        <v>165.066</v>
      </c>
      <c r="P39" s="300">
        <f t="shared" si="9"/>
        <v>435</v>
      </c>
      <c r="Q39" s="1">
        <f t="shared" si="10"/>
        <v>165.066</v>
      </c>
      <c r="R39" s="281">
        <v>1.0</v>
      </c>
      <c r="S39" s="281" t="s">
        <v>1132</v>
      </c>
      <c r="T39" s="1">
        <f t="shared" si="12"/>
        <v>1</v>
      </c>
      <c r="V39" s="294" t="s">
        <v>861</v>
      </c>
      <c r="W39" s="294" t="s">
        <v>1133</v>
      </c>
    </row>
    <row r="40" ht="15.75" customHeight="1">
      <c r="A40" s="291">
        <v>46280.0</v>
      </c>
      <c r="B40" s="1">
        <f t="shared" si="1"/>
        <v>46280</v>
      </c>
      <c r="C40" s="281">
        <v>100.0</v>
      </c>
      <c r="D40" s="281">
        <v>68.0</v>
      </c>
      <c r="E40" s="1">
        <f t="shared" si="2"/>
        <v>1.470588235</v>
      </c>
      <c r="F40" s="281" t="s">
        <v>811</v>
      </c>
      <c r="G40" s="299">
        <v>0.36560185185185184</v>
      </c>
      <c r="H40" s="299">
        <v>0.42756944444444445</v>
      </c>
      <c r="I40" s="281"/>
      <c r="J40" s="300">
        <f t="shared" si="3"/>
        <v>89</v>
      </c>
      <c r="K40" s="1" t="b">
        <f t="shared" si="4"/>
        <v>0</v>
      </c>
      <c r="L40" s="1">
        <f t="shared" si="5"/>
        <v>1.65</v>
      </c>
      <c r="M40" s="1">
        <f t="shared" si="6"/>
        <v>1</v>
      </c>
      <c r="N40" s="300">
        <f t="shared" si="7"/>
        <v>89</v>
      </c>
      <c r="O40" s="1">
        <f t="shared" si="8"/>
        <v>181.5</v>
      </c>
      <c r="P40" s="300">
        <f t="shared" si="9"/>
        <v>445</v>
      </c>
      <c r="Q40" s="1">
        <f t="shared" si="10"/>
        <v>181.5</v>
      </c>
      <c r="R40" s="281"/>
      <c r="S40" s="281"/>
      <c r="T40" s="1">
        <f t="shared" si="12"/>
        <v>0</v>
      </c>
      <c r="V40" s="294" t="s">
        <v>863</v>
      </c>
      <c r="W40" s="294" t="s">
        <v>1137</v>
      </c>
    </row>
    <row r="41" ht="15.75" customHeight="1">
      <c r="A41" s="291">
        <v>46281.0</v>
      </c>
      <c r="B41" s="1">
        <f t="shared" si="1"/>
        <v>46281</v>
      </c>
      <c r="C41" s="281">
        <v>268.0</v>
      </c>
      <c r="D41" s="281">
        <v>79.0</v>
      </c>
      <c r="E41" s="1">
        <f t="shared" si="2"/>
        <v>3.392405063</v>
      </c>
      <c r="F41" s="281" t="s">
        <v>811</v>
      </c>
      <c r="G41" s="299">
        <v>0.3040509259259259</v>
      </c>
      <c r="H41" s="299">
        <v>0.38719907407407406</v>
      </c>
      <c r="I41" s="281"/>
      <c r="J41" s="300">
        <f t="shared" si="3"/>
        <v>120</v>
      </c>
      <c r="K41" s="1" t="b">
        <f t="shared" si="4"/>
        <v>0</v>
      </c>
      <c r="L41" s="1">
        <f t="shared" si="5"/>
        <v>0.95</v>
      </c>
      <c r="M41" s="1">
        <f t="shared" si="6"/>
        <v>1</v>
      </c>
      <c r="N41" s="300">
        <f t="shared" si="7"/>
        <v>120</v>
      </c>
      <c r="O41" s="1">
        <f t="shared" si="8"/>
        <v>280.06</v>
      </c>
      <c r="P41" s="300">
        <f t="shared" si="9"/>
        <v>600</v>
      </c>
      <c r="Q41" s="1">
        <f t="shared" si="10"/>
        <v>280.06</v>
      </c>
      <c r="R41" s="281"/>
      <c r="S41" s="281"/>
      <c r="T41" s="1">
        <f t="shared" si="12"/>
        <v>1</v>
      </c>
      <c r="V41" s="294" t="s">
        <v>1139</v>
      </c>
      <c r="W41" s="294" t="s">
        <v>1140</v>
      </c>
    </row>
    <row r="42" ht="15.75" customHeight="1">
      <c r="A42" s="291">
        <v>46281.0</v>
      </c>
      <c r="B42" s="1">
        <f t="shared" si="1"/>
        <v>46281</v>
      </c>
      <c r="C42" s="281">
        <v>100.0</v>
      </c>
      <c r="D42" s="281">
        <v>40.0</v>
      </c>
      <c r="E42" s="1">
        <f t="shared" si="2"/>
        <v>2.5</v>
      </c>
      <c r="F42" s="281" t="s">
        <v>811</v>
      </c>
      <c r="G42" s="299">
        <v>0.3901967592592593</v>
      </c>
      <c r="H42" s="299">
        <v>0.41841435185185183</v>
      </c>
      <c r="I42" s="281"/>
      <c r="J42" s="300">
        <f t="shared" si="3"/>
        <v>41</v>
      </c>
      <c r="K42" s="1" t="b">
        <f t="shared" si="4"/>
        <v>0</v>
      </c>
      <c r="L42" s="1">
        <f t="shared" si="5"/>
        <v>1.16</v>
      </c>
      <c r="M42" s="1">
        <f t="shared" si="6"/>
        <v>1</v>
      </c>
      <c r="N42" s="300">
        <f t="shared" si="7"/>
        <v>41</v>
      </c>
      <c r="O42" s="1">
        <f t="shared" si="8"/>
        <v>127.6</v>
      </c>
      <c r="P42" s="300">
        <f t="shared" si="9"/>
        <v>205</v>
      </c>
      <c r="Q42" s="1">
        <f t="shared" si="10"/>
        <v>127.6</v>
      </c>
      <c r="R42" s="281"/>
      <c r="S42" s="281"/>
      <c r="T42" s="1">
        <f t="shared" si="12"/>
        <v>0</v>
      </c>
      <c r="V42" s="294" t="s">
        <v>1142</v>
      </c>
      <c r="W42" s="294" t="s">
        <v>1143</v>
      </c>
    </row>
    <row r="43" ht="15.75" customHeight="1">
      <c r="A43" s="291">
        <v>46282.0</v>
      </c>
      <c r="B43" s="1">
        <f t="shared" si="1"/>
        <v>46282</v>
      </c>
      <c r="C43" s="281">
        <v>275.0</v>
      </c>
      <c r="D43" s="281">
        <v>67.0</v>
      </c>
      <c r="E43" s="1">
        <f t="shared" si="2"/>
        <v>4.104477612</v>
      </c>
      <c r="F43" s="281" t="s">
        <v>811</v>
      </c>
      <c r="G43" s="299">
        <v>0.30552083333333335</v>
      </c>
      <c r="H43" s="299">
        <v>0.3909375</v>
      </c>
      <c r="I43" s="281"/>
      <c r="J43" s="300">
        <f t="shared" si="3"/>
        <v>123</v>
      </c>
      <c r="K43" s="1" t="b">
        <f t="shared" si="4"/>
        <v>0</v>
      </c>
      <c r="L43" s="1">
        <f t="shared" si="5"/>
        <v>0.65</v>
      </c>
      <c r="M43" s="1">
        <f t="shared" si="6"/>
        <v>1</v>
      </c>
      <c r="N43" s="300">
        <f t="shared" si="7"/>
        <v>123</v>
      </c>
      <c r="O43" s="1">
        <f t="shared" si="8"/>
        <v>196.625</v>
      </c>
      <c r="P43" s="300">
        <f t="shared" si="9"/>
        <v>615</v>
      </c>
      <c r="Q43" s="1">
        <f t="shared" si="10"/>
        <v>196.625</v>
      </c>
      <c r="R43" s="281"/>
      <c r="S43" s="281"/>
      <c r="T43" s="1">
        <f t="shared" si="12"/>
        <v>1</v>
      </c>
      <c r="V43" s="294" t="s">
        <v>1146</v>
      </c>
      <c r="W43" s="294" t="s">
        <v>1147</v>
      </c>
    </row>
    <row r="44" ht="15.75" customHeight="1">
      <c r="A44" s="291">
        <v>46282.0</v>
      </c>
      <c r="B44" s="1">
        <f t="shared" si="1"/>
        <v>46282</v>
      </c>
      <c r="C44" s="281">
        <v>52.0</v>
      </c>
      <c r="D44" s="281">
        <v>38.0</v>
      </c>
      <c r="E44" s="1">
        <f t="shared" si="2"/>
        <v>1.368421053</v>
      </c>
      <c r="F44" s="281" t="s">
        <v>811</v>
      </c>
      <c r="G44" s="299">
        <v>0.39118055555555553</v>
      </c>
      <c r="H44" s="299">
        <v>0.42627314814814815</v>
      </c>
      <c r="I44" s="281"/>
      <c r="J44" s="300">
        <f t="shared" si="3"/>
        <v>51</v>
      </c>
      <c r="K44" s="1" t="b">
        <f t="shared" si="4"/>
        <v>0</v>
      </c>
      <c r="L44" s="1">
        <f t="shared" si="5"/>
        <v>1.65</v>
      </c>
      <c r="M44" s="1">
        <f t="shared" si="6"/>
        <v>1</v>
      </c>
      <c r="N44" s="300">
        <f t="shared" si="7"/>
        <v>51</v>
      </c>
      <c r="O44" s="1">
        <f t="shared" si="8"/>
        <v>94.38</v>
      </c>
      <c r="P44" s="300">
        <f t="shared" si="9"/>
        <v>255</v>
      </c>
      <c r="Q44" s="1">
        <f t="shared" si="10"/>
        <v>94.38</v>
      </c>
      <c r="R44" s="281"/>
      <c r="S44" s="281"/>
      <c r="T44" s="1">
        <f t="shared" si="12"/>
        <v>0</v>
      </c>
      <c r="V44" s="294" t="s">
        <v>1015</v>
      </c>
      <c r="W44" s="294" t="s">
        <v>1150</v>
      </c>
    </row>
    <row r="45" ht="15.75" customHeight="1">
      <c r="A45" s="291">
        <v>46282.0</v>
      </c>
      <c r="B45" s="1">
        <f t="shared" si="1"/>
        <v>46282</v>
      </c>
      <c r="C45" s="281">
        <v>46.0</v>
      </c>
      <c r="D45" s="281">
        <v>39.0</v>
      </c>
      <c r="E45" s="1">
        <f t="shared" si="2"/>
        <v>1.179487179</v>
      </c>
      <c r="F45" s="281" t="s">
        <v>811</v>
      </c>
      <c r="G45" s="299">
        <v>0.4263194444444444</v>
      </c>
      <c r="H45" s="299">
        <v>0.4658101851851852</v>
      </c>
      <c r="I45" s="281"/>
      <c r="J45" s="300">
        <f t="shared" si="3"/>
        <v>57</v>
      </c>
      <c r="K45" s="1" t="b">
        <f t="shared" si="4"/>
        <v>0</v>
      </c>
      <c r="L45" s="1">
        <f t="shared" si="5"/>
        <v>1.65</v>
      </c>
      <c r="M45" s="1">
        <f t="shared" si="6"/>
        <v>1</v>
      </c>
      <c r="N45" s="300">
        <f t="shared" si="7"/>
        <v>57</v>
      </c>
      <c r="O45" s="1">
        <f t="shared" si="8"/>
        <v>83.49</v>
      </c>
      <c r="P45" s="300">
        <f t="shared" si="9"/>
        <v>285</v>
      </c>
      <c r="Q45" s="1">
        <f t="shared" si="10"/>
        <v>83.49</v>
      </c>
      <c r="R45" s="281"/>
      <c r="S45" s="281"/>
      <c r="T45" s="1">
        <f t="shared" si="12"/>
        <v>0</v>
      </c>
      <c r="V45" s="294" t="s">
        <v>1152</v>
      </c>
      <c r="W45" s="294" t="s">
        <v>1153</v>
      </c>
    </row>
    <row r="46" ht="15.75" customHeight="1">
      <c r="A46" s="291">
        <v>46283.0</v>
      </c>
      <c r="B46" s="1">
        <f t="shared" si="1"/>
        <v>46283</v>
      </c>
      <c r="C46" s="281">
        <v>6.0</v>
      </c>
      <c r="D46" s="281">
        <v>4.0</v>
      </c>
      <c r="E46" s="1">
        <f t="shared" si="2"/>
        <v>1.5</v>
      </c>
      <c r="F46" s="281" t="s">
        <v>811</v>
      </c>
      <c r="G46" s="299">
        <v>0.3066550925925926</v>
      </c>
      <c r="H46" s="299">
        <v>0.3165046296296296</v>
      </c>
      <c r="I46" s="281"/>
      <c r="J46" s="300">
        <f t="shared" si="3"/>
        <v>14</v>
      </c>
      <c r="K46" s="1" t="b">
        <f t="shared" si="4"/>
        <v>1</v>
      </c>
      <c r="L46" s="1">
        <f t="shared" si="5"/>
        <v>1</v>
      </c>
      <c r="M46" s="1">
        <f t="shared" si="6"/>
        <v>1</v>
      </c>
      <c r="N46" s="300">
        <f t="shared" si="7"/>
        <v>15</v>
      </c>
      <c r="O46" s="1">
        <f t="shared" si="8"/>
        <v>6.6</v>
      </c>
      <c r="P46" s="300">
        <f t="shared" si="9"/>
        <v>75</v>
      </c>
      <c r="Q46" s="1">
        <f t="shared" si="10"/>
        <v>6.6</v>
      </c>
      <c r="R46" s="281"/>
      <c r="S46" s="281"/>
      <c r="T46" s="1">
        <f t="shared" si="12"/>
        <v>1</v>
      </c>
      <c r="V46" s="294" t="s">
        <v>1155</v>
      </c>
      <c r="W46" s="294" t="s">
        <v>1156</v>
      </c>
    </row>
    <row r="47" ht="15.75" customHeight="1">
      <c r="A47" s="291">
        <v>46285.0</v>
      </c>
      <c r="B47" s="1">
        <f t="shared" si="1"/>
        <v>46285</v>
      </c>
      <c r="C47" s="281">
        <v>61.0</v>
      </c>
      <c r="D47" s="281">
        <v>27.0</v>
      </c>
      <c r="E47" s="1">
        <f t="shared" si="2"/>
        <v>2.259259259</v>
      </c>
      <c r="F47" s="281" t="s">
        <v>811</v>
      </c>
      <c r="G47" s="299">
        <v>0.3019907407407407</v>
      </c>
      <c r="H47" s="299">
        <v>0.3214236111111111</v>
      </c>
      <c r="I47" s="281"/>
      <c r="J47" s="300">
        <f t="shared" si="3"/>
        <v>28</v>
      </c>
      <c r="K47" s="1" t="b">
        <f t="shared" si="4"/>
        <v>0</v>
      </c>
      <c r="L47" s="1">
        <f t="shared" si="5"/>
        <v>1.25</v>
      </c>
      <c r="M47" s="1">
        <f t="shared" si="6"/>
        <v>1</v>
      </c>
      <c r="N47" s="300">
        <f t="shared" si="7"/>
        <v>28</v>
      </c>
      <c r="O47" s="1">
        <f t="shared" si="8"/>
        <v>83.875</v>
      </c>
      <c r="P47" s="300">
        <f t="shared" si="9"/>
        <v>140</v>
      </c>
      <c r="Q47" s="1">
        <f t="shared" si="10"/>
        <v>83.875</v>
      </c>
      <c r="R47" s="281"/>
      <c r="S47" s="281"/>
      <c r="T47" s="1">
        <f t="shared" si="12"/>
        <v>1</v>
      </c>
      <c r="V47" s="294" t="s">
        <v>1158</v>
      </c>
      <c r="W47" s="294" t="s">
        <v>1159</v>
      </c>
    </row>
    <row r="48" ht="15.75" customHeight="1">
      <c r="A48" s="291">
        <v>46285.0</v>
      </c>
      <c r="B48" s="1">
        <f t="shared" si="1"/>
        <v>46285</v>
      </c>
      <c r="C48" s="281">
        <v>573.0</v>
      </c>
      <c r="D48" s="281">
        <v>100.0</v>
      </c>
      <c r="E48" s="1">
        <f t="shared" si="2"/>
        <v>5.73</v>
      </c>
      <c r="F48" s="281" t="s">
        <v>811</v>
      </c>
      <c r="G48" s="299">
        <v>0.3215046296296296</v>
      </c>
      <c r="H48" s="299">
        <v>0.4111226851851852</v>
      </c>
      <c r="I48" s="281"/>
      <c r="J48" s="300">
        <f t="shared" si="3"/>
        <v>129</v>
      </c>
      <c r="K48" s="1" t="b">
        <f t="shared" si="4"/>
        <v>0</v>
      </c>
      <c r="L48" s="1">
        <f t="shared" si="5"/>
        <v>0.6</v>
      </c>
      <c r="M48" s="1">
        <f t="shared" si="6"/>
        <v>1</v>
      </c>
      <c r="N48" s="300">
        <f t="shared" si="7"/>
        <v>129</v>
      </c>
      <c r="O48" s="1">
        <f t="shared" si="8"/>
        <v>378.18</v>
      </c>
      <c r="P48" s="300">
        <f t="shared" si="9"/>
        <v>645</v>
      </c>
      <c r="Q48" s="1">
        <f t="shared" si="10"/>
        <v>378.18</v>
      </c>
      <c r="R48" s="281"/>
      <c r="S48" s="281"/>
      <c r="T48" s="1">
        <f t="shared" si="12"/>
        <v>0</v>
      </c>
      <c r="V48" s="294" t="s">
        <v>889</v>
      </c>
      <c r="W48" s="294" t="s">
        <v>1161</v>
      </c>
    </row>
    <row r="49" ht="15.75" customHeight="1">
      <c r="A49" s="291">
        <v>46285.0</v>
      </c>
      <c r="B49" s="1">
        <f t="shared" si="1"/>
        <v>46285</v>
      </c>
      <c r="C49" s="281">
        <v>104.0</v>
      </c>
      <c r="D49" s="281">
        <v>20.0</v>
      </c>
      <c r="E49" s="1">
        <f t="shared" si="2"/>
        <v>5.2</v>
      </c>
      <c r="F49" s="281" t="s">
        <v>811</v>
      </c>
      <c r="G49" s="299">
        <v>0.4125578703703704</v>
      </c>
      <c r="H49" s="299">
        <v>0.4395833333333333</v>
      </c>
      <c r="I49" s="281"/>
      <c r="J49" s="300">
        <f t="shared" si="3"/>
        <v>39</v>
      </c>
      <c r="K49" s="1" t="b">
        <f t="shared" si="4"/>
        <v>0</v>
      </c>
      <c r="L49" s="1">
        <f t="shared" si="5"/>
        <v>0.6</v>
      </c>
      <c r="M49" s="1">
        <f t="shared" si="6"/>
        <v>1</v>
      </c>
      <c r="N49" s="300">
        <f t="shared" si="7"/>
        <v>39</v>
      </c>
      <c r="O49" s="1">
        <f t="shared" si="8"/>
        <v>68.64</v>
      </c>
      <c r="P49" s="300">
        <f t="shared" si="9"/>
        <v>195</v>
      </c>
      <c r="Q49" s="1">
        <f t="shared" si="10"/>
        <v>68.64</v>
      </c>
      <c r="R49" s="281"/>
      <c r="S49" s="281"/>
      <c r="T49" s="1">
        <f t="shared" si="12"/>
        <v>0</v>
      </c>
      <c r="V49" s="294" t="s">
        <v>891</v>
      </c>
      <c r="W49" s="294" t="s">
        <v>1163</v>
      </c>
    </row>
    <row r="50" ht="15.75" customHeight="1">
      <c r="A50" s="291">
        <v>46286.0</v>
      </c>
      <c r="B50" s="1">
        <f t="shared" si="1"/>
        <v>46286</v>
      </c>
      <c r="C50" s="281">
        <v>361.0</v>
      </c>
      <c r="D50" s="281">
        <v>80.0</v>
      </c>
      <c r="E50" s="1">
        <f t="shared" si="2"/>
        <v>4.5125</v>
      </c>
      <c r="F50" s="281" t="s">
        <v>811</v>
      </c>
      <c r="G50" s="299">
        <v>0.303275462962963</v>
      </c>
      <c r="H50" s="299">
        <v>0.37960648148148146</v>
      </c>
      <c r="I50" s="281"/>
      <c r="J50" s="300">
        <f t="shared" si="3"/>
        <v>110</v>
      </c>
      <c r="K50" s="1" t="b">
        <f t="shared" si="4"/>
        <v>0</v>
      </c>
      <c r="L50" s="1">
        <f t="shared" si="5"/>
        <v>0.65</v>
      </c>
      <c r="M50" s="1">
        <f t="shared" si="6"/>
        <v>1</v>
      </c>
      <c r="N50" s="300">
        <f t="shared" si="7"/>
        <v>110</v>
      </c>
      <c r="O50" s="1">
        <f t="shared" si="8"/>
        <v>258.115</v>
      </c>
      <c r="P50" s="300">
        <f t="shared" si="9"/>
        <v>550</v>
      </c>
      <c r="Q50" s="1">
        <f t="shared" si="10"/>
        <v>258.115</v>
      </c>
      <c r="R50" s="281"/>
      <c r="S50" s="281"/>
      <c r="T50" s="1">
        <f t="shared" si="12"/>
        <v>1</v>
      </c>
      <c r="V50" s="294" t="s">
        <v>896</v>
      </c>
      <c r="W50" s="294" t="s">
        <v>1165</v>
      </c>
    </row>
    <row r="51" ht="15.75" customHeight="1">
      <c r="A51" s="291">
        <v>46286.0</v>
      </c>
      <c r="B51" s="1">
        <f t="shared" si="1"/>
        <v>46286</v>
      </c>
      <c r="C51" s="281">
        <v>107.0</v>
      </c>
      <c r="D51" s="281">
        <v>40.0</v>
      </c>
      <c r="E51" s="1">
        <f t="shared" si="2"/>
        <v>2.675</v>
      </c>
      <c r="F51" s="281" t="s">
        <v>811</v>
      </c>
      <c r="G51" s="299">
        <v>0.38265046296296296</v>
      </c>
      <c r="H51" s="299">
        <v>0.4146990740740741</v>
      </c>
      <c r="I51" s="281"/>
      <c r="J51" s="300">
        <f t="shared" si="3"/>
        <v>46</v>
      </c>
      <c r="K51" s="1" t="b">
        <f t="shared" si="4"/>
        <v>0</v>
      </c>
      <c r="L51" s="1">
        <f t="shared" si="5"/>
        <v>1.16</v>
      </c>
      <c r="M51" s="1">
        <f t="shared" si="6"/>
        <v>1</v>
      </c>
      <c r="N51" s="300">
        <f t="shared" si="7"/>
        <v>46</v>
      </c>
      <c r="O51" s="1">
        <f t="shared" si="8"/>
        <v>136.532</v>
      </c>
      <c r="P51" s="300">
        <f t="shared" si="9"/>
        <v>230</v>
      </c>
      <c r="Q51" s="1">
        <f t="shared" si="10"/>
        <v>136.532</v>
      </c>
      <c r="R51" s="281"/>
      <c r="S51" s="281"/>
      <c r="T51" s="1">
        <f t="shared" si="12"/>
        <v>0</v>
      </c>
      <c r="V51" s="294" t="s">
        <v>899</v>
      </c>
      <c r="W51" s="294" t="s">
        <v>1166</v>
      </c>
    </row>
    <row r="52" ht="15.75" customHeight="1">
      <c r="A52" s="291">
        <v>46287.0</v>
      </c>
      <c r="B52" s="1">
        <f t="shared" si="1"/>
        <v>46287</v>
      </c>
      <c r="C52" s="281">
        <v>291.0</v>
      </c>
      <c r="D52" s="281">
        <v>80.0</v>
      </c>
      <c r="E52" s="1">
        <f t="shared" si="2"/>
        <v>3.6375</v>
      </c>
      <c r="F52" s="281" t="s">
        <v>811</v>
      </c>
      <c r="G52" s="282">
        <v>0.3053125</v>
      </c>
      <c r="H52" s="282">
        <v>0.37854166666666667</v>
      </c>
      <c r="I52" s="281"/>
      <c r="J52" s="292">
        <f t="shared" si="3"/>
        <v>105</v>
      </c>
      <c r="K52" s="1" t="b">
        <f t="shared" si="4"/>
        <v>0</v>
      </c>
      <c r="L52" s="1">
        <f t="shared" si="5"/>
        <v>0.82</v>
      </c>
      <c r="M52" s="1">
        <f t="shared" si="6"/>
        <v>1</v>
      </c>
      <c r="N52" s="292">
        <f t="shared" si="7"/>
        <v>105</v>
      </c>
      <c r="O52" s="1">
        <f t="shared" si="8"/>
        <v>262.482</v>
      </c>
      <c r="P52" s="292">
        <f t="shared" si="9"/>
        <v>525</v>
      </c>
      <c r="Q52" s="1">
        <f t="shared" si="10"/>
        <v>262.482</v>
      </c>
      <c r="R52" s="281">
        <v>1.0</v>
      </c>
      <c r="S52" s="281" t="s">
        <v>1168</v>
      </c>
      <c r="T52" s="1">
        <f t="shared" si="12"/>
        <v>1</v>
      </c>
      <c r="V52" s="294" t="s">
        <v>902</v>
      </c>
      <c r="W52" s="294" t="s">
        <v>1169</v>
      </c>
    </row>
    <row r="53" ht="15.75" customHeight="1">
      <c r="A53" s="291">
        <v>46287.0</v>
      </c>
      <c r="B53" s="1">
        <f t="shared" si="1"/>
        <v>46287</v>
      </c>
      <c r="C53" s="281">
        <v>109.0</v>
      </c>
      <c r="D53" s="281">
        <v>40.0</v>
      </c>
      <c r="E53" s="1">
        <f t="shared" si="2"/>
        <v>2.725</v>
      </c>
      <c r="F53" s="281" t="s">
        <v>811</v>
      </c>
      <c r="G53" s="282">
        <v>0.3819212962962963</v>
      </c>
      <c r="H53" s="282">
        <v>0.4147106481481482</v>
      </c>
      <c r="I53" s="281"/>
      <c r="J53" s="292">
        <f t="shared" si="3"/>
        <v>47</v>
      </c>
      <c r="K53" s="1" t="b">
        <f t="shared" si="4"/>
        <v>0</v>
      </c>
      <c r="L53" s="1">
        <f t="shared" si="5"/>
        <v>1.16</v>
      </c>
      <c r="M53" s="1">
        <f t="shared" si="6"/>
        <v>1</v>
      </c>
      <c r="N53" s="292">
        <f t="shared" si="7"/>
        <v>47</v>
      </c>
      <c r="O53" s="1">
        <f t="shared" si="8"/>
        <v>139.084</v>
      </c>
      <c r="P53" s="292">
        <f t="shared" si="9"/>
        <v>235</v>
      </c>
      <c r="Q53" s="1">
        <f t="shared" si="10"/>
        <v>139.084</v>
      </c>
      <c r="R53" s="281"/>
      <c r="S53" s="281"/>
      <c r="T53" s="1">
        <f t="shared" si="12"/>
        <v>0</v>
      </c>
      <c r="V53" s="294" t="s">
        <v>904</v>
      </c>
      <c r="W53" s="294" t="s">
        <v>1171</v>
      </c>
    </row>
    <row r="54" ht="15.75" customHeight="1">
      <c r="A54" s="291">
        <v>46288.0</v>
      </c>
      <c r="B54" s="1">
        <f t="shared" si="1"/>
        <v>46288</v>
      </c>
      <c r="C54" s="281">
        <v>41.0</v>
      </c>
      <c r="D54" s="281">
        <v>34.0</v>
      </c>
      <c r="E54" s="1">
        <f t="shared" si="2"/>
        <v>1.205882353</v>
      </c>
      <c r="F54" s="281" t="s">
        <v>811</v>
      </c>
      <c r="G54" s="282">
        <v>0.3083449074074074</v>
      </c>
      <c r="H54" s="282">
        <v>0.3355902777777778</v>
      </c>
      <c r="I54" s="281"/>
      <c r="J54" s="292">
        <f t="shared" si="3"/>
        <v>39</v>
      </c>
      <c r="K54" s="1" t="b">
        <f t="shared" si="4"/>
        <v>0</v>
      </c>
      <c r="L54" s="1">
        <f t="shared" si="5"/>
        <v>1.65</v>
      </c>
      <c r="M54" s="1">
        <f t="shared" si="6"/>
        <v>1</v>
      </c>
      <c r="N54" s="292">
        <f t="shared" si="7"/>
        <v>39</v>
      </c>
      <c r="O54" s="1">
        <f t="shared" si="8"/>
        <v>74.415</v>
      </c>
      <c r="P54" s="292">
        <f t="shared" si="9"/>
        <v>195</v>
      </c>
      <c r="Q54" s="1">
        <f t="shared" si="10"/>
        <v>74.415</v>
      </c>
      <c r="R54" s="281">
        <v>2.0</v>
      </c>
      <c r="S54" s="281" t="s">
        <v>1173</v>
      </c>
      <c r="T54" s="1">
        <f t="shared" si="12"/>
        <v>1</v>
      </c>
      <c r="V54" s="294" t="s">
        <v>1174</v>
      </c>
      <c r="W54" s="294" t="s">
        <v>1175</v>
      </c>
    </row>
    <row r="55" ht="15.75" customHeight="1">
      <c r="A55" s="291">
        <v>46288.0</v>
      </c>
      <c r="B55" s="1">
        <f t="shared" si="1"/>
        <v>46288</v>
      </c>
      <c r="C55" s="281">
        <v>97.0</v>
      </c>
      <c r="D55" s="281">
        <v>46.0</v>
      </c>
      <c r="E55" s="1">
        <f t="shared" si="2"/>
        <v>2.108695652</v>
      </c>
      <c r="F55" s="281" t="s">
        <v>811</v>
      </c>
      <c r="G55" s="282">
        <v>0.37005787037037036</v>
      </c>
      <c r="H55" s="282">
        <v>0.40913194444444445</v>
      </c>
      <c r="I55" s="281"/>
      <c r="J55" s="292">
        <f t="shared" si="3"/>
        <v>56</v>
      </c>
      <c r="K55" s="1" t="b">
        <f t="shared" si="4"/>
        <v>0</v>
      </c>
      <c r="L55" s="1">
        <f t="shared" si="5"/>
        <v>1.25</v>
      </c>
      <c r="M55" s="1">
        <f t="shared" si="6"/>
        <v>1</v>
      </c>
      <c r="N55" s="292">
        <f t="shared" si="7"/>
        <v>56</v>
      </c>
      <c r="O55" s="1">
        <f t="shared" si="8"/>
        <v>133.375</v>
      </c>
      <c r="P55" s="292">
        <f t="shared" si="9"/>
        <v>280</v>
      </c>
      <c r="Q55" s="1">
        <f t="shared" si="10"/>
        <v>133.375</v>
      </c>
      <c r="R55" s="281"/>
      <c r="S55" s="281"/>
      <c r="T55" s="1">
        <f t="shared" si="12"/>
        <v>0</v>
      </c>
      <c r="V55" s="294" t="s">
        <v>1177</v>
      </c>
      <c r="W55" s="294" t="s">
        <v>1178</v>
      </c>
    </row>
    <row r="56" ht="15.75" customHeight="1">
      <c r="A56" s="291">
        <v>46288.0</v>
      </c>
      <c r="B56" s="1">
        <f t="shared" si="1"/>
        <v>46288</v>
      </c>
      <c r="C56" s="281">
        <v>85.0</v>
      </c>
      <c r="D56" s="281">
        <v>48.0</v>
      </c>
      <c r="E56" s="1">
        <f t="shared" si="2"/>
        <v>1.770833333</v>
      </c>
      <c r="F56" s="281" t="s">
        <v>811</v>
      </c>
      <c r="G56" s="282">
        <v>0.33568287037037037</v>
      </c>
      <c r="H56" s="282">
        <v>0.36995370370370373</v>
      </c>
      <c r="I56" s="281"/>
      <c r="J56" s="292">
        <f t="shared" si="3"/>
        <v>49</v>
      </c>
      <c r="K56" s="1" t="b">
        <f t="shared" si="4"/>
        <v>0</v>
      </c>
      <c r="L56" s="1">
        <f t="shared" si="5"/>
        <v>1.65</v>
      </c>
      <c r="M56" s="1">
        <f t="shared" si="6"/>
        <v>1</v>
      </c>
      <c r="N56" s="292">
        <f t="shared" si="7"/>
        <v>49</v>
      </c>
      <c r="O56" s="1">
        <f t="shared" si="8"/>
        <v>154.275</v>
      </c>
      <c r="P56" s="292">
        <f t="shared" si="9"/>
        <v>245</v>
      </c>
      <c r="Q56" s="1">
        <f t="shared" si="10"/>
        <v>154.275</v>
      </c>
      <c r="R56" s="281"/>
      <c r="S56" s="281"/>
      <c r="T56" s="1">
        <f t="shared" si="12"/>
        <v>0</v>
      </c>
      <c r="V56" s="294" t="s">
        <v>1179</v>
      </c>
      <c r="W56" s="294" t="s">
        <v>1180</v>
      </c>
    </row>
    <row r="57" ht="15.75" customHeight="1">
      <c r="A57" s="291">
        <v>46288.0</v>
      </c>
      <c r="B57" s="1">
        <f t="shared" si="1"/>
        <v>46288</v>
      </c>
      <c r="C57" s="281">
        <v>2.0</v>
      </c>
      <c r="D57" s="281">
        <v>1.0</v>
      </c>
      <c r="E57" s="1">
        <f t="shared" si="2"/>
        <v>2</v>
      </c>
      <c r="F57" s="281" t="s">
        <v>811</v>
      </c>
      <c r="G57" s="282">
        <v>0.4166666666666667</v>
      </c>
      <c r="H57" s="282">
        <v>0.4184027777777778</v>
      </c>
      <c r="I57" s="281"/>
      <c r="J57" s="292">
        <f t="shared" si="3"/>
        <v>2</v>
      </c>
      <c r="K57" s="1" t="b">
        <f t="shared" si="4"/>
        <v>1</v>
      </c>
      <c r="L57" s="1">
        <f t="shared" si="5"/>
        <v>1</v>
      </c>
      <c r="M57" s="1">
        <f t="shared" si="6"/>
        <v>1</v>
      </c>
      <c r="N57" s="292">
        <f t="shared" si="7"/>
        <v>15</v>
      </c>
      <c r="O57" s="1">
        <f t="shared" si="8"/>
        <v>2.2</v>
      </c>
      <c r="P57" s="292">
        <f t="shared" si="9"/>
        <v>75</v>
      </c>
      <c r="Q57" s="1">
        <f t="shared" si="10"/>
        <v>2.2</v>
      </c>
      <c r="R57" s="281"/>
      <c r="S57" s="281"/>
      <c r="T57" s="1">
        <f t="shared" si="12"/>
        <v>0</v>
      </c>
      <c r="V57" s="294" t="s">
        <v>1182</v>
      </c>
      <c r="W57" s="294" t="s">
        <v>1183</v>
      </c>
    </row>
    <row r="58" ht="15.75" customHeight="1">
      <c r="A58" s="291">
        <v>46288.0</v>
      </c>
      <c r="B58" s="1">
        <f t="shared" si="1"/>
        <v>46288</v>
      </c>
      <c r="C58" s="281">
        <v>2.0</v>
      </c>
      <c r="D58" s="281">
        <v>1.0</v>
      </c>
      <c r="E58" s="1">
        <f t="shared" si="2"/>
        <v>2</v>
      </c>
      <c r="F58" s="281" t="s">
        <v>811</v>
      </c>
      <c r="G58" s="282">
        <v>0.41149305555555554</v>
      </c>
      <c r="H58" s="282">
        <v>0.41498842592592594</v>
      </c>
      <c r="I58" s="281"/>
      <c r="J58" s="292">
        <f t="shared" si="3"/>
        <v>5</v>
      </c>
      <c r="K58" s="1" t="b">
        <f t="shared" si="4"/>
        <v>1</v>
      </c>
      <c r="L58" s="1">
        <f t="shared" si="5"/>
        <v>1</v>
      </c>
      <c r="M58" s="1">
        <f t="shared" si="6"/>
        <v>1</v>
      </c>
      <c r="N58" s="292">
        <f t="shared" si="7"/>
        <v>15</v>
      </c>
      <c r="O58" s="1">
        <f t="shared" si="8"/>
        <v>2.2</v>
      </c>
      <c r="P58" s="292">
        <f t="shared" si="9"/>
        <v>75</v>
      </c>
      <c r="Q58" s="1">
        <f t="shared" si="10"/>
        <v>2.2</v>
      </c>
      <c r="R58" s="281"/>
      <c r="S58" s="281"/>
      <c r="T58" s="1">
        <f t="shared" si="12"/>
        <v>0</v>
      </c>
      <c r="V58" s="294" t="s">
        <v>1185</v>
      </c>
      <c r="W58" s="294" t="s">
        <v>1186</v>
      </c>
    </row>
    <row r="59" ht="15.75" customHeight="1">
      <c r="A59" s="291">
        <v>46289.0</v>
      </c>
      <c r="B59" s="1">
        <f t="shared" si="1"/>
        <v>46289</v>
      </c>
      <c r="C59" s="281">
        <v>6.0</v>
      </c>
      <c r="D59" s="281">
        <v>4.0</v>
      </c>
      <c r="E59" s="1">
        <f t="shared" si="2"/>
        <v>1.5</v>
      </c>
      <c r="F59" s="281" t="s">
        <v>811</v>
      </c>
      <c r="G59" s="282">
        <v>0.3070601851851852</v>
      </c>
      <c r="H59" s="282">
        <v>0.3170601851851852</v>
      </c>
      <c r="I59" s="281"/>
      <c r="J59" s="292">
        <f t="shared" si="3"/>
        <v>14</v>
      </c>
      <c r="K59" s="1" t="b">
        <f t="shared" si="4"/>
        <v>1</v>
      </c>
      <c r="L59" s="1">
        <f t="shared" si="5"/>
        <v>1</v>
      </c>
      <c r="M59" s="1">
        <f t="shared" si="6"/>
        <v>1</v>
      </c>
      <c r="N59" s="292">
        <f t="shared" si="7"/>
        <v>15</v>
      </c>
      <c r="O59" s="1">
        <f t="shared" si="8"/>
        <v>6.6</v>
      </c>
      <c r="P59" s="292">
        <f t="shared" si="9"/>
        <v>75</v>
      </c>
      <c r="Q59" s="1">
        <f t="shared" si="10"/>
        <v>6.6</v>
      </c>
      <c r="R59" s="281"/>
      <c r="S59" s="281"/>
      <c r="T59" s="1">
        <f t="shared" si="12"/>
        <v>1</v>
      </c>
      <c r="V59" s="294" t="s">
        <v>1188</v>
      </c>
      <c r="W59" s="294" t="s">
        <v>1189</v>
      </c>
    </row>
    <row r="60" ht="15.75" customHeight="1">
      <c r="A60" s="291">
        <v>46289.0</v>
      </c>
      <c r="B60" s="1">
        <f t="shared" si="1"/>
        <v>46289</v>
      </c>
      <c r="C60" s="281">
        <v>1.0</v>
      </c>
      <c r="D60" s="281">
        <v>1.0</v>
      </c>
      <c r="E60" s="1">
        <f t="shared" si="2"/>
        <v>1</v>
      </c>
      <c r="F60" s="281" t="s">
        <v>811</v>
      </c>
      <c r="G60" s="282">
        <v>0.31711805555555556</v>
      </c>
      <c r="H60" s="282">
        <v>0.3171412037037037</v>
      </c>
      <c r="I60" s="281"/>
      <c r="J60" s="292">
        <f t="shared" si="3"/>
        <v>0</v>
      </c>
      <c r="K60" s="1" t="b">
        <f t="shared" si="4"/>
        <v>1</v>
      </c>
      <c r="L60" s="1">
        <f t="shared" si="5"/>
        <v>1</v>
      </c>
      <c r="M60" s="1">
        <f t="shared" si="6"/>
        <v>1</v>
      </c>
      <c r="N60" s="1">
        <f t="shared" si="7"/>
        <v>0</v>
      </c>
      <c r="O60" s="1">
        <f t="shared" si="8"/>
        <v>1.1</v>
      </c>
      <c r="P60" s="1">
        <f t="shared" si="9"/>
        <v>0</v>
      </c>
      <c r="Q60" s="1">
        <f t="shared" si="10"/>
        <v>0</v>
      </c>
      <c r="R60" s="281"/>
      <c r="S60" s="281"/>
      <c r="T60" s="1">
        <f t="shared" si="12"/>
        <v>0</v>
      </c>
      <c r="V60" s="294" t="s">
        <v>1190</v>
      </c>
      <c r="W60" s="294" t="s">
        <v>1191</v>
      </c>
    </row>
    <row r="61" ht="15.75" customHeight="1">
      <c r="A61" s="291">
        <v>46290.0</v>
      </c>
      <c r="B61" s="1">
        <f t="shared" si="1"/>
        <v>46290</v>
      </c>
      <c r="C61" s="281">
        <v>71.0</v>
      </c>
      <c r="D61" s="281">
        <v>37.0</v>
      </c>
      <c r="E61" s="1">
        <f t="shared" si="2"/>
        <v>1.918918919</v>
      </c>
      <c r="F61" s="281" t="s">
        <v>811</v>
      </c>
      <c r="G61" s="282">
        <v>0.30069444444444443</v>
      </c>
      <c r="H61" s="282">
        <v>0.32430555555555557</v>
      </c>
      <c r="I61" s="281"/>
      <c r="J61" s="292">
        <f t="shared" si="3"/>
        <v>34</v>
      </c>
      <c r="K61" s="1" t="b">
        <f t="shared" si="4"/>
        <v>0</v>
      </c>
      <c r="L61" s="1">
        <f t="shared" si="5"/>
        <v>1.65</v>
      </c>
      <c r="M61" s="1">
        <f t="shared" si="6"/>
        <v>1</v>
      </c>
      <c r="N61" s="292">
        <f t="shared" si="7"/>
        <v>34</v>
      </c>
      <c r="O61" s="1">
        <f t="shared" si="8"/>
        <v>128.865</v>
      </c>
      <c r="P61" s="292">
        <f t="shared" si="9"/>
        <v>170</v>
      </c>
      <c r="Q61" s="1">
        <f t="shared" si="10"/>
        <v>128.865</v>
      </c>
      <c r="R61" s="281"/>
      <c r="S61" s="281"/>
      <c r="T61" s="1">
        <f t="shared" si="12"/>
        <v>1</v>
      </c>
      <c r="V61" s="294" t="s">
        <v>1193</v>
      </c>
      <c r="W61" s="294" t="s">
        <v>1194</v>
      </c>
    </row>
    <row r="62" ht="15.75" customHeight="1">
      <c r="A62" s="291">
        <v>46290.0</v>
      </c>
      <c r="B62" s="1">
        <f t="shared" si="1"/>
        <v>46290</v>
      </c>
      <c r="C62" s="281">
        <v>114.0</v>
      </c>
      <c r="D62" s="281">
        <v>43.0</v>
      </c>
      <c r="E62" s="1">
        <f t="shared" si="2"/>
        <v>2.651162791</v>
      </c>
      <c r="F62" s="281" t="s">
        <v>811</v>
      </c>
      <c r="G62" s="282">
        <v>0.32430555555555557</v>
      </c>
      <c r="H62" s="282">
        <v>0.3659722222222222</v>
      </c>
      <c r="I62" s="281"/>
      <c r="J62" s="292">
        <f t="shared" si="3"/>
        <v>60</v>
      </c>
      <c r="K62" s="1" t="b">
        <f t="shared" si="4"/>
        <v>0</v>
      </c>
      <c r="L62" s="1">
        <f t="shared" si="5"/>
        <v>1.16</v>
      </c>
      <c r="M62" s="1">
        <f t="shared" si="6"/>
        <v>1</v>
      </c>
      <c r="N62" s="292">
        <f t="shared" si="7"/>
        <v>60</v>
      </c>
      <c r="O62" s="1">
        <f t="shared" si="8"/>
        <v>145.464</v>
      </c>
      <c r="P62" s="292">
        <f t="shared" si="9"/>
        <v>300</v>
      </c>
      <c r="Q62" s="1">
        <f t="shared" si="10"/>
        <v>145.464</v>
      </c>
      <c r="R62" s="281"/>
      <c r="S62" s="281"/>
      <c r="T62" s="1">
        <f t="shared" si="12"/>
        <v>0</v>
      </c>
      <c r="V62" s="294" t="s">
        <v>1196</v>
      </c>
      <c r="W62" s="294" t="s">
        <v>1197</v>
      </c>
    </row>
    <row r="63" ht="15.75" customHeight="1">
      <c r="A63" s="291">
        <v>46290.0</v>
      </c>
      <c r="B63" s="1">
        <f t="shared" si="1"/>
        <v>46290</v>
      </c>
      <c r="C63" s="281">
        <v>102.0</v>
      </c>
      <c r="D63" s="281">
        <v>49.0</v>
      </c>
      <c r="E63" s="1">
        <f t="shared" si="2"/>
        <v>2.081632653</v>
      </c>
      <c r="F63" s="281" t="s">
        <v>811</v>
      </c>
      <c r="G63" s="282">
        <v>0.36666666666666664</v>
      </c>
      <c r="H63" s="282">
        <v>0.4013888888888889</v>
      </c>
      <c r="I63" s="281"/>
      <c r="J63" s="292">
        <f t="shared" si="3"/>
        <v>50</v>
      </c>
      <c r="K63" s="1" t="b">
        <f t="shared" si="4"/>
        <v>0</v>
      </c>
      <c r="L63" s="1">
        <f t="shared" si="5"/>
        <v>1.25</v>
      </c>
      <c r="M63" s="1">
        <f t="shared" si="6"/>
        <v>1</v>
      </c>
      <c r="N63" s="292">
        <f t="shared" si="7"/>
        <v>50</v>
      </c>
      <c r="O63" s="1">
        <f t="shared" si="8"/>
        <v>140.25</v>
      </c>
      <c r="P63" s="292">
        <f t="shared" si="9"/>
        <v>250</v>
      </c>
      <c r="Q63" s="1">
        <f t="shared" si="10"/>
        <v>140.25</v>
      </c>
      <c r="R63" s="281"/>
      <c r="S63" s="281"/>
      <c r="T63" s="1">
        <f t="shared" si="12"/>
        <v>0</v>
      </c>
      <c r="V63" s="294" t="s">
        <v>919</v>
      </c>
      <c r="W63" s="294" t="s">
        <v>1199</v>
      </c>
    </row>
    <row r="64" ht="15.75" customHeight="1">
      <c r="A64" s="291">
        <v>46293.0</v>
      </c>
      <c r="B64" s="1">
        <f t="shared" si="1"/>
        <v>46293</v>
      </c>
      <c r="C64" s="281">
        <v>66.0</v>
      </c>
      <c r="D64" s="281">
        <v>52.0</v>
      </c>
      <c r="E64" s="1">
        <f t="shared" si="2"/>
        <v>1.269230769</v>
      </c>
      <c r="F64" s="281" t="s">
        <v>811</v>
      </c>
      <c r="G64" s="299">
        <v>0.30538194444444444</v>
      </c>
      <c r="H64" s="299">
        <v>0.33793981481481483</v>
      </c>
      <c r="I64" s="281"/>
      <c r="J64" s="300">
        <f t="shared" si="3"/>
        <v>47</v>
      </c>
      <c r="K64" s="1" t="b">
        <f t="shared" si="4"/>
        <v>0</v>
      </c>
      <c r="L64" s="1">
        <f t="shared" si="5"/>
        <v>1.65</v>
      </c>
      <c r="M64" s="1">
        <f t="shared" si="6"/>
        <v>1</v>
      </c>
      <c r="N64" s="300">
        <f t="shared" si="7"/>
        <v>47</v>
      </c>
      <c r="O64" s="1">
        <f t="shared" si="8"/>
        <v>119.79</v>
      </c>
      <c r="P64" s="300">
        <f t="shared" si="9"/>
        <v>235</v>
      </c>
      <c r="Q64" s="1">
        <f t="shared" si="10"/>
        <v>119.79</v>
      </c>
      <c r="R64" s="281"/>
      <c r="S64" s="281"/>
      <c r="T64" s="1">
        <f t="shared" si="12"/>
        <v>1</v>
      </c>
      <c r="V64" s="294" t="s">
        <v>1200</v>
      </c>
      <c r="W64" s="294" t="s">
        <v>1201</v>
      </c>
    </row>
    <row r="65" ht="15.75" customHeight="1">
      <c r="A65" s="291">
        <v>46293.0</v>
      </c>
      <c r="B65" s="1">
        <f t="shared" si="1"/>
        <v>46293</v>
      </c>
      <c r="C65" s="281">
        <v>120.0</v>
      </c>
      <c r="D65" s="281">
        <v>58.0</v>
      </c>
      <c r="E65" s="1">
        <f t="shared" si="2"/>
        <v>2.068965517</v>
      </c>
      <c r="F65" s="281" t="s">
        <v>811</v>
      </c>
      <c r="G65" s="299">
        <v>0.33800925925925923</v>
      </c>
      <c r="H65" s="299">
        <v>0.3798611111111111</v>
      </c>
      <c r="I65" s="281"/>
      <c r="J65" s="300">
        <f t="shared" si="3"/>
        <v>60</v>
      </c>
      <c r="K65" s="1" t="b">
        <f t="shared" si="4"/>
        <v>0</v>
      </c>
      <c r="L65" s="1">
        <f t="shared" si="5"/>
        <v>1.25</v>
      </c>
      <c r="M65" s="1">
        <f t="shared" si="6"/>
        <v>1</v>
      </c>
      <c r="N65" s="300">
        <f t="shared" si="7"/>
        <v>60</v>
      </c>
      <c r="O65" s="1">
        <f t="shared" si="8"/>
        <v>165</v>
      </c>
      <c r="P65" s="300">
        <f t="shared" si="9"/>
        <v>300</v>
      </c>
      <c r="Q65" s="1">
        <f t="shared" si="10"/>
        <v>165</v>
      </c>
      <c r="R65" s="281"/>
      <c r="S65" s="281"/>
      <c r="T65" s="1">
        <f t="shared" si="12"/>
        <v>0</v>
      </c>
      <c r="V65" s="294" t="s">
        <v>934</v>
      </c>
      <c r="W65" s="294" t="s">
        <v>1203</v>
      </c>
    </row>
    <row r="66" ht="15.75" customHeight="1">
      <c r="A66" s="291">
        <v>46293.0</v>
      </c>
      <c r="B66" s="1">
        <f t="shared" si="1"/>
        <v>46293</v>
      </c>
      <c r="C66" s="281">
        <v>68.0</v>
      </c>
      <c r="D66" s="281">
        <v>29.0</v>
      </c>
      <c r="E66" s="1">
        <f t="shared" si="2"/>
        <v>2.344827586</v>
      </c>
      <c r="F66" s="281" t="s">
        <v>811</v>
      </c>
      <c r="G66" s="299">
        <v>0.38570601851851855</v>
      </c>
      <c r="H66" s="299">
        <v>0.4137384259259259</v>
      </c>
      <c r="I66" s="281"/>
      <c r="J66" s="300">
        <f t="shared" si="3"/>
        <v>40</v>
      </c>
      <c r="K66" s="1" t="b">
        <f t="shared" si="4"/>
        <v>0</v>
      </c>
      <c r="L66" s="1">
        <f t="shared" si="5"/>
        <v>1.25</v>
      </c>
      <c r="M66" s="1">
        <f t="shared" si="6"/>
        <v>1</v>
      </c>
      <c r="N66" s="300">
        <f t="shared" si="7"/>
        <v>40</v>
      </c>
      <c r="O66" s="1">
        <f t="shared" si="8"/>
        <v>93.5</v>
      </c>
      <c r="P66" s="300">
        <f t="shared" si="9"/>
        <v>200</v>
      </c>
      <c r="Q66" s="1">
        <f t="shared" si="10"/>
        <v>93.5</v>
      </c>
      <c r="R66" s="281"/>
      <c r="S66" s="281"/>
      <c r="T66" s="1">
        <f t="shared" si="12"/>
        <v>0</v>
      </c>
      <c r="V66" s="294" t="s">
        <v>936</v>
      </c>
      <c r="W66" s="294" t="s">
        <v>1205</v>
      </c>
    </row>
    <row r="67" ht="15.75" customHeight="1">
      <c r="A67" s="291">
        <v>46294.0</v>
      </c>
      <c r="B67" s="1">
        <f t="shared" si="1"/>
        <v>46294</v>
      </c>
      <c r="C67" s="281">
        <v>76.0</v>
      </c>
      <c r="D67" s="281">
        <v>49.0</v>
      </c>
      <c r="E67" s="1">
        <f t="shared" si="2"/>
        <v>1.551020408</v>
      </c>
      <c r="F67" s="281" t="s">
        <v>811</v>
      </c>
      <c r="G67" s="299">
        <v>0.305</v>
      </c>
      <c r="H67" s="299">
        <v>0.35288194444444443</v>
      </c>
      <c r="I67" s="281"/>
      <c r="J67" s="300">
        <f t="shared" si="3"/>
        <v>69</v>
      </c>
      <c r="K67" s="1" t="b">
        <f t="shared" si="4"/>
        <v>0</v>
      </c>
      <c r="L67" s="1">
        <f t="shared" si="5"/>
        <v>1.65</v>
      </c>
      <c r="M67" s="1">
        <f t="shared" si="6"/>
        <v>1</v>
      </c>
      <c r="N67" s="300">
        <f t="shared" si="7"/>
        <v>69</v>
      </c>
      <c r="O67" s="1">
        <f t="shared" si="8"/>
        <v>137.94</v>
      </c>
      <c r="P67" s="300">
        <f t="shared" si="9"/>
        <v>345</v>
      </c>
      <c r="Q67" s="1">
        <f t="shared" si="10"/>
        <v>137.94</v>
      </c>
      <c r="R67" s="281"/>
      <c r="S67" s="281"/>
      <c r="T67" s="1">
        <f t="shared" si="12"/>
        <v>1</v>
      </c>
      <c r="V67" s="294" t="s">
        <v>938</v>
      </c>
      <c r="W67" s="294" t="s">
        <v>1207</v>
      </c>
    </row>
    <row r="68" ht="15.75" customHeight="1">
      <c r="A68" s="291">
        <v>46294.0</v>
      </c>
      <c r="B68" s="1">
        <f t="shared" si="1"/>
        <v>46294</v>
      </c>
      <c r="C68" s="281">
        <v>66.0</v>
      </c>
      <c r="D68" s="281">
        <v>37.0</v>
      </c>
      <c r="E68" s="1">
        <f t="shared" si="2"/>
        <v>1.783783784</v>
      </c>
      <c r="F68" s="281" t="s">
        <v>811</v>
      </c>
      <c r="G68" s="299">
        <v>0.3630439814814815</v>
      </c>
      <c r="H68" s="299">
        <v>0.3913888888888889</v>
      </c>
      <c r="I68" s="281"/>
      <c r="J68" s="300">
        <f t="shared" si="3"/>
        <v>41</v>
      </c>
      <c r="K68" s="1" t="b">
        <f t="shared" si="4"/>
        <v>0</v>
      </c>
      <c r="L68" s="1">
        <f t="shared" si="5"/>
        <v>1.65</v>
      </c>
      <c r="M68" s="1">
        <f t="shared" si="6"/>
        <v>1</v>
      </c>
      <c r="N68" s="300">
        <f t="shared" si="7"/>
        <v>41</v>
      </c>
      <c r="O68" s="1">
        <f t="shared" si="8"/>
        <v>119.79</v>
      </c>
      <c r="P68" s="300">
        <f t="shared" si="9"/>
        <v>205</v>
      </c>
      <c r="Q68" s="1">
        <f t="shared" si="10"/>
        <v>119.79</v>
      </c>
      <c r="R68" s="281"/>
      <c r="S68" s="281"/>
      <c r="T68" s="1">
        <f t="shared" si="12"/>
        <v>0</v>
      </c>
      <c r="V68" s="294" t="s">
        <v>940</v>
      </c>
      <c r="W68" s="294" t="s">
        <v>1208</v>
      </c>
    </row>
    <row r="69" ht="15.75" customHeight="1">
      <c r="A69" s="291">
        <v>46294.0</v>
      </c>
      <c r="B69" s="1">
        <f t="shared" si="1"/>
        <v>46294</v>
      </c>
      <c r="C69" s="281">
        <v>63.0</v>
      </c>
      <c r="D69" s="281">
        <v>37.0</v>
      </c>
      <c r="E69" s="1">
        <f t="shared" si="2"/>
        <v>1.702702703</v>
      </c>
      <c r="F69" s="281" t="s">
        <v>811</v>
      </c>
      <c r="G69" s="299">
        <v>0.39143518518518516</v>
      </c>
      <c r="H69" s="299">
        <v>0.41660879629629627</v>
      </c>
      <c r="I69" s="281"/>
      <c r="J69" s="300">
        <f t="shared" si="3"/>
        <v>36</v>
      </c>
      <c r="K69" s="1" t="b">
        <f t="shared" si="4"/>
        <v>0</v>
      </c>
      <c r="L69" s="1">
        <f t="shared" si="5"/>
        <v>1.65</v>
      </c>
      <c r="M69" s="1">
        <f t="shared" si="6"/>
        <v>1</v>
      </c>
      <c r="N69" s="300">
        <f t="shared" si="7"/>
        <v>36</v>
      </c>
      <c r="O69" s="1">
        <f t="shared" si="8"/>
        <v>114.345</v>
      </c>
      <c r="P69" s="300">
        <f t="shared" si="9"/>
        <v>180</v>
      </c>
      <c r="Q69" s="1">
        <f t="shared" si="10"/>
        <v>114.345</v>
      </c>
      <c r="R69" s="281"/>
      <c r="S69" s="281"/>
      <c r="T69" s="1">
        <f t="shared" si="12"/>
        <v>0</v>
      </c>
      <c r="V69" s="294" t="s">
        <v>942</v>
      </c>
      <c r="W69" s="294" t="s">
        <v>1209</v>
      </c>
    </row>
    <row r="70" ht="15.75" customHeight="1">
      <c r="A70" s="291">
        <v>46295.0</v>
      </c>
      <c r="B70" s="1">
        <f t="shared" si="1"/>
        <v>46295</v>
      </c>
      <c r="C70" s="281">
        <v>32.0</v>
      </c>
      <c r="D70" s="281">
        <v>27.0</v>
      </c>
      <c r="E70" s="1">
        <f t="shared" si="2"/>
        <v>1.185185185</v>
      </c>
      <c r="F70" s="281" t="s">
        <v>811</v>
      </c>
      <c r="G70" s="299">
        <v>0.30722222222222223</v>
      </c>
      <c r="H70" s="299">
        <v>0.33100694444444445</v>
      </c>
      <c r="I70" s="281"/>
      <c r="J70" s="300">
        <f t="shared" si="3"/>
        <v>34</v>
      </c>
      <c r="K70" s="1" t="b">
        <f t="shared" si="4"/>
        <v>0</v>
      </c>
      <c r="L70" s="1">
        <f t="shared" si="5"/>
        <v>1.65</v>
      </c>
      <c r="M70" s="1">
        <f t="shared" si="6"/>
        <v>1</v>
      </c>
      <c r="N70" s="300">
        <f t="shared" si="7"/>
        <v>34</v>
      </c>
      <c r="O70" s="1">
        <f t="shared" si="8"/>
        <v>58.08</v>
      </c>
      <c r="P70" s="300">
        <f t="shared" si="9"/>
        <v>170</v>
      </c>
      <c r="Q70" s="1">
        <f t="shared" si="10"/>
        <v>58.08</v>
      </c>
      <c r="R70" s="281"/>
      <c r="S70" s="281"/>
      <c r="T70" s="1">
        <f t="shared" si="12"/>
        <v>1</v>
      </c>
      <c r="V70" s="1" t="s">
        <v>1210</v>
      </c>
      <c r="W70" s="1" t="s">
        <v>1211</v>
      </c>
    </row>
    <row r="71" ht="15.75" customHeight="1">
      <c r="A71" s="291">
        <v>46295.0</v>
      </c>
      <c r="B71" s="1">
        <f t="shared" si="1"/>
        <v>46295</v>
      </c>
      <c r="C71" s="281">
        <v>50.0</v>
      </c>
      <c r="D71" s="281">
        <v>30.0</v>
      </c>
      <c r="E71" s="1">
        <f t="shared" si="2"/>
        <v>1.666666667</v>
      </c>
      <c r="F71" s="281" t="s">
        <v>811</v>
      </c>
      <c r="G71" s="299">
        <v>0.33121527777777776</v>
      </c>
      <c r="H71" s="299">
        <v>0.3584837962962963</v>
      </c>
      <c r="I71" s="281"/>
      <c r="J71" s="300">
        <f t="shared" si="3"/>
        <v>39</v>
      </c>
      <c r="K71" s="1" t="b">
        <f t="shared" si="4"/>
        <v>0</v>
      </c>
      <c r="L71" s="1">
        <f t="shared" si="5"/>
        <v>1.65</v>
      </c>
      <c r="M71" s="1">
        <f t="shared" si="6"/>
        <v>1</v>
      </c>
      <c r="N71" s="300">
        <f t="shared" si="7"/>
        <v>39</v>
      </c>
      <c r="O71" s="1">
        <f t="shared" si="8"/>
        <v>90.75</v>
      </c>
      <c r="P71" s="300">
        <f t="shared" si="9"/>
        <v>195</v>
      </c>
      <c r="Q71" s="1">
        <f t="shared" si="10"/>
        <v>90.75</v>
      </c>
      <c r="R71" s="281"/>
      <c r="S71" s="281"/>
      <c r="T71" s="1">
        <f t="shared" si="12"/>
        <v>0</v>
      </c>
      <c r="V71" s="1" t="s">
        <v>947</v>
      </c>
      <c r="W71" s="1" t="s">
        <v>1212</v>
      </c>
    </row>
    <row r="72" ht="15.75" customHeight="1">
      <c r="A72" s="291">
        <v>46295.0</v>
      </c>
      <c r="B72" s="1">
        <f t="shared" si="1"/>
        <v>46295</v>
      </c>
      <c r="C72" s="281">
        <v>51.0</v>
      </c>
      <c r="D72" s="281">
        <v>27.0</v>
      </c>
      <c r="E72" s="1">
        <f t="shared" si="2"/>
        <v>1.888888889</v>
      </c>
      <c r="F72" s="281" t="s">
        <v>811</v>
      </c>
      <c r="G72" s="299">
        <v>0.3585185185185185</v>
      </c>
      <c r="H72" s="299">
        <v>0.3803587962962963</v>
      </c>
      <c r="I72" s="281"/>
      <c r="J72" s="300">
        <f t="shared" si="3"/>
        <v>31</v>
      </c>
      <c r="K72" s="1" t="b">
        <f t="shared" si="4"/>
        <v>0</v>
      </c>
      <c r="L72" s="1">
        <f t="shared" si="5"/>
        <v>1.65</v>
      </c>
      <c r="M72" s="1">
        <f t="shared" si="6"/>
        <v>1</v>
      </c>
      <c r="N72" s="300">
        <f t="shared" si="7"/>
        <v>31</v>
      </c>
      <c r="O72" s="1">
        <f t="shared" si="8"/>
        <v>92.565</v>
      </c>
      <c r="P72" s="300">
        <f t="shared" si="9"/>
        <v>155</v>
      </c>
      <c r="Q72" s="1">
        <f t="shared" si="10"/>
        <v>92.565</v>
      </c>
      <c r="R72" s="281"/>
      <c r="S72" s="281"/>
      <c r="T72" s="1">
        <f t="shared" si="12"/>
        <v>0</v>
      </c>
      <c r="V72" s="1" t="s">
        <v>949</v>
      </c>
      <c r="W72" s="1" t="s">
        <v>1213</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2"/>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2"/>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2"/>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2"/>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2"/>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2"/>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2"/>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2"/>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2"/>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2"/>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2"/>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2"/>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2"/>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2"/>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2"/>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2"/>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2"/>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2"/>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2"/>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2"/>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2"/>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2"/>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2"/>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2"/>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2"/>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2"/>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2"/>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2"/>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2"/>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2"/>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2"/>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2"/>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2"/>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2"/>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2"/>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2"/>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2"/>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2"/>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2"/>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2"/>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2"/>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2"/>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2"/>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2"/>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2"/>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2"/>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2"/>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2"/>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2"/>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2"/>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2"/>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2"/>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2"/>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2"/>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2"/>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2"/>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2"/>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2"/>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2"/>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2"/>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2"/>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2"/>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2"/>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2"/>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2"/>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2"/>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2"/>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2"/>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2"/>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2"/>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2"/>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2"/>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2"/>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2"/>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2"/>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2"/>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2"/>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2"/>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2"/>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2"/>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2"/>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2"/>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2"/>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2"/>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2"/>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2"/>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2"/>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2"/>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2"/>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2"/>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2"/>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2"/>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2"/>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2"/>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2"/>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2"/>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2"/>
        <v>0</v>
      </c>
    </row>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69">
      <formula1>"FL,Reach,OP,Swing"</formula1>
    </dataValidation>
  </dataValidations>
  <printOptions/>
  <pageMargins bottom="1.0" footer="0.0" header="0.0" left="0.75" right="0.75" top="1.0"/>
  <pageSetup paperSize="9" orientation="portrait"/>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627</v>
      </c>
      <c r="J1" s="1" t="s">
        <v>575</v>
      </c>
      <c r="K1" s="1">
        <f>Params!B8</f>
        <v>1.1</v>
      </c>
    </row>
    <row r="4">
      <c r="A4" s="279" t="s">
        <v>796</v>
      </c>
      <c r="B4" s="279" t="s">
        <v>740</v>
      </c>
      <c r="C4" s="279" t="s">
        <v>745</v>
      </c>
      <c r="D4" s="279" t="s">
        <v>776</v>
      </c>
      <c r="E4" s="279" t="s">
        <v>797</v>
      </c>
      <c r="F4" s="279" t="s">
        <v>746</v>
      </c>
    </row>
    <row r="5">
      <c r="A5" s="1">
        <f>SUM(K8:K174)</f>
        <v>685.9</v>
      </c>
      <c r="B5" s="268">
        <v>1032.0</v>
      </c>
      <c r="C5" s="268">
        <v>43.87</v>
      </c>
      <c r="D5" s="1">
        <f>SUM(L8:L174)</f>
        <v>0</v>
      </c>
      <c r="E5" s="1">
        <f>SUM(E8:E174)</f>
        <v>102</v>
      </c>
      <c r="F5" s="1">
        <f>SUM(N8:N174)</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4" si="1">IF(A8="","",INT(A8))</f>
        <v>46266</v>
      </c>
      <c r="C8" s="281" t="s">
        <v>841</v>
      </c>
      <c r="D8" s="281" t="s">
        <v>1074</v>
      </c>
      <c r="E8" s="281">
        <v>4.0</v>
      </c>
      <c r="F8" s="281">
        <v>11.0</v>
      </c>
      <c r="G8" s="281">
        <f t="shared" ref="G8:G174" si="2">HOUR(O8)*60+MINUTE(O8)</f>
        <v>44</v>
      </c>
      <c r="H8" s="1">
        <f t="shared" ref="H8:H174" si="3">IF(N(F8)=0,"",E8/F8)</f>
        <v>0.3636363636</v>
      </c>
      <c r="I8" s="1">
        <f t="shared" ref="I8:I174" si="4">IF(H8="","",LOOKUP(H8,{0,0.05,0.1,0.15,0.2},{0.85,0.95,1,1.05,1.1}))</f>
        <v>1.1</v>
      </c>
      <c r="J8" s="1">
        <f t="shared" ref="J8:J174" si="5">IF(C8="","",IF(C8="container",1,IF(OR(C8="moving list",C8="consolidation bulk"),1.3,IF(C8="consolidation mix",1.4,1))))</f>
        <v>1</v>
      </c>
      <c r="K8" s="1">
        <f t="shared" ref="K8:K174" si="6">IF(N(F8)=0,0,F8*IF(N(I8)=0,1,I8)*IF(N(J8)=0,1,J8))</f>
        <v>12.1</v>
      </c>
      <c r="L8" s="281"/>
      <c r="M8" s="281"/>
      <c r="N8" s="1">
        <f>IF(B8="",0,IF(AND(COUNTIF($B$8:B8,B8)=1,COUNTIF('Picking - Cesar'!$B$8:$B$169,B8)=0),1,0))</f>
        <v>0</v>
      </c>
      <c r="O8" s="196">
        <v>0.031122685185185184</v>
      </c>
    </row>
    <row r="9">
      <c r="A9" s="291">
        <v>46267.0</v>
      </c>
      <c r="B9" s="1">
        <f t="shared" si="1"/>
        <v>46267</v>
      </c>
      <c r="C9" s="281" t="s">
        <v>841</v>
      </c>
      <c r="D9" s="281" t="s">
        <v>1090</v>
      </c>
      <c r="E9" s="281">
        <v>3.0</v>
      </c>
      <c r="F9" s="281">
        <v>19.0</v>
      </c>
      <c r="G9" s="281">
        <f t="shared" si="2"/>
        <v>54</v>
      </c>
      <c r="H9" s="1">
        <f t="shared" si="3"/>
        <v>0.1578947368</v>
      </c>
      <c r="I9" s="1">
        <f t="shared" si="4"/>
        <v>1.05</v>
      </c>
      <c r="J9" s="1">
        <f t="shared" si="5"/>
        <v>1</v>
      </c>
      <c r="K9" s="1">
        <f t="shared" si="6"/>
        <v>19.95</v>
      </c>
      <c r="L9" s="281"/>
      <c r="M9" s="281"/>
      <c r="N9" s="1">
        <f>IF(B9="",0,IF(AND(COUNTIF($B$8:B9,B9)=1,COUNTIF('Picking - Cesar'!$B$8:$B$169,B9)=0),1,0))</f>
        <v>0</v>
      </c>
      <c r="O9" s="196">
        <v>0.03803240740740741</v>
      </c>
    </row>
    <row r="10">
      <c r="A10" s="291">
        <v>46268.0</v>
      </c>
      <c r="B10" s="1">
        <f t="shared" si="1"/>
        <v>46268</v>
      </c>
      <c r="C10" s="281" t="s">
        <v>841</v>
      </c>
      <c r="D10" s="281" t="s">
        <v>1093</v>
      </c>
      <c r="E10" s="281">
        <v>3.0</v>
      </c>
      <c r="F10" s="281">
        <v>6.0</v>
      </c>
      <c r="G10" s="281">
        <f t="shared" si="2"/>
        <v>16</v>
      </c>
      <c r="H10" s="1">
        <f t="shared" si="3"/>
        <v>0.5</v>
      </c>
      <c r="I10" s="1">
        <f t="shared" si="4"/>
        <v>1.1</v>
      </c>
      <c r="J10" s="1">
        <f t="shared" si="5"/>
        <v>1</v>
      </c>
      <c r="K10" s="1">
        <f t="shared" si="6"/>
        <v>6.6</v>
      </c>
      <c r="L10" s="281"/>
      <c r="M10" s="281"/>
      <c r="N10" s="1">
        <f>IF(B10="",0,IF(AND(COUNTIF($B$8:B10,B10)=1,COUNTIF('Picking - Cesar'!$B$8:$B$169,B10)=0),1,0))</f>
        <v>0</v>
      </c>
      <c r="O10" s="196">
        <v>0.011134259259259259</v>
      </c>
    </row>
    <row r="11">
      <c r="A11" s="291">
        <v>46268.0</v>
      </c>
      <c r="B11" s="1">
        <f t="shared" si="1"/>
        <v>46268</v>
      </c>
      <c r="C11" s="281" t="s">
        <v>841</v>
      </c>
      <c r="D11" s="281" t="s">
        <v>1096</v>
      </c>
      <c r="E11" s="281">
        <v>2.0</v>
      </c>
      <c r="F11" s="281">
        <v>24.0</v>
      </c>
      <c r="G11" s="281">
        <f t="shared" si="2"/>
        <v>41</v>
      </c>
      <c r="H11" s="1">
        <f t="shared" si="3"/>
        <v>0.08333333333</v>
      </c>
      <c r="I11" s="1">
        <f t="shared" si="4"/>
        <v>0.95</v>
      </c>
      <c r="J11" s="1">
        <f t="shared" si="5"/>
        <v>1</v>
      </c>
      <c r="K11" s="1">
        <f t="shared" si="6"/>
        <v>22.8</v>
      </c>
      <c r="L11" s="281"/>
      <c r="M11" s="281"/>
      <c r="N11" s="1">
        <f>IF(B11="",0,IF(AND(COUNTIF($B$8:B11,B11)=1,COUNTIF('Picking - Cesar'!$B$8:$B$169,B11)=0),1,0))</f>
        <v>0</v>
      </c>
      <c r="O11" s="196">
        <v>0.02851851851851852</v>
      </c>
    </row>
    <row r="12">
      <c r="A12" s="291">
        <v>46269.0</v>
      </c>
      <c r="B12" s="1">
        <f t="shared" si="1"/>
        <v>46269</v>
      </c>
      <c r="C12" s="281" t="s">
        <v>841</v>
      </c>
      <c r="D12" s="281" t="s">
        <v>1102</v>
      </c>
      <c r="E12" s="281">
        <v>2.0</v>
      </c>
      <c r="F12" s="281">
        <v>2.0</v>
      </c>
      <c r="G12" s="281">
        <f t="shared" si="2"/>
        <v>6</v>
      </c>
      <c r="H12" s="1">
        <f t="shared" si="3"/>
        <v>1</v>
      </c>
      <c r="I12" s="1">
        <f t="shared" si="4"/>
        <v>1.1</v>
      </c>
      <c r="J12" s="1">
        <f t="shared" si="5"/>
        <v>1</v>
      </c>
      <c r="K12" s="1">
        <f t="shared" si="6"/>
        <v>2.2</v>
      </c>
      <c r="L12" s="281"/>
      <c r="M12" s="281"/>
      <c r="N12" s="1">
        <f>IF(B12="",0,IF(AND(COUNTIF($B$8:B12,B12)=1,COUNTIF('Picking - Cesar'!$B$8:$B$169,B12)=0),1,0))</f>
        <v>0</v>
      </c>
      <c r="O12" s="196">
        <v>0.004247685185185185</v>
      </c>
    </row>
    <row r="13">
      <c r="A13" s="291">
        <v>46271.0</v>
      </c>
      <c r="B13" s="1">
        <f t="shared" si="1"/>
        <v>46271</v>
      </c>
      <c r="C13" s="281" t="s">
        <v>841</v>
      </c>
      <c r="D13" s="281" t="s">
        <v>1105</v>
      </c>
      <c r="E13" s="281">
        <v>2.0</v>
      </c>
      <c r="F13" s="281">
        <v>17.0</v>
      </c>
      <c r="G13" s="281">
        <f t="shared" si="2"/>
        <v>21</v>
      </c>
      <c r="H13" s="1">
        <f t="shared" si="3"/>
        <v>0.1176470588</v>
      </c>
      <c r="I13" s="1">
        <f t="shared" si="4"/>
        <v>1</v>
      </c>
      <c r="J13" s="1">
        <f t="shared" si="5"/>
        <v>1</v>
      </c>
      <c r="K13" s="1">
        <f t="shared" si="6"/>
        <v>17</v>
      </c>
      <c r="L13" s="281"/>
      <c r="M13" s="281"/>
      <c r="N13" s="1">
        <f>IF(B13="",0,IF(AND(COUNTIF($B$8:B13,B13)=1,COUNTIF('Picking - Cesar'!$B$8:$B$169,B13)=0),1,0))</f>
        <v>0</v>
      </c>
      <c r="O13" s="196">
        <v>0.014699074074074074</v>
      </c>
    </row>
    <row r="14">
      <c r="A14" s="291">
        <v>46273.0</v>
      </c>
      <c r="B14" s="1">
        <f t="shared" si="1"/>
        <v>46273</v>
      </c>
      <c r="C14" s="281" t="s">
        <v>841</v>
      </c>
      <c r="D14" s="281" t="s">
        <v>1107</v>
      </c>
      <c r="E14" s="281">
        <v>1.0</v>
      </c>
      <c r="F14" s="281">
        <v>1.0</v>
      </c>
      <c r="G14" s="281">
        <f t="shared" si="2"/>
        <v>6</v>
      </c>
      <c r="H14" s="1">
        <f t="shared" si="3"/>
        <v>1</v>
      </c>
      <c r="I14" s="1">
        <f t="shared" si="4"/>
        <v>1.1</v>
      </c>
      <c r="J14" s="1">
        <f t="shared" si="5"/>
        <v>1</v>
      </c>
      <c r="K14" s="1">
        <f t="shared" si="6"/>
        <v>1.1</v>
      </c>
      <c r="L14" s="281"/>
      <c r="M14" s="281"/>
      <c r="N14" s="1">
        <f>IF(B14="",0,IF(AND(COUNTIF($B$8:B14,B14)=1,COUNTIF('Picking - Cesar'!$B$8:$B$169,B14)=0),1,0))</f>
        <v>0</v>
      </c>
      <c r="O14" s="196">
        <v>0.0044907407407407405</v>
      </c>
    </row>
    <row r="15">
      <c r="A15" s="291">
        <v>46274.0</v>
      </c>
      <c r="B15" s="1">
        <f t="shared" si="1"/>
        <v>46274</v>
      </c>
      <c r="C15" s="281" t="s">
        <v>841</v>
      </c>
      <c r="D15" s="281" t="s">
        <v>1109</v>
      </c>
      <c r="E15" s="281">
        <v>2.0</v>
      </c>
      <c r="F15" s="281">
        <v>7.0</v>
      </c>
      <c r="G15" s="281">
        <f t="shared" si="2"/>
        <v>5</v>
      </c>
      <c r="H15" s="1">
        <f t="shared" si="3"/>
        <v>0.2857142857</v>
      </c>
      <c r="I15" s="1">
        <f t="shared" si="4"/>
        <v>1.1</v>
      </c>
      <c r="J15" s="1">
        <f t="shared" si="5"/>
        <v>1</v>
      </c>
      <c r="K15" s="1">
        <f t="shared" si="6"/>
        <v>7.7</v>
      </c>
      <c r="L15" s="281"/>
      <c r="M15" s="281"/>
      <c r="N15" s="1">
        <f>IF(B15="",0,IF(AND(COUNTIF($B$8:B15,B15)=1,COUNTIF('Picking - Cesar'!$B$8:$B$169,B15)=0),1,0))</f>
        <v>0</v>
      </c>
      <c r="O15" s="196">
        <v>0.004131944444444444</v>
      </c>
    </row>
    <row r="16">
      <c r="A16" s="291">
        <v>46275.0</v>
      </c>
      <c r="B16" s="1">
        <f t="shared" si="1"/>
        <v>46275</v>
      </c>
      <c r="C16" s="281" t="s">
        <v>841</v>
      </c>
      <c r="D16" s="281" t="s">
        <v>1112</v>
      </c>
      <c r="E16" s="281">
        <v>3.0</v>
      </c>
      <c r="F16" s="281">
        <v>22.0</v>
      </c>
      <c r="G16" s="281">
        <f t="shared" si="2"/>
        <v>27</v>
      </c>
      <c r="H16" s="1">
        <f t="shared" si="3"/>
        <v>0.1363636364</v>
      </c>
      <c r="I16" s="1">
        <f t="shared" si="4"/>
        <v>1</v>
      </c>
      <c r="J16" s="1">
        <f t="shared" si="5"/>
        <v>1</v>
      </c>
      <c r="K16" s="1">
        <f t="shared" si="6"/>
        <v>22</v>
      </c>
      <c r="L16" s="281"/>
      <c r="M16" s="281"/>
      <c r="N16" s="1">
        <f>IF(B16="",0,IF(AND(COUNTIF($B$8:B16,B16)=1,COUNTIF('Picking - Cesar'!$B$8:$B$169,B16)=0),1,0))</f>
        <v>0</v>
      </c>
      <c r="O16" s="196">
        <v>0.019328703703703702</v>
      </c>
    </row>
    <row r="17">
      <c r="A17" s="291">
        <v>46275.0</v>
      </c>
      <c r="B17" s="1">
        <f t="shared" si="1"/>
        <v>46275</v>
      </c>
      <c r="C17" s="281" t="s">
        <v>841</v>
      </c>
      <c r="D17" s="281" t="s">
        <v>1115</v>
      </c>
      <c r="E17" s="281">
        <v>1.0</v>
      </c>
      <c r="F17" s="281">
        <v>35.0</v>
      </c>
      <c r="G17" s="281">
        <f t="shared" si="2"/>
        <v>36</v>
      </c>
      <c r="H17" s="1">
        <f t="shared" si="3"/>
        <v>0.02857142857</v>
      </c>
      <c r="I17" s="1">
        <f t="shared" si="4"/>
        <v>0.85</v>
      </c>
      <c r="J17" s="1">
        <f t="shared" si="5"/>
        <v>1</v>
      </c>
      <c r="K17" s="1">
        <f t="shared" si="6"/>
        <v>29.75</v>
      </c>
      <c r="L17" s="281"/>
      <c r="M17" s="281"/>
      <c r="N17" s="1">
        <f>IF(B17="",0,IF(AND(COUNTIF($B$8:B17,B17)=1,COUNTIF('Picking - Cesar'!$B$8:$B$169,B17)=0),1,0))</f>
        <v>0</v>
      </c>
      <c r="O17" s="196">
        <v>0.025034722222222222</v>
      </c>
    </row>
    <row r="18">
      <c r="A18" s="291">
        <v>46276.0</v>
      </c>
      <c r="B18" s="1">
        <f t="shared" si="1"/>
        <v>46276</v>
      </c>
      <c r="C18" s="281" t="s">
        <v>841</v>
      </c>
      <c r="D18" s="281" t="s">
        <v>1119</v>
      </c>
      <c r="E18" s="281">
        <v>3.0</v>
      </c>
      <c r="F18" s="281">
        <v>41.0</v>
      </c>
      <c r="G18" s="281">
        <f t="shared" si="2"/>
        <v>65</v>
      </c>
      <c r="H18" s="1">
        <f t="shared" si="3"/>
        <v>0.07317073171</v>
      </c>
      <c r="I18" s="1">
        <f t="shared" si="4"/>
        <v>0.95</v>
      </c>
      <c r="J18" s="1">
        <f t="shared" si="5"/>
        <v>1</v>
      </c>
      <c r="K18" s="1">
        <f t="shared" si="6"/>
        <v>38.95</v>
      </c>
      <c r="L18" s="281"/>
      <c r="M18" s="281"/>
      <c r="N18" s="1">
        <f>IF(B18="",0,IF(AND(COUNTIF($B$8:B18,B18)=1,COUNTIF('Picking - Cesar'!$B$8:$B$169,B18)=0),1,0))</f>
        <v>0</v>
      </c>
      <c r="O18" s="196">
        <v>0.04577546296296296</v>
      </c>
    </row>
    <row r="19">
      <c r="A19" s="291">
        <v>46279.0</v>
      </c>
      <c r="B19" s="1">
        <f t="shared" si="1"/>
        <v>46279</v>
      </c>
      <c r="C19" s="281" t="s">
        <v>841</v>
      </c>
      <c r="D19" s="281" t="s">
        <v>842</v>
      </c>
      <c r="E19" s="281">
        <v>1.0</v>
      </c>
      <c r="F19" s="281">
        <v>25.0</v>
      </c>
      <c r="G19" s="281">
        <f t="shared" si="2"/>
        <v>17</v>
      </c>
      <c r="H19" s="1">
        <f t="shared" si="3"/>
        <v>0.04</v>
      </c>
      <c r="I19" s="1">
        <f t="shared" si="4"/>
        <v>0.85</v>
      </c>
      <c r="J19" s="1">
        <f t="shared" si="5"/>
        <v>1</v>
      </c>
      <c r="K19" s="1">
        <f t="shared" si="6"/>
        <v>21.25</v>
      </c>
      <c r="L19" s="281"/>
      <c r="M19" s="281"/>
      <c r="N19" s="1">
        <f>IF(B19="",0,IF(AND(COUNTIF($B$8:B19,B19)=1,COUNTIF('Picking - Cesar'!$B$8:$B$169,B19)=0),1,0))</f>
        <v>0</v>
      </c>
      <c r="O19" s="196">
        <v>0.012465277777777778</v>
      </c>
    </row>
    <row r="20">
      <c r="A20" s="291">
        <v>46280.0</v>
      </c>
      <c r="B20" s="1">
        <f t="shared" si="1"/>
        <v>46280</v>
      </c>
      <c r="C20" s="281" t="s">
        <v>841</v>
      </c>
      <c r="D20" s="281" t="s">
        <v>1123</v>
      </c>
      <c r="E20" s="281">
        <v>3.0</v>
      </c>
      <c r="F20" s="281">
        <v>20.0</v>
      </c>
      <c r="G20" s="281">
        <f t="shared" si="2"/>
        <v>13</v>
      </c>
      <c r="H20" s="1">
        <f t="shared" si="3"/>
        <v>0.15</v>
      </c>
      <c r="I20" s="1">
        <f t="shared" si="4"/>
        <v>1.05</v>
      </c>
      <c r="J20" s="1">
        <f t="shared" si="5"/>
        <v>1</v>
      </c>
      <c r="K20" s="1">
        <f t="shared" si="6"/>
        <v>21</v>
      </c>
      <c r="L20" s="281"/>
      <c r="M20" s="281"/>
      <c r="N20" s="1">
        <f>IF(B20="",0,IF(AND(COUNTIF($B$8:B20,B20)=1,COUNTIF('Picking - Cesar'!$B$8:$B$169,B20)=0),1,0))</f>
        <v>0</v>
      </c>
      <c r="O20" s="196">
        <v>0.009641203703703704</v>
      </c>
    </row>
    <row r="21" ht="15.75" customHeight="1">
      <c r="A21" s="291">
        <v>46280.0</v>
      </c>
      <c r="B21" s="1">
        <f t="shared" si="1"/>
        <v>46280</v>
      </c>
      <c r="C21" s="281" t="s">
        <v>841</v>
      </c>
      <c r="D21" s="281" t="s">
        <v>1126</v>
      </c>
      <c r="E21" s="281">
        <v>2.0</v>
      </c>
      <c r="F21" s="281">
        <v>13.0</v>
      </c>
      <c r="G21" s="281">
        <f t="shared" si="2"/>
        <v>15</v>
      </c>
      <c r="H21" s="1">
        <f t="shared" si="3"/>
        <v>0.1538461538</v>
      </c>
      <c r="I21" s="1">
        <f t="shared" si="4"/>
        <v>1.05</v>
      </c>
      <c r="J21" s="1">
        <f t="shared" si="5"/>
        <v>1</v>
      </c>
      <c r="K21" s="1">
        <f t="shared" si="6"/>
        <v>13.65</v>
      </c>
      <c r="L21" s="281"/>
      <c r="M21" s="281"/>
      <c r="N21" s="1">
        <f>IF(B21="",0,IF(AND(COUNTIF($B$8:B21,B21)=1,COUNTIF('Picking - Cesar'!$B$8:$B$169,B21)=0),1,0))</f>
        <v>0</v>
      </c>
      <c r="O21" s="196">
        <v>0.01068287037037037</v>
      </c>
    </row>
    <row r="22" ht="15.75" customHeight="1">
      <c r="A22" s="291">
        <v>46281.0</v>
      </c>
      <c r="B22" s="1">
        <f t="shared" si="1"/>
        <v>46281</v>
      </c>
      <c r="C22" s="281" t="s">
        <v>841</v>
      </c>
      <c r="D22" s="281" t="s">
        <v>1130</v>
      </c>
      <c r="E22" s="281">
        <v>2.0</v>
      </c>
      <c r="F22" s="281">
        <v>24.0</v>
      </c>
      <c r="G22" s="281">
        <f t="shared" si="2"/>
        <v>20</v>
      </c>
      <c r="H22" s="1">
        <f t="shared" si="3"/>
        <v>0.08333333333</v>
      </c>
      <c r="I22" s="1">
        <f t="shared" si="4"/>
        <v>0.95</v>
      </c>
      <c r="J22" s="1">
        <f t="shared" si="5"/>
        <v>1</v>
      </c>
      <c r="K22" s="1">
        <f t="shared" si="6"/>
        <v>22.8</v>
      </c>
      <c r="L22" s="281"/>
      <c r="M22" s="281"/>
      <c r="N22" s="1">
        <f>IF(B22="",0,IF(AND(COUNTIF($B$8:B22,B22)=1,COUNTIF('Picking - Cesar'!$B$8:$B$169,B22)=0),1,0))</f>
        <v>0</v>
      </c>
      <c r="O22" s="196">
        <v>0.014375</v>
      </c>
    </row>
    <row r="23" ht="15.75" customHeight="1">
      <c r="A23" s="291">
        <v>46281.0</v>
      </c>
      <c r="B23" s="1">
        <f t="shared" si="1"/>
        <v>46281</v>
      </c>
      <c r="C23" s="281" t="s">
        <v>841</v>
      </c>
      <c r="D23" s="281" t="s">
        <v>1134</v>
      </c>
      <c r="E23" s="281">
        <v>3.0</v>
      </c>
      <c r="F23" s="281">
        <v>7.0</v>
      </c>
      <c r="G23" s="281">
        <f t="shared" si="2"/>
        <v>26</v>
      </c>
      <c r="H23" s="1">
        <f t="shared" si="3"/>
        <v>0.4285714286</v>
      </c>
      <c r="I23" s="1">
        <f t="shared" si="4"/>
        <v>1.1</v>
      </c>
      <c r="J23" s="1">
        <f t="shared" si="5"/>
        <v>1</v>
      </c>
      <c r="K23" s="1">
        <f t="shared" si="6"/>
        <v>7.7</v>
      </c>
      <c r="L23" s="281"/>
      <c r="M23" s="281"/>
      <c r="N23" s="1">
        <f>IF(B23="",0,IF(AND(COUNTIF($B$8:B23,B23)=1,COUNTIF('Picking - Cesar'!$B$8:$B$169,B23)=0),1,0))</f>
        <v>0</v>
      </c>
      <c r="O23" s="196">
        <v>0.01824074074074074</v>
      </c>
    </row>
    <row r="24" ht="15.75" customHeight="1">
      <c r="A24" s="291">
        <v>46281.0</v>
      </c>
      <c r="B24" s="1">
        <f t="shared" si="1"/>
        <v>46281</v>
      </c>
      <c r="C24" s="281" t="s">
        <v>841</v>
      </c>
      <c r="D24" s="281" t="s">
        <v>1138</v>
      </c>
      <c r="E24" s="281">
        <v>2.0</v>
      </c>
      <c r="F24" s="281">
        <v>37.0</v>
      </c>
      <c r="G24" s="281">
        <f t="shared" si="2"/>
        <v>41</v>
      </c>
      <c r="H24" s="1">
        <f t="shared" si="3"/>
        <v>0.05405405405</v>
      </c>
      <c r="I24" s="1">
        <f t="shared" si="4"/>
        <v>0.95</v>
      </c>
      <c r="J24" s="1">
        <f t="shared" si="5"/>
        <v>1</v>
      </c>
      <c r="K24" s="1">
        <f t="shared" si="6"/>
        <v>35.15</v>
      </c>
      <c r="L24" s="281"/>
      <c r="M24" s="281"/>
      <c r="N24" s="1">
        <f>IF(B24="",0,IF(AND(COUNTIF($B$8:B24,B24)=1,COUNTIF('Picking - Cesar'!$B$8:$B$169,B24)=0),1,0))</f>
        <v>0</v>
      </c>
      <c r="O24" s="196">
        <v>0.02903935185185185</v>
      </c>
    </row>
    <row r="25" ht="15.75" customHeight="1">
      <c r="A25" s="291">
        <v>46282.0</v>
      </c>
      <c r="B25" s="1">
        <f t="shared" si="1"/>
        <v>46282</v>
      </c>
      <c r="C25" s="281" t="s">
        <v>841</v>
      </c>
      <c r="D25" s="281" t="s">
        <v>1144</v>
      </c>
      <c r="E25" s="281">
        <v>2.0</v>
      </c>
      <c r="F25" s="281">
        <v>3.0</v>
      </c>
      <c r="G25" s="281">
        <f t="shared" si="2"/>
        <v>7</v>
      </c>
      <c r="H25" s="1">
        <f t="shared" si="3"/>
        <v>0.6666666667</v>
      </c>
      <c r="I25" s="1">
        <f t="shared" si="4"/>
        <v>1.1</v>
      </c>
      <c r="J25" s="1">
        <f t="shared" si="5"/>
        <v>1</v>
      </c>
      <c r="K25" s="1">
        <f t="shared" si="6"/>
        <v>3.3</v>
      </c>
      <c r="L25" s="281"/>
      <c r="M25" s="281"/>
      <c r="N25" s="1">
        <f>IF(B25="",0,IF(AND(COUNTIF($B$8:B25,B25)=1,COUNTIF('Picking - Cesar'!$B$8:$B$169,B25)=0),1,0))</f>
        <v>0</v>
      </c>
      <c r="O25" s="196">
        <v>0.005347222222222222</v>
      </c>
    </row>
    <row r="26" ht="15.75" customHeight="1">
      <c r="A26" s="291">
        <v>46282.0</v>
      </c>
      <c r="B26" s="1">
        <f t="shared" si="1"/>
        <v>46282</v>
      </c>
      <c r="C26" s="281" t="s">
        <v>841</v>
      </c>
      <c r="D26" s="281" t="s">
        <v>1148</v>
      </c>
      <c r="E26" s="281">
        <v>1.0</v>
      </c>
      <c r="F26" s="281">
        <v>29.0</v>
      </c>
      <c r="G26" s="281">
        <f t="shared" si="2"/>
        <v>17</v>
      </c>
      <c r="H26" s="1">
        <f t="shared" si="3"/>
        <v>0.03448275862</v>
      </c>
      <c r="I26" s="1">
        <f t="shared" si="4"/>
        <v>0.85</v>
      </c>
      <c r="J26" s="1">
        <f t="shared" si="5"/>
        <v>1</v>
      </c>
      <c r="K26" s="1">
        <f t="shared" si="6"/>
        <v>24.65</v>
      </c>
      <c r="L26" s="281"/>
      <c r="M26" s="281"/>
      <c r="N26" s="1">
        <f>IF(B26="",0,IF(AND(COUNTIF($B$8:B26,B26)=1,COUNTIF('Picking - Cesar'!$B$8:$B$169,B26)=0),1,0))</f>
        <v>0</v>
      </c>
      <c r="O26" s="196">
        <v>0.011875</v>
      </c>
    </row>
    <row r="27" ht="15.75" customHeight="1">
      <c r="A27" s="291">
        <v>46283.0</v>
      </c>
      <c r="B27" s="1">
        <f t="shared" si="1"/>
        <v>46283</v>
      </c>
      <c r="C27" s="281" t="s">
        <v>841</v>
      </c>
      <c r="D27" s="281" t="s">
        <v>1151</v>
      </c>
      <c r="E27" s="281">
        <v>2.0</v>
      </c>
      <c r="F27" s="281">
        <v>3.0</v>
      </c>
      <c r="G27" s="281">
        <f t="shared" si="2"/>
        <v>8</v>
      </c>
      <c r="H27" s="1">
        <f t="shared" si="3"/>
        <v>0.6666666667</v>
      </c>
      <c r="I27" s="1">
        <f t="shared" si="4"/>
        <v>1.1</v>
      </c>
      <c r="J27" s="1">
        <f t="shared" si="5"/>
        <v>1</v>
      </c>
      <c r="K27" s="1">
        <f t="shared" si="6"/>
        <v>3.3</v>
      </c>
      <c r="L27" s="281"/>
      <c r="M27" s="281"/>
      <c r="N27" s="1">
        <f>IF(B27="",0,IF(AND(COUNTIF($B$8:B27,B27)=1,COUNTIF('Picking - Cesar'!$B$8:$B$169,B27)=0),1,0))</f>
        <v>0</v>
      </c>
      <c r="O27" s="196">
        <v>0.006145833333333333</v>
      </c>
    </row>
    <row r="28" ht="15.75" customHeight="1">
      <c r="A28" s="291">
        <v>46283.0</v>
      </c>
      <c r="B28" s="1">
        <f t="shared" si="1"/>
        <v>46283</v>
      </c>
      <c r="C28" s="281" t="s">
        <v>841</v>
      </c>
      <c r="D28" s="281" t="s">
        <v>1154</v>
      </c>
      <c r="E28" s="281">
        <v>3.0</v>
      </c>
      <c r="F28" s="281">
        <v>10.0</v>
      </c>
      <c r="G28" s="281">
        <f t="shared" si="2"/>
        <v>27</v>
      </c>
      <c r="H28" s="1">
        <f t="shared" si="3"/>
        <v>0.3</v>
      </c>
      <c r="I28" s="1">
        <f t="shared" si="4"/>
        <v>1.1</v>
      </c>
      <c r="J28" s="1">
        <f t="shared" si="5"/>
        <v>1</v>
      </c>
      <c r="K28" s="1">
        <f t="shared" si="6"/>
        <v>11</v>
      </c>
      <c r="L28" s="281"/>
      <c r="M28" s="281"/>
      <c r="N28" s="1">
        <f>IF(B28="",0,IF(AND(COUNTIF($B$8:B28,B28)=1,COUNTIF('Picking - Cesar'!$B$8:$B$169,B28)=0),1,0))</f>
        <v>0</v>
      </c>
      <c r="O28" s="196">
        <v>0.019108796296296297</v>
      </c>
    </row>
    <row r="29" ht="15.75" customHeight="1">
      <c r="A29" s="291">
        <v>46286.0</v>
      </c>
      <c r="B29" s="1">
        <f t="shared" si="1"/>
        <v>46286</v>
      </c>
      <c r="C29" s="281" t="s">
        <v>841</v>
      </c>
      <c r="D29" s="281" t="s">
        <v>1157</v>
      </c>
      <c r="E29" s="281">
        <v>4.0</v>
      </c>
      <c r="F29" s="281">
        <v>20.0</v>
      </c>
      <c r="G29" s="281">
        <f t="shared" si="2"/>
        <v>15</v>
      </c>
      <c r="H29" s="1">
        <f t="shared" si="3"/>
        <v>0.2</v>
      </c>
      <c r="I29" s="1">
        <f t="shared" si="4"/>
        <v>1.1</v>
      </c>
      <c r="J29" s="1">
        <f t="shared" si="5"/>
        <v>1</v>
      </c>
      <c r="K29" s="1">
        <f t="shared" si="6"/>
        <v>22</v>
      </c>
      <c r="L29" s="281"/>
      <c r="M29" s="281"/>
      <c r="N29" s="1">
        <f>IF(B29="",0,IF(AND(COUNTIF($B$8:B29,B29)=1,COUNTIF('Picking - Cesar'!$B$8:$B$169,B29)=0),1,0))</f>
        <v>0</v>
      </c>
      <c r="O29" s="196">
        <v>0.010752314814814815</v>
      </c>
    </row>
    <row r="30" ht="15.75" customHeight="1">
      <c r="A30" s="291">
        <v>46286.0</v>
      </c>
      <c r="B30" s="1">
        <f t="shared" si="1"/>
        <v>46286</v>
      </c>
      <c r="C30" s="281" t="s">
        <v>841</v>
      </c>
      <c r="D30" s="281" t="s">
        <v>1160</v>
      </c>
      <c r="E30" s="281">
        <v>1.0</v>
      </c>
      <c r="F30" s="281">
        <v>36.0</v>
      </c>
      <c r="G30" s="281">
        <f t="shared" si="2"/>
        <v>43</v>
      </c>
      <c r="H30" s="1">
        <f t="shared" si="3"/>
        <v>0.02777777778</v>
      </c>
      <c r="I30" s="1">
        <f t="shared" si="4"/>
        <v>0.85</v>
      </c>
      <c r="J30" s="1">
        <f t="shared" si="5"/>
        <v>1</v>
      </c>
      <c r="K30" s="1">
        <f t="shared" si="6"/>
        <v>30.6</v>
      </c>
      <c r="L30" s="281"/>
      <c r="M30" s="281"/>
      <c r="N30" s="1">
        <f>IF(B30="",0,IF(AND(COUNTIF($B$8:B30,B30)=1,COUNTIF('Picking - Cesar'!$B$8:$B$169,B30)=0),1,0))</f>
        <v>0</v>
      </c>
      <c r="O30" s="196">
        <v>0.029930555555555554</v>
      </c>
    </row>
    <row r="31" ht="15.75" customHeight="1">
      <c r="A31" s="291">
        <v>46287.0</v>
      </c>
      <c r="B31" s="1">
        <f t="shared" si="1"/>
        <v>46287</v>
      </c>
      <c r="C31" s="281" t="s">
        <v>841</v>
      </c>
      <c r="D31" s="281" t="s">
        <v>1162</v>
      </c>
      <c r="E31" s="281">
        <v>7.0</v>
      </c>
      <c r="F31" s="281">
        <v>15.0</v>
      </c>
      <c r="G31" s="281">
        <f t="shared" si="2"/>
        <v>39</v>
      </c>
      <c r="H31" s="1">
        <f t="shared" si="3"/>
        <v>0.4666666667</v>
      </c>
      <c r="I31" s="1">
        <f t="shared" si="4"/>
        <v>1.1</v>
      </c>
      <c r="J31" s="1">
        <f t="shared" si="5"/>
        <v>1</v>
      </c>
      <c r="K31" s="1">
        <f t="shared" si="6"/>
        <v>16.5</v>
      </c>
      <c r="L31" s="281"/>
      <c r="M31" s="281"/>
      <c r="N31" s="1">
        <f>IF(B31="",0,IF(AND(COUNTIF($B$8:B31,B31)=1,COUNTIF('Picking - Cesar'!$B$8:$B$169,B31)=0),1,0))</f>
        <v>0</v>
      </c>
      <c r="O31" s="196">
        <v>0.02738425925925926</v>
      </c>
    </row>
    <row r="32" ht="15.75" customHeight="1">
      <c r="A32" s="291">
        <v>46288.0</v>
      </c>
      <c r="B32" s="1">
        <f t="shared" si="1"/>
        <v>46288</v>
      </c>
      <c r="C32" s="281" t="s">
        <v>841</v>
      </c>
      <c r="D32" s="281" t="s">
        <v>1164</v>
      </c>
      <c r="E32" s="281">
        <v>6.0</v>
      </c>
      <c r="F32" s="281">
        <v>6.0</v>
      </c>
      <c r="G32" s="281">
        <f t="shared" si="2"/>
        <v>28</v>
      </c>
      <c r="H32" s="1">
        <f t="shared" si="3"/>
        <v>1</v>
      </c>
      <c r="I32" s="1">
        <f t="shared" si="4"/>
        <v>1.1</v>
      </c>
      <c r="J32" s="1">
        <f t="shared" si="5"/>
        <v>1</v>
      </c>
      <c r="K32" s="1">
        <f t="shared" si="6"/>
        <v>6.6</v>
      </c>
      <c r="L32" s="281"/>
      <c r="M32" s="281"/>
      <c r="N32" s="1">
        <f>IF(B32="",0,IF(AND(COUNTIF($B$8:B32,B32)=1,COUNTIF('Picking - Cesar'!$B$8:$B$169,B32)=0),1,0))</f>
        <v>0</v>
      </c>
      <c r="O32" s="196">
        <v>0.01986111111111111</v>
      </c>
    </row>
    <row r="33" ht="15.75" customHeight="1">
      <c r="A33" s="291">
        <v>46288.0</v>
      </c>
      <c r="B33" s="1">
        <f t="shared" si="1"/>
        <v>46288</v>
      </c>
      <c r="C33" s="281" t="s">
        <v>841</v>
      </c>
      <c r="D33" s="281" t="s">
        <v>1167</v>
      </c>
      <c r="E33" s="281">
        <v>3.0</v>
      </c>
      <c r="F33" s="281">
        <v>30.0</v>
      </c>
      <c r="G33" s="281">
        <f t="shared" si="2"/>
        <v>35</v>
      </c>
      <c r="H33" s="1">
        <f t="shared" si="3"/>
        <v>0.1</v>
      </c>
      <c r="I33" s="1">
        <f t="shared" si="4"/>
        <v>1</v>
      </c>
      <c r="J33" s="1">
        <f t="shared" si="5"/>
        <v>1</v>
      </c>
      <c r="K33" s="1">
        <f t="shared" si="6"/>
        <v>30</v>
      </c>
      <c r="L33" s="281"/>
      <c r="M33" s="281"/>
      <c r="N33" s="1">
        <f>IF(B33="",0,IF(AND(COUNTIF($B$8:B33,B33)=1,COUNTIF('Picking - Cesar'!$B$8:$B$169,B33)=0),1,0))</f>
        <v>0</v>
      </c>
      <c r="O33" s="196">
        <v>0.02451388888888889</v>
      </c>
    </row>
    <row r="34" ht="15.75" customHeight="1">
      <c r="A34" s="291">
        <v>46289.0</v>
      </c>
      <c r="B34" s="1">
        <f t="shared" si="1"/>
        <v>46289</v>
      </c>
      <c r="C34" s="281" t="s">
        <v>841</v>
      </c>
      <c r="D34" s="281" t="s">
        <v>1170</v>
      </c>
      <c r="E34" s="281">
        <v>2.0</v>
      </c>
      <c r="F34" s="281">
        <v>2.0</v>
      </c>
      <c r="G34" s="281">
        <f t="shared" si="2"/>
        <v>0</v>
      </c>
      <c r="H34" s="1">
        <f t="shared" si="3"/>
        <v>1</v>
      </c>
      <c r="I34" s="1">
        <f t="shared" si="4"/>
        <v>1.1</v>
      </c>
      <c r="J34" s="1">
        <f t="shared" si="5"/>
        <v>1</v>
      </c>
      <c r="K34" s="1">
        <f t="shared" si="6"/>
        <v>2.2</v>
      </c>
      <c r="L34" s="281"/>
      <c r="M34" s="281"/>
      <c r="N34" s="1">
        <f>IF(B34="",0,IF(AND(COUNTIF($B$8:B34,B34)=1,COUNTIF('Picking - Cesar'!$B$8:$B$169,B34)=0),1,0))</f>
        <v>0</v>
      </c>
      <c r="O34" s="196">
        <v>6.25E-4</v>
      </c>
    </row>
    <row r="35" ht="15.75" customHeight="1">
      <c r="A35" s="291">
        <v>46289.0</v>
      </c>
      <c r="B35" s="1">
        <f t="shared" si="1"/>
        <v>46289</v>
      </c>
      <c r="C35" s="281" t="s">
        <v>841</v>
      </c>
      <c r="D35" s="281" t="s">
        <v>1172</v>
      </c>
      <c r="E35" s="281">
        <v>1.0</v>
      </c>
      <c r="F35" s="281">
        <v>7.0</v>
      </c>
      <c r="G35" s="281">
        <f t="shared" si="2"/>
        <v>5</v>
      </c>
      <c r="H35" s="1">
        <f t="shared" si="3"/>
        <v>0.1428571429</v>
      </c>
      <c r="I35" s="1">
        <f t="shared" si="4"/>
        <v>1</v>
      </c>
      <c r="J35" s="1">
        <f t="shared" si="5"/>
        <v>1</v>
      </c>
      <c r="K35" s="1">
        <f t="shared" si="6"/>
        <v>7</v>
      </c>
      <c r="L35" s="281"/>
      <c r="M35" s="281"/>
      <c r="N35" s="1">
        <f>IF(B35="",0,IF(AND(COUNTIF($B$8:B35,B35)=1,COUNTIF('Picking - Cesar'!$B$8:$B$169,B35)=0),1,0))</f>
        <v>0</v>
      </c>
      <c r="O35" s="196">
        <v>0.003981481481481482</v>
      </c>
    </row>
    <row r="36" ht="15.75" customHeight="1">
      <c r="A36" s="291">
        <v>46289.0</v>
      </c>
      <c r="B36" s="1">
        <f t="shared" si="1"/>
        <v>46289</v>
      </c>
      <c r="C36" s="281" t="s">
        <v>841</v>
      </c>
      <c r="D36" s="281" t="s">
        <v>1176</v>
      </c>
      <c r="E36" s="281">
        <v>4.0</v>
      </c>
      <c r="F36" s="281">
        <v>31.0</v>
      </c>
      <c r="G36" s="281">
        <f t="shared" si="2"/>
        <v>44</v>
      </c>
      <c r="H36" s="1">
        <f t="shared" si="3"/>
        <v>0.1290322581</v>
      </c>
      <c r="I36" s="1">
        <f t="shared" si="4"/>
        <v>1</v>
      </c>
      <c r="J36" s="1">
        <f t="shared" si="5"/>
        <v>1</v>
      </c>
      <c r="K36" s="1">
        <f t="shared" si="6"/>
        <v>31</v>
      </c>
      <c r="L36" s="281"/>
      <c r="M36" s="281"/>
      <c r="N36" s="1">
        <f>IF(B36="",0,IF(AND(COUNTIF($B$8:B36,B36)=1,COUNTIF('Picking - Cesar'!$B$8:$B$169,B36)=0),1,0))</f>
        <v>0</v>
      </c>
      <c r="O36" s="196">
        <v>0.030555555555555555</v>
      </c>
    </row>
    <row r="37" ht="15.75" customHeight="1">
      <c r="A37" s="291">
        <v>46290.0</v>
      </c>
      <c r="B37" s="1">
        <f t="shared" si="1"/>
        <v>46290</v>
      </c>
      <c r="C37" s="281" t="s">
        <v>841</v>
      </c>
      <c r="D37" s="281" t="s">
        <v>1181</v>
      </c>
      <c r="E37" s="281">
        <v>4.0</v>
      </c>
      <c r="F37" s="281">
        <v>12.0</v>
      </c>
      <c r="G37" s="281">
        <f t="shared" si="2"/>
        <v>22</v>
      </c>
      <c r="H37" s="1">
        <f t="shared" si="3"/>
        <v>0.3333333333</v>
      </c>
      <c r="I37" s="1">
        <f t="shared" si="4"/>
        <v>1.1</v>
      </c>
      <c r="J37" s="1">
        <f t="shared" si="5"/>
        <v>1</v>
      </c>
      <c r="K37" s="1">
        <f t="shared" si="6"/>
        <v>13.2</v>
      </c>
      <c r="L37" s="281"/>
      <c r="M37" s="281"/>
      <c r="N37" s="1">
        <f>IF(B37="",0,IF(AND(COUNTIF($B$8:B37,B37)=1,COUNTIF('Picking - Cesar'!$B$8:$B$169,B37)=0),1,0))</f>
        <v>0</v>
      </c>
      <c r="O37" s="196">
        <v>0.0153125</v>
      </c>
    </row>
    <row r="38" ht="15.75" customHeight="1">
      <c r="A38" s="291">
        <v>46290.0</v>
      </c>
      <c r="B38" s="1">
        <f t="shared" si="1"/>
        <v>46290</v>
      </c>
      <c r="C38" s="281" t="s">
        <v>841</v>
      </c>
      <c r="D38" s="281" t="s">
        <v>1184</v>
      </c>
      <c r="E38" s="281">
        <v>1.0</v>
      </c>
      <c r="F38" s="281">
        <v>35.0</v>
      </c>
      <c r="G38" s="281">
        <f t="shared" si="2"/>
        <v>30</v>
      </c>
      <c r="H38" s="1">
        <f t="shared" si="3"/>
        <v>0.02857142857</v>
      </c>
      <c r="I38" s="1">
        <f t="shared" si="4"/>
        <v>0.85</v>
      </c>
      <c r="J38" s="1">
        <f t="shared" si="5"/>
        <v>1</v>
      </c>
      <c r="K38" s="1">
        <f t="shared" si="6"/>
        <v>29.75</v>
      </c>
      <c r="L38" s="281"/>
      <c r="M38" s="281"/>
      <c r="N38" s="1">
        <f>IF(B38="",0,IF(AND(COUNTIF($B$8:B38,B38)=1,COUNTIF('Picking - Cesar'!$B$8:$B$169,B38)=0),1,0))</f>
        <v>0</v>
      </c>
      <c r="O38" s="196">
        <v>0.021064814814814814</v>
      </c>
    </row>
    <row r="39" ht="15.75" customHeight="1">
      <c r="A39" s="291">
        <v>46293.0</v>
      </c>
      <c r="B39" s="1">
        <f t="shared" si="1"/>
        <v>46293</v>
      </c>
      <c r="C39" s="281" t="s">
        <v>841</v>
      </c>
      <c r="D39" s="281" t="s">
        <v>1187</v>
      </c>
      <c r="E39" s="281">
        <v>6.0</v>
      </c>
      <c r="F39" s="281">
        <v>8.0</v>
      </c>
      <c r="G39" s="281">
        <f t="shared" si="2"/>
        <v>32</v>
      </c>
      <c r="H39" s="1">
        <f t="shared" si="3"/>
        <v>0.75</v>
      </c>
      <c r="I39" s="1">
        <f t="shared" si="4"/>
        <v>1.1</v>
      </c>
      <c r="J39" s="1">
        <f t="shared" si="5"/>
        <v>1</v>
      </c>
      <c r="K39" s="1">
        <f t="shared" si="6"/>
        <v>8.8</v>
      </c>
      <c r="L39" s="281"/>
      <c r="M39" s="281"/>
      <c r="N39" s="1">
        <f>IF(B39="",0,IF(AND(COUNTIF($B$8:B39,B39)=1,COUNTIF('Picking - Cesar'!$B$8:$B$169,B39)=0),1,0))</f>
        <v>0</v>
      </c>
      <c r="O39" s="196">
        <v>0.02255787037037037</v>
      </c>
    </row>
    <row r="40" ht="15.75" customHeight="1">
      <c r="A40" s="291">
        <v>46294.0</v>
      </c>
      <c r="B40" s="1">
        <f t="shared" si="1"/>
        <v>46294</v>
      </c>
      <c r="C40" s="281" t="s">
        <v>841</v>
      </c>
      <c r="D40" s="281" t="s">
        <v>1192</v>
      </c>
      <c r="E40" s="281">
        <v>1.0</v>
      </c>
      <c r="F40" s="281">
        <v>1.0</v>
      </c>
      <c r="G40" s="281">
        <f t="shared" si="2"/>
        <v>0</v>
      </c>
      <c r="H40" s="1">
        <f t="shared" si="3"/>
        <v>1</v>
      </c>
      <c r="I40" s="1">
        <f t="shared" si="4"/>
        <v>1.1</v>
      </c>
      <c r="J40" s="1">
        <f t="shared" si="5"/>
        <v>1</v>
      </c>
      <c r="K40" s="1">
        <f t="shared" si="6"/>
        <v>1.1</v>
      </c>
      <c r="L40" s="281"/>
      <c r="M40" s="281"/>
      <c r="N40" s="1">
        <f>IF(B40="",0,IF(AND(COUNTIF($B$8:B40,B40)=1,COUNTIF('Picking - Cesar'!$B$8:$B$169,B40)=0),1,0))</f>
        <v>0</v>
      </c>
      <c r="O40" s="196">
        <v>3.125E-4</v>
      </c>
    </row>
    <row r="41" ht="15.75" customHeight="1">
      <c r="A41" s="291">
        <v>46294.0</v>
      </c>
      <c r="B41" s="1">
        <f t="shared" si="1"/>
        <v>46294</v>
      </c>
      <c r="C41" s="281" t="s">
        <v>841</v>
      </c>
      <c r="D41" s="281" t="s">
        <v>1195</v>
      </c>
      <c r="E41" s="281">
        <v>5.0</v>
      </c>
      <c r="F41" s="281">
        <v>24.0</v>
      </c>
      <c r="G41" s="281">
        <f t="shared" si="2"/>
        <v>52</v>
      </c>
      <c r="H41" s="1">
        <f t="shared" si="3"/>
        <v>0.2083333333</v>
      </c>
      <c r="I41" s="1">
        <f t="shared" si="4"/>
        <v>1.1</v>
      </c>
      <c r="J41" s="1">
        <f t="shared" si="5"/>
        <v>1</v>
      </c>
      <c r="K41" s="1">
        <f t="shared" si="6"/>
        <v>26.4</v>
      </c>
      <c r="L41" s="281"/>
      <c r="M41" s="281"/>
      <c r="N41" s="1">
        <f>IF(B41="",0,IF(AND(COUNTIF($B$8:B41,B41)=1,COUNTIF('Picking - Cesar'!$B$8:$B$169,B41)=0),1,0))</f>
        <v>0</v>
      </c>
      <c r="O41" s="196">
        <v>0.036377314814814814</v>
      </c>
    </row>
    <row r="42" ht="15.75" customHeight="1">
      <c r="A42" s="291">
        <v>46294.0</v>
      </c>
      <c r="B42" s="1">
        <f t="shared" si="1"/>
        <v>46294</v>
      </c>
      <c r="C42" s="281" t="s">
        <v>841</v>
      </c>
      <c r="D42" s="281" t="s">
        <v>1198</v>
      </c>
      <c r="E42" s="281">
        <v>3.0</v>
      </c>
      <c r="F42" s="281">
        <v>38.0</v>
      </c>
      <c r="G42" s="281">
        <f t="shared" si="2"/>
        <v>65</v>
      </c>
      <c r="H42" s="1">
        <f t="shared" si="3"/>
        <v>0.07894736842</v>
      </c>
      <c r="I42" s="1">
        <f t="shared" si="4"/>
        <v>0.95</v>
      </c>
      <c r="J42" s="1">
        <f t="shared" si="5"/>
        <v>1</v>
      </c>
      <c r="K42" s="1">
        <f t="shared" si="6"/>
        <v>36.1</v>
      </c>
      <c r="L42" s="281"/>
      <c r="M42" s="281"/>
      <c r="N42" s="1">
        <f>IF(B42="",0,IF(AND(COUNTIF($B$8:B42,B42)=1,COUNTIF('Picking - Cesar'!$B$8:$B$169,B42)=0),1,0))</f>
        <v>0</v>
      </c>
      <c r="O42" s="196">
        <v>0.04539351851851852</v>
      </c>
    </row>
    <row r="43" ht="15.75" customHeight="1">
      <c r="A43" s="291">
        <v>46295.0</v>
      </c>
      <c r="B43" s="1">
        <f t="shared" si="1"/>
        <v>46295</v>
      </c>
      <c r="C43" s="281" t="s">
        <v>841</v>
      </c>
      <c r="D43" s="281" t="s">
        <v>1202</v>
      </c>
      <c r="E43" s="281">
        <v>4.0</v>
      </c>
      <c r="F43" s="281">
        <v>37.0</v>
      </c>
      <c r="G43" s="281">
        <f t="shared" si="2"/>
        <v>65</v>
      </c>
      <c r="H43" s="1">
        <f t="shared" si="3"/>
        <v>0.1081081081</v>
      </c>
      <c r="I43" s="1">
        <f t="shared" si="4"/>
        <v>1</v>
      </c>
      <c r="J43" s="1">
        <f t="shared" si="5"/>
        <v>1</v>
      </c>
      <c r="K43" s="1">
        <f t="shared" si="6"/>
        <v>37</v>
      </c>
      <c r="L43" s="281"/>
      <c r="M43" s="281"/>
      <c r="N43" s="1">
        <f>IF(B43="",0,IF(AND(COUNTIF($B$8:B43,B43)=1,COUNTIF('Picking - Cesar'!$B$8:$B$169,B43)=0),1,0))</f>
        <v>0</v>
      </c>
      <c r="O43" s="196">
        <v>0.04545138888888889</v>
      </c>
    </row>
    <row r="44" ht="15.75" customHeight="1">
      <c r="A44" s="291">
        <v>46295.0</v>
      </c>
      <c r="B44" s="1">
        <f t="shared" si="1"/>
        <v>46295</v>
      </c>
      <c r="C44" s="281" t="s">
        <v>841</v>
      </c>
      <c r="D44" s="281" t="s">
        <v>1204</v>
      </c>
      <c r="E44" s="281">
        <v>1.0</v>
      </c>
      <c r="F44" s="281">
        <v>12.0</v>
      </c>
      <c r="G44" s="281">
        <f t="shared" si="2"/>
        <v>7</v>
      </c>
      <c r="H44" s="1">
        <f t="shared" si="3"/>
        <v>0.08333333333</v>
      </c>
      <c r="I44" s="1">
        <f t="shared" si="4"/>
        <v>0.95</v>
      </c>
      <c r="J44" s="1">
        <f t="shared" si="5"/>
        <v>1</v>
      </c>
      <c r="K44" s="1">
        <f t="shared" si="6"/>
        <v>11.4</v>
      </c>
      <c r="L44" s="281"/>
      <c r="M44" s="281"/>
      <c r="N44" s="1">
        <f>IF(B44="",0,IF(AND(COUNTIF($B$8:B44,B44)=1,COUNTIF('Picking - Cesar'!$B$8:$B$169,B44)=0),1,0))</f>
        <v>0</v>
      </c>
      <c r="O44" s="196">
        <v>0.005335648148148148</v>
      </c>
    </row>
    <row r="45" ht="15.75" customHeight="1">
      <c r="A45" s="291">
        <v>46295.0</v>
      </c>
      <c r="B45" s="1">
        <f t="shared" si="1"/>
        <v>46295</v>
      </c>
      <c r="C45" s="281" t="s">
        <v>841</v>
      </c>
      <c r="D45" s="281" t="s">
        <v>1206</v>
      </c>
      <c r="E45" s="281">
        <v>2.0</v>
      </c>
      <c r="F45" s="281">
        <v>34.0</v>
      </c>
      <c r="G45" s="281">
        <f t="shared" si="2"/>
        <v>38</v>
      </c>
      <c r="H45" s="1">
        <f t="shared" si="3"/>
        <v>0.05882352941</v>
      </c>
      <c r="I45" s="1">
        <f t="shared" si="4"/>
        <v>0.95</v>
      </c>
      <c r="J45" s="1">
        <f t="shared" si="5"/>
        <v>1</v>
      </c>
      <c r="K45" s="1">
        <f t="shared" si="6"/>
        <v>32.3</v>
      </c>
      <c r="L45" s="281"/>
      <c r="M45" s="281"/>
      <c r="N45" s="1">
        <f>IF(B45="",0,IF(AND(COUNTIF($B$8:B45,B45)=1,COUNTIF('Picking - Cesar'!$B$8:$B$169,B45)=0),1,0))</f>
        <v>0</v>
      </c>
      <c r="O45" s="196">
        <v>0.027060185185185184</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Cesar'!$B$8:$B$169,B46)=0),1,0))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Cesar'!$B$8:$B$169,B47)=0),1,0))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Cesar'!$B$8:$B$169,B48)=0),1,0))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Cesar'!$B$8:$B$169,B49)=0),1,0))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Cesar'!$B$8:$B$169,B50)=0),1,0))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Cesar'!$B$8:$B$169,B51)=0),1,0))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Cesar'!$B$8:$B$169,B52)=0),1,0))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Cesar'!$B$8:$B$169,B53)=0),1,0))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Cesar'!$B$8:$B$169,B54)=0),1,0))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Cesar'!$B$8:$B$169,B55)=0),1,0))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Cesar'!$B$8:$B$169,B56)=0),1,0))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Cesar'!$B$8:$B$169,B57)=0),1,0))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Cesar'!$B$8:$B$169,B58)=0),1,0))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Cesar'!$B$8:$B$169,B59)=0),1,0))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Cesar'!$B$8:$B$169,B60)=0),1,0))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Cesar'!$B$8:$B$169,B61)=0),1,0))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Cesar'!$B$8:$B$169,B62)=0),1,0))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Cesar'!$B$8:$B$169,B63)=0),1,0))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Cesar'!$B$8:$B$169,B64)=0),1,0))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Cesar'!$B$8:$B$169,B65)=0),1,0))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Cesar'!$B$8:$B$169,B66)=0),1,0))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Cesar'!$B$8:$B$169,B67)=0),1,0))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Cesar'!$B$8:$B$169,B68)=0),1,0))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Cesar'!$B$8:$B$169,B69)=0),1,0))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Cesar'!$B$8:$B$169,B70)=0),1,0))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Cesar'!$B$8:$B$169,B71)=0),1,0))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Cesar'!$B$8:$B$169,B72)=0),1,0))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Cesar'!$B$8:$B$169,B73)=0),1,0))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Cesar'!$B$8:$B$169,B74)=0),1,0))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Cesar'!$B$8:$B$169,B75)=0),1,0))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Cesar'!$B$8:$B$169,B76)=0),1,0))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Cesar'!$B$8:$B$169,B77)=0),1,0))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Cesar'!$B$8:$B$169,B78)=0),1,0))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Cesar'!$B$8:$B$169,B79)=0),1,0))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Cesar'!$B$8:$B$169,B80)=0),1,0))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Cesar'!$B$8:$B$169,B81)=0),1,0))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Cesar'!$B$8:$B$169,B82)=0),1,0))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Cesar'!$B$8:$B$169,B83)=0),1,0))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Cesar'!$B$8:$B$169,B84)=0),1,0))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Cesar'!$B$8:$B$169,B85)=0),1,0))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Cesar'!$B$8:$B$169,B86)=0),1,0))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Cesar'!$B$8:$B$169,B87)=0),1,0))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Cesar'!$B$8:$B$169,B88)=0),1,0))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Cesar'!$B$8:$B$169,B89)=0),1,0))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Cesar'!$B$8:$B$169,B90)=0),1,0))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Cesar'!$B$8:$B$169,B91)=0),1,0))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Cesar'!$B$8:$B$169,B92)=0),1,0))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Cesar'!$B$8:$B$169,B93)=0),1,0))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Cesar'!$B$8:$B$169,B94)=0),1,0))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Cesar'!$B$8:$B$169,B95)=0),1,0))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Cesar'!$B$8:$B$169,B96)=0),1,0))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Cesar'!$B$8:$B$169,B97)=0),1,0))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Cesar'!$B$8:$B$169,B98)=0),1,0))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Cesar'!$B$8:$B$169,B99)=0),1,0))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Cesar'!$B$8:$B$169,B100)=0),1,0))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Cesar'!$B$8:$B$169,B101)=0),1,0))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Cesar'!$B$8:$B$169,B102)=0),1,0))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Cesar'!$B$8:$B$169,B103)=0),1,0))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Cesar'!$B$8:$B$169,B104)=0),1,0))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Cesar'!$B$8:$B$169,B105)=0),1,0))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Cesar'!$B$8:$B$169,B106)=0),1,0))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Cesar'!$B$8:$B$169,B107)=0),1,0))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Cesar'!$B$8:$B$169,B108)=0),1,0))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Cesar'!$B$8:$B$169,B109)=0),1,0))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Cesar'!$B$8:$B$169,B110)=0),1,0))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Cesar'!$B$8:$B$169,B111)=0),1,0))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Cesar'!$B$8:$B$169,B112)=0),1,0))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Cesar'!$B$8:$B$169,B113)=0),1,0))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Cesar'!$B$8:$B$169,B114)=0),1,0))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Cesar'!$B$8:$B$169,B115)=0),1,0))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Cesar'!$B$8:$B$169,B116)=0),1,0))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Cesar'!$B$8:$B$169,B117)=0),1,0))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Cesar'!$B$8:$B$169,B118)=0),1,0))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Cesar'!$B$8:$B$169,B119)=0),1,0))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Cesar'!$B$8:$B$169,B120)=0),1,0))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Cesar'!$B$8:$B$169,B121)=0),1,0))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Cesar'!$B$8:$B$169,B122)=0),1,0))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Cesar'!$B$8:$B$169,B123)=0),1,0))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Cesar'!$B$8:$B$169,B124)=0),1,0))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Cesar'!$B$8:$B$169,B125)=0),1,0))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Cesar'!$B$8:$B$169,B126)=0),1,0))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Cesar'!$B$8:$B$169,B127)=0),1,0))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Cesar'!$B$8:$B$169,B128)=0),1,0))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Cesar'!$B$8:$B$169,B129)=0),1,0))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Cesar'!$B$8:$B$169,B130)=0),1,0))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Cesar'!$B$8:$B$169,B131)=0),1,0))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Cesar'!$B$8:$B$169,B132)=0),1,0))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Cesar'!$B$8:$B$169,B133)=0),1,0))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Cesar'!$B$8:$B$169,B134)=0),1,0))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Cesar'!$B$8:$B$169,B135)=0),1,0))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Cesar'!$B$8:$B$169,B136)=0),1,0))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Cesar'!$B$8:$B$169,B137)=0),1,0))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Cesar'!$B$8:$B$169,B138)=0),1,0))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Cesar'!$B$8:$B$169,B139)=0),1,0))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Cesar'!$B$8:$B$169,B140)=0),1,0))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Cesar'!$B$8:$B$169,B141)=0),1,0))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Cesar'!$B$8:$B$169,B142)=0),1,0))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Cesar'!$B$8:$B$169,B143)=0),1,0))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Cesar'!$B$8:$B$169,B144)=0),1,0))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Cesar'!$B$8:$B$169,B145)=0),1,0))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Cesar'!$B$8:$B$169,B146)=0),1,0))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Cesar'!$B$8:$B$169,B147)=0),1,0))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Cesar'!$B$8:$B$169,B148)=0),1,0))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Cesar'!$B$8:$B$169,B149)=0),1,0))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Cesar'!$B$8:$B$169,B150)=0),1,0))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Cesar'!$B$8:$B$169,B151)=0),1,0))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Cesar'!$B$8:$B$169,B152)=0),1,0))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Cesar'!$B$8:$B$169,B153)=0),1,0))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Cesar'!$B$8:$B$169,B154)=0),1,0))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Cesar'!$B$8:$B$169,B155)=0),1,0))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Cesar'!$B$8:$B$169,B156)=0),1,0))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Cesar'!$B$8:$B$169,B157)=0),1,0))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Cesar'!$B$8:$B$169,B158)=0),1,0))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Cesar'!$B$8:$B$169,B159)=0),1,0))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Cesar'!$B$8:$B$169,B160)=0),1,0))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Cesar'!$B$8:$B$169,B161)=0),1,0))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Cesar'!$B$8:$B$169,B162)=0),1,0))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Cesar'!$B$8:$B$169,B163)=0),1,0))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Cesar'!$B$8:$B$169,B164)=0),1,0))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Cesar'!$B$8:$B$169,B165)=0),1,0))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Cesar'!$B$8:$B$169,B166)=0),1,0))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Cesar'!$B$8:$B$169,B167)=0),1,0))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Cesar'!$B$8:$B$169,B168)=0),1,0))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Cesar'!$B$8:$B$169,B169)=0),1,0))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Cesar'!$B$8:$B$169,B170)=0),1,0))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Cesar'!$B$8:$B$169,B171)=0),1,0))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Cesar'!$B$8:$B$169,B172)=0),1,0))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Cesar'!$B$8:$B$169,B173)=0),1,0))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Cesar'!$B$8:$B$169,B174)=0),1,0))</f>
        <v>0</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4">
      <formula1>"container,moving list,consolidation bulk,consolidation mix"</formula1>
    </dataValidation>
  </dataValidations>
  <printOptions/>
  <pageMargins bottom="1.0" footer="0.0" header="0.0" left="0.75" right="0.75" top="1.0"/>
  <pageSetup paperSize="9"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43"/>
    <col customWidth="1" min="2" max="8" width="8.0"/>
    <col customWidth="1" min="9" max="11" width="7.0"/>
    <col customWidth="1" min="12" max="12" width="8.0"/>
    <col customWidth="1" min="13" max="13" width="7.0"/>
    <col customWidth="1" min="14" max="14" width="8.0"/>
    <col customWidth="1" min="15" max="17" width="9.0"/>
    <col customWidth="1" min="18" max="18" width="7.29"/>
    <col customWidth="1" min="19" max="19" width="23.14"/>
    <col customWidth="1" min="20" max="20" width="5.0"/>
    <col customWidth="1" min="21" max="21" width="28.29"/>
    <col customWidth="1" min="22" max="22" width="20.43"/>
    <col customWidth="1" min="23" max="26" width="8.43"/>
  </cols>
  <sheetData>
    <row r="1">
      <c r="A1" s="1" t="s">
        <v>603</v>
      </c>
      <c r="B1" s="1" t="s">
        <v>425</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SUMIFS(Q8:Q177,K8:K177,FALSE())</f>
        <v>648.625</v>
      </c>
      <c r="B5" s="1">
        <f>SUMIFS(N8:N177,K8:K177,FALSE())</f>
        <v>319</v>
      </c>
      <c r="C5" s="1">
        <f>IF(B5=0,0,60*A5/B5)</f>
        <v>121.9984326</v>
      </c>
      <c r="D5" s="1">
        <f>SUM(C8:C177)</f>
        <v>654</v>
      </c>
      <c r="E5" s="1">
        <f>SUM(R8:R177)</f>
        <v>2</v>
      </c>
      <c r="F5" s="1">
        <f>SUM(T8:T177)</f>
        <v>2</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c r="W7" s="1" t="s">
        <v>810</v>
      </c>
    </row>
    <row r="8">
      <c r="A8" s="280">
        <v>46280.0</v>
      </c>
      <c r="B8" s="1">
        <f t="shared" ref="B8:B177" si="1">IF(A8="","",INT(A8))</f>
        <v>46280</v>
      </c>
      <c r="C8" s="281">
        <v>204.0</v>
      </c>
      <c r="D8" s="281">
        <v>120.0</v>
      </c>
      <c r="E8" s="1">
        <f t="shared" ref="E8:E177" si="2">IF(OR(C8="",N(D8)=0),"",C8/D8)</f>
        <v>1.7</v>
      </c>
      <c r="F8" s="281" t="s">
        <v>811</v>
      </c>
      <c r="G8" s="282">
        <v>0.314375</v>
      </c>
      <c r="H8" s="282">
        <v>0.46145833333333336</v>
      </c>
      <c r="I8" s="281"/>
      <c r="J8" s="292">
        <f t="shared" ref="J8:J177" si="3">IF(OR(NOT(ISNUMBER(G8)),NOT(ISNUMBER(H8))),"",ROUND((H8-G8)*1440,0)-N(I8))</f>
        <v>212</v>
      </c>
      <c r="K8" s="1" t="b">
        <f t="shared" ref="K8:K177" si="4">IF(C8="","",OR(C8&lt;30,N(D8)&lt;10))</f>
        <v>0</v>
      </c>
      <c r="L8" s="1">
        <f t="shared" ref="L8:L177" si="5">IF(C8="","",IF(K8,1,IF(E8&lt;=1.94,1.65,IF(E8&lt;=2.44,1.25,IF(E8&lt;=2.8,1.16,IF(E8&lt;=3.09,1.05,IF(E8&lt;=3.5,0.95,IF(E8&lt;=3.95,0.82,IF(E8&lt;=5.05,0.65,IF(E8&lt;=8,0.6,IF(E8&lt;=15,0.45,0.3)))))))))))</f>
        <v>1.65</v>
      </c>
      <c r="M8" s="1">
        <f t="shared" ref="M8:M177" si="6">IF(OR(F8="Reach",F8="OP",F8="Swing"),$R$1,1)</f>
        <v>1</v>
      </c>
      <c r="N8" s="292">
        <f t="shared" ref="N8:N177" si="7">IF(OR(A8="",N(J8)&lt;=0),0,IF(K8,MAX(J8,15),J8))</f>
        <v>212</v>
      </c>
      <c r="O8" s="1">
        <f t="shared" ref="O8:O177" si="8">IF(C8="",0,C8*L8*$M$1*M8)</f>
        <v>370.26</v>
      </c>
      <c r="P8" s="292">
        <f t="shared" ref="P8:P177" si="9">$P$1/60*N8</f>
        <v>1060</v>
      </c>
      <c r="Q8" s="1">
        <f t="shared" ref="Q8:Q177" si="10">MIN(O8,P8)</f>
        <v>370.26</v>
      </c>
      <c r="R8" s="281">
        <v>2.0</v>
      </c>
      <c r="S8" s="281" t="s">
        <v>1127</v>
      </c>
      <c r="T8" s="1">
        <f t="shared" ref="T8:T177" si="11">IF(B8="",0,IF(COUNTIF($B$8:B8,B8)=1,1,0))</f>
        <v>1</v>
      </c>
      <c r="V8" s="242" t="s">
        <v>1003</v>
      </c>
      <c r="W8" s="242" t="s">
        <v>1131</v>
      </c>
    </row>
    <row r="9">
      <c r="A9" s="280">
        <v>46280.0</v>
      </c>
      <c r="B9" s="1">
        <f t="shared" si="1"/>
        <v>46280</v>
      </c>
      <c r="C9" s="281">
        <v>101.0</v>
      </c>
      <c r="D9" s="281">
        <v>36.0</v>
      </c>
      <c r="E9" s="1">
        <f t="shared" si="2"/>
        <v>2.805555556</v>
      </c>
      <c r="F9" s="281" t="s">
        <v>811</v>
      </c>
      <c r="G9" s="282">
        <v>0.5118634259259259</v>
      </c>
      <c r="H9" s="282">
        <v>0.5519675925925925</v>
      </c>
      <c r="I9" s="281"/>
      <c r="J9" s="292">
        <f t="shared" si="3"/>
        <v>58</v>
      </c>
      <c r="K9" s="1" t="b">
        <f t="shared" si="4"/>
        <v>0</v>
      </c>
      <c r="L9" s="1">
        <f t="shared" si="5"/>
        <v>1.05</v>
      </c>
      <c r="M9" s="1">
        <f t="shared" si="6"/>
        <v>1</v>
      </c>
      <c r="N9" s="292">
        <f t="shared" si="7"/>
        <v>58</v>
      </c>
      <c r="O9" s="1">
        <f t="shared" si="8"/>
        <v>116.655</v>
      </c>
      <c r="P9" s="292">
        <f t="shared" si="9"/>
        <v>290</v>
      </c>
      <c r="Q9" s="1">
        <f t="shared" si="10"/>
        <v>116.655</v>
      </c>
      <c r="R9" s="281"/>
      <c r="S9" s="281"/>
      <c r="T9" s="1">
        <f t="shared" si="11"/>
        <v>0</v>
      </c>
      <c r="V9" s="294" t="s">
        <v>1135</v>
      </c>
      <c r="W9" s="294" t="s">
        <v>1136</v>
      </c>
    </row>
    <row r="10">
      <c r="A10" s="280">
        <v>46280.0</v>
      </c>
      <c r="B10" s="1">
        <f t="shared" si="1"/>
        <v>46280</v>
      </c>
      <c r="C10" s="281">
        <v>34.0</v>
      </c>
      <c r="D10" s="281">
        <v>25.0</v>
      </c>
      <c r="E10" s="1">
        <f t="shared" si="2"/>
        <v>1.36</v>
      </c>
      <c r="F10" s="281" t="s">
        <v>811</v>
      </c>
      <c r="G10" s="282">
        <v>0.5883217592592592</v>
      </c>
      <c r="H10" s="282">
        <v>0.6084490740740741</v>
      </c>
      <c r="I10" s="281"/>
      <c r="J10" s="292">
        <f t="shared" si="3"/>
        <v>29</v>
      </c>
      <c r="K10" s="1" t="b">
        <f t="shared" si="4"/>
        <v>0</v>
      </c>
      <c r="L10" s="1">
        <f t="shared" si="5"/>
        <v>1.65</v>
      </c>
      <c r="M10" s="1">
        <f t="shared" si="6"/>
        <v>1</v>
      </c>
      <c r="N10" s="292">
        <f t="shared" si="7"/>
        <v>29</v>
      </c>
      <c r="O10" s="1">
        <f t="shared" si="8"/>
        <v>61.71</v>
      </c>
      <c r="P10" s="292">
        <f t="shared" si="9"/>
        <v>145</v>
      </c>
      <c r="Q10" s="1">
        <f t="shared" si="10"/>
        <v>61.71</v>
      </c>
      <c r="R10" s="281"/>
      <c r="S10" s="281"/>
      <c r="T10" s="1">
        <f t="shared" si="11"/>
        <v>0</v>
      </c>
      <c r="V10" s="294" t="s">
        <v>865</v>
      </c>
      <c r="W10" s="294" t="s">
        <v>1141</v>
      </c>
    </row>
    <row r="11">
      <c r="A11" s="280">
        <v>46281.0</v>
      </c>
      <c r="B11" s="1">
        <f t="shared" si="1"/>
        <v>46281</v>
      </c>
      <c r="C11" s="281">
        <v>84.0</v>
      </c>
      <c r="D11" s="281">
        <v>38.0</v>
      </c>
      <c r="E11" s="1">
        <f t="shared" si="2"/>
        <v>2.210526316</v>
      </c>
      <c r="F11" s="281" t="s">
        <v>811</v>
      </c>
      <c r="G11" s="282">
        <v>0.34850694444444447</v>
      </c>
      <c r="H11" s="282">
        <v>0.35391203703703705</v>
      </c>
      <c r="I11" s="281"/>
      <c r="J11" s="292">
        <f t="shared" si="3"/>
        <v>8</v>
      </c>
      <c r="K11" s="1" t="b">
        <f t="shared" si="4"/>
        <v>0</v>
      </c>
      <c r="L11" s="1">
        <f t="shared" si="5"/>
        <v>1.25</v>
      </c>
      <c r="M11" s="1">
        <f t="shared" si="6"/>
        <v>1</v>
      </c>
      <c r="N11" s="292">
        <f t="shared" si="7"/>
        <v>8</v>
      </c>
      <c r="O11" s="1">
        <f t="shared" si="8"/>
        <v>115.5</v>
      </c>
      <c r="P11" s="292">
        <f t="shared" si="9"/>
        <v>40</v>
      </c>
      <c r="Q11" s="1">
        <f t="shared" si="10"/>
        <v>40</v>
      </c>
      <c r="R11" s="281"/>
      <c r="S11" s="281"/>
      <c r="T11" s="1">
        <f t="shared" si="11"/>
        <v>1</v>
      </c>
      <c r="V11" s="294" t="s">
        <v>1139</v>
      </c>
      <c r="W11" s="294" t="s">
        <v>1145</v>
      </c>
    </row>
    <row r="12">
      <c r="A12" s="280">
        <v>46281.0</v>
      </c>
      <c r="B12" s="1">
        <f t="shared" si="1"/>
        <v>46281</v>
      </c>
      <c r="C12" s="281">
        <v>231.0</v>
      </c>
      <c r="D12" s="281">
        <v>80.0</v>
      </c>
      <c r="E12" s="1">
        <f t="shared" si="2"/>
        <v>2.8875</v>
      </c>
      <c r="F12" s="281" t="s">
        <v>811</v>
      </c>
      <c r="G12" s="282">
        <v>0.3775925925925926</v>
      </c>
      <c r="H12" s="282">
        <v>0.38601851851851854</v>
      </c>
      <c r="I12" s="281"/>
      <c r="J12" s="292">
        <f t="shared" si="3"/>
        <v>12</v>
      </c>
      <c r="K12" s="1" t="b">
        <f t="shared" si="4"/>
        <v>0</v>
      </c>
      <c r="L12" s="1">
        <f t="shared" si="5"/>
        <v>1.05</v>
      </c>
      <c r="M12" s="1">
        <f t="shared" si="6"/>
        <v>1</v>
      </c>
      <c r="N12" s="292">
        <f t="shared" si="7"/>
        <v>12</v>
      </c>
      <c r="O12" s="1">
        <f t="shared" si="8"/>
        <v>266.805</v>
      </c>
      <c r="P12" s="292">
        <f t="shared" si="9"/>
        <v>60</v>
      </c>
      <c r="Q12" s="1">
        <f t="shared" si="10"/>
        <v>60</v>
      </c>
      <c r="R12" s="281"/>
      <c r="S12" s="281"/>
      <c r="T12" s="1">
        <f t="shared" si="11"/>
        <v>0</v>
      </c>
      <c r="V12" s="294" t="s">
        <v>1142</v>
      </c>
      <c r="W12" s="294" t="s">
        <v>1149</v>
      </c>
    </row>
    <row r="13">
      <c r="A13" s="281"/>
      <c r="B13" s="1" t="str">
        <f t="shared" si="1"/>
        <v/>
      </c>
      <c r="C13" s="281"/>
      <c r="D13" s="281"/>
      <c r="E13" s="1" t="str">
        <f t="shared" si="2"/>
        <v/>
      </c>
      <c r="F13" s="281"/>
      <c r="G13" s="281"/>
      <c r="H13" s="281"/>
      <c r="I13" s="281"/>
      <c r="J13" s="1" t="str">
        <f t="shared" si="3"/>
        <v/>
      </c>
      <c r="K13" s="1" t="str">
        <f t="shared" si="4"/>
        <v/>
      </c>
      <c r="L13" s="1" t="str">
        <f t="shared" si="5"/>
        <v/>
      </c>
      <c r="M13" s="1">
        <f t="shared" si="6"/>
        <v>1</v>
      </c>
      <c r="N13" s="1">
        <f t="shared" si="7"/>
        <v>0</v>
      </c>
      <c r="O13" s="1">
        <f t="shared" si="8"/>
        <v>0</v>
      </c>
      <c r="P13" s="1">
        <f t="shared" si="9"/>
        <v>0</v>
      </c>
      <c r="Q13" s="1">
        <f t="shared" si="10"/>
        <v>0</v>
      </c>
      <c r="R13" s="281"/>
      <c r="S13" s="281"/>
      <c r="T13" s="1">
        <f t="shared" si="11"/>
        <v>0</v>
      </c>
      <c r="V13" s="302"/>
    </row>
    <row r="14">
      <c r="A14" s="281"/>
      <c r="B14" s="1" t="str">
        <f t="shared" si="1"/>
        <v/>
      </c>
      <c r="C14" s="281"/>
      <c r="D14" s="281"/>
      <c r="E14" s="1" t="str">
        <f t="shared" si="2"/>
        <v/>
      </c>
      <c r="F14" s="281"/>
      <c r="G14" s="281"/>
      <c r="H14" s="281"/>
      <c r="I14" s="281"/>
      <c r="J14" s="1" t="str">
        <f t="shared" si="3"/>
        <v/>
      </c>
      <c r="K14" s="1" t="str">
        <f t="shared" si="4"/>
        <v/>
      </c>
      <c r="L14" s="1" t="str">
        <f t="shared" si="5"/>
        <v/>
      </c>
      <c r="M14" s="1">
        <f t="shared" si="6"/>
        <v>1</v>
      </c>
      <c r="N14" s="1">
        <f t="shared" si="7"/>
        <v>0</v>
      </c>
      <c r="O14" s="1">
        <f t="shared" si="8"/>
        <v>0</v>
      </c>
      <c r="P14" s="1">
        <f t="shared" si="9"/>
        <v>0</v>
      </c>
      <c r="Q14" s="1">
        <f t="shared" si="10"/>
        <v>0</v>
      </c>
      <c r="R14" s="281"/>
      <c r="S14" s="281"/>
      <c r="T14" s="1">
        <f t="shared" si="11"/>
        <v>0</v>
      </c>
    </row>
    <row r="15">
      <c r="A15" s="281"/>
      <c r="B15" s="1" t="str">
        <f t="shared" si="1"/>
        <v/>
      </c>
      <c r="C15" s="281"/>
      <c r="D15" s="281"/>
      <c r="E15" s="1" t="str">
        <f t="shared" si="2"/>
        <v/>
      </c>
      <c r="F15" s="281"/>
      <c r="G15" s="281"/>
      <c r="H15" s="281"/>
      <c r="I15" s="281"/>
      <c r="J15" s="1" t="str">
        <f t="shared" si="3"/>
        <v/>
      </c>
      <c r="K15" s="1" t="str">
        <f t="shared" si="4"/>
        <v/>
      </c>
      <c r="L15" s="1" t="str">
        <f t="shared" si="5"/>
        <v/>
      </c>
      <c r="M15" s="1">
        <f t="shared" si="6"/>
        <v>1</v>
      </c>
      <c r="N15" s="1">
        <f t="shared" si="7"/>
        <v>0</v>
      </c>
      <c r="O15" s="1">
        <f t="shared" si="8"/>
        <v>0</v>
      </c>
      <c r="P15" s="1">
        <f t="shared" si="9"/>
        <v>0</v>
      </c>
      <c r="Q15" s="1">
        <f t="shared" si="10"/>
        <v>0</v>
      </c>
      <c r="R15" s="281"/>
      <c r="S15" s="281"/>
      <c r="T15" s="1">
        <f t="shared" si="11"/>
        <v>0</v>
      </c>
    </row>
    <row r="16">
      <c r="A16" s="281"/>
      <c r="B16" s="1" t="str">
        <f t="shared" si="1"/>
        <v/>
      </c>
      <c r="C16" s="281"/>
      <c r="D16" s="281"/>
      <c r="E16" s="1" t="str">
        <f t="shared" si="2"/>
        <v/>
      </c>
      <c r="F16" s="281"/>
      <c r="G16" s="281"/>
      <c r="H16" s="281"/>
      <c r="I16" s="281"/>
      <c r="J16" s="1" t="str">
        <f t="shared" si="3"/>
        <v/>
      </c>
      <c r="K16" s="1" t="str">
        <f t="shared" si="4"/>
        <v/>
      </c>
      <c r="L16" s="1" t="str">
        <f t="shared" si="5"/>
        <v/>
      </c>
      <c r="M16" s="1">
        <f t="shared" si="6"/>
        <v>1</v>
      </c>
      <c r="N16" s="1">
        <f t="shared" si="7"/>
        <v>0</v>
      </c>
      <c r="O16" s="1">
        <f t="shared" si="8"/>
        <v>0</v>
      </c>
      <c r="P16" s="1">
        <f t="shared" si="9"/>
        <v>0</v>
      </c>
      <c r="Q16" s="1">
        <f t="shared" si="10"/>
        <v>0</v>
      </c>
      <c r="R16" s="281"/>
      <c r="S16" s="281"/>
      <c r="T16" s="1">
        <f t="shared" si="11"/>
        <v>0</v>
      </c>
    </row>
    <row r="17">
      <c r="A17" s="281"/>
      <c r="B17" s="1" t="str">
        <f t="shared" si="1"/>
        <v/>
      </c>
      <c r="C17" s="281"/>
      <c r="D17" s="281"/>
      <c r="E17" s="1" t="str">
        <f t="shared" si="2"/>
        <v/>
      </c>
      <c r="F17" s="281"/>
      <c r="G17" s="281"/>
      <c r="H17" s="281"/>
      <c r="I17" s="281"/>
      <c r="J17" s="1" t="str">
        <f t="shared" si="3"/>
        <v/>
      </c>
      <c r="K17" s="1" t="str">
        <f t="shared" si="4"/>
        <v/>
      </c>
      <c r="L17" s="1" t="str">
        <f t="shared" si="5"/>
        <v/>
      </c>
      <c r="M17" s="1">
        <f t="shared" si="6"/>
        <v>1</v>
      </c>
      <c r="N17" s="1">
        <f t="shared" si="7"/>
        <v>0</v>
      </c>
      <c r="O17" s="1">
        <f t="shared" si="8"/>
        <v>0</v>
      </c>
      <c r="P17" s="1">
        <f t="shared" si="9"/>
        <v>0</v>
      </c>
      <c r="Q17" s="1">
        <f t="shared" si="10"/>
        <v>0</v>
      </c>
      <c r="R17" s="281"/>
      <c r="S17" s="281"/>
      <c r="T17" s="1">
        <f t="shared" si="11"/>
        <v>0</v>
      </c>
    </row>
    <row r="18">
      <c r="A18" s="281"/>
      <c r="B18" s="1" t="str">
        <f t="shared" si="1"/>
        <v/>
      </c>
      <c r="C18" s="281"/>
      <c r="D18" s="281"/>
      <c r="E18" s="1" t="str">
        <f t="shared" si="2"/>
        <v/>
      </c>
      <c r="F18" s="281"/>
      <c r="G18" s="281"/>
      <c r="H18" s="281"/>
      <c r="I18" s="281"/>
      <c r="J18" s="1" t="str">
        <f t="shared" si="3"/>
        <v/>
      </c>
      <c r="K18" s="1" t="str">
        <f t="shared" si="4"/>
        <v/>
      </c>
      <c r="L18" s="1" t="str">
        <f t="shared" si="5"/>
        <v/>
      </c>
      <c r="M18" s="1">
        <f t="shared" si="6"/>
        <v>1</v>
      </c>
      <c r="N18" s="1">
        <f t="shared" si="7"/>
        <v>0</v>
      </c>
      <c r="O18" s="1">
        <f t="shared" si="8"/>
        <v>0</v>
      </c>
      <c r="P18" s="1">
        <f t="shared" si="9"/>
        <v>0</v>
      </c>
      <c r="Q18" s="1">
        <f t="shared" si="10"/>
        <v>0</v>
      </c>
      <c r="R18" s="281"/>
      <c r="S18" s="281"/>
      <c r="T18" s="1">
        <f t="shared" si="11"/>
        <v>0</v>
      </c>
    </row>
    <row r="19">
      <c r="A19" s="281"/>
      <c r="B19" s="1" t="str">
        <f t="shared" si="1"/>
        <v/>
      </c>
      <c r="C19" s="281"/>
      <c r="D19" s="281"/>
      <c r="E19" s="1" t="str">
        <f t="shared" si="2"/>
        <v/>
      </c>
      <c r="F19" s="281"/>
      <c r="G19" s="281"/>
      <c r="H19" s="281"/>
      <c r="I19" s="281"/>
      <c r="J19" s="1" t="str">
        <f t="shared" si="3"/>
        <v/>
      </c>
      <c r="K19" s="1" t="str">
        <f t="shared" si="4"/>
        <v/>
      </c>
      <c r="L19" s="1" t="str">
        <f t="shared" si="5"/>
        <v/>
      </c>
      <c r="M19" s="1">
        <f t="shared" si="6"/>
        <v>1</v>
      </c>
      <c r="N19" s="1">
        <f t="shared" si="7"/>
        <v>0</v>
      </c>
      <c r="O19" s="1">
        <f t="shared" si="8"/>
        <v>0</v>
      </c>
      <c r="P19" s="1">
        <f t="shared" si="9"/>
        <v>0</v>
      </c>
      <c r="Q19" s="1">
        <f t="shared" si="10"/>
        <v>0</v>
      </c>
      <c r="R19" s="281"/>
      <c r="S19" s="281"/>
      <c r="T19" s="1">
        <f t="shared" si="11"/>
        <v>0</v>
      </c>
    </row>
    <row r="20">
      <c r="A20" s="281"/>
      <c r="B20" s="1" t="str">
        <f t="shared" si="1"/>
        <v/>
      </c>
      <c r="C20" s="281"/>
      <c r="D20" s="281"/>
      <c r="E20" s="1" t="str">
        <f t="shared" si="2"/>
        <v/>
      </c>
      <c r="F20" s="281"/>
      <c r="G20" s="281"/>
      <c r="H20" s="281"/>
      <c r="I20" s="281"/>
      <c r="J20" s="1" t="str">
        <f t="shared" si="3"/>
        <v/>
      </c>
      <c r="K20" s="1" t="str">
        <f t="shared" si="4"/>
        <v/>
      </c>
      <c r="L20" s="1" t="str">
        <f t="shared" si="5"/>
        <v/>
      </c>
      <c r="M20" s="1">
        <f t="shared" si="6"/>
        <v>1</v>
      </c>
      <c r="N20" s="1">
        <f t="shared" si="7"/>
        <v>0</v>
      </c>
      <c r="O20" s="1">
        <f t="shared" si="8"/>
        <v>0</v>
      </c>
      <c r="P20" s="1">
        <f t="shared" si="9"/>
        <v>0</v>
      </c>
      <c r="Q20" s="1">
        <f t="shared" si="10"/>
        <v>0</v>
      </c>
      <c r="R20" s="281"/>
      <c r="S20" s="281"/>
      <c r="T20" s="1">
        <f t="shared" si="11"/>
        <v>0</v>
      </c>
    </row>
    <row r="21" ht="15.75" customHeight="1">
      <c r="A21" s="281"/>
      <c r="B21" s="1" t="str">
        <f t="shared" si="1"/>
        <v/>
      </c>
      <c r="C21" s="281"/>
      <c r="D21" s="281"/>
      <c r="E21" s="1" t="str">
        <f t="shared" si="2"/>
        <v/>
      </c>
      <c r="F21" s="281"/>
      <c r="G21" s="281"/>
      <c r="H21" s="281"/>
      <c r="I21" s="281"/>
      <c r="J21" s="1" t="str">
        <f t="shared" si="3"/>
        <v/>
      </c>
      <c r="K21" s="1" t="str">
        <f t="shared" si="4"/>
        <v/>
      </c>
      <c r="L21" s="1" t="str">
        <f t="shared" si="5"/>
        <v/>
      </c>
      <c r="M21" s="1">
        <f t="shared" si="6"/>
        <v>1</v>
      </c>
      <c r="N21" s="1">
        <f t="shared" si="7"/>
        <v>0</v>
      </c>
      <c r="O21" s="1">
        <f t="shared" si="8"/>
        <v>0</v>
      </c>
      <c r="P21" s="1">
        <f t="shared" si="9"/>
        <v>0</v>
      </c>
      <c r="Q21" s="1">
        <f t="shared" si="10"/>
        <v>0</v>
      </c>
      <c r="R21" s="281"/>
      <c r="S21" s="281"/>
      <c r="T21" s="1">
        <f t="shared" si="11"/>
        <v>0</v>
      </c>
    </row>
    <row r="22" ht="15.75" customHeight="1">
      <c r="A22" s="281"/>
      <c r="B22" s="1" t="str">
        <f t="shared" si="1"/>
        <v/>
      </c>
      <c r="C22" s="281"/>
      <c r="D22" s="281"/>
      <c r="E22" s="1" t="str">
        <f t="shared" si="2"/>
        <v/>
      </c>
      <c r="F22" s="281"/>
      <c r="G22" s="281"/>
      <c r="H22" s="281"/>
      <c r="I22" s="281"/>
      <c r="J22" s="1" t="str">
        <f t="shared" si="3"/>
        <v/>
      </c>
      <c r="K22" s="1" t="str">
        <f t="shared" si="4"/>
        <v/>
      </c>
      <c r="L22" s="1" t="str">
        <f t="shared" si="5"/>
        <v/>
      </c>
      <c r="M22" s="1">
        <f t="shared" si="6"/>
        <v>1</v>
      </c>
      <c r="N22" s="1">
        <f t="shared" si="7"/>
        <v>0</v>
      </c>
      <c r="O22" s="1">
        <f t="shared" si="8"/>
        <v>0</v>
      </c>
      <c r="P22" s="1">
        <f t="shared" si="9"/>
        <v>0</v>
      </c>
      <c r="Q22" s="1">
        <f t="shared" si="10"/>
        <v>0</v>
      </c>
      <c r="R22" s="281"/>
      <c r="S22" s="281"/>
      <c r="T22" s="1">
        <f t="shared" si="11"/>
        <v>0</v>
      </c>
    </row>
    <row r="23" ht="15.75" customHeight="1">
      <c r="A23" s="281"/>
      <c r="B23" s="1" t="str">
        <f t="shared" si="1"/>
        <v/>
      </c>
      <c r="C23" s="281"/>
      <c r="D23" s="281"/>
      <c r="E23" s="1" t="str">
        <f t="shared" si="2"/>
        <v/>
      </c>
      <c r="F23" s="281"/>
      <c r="G23" s="281"/>
      <c r="H23" s="281"/>
      <c r="I23" s="281"/>
      <c r="J23" s="1" t="str">
        <f t="shared" si="3"/>
        <v/>
      </c>
      <c r="K23" s="1" t="str">
        <f t="shared" si="4"/>
        <v/>
      </c>
      <c r="L23" s="1" t="str">
        <f t="shared" si="5"/>
        <v/>
      </c>
      <c r="M23" s="1">
        <f t="shared" si="6"/>
        <v>1</v>
      </c>
      <c r="N23" s="1">
        <f t="shared" si="7"/>
        <v>0</v>
      </c>
      <c r="O23" s="1">
        <f t="shared" si="8"/>
        <v>0</v>
      </c>
      <c r="P23" s="1">
        <f t="shared" si="9"/>
        <v>0</v>
      </c>
      <c r="Q23" s="1">
        <f t="shared" si="10"/>
        <v>0</v>
      </c>
      <c r="R23" s="281"/>
      <c r="S23" s="281"/>
      <c r="T23" s="1">
        <f t="shared" si="11"/>
        <v>0</v>
      </c>
    </row>
    <row r="24" ht="15.75" customHeight="1">
      <c r="A24" s="281"/>
      <c r="B24" s="1" t="str">
        <f t="shared" si="1"/>
        <v/>
      </c>
      <c r="C24" s="281"/>
      <c r="D24" s="281"/>
      <c r="E24" s="1" t="str">
        <f t="shared" si="2"/>
        <v/>
      </c>
      <c r="F24" s="281"/>
      <c r="G24" s="281"/>
      <c r="H24" s="281"/>
      <c r="I24" s="281"/>
      <c r="J24" s="1" t="str">
        <f t="shared" si="3"/>
        <v/>
      </c>
      <c r="K24" s="1" t="str">
        <f t="shared" si="4"/>
        <v/>
      </c>
      <c r="L24" s="1" t="str">
        <f t="shared" si="5"/>
        <v/>
      </c>
      <c r="M24" s="1">
        <f t="shared" si="6"/>
        <v>1</v>
      </c>
      <c r="N24" s="1">
        <f t="shared" si="7"/>
        <v>0</v>
      </c>
      <c r="O24" s="1">
        <f t="shared" si="8"/>
        <v>0</v>
      </c>
      <c r="P24" s="1">
        <f t="shared" si="9"/>
        <v>0</v>
      </c>
      <c r="Q24" s="1">
        <f t="shared" si="10"/>
        <v>0</v>
      </c>
      <c r="R24" s="281"/>
      <c r="S24" s="281"/>
      <c r="T24" s="1">
        <f t="shared" si="11"/>
        <v>0</v>
      </c>
    </row>
    <row r="25" ht="15.75" customHeight="1">
      <c r="A25" s="281"/>
      <c r="B25" s="1" t="str">
        <f t="shared" si="1"/>
        <v/>
      </c>
      <c r="C25" s="281"/>
      <c r="D25" s="281"/>
      <c r="E25" s="1" t="str">
        <f t="shared" si="2"/>
        <v/>
      </c>
      <c r="F25" s="281"/>
      <c r="G25" s="281"/>
      <c r="H25" s="281"/>
      <c r="I25" s="281"/>
      <c r="J25" s="1" t="str">
        <f t="shared" si="3"/>
        <v/>
      </c>
      <c r="K25" s="1" t="str">
        <f t="shared" si="4"/>
        <v/>
      </c>
      <c r="L25" s="1" t="str">
        <f t="shared" si="5"/>
        <v/>
      </c>
      <c r="M25" s="1">
        <f t="shared" si="6"/>
        <v>1</v>
      </c>
      <c r="N25" s="1">
        <f t="shared" si="7"/>
        <v>0</v>
      </c>
      <c r="O25" s="1">
        <f t="shared" si="8"/>
        <v>0</v>
      </c>
      <c r="P25" s="1">
        <f t="shared" si="9"/>
        <v>0</v>
      </c>
      <c r="Q25" s="1">
        <f t="shared" si="10"/>
        <v>0</v>
      </c>
      <c r="R25" s="281"/>
      <c r="S25" s="281"/>
      <c r="T25" s="1">
        <f t="shared" si="11"/>
        <v>0</v>
      </c>
    </row>
    <row r="26" ht="15.75" customHeight="1">
      <c r="A26" s="281"/>
      <c r="B26" s="1" t="str">
        <f t="shared" si="1"/>
        <v/>
      </c>
      <c r="C26" s="281"/>
      <c r="D26" s="281"/>
      <c r="E26" s="1" t="str">
        <f t="shared" si="2"/>
        <v/>
      </c>
      <c r="F26" s="281"/>
      <c r="G26" s="281"/>
      <c r="H26" s="281"/>
      <c r="I26" s="281"/>
      <c r="J26" s="1" t="str">
        <f t="shared" si="3"/>
        <v/>
      </c>
      <c r="K26" s="1" t="str">
        <f t="shared" si="4"/>
        <v/>
      </c>
      <c r="L26" s="1" t="str">
        <f t="shared" si="5"/>
        <v/>
      </c>
      <c r="M26" s="1">
        <f t="shared" si="6"/>
        <v>1</v>
      </c>
      <c r="N26" s="1">
        <f t="shared" si="7"/>
        <v>0</v>
      </c>
      <c r="O26" s="1">
        <f t="shared" si="8"/>
        <v>0</v>
      </c>
      <c r="P26" s="1">
        <f t="shared" si="9"/>
        <v>0</v>
      </c>
      <c r="Q26" s="1">
        <f t="shared" si="10"/>
        <v>0</v>
      </c>
      <c r="R26" s="281"/>
      <c r="S26" s="281"/>
      <c r="T26" s="1">
        <f t="shared" si="11"/>
        <v>0</v>
      </c>
    </row>
    <row r="27" ht="15.75" customHeight="1">
      <c r="A27" s="281"/>
      <c r="B27" s="1" t="str">
        <f t="shared" si="1"/>
        <v/>
      </c>
      <c r="C27" s="281"/>
      <c r="D27" s="281"/>
      <c r="E27" s="1" t="str">
        <f t="shared" si="2"/>
        <v/>
      </c>
      <c r="F27" s="281"/>
      <c r="G27" s="281"/>
      <c r="H27" s="281"/>
      <c r="I27" s="281"/>
      <c r="J27" s="1" t="str">
        <f t="shared" si="3"/>
        <v/>
      </c>
      <c r="K27" s="1" t="str">
        <f t="shared" si="4"/>
        <v/>
      </c>
      <c r="L27" s="1" t="str">
        <f t="shared" si="5"/>
        <v/>
      </c>
      <c r="M27" s="1">
        <f t="shared" si="6"/>
        <v>1</v>
      </c>
      <c r="N27" s="1">
        <f t="shared" si="7"/>
        <v>0</v>
      </c>
      <c r="O27" s="1">
        <f t="shared" si="8"/>
        <v>0</v>
      </c>
      <c r="P27" s="1">
        <f t="shared" si="9"/>
        <v>0</v>
      </c>
      <c r="Q27" s="1">
        <f t="shared" si="10"/>
        <v>0</v>
      </c>
      <c r="R27" s="281"/>
      <c r="S27" s="281"/>
      <c r="T27" s="1">
        <f t="shared" si="11"/>
        <v>0</v>
      </c>
    </row>
    <row r="28" ht="15.75" customHeight="1">
      <c r="A28" s="281"/>
      <c r="B28" s="1" t="str">
        <f t="shared" si="1"/>
        <v/>
      </c>
      <c r="C28" s="281"/>
      <c r="D28" s="281"/>
      <c r="E28" s="1" t="str">
        <f t="shared" si="2"/>
        <v/>
      </c>
      <c r="F28" s="281"/>
      <c r="G28" s="281"/>
      <c r="H28" s="281"/>
      <c r="I28" s="281"/>
      <c r="J28" s="1" t="str">
        <f t="shared" si="3"/>
        <v/>
      </c>
      <c r="K28" s="1" t="str">
        <f t="shared" si="4"/>
        <v/>
      </c>
      <c r="L28" s="1" t="str">
        <f t="shared" si="5"/>
        <v/>
      </c>
      <c r="M28" s="1">
        <f t="shared" si="6"/>
        <v>1</v>
      </c>
      <c r="N28" s="1">
        <f t="shared" si="7"/>
        <v>0</v>
      </c>
      <c r="O28" s="1">
        <f t="shared" si="8"/>
        <v>0</v>
      </c>
      <c r="P28" s="1">
        <f t="shared" si="9"/>
        <v>0</v>
      </c>
      <c r="Q28" s="1">
        <f t="shared" si="10"/>
        <v>0</v>
      </c>
      <c r="R28" s="281"/>
      <c r="S28" s="281"/>
      <c r="T28" s="1">
        <f t="shared" si="11"/>
        <v>0</v>
      </c>
    </row>
    <row r="29" ht="15.75" customHeight="1">
      <c r="A29" s="281"/>
      <c r="B29" s="1" t="str">
        <f t="shared" si="1"/>
        <v/>
      </c>
      <c r="C29" s="281"/>
      <c r="D29" s="281"/>
      <c r="E29" s="1" t="str">
        <f t="shared" si="2"/>
        <v/>
      </c>
      <c r="F29" s="281"/>
      <c r="G29" s="281"/>
      <c r="H29" s="281"/>
      <c r="I29" s="281"/>
      <c r="J29" s="1" t="str">
        <f t="shared" si="3"/>
        <v/>
      </c>
      <c r="K29" s="1" t="str">
        <f t="shared" si="4"/>
        <v/>
      </c>
      <c r="L29" s="1" t="str">
        <f t="shared" si="5"/>
        <v/>
      </c>
      <c r="M29" s="1">
        <f t="shared" si="6"/>
        <v>1</v>
      </c>
      <c r="N29" s="1">
        <f t="shared" si="7"/>
        <v>0</v>
      </c>
      <c r="O29" s="1">
        <f t="shared" si="8"/>
        <v>0</v>
      </c>
      <c r="P29" s="1">
        <f t="shared" si="9"/>
        <v>0</v>
      </c>
      <c r="Q29" s="1">
        <f t="shared" si="10"/>
        <v>0</v>
      </c>
      <c r="R29" s="281"/>
      <c r="S29" s="281"/>
      <c r="T29" s="1">
        <f t="shared" si="11"/>
        <v>0</v>
      </c>
    </row>
    <row r="30" ht="15.75" customHeight="1">
      <c r="A30" s="281"/>
      <c r="B30" s="1" t="str">
        <f t="shared" si="1"/>
        <v/>
      </c>
      <c r="C30" s="281"/>
      <c r="D30" s="281"/>
      <c r="E30" s="1" t="str">
        <f t="shared" si="2"/>
        <v/>
      </c>
      <c r="F30" s="281"/>
      <c r="G30" s="281"/>
      <c r="H30" s="281"/>
      <c r="I30" s="281"/>
      <c r="J30" s="1" t="str">
        <f t="shared" si="3"/>
        <v/>
      </c>
      <c r="K30" s="1" t="str">
        <f t="shared" si="4"/>
        <v/>
      </c>
      <c r="L30" s="1" t="str">
        <f t="shared" si="5"/>
        <v/>
      </c>
      <c r="M30" s="1">
        <f t="shared" si="6"/>
        <v>1</v>
      </c>
      <c r="N30" s="1">
        <f t="shared" si="7"/>
        <v>0</v>
      </c>
      <c r="O30" s="1">
        <f t="shared" si="8"/>
        <v>0</v>
      </c>
      <c r="P30" s="1">
        <f t="shared" si="9"/>
        <v>0</v>
      </c>
      <c r="Q30" s="1">
        <f t="shared" si="10"/>
        <v>0</v>
      </c>
      <c r="R30" s="281"/>
      <c r="S30" s="281"/>
      <c r="T30" s="1">
        <f t="shared" si="11"/>
        <v>0</v>
      </c>
    </row>
    <row r="31" ht="15.75" customHeight="1">
      <c r="A31" s="281"/>
      <c r="B31" s="1" t="str">
        <f t="shared" si="1"/>
        <v/>
      </c>
      <c r="C31" s="281"/>
      <c r="D31" s="281"/>
      <c r="E31" s="1" t="str">
        <f t="shared" si="2"/>
        <v/>
      </c>
      <c r="F31" s="281"/>
      <c r="G31" s="281"/>
      <c r="H31" s="281"/>
      <c r="I31" s="281"/>
      <c r="J31" s="1" t="str">
        <f t="shared" si="3"/>
        <v/>
      </c>
      <c r="K31" s="1" t="str">
        <f t="shared" si="4"/>
        <v/>
      </c>
      <c r="L31" s="1" t="str">
        <f t="shared" si="5"/>
        <v/>
      </c>
      <c r="M31" s="1">
        <f t="shared" si="6"/>
        <v>1</v>
      </c>
      <c r="N31" s="1">
        <f t="shared" si="7"/>
        <v>0</v>
      </c>
      <c r="O31" s="1">
        <f t="shared" si="8"/>
        <v>0</v>
      </c>
      <c r="P31" s="1">
        <f t="shared" si="9"/>
        <v>0</v>
      </c>
      <c r="Q31" s="1">
        <f t="shared" si="10"/>
        <v>0</v>
      </c>
      <c r="R31" s="281"/>
      <c r="S31" s="281"/>
      <c r="T31" s="1">
        <f t="shared" si="11"/>
        <v>0</v>
      </c>
    </row>
    <row r="32" ht="15.75" customHeight="1">
      <c r="A32" s="281"/>
      <c r="B32" s="1" t="str">
        <f t="shared" si="1"/>
        <v/>
      </c>
      <c r="C32" s="281"/>
      <c r="D32" s="281"/>
      <c r="E32" s="1" t="str">
        <f t="shared" si="2"/>
        <v/>
      </c>
      <c r="F32" s="281"/>
      <c r="G32" s="281"/>
      <c r="H32" s="281"/>
      <c r="I32" s="281"/>
      <c r="J32" s="1" t="str">
        <f t="shared" si="3"/>
        <v/>
      </c>
      <c r="K32" s="1" t="str">
        <f t="shared" si="4"/>
        <v/>
      </c>
      <c r="L32" s="1" t="str">
        <f t="shared" si="5"/>
        <v/>
      </c>
      <c r="M32" s="1">
        <f t="shared" si="6"/>
        <v>1</v>
      </c>
      <c r="N32" s="1">
        <f t="shared" si="7"/>
        <v>0</v>
      </c>
      <c r="O32" s="1">
        <f t="shared" si="8"/>
        <v>0</v>
      </c>
      <c r="P32" s="1">
        <f t="shared" si="9"/>
        <v>0</v>
      </c>
      <c r="Q32" s="1">
        <f t="shared" si="10"/>
        <v>0</v>
      </c>
      <c r="R32" s="281"/>
      <c r="S32" s="281"/>
      <c r="T32" s="1">
        <f t="shared" si="11"/>
        <v>0</v>
      </c>
    </row>
    <row r="33" ht="15.75" customHeight="1">
      <c r="A33" s="281"/>
      <c r="B33" s="1" t="str">
        <f t="shared" si="1"/>
        <v/>
      </c>
      <c r="C33" s="281"/>
      <c r="D33" s="281"/>
      <c r="E33" s="1" t="str">
        <f t="shared" si="2"/>
        <v/>
      </c>
      <c r="F33" s="281"/>
      <c r="G33" s="281"/>
      <c r="H33" s="281"/>
      <c r="I33" s="281"/>
      <c r="J33" s="1" t="str">
        <f t="shared" si="3"/>
        <v/>
      </c>
      <c r="K33" s="1" t="str">
        <f t="shared" si="4"/>
        <v/>
      </c>
      <c r="L33" s="1" t="str">
        <f t="shared" si="5"/>
        <v/>
      </c>
      <c r="M33" s="1">
        <f t="shared" si="6"/>
        <v>1</v>
      </c>
      <c r="N33" s="1">
        <f t="shared" si="7"/>
        <v>0</v>
      </c>
      <c r="O33" s="1">
        <f t="shared" si="8"/>
        <v>0</v>
      </c>
      <c r="P33" s="1">
        <f t="shared" si="9"/>
        <v>0</v>
      </c>
      <c r="Q33" s="1">
        <f t="shared" si="10"/>
        <v>0</v>
      </c>
      <c r="R33" s="281"/>
      <c r="S33" s="281"/>
      <c r="T33" s="1">
        <f t="shared" si="11"/>
        <v>0</v>
      </c>
    </row>
    <row r="34" ht="15.75" customHeight="1">
      <c r="A34" s="281"/>
      <c r="B34" s="1" t="str">
        <f t="shared" si="1"/>
        <v/>
      </c>
      <c r="C34" s="281"/>
      <c r="D34" s="281"/>
      <c r="E34" s="1" t="str">
        <f t="shared" si="2"/>
        <v/>
      </c>
      <c r="F34" s="281"/>
      <c r="G34" s="281"/>
      <c r="H34" s="281"/>
      <c r="I34" s="281"/>
      <c r="J34" s="1" t="str">
        <f t="shared" si="3"/>
        <v/>
      </c>
      <c r="K34" s="1" t="str">
        <f t="shared" si="4"/>
        <v/>
      </c>
      <c r="L34" s="1" t="str">
        <f t="shared" si="5"/>
        <v/>
      </c>
      <c r="M34" s="1">
        <f t="shared" si="6"/>
        <v>1</v>
      </c>
      <c r="N34" s="1">
        <f t="shared" si="7"/>
        <v>0</v>
      </c>
      <c r="O34" s="1">
        <f t="shared" si="8"/>
        <v>0</v>
      </c>
      <c r="P34" s="1">
        <f t="shared" si="9"/>
        <v>0</v>
      </c>
      <c r="Q34" s="1">
        <f t="shared" si="10"/>
        <v>0</v>
      </c>
      <c r="R34" s="281"/>
      <c r="S34" s="281"/>
      <c r="T34" s="1">
        <f t="shared" si="11"/>
        <v>0</v>
      </c>
    </row>
    <row r="35" ht="15.75" customHeight="1">
      <c r="A35" s="281"/>
      <c r="B35" s="1" t="str">
        <f t="shared" si="1"/>
        <v/>
      </c>
      <c r="C35" s="281"/>
      <c r="D35" s="281"/>
      <c r="E35" s="1" t="str">
        <f t="shared" si="2"/>
        <v/>
      </c>
      <c r="F35" s="281"/>
      <c r="G35" s="281"/>
      <c r="H35" s="281"/>
      <c r="I35" s="281"/>
      <c r="J35" s="1" t="str">
        <f t="shared" si="3"/>
        <v/>
      </c>
      <c r="K35" s="1" t="str">
        <f t="shared" si="4"/>
        <v/>
      </c>
      <c r="L35" s="1" t="str">
        <f t="shared" si="5"/>
        <v/>
      </c>
      <c r="M35" s="1">
        <f t="shared" si="6"/>
        <v>1</v>
      </c>
      <c r="N35" s="1">
        <f t="shared" si="7"/>
        <v>0</v>
      </c>
      <c r="O35" s="1">
        <f t="shared" si="8"/>
        <v>0</v>
      </c>
      <c r="P35" s="1">
        <f t="shared" si="9"/>
        <v>0</v>
      </c>
      <c r="Q35" s="1">
        <f t="shared" si="10"/>
        <v>0</v>
      </c>
      <c r="R35" s="281"/>
      <c r="S35" s="281"/>
      <c r="T35" s="1">
        <f t="shared" si="11"/>
        <v>0</v>
      </c>
    </row>
    <row r="36" ht="15.75" customHeight="1">
      <c r="A36" s="281"/>
      <c r="B36" s="1" t="str">
        <f t="shared" si="1"/>
        <v/>
      </c>
      <c r="C36" s="281"/>
      <c r="D36" s="281"/>
      <c r="E36" s="1" t="str">
        <f t="shared" si="2"/>
        <v/>
      </c>
      <c r="F36" s="281"/>
      <c r="G36" s="281"/>
      <c r="H36" s="281"/>
      <c r="I36" s="281"/>
      <c r="J36" s="1" t="str">
        <f t="shared" si="3"/>
        <v/>
      </c>
      <c r="K36" s="1" t="str">
        <f t="shared" si="4"/>
        <v/>
      </c>
      <c r="L36" s="1" t="str">
        <f t="shared" si="5"/>
        <v/>
      </c>
      <c r="M36" s="1">
        <f t="shared" si="6"/>
        <v>1</v>
      </c>
      <c r="N36" s="1">
        <f t="shared" si="7"/>
        <v>0</v>
      </c>
      <c r="O36" s="1">
        <f t="shared" si="8"/>
        <v>0</v>
      </c>
      <c r="P36" s="1">
        <f t="shared" si="9"/>
        <v>0</v>
      </c>
      <c r="Q36" s="1">
        <f t="shared" si="10"/>
        <v>0</v>
      </c>
      <c r="R36" s="281"/>
      <c r="S36" s="281"/>
      <c r="T36" s="1">
        <f t="shared" si="11"/>
        <v>0</v>
      </c>
    </row>
    <row r="37" ht="15.75" customHeight="1">
      <c r="A37" s="281"/>
      <c r="B37" s="1" t="str">
        <f t="shared" si="1"/>
        <v/>
      </c>
      <c r="C37" s="281"/>
      <c r="D37" s="281"/>
      <c r="E37" s="1" t="str">
        <f t="shared" si="2"/>
        <v/>
      </c>
      <c r="F37" s="281"/>
      <c r="G37" s="281"/>
      <c r="H37" s="281"/>
      <c r="I37" s="281"/>
      <c r="J37" s="1" t="str">
        <f t="shared" si="3"/>
        <v/>
      </c>
      <c r="K37" s="1" t="str">
        <f t="shared" si="4"/>
        <v/>
      </c>
      <c r="L37" s="1" t="str">
        <f t="shared" si="5"/>
        <v/>
      </c>
      <c r="M37" s="1">
        <f t="shared" si="6"/>
        <v>1</v>
      </c>
      <c r="N37" s="1">
        <f t="shared" si="7"/>
        <v>0</v>
      </c>
      <c r="O37" s="1">
        <f t="shared" si="8"/>
        <v>0</v>
      </c>
      <c r="P37" s="1">
        <f t="shared" si="9"/>
        <v>0</v>
      </c>
      <c r="Q37" s="1">
        <f t="shared" si="10"/>
        <v>0</v>
      </c>
      <c r="R37" s="281"/>
      <c r="S37" s="281"/>
      <c r="T37" s="1">
        <f t="shared" si="11"/>
        <v>0</v>
      </c>
    </row>
    <row r="38" ht="15.75" customHeight="1">
      <c r="A38" s="281"/>
      <c r="B38" s="1" t="str">
        <f t="shared" si="1"/>
        <v/>
      </c>
      <c r="C38" s="281"/>
      <c r="D38" s="281"/>
      <c r="E38" s="1" t="str">
        <f t="shared" si="2"/>
        <v/>
      </c>
      <c r="F38" s="281"/>
      <c r="G38" s="281"/>
      <c r="H38" s="281"/>
      <c r="I38" s="281"/>
      <c r="J38" s="1" t="str">
        <f t="shared" si="3"/>
        <v/>
      </c>
      <c r="K38" s="1" t="str">
        <f t="shared" si="4"/>
        <v/>
      </c>
      <c r="L38" s="1" t="str">
        <f t="shared" si="5"/>
        <v/>
      </c>
      <c r="M38" s="1">
        <f t="shared" si="6"/>
        <v>1</v>
      </c>
      <c r="N38" s="1">
        <f t="shared" si="7"/>
        <v>0</v>
      </c>
      <c r="O38" s="1">
        <f t="shared" si="8"/>
        <v>0</v>
      </c>
      <c r="P38" s="1">
        <f t="shared" si="9"/>
        <v>0</v>
      </c>
      <c r="Q38" s="1">
        <f t="shared" si="10"/>
        <v>0</v>
      </c>
      <c r="R38" s="281"/>
      <c r="S38" s="281"/>
      <c r="T38" s="1">
        <f t="shared" si="11"/>
        <v>0</v>
      </c>
    </row>
    <row r="39" ht="15.75" customHeight="1">
      <c r="A39" s="281"/>
      <c r="B39" s="1" t="str">
        <f t="shared" si="1"/>
        <v/>
      </c>
      <c r="C39" s="281"/>
      <c r="D39" s="281"/>
      <c r="E39" s="1" t="str">
        <f t="shared" si="2"/>
        <v/>
      </c>
      <c r="F39" s="281"/>
      <c r="G39" s="281"/>
      <c r="H39" s="281"/>
      <c r="I39" s="281"/>
      <c r="J39" s="1" t="str">
        <f t="shared" si="3"/>
        <v/>
      </c>
      <c r="K39" s="1" t="str">
        <f t="shared" si="4"/>
        <v/>
      </c>
      <c r="L39" s="1" t="str">
        <f t="shared" si="5"/>
        <v/>
      </c>
      <c r="M39" s="1">
        <f t="shared" si="6"/>
        <v>1</v>
      </c>
      <c r="N39" s="1">
        <f t="shared" si="7"/>
        <v>0</v>
      </c>
      <c r="O39" s="1">
        <f t="shared" si="8"/>
        <v>0</v>
      </c>
      <c r="P39" s="1">
        <f t="shared" si="9"/>
        <v>0</v>
      </c>
      <c r="Q39" s="1">
        <f t="shared" si="10"/>
        <v>0</v>
      </c>
      <c r="R39" s="281"/>
      <c r="S39" s="281"/>
      <c r="T39" s="1">
        <f t="shared" si="11"/>
        <v>0</v>
      </c>
    </row>
    <row r="40" ht="15.75" customHeight="1">
      <c r="A40" s="281"/>
      <c r="B40" s="1" t="str">
        <f t="shared" si="1"/>
        <v/>
      </c>
      <c r="C40" s="281"/>
      <c r="D40" s="281"/>
      <c r="E40" s="1" t="str">
        <f t="shared" si="2"/>
        <v/>
      </c>
      <c r="F40" s="281"/>
      <c r="G40" s="281"/>
      <c r="H40" s="281"/>
      <c r="I40" s="281"/>
      <c r="J40" s="1" t="str">
        <f t="shared" si="3"/>
        <v/>
      </c>
      <c r="K40" s="1" t="str">
        <f t="shared" si="4"/>
        <v/>
      </c>
      <c r="L40" s="1" t="str">
        <f t="shared" si="5"/>
        <v/>
      </c>
      <c r="M40" s="1">
        <f t="shared" si="6"/>
        <v>1</v>
      </c>
      <c r="N40" s="1">
        <f t="shared" si="7"/>
        <v>0</v>
      </c>
      <c r="O40" s="1">
        <f t="shared" si="8"/>
        <v>0</v>
      </c>
      <c r="P40" s="1">
        <f t="shared" si="9"/>
        <v>0</v>
      </c>
      <c r="Q40" s="1">
        <f t="shared" si="10"/>
        <v>0</v>
      </c>
      <c r="R40" s="281"/>
      <c r="S40" s="281"/>
      <c r="T40" s="1">
        <f t="shared" si="11"/>
        <v>0</v>
      </c>
    </row>
    <row r="41" ht="15.75" customHeight="1">
      <c r="A41" s="281"/>
      <c r="B41" s="1" t="str">
        <f t="shared" si="1"/>
        <v/>
      </c>
      <c r="C41" s="281"/>
      <c r="D41" s="281"/>
      <c r="E41" s="1" t="str">
        <f t="shared" si="2"/>
        <v/>
      </c>
      <c r="F41" s="281"/>
      <c r="G41" s="281"/>
      <c r="H41" s="281"/>
      <c r="I41" s="281"/>
      <c r="J41" s="1" t="str">
        <f t="shared" si="3"/>
        <v/>
      </c>
      <c r="K41" s="1" t="str">
        <f t="shared" si="4"/>
        <v/>
      </c>
      <c r="L41" s="1" t="str">
        <f t="shared" si="5"/>
        <v/>
      </c>
      <c r="M41" s="1">
        <f t="shared" si="6"/>
        <v>1</v>
      </c>
      <c r="N41" s="1">
        <f t="shared" si="7"/>
        <v>0</v>
      </c>
      <c r="O41" s="1">
        <f t="shared" si="8"/>
        <v>0</v>
      </c>
      <c r="P41" s="1">
        <f t="shared" si="9"/>
        <v>0</v>
      </c>
      <c r="Q41" s="1">
        <f t="shared" si="10"/>
        <v>0</v>
      </c>
      <c r="R41" s="281"/>
      <c r="S41" s="281"/>
      <c r="T41" s="1">
        <f t="shared" si="11"/>
        <v>0</v>
      </c>
    </row>
    <row r="42" ht="15.75" customHeight="1">
      <c r="A42" s="281"/>
      <c r="B42" s="1" t="str">
        <f t="shared" si="1"/>
        <v/>
      </c>
      <c r="C42" s="281"/>
      <c r="D42" s="281"/>
      <c r="E42" s="1" t="str">
        <f t="shared" si="2"/>
        <v/>
      </c>
      <c r="F42" s="281"/>
      <c r="G42" s="281"/>
      <c r="H42" s="281"/>
      <c r="I42" s="281"/>
      <c r="J42" s="1" t="str">
        <f t="shared" si="3"/>
        <v/>
      </c>
      <c r="K42" s="1" t="str">
        <f t="shared" si="4"/>
        <v/>
      </c>
      <c r="L42" s="1" t="str">
        <f t="shared" si="5"/>
        <v/>
      </c>
      <c r="M42" s="1">
        <f t="shared" si="6"/>
        <v>1</v>
      </c>
      <c r="N42" s="1">
        <f t="shared" si="7"/>
        <v>0</v>
      </c>
      <c r="O42" s="1">
        <f t="shared" si="8"/>
        <v>0</v>
      </c>
      <c r="P42" s="1">
        <f t="shared" si="9"/>
        <v>0</v>
      </c>
      <c r="Q42" s="1">
        <f t="shared" si="10"/>
        <v>0</v>
      </c>
      <c r="R42" s="281"/>
      <c r="S42" s="281"/>
      <c r="T42" s="1">
        <f t="shared" si="11"/>
        <v>0</v>
      </c>
    </row>
    <row r="43" ht="15.75" customHeight="1">
      <c r="A43" s="281"/>
      <c r="B43" s="1" t="str">
        <f t="shared" si="1"/>
        <v/>
      </c>
      <c r="C43" s="281"/>
      <c r="D43" s="281"/>
      <c r="E43" s="1" t="str">
        <f t="shared" si="2"/>
        <v/>
      </c>
      <c r="F43" s="281"/>
      <c r="G43" s="281"/>
      <c r="H43" s="281"/>
      <c r="I43" s="281"/>
      <c r="J43" s="1" t="str">
        <f t="shared" si="3"/>
        <v/>
      </c>
      <c r="K43" s="1" t="str">
        <f t="shared" si="4"/>
        <v/>
      </c>
      <c r="L43" s="1" t="str">
        <f t="shared" si="5"/>
        <v/>
      </c>
      <c r="M43" s="1">
        <f t="shared" si="6"/>
        <v>1</v>
      </c>
      <c r="N43" s="1">
        <f t="shared" si="7"/>
        <v>0</v>
      </c>
      <c r="O43" s="1">
        <f t="shared" si="8"/>
        <v>0</v>
      </c>
      <c r="P43" s="1">
        <f t="shared" si="9"/>
        <v>0</v>
      </c>
      <c r="Q43" s="1">
        <f t="shared" si="10"/>
        <v>0</v>
      </c>
      <c r="R43" s="281"/>
      <c r="S43" s="281"/>
      <c r="T43" s="1">
        <f t="shared" si="11"/>
        <v>0</v>
      </c>
    </row>
    <row r="44" ht="15.75" customHeight="1">
      <c r="A44" s="281"/>
      <c r="B44" s="1" t="str">
        <f t="shared" si="1"/>
        <v/>
      </c>
      <c r="C44" s="281"/>
      <c r="D44" s="281"/>
      <c r="E44" s="1" t="str">
        <f t="shared" si="2"/>
        <v/>
      </c>
      <c r="F44" s="281"/>
      <c r="G44" s="281"/>
      <c r="H44" s="281"/>
      <c r="I44" s="281"/>
      <c r="J44" s="1" t="str">
        <f t="shared" si="3"/>
        <v/>
      </c>
      <c r="K44" s="1" t="str">
        <f t="shared" si="4"/>
        <v/>
      </c>
      <c r="L44" s="1" t="str">
        <f t="shared" si="5"/>
        <v/>
      </c>
      <c r="M44" s="1">
        <f t="shared" si="6"/>
        <v>1</v>
      </c>
      <c r="N44" s="1">
        <f t="shared" si="7"/>
        <v>0</v>
      </c>
      <c r="O44" s="1">
        <f t="shared" si="8"/>
        <v>0</v>
      </c>
      <c r="P44" s="1">
        <f t="shared" si="9"/>
        <v>0</v>
      </c>
      <c r="Q44" s="1">
        <f t="shared" si="10"/>
        <v>0</v>
      </c>
      <c r="R44" s="281"/>
      <c r="S44" s="281"/>
      <c r="T44" s="1">
        <f t="shared" si="11"/>
        <v>0</v>
      </c>
    </row>
    <row r="45" ht="15.75" customHeight="1">
      <c r="A45" s="281"/>
      <c r="B45" s="1" t="str">
        <f t="shared" si="1"/>
        <v/>
      </c>
      <c r="C45" s="281"/>
      <c r="D45" s="281"/>
      <c r="E45" s="1" t="str">
        <f t="shared" si="2"/>
        <v/>
      </c>
      <c r="F45" s="281"/>
      <c r="G45" s="281"/>
      <c r="H45" s="281"/>
      <c r="I45" s="281"/>
      <c r="J45" s="1" t="str">
        <f t="shared" si="3"/>
        <v/>
      </c>
      <c r="K45" s="1" t="str">
        <f t="shared" si="4"/>
        <v/>
      </c>
      <c r="L45" s="1" t="str">
        <f t="shared" si="5"/>
        <v/>
      </c>
      <c r="M45" s="1">
        <f t="shared" si="6"/>
        <v>1</v>
      </c>
      <c r="N45" s="1">
        <f t="shared" si="7"/>
        <v>0</v>
      </c>
      <c r="O45" s="1">
        <f t="shared" si="8"/>
        <v>0</v>
      </c>
      <c r="P45" s="1">
        <f t="shared" si="9"/>
        <v>0</v>
      </c>
      <c r="Q45" s="1">
        <f t="shared" si="10"/>
        <v>0</v>
      </c>
      <c r="R45" s="281"/>
      <c r="S45" s="281"/>
      <c r="T45" s="1">
        <f t="shared" si="11"/>
        <v>0</v>
      </c>
    </row>
    <row r="46" ht="15.75" customHeight="1">
      <c r="A46" s="281"/>
      <c r="B46" s="1" t="str">
        <f t="shared" si="1"/>
        <v/>
      </c>
      <c r="C46" s="281"/>
      <c r="D46" s="281"/>
      <c r="E46" s="1" t="str">
        <f t="shared" si="2"/>
        <v/>
      </c>
      <c r="F46" s="281"/>
      <c r="G46" s="281"/>
      <c r="H46" s="281"/>
      <c r="I46" s="281"/>
      <c r="J46" s="1" t="str">
        <f t="shared" si="3"/>
        <v/>
      </c>
      <c r="K46" s="1" t="str">
        <f t="shared" si="4"/>
        <v/>
      </c>
      <c r="L46" s="1" t="str">
        <f t="shared" si="5"/>
        <v/>
      </c>
      <c r="M46" s="1">
        <f t="shared" si="6"/>
        <v>1</v>
      </c>
      <c r="N46" s="1">
        <f t="shared" si="7"/>
        <v>0</v>
      </c>
      <c r="O46" s="1">
        <f t="shared" si="8"/>
        <v>0</v>
      </c>
      <c r="P46" s="1">
        <f t="shared" si="9"/>
        <v>0</v>
      </c>
      <c r="Q46" s="1">
        <f t="shared" si="10"/>
        <v>0</v>
      </c>
      <c r="R46" s="281"/>
      <c r="S46" s="281"/>
      <c r="T46" s="1">
        <f t="shared" si="11"/>
        <v>0</v>
      </c>
    </row>
    <row r="47" ht="15.75" customHeight="1">
      <c r="A47" s="281"/>
      <c r="B47" s="1" t="str">
        <f t="shared" si="1"/>
        <v/>
      </c>
      <c r="C47" s="281"/>
      <c r="D47" s="281"/>
      <c r="E47" s="1" t="str">
        <f t="shared" si="2"/>
        <v/>
      </c>
      <c r="F47" s="281"/>
      <c r="G47" s="281"/>
      <c r="H47" s="281"/>
      <c r="I47" s="281"/>
      <c r="J47" s="1" t="str">
        <f t="shared" si="3"/>
        <v/>
      </c>
      <c r="K47" s="1" t="str">
        <f t="shared" si="4"/>
        <v/>
      </c>
      <c r="L47" s="1" t="str">
        <f t="shared" si="5"/>
        <v/>
      </c>
      <c r="M47" s="1">
        <f t="shared" si="6"/>
        <v>1</v>
      </c>
      <c r="N47" s="1">
        <f t="shared" si="7"/>
        <v>0</v>
      </c>
      <c r="O47" s="1">
        <f t="shared" si="8"/>
        <v>0</v>
      </c>
      <c r="P47" s="1">
        <f t="shared" si="9"/>
        <v>0</v>
      </c>
      <c r="Q47" s="1">
        <f t="shared" si="10"/>
        <v>0</v>
      </c>
      <c r="R47" s="281"/>
      <c r="S47" s="281"/>
      <c r="T47" s="1">
        <f t="shared" si="11"/>
        <v>0</v>
      </c>
    </row>
    <row r="48" ht="15.75" customHeight="1">
      <c r="A48" s="281"/>
      <c r="B48" s="1" t="str">
        <f t="shared" si="1"/>
        <v/>
      </c>
      <c r="C48" s="281"/>
      <c r="D48" s="281"/>
      <c r="E48" s="1" t="str">
        <f t="shared" si="2"/>
        <v/>
      </c>
      <c r="F48" s="281"/>
      <c r="G48" s="281"/>
      <c r="H48" s="281"/>
      <c r="I48" s="281"/>
      <c r="J48" s="1" t="str">
        <f t="shared" si="3"/>
        <v/>
      </c>
      <c r="K48" s="1" t="str">
        <f t="shared" si="4"/>
        <v/>
      </c>
      <c r="L48" s="1" t="str">
        <f t="shared" si="5"/>
        <v/>
      </c>
      <c r="M48" s="1">
        <f t="shared" si="6"/>
        <v>1</v>
      </c>
      <c r="N48" s="1">
        <f t="shared" si="7"/>
        <v>0</v>
      </c>
      <c r="O48" s="1">
        <f t="shared" si="8"/>
        <v>0</v>
      </c>
      <c r="P48" s="1">
        <f t="shared" si="9"/>
        <v>0</v>
      </c>
      <c r="Q48" s="1">
        <f t="shared" si="10"/>
        <v>0</v>
      </c>
      <c r="R48" s="281"/>
      <c r="S48" s="281"/>
      <c r="T48" s="1">
        <f t="shared" si="11"/>
        <v>0</v>
      </c>
    </row>
    <row r="49" ht="15.75" customHeight="1">
      <c r="A49" s="281"/>
      <c r="B49" s="1" t="str">
        <f t="shared" si="1"/>
        <v/>
      </c>
      <c r="C49" s="281"/>
      <c r="D49" s="281"/>
      <c r="E49" s="1" t="str">
        <f t="shared" si="2"/>
        <v/>
      </c>
      <c r="F49" s="281"/>
      <c r="G49" s="281"/>
      <c r="H49" s="281"/>
      <c r="I49" s="281"/>
      <c r="J49" s="1" t="str">
        <f t="shared" si="3"/>
        <v/>
      </c>
      <c r="K49" s="1" t="str">
        <f t="shared" si="4"/>
        <v/>
      </c>
      <c r="L49" s="1" t="str">
        <f t="shared" si="5"/>
        <v/>
      </c>
      <c r="M49" s="1">
        <f t="shared" si="6"/>
        <v>1</v>
      </c>
      <c r="N49" s="1">
        <f t="shared" si="7"/>
        <v>0</v>
      </c>
      <c r="O49" s="1">
        <f t="shared" si="8"/>
        <v>0</v>
      </c>
      <c r="P49" s="1">
        <f t="shared" si="9"/>
        <v>0</v>
      </c>
      <c r="Q49" s="1">
        <f t="shared" si="10"/>
        <v>0</v>
      </c>
      <c r="R49" s="281"/>
      <c r="S49" s="281"/>
      <c r="T49" s="1">
        <f t="shared" si="11"/>
        <v>0</v>
      </c>
    </row>
    <row r="50" ht="15.75" customHeight="1">
      <c r="A50" s="281"/>
      <c r="B50" s="1" t="str">
        <f t="shared" si="1"/>
        <v/>
      </c>
      <c r="C50" s="281"/>
      <c r="D50" s="281"/>
      <c r="E50" s="1" t="str">
        <f t="shared" si="2"/>
        <v/>
      </c>
      <c r="F50" s="281"/>
      <c r="G50" s="281"/>
      <c r="H50" s="281"/>
      <c r="I50" s="281"/>
      <c r="J50" s="1" t="str">
        <f t="shared" si="3"/>
        <v/>
      </c>
      <c r="K50" s="1" t="str">
        <f t="shared" si="4"/>
        <v/>
      </c>
      <c r="L50" s="1" t="str">
        <f t="shared" si="5"/>
        <v/>
      </c>
      <c r="M50" s="1">
        <f t="shared" si="6"/>
        <v>1</v>
      </c>
      <c r="N50" s="1">
        <f t="shared" si="7"/>
        <v>0</v>
      </c>
      <c r="O50" s="1">
        <f t="shared" si="8"/>
        <v>0</v>
      </c>
      <c r="P50" s="1">
        <f t="shared" si="9"/>
        <v>0</v>
      </c>
      <c r="Q50" s="1">
        <f t="shared" si="10"/>
        <v>0</v>
      </c>
      <c r="R50" s="281"/>
      <c r="S50" s="281"/>
      <c r="T50" s="1">
        <f t="shared" si="11"/>
        <v>0</v>
      </c>
    </row>
    <row r="51" ht="15.75" customHeight="1">
      <c r="A51" s="281"/>
      <c r="B51" s="1" t="str">
        <f t="shared" si="1"/>
        <v/>
      </c>
      <c r="C51" s="281"/>
      <c r="D51" s="281"/>
      <c r="E51" s="1" t="str">
        <f t="shared" si="2"/>
        <v/>
      </c>
      <c r="F51" s="281"/>
      <c r="G51" s="281"/>
      <c r="H51" s="281"/>
      <c r="I51" s="281"/>
      <c r="J51" s="1" t="str">
        <f t="shared" si="3"/>
        <v/>
      </c>
      <c r="K51" s="1" t="str">
        <f t="shared" si="4"/>
        <v/>
      </c>
      <c r="L51" s="1" t="str">
        <f t="shared" si="5"/>
        <v/>
      </c>
      <c r="M51" s="1">
        <f t="shared" si="6"/>
        <v>1</v>
      </c>
      <c r="N51" s="1">
        <f t="shared" si="7"/>
        <v>0</v>
      </c>
      <c r="O51" s="1">
        <f t="shared" si="8"/>
        <v>0</v>
      </c>
      <c r="P51" s="1">
        <f t="shared" si="9"/>
        <v>0</v>
      </c>
      <c r="Q51" s="1">
        <f t="shared" si="10"/>
        <v>0</v>
      </c>
      <c r="R51" s="281"/>
      <c r="S51" s="281"/>
      <c r="T51" s="1">
        <f t="shared" si="11"/>
        <v>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c r="A177" s="281"/>
      <c r="B177" s="1" t="str">
        <f t="shared" si="1"/>
        <v/>
      </c>
      <c r="C177" s="281"/>
      <c r="D177" s="281"/>
      <c r="E177" s="1" t="str">
        <f t="shared" si="2"/>
        <v/>
      </c>
      <c r="F177" s="281"/>
      <c r="G177" s="281"/>
      <c r="H177" s="281"/>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1"/>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7">
      <formula1>"FL,Reach,OP,Swing"</formula1>
    </dataValidation>
  </dataValidations>
  <printOptions/>
  <pageMargins bottom="1.0" footer="0.0" header="0.0" left="0.75" right="0.75" top="1.0"/>
  <pageSetup paperSize="9"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425</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David Buelvas'!$B$8:$B$177,B8)=0),1,0))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David Buelvas'!$B$8:$B$177,B9)=0),1,0))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David Buelvas'!$B$8:$B$177,B10)=0),1,0))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David Buelvas'!$B$8:$B$177,B11)=0),1,0))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David Buelvas'!$B$8:$B$177,B12)=0),1,0))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David Buelvas'!$B$8:$B$177,B13)=0),1,0))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David Buelvas'!$B$8:$B$177,B14)=0),1,0))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David Buelvas'!$B$8:$B$177,B15)=0),1,0))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David Buelvas'!$B$8:$B$177,B16)=0),1,0))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David Buelvas'!$B$8:$B$177,B17)=0),1,0))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David Buelvas'!$B$8:$B$177,B18)=0),1,0))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David Buelvas'!$B$8:$B$177,B19)=0),1,0))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David Buelvas'!$B$8:$B$177,B20)=0),1,0))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David Buelvas'!$B$8:$B$177,B21)=0),1,0))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David Buelvas'!$B$8:$B$177,B22)=0),1,0))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David Buelvas'!$B$8:$B$177,B23)=0),1,0))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David Buelvas'!$B$8:$B$177,B24)=0),1,0))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David Buelvas'!$B$8:$B$177,B25)=0),1,0))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David Buelvas'!$B$8:$B$177,B26)=0),1,0))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David Buelvas'!$B$8:$B$177,B27)=0),1,0))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David Buelvas'!$B$8:$B$177,B28)=0),1,0))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David Buelvas'!$B$8:$B$177,B29)=0),1,0))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David Buelvas'!$B$8:$B$177,B30)=0),1,0))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David Buelvas'!$B$8:$B$177,B31)=0),1,0))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David Buelvas'!$B$8:$B$177,B32)=0),1,0))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David Buelvas'!$B$8:$B$177,B33)=0),1,0))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David Buelvas'!$B$8:$B$177,B34)=0),1,0))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David Buelvas'!$B$8:$B$177,B35)=0),1,0))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David Buelvas'!$B$8:$B$177,B36)=0),1,0))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David Buelvas'!$B$8:$B$177,B37)=0),1,0))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David Buelvas'!$B$8:$B$177,B38)=0),1,0))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David Buelvas'!$B$8:$B$177,B39)=0),1,0))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David Buelvas'!$B$8:$B$177,B40)=0),1,0))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David Buelvas'!$B$8:$B$177,B41)=0),1,0))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David Buelvas'!$B$8:$B$177,B42)=0),1,0))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David Buelvas'!$B$8:$B$177,B43)=0),1,0))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David Buelvas'!$B$8:$B$177,B44)=0),1,0))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David Buelvas'!$B$8:$B$177,B45)=0),1,0))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David Buelvas'!$B$8:$B$177,B46)=0),1,0))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David Buelvas'!$B$8:$B$177,B47)=0),1,0))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David Buelvas'!$B$8:$B$177,B48)=0),1,0))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David Buelvas'!$B$8:$B$177,B49)=0),1,0))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David Buelvas'!$B$8:$B$177,B50)=0),1,0))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David Buelvas'!$B$8:$B$177,B51)=0),1,0))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David Buelvas'!$B$8:$B$177,B52)=0),1,0))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David Buelvas'!$B$8:$B$177,B53)=0),1,0))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David Buelvas'!$B$8:$B$177,B54)=0),1,0))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David Buelvas'!$B$8:$B$177,B55)=0),1,0))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David Buelvas'!$B$8:$B$177,B56)=0),1,0))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David Buelvas'!$B$8:$B$177,B57)=0),1,0))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David Buelvas'!$B$8:$B$177,B58)=0),1,0))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David Buelvas'!$B$8:$B$177,B59)=0),1,0))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David Buelvas'!$B$8:$B$177,B60)=0),1,0))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David Buelvas'!$B$8:$B$177,B61)=0),1,0))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David Buelvas'!$B$8:$B$177,B62)=0),1,0))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David Buelvas'!$B$8:$B$177,B63)=0),1,0))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David Buelvas'!$B$8:$B$177,B64)=0),1,0))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David Buelvas'!$B$8:$B$177,B65)=0),1,0))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David Buelvas'!$B$8:$B$177,B66)=0),1,0))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David Buelvas'!$B$8:$B$177,B67)=0),1,0))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David Buelvas'!$B$8:$B$177,B68)=0),1,0))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David Buelvas'!$B$8:$B$177,B69)=0),1,0))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David Buelvas'!$B$8:$B$177,B70)=0),1,0))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David Buelvas'!$B$8:$B$177,B71)=0),1,0))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David Buelvas'!$B$8:$B$177,B72)=0),1,0))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David Buelvas'!$B$8:$B$177,B73)=0),1,0))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David Buelvas'!$B$8:$B$177,B74)=0),1,0))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David Buelvas'!$B$8:$B$177,B75)=0),1,0))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David Buelvas'!$B$8:$B$177,B76)=0),1,0))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David Buelvas'!$B$8:$B$177,B77)=0),1,0))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David Buelvas'!$B$8:$B$177,B78)=0),1,0))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David Buelvas'!$B$8:$B$177,B79)=0),1,0))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David Buelvas'!$B$8:$B$177,B80)=0),1,0))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David Buelvas'!$B$8:$B$177,B81)=0),1,0))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David Buelvas'!$B$8:$B$177,B82)=0),1,0))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David Buelvas'!$B$8:$B$177,B83)=0),1,0))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David Buelvas'!$B$8:$B$177,B84)=0),1,0))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David Buelvas'!$B$8:$B$177,B85)=0),1,0))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David Buelvas'!$B$8:$B$177,B86)=0),1,0))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David Buelvas'!$B$8:$B$177,B87)=0),1,0))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David Buelvas'!$B$8:$B$177,B88)=0),1,0))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David Buelvas'!$B$8:$B$177,B89)=0),1,0))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David Buelvas'!$B$8:$B$177,B90)=0),1,0))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David Buelvas'!$B$8:$B$177,B91)=0),1,0))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David Buelvas'!$B$8:$B$177,B92)=0),1,0))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David Buelvas'!$B$8:$B$177,B93)=0),1,0))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David Buelvas'!$B$8:$B$177,B94)=0),1,0))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David Buelvas'!$B$8:$B$177,B95)=0),1,0))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David Buelvas'!$B$8:$B$177,B96)=0),1,0))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David Buelvas'!$B$8:$B$177,B97)=0),1,0))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David Buelvas'!$B$8:$B$177,B98)=0),1,0))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David Buelvas'!$B$8:$B$177,B99)=0),1,0))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David Buelvas'!$B$8:$B$177,B100)=0),1,0))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David Buelvas'!$B$8:$B$177,B101)=0),1,0))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David Buelvas'!$B$8:$B$177,B102)=0),1,0))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David Buelvas'!$B$8:$B$177,B103)=0),1,0))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David Buelvas'!$B$8:$B$177,B104)=0),1,0))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David Buelvas'!$B$8:$B$177,B105)=0),1,0))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David Buelvas'!$B$8:$B$177,B106)=0),1,0))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David Buelvas'!$B$8:$B$177,B107)=0),1,0))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David Buelvas'!$B$8:$B$177,B108)=0),1,0))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David Buelvas'!$B$8:$B$177,B109)=0),1,0))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David Buelvas'!$B$8:$B$177,B110)=0),1,0))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David Buelvas'!$B$8:$B$177,B111)=0),1,0))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David Buelvas'!$B$8:$B$177,B112)=0),1,0))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David Buelvas'!$B$8:$B$177,B113)=0),1,0))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David Buelvas'!$B$8:$B$177,B114)=0),1,0))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David Buelvas'!$B$8:$B$177,B115)=0),1,0))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David Buelvas'!$B$8:$B$177,B116)=0),1,0))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David Buelvas'!$B$8:$B$177,B117)=0),1,0))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David Buelvas'!$B$8:$B$177,B118)=0),1,0))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David Buelvas'!$B$8:$B$177,B119)=0),1,0))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David Buelvas'!$B$8:$B$177,B120)=0),1,0))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David Buelvas'!$B$8:$B$177,B121)=0),1,0))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David Buelvas'!$B$8:$B$177,B122)=0),1,0))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David Buelvas'!$B$8:$B$177,B123)=0),1,0))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David Buelvas'!$B$8:$B$177,B124)=0),1,0))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David Buelvas'!$B$8:$B$177,B125)=0),1,0))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David Buelvas'!$B$8:$B$177,B126)=0),1,0))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David Buelvas'!$B$8:$B$177,B127)=0),1,0))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David Buelvas'!$B$8:$B$177,B128)=0),1,0))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David Buelvas'!$B$8:$B$177,B129)=0),1,0))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David Buelvas'!$B$8:$B$177,B130)=0),1,0))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David Buelvas'!$B$8:$B$177,B131)=0),1,0))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David Buelvas'!$B$8:$B$177,B132)=0),1,0))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David Buelvas'!$B$8:$B$177,B133)=0),1,0))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David Buelvas'!$B$8:$B$177,B134)=0),1,0))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David Buelvas'!$B$8:$B$177,B135)=0),1,0))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David Buelvas'!$B$8:$B$177,B136)=0),1,0))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David Buelvas'!$B$8:$B$177,B137)=0),1,0))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David Buelvas'!$B$8:$B$177,B138)=0),1,0))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David Buelvas'!$B$8:$B$177,B139)=0),1,0))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David Buelvas'!$B$8:$B$177,B140)=0),1,0))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David Buelvas'!$B$8:$B$177,B141)=0),1,0))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David Buelvas'!$B$8:$B$177,B142)=0),1,0))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David Buelvas'!$B$8:$B$177,B143)=0),1,0))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David Buelvas'!$B$8:$B$177,B144)=0),1,0))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David Buelvas'!$B$8:$B$177,B145)=0),1,0))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David Buelvas'!$B$8:$B$177,B146)=0),1,0))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David Buelvas'!$B$8:$B$177,B147)=0),1,0))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David Buelvas'!$B$8:$B$177,B148)=0),1,0))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David Buelvas'!$B$8:$B$177,B149)=0),1,0))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David Buelvas'!$B$8:$B$177,B150)=0),1,0))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David Buelvas'!$B$8:$B$177,B151)=0),1,0))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David Buelvas'!$B$8:$B$177,B152)=0),1,0))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David Buelvas'!$B$8:$B$177,B153)=0),1,0))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David Buelvas'!$B$8:$B$177,B154)=0),1,0))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David Buelvas'!$B$8:$B$177,B155)=0),1,0))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David Buelvas'!$B$8:$B$177,B156)=0),1,0))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David Buelvas'!$B$8:$B$177,B157)=0),1,0))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David Buelvas'!$B$8:$B$177,B158)=0),1,0))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David Buelvas'!$B$8:$B$177,B159)=0),1,0))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David Buelvas'!$B$8:$B$177,B160)=0),1,0))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David Buelvas'!$B$8:$B$177,B161)=0),1,0))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David Buelvas'!$B$8:$B$177,B162)=0),1,0))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David Buelvas'!$B$8:$B$177,B163)=0),1,0))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David Buelvas'!$B$8:$B$177,B164)=0),1,0))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David Buelvas'!$B$8:$B$177,B165)=0),1,0))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David Buelvas'!$B$8:$B$177,B166)=0),1,0))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David Buelvas'!$B$8:$B$177,B167)=0),1,0))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David Buelvas'!$B$8:$B$177,B168)=0),1,0))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David Buelvas'!$B$8:$B$177,B169)=0),1,0))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David Buelvas'!$B$8:$B$177,B170)=0),1,0))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David Buelvas'!$B$8:$B$177,B171)=0),1,0))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David Buelvas'!$B$8:$B$177,B172)=0),1,0))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David Buelvas'!$B$8:$B$177,B173)=0),1,0))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David Buelvas'!$B$8:$B$177,B174)=0),1,0))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David Buelvas'!$B$8:$B$177,B175)=0),1,0))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David Buelvas'!$B$8:$B$177,B176)=0),1,0))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David Buelvas'!$B$8:$B$177,B177)=0),1,0))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6.71"/>
    <col customWidth="1" min="19" max="19" width="24.0"/>
    <col customWidth="1" min="20" max="20" width="5.0"/>
    <col customWidth="1" min="21" max="21" width="44.43"/>
    <col customWidth="1" min="22" max="22" width="16.86"/>
    <col customWidth="1" min="23" max="23" width="16.29"/>
    <col customWidth="1" min="24" max="26" width="8.43"/>
  </cols>
  <sheetData>
    <row r="1">
      <c r="A1" s="1" t="s">
        <v>603</v>
      </c>
      <c r="B1" s="1" t="s">
        <v>652</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SUMIFS(Q10:Q175,K10:K175,FALSE())</f>
        <v>8725.299</v>
      </c>
      <c r="B5" s="1">
        <f>SUMIFS(N10:N175,K10:K175,FALSE())</f>
        <v>4557</v>
      </c>
      <c r="C5" s="1">
        <f>IF(B5=0,0,60*A5/B5)</f>
        <v>114.8821461</v>
      </c>
      <c r="D5" s="1">
        <f>SUM(C10:C175)</f>
        <v>7020</v>
      </c>
      <c r="E5" s="1">
        <f>SUM(R10:R175)</f>
        <v>15</v>
      </c>
      <c r="F5" s="1">
        <f>SUM(T10:T175)</f>
        <v>22</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c r="W7" s="1" t="s">
        <v>810</v>
      </c>
    </row>
    <row r="8">
      <c r="A8" s="280">
        <v>46266.0</v>
      </c>
      <c r="B8" s="1">
        <f t="shared" ref="B8:B175" si="1">IF(A8="","",INT(A8))</f>
        <v>46266</v>
      </c>
      <c r="C8" s="281">
        <v>102.0</v>
      </c>
      <c r="D8" s="281">
        <v>40.0</v>
      </c>
      <c r="E8" s="1">
        <f t="shared" ref="E8:E175" si="2">IF(OR(C8="",N(D8)=0),"",C8/D8)</f>
        <v>2.55</v>
      </c>
      <c r="F8" s="281" t="s">
        <v>811</v>
      </c>
      <c r="G8" s="282">
        <v>0.5875</v>
      </c>
      <c r="H8" s="282">
        <v>0.6215277777777778</v>
      </c>
      <c r="I8" s="281">
        <v>6.0</v>
      </c>
      <c r="J8" s="292">
        <f t="shared" ref="J8:J175" si="3">IF(OR(NOT(ISNUMBER(G8)),NOT(ISNUMBER(H8))),"",ROUND((H8-G8)*1440,0)-N(I8))</f>
        <v>43</v>
      </c>
      <c r="K8" s="1" t="b">
        <f t="shared" ref="K8:K175" si="4">IF(C8="","",OR(C8&lt;30,N(D8)&lt;10))</f>
        <v>0</v>
      </c>
      <c r="L8" s="1">
        <f t="shared" ref="L8:L175" si="5">IF(C8="","",IF(K8,1,IF(E8&lt;=1.94,1.65,IF(E8&lt;=2.44,1.25,IF(E8&lt;=2.8,1.16,IF(E8&lt;=3.09,1.05,IF(E8&lt;=3.5,0.95,IF(E8&lt;=3.95,0.82,IF(E8&lt;=5.05,0.65,IF(E8&lt;=8,0.6,IF(E8&lt;=15,0.45,0.3)))))))))))</f>
        <v>1.16</v>
      </c>
      <c r="M8" s="1">
        <f t="shared" ref="M8:M175" si="6">IF(OR(F8="Reach",F8="OP",F8="Swing"),$R$1,1)</f>
        <v>1</v>
      </c>
      <c r="N8" s="292">
        <f t="shared" ref="N8:N175" si="7">IF(OR(A8="",N(J8)&lt;=0),0,IF(K8,MAX(J8,15),J8))</f>
        <v>43</v>
      </c>
      <c r="O8" s="1">
        <f t="shared" ref="O8:O175" si="8">IF(C8="",0,C8*L8*$M$1*M8)</f>
        <v>130.152</v>
      </c>
      <c r="P8" s="292">
        <f t="shared" ref="P8:P175" si="9">$P$1/60*N8</f>
        <v>215</v>
      </c>
      <c r="Q8" s="1">
        <f t="shared" ref="Q8:Q175" si="10">MIN(O8,P8)</f>
        <v>130.152</v>
      </c>
      <c r="R8" s="281"/>
      <c r="S8" s="281"/>
      <c r="T8" s="1">
        <f>IF(B8="",0,IF(COUNTIF($B$10:B12,B8)=1,1,0))</f>
        <v>0</v>
      </c>
      <c r="U8" s="1" t="s">
        <v>1214</v>
      </c>
    </row>
    <row r="9">
      <c r="A9" s="280">
        <v>46267.0</v>
      </c>
      <c r="B9" s="1">
        <f t="shared" si="1"/>
        <v>46267</v>
      </c>
      <c r="C9" s="281">
        <f>205+153</f>
        <v>358</v>
      </c>
      <c r="D9" s="281">
        <v>80.0</v>
      </c>
      <c r="E9" s="1">
        <f t="shared" si="2"/>
        <v>4.475</v>
      </c>
      <c r="F9" s="281" t="s">
        <v>811</v>
      </c>
      <c r="G9" s="282">
        <v>0.30694444444444446</v>
      </c>
      <c r="H9" s="282">
        <v>0.40208333333333335</v>
      </c>
      <c r="I9" s="281"/>
      <c r="J9" s="292">
        <f t="shared" si="3"/>
        <v>137</v>
      </c>
      <c r="K9" s="1" t="b">
        <f t="shared" si="4"/>
        <v>0</v>
      </c>
      <c r="L9" s="1">
        <f t="shared" si="5"/>
        <v>0.65</v>
      </c>
      <c r="M9" s="1">
        <f t="shared" si="6"/>
        <v>1</v>
      </c>
      <c r="N9" s="292">
        <f t="shared" si="7"/>
        <v>137</v>
      </c>
      <c r="O9" s="1">
        <f t="shared" si="8"/>
        <v>255.97</v>
      </c>
      <c r="P9" s="292">
        <f t="shared" si="9"/>
        <v>685</v>
      </c>
      <c r="Q9" s="1">
        <f t="shared" si="10"/>
        <v>255.97</v>
      </c>
      <c r="R9" s="281">
        <v>12.0</v>
      </c>
      <c r="S9" s="281" t="s">
        <v>1215</v>
      </c>
      <c r="T9" s="1">
        <f>IF(B9="",0,IF(COUNTIF($B$10:B12,B9)=1,1,0))</f>
        <v>0</v>
      </c>
    </row>
    <row r="10">
      <c r="A10" s="280">
        <v>46267.0</v>
      </c>
      <c r="B10" s="1">
        <f t="shared" si="1"/>
        <v>46267</v>
      </c>
      <c r="C10" s="281">
        <v>64.0</v>
      </c>
      <c r="D10" s="281">
        <v>40.0</v>
      </c>
      <c r="E10" s="1">
        <f t="shared" si="2"/>
        <v>1.6</v>
      </c>
      <c r="F10" s="281" t="s">
        <v>811</v>
      </c>
      <c r="G10" s="282">
        <v>0.4076388888888889</v>
      </c>
      <c r="H10" s="282">
        <v>0.44375</v>
      </c>
      <c r="I10" s="281"/>
      <c r="J10" s="292">
        <f t="shared" si="3"/>
        <v>52</v>
      </c>
      <c r="K10" s="1" t="b">
        <f t="shared" si="4"/>
        <v>0</v>
      </c>
      <c r="L10" s="1">
        <f t="shared" si="5"/>
        <v>1.65</v>
      </c>
      <c r="M10" s="1">
        <f t="shared" si="6"/>
        <v>1</v>
      </c>
      <c r="N10" s="292">
        <f t="shared" si="7"/>
        <v>52</v>
      </c>
      <c r="O10" s="1">
        <f t="shared" si="8"/>
        <v>116.16</v>
      </c>
      <c r="P10" s="292">
        <f t="shared" si="9"/>
        <v>260</v>
      </c>
      <c r="Q10" s="1">
        <f t="shared" si="10"/>
        <v>116.16</v>
      </c>
      <c r="R10" s="281"/>
      <c r="S10" s="281"/>
      <c r="T10" s="1">
        <f>IF(B10="",0,IF(COUNTIF($B$10:B10,B10)=1,1,0))</f>
        <v>1</v>
      </c>
    </row>
    <row r="11">
      <c r="A11" s="303">
        <v>46267.0</v>
      </c>
      <c r="B11" s="1">
        <f t="shared" si="1"/>
        <v>46267</v>
      </c>
      <c r="C11" s="281">
        <v>37.0</v>
      </c>
      <c r="D11" s="281">
        <v>33.0</v>
      </c>
      <c r="E11" s="1">
        <f t="shared" si="2"/>
        <v>1.121212121</v>
      </c>
      <c r="F11" s="281" t="s">
        <v>1216</v>
      </c>
      <c r="G11" s="282">
        <v>0.5229166666666667</v>
      </c>
      <c r="H11" s="282">
        <v>0.5666666666666667</v>
      </c>
      <c r="I11" s="281"/>
      <c r="J11" s="292">
        <f t="shared" si="3"/>
        <v>63</v>
      </c>
      <c r="K11" s="1" t="b">
        <f t="shared" si="4"/>
        <v>0</v>
      </c>
      <c r="L11" s="1">
        <f t="shared" si="5"/>
        <v>1.65</v>
      </c>
      <c r="M11" s="1">
        <f t="shared" si="6"/>
        <v>1.2</v>
      </c>
      <c r="N11" s="292">
        <f t="shared" si="7"/>
        <v>63</v>
      </c>
      <c r="O11" s="1">
        <f t="shared" si="8"/>
        <v>80.586</v>
      </c>
      <c r="P11" s="292">
        <f t="shared" si="9"/>
        <v>315</v>
      </c>
      <c r="Q11" s="1">
        <f t="shared" si="10"/>
        <v>80.586</v>
      </c>
      <c r="R11" s="281"/>
      <c r="S11" s="281"/>
      <c r="T11" s="1">
        <f>IF(B11="",0,IF(COUNTIF($B$10:B12,B11)=1,1,0))</f>
        <v>0</v>
      </c>
    </row>
    <row r="12">
      <c r="A12" s="280">
        <v>46267.0</v>
      </c>
      <c r="B12" s="1">
        <f t="shared" si="1"/>
        <v>46267</v>
      </c>
      <c r="C12" s="281">
        <v>62.0</v>
      </c>
      <c r="D12" s="281">
        <v>39.0</v>
      </c>
      <c r="E12" s="1">
        <f t="shared" si="2"/>
        <v>1.58974359</v>
      </c>
      <c r="F12" s="281" t="s">
        <v>1216</v>
      </c>
      <c r="G12" s="282">
        <v>0.5916666666666667</v>
      </c>
      <c r="H12" s="282">
        <v>0.6423611111111112</v>
      </c>
      <c r="I12" s="281"/>
      <c r="J12" s="292">
        <f t="shared" si="3"/>
        <v>73</v>
      </c>
      <c r="K12" s="1" t="b">
        <f t="shared" si="4"/>
        <v>0</v>
      </c>
      <c r="L12" s="1">
        <f t="shared" si="5"/>
        <v>1.65</v>
      </c>
      <c r="M12" s="1">
        <f t="shared" si="6"/>
        <v>1.2</v>
      </c>
      <c r="N12" s="292">
        <f t="shared" si="7"/>
        <v>73</v>
      </c>
      <c r="O12" s="1">
        <f t="shared" si="8"/>
        <v>135.036</v>
      </c>
      <c r="P12" s="292">
        <f t="shared" si="9"/>
        <v>365</v>
      </c>
      <c r="Q12" s="1">
        <f t="shared" si="10"/>
        <v>135.036</v>
      </c>
      <c r="R12" s="281"/>
      <c r="S12" s="281"/>
      <c r="T12" s="1">
        <f t="shared" ref="T12:T16" si="11">IF(B12="",0,IF(COUNTIF($B$10:B12,B12)=1,1,0))</f>
        <v>0</v>
      </c>
      <c r="U12" s="16" t="s">
        <v>1217</v>
      </c>
    </row>
    <row r="13">
      <c r="A13" s="280">
        <v>46268.0</v>
      </c>
      <c r="B13" s="1">
        <f t="shared" si="1"/>
        <v>46268</v>
      </c>
      <c r="C13" s="281">
        <f>196+145</f>
        <v>341</v>
      </c>
      <c r="D13" s="281">
        <v>80.0</v>
      </c>
      <c r="E13" s="1">
        <f t="shared" si="2"/>
        <v>4.2625</v>
      </c>
      <c r="F13" s="281" t="s">
        <v>811</v>
      </c>
      <c r="G13" s="282">
        <v>0.3076388888888889</v>
      </c>
      <c r="H13" s="282">
        <v>0.4048611111111111</v>
      </c>
      <c r="I13" s="281"/>
      <c r="J13" s="292">
        <f t="shared" si="3"/>
        <v>140</v>
      </c>
      <c r="K13" s="1" t="b">
        <f t="shared" si="4"/>
        <v>0</v>
      </c>
      <c r="L13" s="1">
        <f t="shared" si="5"/>
        <v>0.65</v>
      </c>
      <c r="M13" s="1">
        <f t="shared" si="6"/>
        <v>1</v>
      </c>
      <c r="N13" s="292">
        <f t="shared" si="7"/>
        <v>140</v>
      </c>
      <c r="O13" s="1">
        <f t="shared" si="8"/>
        <v>243.815</v>
      </c>
      <c r="P13" s="292">
        <f t="shared" si="9"/>
        <v>700</v>
      </c>
      <c r="Q13" s="1">
        <f t="shared" si="10"/>
        <v>243.815</v>
      </c>
      <c r="R13" s="281"/>
      <c r="S13" s="281"/>
      <c r="T13" s="1">
        <f t="shared" si="11"/>
        <v>1</v>
      </c>
    </row>
    <row r="14">
      <c r="A14" s="280">
        <v>46268.0</v>
      </c>
      <c r="B14" s="1">
        <f t="shared" si="1"/>
        <v>46268</v>
      </c>
      <c r="C14" s="281">
        <v>63.0</v>
      </c>
      <c r="D14" s="281">
        <v>40.0</v>
      </c>
      <c r="E14" s="1">
        <f t="shared" si="2"/>
        <v>1.575</v>
      </c>
      <c r="F14" s="281" t="s">
        <v>811</v>
      </c>
      <c r="G14" s="282">
        <v>0.40625</v>
      </c>
      <c r="H14" s="282">
        <v>0.4479166666666667</v>
      </c>
      <c r="I14" s="281"/>
      <c r="J14" s="292">
        <f t="shared" si="3"/>
        <v>60</v>
      </c>
      <c r="K14" s="1" t="b">
        <f t="shared" si="4"/>
        <v>0</v>
      </c>
      <c r="L14" s="1">
        <f t="shared" si="5"/>
        <v>1.65</v>
      </c>
      <c r="M14" s="1">
        <f t="shared" si="6"/>
        <v>1</v>
      </c>
      <c r="N14" s="292">
        <f t="shared" si="7"/>
        <v>60</v>
      </c>
      <c r="O14" s="1">
        <f t="shared" si="8"/>
        <v>114.345</v>
      </c>
      <c r="P14" s="292">
        <f t="shared" si="9"/>
        <v>300</v>
      </c>
      <c r="Q14" s="1">
        <f t="shared" si="10"/>
        <v>114.345</v>
      </c>
      <c r="R14" s="281"/>
      <c r="S14" s="281"/>
      <c r="T14" s="1">
        <f t="shared" si="11"/>
        <v>0</v>
      </c>
    </row>
    <row r="15">
      <c r="A15" s="291">
        <v>46269.0</v>
      </c>
      <c r="B15" s="1">
        <f t="shared" si="1"/>
        <v>46269</v>
      </c>
      <c r="C15" s="281">
        <v>134.0</v>
      </c>
      <c r="D15" s="281">
        <v>55.0</v>
      </c>
      <c r="E15" s="1">
        <f t="shared" si="2"/>
        <v>2.436363636</v>
      </c>
      <c r="F15" s="281" t="s">
        <v>811</v>
      </c>
      <c r="G15" s="299">
        <v>0.3137152777777778</v>
      </c>
      <c r="H15" s="299">
        <v>0.3657638888888889</v>
      </c>
      <c r="I15" s="281"/>
      <c r="J15" s="300">
        <f t="shared" si="3"/>
        <v>75</v>
      </c>
      <c r="K15" s="1" t="b">
        <f t="shared" si="4"/>
        <v>0</v>
      </c>
      <c r="L15" s="1">
        <f t="shared" si="5"/>
        <v>1.25</v>
      </c>
      <c r="M15" s="1">
        <f t="shared" si="6"/>
        <v>1</v>
      </c>
      <c r="N15" s="300">
        <f t="shared" si="7"/>
        <v>75</v>
      </c>
      <c r="O15" s="1">
        <f t="shared" si="8"/>
        <v>184.25</v>
      </c>
      <c r="P15" s="300">
        <f t="shared" si="9"/>
        <v>375</v>
      </c>
      <c r="Q15" s="1">
        <f t="shared" si="10"/>
        <v>184.25</v>
      </c>
      <c r="R15" s="281"/>
      <c r="S15" s="281"/>
      <c r="T15" s="1">
        <f t="shared" si="11"/>
        <v>1</v>
      </c>
      <c r="V15" s="1" t="s">
        <v>1218</v>
      </c>
      <c r="W15" s="1" t="s">
        <v>1219</v>
      </c>
    </row>
    <row r="16">
      <c r="A16" s="291">
        <v>46269.0</v>
      </c>
      <c r="B16" s="1">
        <f t="shared" si="1"/>
        <v>46269</v>
      </c>
      <c r="C16" s="281">
        <v>15.0</v>
      </c>
      <c r="D16" s="281">
        <v>11.0</v>
      </c>
      <c r="E16" s="1">
        <f t="shared" si="2"/>
        <v>1.363636364</v>
      </c>
      <c r="F16" s="281" t="s">
        <v>811</v>
      </c>
      <c r="G16" s="299">
        <v>0.5901736111111111</v>
      </c>
      <c r="H16" s="299">
        <v>0.6109490740740741</v>
      </c>
      <c r="I16" s="281"/>
      <c r="J16" s="300">
        <f t="shared" si="3"/>
        <v>30</v>
      </c>
      <c r="K16" s="1" t="b">
        <f t="shared" si="4"/>
        <v>1</v>
      </c>
      <c r="L16" s="1">
        <f t="shared" si="5"/>
        <v>1</v>
      </c>
      <c r="M16" s="1">
        <f t="shared" si="6"/>
        <v>1</v>
      </c>
      <c r="N16" s="300">
        <f t="shared" si="7"/>
        <v>30</v>
      </c>
      <c r="O16" s="1">
        <f t="shared" si="8"/>
        <v>16.5</v>
      </c>
      <c r="P16" s="300">
        <f t="shared" si="9"/>
        <v>150</v>
      </c>
      <c r="Q16" s="1">
        <f t="shared" si="10"/>
        <v>16.5</v>
      </c>
      <c r="R16" s="281"/>
      <c r="S16" s="281"/>
      <c r="T16" s="1">
        <f t="shared" si="11"/>
        <v>0</v>
      </c>
      <c r="V16" s="1" t="s">
        <v>1220</v>
      </c>
      <c r="W16" s="1" t="s">
        <v>1221</v>
      </c>
    </row>
    <row r="17">
      <c r="A17" s="291">
        <v>46269.0</v>
      </c>
      <c r="B17" s="1">
        <f t="shared" si="1"/>
        <v>46269</v>
      </c>
      <c r="C17" s="281">
        <v>30.0</v>
      </c>
      <c r="D17" s="281">
        <v>25.0</v>
      </c>
      <c r="E17" s="1">
        <f t="shared" si="2"/>
        <v>1.2</v>
      </c>
      <c r="F17" s="281" t="s">
        <v>811</v>
      </c>
      <c r="G17" s="299">
        <v>0.6122453703703704</v>
      </c>
      <c r="H17" s="299">
        <v>0.6353472222222222</v>
      </c>
      <c r="I17" s="281"/>
      <c r="J17" s="300">
        <f t="shared" si="3"/>
        <v>33</v>
      </c>
      <c r="K17" s="1" t="b">
        <f t="shared" si="4"/>
        <v>0</v>
      </c>
      <c r="L17" s="1">
        <f t="shared" si="5"/>
        <v>1.65</v>
      </c>
      <c r="M17" s="1">
        <f t="shared" si="6"/>
        <v>1</v>
      </c>
      <c r="N17" s="300">
        <f t="shared" si="7"/>
        <v>33</v>
      </c>
      <c r="O17" s="1">
        <f t="shared" si="8"/>
        <v>54.45</v>
      </c>
      <c r="P17" s="300">
        <f t="shared" si="9"/>
        <v>165</v>
      </c>
      <c r="Q17" s="1">
        <f t="shared" si="10"/>
        <v>54.45</v>
      </c>
      <c r="R17" s="281"/>
      <c r="S17" s="281"/>
      <c r="T17" s="1">
        <f t="shared" ref="T17:T18" si="12">IF(B17="",0,IF(COUNTIF($B$8:B17,B17)=1,1,0))</f>
        <v>0</v>
      </c>
      <c r="V17" s="1" t="s">
        <v>1222</v>
      </c>
      <c r="W17" s="1" t="s">
        <v>1223</v>
      </c>
    </row>
    <row r="18">
      <c r="A18" s="291">
        <v>46271.0</v>
      </c>
      <c r="B18" s="1">
        <f t="shared" si="1"/>
        <v>46271</v>
      </c>
      <c r="C18" s="281">
        <v>13.0</v>
      </c>
      <c r="D18" s="281">
        <v>10.0</v>
      </c>
      <c r="E18" s="1">
        <f t="shared" si="2"/>
        <v>1.3</v>
      </c>
      <c r="F18" s="281" t="s">
        <v>811</v>
      </c>
      <c r="G18" s="304">
        <v>0.46269675925925924</v>
      </c>
      <c r="H18" s="304">
        <v>0.649074074074074</v>
      </c>
      <c r="I18" s="281"/>
      <c r="J18" s="300">
        <f t="shared" si="3"/>
        <v>268</v>
      </c>
      <c r="K18" s="1" t="b">
        <f t="shared" si="4"/>
        <v>1</v>
      </c>
      <c r="L18" s="1">
        <f t="shared" si="5"/>
        <v>1</v>
      </c>
      <c r="M18" s="1">
        <f t="shared" si="6"/>
        <v>1</v>
      </c>
      <c r="N18" s="300">
        <f t="shared" si="7"/>
        <v>268</v>
      </c>
      <c r="O18" s="1">
        <f t="shared" si="8"/>
        <v>14.3</v>
      </c>
      <c r="P18" s="300">
        <f t="shared" si="9"/>
        <v>1340</v>
      </c>
      <c r="Q18" s="1">
        <f t="shared" si="10"/>
        <v>14.3</v>
      </c>
      <c r="R18" s="281"/>
      <c r="S18" s="281"/>
      <c r="T18" s="1">
        <f t="shared" si="12"/>
        <v>1</v>
      </c>
      <c r="V18" s="1" t="s">
        <v>1224</v>
      </c>
      <c r="W18" s="1" t="s">
        <v>1225</v>
      </c>
      <c r="X18" s="305"/>
      <c r="Y18" s="305"/>
      <c r="Z18" s="305"/>
    </row>
    <row r="19">
      <c r="A19" s="291">
        <v>46271.0</v>
      </c>
      <c r="B19" s="1">
        <f t="shared" si="1"/>
        <v>46271</v>
      </c>
      <c r="C19" s="281">
        <v>3.0</v>
      </c>
      <c r="D19" s="281">
        <v>2.0</v>
      </c>
      <c r="E19" s="1">
        <f t="shared" si="2"/>
        <v>1.5</v>
      </c>
      <c r="F19" s="281" t="s">
        <v>811</v>
      </c>
      <c r="G19" s="299">
        <v>0.30474537037037036</v>
      </c>
      <c r="H19" s="299">
        <v>0.31232638888888886</v>
      </c>
      <c r="I19" s="281"/>
      <c r="J19" s="300">
        <f t="shared" si="3"/>
        <v>11</v>
      </c>
      <c r="K19" s="1" t="b">
        <f t="shared" si="4"/>
        <v>1</v>
      </c>
      <c r="L19" s="1">
        <f t="shared" si="5"/>
        <v>1</v>
      </c>
      <c r="M19" s="1">
        <f t="shared" si="6"/>
        <v>1</v>
      </c>
      <c r="N19" s="300">
        <f t="shared" si="7"/>
        <v>15</v>
      </c>
      <c r="O19" s="1">
        <f t="shared" si="8"/>
        <v>3.3</v>
      </c>
      <c r="P19" s="300">
        <f t="shared" si="9"/>
        <v>75</v>
      </c>
      <c r="Q19" s="1">
        <f t="shared" si="10"/>
        <v>3.3</v>
      </c>
      <c r="R19" s="281"/>
      <c r="S19" s="281"/>
      <c r="T19" s="1">
        <f t="shared" ref="T19:T175" si="13">IF(B19="",0,IF(COUNTIF($B$10:B19,B19)=1,1,0))</f>
        <v>0</v>
      </c>
      <c r="V19" s="1" t="s">
        <v>1226</v>
      </c>
      <c r="W19" s="1" t="s">
        <v>1227</v>
      </c>
    </row>
    <row r="20">
      <c r="A20" s="291">
        <v>46271.0</v>
      </c>
      <c r="B20" s="1">
        <f t="shared" si="1"/>
        <v>46271</v>
      </c>
      <c r="C20" s="281">
        <v>77.0</v>
      </c>
      <c r="D20" s="281">
        <v>55.0</v>
      </c>
      <c r="E20" s="1">
        <f t="shared" si="2"/>
        <v>1.4</v>
      </c>
      <c r="F20" s="281" t="s">
        <v>811</v>
      </c>
      <c r="G20" s="299">
        <v>0.5322337962962963</v>
      </c>
      <c r="H20" s="299">
        <v>0.5806134259259259</v>
      </c>
      <c r="I20" s="281"/>
      <c r="J20" s="300">
        <f t="shared" si="3"/>
        <v>70</v>
      </c>
      <c r="K20" s="1" t="b">
        <f t="shared" si="4"/>
        <v>0</v>
      </c>
      <c r="L20" s="1">
        <f t="shared" si="5"/>
        <v>1.65</v>
      </c>
      <c r="M20" s="1">
        <f t="shared" si="6"/>
        <v>1</v>
      </c>
      <c r="N20" s="300">
        <f t="shared" si="7"/>
        <v>70</v>
      </c>
      <c r="O20" s="1">
        <f t="shared" si="8"/>
        <v>139.755</v>
      </c>
      <c r="P20" s="300">
        <f t="shared" si="9"/>
        <v>350</v>
      </c>
      <c r="Q20" s="1">
        <f t="shared" si="10"/>
        <v>139.755</v>
      </c>
      <c r="R20" s="281"/>
      <c r="S20" s="281"/>
      <c r="T20" s="1">
        <f t="shared" si="13"/>
        <v>0</v>
      </c>
      <c r="V20" s="1" t="s">
        <v>1228</v>
      </c>
      <c r="W20" s="1" t="s">
        <v>1229</v>
      </c>
    </row>
    <row r="21" ht="15.75" customHeight="1">
      <c r="A21" s="291">
        <v>46271.0</v>
      </c>
      <c r="B21" s="1">
        <f t="shared" si="1"/>
        <v>46271</v>
      </c>
      <c r="C21" s="281">
        <v>58.0</v>
      </c>
      <c r="D21" s="281">
        <v>32.0</v>
      </c>
      <c r="E21" s="1">
        <f t="shared" si="2"/>
        <v>1.8125</v>
      </c>
      <c r="F21" s="281" t="s">
        <v>811</v>
      </c>
      <c r="G21" s="299">
        <v>0.5903356481481481</v>
      </c>
      <c r="H21" s="299">
        <v>0.6217361111111112</v>
      </c>
      <c r="I21" s="281"/>
      <c r="J21" s="300">
        <f t="shared" si="3"/>
        <v>45</v>
      </c>
      <c r="K21" s="1" t="b">
        <f t="shared" si="4"/>
        <v>0</v>
      </c>
      <c r="L21" s="1">
        <f t="shared" si="5"/>
        <v>1.65</v>
      </c>
      <c r="M21" s="1">
        <f t="shared" si="6"/>
        <v>1</v>
      </c>
      <c r="N21" s="300">
        <f t="shared" si="7"/>
        <v>45</v>
      </c>
      <c r="O21" s="1">
        <f t="shared" si="8"/>
        <v>105.27</v>
      </c>
      <c r="P21" s="300">
        <f t="shared" si="9"/>
        <v>225</v>
      </c>
      <c r="Q21" s="1">
        <f t="shared" si="10"/>
        <v>105.27</v>
      </c>
      <c r="R21" s="281"/>
      <c r="S21" s="281"/>
      <c r="T21" s="1">
        <f t="shared" si="13"/>
        <v>0</v>
      </c>
      <c r="V21" s="1" t="s">
        <v>1230</v>
      </c>
      <c r="W21" s="1" t="s">
        <v>1231</v>
      </c>
      <c r="X21" s="305"/>
      <c r="Y21" s="305"/>
      <c r="Z21" s="305"/>
    </row>
    <row r="22" ht="15.75" customHeight="1">
      <c r="A22" s="291">
        <v>46272.0</v>
      </c>
      <c r="B22" s="1">
        <f t="shared" si="1"/>
        <v>46272</v>
      </c>
      <c r="C22" s="281">
        <v>195.0</v>
      </c>
      <c r="D22" s="281">
        <v>51.0</v>
      </c>
      <c r="E22" s="1">
        <f t="shared" si="2"/>
        <v>3.823529412</v>
      </c>
      <c r="F22" s="281" t="s">
        <v>811</v>
      </c>
      <c r="G22" s="299">
        <v>0.30899305555555556</v>
      </c>
      <c r="H22" s="299">
        <v>0.36159722222222224</v>
      </c>
      <c r="I22" s="281"/>
      <c r="J22" s="300">
        <f t="shared" si="3"/>
        <v>76</v>
      </c>
      <c r="K22" s="1" t="b">
        <f t="shared" si="4"/>
        <v>0</v>
      </c>
      <c r="L22" s="1">
        <f t="shared" si="5"/>
        <v>0.82</v>
      </c>
      <c r="M22" s="1">
        <f t="shared" si="6"/>
        <v>1</v>
      </c>
      <c r="N22" s="300">
        <f t="shared" si="7"/>
        <v>76</v>
      </c>
      <c r="O22" s="1">
        <f t="shared" si="8"/>
        <v>175.89</v>
      </c>
      <c r="P22" s="300">
        <f t="shared" si="9"/>
        <v>380</v>
      </c>
      <c r="Q22" s="1">
        <f t="shared" si="10"/>
        <v>175.89</v>
      </c>
      <c r="R22" s="281"/>
      <c r="S22" s="281"/>
      <c r="T22" s="1">
        <f t="shared" si="13"/>
        <v>1</v>
      </c>
      <c r="V22" s="1" t="s">
        <v>1084</v>
      </c>
      <c r="W22" s="1" t="s">
        <v>1232</v>
      </c>
    </row>
    <row r="23" ht="15.75" customHeight="1">
      <c r="A23" s="291">
        <v>46272.0</v>
      </c>
      <c r="B23" s="1">
        <f t="shared" si="1"/>
        <v>46272</v>
      </c>
      <c r="C23" s="281">
        <v>231.0</v>
      </c>
      <c r="D23" s="281">
        <v>109.0</v>
      </c>
      <c r="E23" s="1">
        <f t="shared" si="2"/>
        <v>2.119266055</v>
      </c>
      <c r="F23" s="281" t="s">
        <v>811</v>
      </c>
      <c r="G23" s="299">
        <v>0.3616898148148148</v>
      </c>
      <c r="H23" s="299">
        <v>0.45555555555555555</v>
      </c>
      <c r="I23" s="281"/>
      <c r="J23" s="300">
        <f t="shared" si="3"/>
        <v>135</v>
      </c>
      <c r="K23" s="1" t="b">
        <f t="shared" si="4"/>
        <v>0</v>
      </c>
      <c r="L23" s="1">
        <f t="shared" si="5"/>
        <v>1.25</v>
      </c>
      <c r="M23" s="1">
        <f t="shared" si="6"/>
        <v>1</v>
      </c>
      <c r="N23" s="300">
        <f t="shared" si="7"/>
        <v>135</v>
      </c>
      <c r="O23" s="1">
        <f t="shared" si="8"/>
        <v>317.625</v>
      </c>
      <c r="P23" s="300">
        <f t="shared" si="9"/>
        <v>675</v>
      </c>
      <c r="Q23" s="1">
        <f t="shared" si="10"/>
        <v>317.625</v>
      </c>
      <c r="R23" s="281"/>
      <c r="S23" s="281"/>
      <c r="T23" s="1">
        <f t="shared" si="13"/>
        <v>0</v>
      </c>
      <c r="V23" s="1" t="s">
        <v>1233</v>
      </c>
      <c r="W23" s="1" t="s">
        <v>1234</v>
      </c>
    </row>
    <row r="24" ht="15.75" customHeight="1">
      <c r="A24" s="291">
        <v>46273.0</v>
      </c>
      <c r="B24" s="1">
        <f t="shared" si="1"/>
        <v>46273</v>
      </c>
      <c r="C24" s="281">
        <v>95.0</v>
      </c>
      <c r="D24" s="281">
        <v>60.0</v>
      </c>
      <c r="E24" s="1">
        <f t="shared" si="2"/>
        <v>1.583333333</v>
      </c>
      <c r="F24" s="281" t="s">
        <v>811</v>
      </c>
      <c r="G24" s="299">
        <v>0.3064351851851852</v>
      </c>
      <c r="H24" s="299">
        <v>0.3695023148148148</v>
      </c>
      <c r="I24" s="281"/>
      <c r="J24" s="300">
        <f t="shared" si="3"/>
        <v>91</v>
      </c>
      <c r="K24" s="1" t="b">
        <f t="shared" si="4"/>
        <v>0</v>
      </c>
      <c r="L24" s="1">
        <f t="shared" si="5"/>
        <v>1.65</v>
      </c>
      <c r="M24" s="1">
        <f t="shared" si="6"/>
        <v>1</v>
      </c>
      <c r="N24" s="300">
        <f t="shared" si="7"/>
        <v>91</v>
      </c>
      <c r="O24" s="1">
        <f t="shared" si="8"/>
        <v>172.425</v>
      </c>
      <c r="P24" s="300">
        <f t="shared" si="9"/>
        <v>455</v>
      </c>
      <c r="Q24" s="1">
        <f t="shared" si="10"/>
        <v>172.425</v>
      </c>
      <c r="R24" s="281"/>
      <c r="S24" s="281"/>
      <c r="T24" s="1">
        <f t="shared" si="13"/>
        <v>1</v>
      </c>
      <c r="V24" s="1" t="s">
        <v>825</v>
      </c>
      <c r="W24" s="1" t="s">
        <v>1235</v>
      </c>
    </row>
    <row r="25" ht="15.75" customHeight="1">
      <c r="A25" s="291">
        <v>46273.0</v>
      </c>
      <c r="B25" s="1">
        <f t="shared" si="1"/>
        <v>46273</v>
      </c>
      <c r="C25" s="281">
        <v>224.0</v>
      </c>
      <c r="D25" s="281">
        <v>80.0</v>
      </c>
      <c r="E25" s="1">
        <f t="shared" si="2"/>
        <v>2.8</v>
      </c>
      <c r="F25" s="281" t="s">
        <v>811</v>
      </c>
      <c r="G25" s="299">
        <v>0.3696875</v>
      </c>
      <c r="H25" s="299">
        <v>0.4407638888888889</v>
      </c>
      <c r="I25" s="281"/>
      <c r="J25" s="300">
        <f t="shared" si="3"/>
        <v>102</v>
      </c>
      <c r="K25" s="1" t="b">
        <f t="shared" si="4"/>
        <v>0</v>
      </c>
      <c r="L25" s="1">
        <f t="shared" si="5"/>
        <v>1.16</v>
      </c>
      <c r="M25" s="1">
        <f t="shared" si="6"/>
        <v>1</v>
      </c>
      <c r="N25" s="300">
        <f t="shared" si="7"/>
        <v>102</v>
      </c>
      <c r="O25" s="1">
        <f t="shared" si="8"/>
        <v>285.824</v>
      </c>
      <c r="P25" s="300">
        <f t="shared" si="9"/>
        <v>510</v>
      </c>
      <c r="Q25" s="1">
        <f t="shared" si="10"/>
        <v>285.824</v>
      </c>
      <c r="R25" s="281"/>
      <c r="S25" s="281"/>
      <c r="T25" s="1">
        <f t="shared" si="13"/>
        <v>0</v>
      </c>
      <c r="V25" s="1" t="s">
        <v>1236</v>
      </c>
      <c r="W25" s="1" t="s">
        <v>1237</v>
      </c>
    </row>
    <row r="26" ht="15.75" customHeight="1">
      <c r="A26" s="306">
        <v>46273.0</v>
      </c>
      <c r="B26" s="1">
        <f t="shared" si="1"/>
        <v>46273</v>
      </c>
      <c r="C26" s="281">
        <v>45.0</v>
      </c>
      <c r="D26" s="281">
        <v>30.0</v>
      </c>
      <c r="E26" s="1">
        <f t="shared" si="2"/>
        <v>1.5</v>
      </c>
      <c r="F26" s="16" t="s">
        <v>1238</v>
      </c>
      <c r="G26" s="299">
        <v>0.5118981481481482</v>
      </c>
      <c r="H26" s="299">
        <v>0.5497916666666667</v>
      </c>
      <c r="I26" s="281"/>
      <c r="J26" s="300">
        <f t="shared" si="3"/>
        <v>55</v>
      </c>
      <c r="K26" s="1" t="b">
        <f t="shared" si="4"/>
        <v>0</v>
      </c>
      <c r="L26" s="1">
        <f t="shared" si="5"/>
        <v>1.65</v>
      </c>
      <c r="M26" s="1">
        <f t="shared" si="6"/>
        <v>1.2</v>
      </c>
      <c r="N26" s="300">
        <f t="shared" si="7"/>
        <v>55</v>
      </c>
      <c r="O26" s="1">
        <f t="shared" si="8"/>
        <v>98.01</v>
      </c>
      <c r="P26" s="300">
        <f t="shared" si="9"/>
        <v>275</v>
      </c>
      <c r="Q26" s="1">
        <f t="shared" si="10"/>
        <v>98.01</v>
      </c>
      <c r="R26" s="281"/>
      <c r="S26" s="281"/>
      <c r="T26" s="1">
        <f t="shared" si="13"/>
        <v>0</v>
      </c>
      <c r="V26" s="1" t="s">
        <v>1100</v>
      </c>
      <c r="W26" s="1" t="s">
        <v>1239</v>
      </c>
    </row>
    <row r="27" ht="15.75" customHeight="1">
      <c r="A27" s="291">
        <v>46274.0</v>
      </c>
      <c r="B27" s="1">
        <f t="shared" si="1"/>
        <v>46274</v>
      </c>
      <c r="C27" s="281">
        <v>336.0</v>
      </c>
      <c r="D27" s="281">
        <v>80.0</v>
      </c>
      <c r="E27" s="1">
        <f t="shared" si="2"/>
        <v>4.2</v>
      </c>
      <c r="F27" s="281" t="s">
        <v>811</v>
      </c>
      <c r="G27" s="299">
        <v>0.3060763888888889</v>
      </c>
      <c r="H27" s="299">
        <v>0.40412037037037035</v>
      </c>
      <c r="I27" s="281"/>
      <c r="J27" s="300">
        <f t="shared" si="3"/>
        <v>141</v>
      </c>
      <c r="K27" s="1" t="b">
        <f t="shared" si="4"/>
        <v>0</v>
      </c>
      <c r="L27" s="1">
        <f t="shared" si="5"/>
        <v>0.65</v>
      </c>
      <c r="M27" s="1">
        <f t="shared" si="6"/>
        <v>1</v>
      </c>
      <c r="N27" s="300">
        <f t="shared" si="7"/>
        <v>141</v>
      </c>
      <c r="O27" s="1">
        <f t="shared" si="8"/>
        <v>240.24</v>
      </c>
      <c r="P27" s="300">
        <f t="shared" si="9"/>
        <v>705</v>
      </c>
      <c r="Q27" s="1">
        <f t="shared" si="10"/>
        <v>240.24</v>
      </c>
      <c r="R27" s="281">
        <v>2.0</v>
      </c>
      <c r="S27" s="281" t="s">
        <v>1240</v>
      </c>
      <c r="T27" s="1">
        <f t="shared" si="13"/>
        <v>1</v>
      </c>
      <c r="U27" s="1" t="s">
        <v>1241</v>
      </c>
      <c r="V27" s="1" t="s">
        <v>1103</v>
      </c>
      <c r="W27" s="1" t="s">
        <v>1242</v>
      </c>
    </row>
    <row r="28" ht="15.75" customHeight="1">
      <c r="A28" s="291">
        <v>46274.0</v>
      </c>
      <c r="B28" s="1">
        <f t="shared" si="1"/>
        <v>46274</v>
      </c>
      <c r="C28" s="281">
        <v>87.0</v>
      </c>
      <c r="D28" s="281">
        <v>40.0</v>
      </c>
      <c r="E28" s="1">
        <f t="shared" si="2"/>
        <v>2.175</v>
      </c>
      <c r="F28" s="281" t="s">
        <v>811</v>
      </c>
      <c r="G28" s="299">
        <v>0.4043287037037037</v>
      </c>
      <c r="H28" s="299">
        <v>0.43994212962962964</v>
      </c>
      <c r="I28" s="281"/>
      <c r="J28" s="300">
        <f t="shared" si="3"/>
        <v>51</v>
      </c>
      <c r="K28" s="1" t="b">
        <f t="shared" si="4"/>
        <v>0</v>
      </c>
      <c r="L28" s="1">
        <f t="shared" si="5"/>
        <v>1.25</v>
      </c>
      <c r="M28" s="1">
        <f t="shared" si="6"/>
        <v>1</v>
      </c>
      <c r="N28" s="300">
        <f t="shared" si="7"/>
        <v>51</v>
      </c>
      <c r="O28" s="1">
        <f t="shared" si="8"/>
        <v>119.625</v>
      </c>
      <c r="P28" s="300">
        <f t="shared" si="9"/>
        <v>255</v>
      </c>
      <c r="Q28" s="1">
        <f t="shared" si="10"/>
        <v>119.625</v>
      </c>
      <c r="R28" s="281"/>
      <c r="S28" s="281"/>
      <c r="T28" s="1">
        <f t="shared" si="13"/>
        <v>0</v>
      </c>
      <c r="V28" s="1" t="s">
        <v>1243</v>
      </c>
      <c r="W28" s="1" t="s">
        <v>1244</v>
      </c>
    </row>
    <row r="29" ht="15.75" customHeight="1">
      <c r="A29" s="306">
        <v>46274.0</v>
      </c>
      <c r="B29" s="1">
        <f t="shared" si="1"/>
        <v>46274</v>
      </c>
      <c r="C29" s="281">
        <v>5.0</v>
      </c>
      <c r="D29" s="281">
        <v>2.0</v>
      </c>
      <c r="E29" s="1">
        <f t="shared" si="2"/>
        <v>2.5</v>
      </c>
      <c r="F29" s="16" t="s">
        <v>1238</v>
      </c>
      <c r="G29" s="299">
        <v>0.56125</v>
      </c>
      <c r="H29" s="299">
        <v>0.5680324074074075</v>
      </c>
      <c r="I29" s="281"/>
      <c r="J29" s="300">
        <f t="shared" si="3"/>
        <v>10</v>
      </c>
      <c r="K29" s="1" t="b">
        <f t="shared" si="4"/>
        <v>1</v>
      </c>
      <c r="L29" s="1">
        <f t="shared" si="5"/>
        <v>1</v>
      </c>
      <c r="M29" s="1">
        <f t="shared" si="6"/>
        <v>1.2</v>
      </c>
      <c r="N29" s="300">
        <f t="shared" si="7"/>
        <v>15</v>
      </c>
      <c r="O29" s="1">
        <f t="shared" si="8"/>
        <v>6.6</v>
      </c>
      <c r="P29" s="300">
        <f t="shared" si="9"/>
        <v>75</v>
      </c>
      <c r="Q29" s="1">
        <f t="shared" si="10"/>
        <v>6.6</v>
      </c>
      <c r="R29" s="281"/>
      <c r="S29" s="281"/>
      <c r="T29" s="1">
        <f t="shared" si="13"/>
        <v>0</v>
      </c>
      <c r="V29" s="1" t="s">
        <v>1245</v>
      </c>
      <c r="W29" s="1" t="s">
        <v>1246</v>
      </c>
    </row>
    <row r="30" ht="15.75" customHeight="1">
      <c r="A30" s="306">
        <v>46274.0</v>
      </c>
      <c r="B30" s="1">
        <f t="shared" si="1"/>
        <v>46274</v>
      </c>
      <c r="C30" s="281">
        <v>5.0</v>
      </c>
      <c r="D30" s="281">
        <v>4.0</v>
      </c>
      <c r="E30" s="1">
        <f t="shared" si="2"/>
        <v>1.25</v>
      </c>
      <c r="F30" s="16" t="s">
        <v>1238</v>
      </c>
      <c r="G30" s="299">
        <v>0.5108217592592592</v>
      </c>
      <c r="H30" s="299">
        <v>0.5613888888888889</v>
      </c>
      <c r="I30" s="281"/>
      <c r="J30" s="300">
        <f t="shared" si="3"/>
        <v>73</v>
      </c>
      <c r="K30" s="1" t="b">
        <f t="shared" si="4"/>
        <v>1</v>
      </c>
      <c r="L30" s="1">
        <f t="shared" si="5"/>
        <v>1</v>
      </c>
      <c r="M30" s="1">
        <f t="shared" si="6"/>
        <v>1.2</v>
      </c>
      <c r="N30" s="300">
        <f t="shared" si="7"/>
        <v>73</v>
      </c>
      <c r="O30" s="1">
        <f t="shared" si="8"/>
        <v>6.6</v>
      </c>
      <c r="P30" s="300">
        <f t="shared" si="9"/>
        <v>365</v>
      </c>
      <c r="Q30" s="1">
        <f t="shared" si="10"/>
        <v>6.6</v>
      </c>
      <c r="R30" s="281"/>
      <c r="S30" s="281"/>
      <c r="T30" s="1">
        <f t="shared" si="13"/>
        <v>0</v>
      </c>
      <c r="U30" s="16" t="s">
        <v>1247</v>
      </c>
      <c r="V30" s="1" t="s">
        <v>1248</v>
      </c>
      <c r="W30" s="1" t="s">
        <v>1249</v>
      </c>
    </row>
    <row r="31" ht="15.75" customHeight="1">
      <c r="A31" s="306">
        <v>46274.0</v>
      </c>
      <c r="B31" s="1">
        <f t="shared" si="1"/>
        <v>46274</v>
      </c>
      <c r="C31" s="281">
        <v>41.0</v>
      </c>
      <c r="D31" s="281">
        <v>33.0</v>
      </c>
      <c r="E31" s="1">
        <f t="shared" si="2"/>
        <v>1.242424242</v>
      </c>
      <c r="F31" s="16" t="s">
        <v>1238</v>
      </c>
      <c r="G31" s="299">
        <v>0.5953587962962963</v>
      </c>
      <c r="H31" s="299">
        <v>0.6286805555555556</v>
      </c>
      <c r="I31" s="281"/>
      <c r="J31" s="300">
        <f t="shared" si="3"/>
        <v>48</v>
      </c>
      <c r="K31" s="1" t="b">
        <f t="shared" si="4"/>
        <v>0</v>
      </c>
      <c r="L31" s="1">
        <f t="shared" si="5"/>
        <v>1.65</v>
      </c>
      <c r="M31" s="1">
        <f t="shared" si="6"/>
        <v>1.2</v>
      </c>
      <c r="N31" s="300">
        <f t="shared" si="7"/>
        <v>48</v>
      </c>
      <c r="O31" s="1">
        <f t="shared" si="8"/>
        <v>89.298</v>
      </c>
      <c r="P31" s="300">
        <f t="shared" si="9"/>
        <v>240</v>
      </c>
      <c r="Q31" s="1">
        <f t="shared" si="10"/>
        <v>89.298</v>
      </c>
      <c r="R31" s="281"/>
      <c r="S31" s="281"/>
      <c r="T31" s="1">
        <f t="shared" si="13"/>
        <v>0</v>
      </c>
      <c r="V31" s="1" t="s">
        <v>1250</v>
      </c>
      <c r="W31" s="1" t="s">
        <v>1251</v>
      </c>
    </row>
    <row r="32" ht="15.75" customHeight="1">
      <c r="A32" s="291">
        <v>46275.0</v>
      </c>
      <c r="B32" s="1">
        <f t="shared" si="1"/>
        <v>46275</v>
      </c>
      <c r="C32" s="281">
        <v>5.0</v>
      </c>
      <c r="D32" s="281">
        <v>3.0</v>
      </c>
      <c r="E32" s="1">
        <f t="shared" si="2"/>
        <v>1.666666667</v>
      </c>
      <c r="F32" s="281" t="s">
        <v>811</v>
      </c>
      <c r="G32" s="299">
        <v>0.31114583333333334</v>
      </c>
      <c r="H32" s="299">
        <v>0.3193634259259259</v>
      </c>
      <c r="I32" s="281"/>
      <c r="J32" s="300">
        <f t="shared" si="3"/>
        <v>12</v>
      </c>
      <c r="K32" s="1" t="b">
        <f t="shared" si="4"/>
        <v>1</v>
      </c>
      <c r="L32" s="1">
        <f t="shared" si="5"/>
        <v>1</v>
      </c>
      <c r="M32" s="1">
        <f t="shared" si="6"/>
        <v>1</v>
      </c>
      <c r="N32" s="300">
        <f t="shared" si="7"/>
        <v>15</v>
      </c>
      <c r="O32" s="1">
        <f t="shared" si="8"/>
        <v>5.5</v>
      </c>
      <c r="P32" s="300">
        <f t="shared" si="9"/>
        <v>75</v>
      </c>
      <c r="Q32" s="1">
        <f t="shared" si="10"/>
        <v>5.5</v>
      </c>
      <c r="R32" s="281"/>
      <c r="S32" s="281"/>
      <c r="T32" s="1">
        <f t="shared" si="13"/>
        <v>1</v>
      </c>
      <c r="V32" s="1" t="s">
        <v>1252</v>
      </c>
      <c r="W32" s="1" t="s">
        <v>1253</v>
      </c>
    </row>
    <row r="33" ht="15.75" customHeight="1">
      <c r="A33" s="291">
        <v>46275.0</v>
      </c>
      <c r="B33" s="1">
        <f t="shared" si="1"/>
        <v>46275</v>
      </c>
      <c r="C33" s="281">
        <v>2.0</v>
      </c>
      <c r="D33" s="281">
        <v>2.0</v>
      </c>
      <c r="E33" s="1">
        <f t="shared" si="2"/>
        <v>1</v>
      </c>
      <c r="F33" s="16" t="s">
        <v>1238</v>
      </c>
      <c r="G33" s="299">
        <v>0.3197453703703704</v>
      </c>
      <c r="H33" s="299">
        <v>0.31981481481481483</v>
      </c>
      <c r="I33" s="281"/>
      <c r="J33" s="300">
        <f t="shared" si="3"/>
        <v>0</v>
      </c>
      <c r="K33" s="1" t="b">
        <f t="shared" si="4"/>
        <v>1</v>
      </c>
      <c r="L33" s="1">
        <f t="shared" si="5"/>
        <v>1</v>
      </c>
      <c r="M33" s="1">
        <f t="shared" si="6"/>
        <v>1.2</v>
      </c>
      <c r="N33" s="1">
        <f t="shared" si="7"/>
        <v>0</v>
      </c>
      <c r="O33" s="1">
        <f t="shared" si="8"/>
        <v>2.64</v>
      </c>
      <c r="P33" s="1">
        <f t="shared" si="9"/>
        <v>0</v>
      </c>
      <c r="Q33" s="1">
        <f t="shared" si="10"/>
        <v>0</v>
      </c>
      <c r="R33" s="281"/>
      <c r="S33" s="281"/>
      <c r="T33" s="1">
        <f t="shared" si="13"/>
        <v>0</v>
      </c>
      <c r="V33" s="1" t="s">
        <v>1254</v>
      </c>
      <c r="W33" s="1" t="s">
        <v>1255</v>
      </c>
    </row>
    <row r="34" ht="15.75" customHeight="1">
      <c r="A34" s="291">
        <v>46275.0</v>
      </c>
      <c r="B34" s="1">
        <f t="shared" si="1"/>
        <v>46275</v>
      </c>
      <c r="C34" s="281">
        <v>34.0</v>
      </c>
      <c r="D34" s="281">
        <v>23.0</v>
      </c>
      <c r="E34" s="1">
        <f t="shared" si="2"/>
        <v>1.47826087</v>
      </c>
      <c r="F34" s="16" t="s">
        <v>1238</v>
      </c>
      <c r="G34" s="299">
        <v>0.504849537037037</v>
      </c>
      <c r="H34" s="299">
        <v>0.5425</v>
      </c>
      <c r="I34" s="281"/>
      <c r="J34" s="300">
        <f t="shared" si="3"/>
        <v>54</v>
      </c>
      <c r="K34" s="1" t="b">
        <f t="shared" si="4"/>
        <v>0</v>
      </c>
      <c r="L34" s="1">
        <f t="shared" si="5"/>
        <v>1.65</v>
      </c>
      <c r="M34" s="1">
        <f t="shared" si="6"/>
        <v>1.2</v>
      </c>
      <c r="N34" s="300">
        <f t="shared" si="7"/>
        <v>54</v>
      </c>
      <c r="O34" s="1">
        <f t="shared" si="8"/>
        <v>74.052</v>
      </c>
      <c r="P34" s="300">
        <f t="shared" si="9"/>
        <v>270</v>
      </c>
      <c r="Q34" s="1">
        <f t="shared" si="10"/>
        <v>74.052</v>
      </c>
      <c r="R34" s="281"/>
      <c r="S34" s="281"/>
      <c r="T34" s="1">
        <f t="shared" si="13"/>
        <v>0</v>
      </c>
      <c r="V34" s="1" t="s">
        <v>1256</v>
      </c>
      <c r="W34" s="1" t="s">
        <v>1257</v>
      </c>
    </row>
    <row r="35" ht="15.75" customHeight="1">
      <c r="A35" s="291">
        <v>46275.0</v>
      </c>
      <c r="B35" s="1">
        <f t="shared" si="1"/>
        <v>46275</v>
      </c>
      <c r="C35" s="281">
        <v>4.0</v>
      </c>
      <c r="D35" s="281">
        <v>2.0</v>
      </c>
      <c r="E35" s="1">
        <f t="shared" si="2"/>
        <v>2</v>
      </c>
      <c r="F35" s="16" t="s">
        <v>1238</v>
      </c>
      <c r="G35" s="299">
        <v>0.5427314814814815</v>
      </c>
      <c r="H35" s="299">
        <v>0.5519907407407407</v>
      </c>
      <c r="I35" s="281"/>
      <c r="J35" s="300">
        <f t="shared" si="3"/>
        <v>13</v>
      </c>
      <c r="K35" s="1" t="b">
        <f t="shared" si="4"/>
        <v>1</v>
      </c>
      <c r="L35" s="1">
        <f t="shared" si="5"/>
        <v>1</v>
      </c>
      <c r="M35" s="1">
        <f t="shared" si="6"/>
        <v>1.2</v>
      </c>
      <c r="N35" s="300">
        <f t="shared" si="7"/>
        <v>15</v>
      </c>
      <c r="O35" s="1">
        <f t="shared" si="8"/>
        <v>5.28</v>
      </c>
      <c r="P35" s="300">
        <f t="shared" si="9"/>
        <v>75</v>
      </c>
      <c r="Q35" s="1">
        <f t="shared" si="10"/>
        <v>5.28</v>
      </c>
      <c r="R35" s="281"/>
      <c r="S35" s="281"/>
      <c r="T35" s="1">
        <f t="shared" si="13"/>
        <v>0</v>
      </c>
      <c r="V35" s="1" t="s">
        <v>1258</v>
      </c>
      <c r="W35" s="1" t="s">
        <v>1259</v>
      </c>
    </row>
    <row r="36" ht="15.75" customHeight="1">
      <c r="A36" s="291">
        <v>46275.0</v>
      </c>
      <c r="B36" s="1">
        <f t="shared" si="1"/>
        <v>46275</v>
      </c>
      <c r="C36" s="281">
        <v>2.0</v>
      </c>
      <c r="D36" s="281">
        <v>1.0</v>
      </c>
      <c r="E36" s="1">
        <f t="shared" si="2"/>
        <v>2</v>
      </c>
      <c r="F36" s="16" t="s">
        <v>1238</v>
      </c>
      <c r="G36" s="299">
        <v>0.552037037037037</v>
      </c>
      <c r="H36" s="299">
        <v>0.5520833333333334</v>
      </c>
      <c r="I36" s="281"/>
      <c r="J36" s="300">
        <f t="shared" si="3"/>
        <v>0</v>
      </c>
      <c r="K36" s="1" t="b">
        <f t="shared" si="4"/>
        <v>1</v>
      </c>
      <c r="L36" s="1">
        <f t="shared" si="5"/>
        <v>1</v>
      </c>
      <c r="M36" s="1">
        <f t="shared" si="6"/>
        <v>1.2</v>
      </c>
      <c r="N36" s="1">
        <f t="shared" si="7"/>
        <v>0</v>
      </c>
      <c r="O36" s="1">
        <f t="shared" si="8"/>
        <v>2.64</v>
      </c>
      <c r="P36" s="1">
        <f t="shared" si="9"/>
        <v>0</v>
      </c>
      <c r="Q36" s="1">
        <f t="shared" si="10"/>
        <v>0</v>
      </c>
      <c r="R36" s="281"/>
      <c r="S36" s="281"/>
      <c r="T36" s="1">
        <f t="shared" si="13"/>
        <v>0</v>
      </c>
      <c r="V36" s="1" t="s">
        <v>982</v>
      </c>
      <c r="W36" s="1" t="s">
        <v>1260</v>
      </c>
    </row>
    <row r="37" ht="15.75" customHeight="1">
      <c r="A37" s="291">
        <v>46275.0</v>
      </c>
      <c r="B37" s="1">
        <f t="shared" si="1"/>
        <v>46275</v>
      </c>
      <c r="C37" s="281">
        <v>40.0</v>
      </c>
      <c r="D37" s="281">
        <v>32.0</v>
      </c>
      <c r="E37" s="1">
        <f t="shared" si="2"/>
        <v>1.25</v>
      </c>
      <c r="F37" s="16" t="s">
        <v>1238</v>
      </c>
      <c r="G37" s="299">
        <v>0.5922569444444444</v>
      </c>
      <c r="H37" s="299">
        <v>0.6342592592592593</v>
      </c>
      <c r="I37" s="281"/>
      <c r="J37" s="300">
        <f t="shared" si="3"/>
        <v>60</v>
      </c>
      <c r="K37" s="1" t="b">
        <f t="shared" si="4"/>
        <v>0</v>
      </c>
      <c r="L37" s="1">
        <f t="shared" si="5"/>
        <v>1.65</v>
      </c>
      <c r="M37" s="1">
        <f t="shared" si="6"/>
        <v>1.2</v>
      </c>
      <c r="N37" s="300">
        <f t="shared" si="7"/>
        <v>60</v>
      </c>
      <c r="O37" s="1">
        <f t="shared" si="8"/>
        <v>87.12</v>
      </c>
      <c r="P37" s="300">
        <f t="shared" si="9"/>
        <v>300</v>
      </c>
      <c r="Q37" s="1">
        <f t="shared" si="10"/>
        <v>87.12</v>
      </c>
      <c r="R37" s="281"/>
      <c r="S37" s="281"/>
      <c r="T37" s="1">
        <f t="shared" si="13"/>
        <v>0</v>
      </c>
      <c r="V37" s="1" t="s">
        <v>1113</v>
      </c>
      <c r="W37" s="1" t="s">
        <v>1261</v>
      </c>
    </row>
    <row r="38" ht="15.75" customHeight="1">
      <c r="A38" s="291">
        <v>46276.0</v>
      </c>
      <c r="B38" s="1">
        <f t="shared" si="1"/>
        <v>46276</v>
      </c>
      <c r="C38" s="281">
        <v>264.0</v>
      </c>
      <c r="D38" s="281">
        <v>80.0</v>
      </c>
      <c r="E38" s="1">
        <f t="shared" si="2"/>
        <v>3.3</v>
      </c>
      <c r="F38" s="281" t="s">
        <v>811</v>
      </c>
      <c r="G38" s="299">
        <v>0.30221064814814813</v>
      </c>
      <c r="H38" s="299">
        <v>0.3978703703703704</v>
      </c>
      <c r="I38" s="281"/>
      <c r="J38" s="300">
        <f t="shared" si="3"/>
        <v>138</v>
      </c>
      <c r="K38" s="1" t="b">
        <f t="shared" si="4"/>
        <v>0</v>
      </c>
      <c r="L38" s="1">
        <f t="shared" si="5"/>
        <v>0.95</v>
      </c>
      <c r="M38" s="1">
        <f t="shared" si="6"/>
        <v>1</v>
      </c>
      <c r="N38" s="300">
        <f t="shared" si="7"/>
        <v>138</v>
      </c>
      <c r="O38" s="1">
        <f t="shared" si="8"/>
        <v>275.88</v>
      </c>
      <c r="P38" s="300">
        <f t="shared" si="9"/>
        <v>690</v>
      </c>
      <c r="Q38" s="1">
        <f t="shared" si="10"/>
        <v>275.88</v>
      </c>
      <c r="R38" s="281"/>
      <c r="S38" s="281"/>
      <c r="T38" s="1">
        <f t="shared" si="13"/>
        <v>1</v>
      </c>
      <c r="V38" s="1" t="s">
        <v>1262</v>
      </c>
      <c r="W38" s="1" t="s">
        <v>1263</v>
      </c>
    </row>
    <row r="39" ht="15.75" customHeight="1">
      <c r="A39" s="291">
        <v>46276.0</v>
      </c>
      <c r="B39" s="1">
        <f t="shared" si="1"/>
        <v>46276</v>
      </c>
      <c r="C39" s="281">
        <v>59.0</v>
      </c>
      <c r="D39" s="281">
        <v>30.0</v>
      </c>
      <c r="E39" s="1">
        <f t="shared" si="2"/>
        <v>1.966666667</v>
      </c>
      <c r="F39" s="281" t="s">
        <v>811</v>
      </c>
      <c r="G39" s="299">
        <v>0.3982523148148148</v>
      </c>
      <c r="H39" s="299">
        <v>0.4309027777777778</v>
      </c>
      <c r="I39" s="281"/>
      <c r="J39" s="300">
        <f t="shared" si="3"/>
        <v>47</v>
      </c>
      <c r="K39" s="1" t="b">
        <f t="shared" si="4"/>
        <v>0</v>
      </c>
      <c r="L39" s="1">
        <f t="shared" si="5"/>
        <v>1.25</v>
      </c>
      <c r="M39" s="1">
        <f t="shared" si="6"/>
        <v>1</v>
      </c>
      <c r="N39" s="300">
        <f t="shared" si="7"/>
        <v>47</v>
      </c>
      <c r="O39" s="1">
        <f t="shared" si="8"/>
        <v>81.125</v>
      </c>
      <c r="P39" s="300">
        <f t="shared" si="9"/>
        <v>235</v>
      </c>
      <c r="Q39" s="1">
        <f t="shared" si="10"/>
        <v>81.125</v>
      </c>
      <c r="R39" s="281"/>
      <c r="S39" s="281"/>
      <c r="T39" s="1">
        <f t="shared" si="13"/>
        <v>0</v>
      </c>
      <c r="V39" s="1" t="s">
        <v>1264</v>
      </c>
      <c r="W39" s="1" t="s">
        <v>1265</v>
      </c>
    </row>
    <row r="40" ht="15.75" customHeight="1">
      <c r="A40" s="291">
        <v>46276.0</v>
      </c>
      <c r="B40" s="1">
        <f t="shared" si="1"/>
        <v>46276</v>
      </c>
      <c r="C40" s="281">
        <v>48.0</v>
      </c>
      <c r="D40" s="281">
        <v>30.0</v>
      </c>
      <c r="E40" s="1">
        <f t="shared" si="2"/>
        <v>1.6</v>
      </c>
      <c r="F40" s="281" t="s">
        <v>1238</v>
      </c>
      <c r="G40" s="299">
        <v>0.5058101851851852</v>
      </c>
      <c r="H40" s="299">
        <v>0.5467824074074074</v>
      </c>
      <c r="I40" s="281"/>
      <c r="J40" s="300">
        <f t="shared" si="3"/>
        <v>59</v>
      </c>
      <c r="K40" s="1" t="b">
        <f t="shared" si="4"/>
        <v>0</v>
      </c>
      <c r="L40" s="1">
        <f t="shared" si="5"/>
        <v>1.65</v>
      </c>
      <c r="M40" s="1">
        <f t="shared" si="6"/>
        <v>1.2</v>
      </c>
      <c r="N40" s="300">
        <f t="shared" si="7"/>
        <v>59</v>
      </c>
      <c r="O40" s="1">
        <f t="shared" si="8"/>
        <v>104.544</v>
      </c>
      <c r="P40" s="300">
        <f t="shared" si="9"/>
        <v>295</v>
      </c>
      <c r="Q40" s="1">
        <f t="shared" si="10"/>
        <v>104.544</v>
      </c>
      <c r="R40" s="281"/>
      <c r="S40" s="281"/>
      <c r="T40" s="1">
        <f t="shared" si="13"/>
        <v>0</v>
      </c>
      <c r="V40" s="1" t="s">
        <v>1266</v>
      </c>
      <c r="W40" s="1" t="s">
        <v>1267</v>
      </c>
    </row>
    <row r="41" ht="15.75" customHeight="1">
      <c r="A41" s="291">
        <v>46278.0</v>
      </c>
      <c r="B41" s="1">
        <f t="shared" si="1"/>
        <v>46278</v>
      </c>
      <c r="C41" s="281">
        <v>27.0</v>
      </c>
      <c r="D41" s="281">
        <v>6.0</v>
      </c>
      <c r="E41" s="1">
        <f t="shared" si="2"/>
        <v>4.5</v>
      </c>
      <c r="F41" s="281" t="s">
        <v>811</v>
      </c>
      <c r="G41" s="304">
        <v>0.3087847222222222</v>
      </c>
      <c r="H41" s="299">
        <v>0.31928240740740743</v>
      </c>
      <c r="I41" s="281"/>
      <c r="J41" s="300">
        <f t="shared" si="3"/>
        <v>15</v>
      </c>
      <c r="K41" s="1" t="b">
        <f t="shared" si="4"/>
        <v>1</v>
      </c>
      <c r="L41" s="1">
        <f t="shared" si="5"/>
        <v>1</v>
      </c>
      <c r="M41" s="1">
        <f t="shared" si="6"/>
        <v>1</v>
      </c>
      <c r="N41" s="300">
        <f t="shared" si="7"/>
        <v>15</v>
      </c>
      <c r="O41" s="1">
        <f t="shared" si="8"/>
        <v>29.7</v>
      </c>
      <c r="P41" s="300">
        <f t="shared" si="9"/>
        <v>75</v>
      </c>
      <c r="Q41" s="1">
        <f t="shared" si="10"/>
        <v>29.7</v>
      </c>
      <c r="R41" s="281"/>
      <c r="S41" s="281"/>
      <c r="T41" s="1">
        <f t="shared" si="13"/>
        <v>1</v>
      </c>
      <c r="V41" s="1" t="s">
        <v>1268</v>
      </c>
      <c r="W41" s="1" t="s">
        <v>1269</v>
      </c>
    </row>
    <row r="42" ht="15.75" customHeight="1">
      <c r="A42" s="291">
        <v>46278.0</v>
      </c>
      <c r="B42" s="1">
        <f t="shared" si="1"/>
        <v>46278</v>
      </c>
      <c r="C42" s="281">
        <v>2.0</v>
      </c>
      <c r="D42" s="281">
        <v>2.0</v>
      </c>
      <c r="E42" s="1">
        <f t="shared" si="2"/>
        <v>1</v>
      </c>
      <c r="F42" s="281" t="s">
        <v>811</v>
      </c>
      <c r="G42" s="299">
        <v>0.301875</v>
      </c>
      <c r="H42" s="299">
        <v>0.31886574074074076</v>
      </c>
      <c r="I42" s="281"/>
      <c r="J42" s="300">
        <f t="shared" si="3"/>
        <v>24</v>
      </c>
      <c r="K42" s="1" t="b">
        <f t="shared" si="4"/>
        <v>1</v>
      </c>
      <c r="L42" s="1">
        <f t="shared" si="5"/>
        <v>1</v>
      </c>
      <c r="M42" s="1">
        <f t="shared" si="6"/>
        <v>1</v>
      </c>
      <c r="N42" s="300">
        <f t="shared" si="7"/>
        <v>24</v>
      </c>
      <c r="O42" s="1">
        <f t="shared" si="8"/>
        <v>2.2</v>
      </c>
      <c r="P42" s="300">
        <f t="shared" si="9"/>
        <v>120</v>
      </c>
      <c r="Q42" s="1">
        <f t="shared" si="10"/>
        <v>2.2</v>
      </c>
      <c r="R42" s="281"/>
      <c r="S42" s="281"/>
      <c r="T42" s="1">
        <f t="shared" si="13"/>
        <v>0</v>
      </c>
      <c r="V42" s="1" t="s">
        <v>1270</v>
      </c>
      <c r="W42" s="1" t="s">
        <v>1271</v>
      </c>
    </row>
    <row r="43" ht="15.75" customHeight="1">
      <c r="A43" s="291">
        <v>46278.0</v>
      </c>
      <c r="B43" s="1">
        <f t="shared" si="1"/>
        <v>46278</v>
      </c>
      <c r="C43" s="281">
        <v>24.0</v>
      </c>
      <c r="D43" s="281">
        <v>21.0</v>
      </c>
      <c r="E43" s="1">
        <f t="shared" si="2"/>
        <v>1.142857143</v>
      </c>
      <c r="F43" s="281" t="s">
        <v>811</v>
      </c>
      <c r="G43" s="299">
        <v>0.5947453703703703</v>
      </c>
      <c r="H43" s="299">
        <v>0.6415856481481481</v>
      </c>
      <c r="I43" s="281"/>
      <c r="J43" s="300">
        <f t="shared" si="3"/>
        <v>67</v>
      </c>
      <c r="K43" s="1" t="b">
        <f t="shared" si="4"/>
        <v>1</v>
      </c>
      <c r="L43" s="1">
        <f t="shared" si="5"/>
        <v>1</v>
      </c>
      <c r="M43" s="1">
        <f t="shared" si="6"/>
        <v>1</v>
      </c>
      <c r="N43" s="300">
        <f t="shared" si="7"/>
        <v>67</v>
      </c>
      <c r="O43" s="1">
        <f t="shared" si="8"/>
        <v>26.4</v>
      </c>
      <c r="P43" s="300">
        <f t="shared" si="9"/>
        <v>335</v>
      </c>
      <c r="Q43" s="1">
        <f t="shared" si="10"/>
        <v>26.4</v>
      </c>
      <c r="R43" s="281"/>
      <c r="S43" s="281"/>
      <c r="T43" s="1">
        <f t="shared" si="13"/>
        <v>0</v>
      </c>
      <c r="V43" s="1" t="s">
        <v>854</v>
      </c>
      <c r="W43" s="1" t="s">
        <v>1272</v>
      </c>
    </row>
    <row r="44" ht="15.75" customHeight="1">
      <c r="A44" s="291">
        <v>46279.0</v>
      </c>
      <c r="B44" s="1">
        <f t="shared" si="1"/>
        <v>46279</v>
      </c>
      <c r="C44" s="281">
        <v>80.0</v>
      </c>
      <c r="D44" s="281">
        <v>35.0</v>
      </c>
      <c r="E44" s="1">
        <f t="shared" si="2"/>
        <v>2.285714286</v>
      </c>
      <c r="F44" s="281" t="s">
        <v>811</v>
      </c>
      <c r="G44" s="299">
        <v>0.30873842592592593</v>
      </c>
      <c r="H44" s="299">
        <v>0.3453935185185185</v>
      </c>
      <c r="I44" s="281"/>
      <c r="J44" s="300">
        <f t="shared" si="3"/>
        <v>53</v>
      </c>
      <c r="K44" s="1" t="b">
        <f t="shared" si="4"/>
        <v>0</v>
      </c>
      <c r="L44" s="1">
        <f t="shared" si="5"/>
        <v>1.25</v>
      </c>
      <c r="M44" s="1">
        <f t="shared" si="6"/>
        <v>1</v>
      </c>
      <c r="N44" s="300">
        <f t="shared" si="7"/>
        <v>53</v>
      </c>
      <c r="O44" s="1">
        <f t="shared" si="8"/>
        <v>110</v>
      </c>
      <c r="P44" s="300">
        <f t="shared" si="9"/>
        <v>265</v>
      </c>
      <c r="Q44" s="1">
        <f t="shared" si="10"/>
        <v>110</v>
      </c>
      <c r="R44" s="281"/>
      <c r="S44" s="281"/>
      <c r="T44" s="1">
        <f t="shared" si="13"/>
        <v>1</v>
      </c>
      <c r="V44" s="1" t="s">
        <v>992</v>
      </c>
      <c r="W44" s="1" t="s">
        <v>1273</v>
      </c>
    </row>
    <row r="45" ht="15.75" customHeight="1">
      <c r="A45" s="291">
        <v>46279.0</v>
      </c>
      <c r="B45" s="1">
        <f t="shared" si="1"/>
        <v>46279</v>
      </c>
      <c r="C45" s="281">
        <v>209.0</v>
      </c>
      <c r="D45" s="281">
        <v>76.0</v>
      </c>
      <c r="E45" s="1">
        <f t="shared" si="2"/>
        <v>2.75</v>
      </c>
      <c r="F45" s="281" t="s">
        <v>811</v>
      </c>
      <c r="G45" s="299">
        <v>0.3454513888888889</v>
      </c>
      <c r="H45" s="299">
        <v>0.45364583333333336</v>
      </c>
      <c r="I45" s="281"/>
      <c r="J45" s="300">
        <f t="shared" si="3"/>
        <v>156</v>
      </c>
      <c r="K45" s="1" t="b">
        <f t="shared" si="4"/>
        <v>0</v>
      </c>
      <c r="L45" s="1">
        <f t="shared" si="5"/>
        <v>1.16</v>
      </c>
      <c r="M45" s="1">
        <f t="shared" si="6"/>
        <v>1</v>
      </c>
      <c r="N45" s="300">
        <f t="shared" si="7"/>
        <v>156</v>
      </c>
      <c r="O45" s="1">
        <f t="shared" si="8"/>
        <v>266.684</v>
      </c>
      <c r="P45" s="300">
        <f t="shared" si="9"/>
        <v>780</v>
      </c>
      <c r="Q45" s="1">
        <f t="shared" si="10"/>
        <v>266.684</v>
      </c>
      <c r="R45" s="281"/>
      <c r="S45" s="281"/>
      <c r="T45" s="1">
        <f t="shared" si="13"/>
        <v>0</v>
      </c>
      <c r="V45" s="1" t="s">
        <v>858</v>
      </c>
      <c r="W45" s="1" t="s">
        <v>1275</v>
      </c>
    </row>
    <row r="46" ht="15.75" customHeight="1">
      <c r="A46" s="291">
        <v>46279.0</v>
      </c>
      <c r="B46" s="1">
        <f t="shared" si="1"/>
        <v>46279</v>
      </c>
      <c r="C46" s="281">
        <v>49.0</v>
      </c>
      <c r="D46" s="281">
        <v>33.0</v>
      </c>
      <c r="E46" s="1">
        <f t="shared" si="2"/>
        <v>1.484848485</v>
      </c>
      <c r="F46" s="281" t="s">
        <v>1238</v>
      </c>
      <c r="G46" s="299">
        <v>0.5909606481481482</v>
      </c>
      <c r="H46" s="299">
        <v>0.6344097222222222</v>
      </c>
      <c r="I46" s="281"/>
      <c r="J46" s="300">
        <f t="shared" si="3"/>
        <v>63</v>
      </c>
      <c r="K46" s="1" t="b">
        <f t="shared" si="4"/>
        <v>0</v>
      </c>
      <c r="L46" s="1">
        <f t="shared" si="5"/>
        <v>1.65</v>
      </c>
      <c r="M46" s="1">
        <f t="shared" si="6"/>
        <v>1.2</v>
      </c>
      <c r="N46" s="300">
        <f t="shared" si="7"/>
        <v>63</v>
      </c>
      <c r="O46" s="1">
        <f t="shared" si="8"/>
        <v>106.722</v>
      </c>
      <c r="P46" s="300">
        <f t="shared" si="9"/>
        <v>315</v>
      </c>
      <c r="Q46" s="1">
        <f t="shared" si="10"/>
        <v>106.722</v>
      </c>
      <c r="R46" s="281"/>
      <c r="S46" s="281"/>
      <c r="T46" s="1">
        <f t="shared" si="13"/>
        <v>0</v>
      </c>
      <c r="V46" s="1" t="s">
        <v>1011</v>
      </c>
      <c r="W46" s="1" t="s">
        <v>1276</v>
      </c>
    </row>
    <row r="47" ht="15.75" customHeight="1">
      <c r="A47" s="291">
        <v>46281.0</v>
      </c>
      <c r="B47" s="1">
        <f t="shared" si="1"/>
        <v>46281</v>
      </c>
      <c r="C47" s="281">
        <v>219.0</v>
      </c>
      <c r="D47" s="281">
        <v>107.0</v>
      </c>
      <c r="E47" s="1">
        <f t="shared" si="2"/>
        <v>2.046728972</v>
      </c>
      <c r="F47" s="281"/>
      <c r="G47" s="299">
        <v>0.30519675925925926</v>
      </c>
      <c r="H47" s="299">
        <v>0.4075347222222222</v>
      </c>
      <c r="I47" s="281"/>
      <c r="J47" s="300">
        <f t="shared" si="3"/>
        <v>147</v>
      </c>
      <c r="K47" s="1" t="b">
        <f t="shared" si="4"/>
        <v>0</v>
      </c>
      <c r="L47" s="1">
        <f t="shared" si="5"/>
        <v>1.25</v>
      </c>
      <c r="M47" s="1">
        <f t="shared" si="6"/>
        <v>1</v>
      </c>
      <c r="N47" s="300">
        <f t="shared" si="7"/>
        <v>147</v>
      </c>
      <c r="O47" s="1">
        <f t="shared" si="8"/>
        <v>301.125</v>
      </c>
      <c r="P47" s="300">
        <f t="shared" si="9"/>
        <v>735</v>
      </c>
      <c r="Q47" s="1">
        <f t="shared" si="10"/>
        <v>301.125</v>
      </c>
      <c r="R47" s="281"/>
      <c r="S47" s="281"/>
      <c r="T47" s="1">
        <f t="shared" si="13"/>
        <v>1</v>
      </c>
      <c r="V47" s="1" t="s">
        <v>1277</v>
      </c>
      <c r="W47" s="1" t="s">
        <v>1278</v>
      </c>
    </row>
    <row r="48" ht="15.75" customHeight="1">
      <c r="A48" s="291">
        <v>46281.0</v>
      </c>
      <c r="B48" s="1">
        <f t="shared" si="1"/>
        <v>46281</v>
      </c>
      <c r="C48" s="281">
        <v>48.0</v>
      </c>
      <c r="D48" s="281">
        <v>33.0</v>
      </c>
      <c r="E48" s="1">
        <f t="shared" si="2"/>
        <v>1.454545455</v>
      </c>
      <c r="F48" s="281" t="s">
        <v>1238</v>
      </c>
      <c r="G48" s="299">
        <v>0.5277314814814815</v>
      </c>
      <c r="H48" s="299">
        <v>0.5687152777777778</v>
      </c>
      <c r="I48" s="281"/>
      <c r="J48" s="300">
        <f t="shared" si="3"/>
        <v>59</v>
      </c>
      <c r="K48" s="1" t="b">
        <f t="shared" si="4"/>
        <v>0</v>
      </c>
      <c r="L48" s="1">
        <f t="shared" si="5"/>
        <v>1.65</v>
      </c>
      <c r="M48" s="1">
        <f t="shared" si="6"/>
        <v>1.2</v>
      </c>
      <c r="N48" s="300">
        <f t="shared" si="7"/>
        <v>59</v>
      </c>
      <c r="O48" s="1">
        <f t="shared" si="8"/>
        <v>104.544</v>
      </c>
      <c r="P48" s="300">
        <f t="shared" si="9"/>
        <v>295</v>
      </c>
      <c r="Q48" s="1">
        <f t="shared" si="10"/>
        <v>104.544</v>
      </c>
      <c r="R48" s="281"/>
      <c r="S48" s="281"/>
      <c r="T48" s="1">
        <f t="shared" si="13"/>
        <v>0</v>
      </c>
      <c r="V48" s="1" t="s">
        <v>1013</v>
      </c>
      <c r="W48" s="1" t="s">
        <v>1279</v>
      </c>
    </row>
    <row r="49" ht="15.75" customHeight="1">
      <c r="A49" s="291">
        <v>46282.0</v>
      </c>
      <c r="B49" s="1">
        <f t="shared" si="1"/>
        <v>46282</v>
      </c>
      <c r="C49" s="281">
        <v>120.0</v>
      </c>
      <c r="D49" s="281">
        <v>48.0</v>
      </c>
      <c r="E49" s="1">
        <f t="shared" si="2"/>
        <v>2.5</v>
      </c>
      <c r="F49" s="281" t="s">
        <v>1238</v>
      </c>
      <c r="G49" s="299">
        <v>0.34901620370370373</v>
      </c>
      <c r="H49" s="299">
        <v>0.3924884259259259</v>
      </c>
      <c r="I49" s="281"/>
      <c r="J49" s="300">
        <f t="shared" si="3"/>
        <v>63</v>
      </c>
      <c r="K49" s="1" t="b">
        <f t="shared" si="4"/>
        <v>0</v>
      </c>
      <c r="L49" s="1">
        <f t="shared" si="5"/>
        <v>1.16</v>
      </c>
      <c r="M49" s="1">
        <f t="shared" si="6"/>
        <v>1.2</v>
      </c>
      <c r="N49" s="300">
        <f t="shared" si="7"/>
        <v>63</v>
      </c>
      <c r="O49" s="1">
        <f t="shared" si="8"/>
        <v>183.744</v>
      </c>
      <c r="P49" s="300">
        <f t="shared" si="9"/>
        <v>315</v>
      </c>
      <c r="Q49" s="1">
        <f t="shared" si="10"/>
        <v>183.744</v>
      </c>
      <c r="R49" s="281">
        <v>2.0</v>
      </c>
      <c r="S49" s="281" t="s">
        <v>1280</v>
      </c>
      <c r="T49" s="1">
        <f t="shared" si="13"/>
        <v>1</v>
      </c>
      <c r="V49" s="1" t="s">
        <v>1146</v>
      </c>
      <c r="W49" s="1" t="s">
        <v>1281</v>
      </c>
    </row>
    <row r="50" ht="15.75" customHeight="1">
      <c r="A50" s="291">
        <v>46282.0</v>
      </c>
      <c r="B50" s="1">
        <f t="shared" si="1"/>
        <v>46282</v>
      </c>
      <c r="C50" s="281">
        <v>77.0</v>
      </c>
      <c r="D50" s="281">
        <v>33.0</v>
      </c>
      <c r="E50" s="1">
        <f t="shared" si="2"/>
        <v>2.333333333</v>
      </c>
      <c r="F50" s="281" t="s">
        <v>1238</v>
      </c>
      <c r="G50" s="299">
        <v>0.3059375</v>
      </c>
      <c r="H50" s="299">
        <v>0.34891203703703705</v>
      </c>
      <c r="I50" s="281"/>
      <c r="J50" s="300">
        <f t="shared" si="3"/>
        <v>62</v>
      </c>
      <c r="K50" s="1" t="b">
        <f t="shared" si="4"/>
        <v>0</v>
      </c>
      <c r="L50" s="1">
        <f t="shared" si="5"/>
        <v>1.25</v>
      </c>
      <c r="M50" s="1">
        <f t="shared" si="6"/>
        <v>1.2</v>
      </c>
      <c r="N50" s="300">
        <f t="shared" si="7"/>
        <v>62</v>
      </c>
      <c r="O50" s="1">
        <f t="shared" si="8"/>
        <v>127.05</v>
      </c>
      <c r="P50" s="300">
        <f t="shared" si="9"/>
        <v>310</v>
      </c>
      <c r="Q50" s="1">
        <f t="shared" si="10"/>
        <v>127.05</v>
      </c>
      <c r="R50" s="281"/>
      <c r="S50" s="281"/>
      <c r="T50" s="1">
        <f t="shared" si="13"/>
        <v>0</v>
      </c>
      <c r="V50" s="1" t="s">
        <v>1015</v>
      </c>
      <c r="W50" s="1" t="s">
        <v>1282</v>
      </c>
    </row>
    <row r="51" ht="15.75" customHeight="1">
      <c r="A51" s="291">
        <v>46282.0</v>
      </c>
      <c r="B51" s="1">
        <f t="shared" si="1"/>
        <v>46282</v>
      </c>
      <c r="C51" s="281">
        <v>152.0</v>
      </c>
      <c r="D51" s="281">
        <v>74.0</v>
      </c>
      <c r="E51" s="1">
        <f t="shared" si="2"/>
        <v>2.054054054</v>
      </c>
      <c r="F51" s="281" t="s">
        <v>1238</v>
      </c>
      <c r="G51" s="299">
        <v>0.3925462962962963</v>
      </c>
      <c r="H51" s="299">
        <v>0.46015046296296297</v>
      </c>
      <c r="I51" s="281"/>
      <c r="J51" s="300">
        <f t="shared" si="3"/>
        <v>97</v>
      </c>
      <c r="K51" s="1" t="b">
        <f t="shared" si="4"/>
        <v>0</v>
      </c>
      <c r="L51" s="1">
        <f t="shared" si="5"/>
        <v>1.25</v>
      </c>
      <c r="M51" s="1">
        <f t="shared" si="6"/>
        <v>1.2</v>
      </c>
      <c r="N51" s="300">
        <f t="shared" si="7"/>
        <v>97</v>
      </c>
      <c r="O51" s="1">
        <f t="shared" si="8"/>
        <v>250.8</v>
      </c>
      <c r="P51" s="300">
        <f t="shared" si="9"/>
        <v>485</v>
      </c>
      <c r="Q51" s="1">
        <f t="shared" si="10"/>
        <v>250.8</v>
      </c>
      <c r="R51" s="281"/>
      <c r="S51" s="281"/>
      <c r="T51" s="1">
        <f t="shared" si="13"/>
        <v>0</v>
      </c>
      <c r="V51" s="1" t="s">
        <v>1020</v>
      </c>
      <c r="W51" s="1" t="s">
        <v>1283</v>
      </c>
    </row>
    <row r="52" ht="15.75" customHeight="1">
      <c r="A52" s="291">
        <v>46282.0</v>
      </c>
      <c r="B52" s="1">
        <f t="shared" si="1"/>
        <v>46282</v>
      </c>
      <c r="C52" s="281">
        <v>55.0</v>
      </c>
      <c r="D52" s="281">
        <v>37.0</v>
      </c>
      <c r="E52" s="1">
        <f t="shared" si="2"/>
        <v>1.486486486</v>
      </c>
      <c r="F52" s="281" t="s">
        <v>1238</v>
      </c>
      <c r="G52" s="299">
        <v>0.5912962962962963</v>
      </c>
      <c r="H52" s="299">
        <v>0.6420023148148148</v>
      </c>
      <c r="I52" s="281"/>
      <c r="J52" s="300">
        <f t="shared" si="3"/>
        <v>73</v>
      </c>
      <c r="K52" s="1" t="b">
        <f t="shared" si="4"/>
        <v>0</v>
      </c>
      <c r="L52" s="1">
        <f t="shared" si="5"/>
        <v>1.65</v>
      </c>
      <c r="M52" s="1">
        <f t="shared" si="6"/>
        <v>1.2</v>
      </c>
      <c r="N52" s="300">
        <f t="shared" si="7"/>
        <v>73</v>
      </c>
      <c r="O52" s="1">
        <f t="shared" si="8"/>
        <v>119.79</v>
      </c>
      <c r="P52" s="300">
        <f t="shared" si="9"/>
        <v>365</v>
      </c>
      <c r="Q52" s="1">
        <f t="shared" si="10"/>
        <v>119.79</v>
      </c>
      <c r="R52" s="281"/>
      <c r="S52" s="281"/>
      <c r="T52" s="1">
        <f t="shared" si="13"/>
        <v>0</v>
      </c>
      <c r="V52" s="1" t="s">
        <v>891</v>
      </c>
      <c r="W52" s="1" t="s">
        <v>1284</v>
      </c>
    </row>
    <row r="53" ht="15.75" customHeight="1">
      <c r="A53" s="291">
        <v>46285.0</v>
      </c>
      <c r="B53" s="1">
        <f t="shared" si="1"/>
        <v>46285</v>
      </c>
      <c r="C53" s="281">
        <v>107.0</v>
      </c>
      <c r="D53" s="281">
        <v>72.0</v>
      </c>
      <c r="E53" s="1">
        <f t="shared" si="2"/>
        <v>1.486111111</v>
      </c>
      <c r="F53" s="281" t="s">
        <v>1238</v>
      </c>
      <c r="G53" s="299">
        <v>0.3451388888888889</v>
      </c>
      <c r="H53" s="282">
        <v>0.43333333333333335</v>
      </c>
      <c r="I53" s="281"/>
      <c r="J53" s="292">
        <f t="shared" si="3"/>
        <v>127</v>
      </c>
      <c r="K53" s="1" t="b">
        <f t="shared" si="4"/>
        <v>0</v>
      </c>
      <c r="L53" s="1">
        <f t="shared" si="5"/>
        <v>1.65</v>
      </c>
      <c r="M53" s="1">
        <f t="shared" si="6"/>
        <v>1.2</v>
      </c>
      <c r="N53" s="292">
        <f t="shared" si="7"/>
        <v>127</v>
      </c>
      <c r="O53" s="1">
        <f t="shared" si="8"/>
        <v>233.046</v>
      </c>
      <c r="P53" s="292">
        <f t="shared" si="9"/>
        <v>635</v>
      </c>
      <c r="Q53" s="1">
        <f t="shared" si="10"/>
        <v>233.046</v>
      </c>
      <c r="R53" s="281"/>
      <c r="S53" s="281"/>
      <c r="T53" s="1">
        <f t="shared" si="13"/>
        <v>1</v>
      </c>
      <c r="V53" s="1" t="s">
        <v>891</v>
      </c>
      <c r="W53" s="1" t="s">
        <v>1285</v>
      </c>
    </row>
    <row r="54" ht="15.75" customHeight="1">
      <c r="A54" s="291">
        <v>46285.0</v>
      </c>
      <c r="B54" s="1">
        <f t="shared" si="1"/>
        <v>46285</v>
      </c>
      <c r="C54" s="281">
        <v>102.0</v>
      </c>
      <c r="D54" s="281">
        <v>40.0</v>
      </c>
      <c r="E54" s="1">
        <f t="shared" si="2"/>
        <v>2.55</v>
      </c>
      <c r="F54" s="281" t="s">
        <v>811</v>
      </c>
      <c r="G54" s="299">
        <v>0.30694444444444446</v>
      </c>
      <c r="H54" s="282">
        <v>0.3451388888888889</v>
      </c>
      <c r="I54" s="281"/>
      <c r="J54" s="292">
        <f t="shared" si="3"/>
        <v>55</v>
      </c>
      <c r="K54" s="1" t="b">
        <f t="shared" si="4"/>
        <v>0</v>
      </c>
      <c r="L54" s="1">
        <f t="shared" si="5"/>
        <v>1.16</v>
      </c>
      <c r="M54" s="1">
        <f t="shared" si="6"/>
        <v>1</v>
      </c>
      <c r="N54" s="292">
        <f t="shared" si="7"/>
        <v>55</v>
      </c>
      <c r="O54" s="1">
        <f t="shared" si="8"/>
        <v>130.152</v>
      </c>
      <c r="P54" s="292">
        <f t="shared" si="9"/>
        <v>275</v>
      </c>
      <c r="Q54" s="1">
        <f t="shared" si="10"/>
        <v>130.152</v>
      </c>
      <c r="R54" s="281"/>
      <c r="S54" s="281"/>
      <c r="T54" s="1">
        <f t="shared" si="13"/>
        <v>0</v>
      </c>
      <c r="V54" s="1" t="s">
        <v>1286</v>
      </c>
      <c r="W54" s="1" t="s">
        <v>1287</v>
      </c>
    </row>
    <row r="55" ht="15.75" customHeight="1">
      <c r="A55" s="291">
        <v>46285.0</v>
      </c>
      <c r="B55" s="1">
        <f t="shared" si="1"/>
        <v>46285</v>
      </c>
      <c r="C55" s="281">
        <v>21.0</v>
      </c>
      <c r="D55" s="281">
        <v>15.0</v>
      </c>
      <c r="E55" s="1">
        <f t="shared" si="2"/>
        <v>1.4</v>
      </c>
      <c r="F55" s="281" t="s">
        <v>1238</v>
      </c>
      <c r="G55" s="299">
        <v>0.5111111111111111</v>
      </c>
      <c r="H55" s="282">
        <v>0.5347222222222222</v>
      </c>
      <c r="I55" s="281"/>
      <c r="J55" s="292">
        <f t="shared" si="3"/>
        <v>34</v>
      </c>
      <c r="K55" s="1" t="b">
        <f t="shared" si="4"/>
        <v>1</v>
      </c>
      <c r="L55" s="1">
        <f t="shared" si="5"/>
        <v>1</v>
      </c>
      <c r="M55" s="1">
        <f t="shared" si="6"/>
        <v>1.2</v>
      </c>
      <c r="N55" s="292">
        <f t="shared" si="7"/>
        <v>34</v>
      </c>
      <c r="O55" s="1">
        <f t="shared" si="8"/>
        <v>27.72</v>
      </c>
      <c r="P55" s="292">
        <f t="shared" si="9"/>
        <v>170</v>
      </c>
      <c r="Q55" s="1">
        <f t="shared" si="10"/>
        <v>27.72</v>
      </c>
      <c r="R55" s="281"/>
      <c r="S55" s="281"/>
      <c r="T55" s="1">
        <f t="shared" si="13"/>
        <v>0</v>
      </c>
      <c r="V55" s="1" t="s">
        <v>1288</v>
      </c>
      <c r="W55" s="1" t="s">
        <v>1289</v>
      </c>
    </row>
    <row r="56" ht="15.75" customHeight="1">
      <c r="A56" s="291">
        <v>46285.0</v>
      </c>
      <c r="B56" s="1">
        <f t="shared" si="1"/>
        <v>46285</v>
      </c>
      <c r="C56" s="281">
        <v>4.0</v>
      </c>
      <c r="D56" s="281">
        <v>2.0</v>
      </c>
      <c r="E56" s="1">
        <f t="shared" si="2"/>
        <v>2</v>
      </c>
      <c r="F56" s="281" t="s">
        <v>1238</v>
      </c>
      <c r="G56" s="299">
        <v>0.5347222222222222</v>
      </c>
      <c r="H56" s="282">
        <v>0.5423611111111111</v>
      </c>
      <c r="I56" s="281"/>
      <c r="J56" s="292">
        <f t="shared" si="3"/>
        <v>11</v>
      </c>
      <c r="K56" s="1" t="b">
        <f t="shared" si="4"/>
        <v>1</v>
      </c>
      <c r="L56" s="1">
        <f t="shared" si="5"/>
        <v>1</v>
      </c>
      <c r="M56" s="1">
        <f t="shared" si="6"/>
        <v>1.2</v>
      </c>
      <c r="N56" s="292">
        <f t="shared" si="7"/>
        <v>15</v>
      </c>
      <c r="O56" s="1">
        <f t="shared" si="8"/>
        <v>5.28</v>
      </c>
      <c r="P56" s="292">
        <f t="shared" si="9"/>
        <v>75</v>
      </c>
      <c r="Q56" s="1">
        <f t="shared" si="10"/>
        <v>5.28</v>
      </c>
      <c r="R56" s="281"/>
      <c r="S56" s="281"/>
      <c r="T56" s="1">
        <f t="shared" si="13"/>
        <v>0</v>
      </c>
      <c r="V56" s="1" t="s">
        <v>1025</v>
      </c>
      <c r="W56" s="1" t="s">
        <v>1290</v>
      </c>
    </row>
    <row r="57" ht="15.75" customHeight="1">
      <c r="A57" s="291">
        <v>46285.0</v>
      </c>
      <c r="B57" s="1">
        <f t="shared" si="1"/>
        <v>46285</v>
      </c>
      <c r="C57" s="281">
        <v>26.0</v>
      </c>
      <c r="D57" s="281">
        <v>24.0</v>
      </c>
      <c r="E57" s="1">
        <f t="shared" si="2"/>
        <v>1.083333333</v>
      </c>
      <c r="F57" s="281" t="s">
        <v>1238</v>
      </c>
      <c r="G57" s="299">
        <v>0.5944444444444444</v>
      </c>
      <c r="H57" s="282">
        <v>0.6180555555555556</v>
      </c>
      <c r="I57" s="281"/>
      <c r="J57" s="292">
        <f t="shared" si="3"/>
        <v>34</v>
      </c>
      <c r="K57" s="1" t="b">
        <f t="shared" si="4"/>
        <v>1</v>
      </c>
      <c r="L57" s="1">
        <f t="shared" si="5"/>
        <v>1</v>
      </c>
      <c r="M57" s="1">
        <f t="shared" si="6"/>
        <v>1.2</v>
      </c>
      <c r="N57" s="292">
        <f t="shared" si="7"/>
        <v>34</v>
      </c>
      <c r="O57" s="1">
        <f t="shared" si="8"/>
        <v>34.32</v>
      </c>
      <c r="P57" s="292">
        <f t="shared" si="9"/>
        <v>170</v>
      </c>
      <c r="Q57" s="1">
        <f t="shared" si="10"/>
        <v>34.32</v>
      </c>
      <c r="R57" s="281"/>
      <c r="S57" s="281"/>
      <c r="T57" s="1">
        <f t="shared" si="13"/>
        <v>0</v>
      </c>
      <c r="V57" s="1" t="s">
        <v>902</v>
      </c>
      <c r="W57" s="1" t="s">
        <v>1291</v>
      </c>
    </row>
    <row r="58" ht="15.75" customHeight="1">
      <c r="A58" s="291">
        <v>46287.0</v>
      </c>
      <c r="B58" s="1">
        <f t="shared" si="1"/>
        <v>46287</v>
      </c>
      <c r="C58" s="281">
        <v>280.0</v>
      </c>
      <c r="D58" s="281">
        <v>80.0</v>
      </c>
      <c r="E58" s="1">
        <f t="shared" si="2"/>
        <v>3.5</v>
      </c>
      <c r="F58" s="281" t="s">
        <v>811</v>
      </c>
      <c r="G58" s="282">
        <v>0.3434375</v>
      </c>
      <c r="H58" s="282">
        <v>0.44395833333333334</v>
      </c>
      <c r="I58" s="281"/>
      <c r="J58" s="292">
        <f t="shared" si="3"/>
        <v>145</v>
      </c>
      <c r="K58" s="1" t="b">
        <f t="shared" si="4"/>
        <v>0</v>
      </c>
      <c r="L58" s="1">
        <f t="shared" si="5"/>
        <v>0.95</v>
      </c>
      <c r="M58" s="1">
        <f t="shared" si="6"/>
        <v>1</v>
      </c>
      <c r="N58" s="292">
        <f t="shared" si="7"/>
        <v>145</v>
      </c>
      <c r="O58" s="1">
        <f t="shared" si="8"/>
        <v>292.6</v>
      </c>
      <c r="P58" s="292">
        <f t="shared" si="9"/>
        <v>725</v>
      </c>
      <c r="Q58" s="1">
        <f t="shared" si="10"/>
        <v>292.6</v>
      </c>
      <c r="R58" s="281">
        <v>6.0</v>
      </c>
      <c r="S58" s="281" t="s">
        <v>1292</v>
      </c>
      <c r="T58" s="1">
        <f t="shared" si="13"/>
        <v>1</v>
      </c>
      <c r="V58" s="1" t="s">
        <v>904</v>
      </c>
      <c r="W58" s="1" t="s">
        <v>1293</v>
      </c>
    </row>
    <row r="59" ht="15.75" customHeight="1">
      <c r="A59" s="291">
        <v>46287.0</v>
      </c>
      <c r="B59" s="1">
        <f t="shared" si="1"/>
        <v>46287</v>
      </c>
      <c r="C59" s="281">
        <v>75.0</v>
      </c>
      <c r="D59" s="281">
        <v>40.0</v>
      </c>
      <c r="E59" s="1">
        <f t="shared" si="2"/>
        <v>1.875</v>
      </c>
      <c r="F59" s="281" t="s">
        <v>811</v>
      </c>
      <c r="G59" s="282">
        <v>0.3034027777777778</v>
      </c>
      <c r="H59" s="282">
        <v>0.3432175925925926</v>
      </c>
      <c r="I59" s="281"/>
      <c r="J59" s="292">
        <f t="shared" si="3"/>
        <v>57</v>
      </c>
      <c r="K59" s="1" t="b">
        <f t="shared" si="4"/>
        <v>0</v>
      </c>
      <c r="L59" s="1">
        <f t="shared" si="5"/>
        <v>1.65</v>
      </c>
      <c r="M59" s="1">
        <f t="shared" si="6"/>
        <v>1</v>
      </c>
      <c r="N59" s="292">
        <f t="shared" si="7"/>
        <v>57</v>
      </c>
      <c r="O59" s="1">
        <f t="shared" si="8"/>
        <v>136.125</v>
      </c>
      <c r="P59" s="292">
        <f t="shared" si="9"/>
        <v>285</v>
      </c>
      <c r="Q59" s="1">
        <f t="shared" si="10"/>
        <v>136.125</v>
      </c>
      <c r="R59" s="281"/>
      <c r="S59" s="281"/>
      <c r="T59" s="1">
        <f t="shared" si="13"/>
        <v>0</v>
      </c>
      <c r="V59" s="1" t="s">
        <v>1034</v>
      </c>
      <c r="W59" s="1" t="s">
        <v>1296</v>
      </c>
    </row>
    <row r="60" ht="15.75" customHeight="1">
      <c r="A60" s="291">
        <v>46287.0</v>
      </c>
      <c r="B60" s="1">
        <f t="shared" si="1"/>
        <v>46287</v>
      </c>
      <c r="C60" s="281">
        <v>70.0</v>
      </c>
      <c r="D60" s="281">
        <v>35.0</v>
      </c>
      <c r="E60" s="1">
        <f t="shared" si="2"/>
        <v>2</v>
      </c>
      <c r="F60" s="281" t="s">
        <v>1238</v>
      </c>
      <c r="G60" s="282">
        <v>0.44570601851851854</v>
      </c>
      <c r="H60" s="282">
        <v>0.5316435185185185</v>
      </c>
      <c r="I60" s="281">
        <v>72.0</v>
      </c>
      <c r="J60" s="292">
        <f t="shared" si="3"/>
        <v>52</v>
      </c>
      <c r="K60" s="1" t="b">
        <f t="shared" si="4"/>
        <v>0</v>
      </c>
      <c r="L60" s="1">
        <f t="shared" si="5"/>
        <v>1.25</v>
      </c>
      <c r="M60" s="1">
        <f t="shared" si="6"/>
        <v>1.2</v>
      </c>
      <c r="N60" s="292">
        <f t="shared" si="7"/>
        <v>52</v>
      </c>
      <c r="O60" s="1">
        <f t="shared" si="8"/>
        <v>115.5</v>
      </c>
      <c r="P60" s="292">
        <f t="shared" si="9"/>
        <v>260</v>
      </c>
      <c r="Q60" s="1">
        <f t="shared" si="10"/>
        <v>115.5</v>
      </c>
      <c r="R60" s="281"/>
      <c r="S60" s="281"/>
      <c r="T60" s="1">
        <f t="shared" si="13"/>
        <v>0</v>
      </c>
      <c r="U60" s="16" t="s">
        <v>1298</v>
      </c>
      <c r="V60" s="242" t="s">
        <v>1034</v>
      </c>
      <c r="W60" s="242" t="s">
        <v>1296</v>
      </c>
    </row>
    <row r="61" ht="15.75" customHeight="1">
      <c r="A61" s="291">
        <v>46288.0</v>
      </c>
      <c r="B61" s="1">
        <f t="shared" si="1"/>
        <v>46288</v>
      </c>
      <c r="C61" s="281">
        <v>13.0</v>
      </c>
      <c r="D61" s="281">
        <v>2.0</v>
      </c>
      <c r="E61" s="1">
        <f t="shared" si="2"/>
        <v>6.5</v>
      </c>
      <c r="F61" s="281" t="s">
        <v>811</v>
      </c>
      <c r="G61" s="282">
        <v>0.32219907407407405</v>
      </c>
      <c r="H61" s="282">
        <v>0.32225694444444447</v>
      </c>
      <c r="I61" s="281"/>
      <c r="J61" s="292">
        <f t="shared" si="3"/>
        <v>0</v>
      </c>
      <c r="K61" s="1" t="b">
        <f t="shared" si="4"/>
        <v>1</v>
      </c>
      <c r="L61" s="1">
        <f t="shared" si="5"/>
        <v>1</v>
      </c>
      <c r="M61" s="1">
        <f t="shared" si="6"/>
        <v>1</v>
      </c>
      <c r="N61" s="1">
        <f t="shared" si="7"/>
        <v>0</v>
      </c>
      <c r="O61" s="1">
        <f t="shared" si="8"/>
        <v>14.3</v>
      </c>
      <c r="P61" s="1">
        <f t="shared" si="9"/>
        <v>0</v>
      </c>
      <c r="Q61" s="1">
        <f t="shared" si="10"/>
        <v>0</v>
      </c>
      <c r="R61" s="281"/>
      <c r="S61" s="281"/>
      <c r="T61" s="1">
        <f t="shared" si="13"/>
        <v>1</v>
      </c>
      <c r="V61" s="1" t="s">
        <v>1301</v>
      </c>
      <c r="W61" s="1" t="s">
        <v>1302</v>
      </c>
    </row>
    <row r="62" ht="15.75" customHeight="1">
      <c r="A62" s="291">
        <v>46288.0</v>
      </c>
      <c r="B62" s="1">
        <f t="shared" si="1"/>
        <v>46288</v>
      </c>
      <c r="C62" s="281">
        <v>1.0</v>
      </c>
      <c r="D62" s="281">
        <v>1.0</v>
      </c>
      <c r="E62" s="1">
        <f t="shared" si="2"/>
        <v>1</v>
      </c>
      <c r="F62" s="281" t="s">
        <v>811</v>
      </c>
      <c r="G62" s="282">
        <v>0.3133680555555556</v>
      </c>
      <c r="H62" s="282">
        <v>0.31592592592592594</v>
      </c>
      <c r="I62" s="281"/>
      <c r="J62" s="292">
        <f t="shared" si="3"/>
        <v>4</v>
      </c>
      <c r="K62" s="1" t="b">
        <f t="shared" si="4"/>
        <v>1</v>
      </c>
      <c r="L62" s="1">
        <f t="shared" si="5"/>
        <v>1</v>
      </c>
      <c r="M62" s="1">
        <f t="shared" si="6"/>
        <v>1</v>
      </c>
      <c r="N62" s="292">
        <f t="shared" si="7"/>
        <v>15</v>
      </c>
      <c r="O62" s="1">
        <f t="shared" si="8"/>
        <v>1.1</v>
      </c>
      <c r="P62" s="292">
        <f t="shared" si="9"/>
        <v>75</v>
      </c>
      <c r="Q62" s="1">
        <f t="shared" si="10"/>
        <v>1.1</v>
      </c>
      <c r="R62" s="281"/>
      <c r="S62" s="281"/>
      <c r="T62" s="1">
        <f t="shared" si="13"/>
        <v>0</v>
      </c>
      <c r="V62" s="1" t="s">
        <v>1306</v>
      </c>
      <c r="W62" s="1" t="s">
        <v>1307</v>
      </c>
    </row>
    <row r="63" ht="15.75" customHeight="1">
      <c r="A63" s="291">
        <v>46288.0</v>
      </c>
      <c r="B63" s="1">
        <f t="shared" si="1"/>
        <v>46288</v>
      </c>
      <c r="C63" s="281">
        <v>54.0</v>
      </c>
      <c r="D63" s="281">
        <v>31.0</v>
      </c>
      <c r="E63" s="1">
        <f t="shared" si="2"/>
        <v>1.741935484</v>
      </c>
      <c r="F63" s="281" t="s">
        <v>811</v>
      </c>
      <c r="G63" s="282">
        <v>0.053773148148148146</v>
      </c>
      <c r="H63" s="282">
        <v>0.05381944444444445</v>
      </c>
      <c r="I63" s="281"/>
      <c r="J63" s="292">
        <f t="shared" si="3"/>
        <v>0</v>
      </c>
      <c r="K63" s="1" t="b">
        <f t="shared" si="4"/>
        <v>0</v>
      </c>
      <c r="L63" s="1">
        <f t="shared" si="5"/>
        <v>1.65</v>
      </c>
      <c r="M63" s="1">
        <f t="shared" si="6"/>
        <v>1</v>
      </c>
      <c r="N63" s="1">
        <f t="shared" si="7"/>
        <v>0</v>
      </c>
      <c r="O63" s="1">
        <f t="shared" si="8"/>
        <v>98.01</v>
      </c>
      <c r="P63" s="1">
        <f t="shared" si="9"/>
        <v>0</v>
      </c>
      <c r="Q63" s="1">
        <f t="shared" si="10"/>
        <v>0</v>
      </c>
      <c r="R63" s="281"/>
      <c r="S63" s="281"/>
      <c r="T63" s="1">
        <f t="shared" si="13"/>
        <v>0</v>
      </c>
      <c r="V63" s="1" t="s">
        <v>1308</v>
      </c>
      <c r="W63" s="1" t="s">
        <v>1309</v>
      </c>
    </row>
    <row r="64" ht="15.75" customHeight="1">
      <c r="A64" s="291">
        <v>46288.0</v>
      </c>
      <c r="B64" s="1">
        <f t="shared" si="1"/>
        <v>46288</v>
      </c>
      <c r="C64" s="281">
        <v>3.0</v>
      </c>
      <c r="D64" s="281">
        <v>2.0</v>
      </c>
      <c r="E64" s="1">
        <f t="shared" si="2"/>
        <v>1.5</v>
      </c>
      <c r="F64" s="281" t="s">
        <v>811</v>
      </c>
      <c r="G64" s="282">
        <v>0.07319444444444445</v>
      </c>
      <c r="H64" s="282">
        <v>0.07751157407407408</v>
      </c>
      <c r="I64" s="281"/>
      <c r="J64" s="292">
        <f t="shared" si="3"/>
        <v>6</v>
      </c>
      <c r="K64" s="1" t="b">
        <f t="shared" si="4"/>
        <v>1</v>
      </c>
      <c r="L64" s="1">
        <f t="shared" si="5"/>
        <v>1</v>
      </c>
      <c r="M64" s="1">
        <f t="shared" si="6"/>
        <v>1</v>
      </c>
      <c r="N64" s="292">
        <f t="shared" si="7"/>
        <v>15</v>
      </c>
      <c r="O64" s="1">
        <f t="shared" si="8"/>
        <v>3.3</v>
      </c>
      <c r="P64" s="292">
        <f t="shared" si="9"/>
        <v>75</v>
      </c>
      <c r="Q64" s="1">
        <f t="shared" si="10"/>
        <v>3.3</v>
      </c>
      <c r="R64" s="281"/>
      <c r="S64" s="281"/>
      <c r="T64" s="1">
        <f t="shared" si="13"/>
        <v>0</v>
      </c>
      <c r="V64" s="1" t="s">
        <v>1312</v>
      </c>
      <c r="W64" s="1" t="s">
        <v>1313</v>
      </c>
    </row>
    <row r="65" ht="15.75" customHeight="1">
      <c r="A65" s="291">
        <v>46288.0</v>
      </c>
      <c r="B65" s="1">
        <f t="shared" si="1"/>
        <v>46288</v>
      </c>
      <c r="C65" s="281">
        <v>2.0</v>
      </c>
      <c r="D65" s="281">
        <v>2.0</v>
      </c>
      <c r="E65" s="1">
        <f t="shared" si="2"/>
        <v>1</v>
      </c>
      <c r="F65" s="281" t="s">
        <v>811</v>
      </c>
      <c r="G65" s="282">
        <v>0.06991898148148148</v>
      </c>
      <c r="H65" s="282">
        <v>0.07314814814814814</v>
      </c>
      <c r="I65" s="281"/>
      <c r="J65" s="292">
        <f t="shared" si="3"/>
        <v>5</v>
      </c>
      <c r="K65" s="1" t="b">
        <f t="shared" si="4"/>
        <v>1</v>
      </c>
      <c r="L65" s="1">
        <f t="shared" si="5"/>
        <v>1</v>
      </c>
      <c r="M65" s="1">
        <f t="shared" si="6"/>
        <v>1</v>
      </c>
      <c r="N65" s="292">
        <f t="shared" si="7"/>
        <v>15</v>
      </c>
      <c r="O65" s="1">
        <f t="shared" si="8"/>
        <v>2.2</v>
      </c>
      <c r="P65" s="292">
        <f t="shared" si="9"/>
        <v>75</v>
      </c>
      <c r="Q65" s="1">
        <f t="shared" si="10"/>
        <v>2.2</v>
      </c>
      <c r="R65" s="281"/>
      <c r="S65" s="281"/>
      <c r="T65" s="1">
        <f t="shared" si="13"/>
        <v>0</v>
      </c>
      <c r="V65" s="1" t="s">
        <v>907</v>
      </c>
      <c r="W65" s="1" t="s">
        <v>1315</v>
      </c>
    </row>
    <row r="66" ht="15.75" customHeight="1">
      <c r="A66" s="291">
        <v>46289.0</v>
      </c>
      <c r="B66" s="1">
        <f t="shared" si="1"/>
        <v>46289</v>
      </c>
      <c r="C66" s="281">
        <v>42.0</v>
      </c>
      <c r="D66" s="281">
        <v>33.0</v>
      </c>
      <c r="E66" s="1">
        <f t="shared" si="2"/>
        <v>1.272727273</v>
      </c>
      <c r="F66" s="281" t="s">
        <v>811</v>
      </c>
      <c r="G66" s="282">
        <v>0.31082175925925926</v>
      </c>
      <c r="H66" s="282">
        <v>0.3361574074074074</v>
      </c>
      <c r="I66" s="281"/>
      <c r="J66" s="292">
        <f t="shared" si="3"/>
        <v>36</v>
      </c>
      <c r="K66" s="1" t="b">
        <f t="shared" si="4"/>
        <v>0</v>
      </c>
      <c r="L66" s="1">
        <f t="shared" si="5"/>
        <v>1.65</v>
      </c>
      <c r="M66" s="1">
        <f t="shared" si="6"/>
        <v>1</v>
      </c>
      <c r="N66" s="292">
        <f t="shared" si="7"/>
        <v>36</v>
      </c>
      <c r="O66" s="1">
        <f t="shared" si="8"/>
        <v>76.23</v>
      </c>
      <c r="P66" s="292">
        <f t="shared" si="9"/>
        <v>180</v>
      </c>
      <c r="Q66" s="1">
        <f t="shared" si="10"/>
        <v>76.23</v>
      </c>
      <c r="R66" s="281">
        <v>2.0</v>
      </c>
      <c r="S66" s="281" t="s">
        <v>1316</v>
      </c>
      <c r="T66" s="1">
        <f t="shared" si="13"/>
        <v>1</v>
      </c>
      <c r="V66" s="1" t="s">
        <v>909</v>
      </c>
      <c r="W66" s="1" t="s">
        <v>1318</v>
      </c>
    </row>
    <row r="67" ht="15.75" customHeight="1">
      <c r="A67" s="291">
        <v>46289.0</v>
      </c>
      <c r="B67" s="1">
        <f t="shared" si="1"/>
        <v>46289</v>
      </c>
      <c r="C67" s="281">
        <v>152.0</v>
      </c>
      <c r="D67" s="281">
        <v>34.0</v>
      </c>
      <c r="E67" s="1">
        <f t="shared" si="2"/>
        <v>4.470588235</v>
      </c>
      <c r="F67" s="281" t="s">
        <v>811</v>
      </c>
      <c r="G67" s="282">
        <v>0.3362847222222222</v>
      </c>
      <c r="H67" s="282">
        <v>0.37310185185185185</v>
      </c>
      <c r="I67" s="281"/>
      <c r="J67" s="292">
        <f t="shared" si="3"/>
        <v>53</v>
      </c>
      <c r="K67" s="1" t="b">
        <f t="shared" si="4"/>
        <v>0</v>
      </c>
      <c r="L67" s="1">
        <f t="shared" si="5"/>
        <v>0.65</v>
      </c>
      <c r="M67" s="1">
        <f t="shared" si="6"/>
        <v>1</v>
      </c>
      <c r="N67" s="292">
        <f t="shared" si="7"/>
        <v>53</v>
      </c>
      <c r="O67" s="1">
        <f t="shared" si="8"/>
        <v>108.68</v>
      </c>
      <c r="P67" s="292">
        <f t="shared" si="9"/>
        <v>265</v>
      </c>
      <c r="Q67" s="1">
        <f t="shared" si="10"/>
        <v>108.68</v>
      </c>
      <c r="R67" s="281"/>
      <c r="S67" s="281"/>
      <c r="T67" s="1">
        <f t="shared" si="13"/>
        <v>0</v>
      </c>
      <c r="V67" s="1" t="s">
        <v>911</v>
      </c>
      <c r="W67" s="1" t="s">
        <v>1320</v>
      </c>
    </row>
    <row r="68" ht="15.75" customHeight="1">
      <c r="A68" s="291">
        <v>46289.0</v>
      </c>
      <c r="B68" s="1">
        <f t="shared" si="1"/>
        <v>46289</v>
      </c>
      <c r="C68" s="281">
        <v>94.0</v>
      </c>
      <c r="D68" s="281">
        <v>57.0</v>
      </c>
      <c r="E68" s="1">
        <f t="shared" si="2"/>
        <v>1.649122807</v>
      </c>
      <c r="F68" s="281" t="s">
        <v>811</v>
      </c>
      <c r="G68" s="282">
        <v>0.3731365740740741</v>
      </c>
      <c r="H68" s="282">
        <v>0.44537037037037036</v>
      </c>
      <c r="I68" s="281"/>
      <c r="J68" s="292">
        <f t="shared" si="3"/>
        <v>104</v>
      </c>
      <c r="K68" s="1" t="b">
        <f t="shared" si="4"/>
        <v>0</v>
      </c>
      <c r="L68" s="1">
        <f t="shared" si="5"/>
        <v>1.65</v>
      </c>
      <c r="M68" s="1">
        <f t="shared" si="6"/>
        <v>1</v>
      </c>
      <c r="N68" s="292">
        <f t="shared" si="7"/>
        <v>104</v>
      </c>
      <c r="O68" s="1">
        <f t="shared" si="8"/>
        <v>170.61</v>
      </c>
      <c r="P68" s="292">
        <f t="shared" si="9"/>
        <v>520</v>
      </c>
      <c r="Q68" s="1">
        <f t="shared" si="10"/>
        <v>170.61</v>
      </c>
      <c r="R68" s="281"/>
      <c r="S68" s="281"/>
      <c r="T68" s="1">
        <f t="shared" si="13"/>
        <v>0</v>
      </c>
      <c r="V68" s="1" t="s">
        <v>1322</v>
      </c>
      <c r="W68" s="1" t="s">
        <v>1323</v>
      </c>
    </row>
    <row r="69" ht="15.75" customHeight="1">
      <c r="A69" s="291">
        <v>46289.0</v>
      </c>
      <c r="B69" s="1">
        <f t="shared" si="1"/>
        <v>46289</v>
      </c>
      <c r="C69" s="281">
        <v>33.0</v>
      </c>
      <c r="D69" s="281">
        <v>27.0</v>
      </c>
      <c r="E69" s="1">
        <f t="shared" si="2"/>
        <v>1.222222222</v>
      </c>
      <c r="F69" s="281" t="s">
        <v>811</v>
      </c>
      <c r="G69" s="282">
        <v>0.5157638888888889</v>
      </c>
      <c r="H69" s="282">
        <v>0.5520486111111111</v>
      </c>
      <c r="I69" s="281"/>
      <c r="J69" s="292">
        <f t="shared" si="3"/>
        <v>52</v>
      </c>
      <c r="K69" s="1" t="b">
        <f t="shared" si="4"/>
        <v>0</v>
      </c>
      <c r="L69" s="1">
        <f t="shared" si="5"/>
        <v>1.65</v>
      </c>
      <c r="M69" s="1">
        <f t="shared" si="6"/>
        <v>1</v>
      </c>
      <c r="N69" s="292">
        <f t="shared" si="7"/>
        <v>52</v>
      </c>
      <c r="O69" s="1">
        <f t="shared" si="8"/>
        <v>59.895</v>
      </c>
      <c r="P69" s="292">
        <f t="shared" si="9"/>
        <v>260</v>
      </c>
      <c r="Q69" s="1">
        <f t="shared" si="10"/>
        <v>59.895</v>
      </c>
      <c r="R69" s="281"/>
      <c r="S69" s="281"/>
      <c r="T69" s="1">
        <f t="shared" si="13"/>
        <v>0</v>
      </c>
      <c r="V69" s="1" t="s">
        <v>1325</v>
      </c>
      <c r="W69" s="1" t="s">
        <v>1326</v>
      </c>
    </row>
    <row r="70" ht="15.75" customHeight="1">
      <c r="A70" s="291">
        <v>46289.0</v>
      </c>
      <c r="B70" s="1">
        <f t="shared" si="1"/>
        <v>46289</v>
      </c>
      <c r="C70" s="281">
        <v>44.0</v>
      </c>
      <c r="D70" s="281">
        <v>38.0</v>
      </c>
      <c r="E70" s="1">
        <f t="shared" si="2"/>
        <v>1.157894737</v>
      </c>
      <c r="F70" s="281" t="s">
        <v>811</v>
      </c>
      <c r="G70" s="282">
        <v>0.09194444444444444</v>
      </c>
      <c r="H70" s="282">
        <v>0.13894675925925926</v>
      </c>
      <c r="I70" s="281"/>
      <c r="J70" s="292">
        <f t="shared" si="3"/>
        <v>68</v>
      </c>
      <c r="K70" s="1" t="b">
        <f t="shared" si="4"/>
        <v>0</v>
      </c>
      <c r="L70" s="1">
        <f t="shared" si="5"/>
        <v>1.65</v>
      </c>
      <c r="M70" s="1">
        <f t="shared" si="6"/>
        <v>1</v>
      </c>
      <c r="N70" s="292">
        <f t="shared" si="7"/>
        <v>68</v>
      </c>
      <c r="O70" s="1">
        <f t="shared" si="8"/>
        <v>79.86</v>
      </c>
      <c r="P70" s="292">
        <f t="shared" si="9"/>
        <v>340</v>
      </c>
      <c r="Q70" s="1">
        <f t="shared" si="10"/>
        <v>79.86</v>
      </c>
      <c r="R70" s="281"/>
      <c r="S70" s="281"/>
      <c r="T70" s="1">
        <f t="shared" si="13"/>
        <v>0</v>
      </c>
      <c r="V70" s="1" t="s">
        <v>1193</v>
      </c>
      <c r="W70" s="1" t="s">
        <v>1328</v>
      </c>
    </row>
    <row r="71" ht="15.75" customHeight="1">
      <c r="A71" s="291">
        <v>46290.0</v>
      </c>
      <c r="B71" s="1">
        <f t="shared" si="1"/>
        <v>46290</v>
      </c>
      <c r="C71" s="281">
        <v>137.0</v>
      </c>
      <c r="D71" s="281">
        <v>43.0</v>
      </c>
      <c r="E71" s="1">
        <f t="shared" si="2"/>
        <v>3.186046512</v>
      </c>
      <c r="F71" s="281" t="s">
        <v>811</v>
      </c>
      <c r="G71" s="282">
        <v>0.30416666666666664</v>
      </c>
      <c r="H71" s="282">
        <v>0.375</v>
      </c>
      <c r="I71" s="281"/>
      <c r="J71" s="292">
        <f t="shared" si="3"/>
        <v>102</v>
      </c>
      <c r="K71" s="1" t="b">
        <f t="shared" si="4"/>
        <v>0</v>
      </c>
      <c r="L71" s="1">
        <f t="shared" si="5"/>
        <v>0.95</v>
      </c>
      <c r="M71" s="1">
        <f t="shared" si="6"/>
        <v>1</v>
      </c>
      <c r="N71" s="292">
        <f t="shared" si="7"/>
        <v>102</v>
      </c>
      <c r="O71" s="1">
        <f t="shared" si="8"/>
        <v>143.165</v>
      </c>
      <c r="P71" s="292">
        <f t="shared" si="9"/>
        <v>510</v>
      </c>
      <c r="Q71" s="1">
        <f t="shared" si="10"/>
        <v>143.165</v>
      </c>
      <c r="R71" s="281">
        <v>1.0</v>
      </c>
      <c r="S71" s="281" t="s">
        <v>1329</v>
      </c>
      <c r="T71" s="1">
        <f t="shared" si="13"/>
        <v>1</v>
      </c>
      <c r="V71" s="1" t="s">
        <v>1196</v>
      </c>
      <c r="W71" s="1" t="s">
        <v>1331</v>
      </c>
    </row>
    <row r="72" ht="15.75" customHeight="1">
      <c r="A72" s="291">
        <v>46290.0</v>
      </c>
      <c r="B72" s="1">
        <f t="shared" si="1"/>
        <v>46290</v>
      </c>
      <c r="C72" s="281">
        <v>53.0</v>
      </c>
      <c r="D72" s="281">
        <v>37.0</v>
      </c>
      <c r="E72" s="1">
        <f t="shared" si="2"/>
        <v>1.432432432</v>
      </c>
      <c r="F72" s="281" t="s">
        <v>811</v>
      </c>
      <c r="G72" s="282">
        <v>0.30416666666666664</v>
      </c>
      <c r="H72" s="282">
        <v>0.33125</v>
      </c>
      <c r="I72" s="281"/>
      <c r="J72" s="292">
        <f t="shared" si="3"/>
        <v>39</v>
      </c>
      <c r="K72" s="1" t="b">
        <f t="shared" si="4"/>
        <v>0</v>
      </c>
      <c r="L72" s="1">
        <f t="shared" si="5"/>
        <v>1.65</v>
      </c>
      <c r="M72" s="1">
        <f t="shared" si="6"/>
        <v>1</v>
      </c>
      <c r="N72" s="292">
        <f t="shared" si="7"/>
        <v>39</v>
      </c>
      <c r="O72" s="1">
        <f t="shared" si="8"/>
        <v>96.195</v>
      </c>
      <c r="P72" s="292">
        <f t="shared" si="9"/>
        <v>195</v>
      </c>
      <c r="Q72" s="1">
        <f t="shared" si="10"/>
        <v>96.195</v>
      </c>
      <c r="R72" s="281"/>
      <c r="S72" s="281"/>
      <c r="T72" s="1">
        <f t="shared" si="13"/>
        <v>0</v>
      </c>
      <c r="V72" s="1" t="s">
        <v>1333</v>
      </c>
      <c r="W72" s="1" t="s">
        <v>1334</v>
      </c>
    </row>
    <row r="73" ht="15.75" customHeight="1">
      <c r="A73" s="291">
        <v>46290.0</v>
      </c>
      <c r="B73" s="1">
        <f t="shared" si="1"/>
        <v>46290</v>
      </c>
      <c r="C73" s="281">
        <v>38.0</v>
      </c>
      <c r="D73" s="281">
        <v>21.0</v>
      </c>
      <c r="E73" s="1">
        <f t="shared" si="2"/>
        <v>1.80952381</v>
      </c>
      <c r="F73" s="281" t="s">
        <v>811</v>
      </c>
      <c r="G73" s="282">
        <v>0.5055555555555555</v>
      </c>
      <c r="H73" s="282">
        <v>0.5402777777777777</v>
      </c>
      <c r="I73" s="281"/>
      <c r="J73" s="292">
        <f t="shared" si="3"/>
        <v>50</v>
      </c>
      <c r="K73" s="1" t="b">
        <f t="shared" si="4"/>
        <v>0</v>
      </c>
      <c r="L73" s="1">
        <f t="shared" si="5"/>
        <v>1.65</v>
      </c>
      <c r="M73" s="1">
        <f t="shared" si="6"/>
        <v>1</v>
      </c>
      <c r="N73" s="292">
        <f t="shared" si="7"/>
        <v>50</v>
      </c>
      <c r="O73" s="1">
        <f t="shared" si="8"/>
        <v>68.97</v>
      </c>
      <c r="P73" s="292">
        <f t="shared" si="9"/>
        <v>250</v>
      </c>
      <c r="Q73" s="1">
        <f t="shared" si="10"/>
        <v>68.97</v>
      </c>
      <c r="R73" s="281"/>
      <c r="S73" s="281"/>
      <c r="T73" s="1">
        <f t="shared" si="13"/>
        <v>0</v>
      </c>
      <c r="V73" s="1" t="s">
        <v>1336</v>
      </c>
      <c r="W73" s="1" t="s">
        <v>1338</v>
      </c>
    </row>
    <row r="74" ht="15.75" customHeight="1">
      <c r="A74" s="291">
        <v>46292.0</v>
      </c>
      <c r="B74" s="1">
        <f t="shared" si="1"/>
        <v>46292</v>
      </c>
      <c r="C74" s="281">
        <v>81.0</v>
      </c>
      <c r="D74" s="281">
        <v>34.0</v>
      </c>
      <c r="E74" s="1">
        <f t="shared" si="2"/>
        <v>2.382352941</v>
      </c>
      <c r="F74" s="281" t="s">
        <v>811</v>
      </c>
      <c r="G74" s="282">
        <v>0.30486111111111114</v>
      </c>
      <c r="H74" s="282">
        <v>0.33958333333333335</v>
      </c>
      <c r="I74" s="281"/>
      <c r="J74" s="292">
        <f t="shared" si="3"/>
        <v>50</v>
      </c>
      <c r="K74" s="1" t="b">
        <f t="shared" si="4"/>
        <v>0</v>
      </c>
      <c r="L74" s="1">
        <f t="shared" si="5"/>
        <v>1.25</v>
      </c>
      <c r="M74" s="1">
        <f t="shared" si="6"/>
        <v>1</v>
      </c>
      <c r="N74" s="292">
        <f t="shared" si="7"/>
        <v>50</v>
      </c>
      <c r="O74" s="1">
        <f t="shared" si="8"/>
        <v>111.375</v>
      </c>
      <c r="P74" s="292">
        <f t="shared" si="9"/>
        <v>250</v>
      </c>
      <c r="Q74" s="1">
        <f t="shared" si="10"/>
        <v>111.375</v>
      </c>
      <c r="R74" s="281">
        <v>1.0</v>
      </c>
      <c r="S74" s="281" t="s">
        <v>1339</v>
      </c>
      <c r="T74" s="1">
        <f t="shared" si="13"/>
        <v>1</v>
      </c>
      <c r="V74" s="1" t="s">
        <v>929</v>
      </c>
      <c r="W74" s="1" t="s">
        <v>1341</v>
      </c>
    </row>
    <row r="75" ht="15.75" customHeight="1">
      <c r="A75" s="291">
        <v>46292.0</v>
      </c>
      <c r="B75" s="1">
        <f t="shared" si="1"/>
        <v>46292</v>
      </c>
      <c r="C75" s="281">
        <v>436.0</v>
      </c>
      <c r="D75" s="281">
        <v>79.0</v>
      </c>
      <c r="E75" s="1">
        <f t="shared" si="2"/>
        <v>5.518987342</v>
      </c>
      <c r="F75" s="281" t="s">
        <v>811</v>
      </c>
      <c r="G75" s="282">
        <v>0.33958333333333335</v>
      </c>
      <c r="H75" s="282">
        <v>0.43125</v>
      </c>
      <c r="I75" s="281"/>
      <c r="J75" s="292">
        <f t="shared" si="3"/>
        <v>132</v>
      </c>
      <c r="K75" s="1" t="b">
        <f t="shared" si="4"/>
        <v>0</v>
      </c>
      <c r="L75" s="1">
        <f t="shared" si="5"/>
        <v>0.6</v>
      </c>
      <c r="M75" s="1">
        <f t="shared" si="6"/>
        <v>1</v>
      </c>
      <c r="N75" s="292">
        <f t="shared" si="7"/>
        <v>132</v>
      </c>
      <c r="O75" s="1">
        <f t="shared" si="8"/>
        <v>287.76</v>
      </c>
      <c r="P75" s="292">
        <f t="shared" si="9"/>
        <v>660</v>
      </c>
      <c r="Q75" s="1">
        <f t="shared" si="10"/>
        <v>287.76</v>
      </c>
      <c r="R75" s="281"/>
      <c r="S75" s="281"/>
      <c r="T75" s="1">
        <f t="shared" si="13"/>
        <v>0</v>
      </c>
      <c r="V75" s="1" t="s">
        <v>976</v>
      </c>
      <c r="W75" s="1" t="s">
        <v>1343</v>
      </c>
    </row>
    <row r="76" ht="15.75" customHeight="1">
      <c r="A76" s="291">
        <v>46292.0</v>
      </c>
      <c r="B76" s="1">
        <f t="shared" si="1"/>
        <v>46292</v>
      </c>
      <c r="C76" s="281">
        <v>144.0</v>
      </c>
      <c r="D76" s="281">
        <v>40.0</v>
      </c>
      <c r="E76" s="1">
        <f t="shared" si="2"/>
        <v>3.6</v>
      </c>
      <c r="F76" s="281" t="s">
        <v>811</v>
      </c>
      <c r="G76" s="282">
        <v>0.43125</v>
      </c>
      <c r="H76" s="282">
        <v>0.46944444444444444</v>
      </c>
      <c r="I76" s="281"/>
      <c r="J76" s="292">
        <f t="shared" si="3"/>
        <v>55</v>
      </c>
      <c r="K76" s="1" t="b">
        <f t="shared" si="4"/>
        <v>0</v>
      </c>
      <c r="L76" s="1">
        <f t="shared" si="5"/>
        <v>0.82</v>
      </c>
      <c r="M76" s="1">
        <f t="shared" si="6"/>
        <v>1</v>
      </c>
      <c r="N76" s="292">
        <f t="shared" si="7"/>
        <v>55</v>
      </c>
      <c r="O76" s="1">
        <f t="shared" si="8"/>
        <v>129.888</v>
      </c>
      <c r="P76" s="292">
        <f t="shared" si="9"/>
        <v>275</v>
      </c>
      <c r="Q76" s="1">
        <f t="shared" si="10"/>
        <v>129.888</v>
      </c>
      <c r="R76" s="281"/>
      <c r="S76" s="281"/>
      <c r="T76" s="1">
        <f t="shared" si="13"/>
        <v>0</v>
      </c>
      <c r="V76" s="1" t="s">
        <v>1345</v>
      </c>
      <c r="W76" s="1" t="s">
        <v>1346</v>
      </c>
    </row>
    <row r="77" ht="15.75" customHeight="1">
      <c r="A77" s="291">
        <v>46292.0</v>
      </c>
      <c r="B77" s="1">
        <f t="shared" si="1"/>
        <v>46292</v>
      </c>
      <c r="C77" s="281">
        <v>80.0</v>
      </c>
      <c r="D77" s="281">
        <v>59.0</v>
      </c>
      <c r="E77" s="1">
        <f t="shared" si="2"/>
        <v>1.355932203</v>
      </c>
      <c r="F77" s="281" t="s">
        <v>811</v>
      </c>
      <c r="G77" s="282">
        <v>0.51875</v>
      </c>
      <c r="H77" s="282">
        <v>0.5833333333333334</v>
      </c>
      <c r="I77" s="281"/>
      <c r="J77" s="292">
        <f t="shared" si="3"/>
        <v>93</v>
      </c>
      <c r="K77" s="1" t="b">
        <f t="shared" si="4"/>
        <v>0</v>
      </c>
      <c r="L77" s="1">
        <f t="shared" si="5"/>
        <v>1.65</v>
      </c>
      <c r="M77" s="1">
        <f t="shared" si="6"/>
        <v>1</v>
      </c>
      <c r="N77" s="292">
        <f t="shared" si="7"/>
        <v>93</v>
      </c>
      <c r="O77" s="1">
        <f t="shared" si="8"/>
        <v>145.2</v>
      </c>
      <c r="P77" s="292">
        <f t="shared" si="9"/>
        <v>465</v>
      </c>
      <c r="Q77" s="1">
        <f t="shared" si="10"/>
        <v>145.2</v>
      </c>
      <c r="R77" s="281"/>
      <c r="S77" s="281"/>
      <c r="T77" s="1">
        <f t="shared" si="13"/>
        <v>0</v>
      </c>
      <c r="V77" s="1" t="s">
        <v>984</v>
      </c>
      <c r="W77" s="1" t="s">
        <v>1348</v>
      </c>
    </row>
    <row r="78" ht="15.75" customHeight="1">
      <c r="A78" s="291">
        <v>46292.0</v>
      </c>
      <c r="B78" s="1">
        <f t="shared" si="1"/>
        <v>46292</v>
      </c>
      <c r="C78" s="281">
        <v>43.0</v>
      </c>
      <c r="D78" s="281">
        <v>36.0</v>
      </c>
      <c r="E78" s="1">
        <f t="shared" si="2"/>
        <v>1.194444444</v>
      </c>
      <c r="F78" s="281" t="s">
        <v>1238</v>
      </c>
      <c r="G78" s="282">
        <v>0.5916666666666667</v>
      </c>
      <c r="H78" s="282">
        <v>0.6347222222222222</v>
      </c>
      <c r="I78" s="281"/>
      <c r="J78" s="292">
        <f t="shared" si="3"/>
        <v>62</v>
      </c>
      <c r="K78" s="1" t="b">
        <f t="shared" si="4"/>
        <v>0</v>
      </c>
      <c r="L78" s="1">
        <f t="shared" si="5"/>
        <v>1.65</v>
      </c>
      <c r="M78" s="1">
        <f t="shared" si="6"/>
        <v>1.2</v>
      </c>
      <c r="N78" s="292">
        <f t="shared" si="7"/>
        <v>62</v>
      </c>
      <c r="O78" s="1">
        <f t="shared" si="8"/>
        <v>93.654</v>
      </c>
      <c r="P78" s="292">
        <f t="shared" si="9"/>
        <v>310</v>
      </c>
      <c r="Q78" s="1">
        <f t="shared" si="10"/>
        <v>93.654</v>
      </c>
      <c r="R78" s="281"/>
      <c r="S78" s="281"/>
      <c r="T78" s="1">
        <f t="shared" si="13"/>
        <v>0</v>
      </c>
      <c r="V78" s="1" t="s">
        <v>1200</v>
      </c>
      <c r="W78" s="1" t="s">
        <v>1351</v>
      </c>
    </row>
    <row r="79" ht="15.75" customHeight="1">
      <c r="A79" s="291">
        <v>46293.0</v>
      </c>
      <c r="B79" s="1">
        <f t="shared" si="1"/>
        <v>46293</v>
      </c>
      <c r="C79" s="281">
        <v>87.0</v>
      </c>
      <c r="D79" s="281">
        <v>52.0</v>
      </c>
      <c r="E79" s="1">
        <f t="shared" si="2"/>
        <v>1.673076923</v>
      </c>
      <c r="F79" s="281" t="s">
        <v>811</v>
      </c>
      <c r="G79" s="299">
        <v>0.30570601851851853</v>
      </c>
      <c r="H79" s="299">
        <v>0.3459143518518519</v>
      </c>
      <c r="I79" s="281"/>
      <c r="J79" s="300">
        <f t="shared" si="3"/>
        <v>58</v>
      </c>
      <c r="K79" s="1" t="b">
        <f t="shared" si="4"/>
        <v>0</v>
      </c>
      <c r="L79" s="1">
        <f t="shared" si="5"/>
        <v>1.65</v>
      </c>
      <c r="M79" s="1">
        <f t="shared" si="6"/>
        <v>1</v>
      </c>
      <c r="N79" s="300">
        <f t="shared" si="7"/>
        <v>58</v>
      </c>
      <c r="O79" s="1">
        <f t="shared" si="8"/>
        <v>157.905</v>
      </c>
      <c r="P79" s="300">
        <f t="shared" si="9"/>
        <v>290</v>
      </c>
      <c r="Q79" s="1">
        <f t="shared" si="10"/>
        <v>157.905</v>
      </c>
      <c r="R79" s="281">
        <v>1.0</v>
      </c>
      <c r="S79" s="281" t="s">
        <v>1352</v>
      </c>
      <c r="T79" s="1">
        <f t="shared" si="13"/>
        <v>1</v>
      </c>
      <c r="V79" s="1" t="s">
        <v>931</v>
      </c>
      <c r="W79" s="1" t="s">
        <v>1354</v>
      </c>
    </row>
    <row r="80" ht="15.75" customHeight="1">
      <c r="A80" s="291">
        <v>46293.0</v>
      </c>
      <c r="B80" s="1">
        <f t="shared" si="1"/>
        <v>46293</v>
      </c>
      <c r="C80" s="281">
        <v>209.0</v>
      </c>
      <c r="D80" s="281">
        <v>45.0</v>
      </c>
      <c r="E80" s="1">
        <f t="shared" si="2"/>
        <v>4.644444444</v>
      </c>
      <c r="F80" s="281" t="s">
        <v>811</v>
      </c>
      <c r="G80" s="299">
        <v>0.34599537037037037</v>
      </c>
      <c r="H80" s="299">
        <v>0.4144675925925926</v>
      </c>
      <c r="I80" s="281"/>
      <c r="J80" s="300">
        <f t="shared" si="3"/>
        <v>99</v>
      </c>
      <c r="K80" s="1" t="b">
        <f t="shared" si="4"/>
        <v>0</v>
      </c>
      <c r="L80" s="1">
        <f t="shared" si="5"/>
        <v>0.65</v>
      </c>
      <c r="M80" s="1">
        <f t="shared" si="6"/>
        <v>1</v>
      </c>
      <c r="N80" s="300">
        <f t="shared" si="7"/>
        <v>99</v>
      </c>
      <c r="O80" s="1">
        <f t="shared" si="8"/>
        <v>149.435</v>
      </c>
      <c r="P80" s="300">
        <f t="shared" si="9"/>
        <v>495</v>
      </c>
      <c r="Q80" s="1">
        <f t="shared" si="10"/>
        <v>149.435</v>
      </c>
      <c r="R80" s="281"/>
      <c r="S80" s="281"/>
      <c r="T80" s="1">
        <f t="shared" si="13"/>
        <v>0</v>
      </c>
      <c r="V80" s="1" t="s">
        <v>934</v>
      </c>
      <c r="W80" s="1" t="s">
        <v>1357</v>
      </c>
    </row>
    <row r="81" ht="15.75" customHeight="1">
      <c r="A81" s="291">
        <v>46293.0</v>
      </c>
      <c r="B81" s="1">
        <f t="shared" si="1"/>
        <v>46293</v>
      </c>
      <c r="C81" s="281">
        <v>245.0</v>
      </c>
      <c r="D81" s="281">
        <v>58.0</v>
      </c>
      <c r="E81" s="1">
        <f t="shared" si="2"/>
        <v>4.224137931</v>
      </c>
      <c r="F81" s="281" t="s">
        <v>811</v>
      </c>
      <c r="G81" s="299">
        <v>0.41452546296296294</v>
      </c>
      <c r="H81" s="299">
        <v>0.4724189814814815</v>
      </c>
      <c r="I81" s="281"/>
      <c r="J81" s="300">
        <f t="shared" si="3"/>
        <v>83</v>
      </c>
      <c r="K81" s="1" t="b">
        <f t="shared" si="4"/>
        <v>0</v>
      </c>
      <c r="L81" s="1">
        <f t="shared" si="5"/>
        <v>0.65</v>
      </c>
      <c r="M81" s="1">
        <f t="shared" si="6"/>
        <v>1</v>
      </c>
      <c r="N81" s="300">
        <f t="shared" si="7"/>
        <v>83</v>
      </c>
      <c r="O81" s="1">
        <f t="shared" si="8"/>
        <v>175.175</v>
      </c>
      <c r="P81" s="300">
        <f t="shared" si="9"/>
        <v>415</v>
      </c>
      <c r="Q81" s="1">
        <f t="shared" si="10"/>
        <v>175.175</v>
      </c>
      <c r="R81" s="281"/>
      <c r="S81" s="281"/>
      <c r="T81" s="1">
        <f t="shared" si="13"/>
        <v>0</v>
      </c>
      <c r="V81" s="1" t="s">
        <v>1358</v>
      </c>
      <c r="W81" s="1" t="s">
        <v>1359</v>
      </c>
    </row>
    <row r="82" ht="15.75" customHeight="1">
      <c r="A82" s="291">
        <v>46293.0</v>
      </c>
      <c r="B82" s="1">
        <f t="shared" si="1"/>
        <v>46293</v>
      </c>
      <c r="C82" s="281">
        <v>58.0</v>
      </c>
      <c r="D82" s="281">
        <v>36.0</v>
      </c>
      <c r="E82" s="1">
        <f t="shared" si="2"/>
        <v>1.611111111</v>
      </c>
      <c r="F82" s="281" t="s">
        <v>811</v>
      </c>
      <c r="G82" s="299">
        <v>0.5166782407407408</v>
      </c>
      <c r="H82" s="299">
        <v>0.5627199074074074</v>
      </c>
      <c r="I82" s="281"/>
      <c r="J82" s="300">
        <f t="shared" si="3"/>
        <v>66</v>
      </c>
      <c r="K82" s="1" t="b">
        <f t="shared" si="4"/>
        <v>0</v>
      </c>
      <c r="L82" s="1">
        <f t="shared" si="5"/>
        <v>1.65</v>
      </c>
      <c r="M82" s="1">
        <f t="shared" si="6"/>
        <v>1</v>
      </c>
      <c r="N82" s="300">
        <f t="shared" si="7"/>
        <v>66</v>
      </c>
      <c r="O82" s="1">
        <f t="shared" si="8"/>
        <v>105.27</v>
      </c>
      <c r="P82" s="300">
        <f t="shared" si="9"/>
        <v>330</v>
      </c>
      <c r="Q82" s="1">
        <f t="shared" si="10"/>
        <v>105.27</v>
      </c>
      <c r="R82" s="281"/>
      <c r="S82" s="281"/>
      <c r="T82" s="1">
        <f t="shared" si="13"/>
        <v>0</v>
      </c>
      <c r="V82" s="1" t="s">
        <v>1361</v>
      </c>
      <c r="W82" s="1" t="s">
        <v>1362</v>
      </c>
    </row>
    <row r="83" ht="15.75" customHeight="1">
      <c r="A83" s="291">
        <v>46293.0</v>
      </c>
      <c r="B83" s="1">
        <f t="shared" si="1"/>
        <v>46293</v>
      </c>
      <c r="C83" s="281">
        <v>36.0</v>
      </c>
      <c r="D83" s="281">
        <v>29.0</v>
      </c>
      <c r="E83" s="1">
        <f t="shared" si="2"/>
        <v>1.24137931</v>
      </c>
      <c r="F83" s="281" t="s">
        <v>811</v>
      </c>
      <c r="G83" s="299">
        <v>0.6253587962962963</v>
      </c>
      <c r="H83" s="299">
        <v>0.6569907407407407</v>
      </c>
      <c r="I83" s="281"/>
      <c r="J83" s="300">
        <f t="shared" si="3"/>
        <v>46</v>
      </c>
      <c r="K83" s="1" t="b">
        <f t="shared" si="4"/>
        <v>0</v>
      </c>
      <c r="L83" s="1">
        <f t="shared" si="5"/>
        <v>1.65</v>
      </c>
      <c r="M83" s="1">
        <f t="shared" si="6"/>
        <v>1</v>
      </c>
      <c r="N83" s="300">
        <f t="shared" si="7"/>
        <v>46</v>
      </c>
      <c r="O83" s="1">
        <f t="shared" si="8"/>
        <v>65.34</v>
      </c>
      <c r="P83" s="300">
        <f t="shared" si="9"/>
        <v>230</v>
      </c>
      <c r="Q83" s="1">
        <f t="shared" si="10"/>
        <v>65.34</v>
      </c>
      <c r="R83" s="281"/>
      <c r="S83" s="281"/>
      <c r="T83" s="1">
        <f t="shared" si="13"/>
        <v>0</v>
      </c>
      <c r="V83" s="1" t="s">
        <v>1364</v>
      </c>
      <c r="W83" s="1" t="s">
        <v>1365</v>
      </c>
    </row>
    <row r="84" ht="15.75" customHeight="1">
      <c r="A84" s="291">
        <v>46294.0</v>
      </c>
      <c r="B84" s="1">
        <f t="shared" si="1"/>
        <v>46294</v>
      </c>
      <c r="C84" s="281">
        <v>68.0</v>
      </c>
      <c r="D84" s="281">
        <v>38.0</v>
      </c>
      <c r="E84" s="1">
        <f t="shared" si="2"/>
        <v>1.789473684</v>
      </c>
      <c r="F84" s="281" t="s">
        <v>811</v>
      </c>
      <c r="G84" s="299">
        <v>0.3043634259259259</v>
      </c>
      <c r="H84" s="299">
        <v>0.3398726851851852</v>
      </c>
      <c r="I84" s="281"/>
      <c r="J84" s="300">
        <f t="shared" si="3"/>
        <v>51</v>
      </c>
      <c r="K84" s="1" t="b">
        <f t="shared" si="4"/>
        <v>0</v>
      </c>
      <c r="L84" s="1">
        <f t="shared" si="5"/>
        <v>1.65</v>
      </c>
      <c r="M84" s="1">
        <f t="shared" si="6"/>
        <v>1</v>
      </c>
      <c r="N84" s="300">
        <f t="shared" si="7"/>
        <v>51</v>
      </c>
      <c r="O84" s="1">
        <f t="shared" si="8"/>
        <v>123.42</v>
      </c>
      <c r="P84" s="300">
        <f t="shared" si="9"/>
        <v>255</v>
      </c>
      <c r="Q84" s="1">
        <f t="shared" si="10"/>
        <v>123.42</v>
      </c>
      <c r="R84" s="281"/>
      <c r="S84" s="281"/>
      <c r="T84" s="1">
        <f t="shared" si="13"/>
        <v>1</v>
      </c>
      <c r="V84" s="1" t="s">
        <v>938</v>
      </c>
      <c r="W84" s="1" t="s">
        <v>1367</v>
      </c>
    </row>
    <row r="85" ht="15.75" customHeight="1">
      <c r="A85" s="291">
        <v>46294.0</v>
      </c>
      <c r="B85" s="1">
        <f t="shared" si="1"/>
        <v>46294</v>
      </c>
      <c r="C85" s="281">
        <v>204.0</v>
      </c>
      <c r="D85" s="281">
        <v>49.0</v>
      </c>
      <c r="E85" s="1">
        <f t="shared" si="2"/>
        <v>4.163265306</v>
      </c>
      <c r="F85" s="281" t="s">
        <v>811</v>
      </c>
      <c r="G85" s="299">
        <v>0.3399421296296296</v>
      </c>
      <c r="H85" s="299">
        <v>0.40412037037037035</v>
      </c>
      <c r="I85" s="281"/>
      <c r="J85" s="300">
        <f t="shared" si="3"/>
        <v>92</v>
      </c>
      <c r="K85" s="1" t="b">
        <f t="shared" si="4"/>
        <v>0</v>
      </c>
      <c r="L85" s="1">
        <f t="shared" si="5"/>
        <v>0.65</v>
      </c>
      <c r="M85" s="1">
        <f t="shared" si="6"/>
        <v>1</v>
      </c>
      <c r="N85" s="300">
        <f t="shared" si="7"/>
        <v>92</v>
      </c>
      <c r="O85" s="1">
        <f t="shared" si="8"/>
        <v>145.86</v>
      </c>
      <c r="P85" s="300">
        <f t="shared" si="9"/>
        <v>460</v>
      </c>
      <c r="Q85" s="1">
        <f t="shared" si="10"/>
        <v>145.86</v>
      </c>
      <c r="R85" s="281"/>
      <c r="S85" s="281"/>
      <c r="T85" s="1">
        <f t="shared" si="13"/>
        <v>0</v>
      </c>
      <c r="V85" s="1" t="s">
        <v>940</v>
      </c>
      <c r="W85" s="1" t="s">
        <v>1369</v>
      </c>
    </row>
    <row r="86" ht="15.75" customHeight="1">
      <c r="A86" s="291">
        <v>46294.0</v>
      </c>
      <c r="B86" s="1">
        <f t="shared" si="1"/>
        <v>46294</v>
      </c>
      <c r="C86" s="281">
        <v>88.0</v>
      </c>
      <c r="D86" s="281">
        <v>37.0</v>
      </c>
      <c r="E86" s="1">
        <f t="shared" si="2"/>
        <v>2.378378378</v>
      </c>
      <c r="F86" s="281" t="s">
        <v>811</v>
      </c>
      <c r="G86" s="299">
        <v>0.4041666666666667</v>
      </c>
      <c r="H86" s="299">
        <v>0.4495486111111111</v>
      </c>
      <c r="I86" s="281"/>
      <c r="J86" s="300">
        <f t="shared" si="3"/>
        <v>65</v>
      </c>
      <c r="K86" s="1" t="b">
        <f t="shared" si="4"/>
        <v>0</v>
      </c>
      <c r="L86" s="1">
        <f t="shared" si="5"/>
        <v>1.25</v>
      </c>
      <c r="M86" s="1">
        <f t="shared" si="6"/>
        <v>1</v>
      </c>
      <c r="N86" s="300">
        <f t="shared" si="7"/>
        <v>65</v>
      </c>
      <c r="O86" s="1">
        <f t="shared" si="8"/>
        <v>121</v>
      </c>
      <c r="P86" s="300">
        <f t="shared" si="9"/>
        <v>325</v>
      </c>
      <c r="Q86" s="1">
        <f t="shared" si="10"/>
        <v>121</v>
      </c>
      <c r="R86" s="281"/>
      <c r="S86" s="281"/>
      <c r="T86" s="1">
        <f t="shared" si="13"/>
        <v>0</v>
      </c>
      <c r="V86" s="1" t="s">
        <v>1371</v>
      </c>
      <c r="W86" s="1" t="s">
        <v>1372</v>
      </c>
    </row>
    <row r="87" ht="15.75" customHeight="1">
      <c r="A87" s="291">
        <v>46294.0</v>
      </c>
      <c r="B87" s="1">
        <f t="shared" si="1"/>
        <v>46294</v>
      </c>
      <c r="C87" s="281">
        <v>71.0</v>
      </c>
      <c r="D87" s="281">
        <v>35.0</v>
      </c>
      <c r="E87" s="1">
        <f t="shared" si="2"/>
        <v>2.028571429</v>
      </c>
      <c r="F87" s="281" t="s">
        <v>811</v>
      </c>
      <c r="G87" s="299">
        <v>0.5082638888888888</v>
      </c>
      <c r="H87" s="299">
        <v>0.5497685185185185</v>
      </c>
      <c r="I87" s="281"/>
      <c r="J87" s="300">
        <f t="shared" si="3"/>
        <v>60</v>
      </c>
      <c r="K87" s="1" t="b">
        <f t="shared" si="4"/>
        <v>0</v>
      </c>
      <c r="L87" s="1">
        <f t="shared" si="5"/>
        <v>1.25</v>
      </c>
      <c r="M87" s="1">
        <f t="shared" si="6"/>
        <v>1</v>
      </c>
      <c r="N87" s="300">
        <f t="shared" si="7"/>
        <v>60</v>
      </c>
      <c r="O87" s="1">
        <f t="shared" si="8"/>
        <v>97.625</v>
      </c>
      <c r="P87" s="300">
        <f t="shared" si="9"/>
        <v>300</v>
      </c>
      <c r="Q87" s="1">
        <f t="shared" si="10"/>
        <v>97.625</v>
      </c>
      <c r="R87" s="281"/>
      <c r="S87" s="281"/>
      <c r="T87" s="1">
        <f t="shared" si="13"/>
        <v>0</v>
      </c>
      <c r="V87" s="1" t="s">
        <v>944</v>
      </c>
      <c r="W87" s="1" t="s">
        <v>1374</v>
      </c>
    </row>
    <row r="88" ht="15.75" customHeight="1">
      <c r="A88" s="291">
        <v>46294.0</v>
      </c>
      <c r="B88" s="1">
        <f t="shared" si="1"/>
        <v>46294</v>
      </c>
      <c r="C88" s="281">
        <v>46.0</v>
      </c>
      <c r="D88" s="281">
        <v>34.0</v>
      </c>
      <c r="E88" s="1">
        <f t="shared" si="2"/>
        <v>1.352941176</v>
      </c>
      <c r="F88" s="281" t="s">
        <v>811</v>
      </c>
      <c r="G88" s="299">
        <v>0.6034490740740741</v>
      </c>
      <c r="H88" s="299">
        <v>0.6405671296296296</v>
      </c>
      <c r="I88" s="281"/>
      <c r="J88" s="300">
        <f t="shared" si="3"/>
        <v>53</v>
      </c>
      <c r="K88" s="1" t="b">
        <f t="shared" si="4"/>
        <v>0</v>
      </c>
      <c r="L88" s="1">
        <f t="shared" si="5"/>
        <v>1.65</v>
      </c>
      <c r="M88" s="1">
        <f t="shared" si="6"/>
        <v>1</v>
      </c>
      <c r="N88" s="300">
        <f t="shared" si="7"/>
        <v>53</v>
      </c>
      <c r="O88" s="1">
        <f t="shared" si="8"/>
        <v>83.49</v>
      </c>
      <c r="P88" s="300">
        <f t="shared" si="9"/>
        <v>265</v>
      </c>
      <c r="Q88" s="1">
        <f t="shared" si="10"/>
        <v>83.49</v>
      </c>
      <c r="R88" s="281"/>
      <c r="S88" s="281"/>
      <c r="T88" s="1">
        <f t="shared" si="13"/>
        <v>0</v>
      </c>
      <c r="V88" s="1" t="s">
        <v>1376</v>
      </c>
      <c r="W88" s="1" t="s">
        <v>1377</v>
      </c>
    </row>
    <row r="89" ht="15.75" customHeight="1">
      <c r="A89" s="291">
        <v>46295.0</v>
      </c>
      <c r="B89" s="1">
        <f t="shared" si="1"/>
        <v>46295</v>
      </c>
      <c r="C89" s="281">
        <v>6.0</v>
      </c>
      <c r="D89" s="281">
        <v>3.0</v>
      </c>
      <c r="E89" s="1">
        <f t="shared" si="2"/>
        <v>2</v>
      </c>
      <c r="F89" s="281" t="s">
        <v>811</v>
      </c>
      <c r="G89" s="299">
        <v>0.30508101851851854</v>
      </c>
      <c r="H89" s="299">
        <v>0.3138888888888889</v>
      </c>
      <c r="I89" s="281"/>
      <c r="J89" s="300">
        <f t="shared" si="3"/>
        <v>13</v>
      </c>
      <c r="K89" s="1" t="b">
        <f t="shared" si="4"/>
        <v>1</v>
      </c>
      <c r="L89" s="1">
        <f t="shared" si="5"/>
        <v>1</v>
      </c>
      <c r="M89" s="1">
        <f t="shared" si="6"/>
        <v>1</v>
      </c>
      <c r="N89" s="300">
        <f t="shared" si="7"/>
        <v>15</v>
      </c>
      <c r="O89" s="1">
        <f t="shared" si="8"/>
        <v>6.6</v>
      </c>
      <c r="P89" s="300">
        <f t="shared" si="9"/>
        <v>75</v>
      </c>
      <c r="Q89" s="1">
        <f t="shared" si="10"/>
        <v>6.6</v>
      </c>
      <c r="R89" s="281"/>
      <c r="S89" s="281"/>
      <c r="T89" s="1">
        <f t="shared" si="13"/>
        <v>1</v>
      </c>
      <c r="V89" s="1" t="s">
        <v>1376</v>
      </c>
      <c r="W89" s="1" t="s">
        <v>1377</v>
      </c>
    </row>
    <row r="90" ht="15.75" customHeight="1">
      <c r="A90" s="291">
        <v>46295.0</v>
      </c>
      <c r="B90" s="1">
        <f t="shared" si="1"/>
        <v>46295</v>
      </c>
      <c r="C90" s="281">
        <v>51.0</v>
      </c>
      <c r="D90" s="281">
        <v>42.0</v>
      </c>
      <c r="E90" s="1">
        <f t="shared" si="2"/>
        <v>1.214285714</v>
      </c>
      <c r="F90" s="281" t="s">
        <v>811</v>
      </c>
      <c r="G90" s="299">
        <v>0.5148032407407407</v>
      </c>
      <c r="H90" s="299">
        <v>0.5615277777777777</v>
      </c>
      <c r="I90" s="281"/>
      <c r="J90" s="300">
        <f t="shared" si="3"/>
        <v>67</v>
      </c>
      <c r="K90" s="1" t="b">
        <f t="shared" si="4"/>
        <v>0</v>
      </c>
      <c r="L90" s="1">
        <f t="shared" si="5"/>
        <v>1.65</v>
      </c>
      <c r="M90" s="1">
        <f t="shared" si="6"/>
        <v>1</v>
      </c>
      <c r="N90" s="300">
        <f t="shared" si="7"/>
        <v>67</v>
      </c>
      <c r="O90" s="1">
        <f t="shared" si="8"/>
        <v>92.565</v>
      </c>
      <c r="P90" s="300">
        <f t="shared" si="9"/>
        <v>335</v>
      </c>
      <c r="Q90" s="1">
        <f t="shared" si="10"/>
        <v>92.565</v>
      </c>
      <c r="R90" s="281"/>
      <c r="S90" s="281"/>
      <c r="T90" s="1">
        <f t="shared" si="13"/>
        <v>0</v>
      </c>
      <c r="V90" s="1" t="s">
        <v>1380</v>
      </c>
      <c r="W90" s="1" t="s">
        <v>1381</v>
      </c>
    </row>
    <row r="91" ht="15.75" customHeight="1">
      <c r="A91" s="291">
        <v>46295.0</v>
      </c>
      <c r="B91" s="1">
        <f t="shared" si="1"/>
        <v>46295</v>
      </c>
      <c r="C91" s="281">
        <v>35.0</v>
      </c>
      <c r="D91" s="281">
        <v>25.0</v>
      </c>
      <c r="E91" s="1">
        <f t="shared" si="2"/>
        <v>1.4</v>
      </c>
      <c r="F91" s="281" t="s">
        <v>811</v>
      </c>
      <c r="G91" s="299">
        <v>0.5975925925925926</v>
      </c>
      <c r="H91" s="299">
        <v>0.6278819444444445</v>
      </c>
      <c r="I91" s="281"/>
      <c r="J91" s="300">
        <f t="shared" si="3"/>
        <v>44</v>
      </c>
      <c r="K91" s="1" t="b">
        <f t="shared" si="4"/>
        <v>0</v>
      </c>
      <c r="L91" s="1">
        <f t="shared" si="5"/>
        <v>1.65</v>
      </c>
      <c r="M91" s="1">
        <f t="shared" si="6"/>
        <v>1</v>
      </c>
      <c r="N91" s="300">
        <f t="shared" si="7"/>
        <v>44</v>
      </c>
      <c r="O91" s="1">
        <f t="shared" si="8"/>
        <v>63.525</v>
      </c>
      <c r="P91" s="300">
        <f t="shared" si="9"/>
        <v>220</v>
      </c>
      <c r="Q91" s="1">
        <f t="shared" si="10"/>
        <v>63.525</v>
      </c>
      <c r="R91" s="281"/>
      <c r="S91" s="281"/>
      <c r="T91" s="1">
        <f t="shared" si="13"/>
        <v>0</v>
      </c>
      <c r="V91" s="1" t="s">
        <v>1009</v>
      </c>
      <c r="W91" s="1" t="s">
        <v>1383</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3"/>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3"/>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3"/>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3"/>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3"/>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3"/>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3"/>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3"/>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3"/>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3"/>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3"/>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3"/>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3"/>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3"/>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3"/>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3"/>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3"/>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3"/>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3"/>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3"/>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3"/>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3"/>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3"/>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3"/>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3"/>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3"/>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3"/>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3"/>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3"/>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3"/>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3"/>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3"/>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3"/>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3"/>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3"/>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3"/>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3"/>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3"/>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3"/>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3"/>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3"/>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3"/>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3"/>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3"/>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3"/>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3"/>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3"/>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3"/>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3"/>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3"/>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3"/>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3"/>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3"/>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3"/>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3"/>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3"/>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3"/>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3"/>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3"/>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3"/>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3"/>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3"/>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3"/>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3"/>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3"/>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3"/>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3"/>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3"/>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3"/>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3"/>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3"/>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3"/>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3"/>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3"/>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3"/>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3"/>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3"/>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3"/>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3"/>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3"/>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3"/>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3"/>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3"/>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3"/>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5">
      <formula1>"FL,Reach,OP,Swing"</formula1>
    </dataValidation>
  </dataValidations>
  <printOptions/>
  <pageMargins bottom="1.0" footer="0.0" header="0.0" left="0.75" right="0.75" top="1.0"/>
  <pageSetup paperSize="9" orientation="portrait"/>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652</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Denis'!$B$10:$B$175,B8)=0),1,0))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Denis'!$B$10:$B$175,B9)=0),1,0))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Denis'!$B$10:$B$175,B10)=0),1,0))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Denis'!$B$10:$B$175,B11)=0),1,0))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Denis'!$B$10:$B$175,B12)=0),1,0))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Denis'!$B$10:$B$175,B13)=0),1,0))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Denis'!$B$10:$B$175,B14)=0),1,0))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Denis'!$B$10:$B$175,B15)=0),1,0))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Denis'!$B$10:$B$175,B16)=0),1,0))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Denis'!$B$10:$B$175,B17)=0),1,0))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Denis'!$B$10:$B$175,B18)=0),1,0))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Denis'!$B$10:$B$175,B19)=0),1,0))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Denis'!$B$10:$B$175,B20)=0),1,0))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Denis'!$B$10:$B$175,B21)=0),1,0))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Denis'!$B$10:$B$175,B22)=0),1,0))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Denis'!$B$10:$B$175,B23)=0),1,0))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Denis'!$B$10:$B$175,B24)=0),1,0))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Denis'!$B$10:$B$175,B25)=0),1,0))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Denis'!$B$10:$B$175,B26)=0),1,0))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Denis'!$B$10:$B$175,B27)=0),1,0))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Denis'!$B$10:$B$175,B28)=0),1,0))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Denis'!$B$10:$B$175,B29)=0),1,0))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Denis'!$B$10:$B$175,B30)=0),1,0))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Denis'!$B$10:$B$175,B31)=0),1,0))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Denis'!$B$10:$B$175,B32)=0),1,0))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Denis'!$B$10:$B$175,B33)=0),1,0))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Denis'!$B$10:$B$175,B34)=0),1,0))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Denis'!$B$10:$B$175,B35)=0),1,0))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Denis'!$B$10:$B$175,B36)=0),1,0))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Denis'!$B$10:$B$175,B37)=0),1,0))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Denis'!$B$10:$B$175,B38)=0),1,0))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Denis'!$B$10:$B$175,B39)=0),1,0))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Denis'!$B$10:$B$175,B40)=0),1,0))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Denis'!$B$10:$B$175,B41)=0),1,0))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Denis'!$B$10:$B$175,B42)=0),1,0))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Denis'!$B$10:$B$175,B43)=0),1,0))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Denis'!$B$10:$B$175,B44)=0),1,0))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Denis'!$B$10:$B$175,B45)=0),1,0))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Denis'!$B$10:$B$175,B46)=0),1,0))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Denis'!$B$10:$B$175,B47)=0),1,0))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Denis'!$B$10:$B$175,B48)=0),1,0))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Denis'!$B$10:$B$175,B49)=0),1,0))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Denis'!$B$10:$B$175,B50)=0),1,0))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Denis'!$B$10:$B$175,B51)=0),1,0))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Denis'!$B$10:$B$175,B52)=0),1,0))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Denis'!$B$10:$B$175,B53)=0),1,0))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Denis'!$B$10:$B$175,B54)=0),1,0))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Denis'!$B$10:$B$175,B55)=0),1,0))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Denis'!$B$10:$B$175,B56)=0),1,0))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Denis'!$B$10:$B$175,B57)=0),1,0))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Denis'!$B$10:$B$175,B58)=0),1,0))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Denis'!$B$10:$B$175,B59)=0),1,0))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Denis'!$B$10:$B$175,B60)=0),1,0))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Denis'!$B$10:$B$175,B61)=0),1,0))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Denis'!$B$10:$B$175,B62)=0),1,0))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Denis'!$B$10:$B$175,B63)=0),1,0))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Denis'!$B$10:$B$175,B64)=0),1,0))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Denis'!$B$10:$B$175,B65)=0),1,0))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Denis'!$B$10:$B$175,B66)=0),1,0))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Denis'!$B$10:$B$175,B67)=0),1,0))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Denis'!$B$10:$B$175,B68)=0),1,0))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Denis'!$B$10:$B$175,B69)=0),1,0))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Denis'!$B$10:$B$175,B70)=0),1,0))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Denis'!$B$10:$B$175,B71)=0),1,0))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Denis'!$B$10:$B$175,B72)=0),1,0))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Denis'!$B$10:$B$175,B73)=0),1,0))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Denis'!$B$10:$B$175,B74)=0),1,0))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Denis'!$B$10:$B$175,B75)=0),1,0))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Denis'!$B$10:$B$175,B76)=0),1,0))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Denis'!$B$10:$B$175,B77)=0),1,0))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Denis'!$B$10:$B$175,B78)=0),1,0))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Denis'!$B$10:$B$175,B79)=0),1,0))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Denis'!$B$10:$B$175,B80)=0),1,0))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Denis'!$B$10:$B$175,B81)=0),1,0))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Denis'!$B$10:$B$175,B82)=0),1,0))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Denis'!$B$10:$B$175,B83)=0),1,0))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Denis'!$B$10:$B$175,B84)=0),1,0))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Denis'!$B$10:$B$175,B85)=0),1,0))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Denis'!$B$10:$B$175,B86)=0),1,0))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Denis'!$B$10:$B$175,B87)=0),1,0))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Denis'!$B$10:$B$175,B88)=0),1,0))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Denis'!$B$10:$B$175,B89)=0),1,0))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Denis'!$B$10:$B$175,B90)=0),1,0))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Denis'!$B$10:$B$175,B91)=0),1,0))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Denis'!$B$10:$B$175,B92)=0),1,0))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Denis'!$B$10:$B$175,B93)=0),1,0))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Denis'!$B$10:$B$175,B94)=0),1,0))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Denis'!$B$10:$B$175,B95)=0),1,0))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Denis'!$B$10:$B$175,B96)=0),1,0))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Denis'!$B$10:$B$175,B97)=0),1,0))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Denis'!$B$10:$B$175,B98)=0),1,0))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Denis'!$B$10:$B$175,B99)=0),1,0))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Denis'!$B$10:$B$175,B100)=0),1,0))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Denis'!$B$10:$B$175,B101)=0),1,0))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Denis'!$B$10:$B$175,B102)=0),1,0))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Denis'!$B$10:$B$175,B103)=0),1,0))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Denis'!$B$10:$B$175,B104)=0),1,0))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Denis'!$B$10:$B$175,B105)=0),1,0))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Denis'!$B$10:$B$175,B106)=0),1,0))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Denis'!$B$10:$B$175,B107)=0),1,0))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Denis'!$B$10:$B$175,B108)=0),1,0))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Denis'!$B$10:$B$175,B109)=0),1,0))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Denis'!$B$10:$B$175,B110)=0),1,0))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Denis'!$B$10:$B$175,B111)=0),1,0))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Denis'!$B$10:$B$175,B112)=0),1,0))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Denis'!$B$10:$B$175,B113)=0),1,0))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Denis'!$B$10:$B$175,B114)=0),1,0))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Denis'!$B$10:$B$175,B115)=0),1,0))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Denis'!$B$10:$B$175,B116)=0),1,0))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Denis'!$B$10:$B$175,B117)=0),1,0))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Denis'!$B$10:$B$175,B118)=0),1,0))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Denis'!$B$10:$B$175,B119)=0),1,0))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Denis'!$B$10:$B$175,B120)=0),1,0))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Denis'!$B$10:$B$175,B121)=0),1,0))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Denis'!$B$10:$B$175,B122)=0),1,0))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Denis'!$B$10:$B$175,B123)=0),1,0))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Denis'!$B$10:$B$175,B124)=0),1,0))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Denis'!$B$10:$B$175,B125)=0),1,0))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Denis'!$B$10:$B$175,B126)=0),1,0))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Denis'!$B$10:$B$175,B127)=0),1,0))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Denis'!$B$10:$B$175,B128)=0),1,0))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Denis'!$B$10:$B$175,B129)=0),1,0))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Denis'!$B$10:$B$175,B130)=0),1,0))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Denis'!$B$10:$B$175,B131)=0),1,0))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Denis'!$B$10:$B$175,B132)=0),1,0))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Denis'!$B$10:$B$175,B133)=0),1,0))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Denis'!$B$10:$B$175,B134)=0),1,0))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Denis'!$B$10:$B$175,B135)=0),1,0))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Denis'!$B$10:$B$175,B136)=0),1,0))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Denis'!$B$10:$B$175,B137)=0),1,0))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Denis'!$B$10:$B$175,B138)=0),1,0))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Denis'!$B$10:$B$175,B139)=0),1,0))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Denis'!$B$10:$B$175,B140)=0),1,0))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Denis'!$B$10:$B$175,B141)=0),1,0))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Denis'!$B$10:$B$175,B142)=0),1,0))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Denis'!$B$10:$B$175,B143)=0),1,0))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Denis'!$B$10:$B$175,B144)=0),1,0))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Denis'!$B$10:$B$175,B145)=0),1,0))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Denis'!$B$10:$B$175,B146)=0),1,0))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Denis'!$B$10:$B$175,B147)=0),1,0))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Denis'!$B$10:$B$175,B148)=0),1,0))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Denis'!$B$10:$B$175,B149)=0),1,0))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Denis'!$B$10:$B$175,B150)=0),1,0))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Denis'!$B$10:$B$175,B151)=0),1,0))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Denis'!$B$10:$B$175,B152)=0),1,0))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Denis'!$B$10:$B$175,B153)=0),1,0))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Denis'!$B$10:$B$175,B154)=0),1,0))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Denis'!$B$10:$B$175,B155)=0),1,0))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Denis'!$B$10:$B$175,B156)=0),1,0))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Denis'!$B$10:$B$175,B157)=0),1,0))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Denis'!$B$10:$B$175,B158)=0),1,0))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Denis'!$B$10:$B$175,B159)=0),1,0))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Denis'!$B$10:$B$175,B160)=0),1,0))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Denis'!$B$10:$B$175,B161)=0),1,0))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Denis'!$B$10:$B$175,B162)=0),1,0))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Denis'!$B$10:$B$175,B163)=0),1,0))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Denis'!$B$10:$B$175,B164)=0),1,0))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Denis'!$B$10:$B$175,B165)=0),1,0))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Denis'!$B$10:$B$175,B166)=0),1,0))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Denis'!$B$10:$B$175,B167)=0),1,0))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Denis'!$B$10:$B$175,B168)=0),1,0))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Denis'!$B$10:$B$175,B169)=0),1,0))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Denis'!$B$10:$B$175,B170)=0),1,0))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Denis'!$B$10:$B$175,B171)=0),1,0))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Denis'!$B$10:$B$175,B172)=0),1,0))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Denis'!$B$10:$B$175,B173)=0),1,0))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Denis'!$B$10:$B$175,B174)=0),1,0))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Denis'!$B$10:$B$175,B175)=0),1,0))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Denis'!$B$10:$B$175,B176)=0),1,0))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Denis'!$B$10:$B$175,B177)=0),1,0))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5" width="8.0"/>
    <col customWidth="1" min="6" max="6" width="7.43"/>
    <col customWidth="1" min="7" max="8" width="8.0"/>
    <col customWidth="1" min="9" max="11" width="7.0"/>
    <col customWidth="1" min="12" max="12" width="8.0"/>
    <col customWidth="1" min="13" max="13" width="7.0"/>
    <col customWidth="1" min="14" max="14" width="8.0"/>
    <col customWidth="1" min="15" max="17" width="9.0"/>
    <col customWidth="1" min="18" max="18" width="6.86"/>
    <col customWidth="1" min="19" max="19" width="28.14"/>
    <col customWidth="1" min="20" max="20" width="5.0"/>
    <col customWidth="1" min="21" max="21" width="31.43"/>
    <col customWidth="1" min="22" max="22" width="8.43"/>
    <col customWidth="1" min="23" max="23" width="21.86"/>
    <col customWidth="1" min="24" max="26" width="8.43"/>
  </cols>
  <sheetData>
    <row r="1">
      <c r="A1" s="1" t="s">
        <v>603</v>
      </c>
      <c r="B1" s="1" t="s">
        <v>631</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SUMIFS(Q8:Q171,K8:K171,FALSE())</f>
        <v>6234.5514</v>
      </c>
      <c r="B5" s="1">
        <f>SUMIFS(N8:N171,K8:K171,FALSE())</f>
        <v>4339</v>
      </c>
      <c r="C5" s="1">
        <f>IF(B5=0,0,60*A5/B5)</f>
        <v>86.21181931</v>
      </c>
      <c r="D5" s="1">
        <f>SUM(C8:C171)</f>
        <v>6899</v>
      </c>
      <c r="E5" s="1">
        <f>SUM(R8:R171)</f>
        <v>34</v>
      </c>
      <c r="F5" s="1">
        <f>SUM(T8:T171)</f>
        <v>23</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c r="W7" s="1" t="s">
        <v>810</v>
      </c>
    </row>
    <row r="8">
      <c r="A8" s="303">
        <v>46266.0</v>
      </c>
      <c r="B8" s="1">
        <f t="shared" ref="B8:B171" si="1">IF(A8="","",INT(A8))</f>
        <v>46266</v>
      </c>
      <c r="C8" s="281">
        <v>134.0</v>
      </c>
      <c r="D8" s="281">
        <v>37.0</v>
      </c>
      <c r="E8" s="1">
        <f t="shared" ref="E8:E171" si="2">IF(OR(C8="",N(D8)=0),"",C8/D8)</f>
        <v>3.621621622</v>
      </c>
      <c r="F8" s="281" t="s">
        <v>1274</v>
      </c>
      <c r="G8" s="282">
        <v>0.3326388888888889</v>
      </c>
      <c r="H8" s="282">
        <v>0.3923611111111111</v>
      </c>
      <c r="I8" s="281"/>
      <c r="J8" s="292">
        <f t="shared" ref="J8:J171" si="3">IF(OR(NOT(ISNUMBER(G8)),NOT(ISNUMBER(H8))),"",ROUND((H8-G8)*1440,0)-N(I8))</f>
        <v>86</v>
      </c>
      <c r="K8" s="1" t="b">
        <f t="shared" ref="K8:K171" si="4">IF(C8="","",OR(C8&lt;30,N(D8)&lt;10))</f>
        <v>0</v>
      </c>
      <c r="L8" s="1">
        <f t="shared" ref="L8:L171" si="5">IF(C8="","",IF(K8,1,IF(E8&lt;=1.94,1.65,IF(E8&lt;=2.44,1.25,IF(E8&lt;=2.8,1.16,IF(E8&lt;=3.09,1.05,IF(E8&lt;=3.5,0.95,IF(E8&lt;=3.95,0.82,IF(E8&lt;=5.05,0.65,IF(E8&lt;=8,0.6,IF(E8&lt;=15,0.45,0.3)))))))))))</f>
        <v>0.82</v>
      </c>
      <c r="M8" s="1">
        <f t="shared" ref="M8:M171" si="6">IF(OR(F8="Reach",F8="OP",F8="Swing"),$R$1,1)</f>
        <v>1.2</v>
      </c>
      <c r="N8" s="292">
        <f t="shared" ref="N8:N171" si="7">IF(OR(A8="",N(J8)&lt;=0),0,IF(K8,MAX(J8,15),J8))</f>
        <v>86</v>
      </c>
      <c r="O8" s="1">
        <f t="shared" ref="O8:O171" si="8">IF(C8="",0,C8*L8*$M$1*M8)</f>
        <v>145.0416</v>
      </c>
      <c r="P8" s="292">
        <f t="shared" ref="P8:P171" si="9">$P$1/60*N8</f>
        <v>430</v>
      </c>
      <c r="Q8" s="1">
        <f t="shared" ref="Q8:Q171" si="10">MIN(O8,P8)</f>
        <v>145.0416</v>
      </c>
      <c r="R8" s="281"/>
      <c r="S8" s="281"/>
      <c r="T8" s="1">
        <f t="shared" ref="T8:T9" si="11">IF(B8="",0,IF(COUNTIF($B$8:B8,B8)=1,1,0))</f>
        <v>1</v>
      </c>
      <c r="U8" s="16" t="s">
        <v>1217</v>
      </c>
    </row>
    <row r="9">
      <c r="A9" s="303">
        <v>46266.0</v>
      </c>
      <c r="B9" s="1">
        <f t="shared" si="1"/>
        <v>46266</v>
      </c>
      <c r="C9" s="281">
        <v>15.0</v>
      </c>
      <c r="D9" s="281">
        <v>12.0</v>
      </c>
      <c r="E9" s="1">
        <f t="shared" si="2"/>
        <v>1.25</v>
      </c>
      <c r="F9" s="281" t="s">
        <v>1238</v>
      </c>
      <c r="G9" s="282">
        <v>0.39305555555555555</v>
      </c>
      <c r="H9" s="282">
        <v>0.4125</v>
      </c>
      <c r="I9" s="281"/>
      <c r="J9" s="292">
        <f t="shared" si="3"/>
        <v>28</v>
      </c>
      <c r="K9" s="1" t="b">
        <f t="shared" si="4"/>
        <v>1</v>
      </c>
      <c r="L9" s="1">
        <f t="shared" si="5"/>
        <v>1</v>
      </c>
      <c r="M9" s="1">
        <f t="shared" si="6"/>
        <v>1.2</v>
      </c>
      <c r="N9" s="292">
        <f t="shared" si="7"/>
        <v>28</v>
      </c>
      <c r="O9" s="1">
        <f t="shared" si="8"/>
        <v>19.8</v>
      </c>
      <c r="P9" s="292">
        <f t="shared" si="9"/>
        <v>140</v>
      </c>
      <c r="Q9" s="1">
        <f t="shared" si="10"/>
        <v>19.8</v>
      </c>
      <c r="R9" s="281"/>
      <c r="S9" s="281"/>
      <c r="T9" s="1">
        <f t="shared" si="11"/>
        <v>0</v>
      </c>
      <c r="U9" s="16" t="s">
        <v>1217</v>
      </c>
    </row>
    <row r="10">
      <c r="A10" s="303">
        <v>46267.0</v>
      </c>
      <c r="B10" s="1">
        <f t="shared" si="1"/>
        <v>46267</v>
      </c>
      <c r="C10" s="281">
        <f>3+1+1+4+9+1+1+1+1+1+1+1+1+5</f>
        <v>31</v>
      </c>
      <c r="D10" s="281">
        <v>13.0</v>
      </c>
      <c r="E10" s="1">
        <f t="shared" si="2"/>
        <v>2.384615385</v>
      </c>
      <c r="F10" s="281" t="s">
        <v>1274</v>
      </c>
      <c r="G10" s="282">
        <v>0.30625</v>
      </c>
      <c r="H10" s="282">
        <v>0.34652777777777777</v>
      </c>
      <c r="I10" s="281"/>
      <c r="J10" s="292">
        <f t="shared" si="3"/>
        <v>58</v>
      </c>
      <c r="K10" s="1" t="b">
        <f t="shared" si="4"/>
        <v>0</v>
      </c>
      <c r="L10" s="1">
        <f t="shared" si="5"/>
        <v>1.25</v>
      </c>
      <c r="M10" s="1">
        <f t="shared" si="6"/>
        <v>1.2</v>
      </c>
      <c r="N10" s="292">
        <f t="shared" si="7"/>
        <v>58</v>
      </c>
      <c r="O10" s="1">
        <f t="shared" si="8"/>
        <v>51.15</v>
      </c>
      <c r="P10" s="292">
        <f t="shared" si="9"/>
        <v>290</v>
      </c>
      <c r="Q10" s="1">
        <f t="shared" si="10"/>
        <v>51.15</v>
      </c>
      <c r="R10" s="281"/>
      <c r="S10" s="281"/>
      <c r="T10" s="1">
        <f>IF(B10="",0,IF(COUNTIF($B$8:B12,B10)=1,1,0))</f>
        <v>0</v>
      </c>
    </row>
    <row r="11">
      <c r="A11" s="303">
        <v>46267.0</v>
      </c>
      <c r="B11" s="1">
        <f t="shared" si="1"/>
        <v>46267</v>
      </c>
      <c r="C11" s="281">
        <f>80+1</f>
        <v>81</v>
      </c>
      <c r="D11" s="281">
        <v>38.0</v>
      </c>
      <c r="E11" s="1">
        <f t="shared" si="2"/>
        <v>2.131578947</v>
      </c>
      <c r="F11" s="281" t="s">
        <v>1274</v>
      </c>
      <c r="G11" s="282">
        <v>0.3472222222222222</v>
      </c>
      <c r="H11" s="282">
        <v>0.4027777777777778</v>
      </c>
      <c r="I11" s="281"/>
      <c r="J11" s="292">
        <f t="shared" si="3"/>
        <v>80</v>
      </c>
      <c r="K11" s="1" t="b">
        <f t="shared" si="4"/>
        <v>0</v>
      </c>
      <c r="L11" s="1">
        <f t="shared" si="5"/>
        <v>1.25</v>
      </c>
      <c r="M11" s="1">
        <f t="shared" si="6"/>
        <v>1.2</v>
      </c>
      <c r="N11" s="292">
        <f t="shared" si="7"/>
        <v>80</v>
      </c>
      <c r="O11" s="1">
        <f t="shared" si="8"/>
        <v>133.65</v>
      </c>
      <c r="P11" s="292">
        <f t="shared" si="9"/>
        <v>400</v>
      </c>
      <c r="Q11" s="1">
        <f t="shared" si="10"/>
        <v>133.65</v>
      </c>
      <c r="R11" s="281"/>
      <c r="S11" s="281"/>
      <c r="T11" s="1">
        <f t="shared" ref="T11:T171" si="12">IF(B11="",0,IF(COUNTIF($B$8:B11,B11)=1,1,0))</f>
        <v>0</v>
      </c>
      <c r="U11" s="16" t="s">
        <v>1217</v>
      </c>
    </row>
    <row r="12">
      <c r="A12" s="303">
        <v>46267.0</v>
      </c>
      <c r="B12" s="1">
        <f t="shared" si="1"/>
        <v>46267</v>
      </c>
      <c r="C12" s="281">
        <v>14.0</v>
      </c>
      <c r="D12" s="281">
        <v>10.0</v>
      </c>
      <c r="E12" s="1">
        <f t="shared" si="2"/>
        <v>1.4</v>
      </c>
      <c r="F12" s="282" t="s">
        <v>1274</v>
      </c>
      <c r="G12" s="282">
        <v>0.4270833333333333</v>
      </c>
      <c r="H12" s="282">
        <v>0.44375</v>
      </c>
      <c r="I12" s="281"/>
      <c r="J12" s="292">
        <f t="shared" si="3"/>
        <v>24</v>
      </c>
      <c r="K12" s="1" t="b">
        <f t="shared" si="4"/>
        <v>1</v>
      </c>
      <c r="L12" s="1">
        <f t="shared" si="5"/>
        <v>1</v>
      </c>
      <c r="M12" s="1">
        <f t="shared" si="6"/>
        <v>1.2</v>
      </c>
      <c r="N12" s="292">
        <f t="shared" si="7"/>
        <v>24</v>
      </c>
      <c r="O12" s="1">
        <f t="shared" si="8"/>
        <v>18.48</v>
      </c>
      <c r="P12" s="292">
        <f t="shared" si="9"/>
        <v>120</v>
      </c>
      <c r="Q12" s="1">
        <f t="shared" si="10"/>
        <v>18.48</v>
      </c>
      <c r="R12" s="281"/>
      <c r="S12" s="281"/>
      <c r="T12" s="1">
        <f t="shared" si="12"/>
        <v>0</v>
      </c>
      <c r="U12" s="16" t="s">
        <v>1217</v>
      </c>
    </row>
    <row r="13">
      <c r="A13" s="303">
        <v>46268.0</v>
      </c>
      <c r="B13" s="1">
        <f t="shared" si="1"/>
        <v>46268</v>
      </c>
      <c r="C13" s="281">
        <v>58.0</v>
      </c>
      <c r="D13" s="281">
        <v>40.0</v>
      </c>
      <c r="E13" s="1">
        <f t="shared" si="2"/>
        <v>1.45</v>
      </c>
      <c r="F13" s="281" t="s">
        <v>1274</v>
      </c>
      <c r="G13" s="282">
        <v>0.35347222222222224</v>
      </c>
      <c r="H13" s="282">
        <v>0.41944444444444445</v>
      </c>
      <c r="I13" s="281"/>
      <c r="J13" s="292">
        <f t="shared" si="3"/>
        <v>95</v>
      </c>
      <c r="K13" s="1" t="b">
        <f t="shared" si="4"/>
        <v>0</v>
      </c>
      <c r="L13" s="1">
        <f t="shared" si="5"/>
        <v>1.65</v>
      </c>
      <c r="M13" s="1">
        <f t="shared" si="6"/>
        <v>1.2</v>
      </c>
      <c r="N13" s="292">
        <f t="shared" si="7"/>
        <v>95</v>
      </c>
      <c r="O13" s="1">
        <f t="shared" si="8"/>
        <v>126.324</v>
      </c>
      <c r="P13" s="292">
        <f t="shared" si="9"/>
        <v>475</v>
      </c>
      <c r="Q13" s="1">
        <f t="shared" si="10"/>
        <v>126.324</v>
      </c>
      <c r="R13" s="281"/>
      <c r="S13" s="281"/>
      <c r="T13" s="1">
        <f t="shared" si="12"/>
        <v>1</v>
      </c>
      <c r="U13" s="16" t="s">
        <v>1217</v>
      </c>
    </row>
    <row r="14">
      <c r="A14" s="291">
        <v>46269.0</v>
      </c>
      <c r="B14" s="1">
        <f t="shared" si="1"/>
        <v>46269</v>
      </c>
      <c r="C14" s="281">
        <v>5.0</v>
      </c>
      <c r="D14" s="281">
        <v>5.0</v>
      </c>
      <c r="E14" s="1">
        <f t="shared" si="2"/>
        <v>1</v>
      </c>
      <c r="F14" s="282" t="s">
        <v>1274</v>
      </c>
      <c r="G14" s="299">
        <v>0.3094791666666667</v>
      </c>
      <c r="H14" s="299">
        <v>0.34835648148148146</v>
      </c>
      <c r="I14" s="281"/>
      <c r="J14" s="300">
        <f t="shared" si="3"/>
        <v>56</v>
      </c>
      <c r="K14" s="1" t="b">
        <f t="shared" si="4"/>
        <v>1</v>
      </c>
      <c r="L14" s="1">
        <f t="shared" si="5"/>
        <v>1</v>
      </c>
      <c r="M14" s="1">
        <f t="shared" si="6"/>
        <v>1.2</v>
      </c>
      <c r="N14" s="300">
        <f t="shared" si="7"/>
        <v>56</v>
      </c>
      <c r="O14" s="1">
        <f t="shared" si="8"/>
        <v>6.6</v>
      </c>
      <c r="P14" s="300">
        <f t="shared" si="9"/>
        <v>280</v>
      </c>
      <c r="Q14" s="1">
        <f t="shared" si="10"/>
        <v>6.6</v>
      </c>
      <c r="R14" s="281"/>
      <c r="S14" s="281"/>
      <c r="T14" s="1">
        <f t="shared" si="12"/>
        <v>1</v>
      </c>
      <c r="U14" s="68" t="s">
        <v>1294</v>
      </c>
      <c r="W14" s="1" t="s">
        <v>1295</v>
      </c>
    </row>
    <row r="15">
      <c r="A15" s="291">
        <v>46269.0</v>
      </c>
      <c r="B15" s="1">
        <f t="shared" si="1"/>
        <v>46269</v>
      </c>
      <c r="C15" s="281">
        <v>114.0</v>
      </c>
      <c r="D15" s="281">
        <v>40.0</v>
      </c>
      <c r="E15" s="1">
        <f t="shared" si="2"/>
        <v>2.85</v>
      </c>
      <c r="F15" s="281" t="s">
        <v>1274</v>
      </c>
      <c r="G15" s="299">
        <v>0.33747685185185183</v>
      </c>
      <c r="H15" s="299">
        <v>0.3925462962962963</v>
      </c>
      <c r="I15" s="281"/>
      <c r="J15" s="300">
        <f t="shared" si="3"/>
        <v>79</v>
      </c>
      <c r="K15" s="1" t="b">
        <f t="shared" si="4"/>
        <v>0</v>
      </c>
      <c r="L15" s="1">
        <f t="shared" si="5"/>
        <v>1.05</v>
      </c>
      <c r="M15" s="1">
        <f t="shared" si="6"/>
        <v>1.2</v>
      </c>
      <c r="N15" s="300">
        <f t="shared" si="7"/>
        <v>79</v>
      </c>
      <c r="O15" s="1">
        <f t="shared" si="8"/>
        <v>158.004</v>
      </c>
      <c r="P15" s="300">
        <f t="shared" si="9"/>
        <v>395</v>
      </c>
      <c r="Q15" s="1">
        <f t="shared" si="10"/>
        <v>158.004</v>
      </c>
      <c r="R15" s="281"/>
      <c r="S15" s="281"/>
      <c r="T15" s="1">
        <f t="shared" si="12"/>
        <v>0</v>
      </c>
      <c r="W15" s="1" t="s">
        <v>1297</v>
      </c>
    </row>
    <row r="16">
      <c r="A16" s="291">
        <v>46269.0</v>
      </c>
      <c r="B16" s="1">
        <f t="shared" si="1"/>
        <v>46269</v>
      </c>
      <c r="C16" s="281">
        <v>107.0</v>
      </c>
      <c r="D16" s="281">
        <v>63.0</v>
      </c>
      <c r="E16" s="1">
        <f t="shared" si="2"/>
        <v>1.698412698</v>
      </c>
      <c r="F16" s="282" t="s">
        <v>1274</v>
      </c>
      <c r="G16" s="299">
        <v>0.4007175925925926</v>
      </c>
      <c r="H16" s="299">
        <v>0.5510995370370371</v>
      </c>
      <c r="I16" s="281"/>
      <c r="J16" s="300">
        <f t="shared" si="3"/>
        <v>217</v>
      </c>
      <c r="K16" s="1" t="b">
        <f t="shared" si="4"/>
        <v>0</v>
      </c>
      <c r="L16" s="1">
        <f t="shared" si="5"/>
        <v>1.65</v>
      </c>
      <c r="M16" s="1">
        <f t="shared" si="6"/>
        <v>1.2</v>
      </c>
      <c r="N16" s="300">
        <f t="shared" si="7"/>
        <v>217</v>
      </c>
      <c r="O16" s="1">
        <f t="shared" si="8"/>
        <v>233.046</v>
      </c>
      <c r="P16" s="300">
        <f t="shared" si="9"/>
        <v>1085</v>
      </c>
      <c r="Q16" s="1">
        <f t="shared" si="10"/>
        <v>233.046</v>
      </c>
      <c r="R16" s="281"/>
      <c r="S16" s="281"/>
      <c r="T16" s="1">
        <f t="shared" si="12"/>
        <v>0</v>
      </c>
      <c r="U16" s="68" t="s">
        <v>1299</v>
      </c>
      <c r="W16" s="1" t="s">
        <v>1300</v>
      </c>
    </row>
    <row r="17">
      <c r="A17" s="291">
        <v>46271.0</v>
      </c>
      <c r="B17" s="1">
        <f t="shared" si="1"/>
        <v>46271</v>
      </c>
      <c r="C17" s="281">
        <v>197.0</v>
      </c>
      <c r="D17" s="281">
        <v>59.0</v>
      </c>
      <c r="E17" s="1">
        <f t="shared" si="2"/>
        <v>3.338983051</v>
      </c>
      <c r="F17" s="281" t="s">
        <v>1274</v>
      </c>
      <c r="G17" s="299">
        <v>0.33631944444444445</v>
      </c>
      <c r="H17" s="299">
        <v>0.4345486111111111</v>
      </c>
      <c r="I17" s="281"/>
      <c r="J17" s="300">
        <f t="shared" si="3"/>
        <v>141</v>
      </c>
      <c r="K17" s="1" t="b">
        <f t="shared" si="4"/>
        <v>0</v>
      </c>
      <c r="L17" s="1">
        <f t="shared" si="5"/>
        <v>0.95</v>
      </c>
      <c r="M17" s="1">
        <f t="shared" si="6"/>
        <v>1.2</v>
      </c>
      <c r="N17" s="300">
        <f t="shared" si="7"/>
        <v>141</v>
      </c>
      <c r="O17" s="1">
        <f t="shared" si="8"/>
        <v>247.038</v>
      </c>
      <c r="P17" s="300">
        <f t="shared" si="9"/>
        <v>705</v>
      </c>
      <c r="Q17" s="1">
        <f t="shared" si="10"/>
        <v>247.038</v>
      </c>
      <c r="R17" s="281">
        <v>2.0</v>
      </c>
      <c r="S17" s="281" t="s">
        <v>1303</v>
      </c>
      <c r="T17" s="1">
        <f t="shared" si="12"/>
        <v>1</v>
      </c>
      <c r="U17" s="68" t="s">
        <v>1304</v>
      </c>
      <c r="W17" s="1" t="s">
        <v>1305</v>
      </c>
    </row>
    <row r="18">
      <c r="A18" s="291">
        <v>46271.0</v>
      </c>
      <c r="B18" s="1">
        <f t="shared" si="1"/>
        <v>46271</v>
      </c>
      <c r="C18" s="281">
        <v>3.0</v>
      </c>
      <c r="D18" s="281">
        <v>3.0</v>
      </c>
      <c r="E18" s="1">
        <f t="shared" si="2"/>
        <v>1</v>
      </c>
      <c r="F18" s="282" t="s">
        <v>1274</v>
      </c>
      <c r="G18" s="299">
        <v>0.33515046296296297</v>
      </c>
      <c r="H18" s="299">
        <v>0.3351736111111111</v>
      </c>
      <c r="I18" s="281"/>
      <c r="J18" s="300">
        <f t="shared" si="3"/>
        <v>0</v>
      </c>
      <c r="K18" s="1" t="b">
        <f t="shared" si="4"/>
        <v>1</v>
      </c>
      <c r="L18" s="1">
        <f t="shared" si="5"/>
        <v>1</v>
      </c>
      <c r="M18" s="1">
        <f t="shared" si="6"/>
        <v>1.2</v>
      </c>
      <c r="N18" s="1">
        <f t="shared" si="7"/>
        <v>0</v>
      </c>
      <c r="O18" s="1">
        <f t="shared" si="8"/>
        <v>3.96</v>
      </c>
      <c r="P18" s="1">
        <f t="shared" si="9"/>
        <v>0</v>
      </c>
      <c r="Q18" s="1">
        <f t="shared" si="10"/>
        <v>0</v>
      </c>
      <c r="R18" s="281"/>
      <c r="S18" s="281"/>
      <c r="T18" s="1">
        <f t="shared" si="12"/>
        <v>0</v>
      </c>
      <c r="W18" s="1" t="s">
        <v>1310</v>
      </c>
    </row>
    <row r="19">
      <c r="A19" s="291">
        <v>46271.0</v>
      </c>
      <c r="B19" s="1">
        <f t="shared" si="1"/>
        <v>46271</v>
      </c>
      <c r="C19" s="281">
        <v>17.0</v>
      </c>
      <c r="D19" s="281">
        <v>4.0</v>
      </c>
      <c r="E19" s="1">
        <f t="shared" si="2"/>
        <v>4.25</v>
      </c>
      <c r="F19" s="281" t="s">
        <v>1274</v>
      </c>
      <c r="G19" s="299">
        <v>0.30657407407407405</v>
      </c>
      <c r="H19" s="299">
        <v>0.3349421296296296</v>
      </c>
      <c r="I19" s="281"/>
      <c r="J19" s="300">
        <f t="shared" si="3"/>
        <v>41</v>
      </c>
      <c r="K19" s="1" t="b">
        <f t="shared" si="4"/>
        <v>1</v>
      </c>
      <c r="L19" s="1">
        <f t="shared" si="5"/>
        <v>1</v>
      </c>
      <c r="M19" s="1">
        <f t="shared" si="6"/>
        <v>1.2</v>
      </c>
      <c r="N19" s="300">
        <f t="shared" si="7"/>
        <v>41</v>
      </c>
      <c r="O19" s="1">
        <f t="shared" si="8"/>
        <v>22.44</v>
      </c>
      <c r="P19" s="300">
        <f t="shared" si="9"/>
        <v>205</v>
      </c>
      <c r="Q19" s="1">
        <f t="shared" si="10"/>
        <v>22.44</v>
      </c>
      <c r="R19" s="281"/>
      <c r="S19" s="281"/>
      <c r="T19" s="1">
        <f t="shared" si="12"/>
        <v>0</v>
      </c>
      <c r="W19" s="1" t="s">
        <v>1311</v>
      </c>
    </row>
    <row r="20">
      <c r="A20" s="291">
        <v>46271.0</v>
      </c>
      <c r="B20" s="1">
        <f t="shared" si="1"/>
        <v>46271</v>
      </c>
      <c r="C20" s="281">
        <v>9.0</v>
      </c>
      <c r="D20" s="281">
        <v>5.0</v>
      </c>
      <c r="E20" s="1">
        <f t="shared" si="2"/>
        <v>1.8</v>
      </c>
      <c r="F20" s="282" t="s">
        <v>1274</v>
      </c>
      <c r="G20" s="299">
        <v>0.4512962962962963</v>
      </c>
      <c r="H20" s="299">
        <v>0.4625578703703704</v>
      </c>
      <c r="I20" s="281"/>
      <c r="J20" s="300">
        <f t="shared" si="3"/>
        <v>16</v>
      </c>
      <c r="K20" s="1" t="b">
        <f t="shared" si="4"/>
        <v>1</v>
      </c>
      <c r="L20" s="1">
        <f t="shared" si="5"/>
        <v>1</v>
      </c>
      <c r="M20" s="1">
        <f t="shared" si="6"/>
        <v>1.2</v>
      </c>
      <c r="N20" s="300">
        <f t="shared" si="7"/>
        <v>16</v>
      </c>
      <c r="O20" s="1">
        <f t="shared" si="8"/>
        <v>11.88</v>
      </c>
      <c r="P20" s="300">
        <f t="shared" si="9"/>
        <v>80</v>
      </c>
      <c r="Q20" s="1">
        <f t="shared" si="10"/>
        <v>11.88</v>
      </c>
      <c r="R20" s="281"/>
      <c r="S20" s="281"/>
      <c r="T20" s="1">
        <f t="shared" si="12"/>
        <v>0</v>
      </c>
      <c r="W20" s="1" t="s">
        <v>1314</v>
      </c>
    </row>
    <row r="21" ht="15.75" customHeight="1">
      <c r="A21" s="291">
        <v>46271.0</v>
      </c>
      <c r="B21" s="1">
        <f t="shared" si="1"/>
        <v>46271</v>
      </c>
      <c r="C21" s="281">
        <v>2.0</v>
      </c>
      <c r="D21" s="281">
        <v>2.0</v>
      </c>
      <c r="E21" s="1">
        <f t="shared" si="2"/>
        <v>1</v>
      </c>
      <c r="F21" s="281" t="s">
        <v>1274</v>
      </c>
      <c r="G21" s="299">
        <v>0.3349884259259259</v>
      </c>
      <c r="H21" s="299">
        <v>0.33501157407407406</v>
      </c>
      <c r="I21" s="281"/>
      <c r="J21" s="300">
        <f t="shared" si="3"/>
        <v>0</v>
      </c>
      <c r="K21" s="1" t="b">
        <f t="shared" si="4"/>
        <v>1</v>
      </c>
      <c r="L21" s="1">
        <f t="shared" si="5"/>
        <v>1</v>
      </c>
      <c r="M21" s="1">
        <f t="shared" si="6"/>
        <v>1.2</v>
      </c>
      <c r="N21" s="1">
        <f t="shared" si="7"/>
        <v>0</v>
      </c>
      <c r="O21" s="1">
        <f t="shared" si="8"/>
        <v>2.64</v>
      </c>
      <c r="P21" s="1">
        <f t="shared" si="9"/>
        <v>0</v>
      </c>
      <c r="Q21" s="1">
        <f t="shared" si="10"/>
        <v>0</v>
      </c>
      <c r="R21" s="281"/>
      <c r="S21" s="281"/>
      <c r="T21" s="1">
        <f t="shared" si="12"/>
        <v>0</v>
      </c>
      <c r="W21" s="1" t="s">
        <v>1317</v>
      </c>
    </row>
    <row r="22" ht="15.75" customHeight="1">
      <c r="A22" s="291">
        <v>46271.0</v>
      </c>
      <c r="B22" s="1">
        <f t="shared" si="1"/>
        <v>46271</v>
      </c>
      <c r="C22" s="281">
        <v>2.0</v>
      </c>
      <c r="D22" s="281">
        <v>1.0</v>
      </c>
      <c r="E22" s="1">
        <f t="shared" si="2"/>
        <v>2</v>
      </c>
      <c r="F22" s="282" t="s">
        <v>1274</v>
      </c>
      <c r="G22" s="299">
        <v>0.3350578703703704</v>
      </c>
      <c r="H22" s="299">
        <v>0.3350810185185185</v>
      </c>
      <c r="I22" s="281"/>
      <c r="J22" s="300">
        <f t="shared" si="3"/>
        <v>0</v>
      </c>
      <c r="K22" s="1" t="b">
        <f t="shared" si="4"/>
        <v>1</v>
      </c>
      <c r="L22" s="1">
        <f t="shared" si="5"/>
        <v>1</v>
      </c>
      <c r="M22" s="1">
        <f t="shared" si="6"/>
        <v>1.2</v>
      </c>
      <c r="N22" s="1">
        <f t="shared" si="7"/>
        <v>0</v>
      </c>
      <c r="O22" s="1">
        <f t="shared" si="8"/>
        <v>2.64</v>
      </c>
      <c r="P22" s="1">
        <f t="shared" si="9"/>
        <v>0</v>
      </c>
      <c r="Q22" s="1">
        <f t="shared" si="10"/>
        <v>0</v>
      </c>
      <c r="R22" s="281"/>
      <c r="S22" s="281"/>
      <c r="T22" s="1">
        <f t="shared" si="12"/>
        <v>0</v>
      </c>
      <c r="W22" s="1" t="s">
        <v>1319</v>
      </c>
    </row>
    <row r="23" ht="15.75" customHeight="1">
      <c r="A23" s="291">
        <v>46273.0</v>
      </c>
      <c r="B23" s="1">
        <f t="shared" si="1"/>
        <v>46273</v>
      </c>
      <c r="C23" s="281">
        <v>106.0</v>
      </c>
      <c r="D23" s="281">
        <v>37.0</v>
      </c>
      <c r="E23" s="1">
        <f t="shared" si="2"/>
        <v>2.864864865</v>
      </c>
      <c r="F23" s="281" t="s">
        <v>1274</v>
      </c>
      <c r="G23" s="299">
        <v>0.3320486111111111</v>
      </c>
      <c r="H23" s="299">
        <v>0.38850694444444445</v>
      </c>
      <c r="I23" s="281"/>
      <c r="J23" s="300">
        <f t="shared" si="3"/>
        <v>81</v>
      </c>
      <c r="K23" s="1" t="b">
        <f t="shared" si="4"/>
        <v>0</v>
      </c>
      <c r="L23" s="1">
        <f t="shared" si="5"/>
        <v>1.05</v>
      </c>
      <c r="M23" s="1">
        <f t="shared" si="6"/>
        <v>1.2</v>
      </c>
      <c r="N23" s="300">
        <f t="shared" si="7"/>
        <v>81</v>
      </c>
      <c r="O23" s="1">
        <f t="shared" si="8"/>
        <v>146.916</v>
      </c>
      <c r="P23" s="300">
        <f t="shared" si="9"/>
        <v>405</v>
      </c>
      <c r="Q23" s="1">
        <f t="shared" si="10"/>
        <v>146.916</v>
      </c>
      <c r="R23" s="281"/>
      <c r="S23" s="281"/>
      <c r="T23" s="1">
        <f t="shared" si="12"/>
        <v>1</v>
      </c>
      <c r="W23" s="1" t="s">
        <v>1321</v>
      </c>
    </row>
    <row r="24" ht="15.75" customHeight="1">
      <c r="A24" s="291">
        <v>46273.0</v>
      </c>
      <c r="B24" s="1">
        <f t="shared" si="1"/>
        <v>46273</v>
      </c>
      <c r="C24" s="281">
        <v>122.0</v>
      </c>
      <c r="D24" s="281">
        <v>42.0</v>
      </c>
      <c r="E24" s="1">
        <f t="shared" si="2"/>
        <v>2.904761905</v>
      </c>
      <c r="F24" s="281" t="s">
        <v>1274</v>
      </c>
      <c r="G24" s="299">
        <v>0.38859953703703703</v>
      </c>
      <c r="H24" s="299">
        <v>0.44349537037037035</v>
      </c>
      <c r="I24" s="281"/>
      <c r="J24" s="300">
        <f t="shared" si="3"/>
        <v>79</v>
      </c>
      <c r="K24" s="1" t="b">
        <f t="shared" si="4"/>
        <v>0</v>
      </c>
      <c r="L24" s="1">
        <f t="shared" si="5"/>
        <v>1.05</v>
      </c>
      <c r="M24" s="1">
        <f t="shared" si="6"/>
        <v>1.2</v>
      </c>
      <c r="N24" s="300">
        <f t="shared" si="7"/>
        <v>79</v>
      </c>
      <c r="O24" s="1">
        <f t="shared" si="8"/>
        <v>169.092</v>
      </c>
      <c r="P24" s="300">
        <f t="shared" si="9"/>
        <v>395</v>
      </c>
      <c r="Q24" s="1">
        <f t="shared" si="10"/>
        <v>169.092</v>
      </c>
      <c r="R24" s="281"/>
      <c r="S24" s="281"/>
      <c r="T24" s="1">
        <f t="shared" si="12"/>
        <v>0</v>
      </c>
      <c r="W24" s="1" t="s">
        <v>1324</v>
      </c>
    </row>
    <row r="25" ht="15.75" customHeight="1">
      <c r="A25" s="291">
        <v>46273.0</v>
      </c>
      <c r="B25" s="1">
        <f t="shared" si="1"/>
        <v>46273</v>
      </c>
      <c r="C25" s="281">
        <v>13.0</v>
      </c>
      <c r="D25" s="281">
        <v>6.0</v>
      </c>
      <c r="E25" s="1">
        <f t="shared" si="2"/>
        <v>2.166666667</v>
      </c>
      <c r="F25" s="281" t="s">
        <v>1274</v>
      </c>
      <c r="G25" s="299">
        <v>0.3048148148148148</v>
      </c>
      <c r="H25" s="299">
        <v>0.3220486111111111</v>
      </c>
      <c r="I25" s="281"/>
      <c r="J25" s="300">
        <f t="shared" si="3"/>
        <v>25</v>
      </c>
      <c r="K25" s="1" t="b">
        <f t="shared" si="4"/>
        <v>1</v>
      </c>
      <c r="L25" s="1">
        <f t="shared" si="5"/>
        <v>1</v>
      </c>
      <c r="M25" s="1">
        <f t="shared" si="6"/>
        <v>1.2</v>
      </c>
      <c r="N25" s="300">
        <f t="shared" si="7"/>
        <v>25</v>
      </c>
      <c r="O25" s="1">
        <f t="shared" si="8"/>
        <v>17.16</v>
      </c>
      <c r="P25" s="300">
        <f t="shared" si="9"/>
        <v>125</v>
      </c>
      <c r="Q25" s="1">
        <f t="shared" si="10"/>
        <v>17.16</v>
      </c>
      <c r="R25" s="281"/>
      <c r="S25" s="281"/>
      <c r="T25" s="1">
        <f t="shared" si="12"/>
        <v>0</v>
      </c>
      <c r="W25" s="1" t="s">
        <v>1327</v>
      </c>
    </row>
    <row r="26" ht="15.75" customHeight="1">
      <c r="A26" s="291">
        <v>46273.0</v>
      </c>
      <c r="B26" s="1">
        <f t="shared" si="1"/>
        <v>46273</v>
      </c>
      <c r="C26" s="281">
        <v>10.0</v>
      </c>
      <c r="D26" s="281">
        <v>5.0</v>
      </c>
      <c r="E26" s="1">
        <f t="shared" si="2"/>
        <v>2</v>
      </c>
      <c r="F26" s="281" t="s">
        <v>1274</v>
      </c>
      <c r="G26" s="299">
        <v>0.3222453703703704</v>
      </c>
      <c r="H26" s="299">
        <v>0.33199074074074075</v>
      </c>
      <c r="I26" s="281"/>
      <c r="J26" s="300">
        <f t="shared" si="3"/>
        <v>14</v>
      </c>
      <c r="K26" s="1" t="b">
        <f t="shared" si="4"/>
        <v>1</v>
      </c>
      <c r="L26" s="1">
        <f t="shared" si="5"/>
        <v>1</v>
      </c>
      <c r="M26" s="1">
        <f t="shared" si="6"/>
        <v>1.2</v>
      </c>
      <c r="N26" s="300">
        <f t="shared" si="7"/>
        <v>15</v>
      </c>
      <c r="O26" s="1">
        <f t="shared" si="8"/>
        <v>13.2</v>
      </c>
      <c r="P26" s="300">
        <f t="shared" si="9"/>
        <v>75</v>
      </c>
      <c r="Q26" s="1">
        <f t="shared" si="10"/>
        <v>13.2</v>
      </c>
      <c r="R26" s="281"/>
      <c r="S26" s="281"/>
      <c r="T26" s="1">
        <f t="shared" si="12"/>
        <v>0</v>
      </c>
      <c r="W26" s="1" t="s">
        <v>1330</v>
      </c>
    </row>
    <row r="27" ht="15.75" customHeight="1">
      <c r="A27" s="291">
        <v>46273.0</v>
      </c>
      <c r="B27" s="1">
        <f t="shared" si="1"/>
        <v>46273</v>
      </c>
      <c r="C27" s="281">
        <v>17.0</v>
      </c>
      <c r="D27" s="281">
        <v>11.0</v>
      </c>
      <c r="E27" s="1">
        <f t="shared" si="2"/>
        <v>1.545454545</v>
      </c>
      <c r="F27" s="281" t="s">
        <v>1274</v>
      </c>
      <c r="G27" s="299">
        <v>0.5177546296296296</v>
      </c>
      <c r="H27" s="299">
        <v>0.5399421296296296</v>
      </c>
      <c r="I27" s="281"/>
      <c r="J27" s="300">
        <f t="shared" si="3"/>
        <v>32</v>
      </c>
      <c r="K27" s="1" t="b">
        <f t="shared" si="4"/>
        <v>1</v>
      </c>
      <c r="L27" s="1">
        <f t="shared" si="5"/>
        <v>1</v>
      </c>
      <c r="M27" s="1">
        <f t="shared" si="6"/>
        <v>1.2</v>
      </c>
      <c r="N27" s="300">
        <f t="shared" si="7"/>
        <v>32</v>
      </c>
      <c r="O27" s="1">
        <f t="shared" si="8"/>
        <v>22.44</v>
      </c>
      <c r="P27" s="300">
        <f t="shared" si="9"/>
        <v>160</v>
      </c>
      <c r="Q27" s="1">
        <f t="shared" si="10"/>
        <v>22.44</v>
      </c>
      <c r="R27" s="281"/>
      <c r="S27" s="281"/>
      <c r="T27" s="1">
        <f t="shared" si="12"/>
        <v>0</v>
      </c>
      <c r="W27" s="1" t="s">
        <v>1332</v>
      </c>
    </row>
    <row r="28" ht="15.75" customHeight="1">
      <c r="A28" s="291">
        <v>46274.0</v>
      </c>
      <c r="B28" s="1">
        <f t="shared" si="1"/>
        <v>46274</v>
      </c>
      <c r="C28" s="281">
        <v>36.0</v>
      </c>
      <c r="D28" s="281">
        <v>22.0</v>
      </c>
      <c r="E28" s="1">
        <f t="shared" si="2"/>
        <v>1.636363636</v>
      </c>
      <c r="F28" s="281" t="s">
        <v>1274</v>
      </c>
      <c r="G28" s="299">
        <v>0.3307407407407407</v>
      </c>
      <c r="H28" s="299">
        <v>0.3554513888888889</v>
      </c>
      <c r="I28" s="281"/>
      <c r="J28" s="300">
        <f t="shared" si="3"/>
        <v>36</v>
      </c>
      <c r="K28" s="1" t="b">
        <f t="shared" si="4"/>
        <v>0</v>
      </c>
      <c r="L28" s="1">
        <f t="shared" si="5"/>
        <v>1.65</v>
      </c>
      <c r="M28" s="1">
        <f t="shared" si="6"/>
        <v>1.2</v>
      </c>
      <c r="N28" s="300">
        <f t="shared" si="7"/>
        <v>36</v>
      </c>
      <c r="O28" s="1">
        <f t="shared" si="8"/>
        <v>78.408</v>
      </c>
      <c r="P28" s="300">
        <f t="shared" si="9"/>
        <v>180</v>
      </c>
      <c r="Q28" s="1">
        <f t="shared" si="10"/>
        <v>78.408</v>
      </c>
      <c r="R28" s="281">
        <v>1.0</v>
      </c>
      <c r="S28" s="281" t="s">
        <v>1335</v>
      </c>
      <c r="T28" s="1">
        <f t="shared" si="12"/>
        <v>1</v>
      </c>
      <c r="W28" s="1" t="s">
        <v>1337</v>
      </c>
    </row>
    <row r="29" ht="15.75" customHeight="1">
      <c r="A29" s="291">
        <v>46274.0</v>
      </c>
      <c r="B29" s="1">
        <f t="shared" si="1"/>
        <v>46274</v>
      </c>
      <c r="C29" s="281">
        <v>70.0</v>
      </c>
      <c r="D29" s="281">
        <v>34.0</v>
      </c>
      <c r="E29" s="1">
        <f t="shared" si="2"/>
        <v>2.058823529</v>
      </c>
      <c r="F29" s="281" t="s">
        <v>1274</v>
      </c>
      <c r="G29" s="299">
        <v>0.3554861111111111</v>
      </c>
      <c r="H29" s="299">
        <v>0.40164351851851854</v>
      </c>
      <c r="I29" s="281"/>
      <c r="J29" s="300">
        <f t="shared" si="3"/>
        <v>66</v>
      </c>
      <c r="K29" s="1" t="b">
        <f t="shared" si="4"/>
        <v>0</v>
      </c>
      <c r="L29" s="1">
        <f t="shared" si="5"/>
        <v>1.25</v>
      </c>
      <c r="M29" s="1">
        <f t="shared" si="6"/>
        <v>1.2</v>
      </c>
      <c r="N29" s="300">
        <f t="shared" si="7"/>
        <v>66</v>
      </c>
      <c r="O29" s="1">
        <f t="shared" si="8"/>
        <v>115.5</v>
      </c>
      <c r="P29" s="300">
        <f t="shared" si="9"/>
        <v>330</v>
      </c>
      <c r="Q29" s="1">
        <f t="shared" si="10"/>
        <v>115.5</v>
      </c>
      <c r="R29" s="281"/>
      <c r="S29" s="281"/>
      <c r="T29" s="1">
        <f t="shared" si="12"/>
        <v>0</v>
      </c>
      <c r="W29" s="1" t="s">
        <v>1340</v>
      </c>
    </row>
    <row r="30" ht="15.75" customHeight="1">
      <c r="A30" s="291">
        <v>46274.0</v>
      </c>
      <c r="B30" s="1">
        <f t="shared" si="1"/>
        <v>46274</v>
      </c>
      <c r="C30" s="281">
        <v>7.0</v>
      </c>
      <c r="D30" s="281">
        <v>3.0</v>
      </c>
      <c r="E30" s="1">
        <f t="shared" si="2"/>
        <v>2.333333333</v>
      </c>
      <c r="F30" s="281" t="s">
        <v>1274</v>
      </c>
      <c r="G30" s="299">
        <v>0.3084375</v>
      </c>
      <c r="H30" s="299">
        <v>0.321724537037037</v>
      </c>
      <c r="I30" s="281"/>
      <c r="J30" s="300">
        <f t="shared" si="3"/>
        <v>19</v>
      </c>
      <c r="K30" s="1" t="b">
        <f t="shared" si="4"/>
        <v>1</v>
      </c>
      <c r="L30" s="1">
        <f t="shared" si="5"/>
        <v>1</v>
      </c>
      <c r="M30" s="1">
        <f t="shared" si="6"/>
        <v>1.2</v>
      </c>
      <c r="N30" s="300">
        <f t="shared" si="7"/>
        <v>19</v>
      </c>
      <c r="O30" s="1">
        <f t="shared" si="8"/>
        <v>9.24</v>
      </c>
      <c r="P30" s="300">
        <f t="shared" si="9"/>
        <v>95</v>
      </c>
      <c r="Q30" s="1">
        <f t="shared" si="10"/>
        <v>9.24</v>
      </c>
      <c r="R30" s="281"/>
      <c r="S30" s="281"/>
      <c r="T30" s="1">
        <f t="shared" si="12"/>
        <v>0</v>
      </c>
      <c r="W30" s="1" t="s">
        <v>1342</v>
      </c>
    </row>
    <row r="31" ht="15.75" customHeight="1">
      <c r="A31" s="291">
        <v>46274.0</v>
      </c>
      <c r="B31" s="1">
        <f t="shared" si="1"/>
        <v>46274</v>
      </c>
      <c r="C31" s="281">
        <v>3.0</v>
      </c>
      <c r="D31" s="281">
        <v>2.0</v>
      </c>
      <c r="E31" s="1">
        <f t="shared" si="2"/>
        <v>1.5</v>
      </c>
      <c r="F31" s="281" t="s">
        <v>1274</v>
      </c>
      <c r="G31" s="299">
        <v>0.32180555555555557</v>
      </c>
      <c r="H31" s="299">
        <v>0.329212962962963</v>
      </c>
      <c r="I31" s="281"/>
      <c r="J31" s="300">
        <f t="shared" si="3"/>
        <v>11</v>
      </c>
      <c r="K31" s="1" t="b">
        <f t="shared" si="4"/>
        <v>1</v>
      </c>
      <c r="L31" s="1">
        <f t="shared" si="5"/>
        <v>1</v>
      </c>
      <c r="M31" s="1">
        <f t="shared" si="6"/>
        <v>1.2</v>
      </c>
      <c r="N31" s="300">
        <f t="shared" si="7"/>
        <v>15</v>
      </c>
      <c r="O31" s="1">
        <f t="shared" si="8"/>
        <v>3.96</v>
      </c>
      <c r="P31" s="300">
        <f t="shared" si="9"/>
        <v>75</v>
      </c>
      <c r="Q31" s="1">
        <f t="shared" si="10"/>
        <v>3.96</v>
      </c>
      <c r="R31" s="281"/>
      <c r="S31" s="281"/>
      <c r="T31" s="1">
        <f t="shared" si="12"/>
        <v>0</v>
      </c>
      <c r="W31" s="1" t="s">
        <v>1344</v>
      </c>
    </row>
    <row r="32" ht="15.75" customHeight="1">
      <c r="A32" s="291">
        <v>46275.0</v>
      </c>
      <c r="B32" s="1">
        <f t="shared" si="1"/>
        <v>46275</v>
      </c>
      <c r="C32" s="281">
        <v>11.0</v>
      </c>
      <c r="D32" s="281">
        <v>7.0</v>
      </c>
      <c r="E32" s="1">
        <f t="shared" si="2"/>
        <v>1.571428571</v>
      </c>
      <c r="F32" s="281" t="s">
        <v>1274</v>
      </c>
      <c r="G32" s="299">
        <v>0.31059027777777776</v>
      </c>
      <c r="H32" s="299">
        <v>0.3269328703703704</v>
      </c>
      <c r="I32" s="281"/>
      <c r="J32" s="300">
        <f t="shared" si="3"/>
        <v>24</v>
      </c>
      <c r="K32" s="1" t="b">
        <f t="shared" si="4"/>
        <v>1</v>
      </c>
      <c r="L32" s="1">
        <f t="shared" si="5"/>
        <v>1</v>
      </c>
      <c r="M32" s="1">
        <f t="shared" si="6"/>
        <v>1.2</v>
      </c>
      <c r="N32" s="300">
        <f t="shared" si="7"/>
        <v>24</v>
      </c>
      <c r="O32" s="1">
        <f t="shared" si="8"/>
        <v>14.52</v>
      </c>
      <c r="P32" s="300">
        <f t="shared" si="9"/>
        <v>120</v>
      </c>
      <c r="Q32" s="1">
        <f t="shared" si="10"/>
        <v>14.52</v>
      </c>
      <c r="R32" s="281">
        <v>1.0</v>
      </c>
      <c r="S32" s="281" t="s">
        <v>1347</v>
      </c>
      <c r="T32" s="1">
        <f t="shared" si="12"/>
        <v>1</v>
      </c>
      <c r="W32" s="1" t="s">
        <v>1349</v>
      </c>
    </row>
    <row r="33" ht="15.75" customHeight="1">
      <c r="A33" s="291">
        <v>46275.0</v>
      </c>
      <c r="B33" s="1">
        <f t="shared" si="1"/>
        <v>46275</v>
      </c>
      <c r="C33" s="281">
        <v>270.0</v>
      </c>
      <c r="D33" s="281">
        <v>27.0</v>
      </c>
      <c r="E33" s="1">
        <f t="shared" si="2"/>
        <v>10</v>
      </c>
      <c r="F33" s="281" t="s">
        <v>1274</v>
      </c>
      <c r="G33" s="299">
        <v>0.3271759259259259</v>
      </c>
      <c r="H33" s="299">
        <v>0.43403935185185183</v>
      </c>
      <c r="I33" s="281"/>
      <c r="J33" s="300">
        <f t="shared" si="3"/>
        <v>154</v>
      </c>
      <c r="K33" s="1" t="b">
        <f t="shared" si="4"/>
        <v>0</v>
      </c>
      <c r="L33" s="1">
        <f t="shared" si="5"/>
        <v>0.45</v>
      </c>
      <c r="M33" s="1">
        <f t="shared" si="6"/>
        <v>1.2</v>
      </c>
      <c r="N33" s="300">
        <f t="shared" si="7"/>
        <v>154</v>
      </c>
      <c r="O33" s="1">
        <f t="shared" si="8"/>
        <v>160.38</v>
      </c>
      <c r="P33" s="300">
        <f t="shared" si="9"/>
        <v>770</v>
      </c>
      <c r="Q33" s="1">
        <f t="shared" si="10"/>
        <v>160.38</v>
      </c>
      <c r="R33" s="281"/>
      <c r="S33" s="281"/>
      <c r="T33" s="1">
        <f t="shared" si="12"/>
        <v>0</v>
      </c>
      <c r="W33" s="1" t="s">
        <v>1350</v>
      </c>
    </row>
    <row r="34" ht="15.75" customHeight="1">
      <c r="A34" s="291">
        <v>46275.0</v>
      </c>
      <c r="B34" s="1">
        <f t="shared" si="1"/>
        <v>46275</v>
      </c>
      <c r="C34" s="281">
        <v>45.0</v>
      </c>
      <c r="D34" s="281">
        <v>6.0</v>
      </c>
      <c r="E34" s="1">
        <f t="shared" si="2"/>
        <v>7.5</v>
      </c>
      <c r="F34" s="281" t="s">
        <v>1274</v>
      </c>
      <c r="G34" s="299">
        <v>0.4348958333333333</v>
      </c>
      <c r="H34" s="299">
        <v>0.4540625</v>
      </c>
      <c r="I34" s="281"/>
      <c r="J34" s="300">
        <f t="shared" si="3"/>
        <v>28</v>
      </c>
      <c r="K34" s="1" t="b">
        <f t="shared" si="4"/>
        <v>1</v>
      </c>
      <c r="L34" s="1">
        <f t="shared" si="5"/>
        <v>1</v>
      </c>
      <c r="M34" s="1">
        <f t="shared" si="6"/>
        <v>1.2</v>
      </c>
      <c r="N34" s="300">
        <f t="shared" si="7"/>
        <v>28</v>
      </c>
      <c r="O34" s="1">
        <f t="shared" si="8"/>
        <v>59.4</v>
      </c>
      <c r="P34" s="300">
        <f t="shared" si="9"/>
        <v>140</v>
      </c>
      <c r="Q34" s="1">
        <f t="shared" si="10"/>
        <v>59.4</v>
      </c>
      <c r="R34" s="281"/>
      <c r="S34" s="281"/>
      <c r="T34" s="1">
        <f t="shared" si="12"/>
        <v>0</v>
      </c>
      <c r="W34" s="1" t="s">
        <v>1353</v>
      </c>
    </row>
    <row r="35" ht="15.75" customHeight="1">
      <c r="A35" s="291">
        <v>46275.0</v>
      </c>
      <c r="B35" s="1">
        <f t="shared" si="1"/>
        <v>46275</v>
      </c>
      <c r="C35" s="281">
        <v>118.0</v>
      </c>
      <c r="D35" s="281">
        <v>14.0</v>
      </c>
      <c r="E35" s="1">
        <f t="shared" si="2"/>
        <v>8.428571429</v>
      </c>
      <c r="F35" s="281" t="s">
        <v>1274</v>
      </c>
      <c r="G35" s="299">
        <v>0.45461805555555557</v>
      </c>
      <c r="H35" s="299">
        <v>0.5458680555555555</v>
      </c>
      <c r="I35" s="281">
        <v>62.0</v>
      </c>
      <c r="J35" s="300">
        <f t="shared" si="3"/>
        <v>69</v>
      </c>
      <c r="K35" s="1" t="b">
        <f t="shared" si="4"/>
        <v>0</v>
      </c>
      <c r="L35" s="1">
        <f t="shared" si="5"/>
        <v>0.45</v>
      </c>
      <c r="M35" s="1">
        <f t="shared" si="6"/>
        <v>1.2</v>
      </c>
      <c r="N35" s="300">
        <f t="shared" si="7"/>
        <v>69</v>
      </c>
      <c r="O35" s="1">
        <f t="shared" si="8"/>
        <v>70.092</v>
      </c>
      <c r="P35" s="300">
        <f t="shared" si="9"/>
        <v>345</v>
      </c>
      <c r="Q35" s="1">
        <f t="shared" si="10"/>
        <v>70.092</v>
      </c>
      <c r="R35" s="281"/>
      <c r="S35" s="281"/>
      <c r="T35" s="1">
        <f t="shared" si="12"/>
        <v>0</v>
      </c>
      <c r="U35" s="68" t="s">
        <v>1355</v>
      </c>
      <c r="W35" s="1" t="s">
        <v>1356</v>
      </c>
    </row>
    <row r="36" ht="15.75" customHeight="1">
      <c r="A36" s="291">
        <v>46276.0</v>
      </c>
      <c r="B36" s="1">
        <f t="shared" si="1"/>
        <v>46276</v>
      </c>
      <c r="C36" s="281">
        <v>4.0</v>
      </c>
      <c r="D36" s="281">
        <v>2.0</v>
      </c>
      <c r="E36" s="1">
        <f t="shared" si="2"/>
        <v>2</v>
      </c>
      <c r="F36" s="281"/>
      <c r="G36" s="299">
        <v>0.4119791666666667</v>
      </c>
      <c r="H36" s="299">
        <v>0.4188310185185185</v>
      </c>
      <c r="I36" s="281"/>
      <c r="J36" s="300">
        <f t="shared" si="3"/>
        <v>10</v>
      </c>
      <c r="K36" s="1" t="b">
        <f t="shared" si="4"/>
        <v>1</v>
      </c>
      <c r="L36" s="1">
        <f t="shared" si="5"/>
        <v>1</v>
      </c>
      <c r="M36" s="1">
        <f t="shared" si="6"/>
        <v>1</v>
      </c>
      <c r="N36" s="300">
        <f t="shared" si="7"/>
        <v>15</v>
      </c>
      <c r="O36" s="1">
        <f t="shared" si="8"/>
        <v>4.4</v>
      </c>
      <c r="P36" s="300">
        <f t="shared" si="9"/>
        <v>75</v>
      </c>
      <c r="Q36" s="1">
        <f t="shared" si="10"/>
        <v>4.4</v>
      </c>
      <c r="R36" s="281"/>
      <c r="S36" s="281"/>
      <c r="T36" s="1">
        <f t="shared" si="12"/>
        <v>1</v>
      </c>
      <c r="W36" s="1" t="s">
        <v>1360</v>
      </c>
    </row>
    <row r="37" ht="15.75" customHeight="1">
      <c r="A37" s="291">
        <v>46276.0</v>
      </c>
      <c r="B37" s="1">
        <f t="shared" si="1"/>
        <v>46276</v>
      </c>
      <c r="C37" s="281">
        <v>191.0</v>
      </c>
      <c r="D37" s="281">
        <v>27.0</v>
      </c>
      <c r="E37" s="1">
        <f t="shared" si="2"/>
        <v>7.074074074</v>
      </c>
      <c r="F37" s="281" t="s">
        <v>1274</v>
      </c>
      <c r="G37" s="299">
        <v>0.3352662037037037</v>
      </c>
      <c r="H37" s="299">
        <v>0.41122685185185187</v>
      </c>
      <c r="I37" s="281"/>
      <c r="J37" s="300">
        <f t="shared" si="3"/>
        <v>109</v>
      </c>
      <c r="K37" s="1" t="b">
        <f t="shared" si="4"/>
        <v>0</v>
      </c>
      <c r="L37" s="1">
        <f t="shared" si="5"/>
        <v>0.6</v>
      </c>
      <c r="M37" s="1">
        <f t="shared" si="6"/>
        <v>1.2</v>
      </c>
      <c r="N37" s="300">
        <f t="shared" si="7"/>
        <v>109</v>
      </c>
      <c r="O37" s="1">
        <f t="shared" si="8"/>
        <v>151.272</v>
      </c>
      <c r="P37" s="300">
        <f t="shared" si="9"/>
        <v>545</v>
      </c>
      <c r="Q37" s="1">
        <f t="shared" si="10"/>
        <v>151.272</v>
      </c>
      <c r="R37" s="281"/>
      <c r="S37" s="281"/>
      <c r="T37" s="1">
        <f t="shared" si="12"/>
        <v>0</v>
      </c>
      <c r="W37" s="1" t="s">
        <v>1363</v>
      </c>
    </row>
    <row r="38" ht="15.75" customHeight="1">
      <c r="A38" s="291">
        <v>46276.0</v>
      </c>
      <c r="B38" s="1">
        <f t="shared" si="1"/>
        <v>46276</v>
      </c>
      <c r="C38" s="281">
        <v>62.0</v>
      </c>
      <c r="D38" s="281">
        <v>10.0</v>
      </c>
      <c r="E38" s="1">
        <f t="shared" si="2"/>
        <v>6.2</v>
      </c>
      <c r="F38" s="281" t="s">
        <v>1274</v>
      </c>
      <c r="G38" s="299">
        <v>0.3002199074074074</v>
      </c>
      <c r="H38" s="299">
        <v>0.334537037037037</v>
      </c>
      <c r="I38" s="281"/>
      <c r="J38" s="300">
        <f t="shared" si="3"/>
        <v>49</v>
      </c>
      <c r="K38" s="1" t="b">
        <f t="shared" si="4"/>
        <v>0</v>
      </c>
      <c r="L38" s="1">
        <f t="shared" si="5"/>
        <v>0.6</v>
      </c>
      <c r="M38" s="1">
        <f t="shared" si="6"/>
        <v>1.2</v>
      </c>
      <c r="N38" s="300">
        <f t="shared" si="7"/>
        <v>49</v>
      </c>
      <c r="O38" s="1">
        <f t="shared" si="8"/>
        <v>49.104</v>
      </c>
      <c r="P38" s="300">
        <f t="shared" si="9"/>
        <v>245</v>
      </c>
      <c r="Q38" s="1">
        <f t="shared" si="10"/>
        <v>49.104</v>
      </c>
      <c r="R38" s="281"/>
      <c r="S38" s="281"/>
      <c r="T38" s="1">
        <f t="shared" si="12"/>
        <v>0</v>
      </c>
      <c r="W38" s="1" t="s">
        <v>1366</v>
      </c>
    </row>
    <row r="39" ht="15.75" customHeight="1">
      <c r="A39" s="291">
        <v>46276.0</v>
      </c>
      <c r="B39" s="1">
        <f t="shared" si="1"/>
        <v>46276</v>
      </c>
      <c r="C39" s="281">
        <v>60.0</v>
      </c>
      <c r="D39" s="281">
        <v>9.0</v>
      </c>
      <c r="E39" s="1">
        <f t="shared" si="2"/>
        <v>6.666666667</v>
      </c>
      <c r="F39" s="281" t="s">
        <v>1274</v>
      </c>
      <c r="G39" s="299">
        <v>0.42060185185185184</v>
      </c>
      <c r="H39" s="299">
        <v>0.4462962962962963</v>
      </c>
      <c r="I39" s="281"/>
      <c r="J39" s="300">
        <f t="shared" si="3"/>
        <v>37</v>
      </c>
      <c r="K39" s="1" t="b">
        <f t="shared" si="4"/>
        <v>1</v>
      </c>
      <c r="L39" s="1">
        <f t="shared" si="5"/>
        <v>1</v>
      </c>
      <c r="M39" s="1">
        <f t="shared" si="6"/>
        <v>1.2</v>
      </c>
      <c r="N39" s="300">
        <f t="shared" si="7"/>
        <v>37</v>
      </c>
      <c r="O39" s="1">
        <f t="shared" si="8"/>
        <v>79.2</v>
      </c>
      <c r="P39" s="300">
        <f t="shared" si="9"/>
        <v>185</v>
      </c>
      <c r="Q39" s="1">
        <f t="shared" si="10"/>
        <v>79.2</v>
      </c>
      <c r="R39" s="281"/>
      <c r="S39" s="281"/>
      <c r="T39" s="1">
        <f t="shared" si="12"/>
        <v>0</v>
      </c>
      <c r="W39" s="1" t="s">
        <v>1368</v>
      </c>
    </row>
    <row r="40" ht="15.75" customHeight="1">
      <c r="A40" s="291">
        <v>46276.0</v>
      </c>
      <c r="B40" s="1">
        <f t="shared" si="1"/>
        <v>46276</v>
      </c>
      <c r="C40" s="281">
        <v>9.0</v>
      </c>
      <c r="D40" s="281">
        <v>5.0</v>
      </c>
      <c r="E40" s="1">
        <f t="shared" si="2"/>
        <v>1.8</v>
      </c>
      <c r="F40" s="281"/>
      <c r="G40" s="299">
        <v>0.5122106481481481</v>
      </c>
      <c r="H40" s="299">
        <v>0.5235069444444445</v>
      </c>
      <c r="I40" s="281"/>
      <c r="J40" s="300">
        <f t="shared" si="3"/>
        <v>16</v>
      </c>
      <c r="K40" s="1" t="b">
        <f t="shared" si="4"/>
        <v>1</v>
      </c>
      <c r="L40" s="1">
        <f t="shared" si="5"/>
        <v>1</v>
      </c>
      <c r="M40" s="1">
        <f t="shared" si="6"/>
        <v>1</v>
      </c>
      <c r="N40" s="300">
        <f t="shared" si="7"/>
        <v>16</v>
      </c>
      <c r="O40" s="1">
        <f t="shared" si="8"/>
        <v>9.9</v>
      </c>
      <c r="P40" s="300">
        <f t="shared" si="9"/>
        <v>80</v>
      </c>
      <c r="Q40" s="1">
        <f t="shared" si="10"/>
        <v>9.9</v>
      </c>
      <c r="R40" s="281"/>
      <c r="S40" s="281"/>
      <c r="T40" s="1">
        <f t="shared" si="12"/>
        <v>0</v>
      </c>
      <c r="W40" s="1" t="s">
        <v>1370</v>
      </c>
    </row>
    <row r="41" ht="15.75" customHeight="1">
      <c r="A41" s="291">
        <v>46278.0</v>
      </c>
      <c r="B41" s="1">
        <f t="shared" si="1"/>
        <v>46278</v>
      </c>
      <c r="C41" s="281">
        <v>133.0</v>
      </c>
      <c r="D41" s="281">
        <v>66.0</v>
      </c>
      <c r="E41" s="1">
        <f t="shared" si="2"/>
        <v>2.015151515</v>
      </c>
      <c r="F41" s="281" t="s">
        <v>1274</v>
      </c>
      <c r="G41" s="299">
        <v>0.33135416666666667</v>
      </c>
      <c r="H41" s="299">
        <v>0.4146990740740741</v>
      </c>
      <c r="I41" s="281"/>
      <c r="J41" s="300">
        <f t="shared" si="3"/>
        <v>120</v>
      </c>
      <c r="K41" s="1" t="b">
        <f t="shared" si="4"/>
        <v>0</v>
      </c>
      <c r="L41" s="1">
        <f t="shared" si="5"/>
        <v>1.25</v>
      </c>
      <c r="M41" s="1">
        <f t="shared" si="6"/>
        <v>1.2</v>
      </c>
      <c r="N41" s="300">
        <f t="shared" si="7"/>
        <v>120</v>
      </c>
      <c r="O41" s="1">
        <f t="shared" si="8"/>
        <v>219.45</v>
      </c>
      <c r="P41" s="300">
        <f t="shared" si="9"/>
        <v>600</v>
      </c>
      <c r="Q41" s="1">
        <f t="shared" si="10"/>
        <v>219.45</v>
      </c>
      <c r="R41" s="281"/>
      <c r="S41" s="281"/>
      <c r="T41" s="1">
        <f t="shared" si="12"/>
        <v>1</v>
      </c>
      <c r="W41" s="1" t="s">
        <v>1373</v>
      </c>
    </row>
    <row r="42" ht="15.75" customHeight="1">
      <c r="A42" s="291">
        <v>46278.0</v>
      </c>
      <c r="B42" s="1">
        <f t="shared" si="1"/>
        <v>46278</v>
      </c>
      <c r="C42" s="281">
        <v>2.0</v>
      </c>
      <c r="D42" s="281">
        <v>2.0</v>
      </c>
      <c r="E42" s="1">
        <f t="shared" si="2"/>
        <v>1</v>
      </c>
      <c r="F42" s="281" t="s">
        <v>1274</v>
      </c>
      <c r="G42" s="299">
        <v>0.30302083333333335</v>
      </c>
      <c r="H42" s="299">
        <v>0.31399305555555557</v>
      </c>
      <c r="I42" s="281"/>
      <c r="J42" s="300">
        <f t="shared" si="3"/>
        <v>16</v>
      </c>
      <c r="K42" s="1" t="b">
        <f t="shared" si="4"/>
        <v>1</v>
      </c>
      <c r="L42" s="1">
        <f t="shared" si="5"/>
        <v>1</v>
      </c>
      <c r="M42" s="1">
        <f t="shared" si="6"/>
        <v>1.2</v>
      </c>
      <c r="N42" s="300">
        <f t="shared" si="7"/>
        <v>16</v>
      </c>
      <c r="O42" s="1">
        <f t="shared" si="8"/>
        <v>2.64</v>
      </c>
      <c r="P42" s="300">
        <f t="shared" si="9"/>
        <v>80</v>
      </c>
      <c r="Q42" s="1">
        <f t="shared" si="10"/>
        <v>2.64</v>
      </c>
      <c r="R42" s="281"/>
      <c r="S42" s="281"/>
      <c r="T42" s="1">
        <f t="shared" si="12"/>
        <v>0</v>
      </c>
      <c r="W42" s="1" t="s">
        <v>1375</v>
      </c>
    </row>
    <row r="43" ht="15.75" customHeight="1">
      <c r="A43" s="291">
        <v>46278.0</v>
      </c>
      <c r="B43" s="1">
        <f t="shared" si="1"/>
        <v>46278</v>
      </c>
      <c r="C43" s="281">
        <v>57.0</v>
      </c>
      <c r="D43" s="281">
        <v>5.0</v>
      </c>
      <c r="E43" s="1">
        <f t="shared" si="2"/>
        <v>11.4</v>
      </c>
      <c r="F43" s="281" t="s">
        <v>1274</v>
      </c>
      <c r="G43" s="299">
        <v>0.31991898148148146</v>
      </c>
      <c r="H43" s="299">
        <v>0.3312962962962963</v>
      </c>
      <c r="I43" s="281"/>
      <c r="J43" s="300">
        <f t="shared" si="3"/>
        <v>16</v>
      </c>
      <c r="K43" s="1" t="b">
        <f t="shared" si="4"/>
        <v>1</v>
      </c>
      <c r="L43" s="1">
        <f t="shared" si="5"/>
        <v>1</v>
      </c>
      <c r="M43" s="1">
        <f t="shared" si="6"/>
        <v>1.2</v>
      </c>
      <c r="N43" s="300">
        <f t="shared" si="7"/>
        <v>16</v>
      </c>
      <c r="O43" s="1">
        <f t="shared" si="8"/>
        <v>75.24</v>
      </c>
      <c r="P43" s="300">
        <f t="shared" si="9"/>
        <v>80</v>
      </c>
      <c r="Q43" s="1">
        <f t="shared" si="10"/>
        <v>75.24</v>
      </c>
      <c r="R43" s="281"/>
      <c r="S43" s="281"/>
      <c r="T43" s="1">
        <f t="shared" si="12"/>
        <v>0</v>
      </c>
      <c r="W43" s="1" t="s">
        <v>1378</v>
      </c>
    </row>
    <row r="44" ht="15.75" customHeight="1">
      <c r="A44" s="291">
        <v>46278.0</v>
      </c>
      <c r="B44" s="1">
        <f t="shared" si="1"/>
        <v>46278</v>
      </c>
      <c r="C44" s="281">
        <v>9.0</v>
      </c>
      <c r="D44" s="281">
        <v>1.0</v>
      </c>
      <c r="E44" s="1">
        <f t="shared" si="2"/>
        <v>9</v>
      </c>
      <c r="F44" s="281" t="s">
        <v>1274</v>
      </c>
      <c r="G44" s="299">
        <v>0.31407407407407406</v>
      </c>
      <c r="H44" s="299">
        <v>0.3197685185185185</v>
      </c>
      <c r="I44" s="281"/>
      <c r="J44" s="300">
        <f t="shared" si="3"/>
        <v>8</v>
      </c>
      <c r="K44" s="1" t="b">
        <f t="shared" si="4"/>
        <v>1</v>
      </c>
      <c r="L44" s="1">
        <f t="shared" si="5"/>
        <v>1</v>
      </c>
      <c r="M44" s="1">
        <f t="shared" si="6"/>
        <v>1.2</v>
      </c>
      <c r="N44" s="300">
        <f t="shared" si="7"/>
        <v>15</v>
      </c>
      <c r="O44" s="1">
        <f t="shared" si="8"/>
        <v>11.88</v>
      </c>
      <c r="P44" s="300">
        <f t="shared" si="9"/>
        <v>75</v>
      </c>
      <c r="Q44" s="1">
        <f t="shared" si="10"/>
        <v>11.88</v>
      </c>
      <c r="R44" s="281"/>
      <c r="S44" s="281"/>
      <c r="T44" s="1">
        <f t="shared" si="12"/>
        <v>0</v>
      </c>
      <c r="W44" s="1" t="s">
        <v>1379</v>
      </c>
    </row>
    <row r="45" ht="15.75" customHeight="1">
      <c r="A45" s="291">
        <v>46278.0</v>
      </c>
      <c r="B45" s="1">
        <f t="shared" si="1"/>
        <v>46278</v>
      </c>
      <c r="C45" s="281">
        <v>2.0</v>
      </c>
      <c r="D45" s="281">
        <v>2.0</v>
      </c>
      <c r="E45" s="1">
        <f t="shared" si="2"/>
        <v>1</v>
      </c>
      <c r="F45" s="281" t="s">
        <v>1274</v>
      </c>
      <c r="G45" s="299">
        <v>0.5239699074074075</v>
      </c>
      <c r="H45" s="299">
        <v>0.5292592592592592</v>
      </c>
      <c r="I45" s="281"/>
      <c r="J45" s="300">
        <f t="shared" si="3"/>
        <v>8</v>
      </c>
      <c r="K45" s="1" t="b">
        <f t="shared" si="4"/>
        <v>1</v>
      </c>
      <c r="L45" s="1">
        <f t="shared" si="5"/>
        <v>1</v>
      </c>
      <c r="M45" s="1">
        <f t="shared" si="6"/>
        <v>1.2</v>
      </c>
      <c r="N45" s="300">
        <f t="shared" si="7"/>
        <v>15</v>
      </c>
      <c r="O45" s="1">
        <f t="shared" si="8"/>
        <v>2.64</v>
      </c>
      <c r="P45" s="300">
        <f t="shared" si="9"/>
        <v>75</v>
      </c>
      <c r="Q45" s="1">
        <f t="shared" si="10"/>
        <v>2.64</v>
      </c>
      <c r="R45" s="281"/>
      <c r="S45" s="281"/>
      <c r="T45" s="1">
        <f t="shared" si="12"/>
        <v>0</v>
      </c>
      <c r="W45" s="1" t="s">
        <v>1382</v>
      </c>
    </row>
    <row r="46" ht="15.75" customHeight="1">
      <c r="A46" s="291">
        <v>46278.0</v>
      </c>
      <c r="B46" s="1">
        <f t="shared" si="1"/>
        <v>46278</v>
      </c>
      <c r="C46" s="281">
        <v>8.0</v>
      </c>
      <c r="D46" s="281">
        <v>2.0</v>
      </c>
      <c r="E46" s="1">
        <f t="shared" si="2"/>
        <v>4</v>
      </c>
      <c r="F46" s="281" t="s">
        <v>1274</v>
      </c>
      <c r="G46" s="299">
        <v>0.5160763888888888</v>
      </c>
      <c r="H46" s="299">
        <v>0.523912037037037</v>
      </c>
      <c r="I46" s="281"/>
      <c r="J46" s="300">
        <f t="shared" si="3"/>
        <v>11</v>
      </c>
      <c r="K46" s="1" t="b">
        <f t="shared" si="4"/>
        <v>1</v>
      </c>
      <c r="L46" s="1">
        <f t="shared" si="5"/>
        <v>1</v>
      </c>
      <c r="M46" s="1">
        <f t="shared" si="6"/>
        <v>1.2</v>
      </c>
      <c r="N46" s="300">
        <f t="shared" si="7"/>
        <v>15</v>
      </c>
      <c r="O46" s="1">
        <f t="shared" si="8"/>
        <v>10.56</v>
      </c>
      <c r="P46" s="300">
        <f t="shared" si="9"/>
        <v>75</v>
      </c>
      <c r="Q46" s="1">
        <f t="shared" si="10"/>
        <v>10.56</v>
      </c>
      <c r="R46" s="281"/>
      <c r="S46" s="281"/>
      <c r="T46" s="1">
        <f t="shared" si="12"/>
        <v>0</v>
      </c>
      <c r="W46" s="1" t="s">
        <v>1384</v>
      </c>
    </row>
    <row r="47" ht="15.75" customHeight="1">
      <c r="A47" s="291">
        <v>46278.0</v>
      </c>
      <c r="B47" s="1">
        <f t="shared" si="1"/>
        <v>46278</v>
      </c>
      <c r="C47" s="281">
        <v>2.0</v>
      </c>
      <c r="D47" s="281">
        <v>1.0</v>
      </c>
      <c r="E47" s="1">
        <f t="shared" si="2"/>
        <v>2</v>
      </c>
      <c r="F47" s="281"/>
      <c r="G47" s="299">
        <v>0.5293634259259259</v>
      </c>
      <c r="H47" s="299">
        <v>0.5369791666666667</v>
      </c>
      <c r="I47" s="281"/>
      <c r="J47" s="300">
        <f t="shared" si="3"/>
        <v>11</v>
      </c>
      <c r="K47" s="1" t="b">
        <f t="shared" si="4"/>
        <v>1</v>
      </c>
      <c r="L47" s="1">
        <f t="shared" si="5"/>
        <v>1</v>
      </c>
      <c r="M47" s="1">
        <f t="shared" si="6"/>
        <v>1</v>
      </c>
      <c r="N47" s="300">
        <f t="shared" si="7"/>
        <v>15</v>
      </c>
      <c r="O47" s="1">
        <f t="shared" si="8"/>
        <v>2.2</v>
      </c>
      <c r="P47" s="300">
        <f t="shared" si="9"/>
        <v>75</v>
      </c>
      <c r="Q47" s="1">
        <f t="shared" si="10"/>
        <v>2.2</v>
      </c>
      <c r="R47" s="281"/>
      <c r="S47" s="281"/>
      <c r="T47" s="1">
        <f t="shared" si="12"/>
        <v>0</v>
      </c>
      <c r="W47" s="1" t="s">
        <v>1385</v>
      </c>
    </row>
    <row r="48" ht="15.75" customHeight="1">
      <c r="A48" s="291">
        <v>46279.0</v>
      </c>
      <c r="B48" s="1">
        <f t="shared" si="1"/>
        <v>46279</v>
      </c>
      <c r="C48" s="281">
        <v>3.0</v>
      </c>
      <c r="D48" s="281">
        <v>2.0</v>
      </c>
      <c r="E48" s="1">
        <f t="shared" si="2"/>
        <v>1.5</v>
      </c>
      <c r="F48" s="281" t="s">
        <v>1238</v>
      </c>
      <c r="G48" s="299">
        <v>0.3075925925925926</v>
      </c>
      <c r="H48" s="299">
        <v>0.31743055555555555</v>
      </c>
      <c r="I48" s="281"/>
      <c r="J48" s="300">
        <f t="shared" si="3"/>
        <v>14</v>
      </c>
      <c r="K48" s="1" t="b">
        <f t="shared" si="4"/>
        <v>1</v>
      </c>
      <c r="L48" s="1">
        <f t="shared" si="5"/>
        <v>1</v>
      </c>
      <c r="M48" s="1">
        <f t="shared" si="6"/>
        <v>1.2</v>
      </c>
      <c r="N48" s="300">
        <f t="shared" si="7"/>
        <v>15</v>
      </c>
      <c r="O48" s="1">
        <f t="shared" si="8"/>
        <v>3.96</v>
      </c>
      <c r="P48" s="300">
        <f t="shared" si="9"/>
        <v>75</v>
      </c>
      <c r="Q48" s="1">
        <f t="shared" si="10"/>
        <v>3.96</v>
      </c>
      <c r="R48" s="281">
        <v>19.0</v>
      </c>
      <c r="S48" s="281" t="s">
        <v>1386</v>
      </c>
      <c r="T48" s="1">
        <f t="shared" si="12"/>
        <v>1</v>
      </c>
      <c r="W48" s="1" t="s">
        <v>1387</v>
      </c>
    </row>
    <row r="49" ht="15.75" customHeight="1">
      <c r="A49" s="291">
        <v>46279.0</v>
      </c>
      <c r="B49" s="1">
        <f t="shared" si="1"/>
        <v>46279</v>
      </c>
      <c r="C49" s="281">
        <v>372.0</v>
      </c>
      <c r="D49" s="281">
        <v>34.0</v>
      </c>
      <c r="E49" s="1">
        <f t="shared" si="2"/>
        <v>10.94117647</v>
      </c>
      <c r="F49" s="281" t="s">
        <v>1274</v>
      </c>
      <c r="G49" s="299">
        <v>0.349837962962963</v>
      </c>
      <c r="H49" s="299">
        <v>0.45489583333333333</v>
      </c>
      <c r="I49" s="281"/>
      <c r="J49" s="300">
        <f t="shared" si="3"/>
        <v>151</v>
      </c>
      <c r="K49" s="1" t="b">
        <f t="shared" si="4"/>
        <v>0</v>
      </c>
      <c r="L49" s="1">
        <f t="shared" si="5"/>
        <v>0.45</v>
      </c>
      <c r="M49" s="1">
        <f t="shared" si="6"/>
        <v>1.2</v>
      </c>
      <c r="N49" s="300">
        <f t="shared" si="7"/>
        <v>151</v>
      </c>
      <c r="O49" s="1">
        <f t="shared" si="8"/>
        <v>220.968</v>
      </c>
      <c r="P49" s="300">
        <f t="shared" si="9"/>
        <v>755</v>
      </c>
      <c r="Q49" s="1">
        <f t="shared" si="10"/>
        <v>220.968</v>
      </c>
      <c r="R49" s="281"/>
      <c r="S49" s="281"/>
      <c r="T49" s="1">
        <f t="shared" si="12"/>
        <v>0</v>
      </c>
      <c r="W49" s="1" t="s">
        <v>1388</v>
      </c>
    </row>
    <row r="50" ht="15.75" customHeight="1">
      <c r="A50" s="291">
        <v>46279.0</v>
      </c>
      <c r="B50" s="1">
        <f t="shared" si="1"/>
        <v>46279</v>
      </c>
      <c r="C50" s="281">
        <v>47.0</v>
      </c>
      <c r="D50" s="281">
        <v>14.0</v>
      </c>
      <c r="E50" s="1">
        <f t="shared" si="2"/>
        <v>3.357142857</v>
      </c>
      <c r="F50" s="281" t="s">
        <v>1238</v>
      </c>
      <c r="G50" s="299">
        <v>0.3175925925925926</v>
      </c>
      <c r="H50" s="299">
        <v>0.3428935185185185</v>
      </c>
      <c r="I50" s="281"/>
      <c r="J50" s="300">
        <f t="shared" si="3"/>
        <v>36</v>
      </c>
      <c r="K50" s="1" t="b">
        <f t="shared" si="4"/>
        <v>0</v>
      </c>
      <c r="L50" s="1">
        <f t="shared" si="5"/>
        <v>0.95</v>
      </c>
      <c r="M50" s="1">
        <f t="shared" si="6"/>
        <v>1.2</v>
      </c>
      <c r="N50" s="300">
        <f t="shared" si="7"/>
        <v>36</v>
      </c>
      <c r="O50" s="1">
        <f t="shared" si="8"/>
        <v>58.938</v>
      </c>
      <c r="P50" s="300">
        <f t="shared" si="9"/>
        <v>180</v>
      </c>
      <c r="Q50" s="1">
        <f t="shared" si="10"/>
        <v>58.938</v>
      </c>
      <c r="R50" s="281"/>
      <c r="S50" s="281"/>
      <c r="T50" s="1">
        <f t="shared" si="12"/>
        <v>0</v>
      </c>
      <c r="W50" s="1" t="s">
        <v>1389</v>
      </c>
    </row>
    <row r="51" ht="15.75" customHeight="1">
      <c r="A51" s="291">
        <v>46279.0</v>
      </c>
      <c r="B51" s="1">
        <f t="shared" si="1"/>
        <v>46279</v>
      </c>
      <c r="C51" s="281">
        <v>212.0</v>
      </c>
      <c r="D51" s="281">
        <v>23.0</v>
      </c>
      <c r="E51" s="1">
        <f t="shared" si="2"/>
        <v>9.217391304</v>
      </c>
      <c r="F51" s="281" t="s">
        <v>1274</v>
      </c>
      <c r="G51" s="299">
        <v>0.5112731481481482</v>
      </c>
      <c r="H51" s="299">
        <v>0.5809027777777778</v>
      </c>
      <c r="I51" s="281"/>
      <c r="J51" s="300">
        <f t="shared" si="3"/>
        <v>100</v>
      </c>
      <c r="K51" s="1" t="b">
        <f t="shared" si="4"/>
        <v>0</v>
      </c>
      <c r="L51" s="1">
        <f t="shared" si="5"/>
        <v>0.45</v>
      </c>
      <c r="M51" s="1">
        <f t="shared" si="6"/>
        <v>1.2</v>
      </c>
      <c r="N51" s="300">
        <f t="shared" si="7"/>
        <v>100</v>
      </c>
      <c r="O51" s="1">
        <f t="shared" si="8"/>
        <v>125.928</v>
      </c>
      <c r="P51" s="300">
        <f t="shared" si="9"/>
        <v>500</v>
      </c>
      <c r="Q51" s="1">
        <f t="shared" si="10"/>
        <v>125.928</v>
      </c>
      <c r="R51" s="281"/>
      <c r="S51" s="281"/>
      <c r="T51" s="1">
        <f t="shared" si="12"/>
        <v>0</v>
      </c>
      <c r="W51" s="1" t="s">
        <v>1390</v>
      </c>
    </row>
    <row r="52" ht="15.75" customHeight="1">
      <c r="A52" s="291">
        <v>46279.0</v>
      </c>
      <c r="B52" s="1">
        <f t="shared" si="1"/>
        <v>46279</v>
      </c>
      <c r="C52" s="281">
        <v>44.0</v>
      </c>
      <c r="D52" s="281">
        <v>26.0</v>
      </c>
      <c r="E52" s="1">
        <f t="shared" si="2"/>
        <v>1.692307692</v>
      </c>
      <c r="F52" s="281" t="s">
        <v>1274</v>
      </c>
      <c r="G52" s="299">
        <v>0.5811342592592592</v>
      </c>
      <c r="H52" s="299">
        <v>0.6317476851851852</v>
      </c>
      <c r="I52" s="281"/>
      <c r="J52" s="300">
        <f t="shared" si="3"/>
        <v>73</v>
      </c>
      <c r="K52" s="1" t="b">
        <f t="shared" si="4"/>
        <v>0</v>
      </c>
      <c r="L52" s="1">
        <f t="shared" si="5"/>
        <v>1.65</v>
      </c>
      <c r="M52" s="1">
        <f t="shared" si="6"/>
        <v>1.2</v>
      </c>
      <c r="N52" s="300">
        <f t="shared" si="7"/>
        <v>73</v>
      </c>
      <c r="O52" s="1">
        <f t="shared" si="8"/>
        <v>95.832</v>
      </c>
      <c r="P52" s="300">
        <f t="shared" si="9"/>
        <v>365</v>
      </c>
      <c r="Q52" s="1">
        <f t="shared" si="10"/>
        <v>95.832</v>
      </c>
      <c r="R52" s="281"/>
      <c r="S52" s="281"/>
      <c r="T52" s="1">
        <f t="shared" si="12"/>
        <v>0</v>
      </c>
      <c r="W52" s="1" t="s">
        <v>1391</v>
      </c>
    </row>
    <row r="53" ht="15.75" customHeight="1">
      <c r="A53" s="291">
        <v>46280.0</v>
      </c>
      <c r="B53" s="1">
        <f t="shared" si="1"/>
        <v>46280</v>
      </c>
      <c r="C53" s="281">
        <v>4.0</v>
      </c>
      <c r="D53" s="281">
        <v>2.0</v>
      </c>
      <c r="E53" s="1">
        <f t="shared" si="2"/>
        <v>2</v>
      </c>
      <c r="F53" s="281"/>
      <c r="G53" s="299">
        <v>0.4239351851851852</v>
      </c>
      <c r="H53" s="299">
        <v>0.43008101851851854</v>
      </c>
      <c r="I53" s="281"/>
      <c r="J53" s="300">
        <f t="shared" si="3"/>
        <v>9</v>
      </c>
      <c r="K53" s="1" t="b">
        <f t="shared" si="4"/>
        <v>1</v>
      </c>
      <c r="L53" s="1">
        <f t="shared" si="5"/>
        <v>1</v>
      </c>
      <c r="M53" s="1">
        <f t="shared" si="6"/>
        <v>1</v>
      </c>
      <c r="N53" s="300">
        <f t="shared" si="7"/>
        <v>15</v>
      </c>
      <c r="O53" s="1">
        <f t="shared" si="8"/>
        <v>4.4</v>
      </c>
      <c r="P53" s="300">
        <f t="shared" si="9"/>
        <v>75</v>
      </c>
      <c r="Q53" s="1">
        <f t="shared" si="10"/>
        <v>4.4</v>
      </c>
      <c r="R53" s="281"/>
      <c r="S53" s="281"/>
      <c r="T53" s="1">
        <f t="shared" si="12"/>
        <v>1</v>
      </c>
      <c r="W53" s="1" t="s">
        <v>1392</v>
      </c>
    </row>
    <row r="54" ht="15.75" customHeight="1">
      <c r="A54" s="291">
        <v>46280.0</v>
      </c>
      <c r="B54" s="1">
        <f t="shared" si="1"/>
        <v>46280</v>
      </c>
      <c r="C54" s="281">
        <v>29.0</v>
      </c>
      <c r="D54" s="281">
        <v>9.0</v>
      </c>
      <c r="E54" s="1">
        <f t="shared" si="2"/>
        <v>3.222222222</v>
      </c>
      <c r="F54" s="281" t="s">
        <v>1238</v>
      </c>
      <c r="G54" s="299">
        <v>0.30104166666666665</v>
      </c>
      <c r="H54" s="299">
        <v>0.3295486111111111</v>
      </c>
      <c r="I54" s="281"/>
      <c r="J54" s="300">
        <f t="shared" si="3"/>
        <v>41</v>
      </c>
      <c r="K54" s="1" t="b">
        <f t="shared" si="4"/>
        <v>1</v>
      </c>
      <c r="L54" s="1">
        <f t="shared" si="5"/>
        <v>1</v>
      </c>
      <c r="M54" s="1">
        <f t="shared" si="6"/>
        <v>1.2</v>
      </c>
      <c r="N54" s="300">
        <f t="shared" si="7"/>
        <v>41</v>
      </c>
      <c r="O54" s="1">
        <f t="shared" si="8"/>
        <v>38.28</v>
      </c>
      <c r="P54" s="300">
        <f t="shared" si="9"/>
        <v>205</v>
      </c>
      <c r="Q54" s="1">
        <f t="shared" si="10"/>
        <v>38.28</v>
      </c>
      <c r="R54" s="281"/>
      <c r="S54" s="281"/>
      <c r="T54" s="1">
        <f t="shared" si="12"/>
        <v>0</v>
      </c>
      <c r="W54" s="1" t="s">
        <v>1393</v>
      </c>
    </row>
    <row r="55" ht="15.75" customHeight="1">
      <c r="A55" s="291">
        <v>46280.0</v>
      </c>
      <c r="B55" s="1">
        <f t="shared" si="1"/>
        <v>46280</v>
      </c>
      <c r="C55" s="281">
        <v>245.0</v>
      </c>
      <c r="D55" s="281">
        <v>30.0</v>
      </c>
      <c r="E55" s="1">
        <f t="shared" si="2"/>
        <v>8.166666667</v>
      </c>
      <c r="F55" s="281" t="s">
        <v>1274</v>
      </c>
      <c r="G55" s="299">
        <v>0.33010416666666664</v>
      </c>
      <c r="H55" s="299">
        <v>0.4237152777777778</v>
      </c>
      <c r="I55" s="281"/>
      <c r="J55" s="300">
        <f t="shared" si="3"/>
        <v>135</v>
      </c>
      <c r="K55" s="1" t="b">
        <f t="shared" si="4"/>
        <v>0</v>
      </c>
      <c r="L55" s="1">
        <f t="shared" si="5"/>
        <v>0.45</v>
      </c>
      <c r="M55" s="1">
        <f t="shared" si="6"/>
        <v>1.2</v>
      </c>
      <c r="N55" s="300">
        <f t="shared" si="7"/>
        <v>135</v>
      </c>
      <c r="O55" s="1">
        <f t="shared" si="8"/>
        <v>145.53</v>
      </c>
      <c r="P55" s="300">
        <f t="shared" si="9"/>
        <v>675</v>
      </c>
      <c r="Q55" s="1">
        <f t="shared" si="10"/>
        <v>145.53</v>
      </c>
      <c r="R55" s="281"/>
      <c r="S55" s="281"/>
      <c r="T55" s="1">
        <f t="shared" si="12"/>
        <v>0</v>
      </c>
      <c r="W55" s="1" t="s">
        <v>1394</v>
      </c>
    </row>
    <row r="56" ht="15.75" customHeight="1">
      <c r="A56" s="291">
        <v>46280.0</v>
      </c>
      <c r="B56" s="1">
        <f t="shared" si="1"/>
        <v>46280</v>
      </c>
      <c r="C56" s="281">
        <v>97.0</v>
      </c>
      <c r="D56" s="281">
        <v>12.0</v>
      </c>
      <c r="E56" s="1">
        <f t="shared" si="2"/>
        <v>8.083333333</v>
      </c>
      <c r="F56" s="281" t="s">
        <v>1274</v>
      </c>
      <c r="G56" s="299">
        <v>0.43016203703703704</v>
      </c>
      <c r="H56" s="299">
        <v>0.4663541666666667</v>
      </c>
      <c r="I56" s="281"/>
      <c r="J56" s="300">
        <f t="shared" si="3"/>
        <v>52</v>
      </c>
      <c r="K56" s="1" t="b">
        <f t="shared" si="4"/>
        <v>0</v>
      </c>
      <c r="L56" s="1">
        <f t="shared" si="5"/>
        <v>0.45</v>
      </c>
      <c r="M56" s="1">
        <f t="shared" si="6"/>
        <v>1.2</v>
      </c>
      <c r="N56" s="300">
        <f t="shared" si="7"/>
        <v>52</v>
      </c>
      <c r="O56" s="1">
        <f t="shared" si="8"/>
        <v>57.618</v>
      </c>
      <c r="P56" s="300">
        <f t="shared" si="9"/>
        <v>260</v>
      </c>
      <c r="Q56" s="1">
        <f t="shared" si="10"/>
        <v>57.618</v>
      </c>
      <c r="R56" s="281"/>
      <c r="S56" s="281"/>
      <c r="T56" s="1">
        <f t="shared" si="12"/>
        <v>0</v>
      </c>
      <c r="W56" s="1" t="s">
        <v>1395</v>
      </c>
    </row>
    <row r="57" ht="15.75" customHeight="1">
      <c r="A57" s="291">
        <v>46280.0</v>
      </c>
      <c r="B57" s="1">
        <f t="shared" si="1"/>
        <v>46280</v>
      </c>
      <c r="C57" s="281">
        <v>57.0</v>
      </c>
      <c r="D57" s="281">
        <v>40.0</v>
      </c>
      <c r="E57" s="1">
        <f t="shared" si="2"/>
        <v>1.425</v>
      </c>
      <c r="F57" s="281" t="s">
        <v>1274</v>
      </c>
      <c r="G57" s="299">
        <v>0.5098842592592593</v>
      </c>
      <c r="H57" s="299">
        <v>0.5513310185185185</v>
      </c>
      <c r="I57" s="281"/>
      <c r="J57" s="300">
        <f t="shared" si="3"/>
        <v>60</v>
      </c>
      <c r="K57" s="1" t="b">
        <f t="shared" si="4"/>
        <v>0</v>
      </c>
      <c r="L57" s="1">
        <f t="shared" si="5"/>
        <v>1.65</v>
      </c>
      <c r="M57" s="1">
        <f t="shared" si="6"/>
        <v>1.2</v>
      </c>
      <c r="N57" s="300">
        <f t="shared" si="7"/>
        <v>60</v>
      </c>
      <c r="O57" s="1">
        <f t="shared" si="8"/>
        <v>124.146</v>
      </c>
      <c r="P57" s="300">
        <f t="shared" si="9"/>
        <v>300</v>
      </c>
      <c r="Q57" s="1">
        <f t="shared" si="10"/>
        <v>124.146</v>
      </c>
      <c r="R57" s="281"/>
      <c r="S57" s="281"/>
      <c r="T57" s="1">
        <f t="shared" si="12"/>
        <v>0</v>
      </c>
      <c r="W57" s="1" t="s">
        <v>1397</v>
      </c>
    </row>
    <row r="58" ht="15.75" customHeight="1">
      <c r="A58" s="291">
        <v>46281.0</v>
      </c>
      <c r="B58" s="1">
        <f t="shared" si="1"/>
        <v>46281</v>
      </c>
      <c r="C58" s="281">
        <v>4.0</v>
      </c>
      <c r="D58" s="281">
        <v>2.0</v>
      </c>
      <c r="E58" s="1">
        <f t="shared" si="2"/>
        <v>2</v>
      </c>
      <c r="F58" s="281" t="s">
        <v>1238</v>
      </c>
      <c r="G58" s="299">
        <v>0.31649305555555557</v>
      </c>
      <c r="H58" s="299">
        <v>0.32288194444444446</v>
      </c>
      <c r="I58" s="281"/>
      <c r="J58" s="300">
        <f t="shared" si="3"/>
        <v>9</v>
      </c>
      <c r="K58" s="1" t="b">
        <f t="shared" si="4"/>
        <v>1</v>
      </c>
      <c r="L58" s="1">
        <f t="shared" si="5"/>
        <v>1</v>
      </c>
      <c r="M58" s="1">
        <f t="shared" si="6"/>
        <v>1.2</v>
      </c>
      <c r="N58" s="300">
        <f t="shared" si="7"/>
        <v>15</v>
      </c>
      <c r="O58" s="1">
        <f t="shared" si="8"/>
        <v>5.28</v>
      </c>
      <c r="P58" s="300">
        <f t="shared" si="9"/>
        <v>75</v>
      </c>
      <c r="Q58" s="1">
        <f t="shared" si="10"/>
        <v>5.28</v>
      </c>
      <c r="R58" s="281"/>
      <c r="S58" s="281"/>
      <c r="T58" s="1">
        <f t="shared" si="12"/>
        <v>1</v>
      </c>
      <c r="W58" s="1" t="s">
        <v>1398</v>
      </c>
    </row>
    <row r="59" ht="15.75" customHeight="1">
      <c r="A59" s="291">
        <v>46281.0</v>
      </c>
      <c r="B59" s="1">
        <f t="shared" si="1"/>
        <v>46281</v>
      </c>
      <c r="C59" s="281">
        <v>37.0</v>
      </c>
      <c r="D59" s="281">
        <v>5.0</v>
      </c>
      <c r="E59" s="1">
        <f t="shared" si="2"/>
        <v>7.4</v>
      </c>
      <c r="F59" s="281" t="s">
        <v>1274</v>
      </c>
      <c r="G59" s="299">
        <v>0.3037384259259259</v>
      </c>
      <c r="H59" s="299">
        <v>0.3163888888888889</v>
      </c>
      <c r="I59" s="281"/>
      <c r="J59" s="300">
        <f t="shared" si="3"/>
        <v>18</v>
      </c>
      <c r="K59" s="1" t="b">
        <f t="shared" si="4"/>
        <v>1</v>
      </c>
      <c r="L59" s="1">
        <f t="shared" si="5"/>
        <v>1</v>
      </c>
      <c r="M59" s="1">
        <f t="shared" si="6"/>
        <v>1.2</v>
      </c>
      <c r="N59" s="300">
        <f t="shared" si="7"/>
        <v>18</v>
      </c>
      <c r="O59" s="1">
        <f t="shared" si="8"/>
        <v>48.84</v>
      </c>
      <c r="P59" s="300">
        <f t="shared" si="9"/>
        <v>90</v>
      </c>
      <c r="Q59" s="1">
        <f t="shared" si="10"/>
        <v>48.84</v>
      </c>
      <c r="R59" s="281"/>
      <c r="S59" s="281"/>
      <c r="T59" s="1">
        <f t="shared" si="12"/>
        <v>0</v>
      </c>
      <c r="W59" s="1" t="s">
        <v>1399</v>
      </c>
    </row>
    <row r="60" ht="15.75" customHeight="1">
      <c r="A60" s="291">
        <v>46281.0</v>
      </c>
      <c r="B60" s="1">
        <f t="shared" si="1"/>
        <v>46281</v>
      </c>
      <c r="C60" s="281">
        <v>185.0</v>
      </c>
      <c r="D60" s="281">
        <v>25.0</v>
      </c>
      <c r="E60" s="1">
        <f t="shared" si="2"/>
        <v>7.4</v>
      </c>
      <c r="F60" s="281" t="s">
        <v>1238</v>
      </c>
      <c r="G60" s="299">
        <v>0.323125</v>
      </c>
      <c r="H60" s="299">
        <v>0.40335648148148145</v>
      </c>
      <c r="I60" s="281"/>
      <c r="J60" s="300">
        <f t="shared" si="3"/>
        <v>116</v>
      </c>
      <c r="K60" s="1" t="b">
        <f t="shared" si="4"/>
        <v>0</v>
      </c>
      <c r="L60" s="1">
        <f t="shared" si="5"/>
        <v>0.6</v>
      </c>
      <c r="M60" s="1">
        <f t="shared" si="6"/>
        <v>1.2</v>
      </c>
      <c r="N60" s="300">
        <f t="shared" si="7"/>
        <v>116</v>
      </c>
      <c r="O60" s="1">
        <f t="shared" si="8"/>
        <v>146.52</v>
      </c>
      <c r="P60" s="300">
        <f t="shared" si="9"/>
        <v>580</v>
      </c>
      <c r="Q60" s="1">
        <f t="shared" si="10"/>
        <v>146.52</v>
      </c>
      <c r="R60" s="281"/>
      <c r="S60" s="281"/>
      <c r="T60" s="1">
        <f t="shared" si="12"/>
        <v>0</v>
      </c>
      <c r="W60" s="1" t="s">
        <v>1400</v>
      </c>
    </row>
    <row r="61" ht="15.75" customHeight="1">
      <c r="A61" s="291">
        <v>46281.0</v>
      </c>
      <c r="B61" s="1">
        <f t="shared" si="1"/>
        <v>46281</v>
      </c>
      <c r="C61" s="281">
        <v>45.0</v>
      </c>
      <c r="D61" s="281">
        <v>37.0</v>
      </c>
      <c r="E61" s="1">
        <f t="shared" si="2"/>
        <v>1.216216216</v>
      </c>
      <c r="F61" s="281" t="s">
        <v>1238</v>
      </c>
      <c r="G61" s="299">
        <v>0.40341435185185187</v>
      </c>
      <c r="H61" s="299">
        <v>0.44481481481481483</v>
      </c>
      <c r="I61" s="281"/>
      <c r="J61" s="300">
        <f t="shared" si="3"/>
        <v>60</v>
      </c>
      <c r="K61" s="1" t="b">
        <f t="shared" si="4"/>
        <v>0</v>
      </c>
      <c r="L61" s="1">
        <f t="shared" si="5"/>
        <v>1.65</v>
      </c>
      <c r="M61" s="1">
        <f t="shared" si="6"/>
        <v>1.2</v>
      </c>
      <c r="N61" s="300">
        <f t="shared" si="7"/>
        <v>60</v>
      </c>
      <c r="O61" s="1">
        <f t="shared" si="8"/>
        <v>98.01</v>
      </c>
      <c r="P61" s="300">
        <f t="shared" si="9"/>
        <v>300</v>
      </c>
      <c r="Q61" s="1">
        <f t="shared" si="10"/>
        <v>98.01</v>
      </c>
      <c r="R61" s="281"/>
      <c r="S61" s="281"/>
      <c r="T61" s="1">
        <f t="shared" si="12"/>
        <v>0</v>
      </c>
      <c r="W61" s="1" t="s">
        <v>1401</v>
      </c>
    </row>
    <row r="62" ht="15.75" customHeight="1">
      <c r="A62" s="291">
        <v>46281.0</v>
      </c>
      <c r="B62" s="1">
        <f t="shared" si="1"/>
        <v>46281</v>
      </c>
      <c r="C62" s="281">
        <v>12.0</v>
      </c>
      <c r="D62" s="281">
        <v>5.0</v>
      </c>
      <c r="E62" s="1">
        <f t="shared" si="2"/>
        <v>2.4</v>
      </c>
      <c r="F62" s="281" t="s">
        <v>1238</v>
      </c>
      <c r="G62" s="299">
        <v>0.5310532407407408</v>
      </c>
      <c r="H62" s="299">
        <v>0.5475925925925926</v>
      </c>
      <c r="I62" s="281"/>
      <c r="J62" s="300">
        <f t="shared" si="3"/>
        <v>24</v>
      </c>
      <c r="K62" s="1" t="b">
        <f t="shared" si="4"/>
        <v>1</v>
      </c>
      <c r="L62" s="1">
        <f t="shared" si="5"/>
        <v>1</v>
      </c>
      <c r="M62" s="1">
        <f t="shared" si="6"/>
        <v>1.2</v>
      </c>
      <c r="N62" s="300">
        <f t="shared" si="7"/>
        <v>24</v>
      </c>
      <c r="O62" s="1">
        <f t="shared" si="8"/>
        <v>15.84</v>
      </c>
      <c r="P62" s="300">
        <f t="shared" si="9"/>
        <v>120</v>
      </c>
      <c r="Q62" s="1">
        <f t="shared" si="10"/>
        <v>15.84</v>
      </c>
      <c r="R62" s="281"/>
      <c r="S62" s="281"/>
      <c r="T62" s="1">
        <f t="shared" si="12"/>
        <v>0</v>
      </c>
      <c r="W62" s="1" t="s">
        <v>1402</v>
      </c>
    </row>
    <row r="63" ht="15.75" customHeight="1">
      <c r="A63" s="291">
        <v>46281.0</v>
      </c>
      <c r="B63" s="1">
        <f t="shared" si="1"/>
        <v>46281</v>
      </c>
      <c r="C63" s="281">
        <v>4.0</v>
      </c>
      <c r="D63" s="281">
        <v>2.0</v>
      </c>
      <c r="E63" s="1">
        <f t="shared" si="2"/>
        <v>2</v>
      </c>
      <c r="F63" s="281" t="s">
        <v>1238</v>
      </c>
      <c r="G63" s="299">
        <v>0.5311574074074074</v>
      </c>
      <c r="H63" s="299">
        <v>0.5476620370370371</v>
      </c>
      <c r="I63" s="281"/>
      <c r="J63" s="300">
        <f t="shared" si="3"/>
        <v>24</v>
      </c>
      <c r="K63" s="1" t="b">
        <f t="shared" si="4"/>
        <v>1</v>
      </c>
      <c r="L63" s="1">
        <f t="shared" si="5"/>
        <v>1</v>
      </c>
      <c r="M63" s="1">
        <f t="shared" si="6"/>
        <v>1.2</v>
      </c>
      <c r="N63" s="300">
        <f t="shared" si="7"/>
        <v>24</v>
      </c>
      <c r="O63" s="1">
        <f t="shared" si="8"/>
        <v>5.28</v>
      </c>
      <c r="P63" s="300">
        <f t="shared" si="9"/>
        <v>120</v>
      </c>
      <c r="Q63" s="1">
        <f t="shared" si="10"/>
        <v>5.28</v>
      </c>
      <c r="R63" s="281"/>
      <c r="S63" s="281"/>
      <c r="T63" s="1">
        <f t="shared" si="12"/>
        <v>0</v>
      </c>
      <c r="W63" s="1" t="s">
        <v>1403</v>
      </c>
    </row>
    <row r="64" ht="15.75" customHeight="1">
      <c r="A64" s="291">
        <v>46282.0</v>
      </c>
      <c r="B64" s="1">
        <f t="shared" si="1"/>
        <v>46282</v>
      </c>
      <c r="C64" s="281">
        <v>63.0</v>
      </c>
      <c r="D64" s="281">
        <v>11.0</v>
      </c>
      <c r="E64" s="1">
        <f t="shared" si="2"/>
        <v>5.727272727</v>
      </c>
      <c r="F64" s="281" t="s">
        <v>1238</v>
      </c>
      <c r="G64" s="299">
        <v>0.3061921296296296</v>
      </c>
      <c r="H64" s="299">
        <v>0.3360532407407407</v>
      </c>
      <c r="I64" s="281"/>
      <c r="J64" s="300">
        <f t="shared" si="3"/>
        <v>43</v>
      </c>
      <c r="K64" s="1" t="b">
        <f t="shared" si="4"/>
        <v>0</v>
      </c>
      <c r="L64" s="1">
        <f t="shared" si="5"/>
        <v>0.6</v>
      </c>
      <c r="M64" s="1">
        <f t="shared" si="6"/>
        <v>1.2</v>
      </c>
      <c r="N64" s="300">
        <f t="shared" si="7"/>
        <v>43</v>
      </c>
      <c r="O64" s="1">
        <f t="shared" si="8"/>
        <v>49.896</v>
      </c>
      <c r="P64" s="300">
        <f t="shared" si="9"/>
        <v>215</v>
      </c>
      <c r="Q64" s="1">
        <f t="shared" si="10"/>
        <v>49.896</v>
      </c>
      <c r="R64" s="281"/>
      <c r="S64" s="281"/>
      <c r="T64" s="1">
        <f t="shared" si="12"/>
        <v>1</v>
      </c>
      <c r="W64" s="1" t="s">
        <v>1404</v>
      </c>
    </row>
    <row r="65" ht="15.75" customHeight="1">
      <c r="A65" s="291">
        <v>46282.0</v>
      </c>
      <c r="B65" s="1">
        <f t="shared" si="1"/>
        <v>46282</v>
      </c>
      <c r="C65" s="281">
        <v>246.0</v>
      </c>
      <c r="D65" s="281">
        <v>28.0</v>
      </c>
      <c r="E65" s="1">
        <f t="shared" si="2"/>
        <v>8.785714286</v>
      </c>
      <c r="F65" s="281" t="s">
        <v>1274</v>
      </c>
      <c r="G65" s="299">
        <v>0.4618055555555556</v>
      </c>
      <c r="H65" s="299">
        <v>0.4980671296296296</v>
      </c>
      <c r="I65" s="281"/>
      <c r="J65" s="300">
        <f t="shared" si="3"/>
        <v>52</v>
      </c>
      <c r="K65" s="1" t="b">
        <f t="shared" si="4"/>
        <v>0</v>
      </c>
      <c r="L65" s="1">
        <f t="shared" si="5"/>
        <v>0.45</v>
      </c>
      <c r="M65" s="1">
        <f t="shared" si="6"/>
        <v>1.2</v>
      </c>
      <c r="N65" s="300">
        <f t="shared" si="7"/>
        <v>52</v>
      </c>
      <c r="O65" s="1">
        <f t="shared" si="8"/>
        <v>146.124</v>
      </c>
      <c r="P65" s="300">
        <f t="shared" si="9"/>
        <v>260</v>
      </c>
      <c r="Q65" s="1">
        <f t="shared" si="10"/>
        <v>146.124</v>
      </c>
      <c r="R65" s="281"/>
      <c r="S65" s="281"/>
      <c r="T65" s="1">
        <f t="shared" si="12"/>
        <v>0</v>
      </c>
      <c r="W65" s="1" t="s">
        <v>1405</v>
      </c>
    </row>
    <row r="66" ht="15.75" customHeight="1">
      <c r="A66" s="291">
        <v>46282.0</v>
      </c>
      <c r="B66" s="1">
        <f t="shared" si="1"/>
        <v>46282</v>
      </c>
      <c r="C66" s="281">
        <v>60.0</v>
      </c>
      <c r="D66" s="281">
        <v>8.0</v>
      </c>
      <c r="E66" s="1">
        <f t="shared" si="2"/>
        <v>7.5</v>
      </c>
      <c r="F66" s="281" t="s">
        <v>1274</v>
      </c>
      <c r="G66" s="299">
        <v>0.3361226851851852</v>
      </c>
      <c r="H66" s="299">
        <v>0.3635300925925926</v>
      </c>
      <c r="I66" s="281"/>
      <c r="J66" s="300">
        <f t="shared" si="3"/>
        <v>39</v>
      </c>
      <c r="K66" s="1" t="b">
        <f t="shared" si="4"/>
        <v>1</v>
      </c>
      <c r="L66" s="1">
        <f t="shared" si="5"/>
        <v>1</v>
      </c>
      <c r="M66" s="1">
        <f t="shared" si="6"/>
        <v>1.2</v>
      </c>
      <c r="N66" s="300">
        <f t="shared" si="7"/>
        <v>39</v>
      </c>
      <c r="O66" s="1">
        <f t="shared" si="8"/>
        <v>79.2</v>
      </c>
      <c r="P66" s="300">
        <f t="shared" si="9"/>
        <v>195</v>
      </c>
      <c r="Q66" s="1">
        <f t="shared" si="10"/>
        <v>79.2</v>
      </c>
      <c r="R66" s="281"/>
      <c r="S66" s="281"/>
      <c r="T66" s="1">
        <f t="shared" si="12"/>
        <v>0</v>
      </c>
      <c r="W66" s="1" t="s">
        <v>1406</v>
      </c>
    </row>
    <row r="67" ht="15.75" customHeight="1">
      <c r="A67" s="291">
        <v>46283.0</v>
      </c>
      <c r="B67" s="1">
        <f t="shared" si="1"/>
        <v>46283</v>
      </c>
      <c r="C67" s="281">
        <v>50.0</v>
      </c>
      <c r="D67" s="281">
        <v>25.0</v>
      </c>
      <c r="E67" s="1">
        <f t="shared" si="2"/>
        <v>2</v>
      </c>
      <c r="F67" s="281" t="s">
        <v>1274</v>
      </c>
      <c r="G67" s="299">
        <v>0.30658564814814815</v>
      </c>
      <c r="H67" s="299">
        <v>0.348125</v>
      </c>
      <c r="I67" s="281"/>
      <c r="J67" s="300">
        <f t="shared" si="3"/>
        <v>60</v>
      </c>
      <c r="K67" s="1" t="b">
        <f t="shared" si="4"/>
        <v>0</v>
      </c>
      <c r="L67" s="1">
        <f t="shared" si="5"/>
        <v>1.25</v>
      </c>
      <c r="M67" s="1">
        <f t="shared" si="6"/>
        <v>1.2</v>
      </c>
      <c r="N67" s="300">
        <f t="shared" si="7"/>
        <v>60</v>
      </c>
      <c r="O67" s="1">
        <f t="shared" si="8"/>
        <v>82.5</v>
      </c>
      <c r="P67" s="300">
        <f t="shared" si="9"/>
        <v>300</v>
      </c>
      <c r="Q67" s="1">
        <f t="shared" si="10"/>
        <v>82.5</v>
      </c>
      <c r="R67" s="281"/>
      <c r="S67" s="281"/>
      <c r="T67" s="1">
        <f t="shared" si="12"/>
        <v>1</v>
      </c>
      <c r="W67" s="1" t="s">
        <v>1407</v>
      </c>
    </row>
    <row r="68" ht="15.75" customHeight="1">
      <c r="A68" s="291">
        <v>46283.0</v>
      </c>
      <c r="B68" s="1">
        <f t="shared" si="1"/>
        <v>46283</v>
      </c>
      <c r="C68" s="281">
        <v>42.0</v>
      </c>
      <c r="D68" s="281">
        <v>6.0</v>
      </c>
      <c r="E68" s="1">
        <f t="shared" si="2"/>
        <v>7</v>
      </c>
      <c r="F68" s="281" t="s">
        <v>1274</v>
      </c>
      <c r="G68" s="299">
        <v>0.3700347222222222</v>
      </c>
      <c r="H68" s="299">
        <v>0.3905902777777778</v>
      </c>
      <c r="I68" s="281"/>
      <c r="J68" s="300">
        <f t="shared" si="3"/>
        <v>30</v>
      </c>
      <c r="K68" s="1" t="b">
        <f t="shared" si="4"/>
        <v>1</v>
      </c>
      <c r="L68" s="1">
        <f t="shared" si="5"/>
        <v>1</v>
      </c>
      <c r="M68" s="1">
        <f t="shared" si="6"/>
        <v>1.2</v>
      </c>
      <c r="N68" s="300">
        <f t="shared" si="7"/>
        <v>30</v>
      </c>
      <c r="O68" s="1">
        <f t="shared" si="8"/>
        <v>55.44</v>
      </c>
      <c r="P68" s="300">
        <f t="shared" si="9"/>
        <v>150</v>
      </c>
      <c r="Q68" s="1">
        <f t="shared" si="10"/>
        <v>55.44</v>
      </c>
      <c r="R68" s="281"/>
      <c r="S68" s="281"/>
      <c r="T68" s="1">
        <f t="shared" si="12"/>
        <v>0</v>
      </c>
      <c r="W68" s="1" t="s">
        <v>1408</v>
      </c>
    </row>
    <row r="69" ht="15.75" customHeight="1">
      <c r="A69" s="291">
        <v>46283.0</v>
      </c>
      <c r="B69" s="1">
        <f t="shared" si="1"/>
        <v>46283</v>
      </c>
      <c r="C69" s="281">
        <v>100.0</v>
      </c>
      <c r="D69" s="281">
        <v>14.0</v>
      </c>
      <c r="E69" s="1">
        <f t="shared" si="2"/>
        <v>7.142857143</v>
      </c>
      <c r="F69" s="281" t="s">
        <v>1274</v>
      </c>
      <c r="G69" s="299">
        <v>0.3906365740740741</v>
      </c>
      <c r="H69" s="299">
        <v>0.4444560185185185</v>
      </c>
      <c r="I69" s="281"/>
      <c r="J69" s="300">
        <f t="shared" si="3"/>
        <v>78</v>
      </c>
      <c r="K69" s="1" t="b">
        <f t="shared" si="4"/>
        <v>0</v>
      </c>
      <c r="L69" s="1">
        <f t="shared" si="5"/>
        <v>0.6</v>
      </c>
      <c r="M69" s="1">
        <f t="shared" si="6"/>
        <v>1.2</v>
      </c>
      <c r="N69" s="300">
        <f t="shared" si="7"/>
        <v>78</v>
      </c>
      <c r="O69" s="1">
        <f t="shared" si="8"/>
        <v>79.2</v>
      </c>
      <c r="P69" s="300">
        <f t="shared" si="9"/>
        <v>390</v>
      </c>
      <c r="Q69" s="1">
        <f t="shared" si="10"/>
        <v>79.2</v>
      </c>
      <c r="R69" s="281"/>
      <c r="S69" s="281"/>
      <c r="T69" s="1">
        <f t="shared" si="12"/>
        <v>0</v>
      </c>
      <c r="W69" s="1" t="s">
        <v>1409</v>
      </c>
    </row>
    <row r="70" ht="15.75" customHeight="1">
      <c r="A70" s="291">
        <v>46283.0</v>
      </c>
      <c r="B70" s="1">
        <f t="shared" si="1"/>
        <v>46283</v>
      </c>
      <c r="C70" s="281">
        <v>57.0</v>
      </c>
      <c r="D70" s="281">
        <v>9.0</v>
      </c>
      <c r="E70" s="1">
        <f t="shared" si="2"/>
        <v>6.333333333</v>
      </c>
      <c r="F70" s="281" t="s">
        <v>1274</v>
      </c>
      <c r="G70" s="299">
        <v>0.34872685185185187</v>
      </c>
      <c r="H70" s="299">
        <v>0.36787037037037035</v>
      </c>
      <c r="I70" s="281"/>
      <c r="J70" s="300">
        <f t="shared" si="3"/>
        <v>28</v>
      </c>
      <c r="K70" s="1" t="b">
        <f t="shared" si="4"/>
        <v>1</v>
      </c>
      <c r="L70" s="1">
        <f t="shared" si="5"/>
        <v>1</v>
      </c>
      <c r="M70" s="1">
        <f t="shared" si="6"/>
        <v>1.2</v>
      </c>
      <c r="N70" s="300">
        <f t="shared" si="7"/>
        <v>28</v>
      </c>
      <c r="O70" s="1">
        <f t="shared" si="8"/>
        <v>75.24</v>
      </c>
      <c r="P70" s="300">
        <f t="shared" si="9"/>
        <v>140</v>
      </c>
      <c r="Q70" s="1">
        <f t="shared" si="10"/>
        <v>75.24</v>
      </c>
      <c r="R70" s="281"/>
      <c r="S70" s="281"/>
      <c r="T70" s="1">
        <f t="shared" si="12"/>
        <v>0</v>
      </c>
      <c r="W70" s="1" t="s">
        <v>1410</v>
      </c>
    </row>
    <row r="71" ht="15.75" customHeight="1">
      <c r="A71" s="291">
        <v>46283.0</v>
      </c>
      <c r="B71" s="1">
        <f t="shared" si="1"/>
        <v>46283</v>
      </c>
      <c r="C71" s="281">
        <v>39.0</v>
      </c>
      <c r="D71" s="281">
        <v>34.0</v>
      </c>
      <c r="E71" s="1">
        <f t="shared" si="2"/>
        <v>1.147058824</v>
      </c>
      <c r="F71" s="281" t="s">
        <v>1274</v>
      </c>
      <c r="G71" s="299">
        <v>0.6179513888888889</v>
      </c>
      <c r="H71" s="299">
        <v>0.6569675925925926</v>
      </c>
      <c r="I71" s="281"/>
      <c r="J71" s="300">
        <f t="shared" si="3"/>
        <v>56</v>
      </c>
      <c r="K71" s="1" t="b">
        <f t="shared" si="4"/>
        <v>0</v>
      </c>
      <c r="L71" s="1">
        <f t="shared" si="5"/>
        <v>1.65</v>
      </c>
      <c r="M71" s="1">
        <f t="shared" si="6"/>
        <v>1.2</v>
      </c>
      <c r="N71" s="300">
        <f t="shared" si="7"/>
        <v>56</v>
      </c>
      <c r="O71" s="1">
        <f t="shared" si="8"/>
        <v>84.942</v>
      </c>
      <c r="P71" s="300">
        <f t="shared" si="9"/>
        <v>280</v>
      </c>
      <c r="Q71" s="1">
        <f t="shared" si="10"/>
        <v>84.942</v>
      </c>
      <c r="R71" s="281"/>
      <c r="S71" s="281"/>
      <c r="T71" s="1">
        <f t="shared" si="12"/>
        <v>0</v>
      </c>
      <c r="W71" s="1" t="s">
        <v>1411</v>
      </c>
    </row>
    <row r="72" ht="15.75" customHeight="1">
      <c r="A72" s="291">
        <v>46283.0</v>
      </c>
      <c r="B72" s="1">
        <f t="shared" si="1"/>
        <v>46283</v>
      </c>
      <c r="C72" s="281">
        <v>49.0</v>
      </c>
      <c r="D72" s="281">
        <v>28.0</v>
      </c>
      <c r="E72" s="1">
        <f t="shared" si="2"/>
        <v>1.75</v>
      </c>
      <c r="F72" s="281" t="s">
        <v>1274</v>
      </c>
      <c r="G72" s="299">
        <v>0.5309027777777777</v>
      </c>
      <c r="H72" s="299">
        <v>0.5822916666666667</v>
      </c>
      <c r="I72" s="281"/>
      <c r="J72" s="300">
        <f t="shared" si="3"/>
        <v>74</v>
      </c>
      <c r="K72" s="1" t="b">
        <f t="shared" si="4"/>
        <v>0</v>
      </c>
      <c r="L72" s="1">
        <f t="shared" si="5"/>
        <v>1.65</v>
      </c>
      <c r="M72" s="1">
        <f t="shared" si="6"/>
        <v>1.2</v>
      </c>
      <c r="N72" s="300">
        <f t="shared" si="7"/>
        <v>74</v>
      </c>
      <c r="O72" s="1">
        <f t="shared" si="8"/>
        <v>106.722</v>
      </c>
      <c r="P72" s="300">
        <f t="shared" si="9"/>
        <v>370</v>
      </c>
      <c r="Q72" s="1">
        <f t="shared" si="10"/>
        <v>106.722</v>
      </c>
      <c r="R72" s="281"/>
      <c r="S72" s="281"/>
      <c r="T72" s="1">
        <f t="shared" si="12"/>
        <v>0</v>
      </c>
      <c r="W72" s="1" t="s">
        <v>1412</v>
      </c>
    </row>
    <row r="73" ht="15.75" customHeight="1">
      <c r="A73" s="291">
        <v>46285.0</v>
      </c>
      <c r="B73" s="1">
        <f t="shared" si="1"/>
        <v>46285</v>
      </c>
      <c r="C73" s="281">
        <v>7.0</v>
      </c>
      <c r="D73" s="281">
        <v>4.0</v>
      </c>
      <c r="E73" s="1">
        <f t="shared" si="2"/>
        <v>1.75</v>
      </c>
      <c r="F73" s="281" t="s">
        <v>1274</v>
      </c>
      <c r="G73" s="299">
        <v>0.3015509259259259</v>
      </c>
      <c r="H73" s="299">
        <v>0.3141203703703704</v>
      </c>
      <c r="I73" s="281"/>
      <c r="J73" s="300">
        <f t="shared" si="3"/>
        <v>18</v>
      </c>
      <c r="K73" s="1" t="b">
        <f t="shared" si="4"/>
        <v>1</v>
      </c>
      <c r="L73" s="1">
        <f t="shared" si="5"/>
        <v>1</v>
      </c>
      <c r="M73" s="1">
        <f t="shared" si="6"/>
        <v>1.2</v>
      </c>
      <c r="N73" s="300">
        <f t="shared" si="7"/>
        <v>18</v>
      </c>
      <c r="O73" s="1">
        <f t="shared" si="8"/>
        <v>9.24</v>
      </c>
      <c r="P73" s="300">
        <f t="shared" si="9"/>
        <v>90</v>
      </c>
      <c r="Q73" s="1">
        <f t="shared" si="10"/>
        <v>9.24</v>
      </c>
      <c r="R73" s="281"/>
      <c r="S73" s="281"/>
      <c r="T73" s="1">
        <f t="shared" si="12"/>
        <v>1</v>
      </c>
      <c r="W73" s="1" t="s">
        <v>1413</v>
      </c>
    </row>
    <row r="74" ht="15.75" customHeight="1">
      <c r="A74" s="291">
        <v>46285.0</v>
      </c>
      <c r="B74" s="1">
        <f t="shared" si="1"/>
        <v>46285</v>
      </c>
      <c r="C74" s="281">
        <v>87.0</v>
      </c>
      <c r="D74" s="281">
        <v>8.0</v>
      </c>
      <c r="E74" s="1">
        <f t="shared" si="2"/>
        <v>10.875</v>
      </c>
      <c r="F74" s="281" t="s">
        <v>1274</v>
      </c>
      <c r="G74" s="299">
        <v>0.31421296296296297</v>
      </c>
      <c r="H74" s="299">
        <v>0.3343171296296296</v>
      </c>
      <c r="I74" s="281"/>
      <c r="J74" s="300">
        <f t="shared" si="3"/>
        <v>29</v>
      </c>
      <c r="K74" s="1" t="b">
        <f t="shared" si="4"/>
        <v>1</v>
      </c>
      <c r="L74" s="1">
        <f t="shared" si="5"/>
        <v>1</v>
      </c>
      <c r="M74" s="1">
        <f t="shared" si="6"/>
        <v>1.2</v>
      </c>
      <c r="N74" s="300">
        <f t="shared" si="7"/>
        <v>29</v>
      </c>
      <c r="O74" s="1">
        <f t="shared" si="8"/>
        <v>114.84</v>
      </c>
      <c r="P74" s="300">
        <f t="shared" si="9"/>
        <v>145</v>
      </c>
      <c r="Q74" s="1">
        <f t="shared" si="10"/>
        <v>114.84</v>
      </c>
      <c r="R74" s="281"/>
      <c r="S74" s="281"/>
      <c r="T74" s="1">
        <f t="shared" si="12"/>
        <v>0</v>
      </c>
      <c r="W74" s="1" t="s">
        <v>1414</v>
      </c>
    </row>
    <row r="75" ht="15.75" customHeight="1">
      <c r="A75" s="291">
        <v>46285.0</v>
      </c>
      <c r="B75" s="1">
        <f t="shared" si="1"/>
        <v>46285</v>
      </c>
      <c r="C75" s="281">
        <v>385.0</v>
      </c>
      <c r="D75" s="281">
        <v>35.0</v>
      </c>
      <c r="E75" s="1">
        <f t="shared" si="2"/>
        <v>11</v>
      </c>
      <c r="F75" s="281" t="s">
        <v>1274</v>
      </c>
      <c r="G75" s="299">
        <v>0.33446759259259257</v>
      </c>
      <c r="H75" s="299">
        <v>0.4377199074074074</v>
      </c>
      <c r="I75" s="281"/>
      <c r="J75" s="300">
        <f t="shared" si="3"/>
        <v>149</v>
      </c>
      <c r="K75" s="1" t="b">
        <f t="shared" si="4"/>
        <v>0</v>
      </c>
      <c r="L75" s="1">
        <f t="shared" si="5"/>
        <v>0.45</v>
      </c>
      <c r="M75" s="1">
        <f t="shared" si="6"/>
        <v>1.2</v>
      </c>
      <c r="N75" s="300">
        <f t="shared" si="7"/>
        <v>149</v>
      </c>
      <c r="O75" s="1">
        <f t="shared" si="8"/>
        <v>228.69</v>
      </c>
      <c r="P75" s="300">
        <f t="shared" si="9"/>
        <v>745</v>
      </c>
      <c r="Q75" s="1">
        <f t="shared" si="10"/>
        <v>228.69</v>
      </c>
      <c r="R75" s="281"/>
      <c r="S75" s="281"/>
      <c r="T75" s="1">
        <f t="shared" si="12"/>
        <v>0</v>
      </c>
      <c r="W75" s="1" t="s">
        <v>1415</v>
      </c>
    </row>
    <row r="76" ht="15.75" customHeight="1">
      <c r="A76" s="291">
        <v>46285.0</v>
      </c>
      <c r="B76" s="1">
        <f t="shared" si="1"/>
        <v>46285</v>
      </c>
      <c r="C76" s="281">
        <v>87.0</v>
      </c>
      <c r="D76" s="281">
        <v>56.0</v>
      </c>
      <c r="E76" s="1">
        <f t="shared" si="2"/>
        <v>1.553571429</v>
      </c>
      <c r="F76" s="281" t="s">
        <v>1274</v>
      </c>
      <c r="G76" s="299">
        <v>0.4378125</v>
      </c>
      <c r="H76" s="299">
        <v>0.5229050925925925</v>
      </c>
      <c r="I76" s="281">
        <v>39.0</v>
      </c>
      <c r="J76" s="300">
        <f t="shared" si="3"/>
        <v>84</v>
      </c>
      <c r="K76" s="1" t="b">
        <f t="shared" si="4"/>
        <v>0</v>
      </c>
      <c r="L76" s="1">
        <f t="shared" si="5"/>
        <v>1.65</v>
      </c>
      <c r="M76" s="1">
        <f t="shared" si="6"/>
        <v>1.2</v>
      </c>
      <c r="N76" s="300">
        <f t="shared" si="7"/>
        <v>84</v>
      </c>
      <c r="O76" s="1">
        <f t="shared" si="8"/>
        <v>189.486</v>
      </c>
      <c r="P76" s="300">
        <f t="shared" si="9"/>
        <v>420</v>
      </c>
      <c r="Q76" s="1">
        <f t="shared" si="10"/>
        <v>189.486</v>
      </c>
      <c r="R76" s="281"/>
      <c r="S76" s="281"/>
      <c r="T76" s="1">
        <f t="shared" si="12"/>
        <v>0</v>
      </c>
      <c r="U76" s="68" t="s">
        <v>1416</v>
      </c>
      <c r="W76" s="1" t="s">
        <v>1417</v>
      </c>
    </row>
    <row r="77" ht="15.75" customHeight="1">
      <c r="A77" s="291">
        <v>46286.0</v>
      </c>
      <c r="B77" s="1">
        <f t="shared" si="1"/>
        <v>46286</v>
      </c>
      <c r="C77" s="281">
        <v>49.0</v>
      </c>
      <c r="D77" s="281">
        <v>8.0</v>
      </c>
      <c r="E77" s="1">
        <f t="shared" si="2"/>
        <v>6.125</v>
      </c>
      <c r="F77" s="281" t="s">
        <v>1274</v>
      </c>
      <c r="G77" s="299">
        <v>0.30150462962962965</v>
      </c>
      <c r="H77" s="299">
        <v>0.32278935185185187</v>
      </c>
      <c r="I77" s="281"/>
      <c r="J77" s="300">
        <f t="shared" si="3"/>
        <v>31</v>
      </c>
      <c r="K77" s="1" t="b">
        <f t="shared" si="4"/>
        <v>1</v>
      </c>
      <c r="L77" s="1">
        <f t="shared" si="5"/>
        <v>1</v>
      </c>
      <c r="M77" s="1">
        <f t="shared" si="6"/>
        <v>1.2</v>
      </c>
      <c r="N77" s="300">
        <f t="shared" si="7"/>
        <v>31</v>
      </c>
      <c r="O77" s="1">
        <f t="shared" si="8"/>
        <v>64.68</v>
      </c>
      <c r="P77" s="300">
        <f t="shared" si="9"/>
        <v>155</v>
      </c>
      <c r="Q77" s="1">
        <f t="shared" si="10"/>
        <v>64.68</v>
      </c>
      <c r="R77" s="281"/>
      <c r="S77" s="281"/>
      <c r="T77" s="1">
        <f t="shared" si="12"/>
        <v>1</v>
      </c>
      <c r="W77" s="1" t="s">
        <v>1418</v>
      </c>
    </row>
    <row r="78" ht="15.75" customHeight="1">
      <c r="A78" s="291">
        <v>46286.0</v>
      </c>
      <c r="B78" s="1">
        <f t="shared" si="1"/>
        <v>46286</v>
      </c>
      <c r="C78" s="281">
        <v>34.0</v>
      </c>
      <c r="D78" s="281">
        <v>19.0</v>
      </c>
      <c r="E78" s="1">
        <f t="shared" si="2"/>
        <v>1.789473684</v>
      </c>
      <c r="F78" s="281" t="s">
        <v>1274</v>
      </c>
      <c r="G78" s="299">
        <v>0.32288194444444446</v>
      </c>
      <c r="H78" s="299">
        <v>0.3557175925925926</v>
      </c>
      <c r="I78" s="281"/>
      <c r="J78" s="300">
        <f t="shared" si="3"/>
        <v>47</v>
      </c>
      <c r="K78" s="1" t="b">
        <f t="shared" si="4"/>
        <v>0</v>
      </c>
      <c r="L78" s="1">
        <f t="shared" si="5"/>
        <v>1.65</v>
      </c>
      <c r="M78" s="1">
        <f t="shared" si="6"/>
        <v>1.2</v>
      </c>
      <c r="N78" s="300">
        <f t="shared" si="7"/>
        <v>47</v>
      </c>
      <c r="O78" s="1">
        <f t="shared" si="8"/>
        <v>74.052</v>
      </c>
      <c r="P78" s="300">
        <f t="shared" si="9"/>
        <v>235</v>
      </c>
      <c r="Q78" s="1">
        <f t="shared" si="10"/>
        <v>74.052</v>
      </c>
      <c r="R78" s="281"/>
      <c r="S78" s="281"/>
      <c r="T78" s="1">
        <f t="shared" si="12"/>
        <v>0</v>
      </c>
      <c r="W78" s="1" t="s">
        <v>1419</v>
      </c>
    </row>
    <row r="79" ht="15.75" customHeight="1">
      <c r="A79" s="291">
        <v>46286.0</v>
      </c>
      <c r="B79" s="1">
        <f t="shared" si="1"/>
        <v>46286</v>
      </c>
      <c r="C79" s="281">
        <v>172.0</v>
      </c>
      <c r="D79" s="281">
        <v>32.0</v>
      </c>
      <c r="E79" s="1">
        <f t="shared" si="2"/>
        <v>5.375</v>
      </c>
      <c r="F79" s="281" t="s">
        <v>1274</v>
      </c>
      <c r="G79" s="299">
        <v>0.35582175925925924</v>
      </c>
      <c r="H79" s="299">
        <v>0.43841435185185185</v>
      </c>
      <c r="I79" s="281"/>
      <c r="J79" s="300">
        <f t="shared" si="3"/>
        <v>119</v>
      </c>
      <c r="K79" s="1" t="b">
        <f t="shared" si="4"/>
        <v>0</v>
      </c>
      <c r="L79" s="1">
        <f t="shared" si="5"/>
        <v>0.6</v>
      </c>
      <c r="M79" s="1">
        <f t="shared" si="6"/>
        <v>1.2</v>
      </c>
      <c r="N79" s="300">
        <f t="shared" si="7"/>
        <v>119</v>
      </c>
      <c r="O79" s="1">
        <f t="shared" si="8"/>
        <v>136.224</v>
      </c>
      <c r="P79" s="300">
        <f t="shared" si="9"/>
        <v>595</v>
      </c>
      <c r="Q79" s="1">
        <f t="shared" si="10"/>
        <v>136.224</v>
      </c>
      <c r="R79" s="281"/>
      <c r="S79" s="281"/>
      <c r="T79" s="1">
        <f t="shared" si="12"/>
        <v>0</v>
      </c>
      <c r="U79" s="16" t="s">
        <v>1420</v>
      </c>
      <c r="W79" s="1" t="s">
        <v>1421</v>
      </c>
    </row>
    <row r="80" ht="15.75" customHeight="1">
      <c r="A80" s="291">
        <v>46286.0</v>
      </c>
      <c r="B80" s="1">
        <f t="shared" si="1"/>
        <v>46286</v>
      </c>
      <c r="C80" s="281">
        <v>6.0</v>
      </c>
      <c r="D80" s="281">
        <v>3.0</v>
      </c>
      <c r="E80" s="1">
        <f t="shared" si="2"/>
        <v>2</v>
      </c>
      <c r="F80" s="281" t="s">
        <v>1274</v>
      </c>
      <c r="G80" s="299">
        <v>0.6090162037037037</v>
      </c>
      <c r="H80" s="299">
        <v>0.6217708333333334</v>
      </c>
      <c r="I80" s="281"/>
      <c r="J80" s="300">
        <f t="shared" si="3"/>
        <v>18</v>
      </c>
      <c r="K80" s="1" t="b">
        <f t="shared" si="4"/>
        <v>1</v>
      </c>
      <c r="L80" s="1">
        <f t="shared" si="5"/>
        <v>1</v>
      </c>
      <c r="M80" s="1">
        <f t="shared" si="6"/>
        <v>1.2</v>
      </c>
      <c r="N80" s="300">
        <f t="shared" si="7"/>
        <v>18</v>
      </c>
      <c r="O80" s="1">
        <f t="shared" si="8"/>
        <v>7.92</v>
      </c>
      <c r="P80" s="300">
        <f t="shared" si="9"/>
        <v>90</v>
      </c>
      <c r="Q80" s="1">
        <f t="shared" si="10"/>
        <v>7.92</v>
      </c>
      <c r="R80" s="281"/>
      <c r="S80" s="281"/>
      <c r="T80" s="1">
        <f t="shared" si="12"/>
        <v>0</v>
      </c>
      <c r="W80" s="1" t="s">
        <v>1422</v>
      </c>
    </row>
    <row r="81" ht="15.75" customHeight="1">
      <c r="A81" s="291">
        <v>46287.0</v>
      </c>
      <c r="B81" s="1">
        <f t="shared" si="1"/>
        <v>46287</v>
      </c>
      <c r="C81" s="281">
        <v>38.0</v>
      </c>
      <c r="D81" s="281">
        <v>11.0</v>
      </c>
      <c r="E81" s="1">
        <f t="shared" si="2"/>
        <v>3.454545455</v>
      </c>
      <c r="F81" s="281" t="s">
        <v>1274</v>
      </c>
      <c r="G81" s="282">
        <v>0.3039236111111111</v>
      </c>
      <c r="H81" s="282">
        <v>0.3312962962962963</v>
      </c>
      <c r="I81" s="281"/>
      <c r="J81" s="292">
        <f t="shared" si="3"/>
        <v>39</v>
      </c>
      <c r="K81" s="1" t="b">
        <f t="shared" si="4"/>
        <v>0</v>
      </c>
      <c r="L81" s="1">
        <f t="shared" si="5"/>
        <v>0.95</v>
      </c>
      <c r="M81" s="1">
        <f t="shared" si="6"/>
        <v>1.2</v>
      </c>
      <c r="N81" s="292">
        <f t="shared" si="7"/>
        <v>39</v>
      </c>
      <c r="O81" s="1">
        <f t="shared" si="8"/>
        <v>47.652</v>
      </c>
      <c r="P81" s="292">
        <f t="shared" si="9"/>
        <v>195</v>
      </c>
      <c r="Q81" s="1">
        <f t="shared" si="10"/>
        <v>47.652</v>
      </c>
      <c r="R81" s="281"/>
      <c r="S81" s="281"/>
      <c r="T81" s="1">
        <f t="shared" si="12"/>
        <v>1</v>
      </c>
      <c r="W81" s="1" t="s">
        <v>1423</v>
      </c>
    </row>
    <row r="82" ht="15.75" customHeight="1">
      <c r="A82" s="291">
        <v>46287.0</v>
      </c>
      <c r="B82" s="1">
        <f t="shared" si="1"/>
        <v>46287</v>
      </c>
      <c r="C82" s="281">
        <v>224.0</v>
      </c>
      <c r="D82" s="281">
        <v>33.0</v>
      </c>
      <c r="E82" s="1">
        <f t="shared" si="2"/>
        <v>6.787878788</v>
      </c>
      <c r="F82" s="281" t="s">
        <v>1274</v>
      </c>
      <c r="G82" s="282">
        <v>0.33135416666666667</v>
      </c>
      <c r="H82" s="282">
        <v>0.44252314814814814</v>
      </c>
      <c r="I82" s="281"/>
      <c r="J82" s="292">
        <f t="shared" si="3"/>
        <v>160</v>
      </c>
      <c r="K82" s="1" t="b">
        <f t="shared" si="4"/>
        <v>0</v>
      </c>
      <c r="L82" s="1">
        <f t="shared" si="5"/>
        <v>0.6</v>
      </c>
      <c r="M82" s="1">
        <f t="shared" si="6"/>
        <v>1.2</v>
      </c>
      <c r="N82" s="292">
        <f t="shared" si="7"/>
        <v>160</v>
      </c>
      <c r="O82" s="1">
        <f t="shared" si="8"/>
        <v>177.408</v>
      </c>
      <c r="P82" s="292">
        <f t="shared" si="9"/>
        <v>800</v>
      </c>
      <c r="Q82" s="1">
        <f t="shared" si="10"/>
        <v>177.408</v>
      </c>
      <c r="R82" s="281"/>
      <c r="S82" s="281"/>
      <c r="T82" s="1">
        <f t="shared" si="12"/>
        <v>0</v>
      </c>
      <c r="W82" s="1" t="s">
        <v>1424</v>
      </c>
    </row>
    <row r="83" ht="15.75" customHeight="1">
      <c r="A83" s="291">
        <v>46287.0</v>
      </c>
      <c r="B83" s="1">
        <f t="shared" si="1"/>
        <v>46287</v>
      </c>
      <c r="C83" s="281">
        <v>45.0</v>
      </c>
      <c r="D83" s="281">
        <v>36.0</v>
      </c>
      <c r="E83" s="1">
        <f t="shared" si="2"/>
        <v>1.25</v>
      </c>
      <c r="F83" s="281" t="s">
        <v>1274</v>
      </c>
      <c r="G83" s="282">
        <v>0.4433449074074074</v>
      </c>
      <c r="H83" s="282">
        <v>0.5340625</v>
      </c>
      <c r="I83" s="281">
        <v>64.0</v>
      </c>
      <c r="J83" s="292">
        <f t="shared" si="3"/>
        <v>67</v>
      </c>
      <c r="K83" s="1" t="b">
        <f t="shared" si="4"/>
        <v>0</v>
      </c>
      <c r="L83" s="1">
        <f t="shared" si="5"/>
        <v>1.65</v>
      </c>
      <c r="M83" s="1">
        <f t="shared" si="6"/>
        <v>1.2</v>
      </c>
      <c r="N83" s="292">
        <f t="shared" si="7"/>
        <v>67</v>
      </c>
      <c r="O83" s="1">
        <f t="shared" si="8"/>
        <v>98.01</v>
      </c>
      <c r="P83" s="292">
        <f t="shared" si="9"/>
        <v>335</v>
      </c>
      <c r="Q83" s="1">
        <f t="shared" si="10"/>
        <v>98.01</v>
      </c>
      <c r="R83" s="281"/>
      <c r="S83" s="281"/>
      <c r="T83" s="1">
        <f t="shared" si="12"/>
        <v>0</v>
      </c>
      <c r="U83" s="68" t="s">
        <v>1425</v>
      </c>
      <c r="W83" s="1" t="s">
        <v>1426</v>
      </c>
    </row>
    <row r="84" ht="15.75" customHeight="1">
      <c r="A84" s="291">
        <v>46287.0</v>
      </c>
      <c r="B84" s="1">
        <f t="shared" si="1"/>
        <v>46287</v>
      </c>
      <c r="C84" s="281">
        <v>16.0</v>
      </c>
      <c r="D84" s="281">
        <v>7.0</v>
      </c>
      <c r="E84" s="1">
        <f t="shared" si="2"/>
        <v>2.285714286</v>
      </c>
      <c r="F84" s="281" t="s">
        <v>1274</v>
      </c>
      <c r="G84" s="282">
        <v>0.07079861111111112</v>
      </c>
      <c r="H84" s="282">
        <v>0.08643518518518518</v>
      </c>
      <c r="I84" s="281"/>
      <c r="J84" s="292">
        <f t="shared" si="3"/>
        <v>23</v>
      </c>
      <c r="K84" s="1" t="b">
        <f t="shared" si="4"/>
        <v>1</v>
      </c>
      <c r="L84" s="1">
        <f t="shared" si="5"/>
        <v>1</v>
      </c>
      <c r="M84" s="1">
        <f t="shared" si="6"/>
        <v>1.2</v>
      </c>
      <c r="N84" s="292">
        <f t="shared" si="7"/>
        <v>23</v>
      </c>
      <c r="O84" s="1">
        <f t="shared" si="8"/>
        <v>21.12</v>
      </c>
      <c r="P84" s="292">
        <f t="shared" si="9"/>
        <v>115</v>
      </c>
      <c r="Q84" s="1">
        <f t="shared" si="10"/>
        <v>21.12</v>
      </c>
      <c r="R84" s="281"/>
      <c r="S84" s="281"/>
      <c r="T84" s="1">
        <f t="shared" si="12"/>
        <v>0</v>
      </c>
      <c r="W84" s="1" t="s">
        <v>1427</v>
      </c>
    </row>
    <row r="85" ht="15.75" customHeight="1">
      <c r="A85" s="291">
        <v>46288.0</v>
      </c>
      <c r="B85" s="1">
        <f t="shared" si="1"/>
        <v>46288</v>
      </c>
      <c r="C85" s="281">
        <v>7.0</v>
      </c>
      <c r="D85" s="281">
        <v>4.0</v>
      </c>
      <c r="E85" s="1">
        <f t="shared" si="2"/>
        <v>1.75</v>
      </c>
      <c r="F85" s="281" t="s">
        <v>1274</v>
      </c>
      <c r="G85" s="282">
        <v>0.3326736111111111</v>
      </c>
      <c r="H85" s="282">
        <v>0.34445601851851854</v>
      </c>
      <c r="I85" s="281"/>
      <c r="J85" s="292">
        <f t="shared" si="3"/>
        <v>17</v>
      </c>
      <c r="K85" s="1" t="b">
        <f t="shared" si="4"/>
        <v>1</v>
      </c>
      <c r="L85" s="1">
        <f t="shared" si="5"/>
        <v>1</v>
      </c>
      <c r="M85" s="1">
        <f t="shared" si="6"/>
        <v>1.2</v>
      </c>
      <c r="N85" s="292">
        <f t="shared" si="7"/>
        <v>17</v>
      </c>
      <c r="O85" s="1">
        <f t="shared" si="8"/>
        <v>9.24</v>
      </c>
      <c r="P85" s="292">
        <f t="shared" si="9"/>
        <v>85</v>
      </c>
      <c r="Q85" s="1">
        <f t="shared" si="10"/>
        <v>9.24</v>
      </c>
      <c r="R85" s="281">
        <v>8.0</v>
      </c>
      <c r="S85" s="281" t="s">
        <v>1428</v>
      </c>
      <c r="T85" s="1">
        <f t="shared" si="12"/>
        <v>1</v>
      </c>
      <c r="W85" s="1" t="s">
        <v>1429</v>
      </c>
    </row>
    <row r="86" ht="15.75" customHeight="1">
      <c r="A86" s="291">
        <v>46288.0</v>
      </c>
      <c r="B86" s="1">
        <f t="shared" si="1"/>
        <v>46288</v>
      </c>
      <c r="C86" s="281">
        <v>43.0</v>
      </c>
      <c r="D86" s="281">
        <v>8.0</v>
      </c>
      <c r="E86" s="1">
        <f t="shared" si="2"/>
        <v>5.375</v>
      </c>
      <c r="F86" s="281" t="s">
        <v>1274</v>
      </c>
      <c r="G86" s="282">
        <v>0.31136574074074075</v>
      </c>
      <c r="H86" s="282">
        <v>0.3316898148148148</v>
      </c>
      <c r="I86" s="281"/>
      <c r="J86" s="292">
        <f t="shared" si="3"/>
        <v>29</v>
      </c>
      <c r="K86" s="1" t="b">
        <f t="shared" si="4"/>
        <v>1</v>
      </c>
      <c r="L86" s="1">
        <f t="shared" si="5"/>
        <v>1</v>
      </c>
      <c r="M86" s="1">
        <f t="shared" si="6"/>
        <v>1.2</v>
      </c>
      <c r="N86" s="292">
        <f t="shared" si="7"/>
        <v>29</v>
      </c>
      <c r="O86" s="1">
        <f t="shared" si="8"/>
        <v>56.76</v>
      </c>
      <c r="P86" s="292">
        <f t="shared" si="9"/>
        <v>145</v>
      </c>
      <c r="Q86" s="1">
        <f t="shared" si="10"/>
        <v>56.76</v>
      </c>
      <c r="R86" s="281"/>
      <c r="S86" s="281"/>
      <c r="T86" s="1">
        <f t="shared" si="12"/>
        <v>0</v>
      </c>
      <c r="W86" s="1" t="s">
        <v>1430</v>
      </c>
    </row>
    <row r="87" ht="15.75" customHeight="1">
      <c r="A87" s="291">
        <v>46288.0</v>
      </c>
      <c r="B87" s="1">
        <f t="shared" si="1"/>
        <v>46288</v>
      </c>
      <c r="C87" s="281">
        <v>49.0</v>
      </c>
      <c r="D87" s="281">
        <v>34.0</v>
      </c>
      <c r="E87" s="1">
        <f t="shared" si="2"/>
        <v>1.441176471</v>
      </c>
      <c r="F87" s="281" t="s">
        <v>1274</v>
      </c>
      <c r="G87" s="282">
        <v>0.3868287037037037</v>
      </c>
      <c r="H87" s="282">
        <v>0.43550925925925926</v>
      </c>
      <c r="I87" s="281"/>
      <c r="J87" s="292">
        <f t="shared" si="3"/>
        <v>70</v>
      </c>
      <c r="K87" s="1" t="b">
        <f t="shared" si="4"/>
        <v>0</v>
      </c>
      <c r="L87" s="1">
        <f t="shared" si="5"/>
        <v>1.65</v>
      </c>
      <c r="M87" s="1">
        <f t="shared" si="6"/>
        <v>1.2</v>
      </c>
      <c r="N87" s="292">
        <f t="shared" si="7"/>
        <v>70</v>
      </c>
      <c r="O87" s="1">
        <f t="shared" si="8"/>
        <v>106.722</v>
      </c>
      <c r="P87" s="292">
        <f t="shared" si="9"/>
        <v>350</v>
      </c>
      <c r="Q87" s="1">
        <f t="shared" si="10"/>
        <v>106.722</v>
      </c>
      <c r="R87" s="281"/>
      <c r="S87" s="281"/>
      <c r="T87" s="1">
        <f t="shared" si="12"/>
        <v>0</v>
      </c>
      <c r="W87" s="1" t="s">
        <v>1431</v>
      </c>
    </row>
    <row r="88" ht="15.75" customHeight="1">
      <c r="A88" s="291">
        <v>46288.0</v>
      </c>
      <c r="B88" s="1">
        <f t="shared" si="1"/>
        <v>46288</v>
      </c>
      <c r="C88" s="281">
        <v>40.0</v>
      </c>
      <c r="D88" s="281">
        <v>31.0</v>
      </c>
      <c r="E88" s="1">
        <f t="shared" si="2"/>
        <v>1.290322581</v>
      </c>
      <c r="F88" s="281" t="s">
        <v>1274</v>
      </c>
      <c r="G88" s="282">
        <v>0.34453703703703703</v>
      </c>
      <c r="H88" s="282">
        <v>0.3862847222222222</v>
      </c>
      <c r="I88" s="281"/>
      <c r="J88" s="292">
        <f t="shared" si="3"/>
        <v>60</v>
      </c>
      <c r="K88" s="1" t="b">
        <f t="shared" si="4"/>
        <v>0</v>
      </c>
      <c r="L88" s="1">
        <f t="shared" si="5"/>
        <v>1.65</v>
      </c>
      <c r="M88" s="1">
        <f t="shared" si="6"/>
        <v>1.2</v>
      </c>
      <c r="N88" s="292">
        <f t="shared" si="7"/>
        <v>60</v>
      </c>
      <c r="O88" s="1">
        <f t="shared" si="8"/>
        <v>87.12</v>
      </c>
      <c r="P88" s="292">
        <f t="shared" si="9"/>
        <v>300</v>
      </c>
      <c r="Q88" s="1">
        <f t="shared" si="10"/>
        <v>87.12</v>
      </c>
      <c r="R88" s="281"/>
      <c r="S88" s="281"/>
      <c r="T88" s="1">
        <f t="shared" si="12"/>
        <v>0</v>
      </c>
      <c r="W88" s="1" t="s">
        <v>1432</v>
      </c>
    </row>
    <row r="89" ht="15.75" customHeight="1">
      <c r="A89" s="291">
        <v>46288.0</v>
      </c>
      <c r="B89" s="1">
        <f t="shared" si="1"/>
        <v>46288</v>
      </c>
      <c r="C89" s="281">
        <v>49.0</v>
      </c>
      <c r="D89" s="281">
        <v>33.0</v>
      </c>
      <c r="E89" s="1">
        <f t="shared" si="2"/>
        <v>1.484848485</v>
      </c>
      <c r="F89" s="281" t="s">
        <v>811</v>
      </c>
      <c r="G89" s="282">
        <v>0.5131134259259259</v>
      </c>
      <c r="H89" s="282">
        <v>0.554837962962963</v>
      </c>
      <c r="I89" s="281"/>
      <c r="J89" s="292">
        <f t="shared" si="3"/>
        <v>60</v>
      </c>
      <c r="K89" s="1" t="b">
        <f t="shared" si="4"/>
        <v>0</v>
      </c>
      <c r="L89" s="1">
        <f t="shared" si="5"/>
        <v>1.65</v>
      </c>
      <c r="M89" s="1">
        <f t="shared" si="6"/>
        <v>1</v>
      </c>
      <c r="N89" s="292">
        <f t="shared" si="7"/>
        <v>60</v>
      </c>
      <c r="O89" s="1">
        <f t="shared" si="8"/>
        <v>88.935</v>
      </c>
      <c r="P89" s="292">
        <f t="shared" si="9"/>
        <v>300</v>
      </c>
      <c r="Q89" s="1">
        <f t="shared" si="10"/>
        <v>88.935</v>
      </c>
      <c r="R89" s="281"/>
      <c r="S89" s="281"/>
      <c r="T89" s="1">
        <f t="shared" si="12"/>
        <v>0</v>
      </c>
      <c r="W89" s="1" t="s">
        <v>1433</v>
      </c>
    </row>
    <row r="90" ht="15.75" customHeight="1">
      <c r="A90" s="291">
        <v>46290.0</v>
      </c>
      <c r="B90" s="1">
        <f t="shared" si="1"/>
        <v>46290</v>
      </c>
      <c r="C90" s="281">
        <v>39.0</v>
      </c>
      <c r="D90" s="281">
        <v>4.0</v>
      </c>
      <c r="E90" s="1">
        <f t="shared" si="2"/>
        <v>9.75</v>
      </c>
      <c r="F90" s="281" t="s">
        <v>1274</v>
      </c>
      <c r="G90" s="282">
        <v>0.3013888888888889</v>
      </c>
      <c r="H90" s="282">
        <v>0.3159722222222222</v>
      </c>
      <c r="I90" s="281"/>
      <c r="J90" s="292">
        <f t="shared" si="3"/>
        <v>21</v>
      </c>
      <c r="K90" s="1" t="b">
        <f t="shared" si="4"/>
        <v>1</v>
      </c>
      <c r="L90" s="1">
        <f t="shared" si="5"/>
        <v>1</v>
      </c>
      <c r="M90" s="1">
        <f t="shared" si="6"/>
        <v>1.2</v>
      </c>
      <c r="N90" s="292">
        <f t="shared" si="7"/>
        <v>21</v>
      </c>
      <c r="O90" s="1">
        <f t="shared" si="8"/>
        <v>51.48</v>
      </c>
      <c r="P90" s="292">
        <f t="shared" si="9"/>
        <v>105</v>
      </c>
      <c r="Q90" s="1">
        <f t="shared" si="10"/>
        <v>51.48</v>
      </c>
      <c r="R90" s="281">
        <v>1.0</v>
      </c>
      <c r="S90" s="281" t="s">
        <v>1434</v>
      </c>
      <c r="T90" s="1">
        <f t="shared" si="12"/>
        <v>1</v>
      </c>
      <c r="W90" s="1" t="s">
        <v>1435</v>
      </c>
    </row>
    <row r="91" ht="15.75" customHeight="1">
      <c r="A91" s="291">
        <v>46290.0</v>
      </c>
      <c r="B91" s="1">
        <f t="shared" si="1"/>
        <v>46290</v>
      </c>
      <c r="C91" s="281">
        <v>78.0</v>
      </c>
      <c r="D91" s="281">
        <v>12.0</v>
      </c>
      <c r="E91" s="1">
        <f t="shared" si="2"/>
        <v>6.5</v>
      </c>
      <c r="F91" s="281" t="s">
        <v>1274</v>
      </c>
      <c r="G91" s="282">
        <v>0.3159722222222222</v>
      </c>
      <c r="H91" s="282">
        <v>0.35625</v>
      </c>
      <c r="I91" s="281"/>
      <c r="J91" s="292">
        <f t="shared" si="3"/>
        <v>58</v>
      </c>
      <c r="K91" s="1" t="b">
        <f t="shared" si="4"/>
        <v>0</v>
      </c>
      <c r="L91" s="1">
        <f t="shared" si="5"/>
        <v>0.6</v>
      </c>
      <c r="M91" s="1">
        <f t="shared" si="6"/>
        <v>1.2</v>
      </c>
      <c r="N91" s="292">
        <f t="shared" si="7"/>
        <v>58</v>
      </c>
      <c r="O91" s="1">
        <f t="shared" si="8"/>
        <v>61.776</v>
      </c>
      <c r="P91" s="292">
        <f t="shared" si="9"/>
        <v>290</v>
      </c>
      <c r="Q91" s="1">
        <f t="shared" si="10"/>
        <v>61.776</v>
      </c>
      <c r="R91" s="281"/>
      <c r="S91" s="281"/>
      <c r="T91" s="1">
        <f t="shared" si="12"/>
        <v>0</v>
      </c>
      <c r="W91" s="1" t="s">
        <v>1436</v>
      </c>
    </row>
    <row r="92" ht="15.75" customHeight="1">
      <c r="A92" s="291">
        <v>46290.0</v>
      </c>
      <c r="B92" s="1">
        <f t="shared" si="1"/>
        <v>46290</v>
      </c>
      <c r="C92" s="281">
        <v>56.0</v>
      </c>
      <c r="D92" s="281">
        <v>35.0</v>
      </c>
      <c r="E92" s="1">
        <f t="shared" si="2"/>
        <v>1.6</v>
      </c>
      <c r="F92" s="281" t="s">
        <v>1437</v>
      </c>
      <c r="G92" s="282">
        <v>0.35694444444444445</v>
      </c>
      <c r="H92" s="282">
        <v>0.4041666666666667</v>
      </c>
      <c r="I92" s="281"/>
      <c r="J92" s="292">
        <f t="shared" si="3"/>
        <v>68</v>
      </c>
      <c r="K92" s="1" t="b">
        <f t="shared" si="4"/>
        <v>0</v>
      </c>
      <c r="L92" s="1">
        <f t="shared" si="5"/>
        <v>1.65</v>
      </c>
      <c r="M92" s="1">
        <f t="shared" si="6"/>
        <v>1</v>
      </c>
      <c r="N92" s="292">
        <f t="shared" si="7"/>
        <v>68</v>
      </c>
      <c r="O92" s="1">
        <f t="shared" si="8"/>
        <v>101.64</v>
      </c>
      <c r="P92" s="292">
        <f t="shared" si="9"/>
        <v>340</v>
      </c>
      <c r="Q92" s="1">
        <f t="shared" si="10"/>
        <v>101.64</v>
      </c>
      <c r="R92" s="281"/>
      <c r="S92" s="281"/>
      <c r="T92" s="1">
        <f t="shared" si="12"/>
        <v>0</v>
      </c>
      <c r="W92" s="1" t="s">
        <v>1438</v>
      </c>
    </row>
    <row r="93" ht="15.75" customHeight="1">
      <c r="A93" s="291">
        <v>46290.0</v>
      </c>
      <c r="B93" s="1">
        <f t="shared" si="1"/>
        <v>46290</v>
      </c>
      <c r="C93" s="281">
        <v>37.0</v>
      </c>
      <c r="D93" s="281">
        <v>24.0</v>
      </c>
      <c r="E93" s="1">
        <f t="shared" si="2"/>
        <v>1.541666667</v>
      </c>
      <c r="F93" s="281" t="s">
        <v>1238</v>
      </c>
      <c r="G93" s="282">
        <v>0.4041666666666667</v>
      </c>
      <c r="H93" s="282">
        <v>0.43819444444444444</v>
      </c>
      <c r="I93" s="281"/>
      <c r="J93" s="292">
        <f t="shared" si="3"/>
        <v>49</v>
      </c>
      <c r="K93" s="1" t="b">
        <f t="shared" si="4"/>
        <v>0</v>
      </c>
      <c r="L93" s="1">
        <f t="shared" si="5"/>
        <v>1.65</v>
      </c>
      <c r="M93" s="1">
        <f t="shared" si="6"/>
        <v>1.2</v>
      </c>
      <c r="N93" s="292">
        <f t="shared" si="7"/>
        <v>49</v>
      </c>
      <c r="O93" s="1">
        <f t="shared" si="8"/>
        <v>80.586</v>
      </c>
      <c r="P93" s="292">
        <f t="shared" si="9"/>
        <v>245</v>
      </c>
      <c r="Q93" s="1">
        <f t="shared" si="10"/>
        <v>80.586</v>
      </c>
      <c r="R93" s="281"/>
      <c r="S93" s="281"/>
      <c r="T93" s="1">
        <f t="shared" si="12"/>
        <v>0</v>
      </c>
      <c r="W93" s="1" t="s">
        <v>1439</v>
      </c>
    </row>
    <row r="94" ht="15.75" customHeight="1">
      <c r="A94" s="291">
        <v>46290.0</v>
      </c>
      <c r="B94" s="1">
        <f t="shared" si="1"/>
        <v>46290</v>
      </c>
      <c r="C94" s="281">
        <v>9.0</v>
      </c>
      <c r="D94" s="281">
        <v>7.0</v>
      </c>
      <c r="E94" s="1">
        <f t="shared" si="2"/>
        <v>1.285714286</v>
      </c>
      <c r="F94" s="281" t="s">
        <v>811</v>
      </c>
      <c r="G94" s="282">
        <v>0.6076388888888888</v>
      </c>
      <c r="H94" s="282">
        <v>0.61875</v>
      </c>
      <c r="I94" s="281"/>
      <c r="J94" s="292">
        <f t="shared" si="3"/>
        <v>16</v>
      </c>
      <c r="K94" s="1" t="b">
        <f t="shared" si="4"/>
        <v>1</v>
      </c>
      <c r="L94" s="1">
        <f t="shared" si="5"/>
        <v>1</v>
      </c>
      <c r="M94" s="1">
        <f t="shared" si="6"/>
        <v>1</v>
      </c>
      <c r="N94" s="292">
        <f t="shared" si="7"/>
        <v>16</v>
      </c>
      <c r="O94" s="1">
        <f t="shared" si="8"/>
        <v>9.9</v>
      </c>
      <c r="P94" s="292">
        <f t="shared" si="9"/>
        <v>80</v>
      </c>
      <c r="Q94" s="1">
        <f t="shared" si="10"/>
        <v>9.9</v>
      </c>
      <c r="R94" s="281"/>
      <c r="S94" s="281"/>
      <c r="T94" s="1">
        <f t="shared" si="12"/>
        <v>0</v>
      </c>
      <c r="W94" s="1" t="s">
        <v>1440</v>
      </c>
    </row>
    <row r="95" ht="15.75" customHeight="1">
      <c r="A95" s="291">
        <v>46290.0</v>
      </c>
      <c r="B95" s="1">
        <f t="shared" si="1"/>
        <v>46290</v>
      </c>
      <c r="C95" s="281">
        <v>1.0</v>
      </c>
      <c r="D95" s="281">
        <v>1.0</v>
      </c>
      <c r="E95" s="1">
        <f t="shared" si="2"/>
        <v>1</v>
      </c>
      <c r="F95" s="281" t="s">
        <v>811</v>
      </c>
      <c r="G95" s="282">
        <v>0.6201388888888889</v>
      </c>
      <c r="H95" s="282">
        <v>0.625</v>
      </c>
      <c r="I95" s="281"/>
      <c r="J95" s="292">
        <f t="shared" si="3"/>
        <v>7</v>
      </c>
      <c r="K95" s="1" t="b">
        <f t="shared" si="4"/>
        <v>1</v>
      </c>
      <c r="L95" s="1">
        <f t="shared" si="5"/>
        <v>1</v>
      </c>
      <c r="M95" s="1">
        <f t="shared" si="6"/>
        <v>1</v>
      </c>
      <c r="N95" s="292">
        <f t="shared" si="7"/>
        <v>15</v>
      </c>
      <c r="O95" s="1">
        <f t="shared" si="8"/>
        <v>1.1</v>
      </c>
      <c r="P95" s="292">
        <f t="shared" si="9"/>
        <v>75</v>
      </c>
      <c r="Q95" s="1">
        <f t="shared" si="10"/>
        <v>1.1</v>
      </c>
      <c r="R95" s="281"/>
      <c r="S95" s="281"/>
      <c r="T95" s="1">
        <f t="shared" si="12"/>
        <v>0</v>
      </c>
      <c r="W95" s="1" t="s">
        <v>1441</v>
      </c>
    </row>
    <row r="96" ht="15.75" customHeight="1">
      <c r="A96" s="291">
        <v>46292.0</v>
      </c>
      <c r="B96" s="1">
        <f t="shared" si="1"/>
        <v>46292</v>
      </c>
      <c r="C96" s="281">
        <v>13.0</v>
      </c>
      <c r="D96" s="281">
        <v>3.0</v>
      </c>
      <c r="E96" s="1">
        <f t="shared" si="2"/>
        <v>4.333333333</v>
      </c>
      <c r="F96" s="281" t="s">
        <v>1238</v>
      </c>
      <c r="G96" s="282">
        <v>0.30625</v>
      </c>
      <c r="H96" s="282">
        <v>0.3333333333333333</v>
      </c>
      <c r="I96" s="281"/>
      <c r="J96" s="292">
        <f t="shared" si="3"/>
        <v>39</v>
      </c>
      <c r="K96" s="1" t="b">
        <f t="shared" si="4"/>
        <v>1</v>
      </c>
      <c r="L96" s="1">
        <f t="shared" si="5"/>
        <v>1</v>
      </c>
      <c r="M96" s="1">
        <f t="shared" si="6"/>
        <v>1.2</v>
      </c>
      <c r="N96" s="292">
        <f t="shared" si="7"/>
        <v>39</v>
      </c>
      <c r="O96" s="1">
        <f t="shared" si="8"/>
        <v>17.16</v>
      </c>
      <c r="P96" s="292">
        <f t="shared" si="9"/>
        <v>195</v>
      </c>
      <c r="Q96" s="1">
        <f t="shared" si="10"/>
        <v>17.16</v>
      </c>
      <c r="R96" s="281"/>
      <c r="S96" s="281"/>
      <c r="T96" s="1">
        <f t="shared" si="12"/>
        <v>1</v>
      </c>
      <c r="W96" s="1" t="s">
        <v>1442</v>
      </c>
    </row>
    <row r="97" ht="15.75" customHeight="1">
      <c r="A97" s="291">
        <v>46292.0</v>
      </c>
      <c r="B97" s="1">
        <f t="shared" si="1"/>
        <v>46292</v>
      </c>
      <c r="C97" s="281">
        <v>63.0</v>
      </c>
      <c r="D97" s="281">
        <v>8.0</v>
      </c>
      <c r="E97" s="1">
        <f t="shared" si="2"/>
        <v>7.875</v>
      </c>
      <c r="F97" s="281" t="s">
        <v>1238</v>
      </c>
      <c r="G97" s="282">
        <v>0.3333333333333333</v>
      </c>
      <c r="H97" s="282">
        <v>0.3416666666666667</v>
      </c>
      <c r="I97" s="281"/>
      <c r="J97" s="292">
        <f t="shared" si="3"/>
        <v>12</v>
      </c>
      <c r="K97" s="1" t="b">
        <f t="shared" si="4"/>
        <v>1</v>
      </c>
      <c r="L97" s="1">
        <f t="shared" si="5"/>
        <v>1</v>
      </c>
      <c r="M97" s="1">
        <f t="shared" si="6"/>
        <v>1.2</v>
      </c>
      <c r="N97" s="292">
        <f t="shared" si="7"/>
        <v>15</v>
      </c>
      <c r="O97" s="1">
        <f t="shared" si="8"/>
        <v>83.16</v>
      </c>
      <c r="P97" s="292">
        <f t="shared" si="9"/>
        <v>75</v>
      </c>
      <c r="Q97" s="1">
        <f t="shared" si="10"/>
        <v>75</v>
      </c>
      <c r="R97" s="281"/>
      <c r="S97" s="281"/>
      <c r="T97" s="1">
        <f t="shared" si="12"/>
        <v>0</v>
      </c>
      <c r="W97" s="1" t="s">
        <v>1443</v>
      </c>
    </row>
    <row r="98" ht="15.75" customHeight="1">
      <c r="A98" s="291">
        <v>46292.0</v>
      </c>
      <c r="B98" s="1">
        <f t="shared" si="1"/>
        <v>46292</v>
      </c>
      <c r="C98" s="281">
        <v>45.0</v>
      </c>
      <c r="D98" s="281">
        <v>10.0</v>
      </c>
      <c r="E98" s="1">
        <f t="shared" si="2"/>
        <v>4.5</v>
      </c>
      <c r="F98" s="281" t="s">
        <v>1274</v>
      </c>
      <c r="G98" s="282">
        <v>0.33402777777777776</v>
      </c>
      <c r="H98" s="282">
        <v>0.35833333333333334</v>
      </c>
      <c r="I98" s="281"/>
      <c r="J98" s="292">
        <f t="shared" si="3"/>
        <v>35</v>
      </c>
      <c r="K98" s="1" t="b">
        <f t="shared" si="4"/>
        <v>0</v>
      </c>
      <c r="L98" s="1">
        <f t="shared" si="5"/>
        <v>0.65</v>
      </c>
      <c r="M98" s="1">
        <f t="shared" si="6"/>
        <v>1.2</v>
      </c>
      <c r="N98" s="292">
        <f t="shared" si="7"/>
        <v>35</v>
      </c>
      <c r="O98" s="1">
        <f t="shared" si="8"/>
        <v>38.61</v>
      </c>
      <c r="P98" s="292">
        <f t="shared" si="9"/>
        <v>175</v>
      </c>
      <c r="Q98" s="1">
        <f t="shared" si="10"/>
        <v>38.61</v>
      </c>
      <c r="R98" s="281"/>
      <c r="S98" s="281"/>
      <c r="T98" s="1">
        <f t="shared" si="12"/>
        <v>0</v>
      </c>
      <c r="W98" s="1" t="s">
        <v>1444</v>
      </c>
    </row>
    <row r="99" ht="15.75" customHeight="1">
      <c r="A99" s="291">
        <v>46292.0</v>
      </c>
      <c r="B99" s="1">
        <f t="shared" si="1"/>
        <v>46292</v>
      </c>
      <c r="C99" s="281">
        <v>244.0</v>
      </c>
      <c r="D99" s="281">
        <v>20.0</v>
      </c>
      <c r="E99" s="1">
        <f t="shared" si="2"/>
        <v>12.2</v>
      </c>
      <c r="F99" s="281" t="s">
        <v>1274</v>
      </c>
      <c r="G99" s="282">
        <v>0.3590277777777778</v>
      </c>
      <c r="H99" s="282">
        <v>0.44305555555555554</v>
      </c>
      <c r="I99" s="281"/>
      <c r="J99" s="292">
        <f t="shared" si="3"/>
        <v>121</v>
      </c>
      <c r="K99" s="1" t="b">
        <f t="shared" si="4"/>
        <v>0</v>
      </c>
      <c r="L99" s="1">
        <f t="shared" si="5"/>
        <v>0.45</v>
      </c>
      <c r="M99" s="1">
        <f t="shared" si="6"/>
        <v>1.2</v>
      </c>
      <c r="N99" s="292">
        <f t="shared" si="7"/>
        <v>121</v>
      </c>
      <c r="O99" s="1">
        <f t="shared" si="8"/>
        <v>144.936</v>
      </c>
      <c r="P99" s="292">
        <f t="shared" si="9"/>
        <v>605</v>
      </c>
      <c r="Q99" s="1">
        <f t="shared" si="10"/>
        <v>144.936</v>
      </c>
      <c r="R99" s="281"/>
      <c r="S99" s="281"/>
      <c r="T99" s="1">
        <f t="shared" si="12"/>
        <v>0</v>
      </c>
      <c r="W99" s="1" t="s">
        <v>1445</v>
      </c>
    </row>
    <row r="100" ht="15.75" customHeight="1">
      <c r="A100" s="291">
        <v>46292.0</v>
      </c>
      <c r="B100" s="1">
        <f t="shared" si="1"/>
        <v>46292</v>
      </c>
      <c r="C100" s="281">
        <v>74.0</v>
      </c>
      <c r="D100" s="281">
        <v>50.0</v>
      </c>
      <c r="E100" s="1">
        <f t="shared" si="2"/>
        <v>1.48</v>
      </c>
      <c r="F100" s="281" t="s">
        <v>1238</v>
      </c>
      <c r="G100" s="282">
        <v>0.44722222222222224</v>
      </c>
      <c r="H100" s="282">
        <v>0.5458333333333333</v>
      </c>
      <c r="I100" s="281">
        <v>68.0</v>
      </c>
      <c r="J100" s="292">
        <f t="shared" si="3"/>
        <v>74</v>
      </c>
      <c r="K100" s="1" t="b">
        <f t="shared" si="4"/>
        <v>0</v>
      </c>
      <c r="L100" s="1">
        <f t="shared" si="5"/>
        <v>1.65</v>
      </c>
      <c r="M100" s="1">
        <f t="shared" si="6"/>
        <v>1.2</v>
      </c>
      <c r="N100" s="292">
        <f t="shared" si="7"/>
        <v>74</v>
      </c>
      <c r="O100" s="1">
        <f t="shared" si="8"/>
        <v>161.172</v>
      </c>
      <c r="P100" s="292">
        <f t="shared" si="9"/>
        <v>370</v>
      </c>
      <c r="Q100" s="1">
        <f t="shared" si="10"/>
        <v>161.172</v>
      </c>
      <c r="R100" s="281"/>
      <c r="S100" s="281"/>
      <c r="T100" s="1">
        <f t="shared" si="12"/>
        <v>0</v>
      </c>
      <c r="U100" s="68" t="s">
        <v>1446</v>
      </c>
      <c r="W100" s="1" t="s">
        <v>1447</v>
      </c>
    </row>
    <row r="101" ht="15.75" customHeight="1">
      <c r="A101" s="291">
        <v>46292.0</v>
      </c>
      <c r="B101" s="1">
        <f t="shared" si="1"/>
        <v>46292</v>
      </c>
      <c r="C101" s="281">
        <v>9.0</v>
      </c>
      <c r="D101" s="281">
        <v>5.0</v>
      </c>
      <c r="E101" s="1">
        <f t="shared" si="2"/>
        <v>1.8</v>
      </c>
      <c r="F101" s="281" t="s">
        <v>811</v>
      </c>
      <c r="G101" s="282">
        <v>0.5520833333333334</v>
      </c>
      <c r="H101" s="282">
        <v>0.5611111111111111</v>
      </c>
      <c r="I101" s="281"/>
      <c r="J101" s="292">
        <f t="shared" si="3"/>
        <v>13</v>
      </c>
      <c r="K101" s="1" t="b">
        <f t="shared" si="4"/>
        <v>1</v>
      </c>
      <c r="L101" s="1">
        <f t="shared" si="5"/>
        <v>1</v>
      </c>
      <c r="M101" s="1">
        <f t="shared" si="6"/>
        <v>1</v>
      </c>
      <c r="N101" s="292">
        <f t="shared" si="7"/>
        <v>15</v>
      </c>
      <c r="O101" s="1">
        <f t="shared" si="8"/>
        <v>9.9</v>
      </c>
      <c r="P101" s="292">
        <f t="shared" si="9"/>
        <v>75</v>
      </c>
      <c r="Q101" s="1">
        <f t="shared" si="10"/>
        <v>9.9</v>
      </c>
      <c r="R101" s="281"/>
      <c r="S101" s="281"/>
      <c r="T101" s="1">
        <f t="shared" si="12"/>
        <v>0</v>
      </c>
      <c r="W101" s="1" t="s">
        <v>1448</v>
      </c>
    </row>
    <row r="102" ht="15.75" customHeight="1">
      <c r="A102" s="291">
        <v>46292.0</v>
      </c>
      <c r="B102" s="1">
        <f t="shared" si="1"/>
        <v>46292</v>
      </c>
      <c r="C102" s="281">
        <v>4.0</v>
      </c>
      <c r="D102" s="281">
        <v>2.0</v>
      </c>
      <c r="E102" s="1">
        <f t="shared" si="2"/>
        <v>2</v>
      </c>
      <c r="F102" s="281" t="s">
        <v>811</v>
      </c>
      <c r="G102" s="282">
        <v>0.5611111111111111</v>
      </c>
      <c r="H102" s="282">
        <v>0.6541666666666667</v>
      </c>
      <c r="I102" s="281"/>
      <c r="J102" s="292">
        <f t="shared" si="3"/>
        <v>134</v>
      </c>
      <c r="K102" s="1" t="b">
        <f t="shared" si="4"/>
        <v>1</v>
      </c>
      <c r="L102" s="1">
        <f t="shared" si="5"/>
        <v>1</v>
      </c>
      <c r="M102" s="1">
        <f t="shared" si="6"/>
        <v>1</v>
      </c>
      <c r="N102" s="292">
        <f t="shared" si="7"/>
        <v>134</v>
      </c>
      <c r="O102" s="1">
        <f t="shared" si="8"/>
        <v>4.4</v>
      </c>
      <c r="P102" s="292">
        <f t="shared" si="9"/>
        <v>670</v>
      </c>
      <c r="Q102" s="1">
        <f t="shared" si="10"/>
        <v>4.4</v>
      </c>
      <c r="R102" s="281"/>
      <c r="S102" s="281"/>
      <c r="T102" s="1">
        <f t="shared" si="12"/>
        <v>0</v>
      </c>
      <c r="W102" s="1" t="s">
        <v>1449</v>
      </c>
    </row>
    <row r="103" ht="15.75" customHeight="1">
      <c r="A103" s="291">
        <v>46293.0</v>
      </c>
      <c r="B103" s="1">
        <f t="shared" si="1"/>
        <v>46293</v>
      </c>
      <c r="C103" s="281">
        <v>4.0</v>
      </c>
      <c r="D103" s="281">
        <v>3.0</v>
      </c>
      <c r="E103" s="1">
        <f t="shared" si="2"/>
        <v>1.333333333</v>
      </c>
      <c r="F103" s="281" t="s">
        <v>811</v>
      </c>
      <c r="G103" s="299">
        <v>0.3340162037037037</v>
      </c>
      <c r="H103" s="299">
        <v>0.3448726851851852</v>
      </c>
      <c r="I103" s="281"/>
      <c r="J103" s="300">
        <f t="shared" si="3"/>
        <v>16</v>
      </c>
      <c r="K103" s="1" t="b">
        <f t="shared" si="4"/>
        <v>1</v>
      </c>
      <c r="L103" s="1">
        <f t="shared" si="5"/>
        <v>1</v>
      </c>
      <c r="M103" s="1">
        <f t="shared" si="6"/>
        <v>1</v>
      </c>
      <c r="N103" s="300">
        <f t="shared" si="7"/>
        <v>16</v>
      </c>
      <c r="O103" s="1">
        <f t="shared" si="8"/>
        <v>4.4</v>
      </c>
      <c r="P103" s="300">
        <f t="shared" si="9"/>
        <v>80</v>
      </c>
      <c r="Q103" s="1">
        <f t="shared" si="10"/>
        <v>4.4</v>
      </c>
      <c r="R103" s="281"/>
      <c r="S103" s="281"/>
      <c r="T103" s="1">
        <f t="shared" si="12"/>
        <v>1</v>
      </c>
      <c r="W103" s="1" t="s">
        <v>1450</v>
      </c>
    </row>
    <row r="104" ht="15.75" customHeight="1">
      <c r="A104" s="291">
        <v>46293.0</v>
      </c>
      <c r="B104" s="1">
        <f t="shared" si="1"/>
        <v>46293</v>
      </c>
      <c r="C104" s="281">
        <v>34.0</v>
      </c>
      <c r="D104" s="281">
        <v>8.0</v>
      </c>
      <c r="E104" s="1">
        <f t="shared" si="2"/>
        <v>4.25</v>
      </c>
      <c r="F104" s="281" t="s">
        <v>1274</v>
      </c>
      <c r="G104" s="299">
        <v>0.306087962962963</v>
      </c>
      <c r="H104" s="299">
        <v>0.33336805555555554</v>
      </c>
      <c r="I104" s="281"/>
      <c r="J104" s="300">
        <f t="shared" si="3"/>
        <v>39</v>
      </c>
      <c r="K104" s="1" t="b">
        <f t="shared" si="4"/>
        <v>1</v>
      </c>
      <c r="L104" s="1">
        <f t="shared" si="5"/>
        <v>1</v>
      </c>
      <c r="M104" s="1">
        <f t="shared" si="6"/>
        <v>1.2</v>
      </c>
      <c r="N104" s="300">
        <f t="shared" si="7"/>
        <v>39</v>
      </c>
      <c r="O104" s="1">
        <f t="shared" si="8"/>
        <v>44.88</v>
      </c>
      <c r="P104" s="300">
        <f t="shared" si="9"/>
        <v>195</v>
      </c>
      <c r="Q104" s="1">
        <f t="shared" si="10"/>
        <v>44.88</v>
      </c>
      <c r="R104" s="281"/>
      <c r="S104" s="281"/>
      <c r="T104" s="1">
        <f t="shared" si="12"/>
        <v>0</v>
      </c>
      <c r="W104" s="1" t="s">
        <v>1451</v>
      </c>
    </row>
    <row r="105" ht="15.75" customHeight="1">
      <c r="A105" s="291">
        <v>46293.0</v>
      </c>
      <c r="B105" s="1">
        <f t="shared" si="1"/>
        <v>46293</v>
      </c>
      <c r="C105" s="281">
        <v>48.0</v>
      </c>
      <c r="D105" s="281">
        <v>7.0</v>
      </c>
      <c r="E105" s="1">
        <f t="shared" si="2"/>
        <v>6.857142857</v>
      </c>
      <c r="F105" s="281" t="s">
        <v>1274</v>
      </c>
      <c r="G105" s="299">
        <v>0.34528935185185183</v>
      </c>
      <c r="H105" s="299">
        <v>0.3665162037037037</v>
      </c>
      <c r="I105" s="281"/>
      <c r="J105" s="300">
        <f t="shared" si="3"/>
        <v>31</v>
      </c>
      <c r="K105" s="1" t="b">
        <f t="shared" si="4"/>
        <v>1</v>
      </c>
      <c r="L105" s="1">
        <f t="shared" si="5"/>
        <v>1</v>
      </c>
      <c r="M105" s="1">
        <f t="shared" si="6"/>
        <v>1.2</v>
      </c>
      <c r="N105" s="300">
        <f t="shared" si="7"/>
        <v>31</v>
      </c>
      <c r="O105" s="1">
        <f t="shared" si="8"/>
        <v>63.36</v>
      </c>
      <c r="P105" s="300">
        <f t="shared" si="9"/>
        <v>155</v>
      </c>
      <c r="Q105" s="1">
        <f t="shared" si="10"/>
        <v>63.36</v>
      </c>
      <c r="R105" s="281"/>
      <c r="S105" s="281"/>
      <c r="T105" s="1">
        <f t="shared" si="12"/>
        <v>0</v>
      </c>
      <c r="W105" s="1" t="s">
        <v>1452</v>
      </c>
    </row>
    <row r="106" ht="15.75" customHeight="1">
      <c r="A106" s="291">
        <v>46293.0</v>
      </c>
      <c r="B106" s="1">
        <f t="shared" si="1"/>
        <v>46293</v>
      </c>
      <c r="C106" s="281">
        <v>8.0</v>
      </c>
      <c r="D106" s="281">
        <v>3.0</v>
      </c>
      <c r="E106" s="1">
        <f t="shared" si="2"/>
        <v>2.666666667</v>
      </c>
      <c r="F106" s="281" t="s">
        <v>1238</v>
      </c>
      <c r="G106" s="299">
        <v>0.3449652777777778</v>
      </c>
      <c r="H106" s="299">
        <v>0.3537962962962963</v>
      </c>
      <c r="I106" s="281"/>
      <c r="J106" s="300">
        <f t="shared" si="3"/>
        <v>13</v>
      </c>
      <c r="K106" s="1" t="b">
        <f t="shared" si="4"/>
        <v>1</v>
      </c>
      <c r="L106" s="1">
        <f t="shared" si="5"/>
        <v>1</v>
      </c>
      <c r="M106" s="1">
        <f t="shared" si="6"/>
        <v>1.2</v>
      </c>
      <c r="N106" s="300">
        <f t="shared" si="7"/>
        <v>15</v>
      </c>
      <c r="O106" s="1">
        <f t="shared" si="8"/>
        <v>10.56</v>
      </c>
      <c r="P106" s="300">
        <f t="shared" si="9"/>
        <v>75</v>
      </c>
      <c r="Q106" s="1">
        <f t="shared" si="10"/>
        <v>10.56</v>
      </c>
      <c r="R106" s="281"/>
      <c r="S106" s="281"/>
      <c r="T106" s="1">
        <f t="shared" si="12"/>
        <v>0</v>
      </c>
      <c r="W106" s="1" t="s">
        <v>1453</v>
      </c>
    </row>
    <row r="107" ht="15.75" customHeight="1">
      <c r="A107" s="291">
        <v>46293.0</v>
      </c>
      <c r="B107" s="1">
        <f t="shared" si="1"/>
        <v>46293</v>
      </c>
      <c r="C107" s="281">
        <v>242.0</v>
      </c>
      <c r="D107" s="281">
        <v>63.0</v>
      </c>
      <c r="E107" s="1">
        <f t="shared" si="2"/>
        <v>3.841269841</v>
      </c>
      <c r="F107" s="281" t="s">
        <v>1274</v>
      </c>
      <c r="G107" s="299">
        <v>0.36701388888888886</v>
      </c>
      <c r="H107" s="299">
        <v>0.562974537037037</v>
      </c>
      <c r="I107" s="281">
        <v>71.0</v>
      </c>
      <c r="J107" s="300">
        <f t="shared" si="3"/>
        <v>211</v>
      </c>
      <c r="K107" s="1" t="b">
        <f t="shared" si="4"/>
        <v>0</v>
      </c>
      <c r="L107" s="1">
        <f t="shared" si="5"/>
        <v>0.82</v>
      </c>
      <c r="M107" s="1">
        <f t="shared" si="6"/>
        <v>1.2</v>
      </c>
      <c r="N107" s="300">
        <f t="shared" si="7"/>
        <v>211</v>
      </c>
      <c r="O107" s="1">
        <f t="shared" si="8"/>
        <v>261.9408</v>
      </c>
      <c r="P107" s="300">
        <f t="shared" si="9"/>
        <v>1055</v>
      </c>
      <c r="Q107" s="1">
        <f t="shared" si="10"/>
        <v>261.9408</v>
      </c>
      <c r="R107" s="281"/>
      <c r="S107" s="281"/>
      <c r="T107" s="1">
        <f t="shared" si="12"/>
        <v>0</v>
      </c>
      <c r="U107" s="68" t="s">
        <v>1454</v>
      </c>
      <c r="W107" s="1" t="s">
        <v>1455</v>
      </c>
    </row>
    <row r="108" ht="15.75" customHeight="1">
      <c r="A108" s="291">
        <v>46294.0</v>
      </c>
      <c r="B108" s="1">
        <f t="shared" si="1"/>
        <v>46294</v>
      </c>
      <c r="C108" s="281">
        <v>3.0</v>
      </c>
      <c r="D108" s="281">
        <v>2.0</v>
      </c>
      <c r="E108" s="1">
        <f t="shared" si="2"/>
        <v>1.5</v>
      </c>
      <c r="F108" s="281" t="s">
        <v>811</v>
      </c>
      <c r="G108" s="299">
        <v>0.303287037037037</v>
      </c>
      <c r="H108" s="299">
        <v>0.31556712962962963</v>
      </c>
      <c r="I108" s="281"/>
      <c r="J108" s="300">
        <f t="shared" si="3"/>
        <v>18</v>
      </c>
      <c r="K108" s="1" t="b">
        <f t="shared" si="4"/>
        <v>1</v>
      </c>
      <c r="L108" s="1">
        <f t="shared" si="5"/>
        <v>1</v>
      </c>
      <c r="M108" s="1">
        <f t="shared" si="6"/>
        <v>1</v>
      </c>
      <c r="N108" s="300">
        <f t="shared" si="7"/>
        <v>18</v>
      </c>
      <c r="O108" s="1">
        <f t="shared" si="8"/>
        <v>3.3</v>
      </c>
      <c r="P108" s="300">
        <f t="shared" si="9"/>
        <v>90</v>
      </c>
      <c r="Q108" s="1">
        <f t="shared" si="10"/>
        <v>3.3</v>
      </c>
      <c r="R108" s="281">
        <v>2.0</v>
      </c>
      <c r="S108" s="281" t="s">
        <v>1456</v>
      </c>
      <c r="T108" s="1">
        <f t="shared" si="12"/>
        <v>1</v>
      </c>
      <c r="W108" s="1" t="s">
        <v>1457</v>
      </c>
    </row>
    <row r="109" ht="15.75" customHeight="1">
      <c r="A109" s="291">
        <v>46294.0</v>
      </c>
      <c r="B109" s="1">
        <f t="shared" si="1"/>
        <v>46294</v>
      </c>
      <c r="C109" s="281">
        <v>33.0</v>
      </c>
      <c r="D109" s="281">
        <v>8.0</v>
      </c>
      <c r="E109" s="1">
        <f t="shared" si="2"/>
        <v>4.125</v>
      </c>
      <c r="F109" s="281" t="s">
        <v>1274</v>
      </c>
      <c r="G109" s="299">
        <v>0.355775462962963</v>
      </c>
      <c r="H109" s="299">
        <v>0.36255787037037035</v>
      </c>
      <c r="I109" s="281"/>
      <c r="J109" s="300">
        <f t="shared" si="3"/>
        <v>10</v>
      </c>
      <c r="K109" s="1" t="b">
        <f t="shared" si="4"/>
        <v>1</v>
      </c>
      <c r="L109" s="1">
        <f t="shared" si="5"/>
        <v>1</v>
      </c>
      <c r="M109" s="1">
        <f t="shared" si="6"/>
        <v>1.2</v>
      </c>
      <c r="N109" s="300">
        <f t="shared" si="7"/>
        <v>15</v>
      </c>
      <c r="O109" s="1">
        <f t="shared" si="8"/>
        <v>43.56</v>
      </c>
      <c r="P109" s="300">
        <f t="shared" si="9"/>
        <v>75</v>
      </c>
      <c r="Q109" s="1">
        <f t="shared" si="10"/>
        <v>43.56</v>
      </c>
      <c r="R109" s="281"/>
      <c r="S109" s="281"/>
      <c r="T109" s="1">
        <f t="shared" si="12"/>
        <v>0</v>
      </c>
      <c r="W109" s="1" t="s">
        <v>1458</v>
      </c>
    </row>
    <row r="110" ht="15.75" customHeight="1">
      <c r="A110" s="291">
        <v>46294.0</v>
      </c>
      <c r="B110" s="1">
        <f t="shared" si="1"/>
        <v>46294</v>
      </c>
      <c r="C110" s="281">
        <v>63.0</v>
      </c>
      <c r="D110" s="281">
        <v>12.0</v>
      </c>
      <c r="E110" s="1">
        <f t="shared" si="2"/>
        <v>5.25</v>
      </c>
      <c r="F110" s="281" t="s">
        <v>1274</v>
      </c>
      <c r="G110" s="299">
        <v>0.3558912037037037</v>
      </c>
      <c r="H110" s="299">
        <v>0.3924884259259259</v>
      </c>
      <c r="I110" s="281"/>
      <c r="J110" s="300">
        <f t="shared" si="3"/>
        <v>53</v>
      </c>
      <c r="K110" s="1" t="b">
        <f t="shared" si="4"/>
        <v>0</v>
      </c>
      <c r="L110" s="1">
        <f t="shared" si="5"/>
        <v>0.6</v>
      </c>
      <c r="M110" s="1">
        <f t="shared" si="6"/>
        <v>1.2</v>
      </c>
      <c r="N110" s="300">
        <f t="shared" si="7"/>
        <v>53</v>
      </c>
      <c r="O110" s="1">
        <f t="shared" si="8"/>
        <v>49.896</v>
      </c>
      <c r="P110" s="300">
        <f t="shared" si="9"/>
        <v>265</v>
      </c>
      <c r="Q110" s="1">
        <f t="shared" si="10"/>
        <v>49.896</v>
      </c>
      <c r="R110" s="281"/>
      <c r="S110" s="281"/>
      <c r="T110" s="1">
        <f t="shared" si="12"/>
        <v>0</v>
      </c>
      <c r="W110" s="1" t="s">
        <v>1459</v>
      </c>
    </row>
    <row r="111" ht="15.75" customHeight="1">
      <c r="A111" s="291">
        <v>46294.0</v>
      </c>
      <c r="B111" s="1">
        <f t="shared" si="1"/>
        <v>46294</v>
      </c>
      <c r="C111" s="281">
        <v>91.0</v>
      </c>
      <c r="D111" s="281">
        <v>16.0</v>
      </c>
      <c r="E111" s="1">
        <f t="shared" si="2"/>
        <v>5.6875</v>
      </c>
      <c r="F111" s="281" t="s">
        <v>1274</v>
      </c>
      <c r="G111" s="299">
        <v>0.3929861111111111</v>
      </c>
      <c r="H111" s="299">
        <v>0.4501967592592593</v>
      </c>
      <c r="I111" s="281"/>
      <c r="J111" s="300">
        <f t="shared" si="3"/>
        <v>82</v>
      </c>
      <c r="K111" s="1" t="b">
        <f t="shared" si="4"/>
        <v>0</v>
      </c>
      <c r="L111" s="1">
        <f t="shared" si="5"/>
        <v>0.6</v>
      </c>
      <c r="M111" s="1">
        <f t="shared" si="6"/>
        <v>1.2</v>
      </c>
      <c r="N111" s="300">
        <f t="shared" si="7"/>
        <v>82</v>
      </c>
      <c r="O111" s="1">
        <f t="shared" si="8"/>
        <v>72.072</v>
      </c>
      <c r="P111" s="300">
        <f t="shared" si="9"/>
        <v>410</v>
      </c>
      <c r="Q111" s="1">
        <f t="shared" si="10"/>
        <v>72.072</v>
      </c>
      <c r="R111" s="281"/>
      <c r="S111" s="281"/>
      <c r="T111" s="1">
        <f t="shared" si="12"/>
        <v>0</v>
      </c>
      <c r="W111" s="1" t="s">
        <v>1460</v>
      </c>
    </row>
    <row r="112" ht="15.75" customHeight="1">
      <c r="A112" s="291">
        <v>46294.0</v>
      </c>
      <c r="B112" s="1">
        <f t="shared" si="1"/>
        <v>46294</v>
      </c>
      <c r="C112" s="281">
        <v>14.0</v>
      </c>
      <c r="D112" s="281">
        <v>1.0</v>
      </c>
      <c r="E112" s="1">
        <f t="shared" si="2"/>
        <v>14</v>
      </c>
      <c r="F112" s="281" t="s">
        <v>1274</v>
      </c>
      <c r="G112" s="299">
        <v>0.3484143518518519</v>
      </c>
      <c r="H112" s="299">
        <v>0.4706018518518518</v>
      </c>
      <c r="I112" s="281"/>
      <c r="J112" s="300">
        <f t="shared" si="3"/>
        <v>176</v>
      </c>
      <c r="K112" s="1" t="b">
        <f t="shared" si="4"/>
        <v>1</v>
      </c>
      <c r="L112" s="1">
        <f t="shared" si="5"/>
        <v>1</v>
      </c>
      <c r="M112" s="1">
        <f t="shared" si="6"/>
        <v>1.2</v>
      </c>
      <c r="N112" s="300">
        <f t="shared" si="7"/>
        <v>176</v>
      </c>
      <c r="O112" s="1">
        <f t="shared" si="8"/>
        <v>18.48</v>
      </c>
      <c r="P112" s="300">
        <f t="shared" si="9"/>
        <v>880</v>
      </c>
      <c r="Q112" s="1">
        <f t="shared" si="10"/>
        <v>18.48</v>
      </c>
      <c r="R112" s="281"/>
      <c r="S112" s="281"/>
      <c r="T112" s="1">
        <f t="shared" si="12"/>
        <v>0</v>
      </c>
      <c r="W112" s="1" t="s">
        <v>1461</v>
      </c>
    </row>
    <row r="113" ht="15.75" customHeight="1">
      <c r="A113" s="291">
        <v>46294.0</v>
      </c>
      <c r="B113" s="1">
        <f t="shared" si="1"/>
        <v>46294</v>
      </c>
      <c r="C113" s="281">
        <v>69.0</v>
      </c>
      <c r="D113" s="281">
        <v>47.0</v>
      </c>
      <c r="E113" s="1">
        <f t="shared" si="2"/>
        <v>1.468085106</v>
      </c>
      <c r="F113" s="281" t="s">
        <v>1238</v>
      </c>
      <c r="G113" s="299">
        <v>0.45025462962962964</v>
      </c>
      <c r="H113" s="299">
        <v>0.5415856481481481</v>
      </c>
      <c r="I113" s="281">
        <v>64.0</v>
      </c>
      <c r="J113" s="300">
        <f t="shared" si="3"/>
        <v>68</v>
      </c>
      <c r="K113" s="1" t="b">
        <f t="shared" si="4"/>
        <v>0</v>
      </c>
      <c r="L113" s="1">
        <f t="shared" si="5"/>
        <v>1.65</v>
      </c>
      <c r="M113" s="1">
        <f t="shared" si="6"/>
        <v>1.2</v>
      </c>
      <c r="N113" s="300">
        <f t="shared" si="7"/>
        <v>68</v>
      </c>
      <c r="O113" s="1">
        <f t="shared" si="8"/>
        <v>150.282</v>
      </c>
      <c r="P113" s="300">
        <f t="shared" si="9"/>
        <v>340</v>
      </c>
      <c r="Q113" s="1">
        <f t="shared" si="10"/>
        <v>150.282</v>
      </c>
      <c r="R113" s="281"/>
      <c r="S113" s="281"/>
      <c r="T113" s="1">
        <f t="shared" si="12"/>
        <v>0</v>
      </c>
      <c r="U113" s="68" t="s">
        <v>1425</v>
      </c>
      <c r="W113" s="1" t="s">
        <v>1462</v>
      </c>
    </row>
    <row r="114" ht="15.75" customHeight="1">
      <c r="A114" s="280">
        <v>46295.0</v>
      </c>
      <c r="B114" s="1">
        <f t="shared" si="1"/>
        <v>46295</v>
      </c>
      <c r="C114" s="281">
        <v>4.0</v>
      </c>
      <c r="D114" s="281">
        <v>2.0</v>
      </c>
      <c r="E114" s="1">
        <f t="shared" si="2"/>
        <v>2</v>
      </c>
      <c r="F114" s="281" t="s">
        <v>1274</v>
      </c>
      <c r="G114" s="299">
        <v>0.3034375</v>
      </c>
      <c r="H114" s="299">
        <v>0.3126388888888889</v>
      </c>
      <c r="I114" s="281"/>
      <c r="J114" s="300">
        <f t="shared" si="3"/>
        <v>13</v>
      </c>
      <c r="K114" s="1" t="b">
        <f t="shared" si="4"/>
        <v>1</v>
      </c>
      <c r="L114" s="1">
        <f t="shared" si="5"/>
        <v>1</v>
      </c>
      <c r="M114" s="1">
        <f t="shared" si="6"/>
        <v>1.2</v>
      </c>
      <c r="N114" s="300">
        <f t="shared" si="7"/>
        <v>15</v>
      </c>
      <c r="O114" s="1">
        <f t="shared" si="8"/>
        <v>5.28</v>
      </c>
      <c r="P114" s="300">
        <f t="shared" si="9"/>
        <v>75</v>
      </c>
      <c r="Q114" s="1">
        <f t="shared" si="10"/>
        <v>5.28</v>
      </c>
      <c r="R114" s="281"/>
      <c r="S114" s="281"/>
      <c r="T114" s="1">
        <f t="shared" si="12"/>
        <v>1</v>
      </c>
      <c r="V114" s="1" t="s">
        <v>1463</v>
      </c>
      <c r="W114" s="1" t="s">
        <v>1464</v>
      </c>
    </row>
    <row r="115" ht="15.75" customHeight="1">
      <c r="A115" s="291">
        <v>46295.0</v>
      </c>
      <c r="B115" s="1">
        <f t="shared" si="1"/>
        <v>46295</v>
      </c>
      <c r="C115" s="281">
        <v>13.0</v>
      </c>
      <c r="D115" s="281">
        <v>6.0</v>
      </c>
      <c r="E115" s="1">
        <f t="shared" si="2"/>
        <v>2.166666667</v>
      </c>
      <c r="F115" s="281" t="s">
        <v>1238</v>
      </c>
      <c r="G115" s="299">
        <v>0.5380671296296297</v>
      </c>
      <c r="H115" s="299">
        <v>0.560300925925926</v>
      </c>
      <c r="I115" s="281"/>
      <c r="J115" s="300">
        <f t="shared" si="3"/>
        <v>32</v>
      </c>
      <c r="K115" s="1" t="b">
        <f t="shared" si="4"/>
        <v>1</v>
      </c>
      <c r="L115" s="1">
        <f t="shared" si="5"/>
        <v>1</v>
      </c>
      <c r="M115" s="1">
        <f t="shared" si="6"/>
        <v>1.2</v>
      </c>
      <c r="N115" s="300">
        <f t="shared" si="7"/>
        <v>32</v>
      </c>
      <c r="O115" s="1">
        <f t="shared" si="8"/>
        <v>17.16</v>
      </c>
      <c r="P115" s="300">
        <f t="shared" si="9"/>
        <v>160</v>
      </c>
      <c r="Q115" s="1">
        <f t="shared" si="10"/>
        <v>17.16</v>
      </c>
      <c r="R115" s="281"/>
      <c r="S115" s="281"/>
      <c r="T115" s="1">
        <f t="shared" si="12"/>
        <v>0</v>
      </c>
      <c r="V115" s="1" t="s">
        <v>1465</v>
      </c>
      <c r="W115" s="1" t="s">
        <v>1466</v>
      </c>
    </row>
    <row r="116" ht="15.75" customHeight="1">
      <c r="A116" s="291">
        <v>46295.0</v>
      </c>
      <c r="B116" s="1">
        <f t="shared" si="1"/>
        <v>46295</v>
      </c>
      <c r="C116" s="281">
        <v>2.0</v>
      </c>
      <c r="D116" s="281">
        <v>2.0</v>
      </c>
      <c r="E116" s="1">
        <f t="shared" si="2"/>
        <v>1</v>
      </c>
      <c r="F116" s="281" t="s">
        <v>1238</v>
      </c>
      <c r="G116" s="299">
        <v>0.5382407407407407</v>
      </c>
      <c r="H116" s="299">
        <v>0.546875</v>
      </c>
      <c r="I116" s="281"/>
      <c r="J116" s="300">
        <f t="shared" si="3"/>
        <v>12</v>
      </c>
      <c r="K116" s="1" t="b">
        <f t="shared" si="4"/>
        <v>1</v>
      </c>
      <c r="L116" s="1">
        <f t="shared" si="5"/>
        <v>1</v>
      </c>
      <c r="M116" s="1">
        <f t="shared" si="6"/>
        <v>1.2</v>
      </c>
      <c r="N116" s="300">
        <f t="shared" si="7"/>
        <v>15</v>
      </c>
      <c r="O116" s="1">
        <f t="shared" si="8"/>
        <v>2.64</v>
      </c>
      <c r="P116" s="300">
        <f t="shared" si="9"/>
        <v>75</v>
      </c>
      <c r="Q116" s="1">
        <f t="shared" si="10"/>
        <v>2.64</v>
      </c>
      <c r="R116" s="281"/>
      <c r="S116" s="281"/>
      <c r="T116" s="1">
        <f t="shared" si="12"/>
        <v>0</v>
      </c>
      <c r="V116" s="1" t="s">
        <v>1467</v>
      </c>
      <c r="W116" s="1" t="s">
        <v>1468</v>
      </c>
    </row>
    <row r="117" ht="15.75" customHeight="1">
      <c r="A117" s="291">
        <v>46295.0</v>
      </c>
      <c r="B117" s="1">
        <f t="shared" si="1"/>
        <v>46295</v>
      </c>
      <c r="C117" s="281">
        <v>2.0</v>
      </c>
      <c r="D117" s="281">
        <v>1.0</v>
      </c>
      <c r="E117" s="1">
        <f t="shared" si="2"/>
        <v>2</v>
      </c>
      <c r="F117" s="281" t="s">
        <v>811</v>
      </c>
      <c r="G117" s="299">
        <v>0.5381712962962963</v>
      </c>
      <c r="H117" s="299">
        <v>0.5468518518518518</v>
      </c>
      <c r="I117" s="281"/>
      <c r="J117" s="300">
        <f t="shared" si="3"/>
        <v>12</v>
      </c>
      <c r="K117" s="1" t="b">
        <f t="shared" si="4"/>
        <v>1</v>
      </c>
      <c r="L117" s="1">
        <f t="shared" si="5"/>
        <v>1</v>
      </c>
      <c r="M117" s="1">
        <f t="shared" si="6"/>
        <v>1</v>
      </c>
      <c r="N117" s="300">
        <f t="shared" si="7"/>
        <v>15</v>
      </c>
      <c r="O117" s="1">
        <f t="shared" si="8"/>
        <v>2.2</v>
      </c>
      <c r="P117" s="300">
        <f t="shared" si="9"/>
        <v>75</v>
      </c>
      <c r="Q117" s="1">
        <f t="shared" si="10"/>
        <v>2.2</v>
      </c>
      <c r="R117" s="281"/>
      <c r="S117" s="281"/>
      <c r="T117" s="1">
        <f t="shared" si="12"/>
        <v>0</v>
      </c>
      <c r="V117" s="1" t="s">
        <v>1469</v>
      </c>
      <c r="W117" s="1" t="s">
        <v>1470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2"/>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2"/>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2"/>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2"/>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2"/>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2"/>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2"/>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2"/>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2"/>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2"/>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2"/>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2"/>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2"/>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2"/>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2"/>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2"/>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2"/>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2"/>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2"/>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2"/>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2"/>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2"/>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2"/>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2"/>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2"/>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2"/>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2"/>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2"/>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2"/>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2"/>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2"/>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2"/>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2"/>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2"/>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2"/>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2"/>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2"/>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2"/>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2"/>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2"/>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2"/>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2"/>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2"/>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2"/>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2"/>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2"/>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2"/>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2"/>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2"/>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2"/>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2"/>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2"/>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2"/>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2"/>
        <v>0</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1">
      <formula1>"FL,Reach,OP,Swing"</formula1>
    </dataValidation>
  </dataValidations>
  <printOptions/>
  <pageMargins bottom="1.0" footer="0.0" header="0.0" left="0.75" right="0.75" top="1.0"/>
  <pageSetup paperSize="9" orientation="portrait"/>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631</v>
      </c>
      <c r="J1" s="1" t="s">
        <v>575</v>
      </c>
      <c r="K1" s="1">
        <f>Params!B8</f>
        <v>1.1</v>
      </c>
    </row>
    <row r="4">
      <c r="A4" s="279" t="s">
        <v>796</v>
      </c>
      <c r="B4" s="279" t="s">
        <v>740</v>
      </c>
      <c r="C4" s="279" t="s">
        <v>745</v>
      </c>
      <c r="D4" s="279" t="s">
        <v>776</v>
      </c>
      <c r="E4" s="279" t="s">
        <v>797</v>
      </c>
      <c r="F4" s="279" t="s">
        <v>746</v>
      </c>
    </row>
    <row r="5">
      <c r="A5" s="1">
        <f>SUM(K8:K177)</f>
        <v>27</v>
      </c>
      <c r="B5" s="268">
        <v>20.0</v>
      </c>
      <c r="C5" s="268">
        <v>89.1</v>
      </c>
      <c r="D5" s="1">
        <f>SUM(L8:L177)</f>
        <v>0</v>
      </c>
      <c r="E5" s="1">
        <f>SUM(E8:E177)</f>
        <v>4</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46294.0</v>
      </c>
      <c r="B8" s="1">
        <f t="shared" ref="B8:B177" si="1">IF(A8="","",INT(A8))</f>
        <v>46294</v>
      </c>
      <c r="C8" s="281" t="s">
        <v>841</v>
      </c>
      <c r="D8" s="281" t="s">
        <v>1396</v>
      </c>
      <c r="E8" s="281">
        <v>4.0</v>
      </c>
      <c r="F8" s="281">
        <v>27.0</v>
      </c>
      <c r="G8" s="281">
        <f t="shared" ref="G8:G177" si="2">HOUR(O8)*60+MINUTE(O8)</f>
        <v>20</v>
      </c>
      <c r="H8" s="1">
        <f t="shared" ref="H8:H177" si="3">IF(N(F8)=0,"",E8/F8)</f>
        <v>0.1481481481</v>
      </c>
      <c r="I8" s="1">
        <f t="shared" ref="I8:I177" si="4">IF(H8="","",LOOKUP(H8,{0,0.05,0.1,0.15,0.2},{0.85,0.95,1,1.05,1.1}))</f>
        <v>1</v>
      </c>
      <c r="J8" s="1">
        <f t="shared" ref="J8:J177" si="5">IF(C8="","",IF(C8="container",1,IF(OR(C8="moving list",C8="consolidation bulk"),1.3,IF(C8="consolidation mix",1.4,1))))</f>
        <v>1</v>
      </c>
      <c r="K8" s="1">
        <f t="shared" ref="K8:K177" si="6">IF(N(F8)=0,0,F8*IF(N(I8)=0,1,I8)*IF(N(J8)=0,1,J8))</f>
        <v>27</v>
      </c>
      <c r="L8" s="281"/>
      <c r="M8" s="281"/>
      <c r="N8" s="1">
        <f>IF(B8="",0,IF(AND(COUNTIF($B$8:B8,B8)=1,COUNTIF('Picking - Eduardo'!$B$8:$B$171,B8)=0),1,0))</f>
        <v>0</v>
      </c>
      <c r="O8" s="196">
        <v>0.013900462962962963</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Eduardo'!$B$8:$B$171,B9)=0),1,0))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Eduardo'!$B$8:$B$171,B10)=0),1,0))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Eduardo'!$B$8:$B$171,B11)=0),1,0))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Eduardo'!$B$8:$B$171,B12)=0),1,0))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Eduardo'!$B$8:$B$171,B13)=0),1,0))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Eduardo'!$B$8:$B$171,B14)=0),1,0))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Eduardo'!$B$8:$B$171,B15)=0),1,0))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Eduardo'!$B$8:$B$171,B16)=0),1,0))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Eduardo'!$B$8:$B$171,B17)=0),1,0))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Eduardo'!$B$8:$B$171,B18)=0),1,0))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Eduardo'!$B$8:$B$171,B19)=0),1,0))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Eduardo'!$B$8:$B$171,B20)=0),1,0))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Eduardo'!$B$8:$B$171,B21)=0),1,0))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Eduardo'!$B$8:$B$171,B22)=0),1,0))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Eduardo'!$B$8:$B$171,B23)=0),1,0))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Eduardo'!$B$8:$B$171,B24)=0),1,0))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Eduardo'!$B$8:$B$171,B25)=0),1,0))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Eduardo'!$B$8:$B$171,B26)=0),1,0))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Eduardo'!$B$8:$B$171,B27)=0),1,0))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Eduardo'!$B$8:$B$171,B28)=0),1,0))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Eduardo'!$B$8:$B$171,B29)=0),1,0))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Eduardo'!$B$8:$B$171,B30)=0),1,0))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Eduardo'!$B$8:$B$171,B31)=0),1,0))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Eduardo'!$B$8:$B$171,B32)=0),1,0))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Eduardo'!$B$8:$B$171,B33)=0),1,0))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Eduardo'!$B$8:$B$171,B34)=0),1,0))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Eduardo'!$B$8:$B$171,B35)=0),1,0))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Eduardo'!$B$8:$B$171,B36)=0),1,0))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Eduardo'!$B$8:$B$171,B37)=0),1,0))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Eduardo'!$B$8:$B$171,B38)=0),1,0))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Eduardo'!$B$8:$B$171,B39)=0),1,0))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Eduardo'!$B$8:$B$171,B40)=0),1,0))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Eduardo'!$B$8:$B$171,B41)=0),1,0))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Eduardo'!$B$8:$B$171,B42)=0),1,0))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Eduardo'!$B$8:$B$171,B43)=0),1,0))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Eduardo'!$B$8:$B$171,B44)=0),1,0))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Eduardo'!$B$8:$B$171,B45)=0),1,0))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Eduardo'!$B$8:$B$171,B46)=0),1,0))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Eduardo'!$B$8:$B$171,B47)=0),1,0))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Eduardo'!$B$8:$B$171,B48)=0),1,0))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Eduardo'!$B$8:$B$171,B49)=0),1,0))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Eduardo'!$B$8:$B$171,B50)=0),1,0))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Eduardo'!$B$8:$B$171,B51)=0),1,0))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Eduardo'!$B$8:$B$171,B52)=0),1,0))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Eduardo'!$B$8:$B$171,B53)=0),1,0))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Eduardo'!$B$8:$B$171,B54)=0),1,0))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Eduardo'!$B$8:$B$171,B55)=0),1,0))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Eduardo'!$B$8:$B$171,B56)=0),1,0))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Eduardo'!$B$8:$B$171,B57)=0),1,0))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Eduardo'!$B$8:$B$171,B58)=0),1,0))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Eduardo'!$B$8:$B$171,B59)=0),1,0))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Eduardo'!$B$8:$B$171,B60)=0),1,0))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Eduardo'!$B$8:$B$171,B61)=0),1,0))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Eduardo'!$B$8:$B$171,B62)=0),1,0))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Eduardo'!$B$8:$B$171,B63)=0),1,0))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Eduardo'!$B$8:$B$171,B64)=0),1,0))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Eduardo'!$B$8:$B$171,B65)=0),1,0))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Eduardo'!$B$8:$B$171,B66)=0),1,0))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Eduardo'!$B$8:$B$171,B67)=0),1,0))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Eduardo'!$B$8:$B$171,B68)=0),1,0))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Eduardo'!$B$8:$B$171,B69)=0),1,0))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Eduardo'!$B$8:$B$171,B70)=0),1,0))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Eduardo'!$B$8:$B$171,B71)=0),1,0))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Eduardo'!$B$8:$B$171,B72)=0),1,0))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Eduardo'!$B$8:$B$171,B73)=0),1,0))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Eduardo'!$B$8:$B$171,B74)=0),1,0))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Eduardo'!$B$8:$B$171,B75)=0),1,0))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Eduardo'!$B$8:$B$171,B76)=0),1,0))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Eduardo'!$B$8:$B$171,B77)=0),1,0))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Eduardo'!$B$8:$B$171,B78)=0),1,0))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Eduardo'!$B$8:$B$171,B79)=0),1,0))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Eduardo'!$B$8:$B$171,B80)=0),1,0))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Eduardo'!$B$8:$B$171,B81)=0),1,0))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Eduardo'!$B$8:$B$171,B82)=0),1,0))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Eduardo'!$B$8:$B$171,B83)=0),1,0))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Eduardo'!$B$8:$B$171,B84)=0),1,0))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Eduardo'!$B$8:$B$171,B85)=0),1,0))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Eduardo'!$B$8:$B$171,B86)=0),1,0))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Eduardo'!$B$8:$B$171,B87)=0),1,0))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Eduardo'!$B$8:$B$171,B88)=0),1,0))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Eduardo'!$B$8:$B$171,B89)=0),1,0))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Eduardo'!$B$8:$B$171,B90)=0),1,0))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Eduardo'!$B$8:$B$171,B91)=0),1,0))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Eduardo'!$B$8:$B$171,B92)=0),1,0))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Eduardo'!$B$8:$B$171,B93)=0),1,0))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Eduardo'!$B$8:$B$171,B94)=0),1,0))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Eduardo'!$B$8:$B$171,B95)=0),1,0))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Eduardo'!$B$8:$B$171,B96)=0),1,0))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Eduardo'!$B$8:$B$171,B97)=0),1,0))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Eduardo'!$B$8:$B$171,B98)=0),1,0))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Eduardo'!$B$8:$B$171,B99)=0),1,0))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Eduardo'!$B$8:$B$171,B100)=0),1,0))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Eduardo'!$B$8:$B$171,B101)=0),1,0))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Eduardo'!$B$8:$B$171,B102)=0),1,0))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Eduardo'!$B$8:$B$171,B103)=0),1,0))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Eduardo'!$B$8:$B$171,B104)=0),1,0))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Eduardo'!$B$8:$B$171,B105)=0),1,0))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Eduardo'!$B$8:$B$171,B106)=0),1,0))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Eduardo'!$B$8:$B$171,B107)=0),1,0))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Eduardo'!$B$8:$B$171,B108)=0),1,0))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Eduardo'!$B$8:$B$171,B109)=0),1,0))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Eduardo'!$B$8:$B$171,B110)=0),1,0))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Eduardo'!$B$8:$B$171,B111)=0),1,0))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Eduardo'!$B$8:$B$171,B112)=0),1,0))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Eduardo'!$B$8:$B$171,B113)=0),1,0))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Eduardo'!$B$8:$B$171,B114)=0),1,0))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Eduardo'!$B$8:$B$171,B115)=0),1,0))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Eduardo'!$B$8:$B$171,B116)=0),1,0))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Eduardo'!$B$8:$B$171,B117)=0),1,0))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Eduardo'!$B$8:$B$171,B118)=0),1,0))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Eduardo'!$B$8:$B$171,B119)=0),1,0))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Eduardo'!$B$8:$B$171,B120)=0),1,0))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Eduardo'!$B$8:$B$171,B121)=0),1,0))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Eduardo'!$B$8:$B$171,B122)=0),1,0))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Eduardo'!$B$8:$B$171,B123)=0),1,0))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Eduardo'!$B$8:$B$171,B124)=0),1,0))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Eduardo'!$B$8:$B$171,B125)=0),1,0))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Eduardo'!$B$8:$B$171,B126)=0),1,0))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Eduardo'!$B$8:$B$171,B127)=0),1,0))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Eduardo'!$B$8:$B$171,B128)=0),1,0))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Eduardo'!$B$8:$B$171,B129)=0),1,0))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Eduardo'!$B$8:$B$171,B130)=0),1,0))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Eduardo'!$B$8:$B$171,B131)=0),1,0))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Eduardo'!$B$8:$B$171,B132)=0),1,0))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Eduardo'!$B$8:$B$171,B133)=0),1,0))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Eduardo'!$B$8:$B$171,B134)=0),1,0))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Eduardo'!$B$8:$B$171,B135)=0),1,0))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Eduardo'!$B$8:$B$171,B136)=0),1,0))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Eduardo'!$B$8:$B$171,B137)=0),1,0))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Eduardo'!$B$8:$B$171,B138)=0),1,0))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Eduardo'!$B$8:$B$171,B139)=0),1,0))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Eduardo'!$B$8:$B$171,B140)=0),1,0))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Eduardo'!$B$8:$B$171,B141)=0),1,0))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Eduardo'!$B$8:$B$171,B142)=0),1,0))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Eduardo'!$B$8:$B$171,B143)=0),1,0))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Eduardo'!$B$8:$B$171,B144)=0),1,0))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Eduardo'!$B$8:$B$171,B145)=0),1,0))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Eduardo'!$B$8:$B$171,B146)=0),1,0))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Eduardo'!$B$8:$B$171,B147)=0),1,0))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Eduardo'!$B$8:$B$171,B148)=0),1,0))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Eduardo'!$B$8:$B$171,B149)=0),1,0))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Eduardo'!$B$8:$B$171,B150)=0),1,0))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Eduardo'!$B$8:$B$171,B151)=0),1,0))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Eduardo'!$B$8:$B$171,B152)=0),1,0))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Eduardo'!$B$8:$B$171,B153)=0),1,0))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Eduardo'!$B$8:$B$171,B154)=0),1,0))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Eduardo'!$B$8:$B$171,B155)=0),1,0))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Eduardo'!$B$8:$B$171,B156)=0),1,0))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Eduardo'!$B$8:$B$171,B157)=0),1,0))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Eduardo'!$B$8:$B$171,B158)=0),1,0))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Eduardo'!$B$8:$B$171,B159)=0),1,0))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Eduardo'!$B$8:$B$171,B160)=0),1,0))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Eduardo'!$B$8:$B$171,B161)=0),1,0))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Eduardo'!$B$8:$B$171,B162)=0),1,0))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Eduardo'!$B$8:$B$171,B163)=0),1,0))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Eduardo'!$B$8:$B$171,B164)=0),1,0))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Eduardo'!$B$8:$B$171,B165)=0),1,0))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Eduardo'!$B$8:$B$171,B166)=0),1,0))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Eduardo'!$B$8:$B$171,B167)=0),1,0))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Eduardo'!$B$8:$B$171,B168)=0),1,0))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Eduardo'!$B$8:$B$171,B169)=0),1,0))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Eduardo'!$B$8:$B$171,B170)=0),1,0))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Eduardo'!$B$8:$B$171,B171)=0),1,0))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Eduardo'!$B$8:$B$171,B172)=0),1,0))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Eduardo'!$B$8:$B$171,B173)=0),1,0))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Eduardo'!$B$8:$B$171,B174)=0),1,0))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Eduardo'!$B$8:$B$171,B175)=0),1,0))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Eduardo'!$B$8:$B$171,B176)=0),1,0))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Eduardo'!$B$8:$B$171,B177)=0),1,0))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5" width="8.0"/>
    <col customWidth="1" min="6" max="6" width="7.71"/>
    <col customWidth="1" min="7" max="8" width="8.0"/>
    <col customWidth="1" min="9" max="11" width="7.0"/>
    <col customWidth="1" min="12" max="12" width="8.0"/>
    <col customWidth="1" min="13" max="13" width="7.0"/>
    <col customWidth="1" min="14" max="14" width="8.0"/>
    <col customWidth="1" min="15" max="17" width="9.0"/>
    <col customWidth="1" min="18" max="18" width="6.43"/>
    <col customWidth="1" min="19" max="19" width="29.43"/>
    <col customWidth="1" min="20" max="20" width="5.0"/>
    <col customWidth="1" min="21" max="21" width="31.0"/>
    <col customWidth="1" min="22" max="26" width="8.43"/>
  </cols>
  <sheetData>
    <row r="1">
      <c r="A1" s="1" t="s">
        <v>603</v>
      </c>
      <c r="B1" s="242" t="s">
        <v>691</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SUMIFS(Q8:Q174,K8:K174,FALSE())</f>
        <v>242.616</v>
      </c>
      <c r="B5" s="1">
        <f>SUMIFS(N8:N174,K8:K174,FALSE())</f>
        <v>299</v>
      </c>
      <c r="C5" s="1">
        <f>IF(B5=0,0,60*A5/B5)</f>
        <v>48.68548495</v>
      </c>
      <c r="D5" s="1">
        <f>SUM(C8:C174)</f>
        <v>183</v>
      </c>
      <c r="E5" s="1">
        <f>SUM(R8:R174)</f>
        <v>6</v>
      </c>
      <c r="F5" s="1">
        <f>SUM(T8:T174)</f>
        <v>1</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793</v>
      </c>
      <c r="V7" s="1" t="s">
        <v>1111</v>
      </c>
    </row>
    <row r="8">
      <c r="A8" s="280">
        <v>46295.0</v>
      </c>
      <c r="B8" s="1">
        <f t="shared" ref="B8:B174" si="1">IF(A8="","",INT(A8))</f>
        <v>46295</v>
      </c>
      <c r="C8" s="242">
        <v>92.0</v>
      </c>
      <c r="D8" s="242">
        <v>47.0</v>
      </c>
      <c r="E8" s="1">
        <f t="shared" ref="E8:E174" si="2">IF(OR(C8="",N(D8)=0),"",C8/D8)</f>
        <v>1.957446809</v>
      </c>
      <c r="F8" s="281"/>
      <c r="G8" s="282">
        <v>0.33717592592592593</v>
      </c>
      <c r="H8" s="282">
        <v>0.45796296296296296</v>
      </c>
      <c r="I8" s="281"/>
      <c r="J8" s="292">
        <f t="shared" ref="J8:J174" si="3">IF(OR(NOT(ISNUMBER(G8)),NOT(ISNUMBER(H8))),"",ROUND((H8-G8)*1440,0)-N(I8))</f>
        <v>174</v>
      </c>
      <c r="K8" s="1" t="b">
        <f t="shared" ref="K8:K174" si="4">IF(C8="","",OR(C8&lt;30,N(D8)&lt;10))</f>
        <v>0</v>
      </c>
      <c r="L8" s="1">
        <f t="shared" ref="L8:L174" si="5">IF(C8="","",IF(K8,1,IF(E8&lt;=1.94,1.65,IF(E8&lt;=2.44,1.25,IF(E8&lt;=2.8,1.16,IF(E8&lt;=3.09,1.05,IF(E8&lt;=3.5,0.95,IF(E8&lt;=3.95,0.82,IF(E8&lt;=5.05,0.65,IF(E8&lt;=8,0.6,IF(E8&lt;=15,0.45,0.3)))))))))))</f>
        <v>1.25</v>
      </c>
      <c r="M8" s="1">
        <f t="shared" ref="M8:M174" si="6">IF(OR(F8="Reach",F8="OP",F8="Swing"),$R$1,1)</f>
        <v>1</v>
      </c>
      <c r="N8" s="292">
        <f t="shared" ref="N8:N174" si="7">IF(OR(A8="",N(J8)&lt;=0),0,IF(K8,MAX(J8,15),J8))</f>
        <v>174</v>
      </c>
      <c r="O8" s="1">
        <f t="shared" ref="O8:O174" si="8">IF(C8="",0,C8*L8*$M$1*M8)</f>
        <v>126.5</v>
      </c>
      <c r="P8" s="292">
        <f t="shared" ref="P8:P174" si="9">$P$1/60*N8</f>
        <v>870</v>
      </c>
      <c r="Q8" s="1">
        <f t="shared" ref="Q8:Q174" si="10">MIN(O8,P8)</f>
        <v>126.5</v>
      </c>
      <c r="R8" s="281">
        <v>6.0</v>
      </c>
      <c r="S8" s="281" t="s">
        <v>1471</v>
      </c>
      <c r="T8" s="1">
        <f t="shared" ref="T8:T174" si="11">IF(B8="",0,IF(COUNTIF($B$8:B8,B8)=1,1,0))</f>
        <v>1</v>
      </c>
      <c r="V8" s="1" t="s">
        <v>1001</v>
      </c>
      <c r="W8" s="1" t="s">
        <v>1472</v>
      </c>
    </row>
    <row r="9">
      <c r="A9" s="280">
        <v>46295.0</v>
      </c>
      <c r="B9" s="1">
        <f t="shared" si="1"/>
        <v>46295</v>
      </c>
      <c r="C9" s="281">
        <v>91.0</v>
      </c>
      <c r="D9" s="281">
        <v>35.0</v>
      </c>
      <c r="E9" s="1">
        <f t="shared" si="2"/>
        <v>2.6</v>
      </c>
      <c r="F9" s="281"/>
      <c r="G9" s="282">
        <v>0.5174652777777777</v>
      </c>
      <c r="H9" s="282">
        <v>0.604375</v>
      </c>
      <c r="I9" s="281"/>
      <c r="J9" s="292">
        <f t="shared" si="3"/>
        <v>125</v>
      </c>
      <c r="K9" s="1" t="b">
        <f t="shared" si="4"/>
        <v>0</v>
      </c>
      <c r="L9" s="1">
        <f t="shared" si="5"/>
        <v>1.16</v>
      </c>
      <c r="M9" s="1">
        <f t="shared" si="6"/>
        <v>1</v>
      </c>
      <c r="N9" s="292">
        <f t="shared" si="7"/>
        <v>125</v>
      </c>
      <c r="O9" s="1">
        <f t="shared" si="8"/>
        <v>116.116</v>
      </c>
      <c r="P9" s="292">
        <f t="shared" si="9"/>
        <v>625</v>
      </c>
      <c r="Q9" s="1">
        <f t="shared" si="10"/>
        <v>116.116</v>
      </c>
      <c r="R9" s="281"/>
      <c r="S9" s="281"/>
      <c r="T9" s="1">
        <f t="shared" si="11"/>
        <v>0</v>
      </c>
      <c r="V9" s="1" t="s">
        <v>1473</v>
      </c>
      <c r="W9" s="1" t="s">
        <v>1474</v>
      </c>
    </row>
    <row r="10">
      <c r="A10" s="291"/>
      <c r="B10" s="1" t="str">
        <f t="shared" si="1"/>
        <v/>
      </c>
      <c r="C10" s="281"/>
      <c r="D10" s="281"/>
      <c r="E10" s="1" t="str">
        <f t="shared" si="2"/>
        <v/>
      </c>
      <c r="F10" s="281"/>
      <c r="G10" s="299"/>
      <c r="H10" s="299"/>
      <c r="I10" s="281"/>
      <c r="J10" s="1" t="str">
        <f t="shared" si="3"/>
        <v/>
      </c>
      <c r="K10" s="1" t="str">
        <f t="shared" si="4"/>
        <v/>
      </c>
      <c r="L10" s="1" t="str">
        <f t="shared" si="5"/>
        <v/>
      </c>
      <c r="M10" s="1">
        <f t="shared" si="6"/>
        <v>1</v>
      </c>
      <c r="N10" s="1">
        <f t="shared" si="7"/>
        <v>0</v>
      </c>
      <c r="O10" s="1">
        <f t="shared" si="8"/>
        <v>0</v>
      </c>
      <c r="P10" s="1">
        <f t="shared" si="9"/>
        <v>0</v>
      </c>
      <c r="Q10" s="1">
        <f t="shared" si="10"/>
        <v>0</v>
      </c>
      <c r="R10" s="281"/>
      <c r="S10" s="281"/>
      <c r="T10" s="1">
        <f t="shared" si="11"/>
        <v>0</v>
      </c>
    </row>
    <row r="11">
      <c r="A11" s="291"/>
      <c r="B11" s="1" t="str">
        <f t="shared" si="1"/>
        <v/>
      </c>
      <c r="C11" s="281"/>
      <c r="D11" s="281"/>
      <c r="E11" s="1" t="str">
        <f t="shared" si="2"/>
        <v/>
      </c>
      <c r="F11" s="281"/>
      <c r="G11" s="299"/>
      <c r="H11" s="299"/>
      <c r="I11" s="281"/>
      <c r="J11" s="1" t="str">
        <f t="shared" si="3"/>
        <v/>
      </c>
      <c r="K11" s="1" t="str">
        <f t="shared" si="4"/>
        <v/>
      </c>
      <c r="L11" s="1" t="str">
        <f t="shared" si="5"/>
        <v/>
      </c>
      <c r="M11" s="1">
        <f t="shared" si="6"/>
        <v>1</v>
      </c>
      <c r="N11" s="1">
        <f t="shared" si="7"/>
        <v>0</v>
      </c>
      <c r="O11" s="1">
        <f t="shared" si="8"/>
        <v>0</v>
      </c>
      <c r="P11" s="1">
        <f t="shared" si="9"/>
        <v>0</v>
      </c>
      <c r="Q11" s="1">
        <f t="shared" si="10"/>
        <v>0</v>
      </c>
      <c r="R11" s="281"/>
      <c r="S11" s="281"/>
      <c r="T11" s="1">
        <f t="shared" si="11"/>
        <v>0</v>
      </c>
    </row>
    <row r="12">
      <c r="A12" s="291"/>
      <c r="B12" s="1" t="str">
        <f t="shared" si="1"/>
        <v/>
      </c>
      <c r="C12" s="281"/>
      <c r="D12" s="281"/>
      <c r="E12" s="1" t="str">
        <f t="shared" si="2"/>
        <v/>
      </c>
      <c r="F12" s="281"/>
      <c r="G12" s="299"/>
      <c r="H12" s="299"/>
      <c r="I12" s="281"/>
      <c r="J12" s="1" t="str">
        <f t="shared" si="3"/>
        <v/>
      </c>
      <c r="K12" s="1" t="str">
        <f t="shared" si="4"/>
        <v/>
      </c>
      <c r="L12" s="1" t="str">
        <f t="shared" si="5"/>
        <v/>
      </c>
      <c r="M12" s="1">
        <f t="shared" si="6"/>
        <v>1</v>
      </c>
      <c r="N12" s="1">
        <f t="shared" si="7"/>
        <v>0</v>
      </c>
      <c r="O12" s="1">
        <f t="shared" si="8"/>
        <v>0</v>
      </c>
      <c r="P12" s="1">
        <f t="shared" si="9"/>
        <v>0</v>
      </c>
      <c r="Q12" s="1">
        <f t="shared" si="10"/>
        <v>0</v>
      </c>
      <c r="R12" s="281"/>
      <c r="S12" s="281"/>
      <c r="T12" s="1">
        <f t="shared" si="11"/>
        <v>0</v>
      </c>
    </row>
    <row r="13">
      <c r="A13" s="291"/>
      <c r="B13" s="1" t="str">
        <f t="shared" si="1"/>
        <v/>
      </c>
      <c r="C13" s="281"/>
      <c r="D13" s="281"/>
      <c r="E13" s="1" t="str">
        <f t="shared" si="2"/>
        <v/>
      </c>
      <c r="F13" s="281"/>
      <c r="G13" s="299"/>
      <c r="H13" s="299"/>
      <c r="I13" s="281"/>
      <c r="J13" s="1" t="str">
        <f t="shared" si="3"/>
        <v/>
      </c>
      <c r="K13" s="1" t="str">
        <f t="shared" si="4"/>
        <v/>
      </c>
      <c r="L13" s="1" t="str">
        <f t="shared" si="5"/>
        <v/>
      </c>
      <c r="M13" s="1">
        <f t="shared" si="6"/>
        <v>1</v>
      </c>
      <c r="N13" s="1">
        <f t="shared" si="7"/>
        <v>0</v>
      </c>
      <c r="O13" s="1">
        <f t="shared" si="8"/>
        <v>0</v>
      </c>
      <c r="P13" s="1">
        <f t="shared" si="9"/>
        <v>0</v>
      </c>
      <c r="Q13" s="1">
        <f t="shared" si="10"/>
        <v>0</v>
      </c>
      <c r="R13" s="281"/>
      <c r="S13" s="281"/>
      <c r="T13" s="1">
        <f t="shared" si="11"/>
        <v>0</v>
      </c>
    </row>
    <row r="14">
      <c r="A14" s="291"/>
      <c r="B14" s="1" t="str">
        <f t="shared" si="1"/>
        <v/>
      </c>
      <c r="C14" s="281"/>
      <c r="D14" s="281"/>
      <c r="E14" s="1" t="str">
        <f t="shared" si="2"/>
        <v/>
      </c>
      <c r="F14" s="281"/>
      <c r="G14" s="299"/>
      <c r="H14" s="299"/>
      <c r="I14" s="281"/>
      <c r="J14" s="1" t="str">
        <f t="shared" si="3"/>
        <v/>
      </c>
      <c r="K14" s="1" t="str">
        <f t="shared" si="4"/>
        <v/>
      </c>
      <c r="L14" s="1" t="str">
        <f t="shared" si="5"/>
        <v/>
      </c>
      <c r="M14" s="1">
        <f t="shared" si="6"/>
        <v>1</v>
      </c>
      <c r="N14" s="1">
        <f t="shared" si="7"/>
        <v>0</v>
      </c>
      <c r="O14" s="1">
        <f t="shared" si="8"/>
        <v>0</v>
      </c>
      <c r="P14" s="1">
        <f t="shared" si="9"/>
        <v>0</v>
      </c>
      <c r="Q14" s="1">
        <f t="shared" si="10"/>
        <v>0</v>
      </c>
      <c r="R14" s="281"/>
      <c r="S14" s="281"/>
      <c r="T14" s="1">
        <f t="shared" si="11"/>
        <v>0</v>
      </c>
    </row>
    <row r="15">
      <c r="A15" s="291"/>
      <c r="B15" s="1" t="str">
        <f t="shared" si="1"/>
        <v/>
      </c>
      <c r="C15" s="281"/>
      <c r="D15" s="281"/>
      <c r="E15" s="1" t="str">
        <f t="shared" si="2"/>
        <v/>
      </c>
      <c r="F15" s="281"/>
      <c r="G15" s="299"/>
      <c r="H15" s="299"/>
      <c r="I15" s="281"/>
      <c r="J15" s="1" t="str">
        <f t="shared" si="3"/>
        <v/>
      </c>
      <c r="K15" s="1" t="str">
        <f t="shared" si="4"/>
        <v/>
      </c>
      <c r="L15" s="1" t="str">
        <f t="shared" si="5"/>
        <v/>
      </c>
      <c r="M15" s="1">
        <f t="shared" si="6"/>
        <v>1</v>
      </c>
      <c r="N15" s="1">
        <f t="shared" si="7"/>
        <v>0</v>
      </c>
      <c r="O15" s="1">
        <f t="shared" si="8"/>
        <v>0</v>
      </c>
      <c r="P15" s="1">
        <f t="shared" si="9"/>
        <v>0</v>
      </c>
      <c r="Q15" s="1">
        <f t="shared" si="10"/>
        <v>0</v>
      </c>
      <c r="R15" s="281"/>
      <c r="S15" s="281"/>
      <c r="T15" s="1">
        <f t="shared" si="11"/>
        <v>0</v>
      </c>
    </row>
    <row r="16">
      <c r="A16" s="291"/>
      <c r="B16" s="1" t="str">
        <f t="shared" si="1"/>
        <v/>
      </c>
      <c r="C16" s="281"/>
      <c r="D16" s="281"/>
      <c r="E16" s="1" t="str">
        <f t="shared" si="2"/>
        <v/>
      </c>
      <c r="F16" s="281"/>
      <c r="G16" s="299"/>
      <c r="H16" s="299"/>
      <c r="I16" s="281"/>
      <c r="J16" s="1" t="str">
        <f t="shared" si="3"/>
        <v/>
      </c>
      <c r="K16" s="1" t="str">
        <f t="shared" si="4"/>
        <v/>
      </c>
      <c r="L16" s="1" t="str">
        <f t="shared" si="5"/>
        <v/>
      </c>
      <c r="M16" s="1">
        <f t="shared" si="6"/>
        <v>1</v>
      </c>
      <c r="N16" s="1">
        <f t="shared" si="7"/>
        <v>0</v>
      </c>
      <c r="O16" s="1">
        <f t="shared" si="8"/>
        <v>0</v>
      </c>
      <c r="P16" s="1">
        <f t="shared" si="9"/>
        <v>0</v>
      </c>
      <c r="Q16" s="1">
        <f t="shared" si="10"/>
        <v>0</v>
      </c>
      <c r="R16" s="281"/>
      <c r="S16" s="281"/>
      <c r="T16" s="1">
        <f t="shared" si="11"/>
        <v>0</v>
      </c>
    </row>
    <row r="17">
      <c r="A17" s="291"/>
      <c r="B17" s="1" t="str">
        <f t="shared" si="1"/>
        <v/>
      </c>
      <c r="C17" s="281"/>
      <c r="D17" s="281"/>
      <c r="E17" s="1" t="str">
        <f t="shared" si="2"/>
        <v/>
      </c>
      <c r="F17" s="281"/>
      <c r="G17" s="299"/>
      <c r="H17" s="299"/>
      <c r="I17" s="281"/>
      <c r="J17" s="1" t="str">
        <f t="shared" si="3"/>
        <v/>
      </c>
      <c r="K17" s="1" t="str">
        <f t="shared" si="4"/>
        <v/>
      </c>
      <c r="L17" s="1" t="str">
        <f t="shared" si="5"/>
        <v/>
      </c>
      <c r="M17" s="1">
        <f t="shared" si="6"/>
        <v>1</v>
      </c>
      <c r="N17" s="1">
        <f t="shared" si="7"/>
        <v>0</v>
      </c>
      <c r="O17" s="1">
        <f t="shared" si="8"/>
        <v>0</v>
      </c>
      <c r="P17" s="1">
        <f t="shared" si="9"/>
        <v>0</v>
      </c>
      <c r="Q17" s="1">
        <f t="shared" si="10"/>
        <v>0</v>
      </c>
      <c r="R17" s="281"/>
      <c r="S17" s="281"/>
      <c r="T17" s="1">
        <f t="shared" si="11"/>
        <v>0</v>
      </c>
    </row>
    <row r="18">
      <c r="A18" s="291"/>
      <c r="B18" s="1" t="str">
        <f t="shared" si="1"/>
        <v/>
      </c>
      <c r="C18" s="281"/>
      <c r="D18" s="281"/>
      <c r="E18" s="1" t="str">
        <f t="shared" si="2"/>
        <v/>
      </c>
      <c r="F18" s="281"/>
      <c r="G18" s="299"/>
      <c r="H18" s="299"/>
      <c r="I18" s="281"/>
      <c r="J18" s="1" t="str">
        <f t="shared" si="3"/>
        <v/>
      </c>
      <c r="K18" s="1" t="str">
        <f t="shared" si="4"/>
        <v/>
      </c>
      <c r="L18" s="1" t="str">
        <f t="shared" si="5"/>
        <v/>
      </c>
      <c r="M18" s="1">
        <f t="shared" si="6"/>
        <v>1</v>
      </c>
      <c r="N18" s="1">
        <f t="shared" si="7"/>
        <v>0</v>
      </c>
      <c r="O18" s="1">
        <f t="shared" si="8"/>
        <v>0</v>
      </c>
      <c r="P18" s="1">
        <f t="shared" si="9"/>
        <v>0</v>
      </c>
      <c r="Q18" s="1">
        <f t="shared" si="10"/>
        <v>0</v>
      </c>
      <c r="R18" s="281"/>
      <c r="S18" s="281"/>
      <c r="T18" s="1">
        <f t="shared" si="11"/>
        <v>0</v>
      </c>
    </row>
    <row r="19">
      <c r="A19" s="291"/>
      <c r="B19" s="1" t="str">
        <f t="shared" si="1"/>
        <v/>
      </c>
      <c r="C19" s="281"/>
      <c r="D19" s="281"/>
      <c r="E19" s="1" t="str">
        <f t="shared" si="2"/>
        <v/>
      </c>
      <c r="F19" s="281"/>
      <c r="G19" s="299"/>
      <c r="H19" s="299"/>
      <c r="I19" s="281"/>
      <c r="J19" s="1" t="str">
        <f t="shared" si="3"/>
        <v/>
      </c>
      <c r="K19" s="1" t="str">
        <f t="shared" si="4"/>
        <v/>
      </c>
      <c r="L19" s="1" t="str">
        <f t="shared" si="5"/>
        <v/>
      </c>
      <c r="M19" s="1">
        <f t="shared" si="6"/>
        <v>1</v>
      </c>
      <c r="N19" s="1">
        <f t="shared" si="7"/>
        <v>0</v>
      </c>
      <c r="O19" s="1">
        <f t="shared" si="8"/>
        <v>0</v>
      </c>
      <c r="P19" s="1">
        <f t="shared" si="9"/>
        <v>0</v>
      </c>
      <c r="Q19" s="1">
        <f t="shared" si="10"/>
        <v>0</v>
      </c>
      <c r="R19" s="281"/>
      <c r="S19" s="281"/>
      <c r="T19" s="1">
        <f t="shared" si="11"/>
        <v>0</v>
      </c>
    </row>
    <row r="20">
      <c r="A20" s="291"/>
      <c r="B20" s="1" t="str">
        <f t="shared" si="1"/>
        <v/>
      </c>
      <c r="C20" s="281"/>
      <c r="D20" s="281"/>
      <c r="E20" s="1" t="str">
        <f t="shared" si="2"/>
        <v/>
      </c>
      <c r="F20" s="281"/>
      <c r="G20" s="299"/>
      <c r="H20" s="299"/>
      <c r="I20" s="281"/>
      <c r="J20" s="1" t="str">
        <f t="shared" si="3"/>
        <v/>
      </c>
      <c r="K20" s="1" t="str">
        <f t="shared" si="4"/>
        <v/>
      </c>
      <c r="L20" s="1" t="str">
        <f t="shared" si="5"/>
        <v/>
      </c>
      <c r="M20" s="1">
        <f t="shared" si="6"/>
        <v>1</v>
      </c>
      <c r="N20" s="1">
        <f t="shared" si="7"/>
        <v>0</v>
      </c>
      <c r="O20" s="1">
        <f t="shared" si="8"/>
        <v>0</v>
      </c>
      <c r="P20" s="1">
        <f t="shared" si="9"/>
        <v>0</v>
      </c>
      <c r="Q20" s="1">
        <f t="shared" si="10"/>
        <v>0</v>
      </c>
      <c r="R20" s="281"/>
      <c r="S20" s="281"/>
      <c r="T20" s="1">
        <f t="shared" si="11"/>
        <v>0</v>
      </c>
    </row>
    <row r="21" ht="15.75" customHeight="1">
      <c r="A21" s="291"/>
      <c r="B21" s="1" t="str">
        <f t="shared" si="1"/>
        <v/>
      </c>
      <c r="C21" s="281"/>
      <c r="D21" s="281"/>
      <c r="E21" s="1" t="str">
        <f t="shared" si="2"/>
        <v/>
      </c>
      <c r="F21" s="281"/>
      <c r="G21" s="299"/>
      <c r="H21" s="299"/>
      <c r="I21" s="281"/>
      <c r="J21" s="1" t="str">
        <f t="shared" si="3"/>
        <v/>
      </c>
      <c r="K21" s="1" t="str">
        <f t="shared" si="4"/>
        <v/>
      </c>
      <c r="L21" s="1" t="str">
        <f t="shared" si="5"/>
        <v/>
      </c>
      <c r="M21" s="1">
        <f t="shared" si="6"/>
        <v>1</v>
      </c>
      <c r="N21" s="1">
        <f t="shared" si="7"/>
        <v>0</v>
      </c>
      <c r="O21" s="1">
        <f t="shared" si="8"/>
        <v>0</v>
      </c>
      <c r="P21" s="1">
        <f t="shared" si="9"/>
        <v>0</v>
      </c>
      <c r="Q21" s="1">
        <f t="shared" si="10"/>
        <v>0</v>
      </c>
      <c r="R21" s="281"/>
      <c r="S21" s="281"/>
      <c r="T21" s="1">
        <f t="shared" si="11"/>
        <v>0</v>
      </c>
    </row>
    <row r="22" ht="15.75" customHeight="1">
      <c r="A22" s="281"/>
      <c r="B22" s="1" t="str">
        <f t="shared" si="1"/>
        <v/>
      </c>
      <c r="C22" s="281"/>
      <c r="D22" s="281"/>
      <c r="E22" s="1" t="str">
        <f t="shared" si="2"/>
        <v/>
      </c>
      <c r="F22" s="281"/>
      <c r="G22" s="281"/>
      <c r="H22" s="281"/>
      <c r="I22" s="281"/>
      <c r="J22" s="1" t="str">
        <f t="shared" si="3"/>
        <v/>
      </c>
      <c r="K22" s="1" t="str">
        <f t="shared" si="4"/>
        <v/>
      </c>
      <c r="L22" s="1" t="str">
        <f t="shared" si="5"/>
        <v/>
      </c>
      <c r="M22" s="1">
        <f t="shared" si="6"/>
        <v>1</v>
      </c>
      <c r="N22" s="1">
        <f t="shared" si="7"/>
        <v>0</v>
      </c>
      <c r="O22" s="1">
        <f t="shared" si="8"/>
        <v>0</v>
      </c>
      <c r="P22" s="1">
        <f t="shared" si="9"/>
        <v>0</v>
      </c>
      <c r="Q22" s="1">
        <f t="shared" si="10"/>
        <v>0</v>
      </c>
      <c r="R22" s="281"/>
      <c r="S22" s="281"/>
      <c r="T22" s="1">
        <f t="shared" si="11"/>
        <v>0</v>
      </c>
    </row>
    <row r="23" ht="15.75" customHeight="1">
      <c r="A23" s="281"/>
      <c r="B23" s="1" t="str">
        <f t="shared" si="1"/>
        <v/>
      </c>
      <c r="C23" s="281"/>
      <c r="D23" s="281"/>
      <c r="E23" s="1" t="str">
        <f t="shared" si="2"/>
        <v/>
      </c>
      <c r="F23" s="281"/>
      <c r="G23" s="281"/>
      <c r="H23" s="281"/>
      <c r="I23" s="281"/>
      <c r="J23" s="1" t="str">
        <f t="shared" si="3"/>
        <v/>
      </c>
      <c r="K23" s="1" t="str">
        <f t="shared" si="4"/>
        <v/>
      </c>
      <c r="L23" s="1" t="str">
        <f t="shared" si="5"/>
        <v/>
      </c>
      <c r="M23" s="1">
        <f t="shared" si="6"/>
        <v>1</v>
      </c>
      <c r="N23" s="1">
        <f t="shared" si="7"/>
        <v>0</v>
      </c>
      <c r="O23" s="1">
        <f t="shared" si="8"/>
        <v>0</v>
      </c>
      <c r="P23" s="1">
        <f t="shared" si="9"/>
        <v>0</v>
      </c>
      <c r="Q23" s="1">
        <f t="shared" si="10"/>
        <v>0</v>
      </c>
      <c r="R23" s="281"/>
      <c r="S23" s="281"/>
      <c r="T23" s="1">
        <f t="shared" si="11"/>
        <v>0</v>
      </c>
    </row>
    <row r="24" ht="15.75" customHeight="1">
      <c r="A24" s="281"/>
      <c r="B24" s="1" t="str">
        <f t="shared" si="1"/>
        <v/>
      </c>
      <c r="C24" s="281"/>
      <c r="D24" s="281"/>
      <c r="E24" s="1" t="str">
        <f t="shared" si="2"/>
        <v/>
      </c>
      <c r="F24" s="281"/>
      <c r="G24" s="281"/>
      <c r="H24" s="281"/>
      <c r="I24" s="281"/>
      <c r="J24" s="1" t="str">
        <f t="shared" si="3"/>
        <v/>
      </c>
      <c r="K24" s="1" t="str">
        <f t="shared" si="4"/>
        <v/>
      </c>
      <c r="L24" s="1" t="str">
        <f t="shared" si="5"/>
        <v/>
      </c>
      <c r="M24" s="1">
        <f t="shared" si="6"/>
        <v>1</v>
      </c>
      <c r="N24" s="1">
        <f t="shared" si="7"/>
        <v>0</v>
      </c>
      <c r="O24" s="1">
        <f t="shared" si="8"/>
        <v>0</v>
      </c>
      <c r="P24" s="1">
        <f t="shared" si="9"/>
        <v>0</v>
      </c>
      <c r="Q24" s="1">
        <f t="shared" si="10"/>
        <v>0</v>
      </c>
      <c r="R24" s="281"/>
      <c r="S24" s="281"/>
      <c r="T24" s="1">
        <f t="shared" si="11"/>
        <v>0</v>
      </c>
    </row>
    <row r="25" ht="15.75" customHeight="1">
      <c r="A25" s="281"/>
      <c r="B25" s="1" t="str">
        <f t="shared" si="1"/>
        <v/>
      </c>
      <c r="C25" s="281"/>
      <c r="D25" s="281"/>
      <c r="E25" s="1" t="str">
        <f t="shared" si="2"/>
        <v/>
      </c>
      <c r="F25" s="281"/>
      <c r="G25" s="281"/>
      <c r="H25" s="281"/>
      <c r="I25" s="281"/>
      <c r="J25" s="1" t="str">
        <f t="shared" si="3"/>
        <v/>
      </c>
      <c r="K25" s="1" t="str">
        <f t="shared" si="4"/>
        <v/>
      </c>
      <c r="L25" s="1" t="str">
        <f t="shared" si="5"/>
        <v/>
      </c>
      <c r="M25" s="1">
        <f t="shared" si="6"/>
        <v>1</v>
      </c>
      <c r="N25" s="1">
        <f t="shared" si="7"/>
        <v>0</v>
      </c>
      <c r="O25" s="1">
        <f t="shared" si="8"/>
        <v>0</v>
      </c>
      <c r="P25" s="1">
        <f t="shared" si="9"/>
        <v>0</v>
      </c>
      <c r="Q25" s="1">
        <f t="shared" si="10"/>
        <v>0</v>
      </c>
      <c r="R25" s="281"/>
      <c r="S25" s="281"/>
      <c r="T25" s="1">
        <f t="shared" si="11"/>
        <v>0</v>
      </c>
    </row>
    <row r="26" ht="15.75" customHeight="1">
      <c r="A26" s="281"/>
      <c r="B26" s="1" t="str">
        <f t="shared" si="1"/>
        <v/>
      </c>
      <c r="C26" s="281"/>
      <c r="D26" s="281"/>
      <c r="E26" s="1" t="str">
        <f t="shared" si="2"/>
        <v/>
      </c>
      <c r="F26" s="281"/>
      <c r="G26" s="281"/>
      <c r="H26" s="281"/>
      <c r="I26" s="281"/>
      <c r="J26" s="1" t="str">
        <f t="shared" si="3"/>
        <v/>
      </c>
      <c r="K26" s="1" t="str">
        <f t="shared" si="4"/>
        <v/>
      </c>
      <c r="L26" s="1" t="str">
        <f t="shared" si="5"/>
        <v/>
      </c>
      <c r="M26" s="1">
        <f t="shared" si="6"/>
        <v>1</v>
      </c>
      <c r="N26" s="1">
        <f t="shared" si="7"/>
        <v>0</v>
      </c>
      <c r="O26" s="1">
        <f t="shared" si="8"/>
        <v>0</v>
      </c>
      <c r="P26" s="1">
        <f t="shared" si="9"/>
        <v>0</v>
      </c>
      <c r="Q26" s="1">
        <f t="shared" si="10"/>
        <v>0</v>
      </c>
      <c r="R26" s="281"/>
      <c r="S26" s="281"/>
      <c r="T26" s="1">
        <f t="shared" si="11"/>
        <v>0</v>
      </c>
    </row>
    <row r="27" ht="15.75" customHeight="1">
      <c r="A27" s="281"/>
      <c r="B27" s="1" t="str">
        <f t="shared" si="1"/>
        <v/>
      </c>
      <c r="C27" s="281"/>
      <c r="D27" s="281"/>
      <c r="E27" s="1" t="str">
        <f t="shared" si="2"/>
        <v/>
      </c>
      <c r="F27" s="281"/>
      <c r="G27" s="281"/>
      <c r="H27" s="281"/>
      <c r="I27" s="281"/>
      <c r="J27" s="1" t="str">
        <f t="shared" si="3"/>
        <v/>
      </c>
      <c r="K27" s="1" t="str">
        <f t="shared" si="4"/>
        <v/>
      </c>
      <c r="L27" s="1" t="str">
        <f t="shared" si="5"/>
        <v/>
      </c>
      <c r="M27" s="1">
        <f t="shared" si="6"/>
        <v>1</v>
      </c>
      <c r="N27" s="1">
        <f t="shared" si="7"/>
        <v>0</v>
      </c>
      <c r="O27" s="1">
        <f t="shared" si="8"/>
        <v>0</v>
      </c>
      <c r="P27" s="1">
        <f t="shared" si="9"/>
        <v>0</v>
      </c>
      <c r="Q27" s="1">
        <f t="shared" si="10"/>
        <v>0</v>
      </c>
      <c r="R27" s="281"/>
      <c r="S27" s="281"/>
      <c r="T27" s="1">
        <f t="shared" si="11"/>
        <v>0</v>
      </c>
    </row>
    <row r="28" ht="15.75" customHeight="1">
      <c r="A28" s="281"/>
      <c r="B28" s="1" t="str">
        <f t="shared" si="1"/>
        <v/>
      </c>
      <c r="C28" s="281"/>
      <c r="D28" s="281"/>
      <c r="E28" s="1" t="str">
        <f t="shared" si="2"/>
        <v/>
      </c>
      <c r="F28" s="281"/>
      <c r="G28" s="281"/>
      <c r="H28" s="281"/>
      <c r="I28" s="281"/>
      <c r="J28" s="1" t="str">
        <f t="shared" si="3"/>
        <v/>
      </c>
      <c r="K28" s="1" t="str">
        <f t="shared" si="4"/>
        <v/>
      </c>
      <c r="L28" s="1" t="str">
        <f t="shared" si="5"/>
        <v/>
      </c>
      <c r="M28" s="1">
        <f t="shared" si="6"/>
        <v>1</v>
      </c>
      <c r="N28" s="1">
        <f t="shared" si="7"/>
        <v>0</v>
      </c>
      <c r="O28" s="1">
        <f t="shared" si="8"/>
        <v>0</v>
      </c>
      <c r="P28" s="1">
        <f t="shared" si="9"/>
        <v>0</v>
      </c>
      <c r="Q28" s="1">
        <f t="shared" si="10"/>
        <v>0</v>
      </c>
      <c r="R28" s="281"/>
      <c r="S28" s="281"/>
      <c r="T28" s="1">
        <f t="shared" si="11"/>
        <v>0</v>
      </c>
    </row>
    <row r="29" ht="15.75" customHeight="1">
      <c r="A29" s="281"/>
      <c r="B29" s="1" t="str">
        <f t="shared" si="1"/>
        <v/>
      </c>
      <c r="C29" s="281"/>
      <c r="D29" s="281"/>
      <c r="E29" s="1" t="str">
        <f t="shared" si="2"/>
        <v/>
      </c>
      <c r="F29" s="281"/>
      <c r="G29" s="281"/>
      <c r="H29" s="281"/>
      <c r="I29" s="281"/>
      <c r="J29" s="1" t="str">
        <f t="shared" si="3"/>
        <v/>
      </c>
      <c r="K29" s="1" t="str">
        <f t="shared" si="4"/>
        <v/>
      </c>
      <c r="L29" s="1" t="str">
        <f t="shared" si="5"/>
        <v/>
      </c>
      <c r="M29" s="1">
        <f t="shared" si="6"/>
        <v>1</v>
      </c>
      <c r="N29" s="1">
        <f t="shared" si="7"/>
        <v>0</v>
      </c>
      <c r="O29" s="1">
        <f t="shared" si="8"/>
        <v>0</v>
      </c>
      <c r="P29" s="1">
        <f t="shared" si="9"/>
        <v>0</v>
      </c>
      <c r="Q29" s="1">
        <f t="shared" si="10"/>
        <v>0</v>
      </c>
      <c r="R29" s="281"/>
      <c r="S29" s="281"/>
      <c r="T29" s="1">
        <f t="shared" si="11"/>
        <v>0</v>
      </c>
    </row>
    <row r="30" ht="15.75" customHeight="1">
      <c r="A30" s="281"/>
      <c r="B30" s="1" t="str">
        <f t="shared" si="1"/>
        <v/>
      </c>
      <c r="C30" s="281"/>
      <c r="D30" s="281"/>
      <c r="E30" s="1" t="str">
        <f t="shared" si="2"/>
        <v/>
      </c>
      <c r="F30" s="281"/>
      <c r="G30" s="281"/>
      <c r="H30" s="281"/>
      <c r="I30" s="281"/>
      <c r="J30" s="1" t="str">
        <f t="shared" si="3"/>
        <v/>
      </c>
      <c r="K30" s="1" t="str">
        <f t="shared" si="4"/>
        <v/>
      </c>
      <c r="L30" s="1" t="str">
        <f t="shared" si="5"/>
        <v/>
      </c>
      <c r="M30" s="1">
        <f t="shared" si="6"/>
        <v>1</v>
      </c>
      <c r="N30" s="1">
        <f t="shared" si="7"/>
        <v>0</v>
      </c>
      <c r="O30" s="1">
        <f t="shared" si="8"/>
        <v>0</v>
      </c>
      <c r="P30" s="1">
        <f t="shared" si="9"/>
        <v>0</v>
      </c>
      <c r="Q30" s="1">
        <f t="shared" si="10"/>
        <v>0</v>
      </c>
      <c r="R30" s="281"/>
      <c r="S30" s="281"/>
      <c r="T30" s="1">
        <f t="shared" si="11"/>
        <v>0</v>
      </c>
    </row>
    <row r="31" ht="15.75" customHeight="1">
      <c r="A31" s="281"/>
      <c r="B31" s="1" t="str">
        <f t="shared" si="1"/>
        <v/>
      </c>
      <c r="C31" s="281"/>
      <c r="D31" s="281"/>
      <c r="E31" s="1" t="str">
        <f t="shared" si="2"/>
        <v/>
      </c>
      <c r="F31" s="281"/>
      <c r="G31" s="281"/>
      <c r="H31" s="281"/>
      <c r="I31" s="281"/>
      <c r="J31" s="1" t="str">
        <f t="shared" si="3"/>
        <v/>
      </c>
      <c r="K31" s="1" t="str">
        <f t="shared" si="4"/>
        <v/>
      </c>
      <c r="L31" s="1" t="str">
        <f t="shared" si="5"/>
        <v/>
      </c>
      <c r="M31" s="1">
        <f t="shared" si="6"/>
        <v>1</v>
      </c>
      <c r="N31" s="1">
        <f t="shared" si="7"/>
        <v>0</v>
      </c>
      <c r="O31" s="1">
        <f t="shared" si="8"/>
        <v>0</v>
      </c>
      <c r="P31" s="1">
        <f t="shared" si="9"/>
        <v>0</v>
      </c>
      <c r="Q31" s="1">
        <f t="shared" si="10"/>
        <v>0</v>
      </c>
      <c r="R31" s="281"/>
      <c r="S31" s="281"/>
      <c r="T31" s="1">
        <f t="shared" si="11"/>
        <v>0</v>
      </c>
    </row>
    <row r="32" ht="15.75" customHeight="1">
      <c r="A32" s="281"/>
      <c r="B32" s="1" t="str">
        <f t="shared" si="1"/>
        <v/>
      </c>
      <c r="C32" s="281"/>
      <c r="D32" s="281"/>
      <c r="E32" s="1" t="str">
        <f t="shared" si="2"/>
        <v/>
      </c>
      <c r="F32" s="281"/>
      <c r="G32" s="281"/>
      <c r="H32" s="281"/>
      <c r="I32" s="281"/>
      <c r="J32" s="1" t="str">
        <f t="shared" si="3"/>
        <v/>
      </c>
      <c r="K32" s="1" t="str">
        <f t="shared" si="4"/>
        <v/>
      </c>
      <c r="L32" s="1" t="str">
        <f t="shared" si="5"/>
        <v/>
      </c>
      <c r="M32" s="1">
        <f t="shared" si="6"/>
        <v>1</v>
      </c>
      <c r="N32" s="1">
        <f t="shared" si="7"/>
        <v>0</v>
      </c>
      <c r="O32" s="1">
        <f t="shared" si="8"/>
        <v>0</v>
      </c>
      <c r="P32" s="1">
        <f t="shared" si="9"/>
        <v>0</v>
      </c>
      <c r="Q32" s="1">
        <f t="shared" si="10"/>
        <v>0</v>
      </c>
      <c r="R32" s="281"/>
      <c r="S32" s="281"/>
      <c r="T32" s="1">
        <f t="shared" si="11"/>
        <v>0</v>
      </c>
    </row>
    <row r="33" ht="15.75" customHeight="1">
      <c r="A33" s="281"/>
      <c r="B33" s="1" t="str">
        <f t="shared" si="1"/>
        <v/>
      </c>
      <c r="C33" s="281"/>
      <c r="D33" s="281"/>
      <c r="E33" s="1" t="str">
        <f t="shared" si="2"/>
        <v/>
      </c>
      <c r="F33" s="281"/>
      <c r="G33" s="281"/>
      <c r="H33" s="281"/>
      <c r="I33" s="281"/>
      <c r="J33" s="1" t="str">
        <f t="shared" si="3"/>
        <v/>
      </c>
      <c r="K33" s="1" t="str">
        <f t="shared" si="4"/>
        <v/>
      </c>
      <c r="L33" s="1" t="str">
        <f t="shared" si="5"/>
        <v/>
      </c>
      <c r="M33" s="1">
        <f t="shared" si="6"/>
        <v>1</v>
      </c>
      <c r="N33" s="1">
        <f t="shared" si="7"/>
        <v>0</v>
      </c>
      <c r="O33" s="1">
        <f t="shared" si="8"/>
        <v>0</v>
      </c>
      <c r="P33" s="1">
        <f t="shared" si="9"/>
        <v>0</v>
      </c>
      <c r="Q33" s="1">
        <f t="shared" si="10"/>
        <v>0</v>
      </c>
      <c r="R33" s="281"/>
      <c r="S33" s="281"/>
      <c r="T33" s="1">
        <f t="shared" si="11"/>
        <v>0</v>
      </c>
    </row>
    <row r="34" ht="15.75" customHeight="1">
      <c r="A34" s="281"/>
      <c r="B34" s="1" t="str">
        <f t="shared" si="1"/>
        <v/>
      </c>
      <c r="C34" s="281"/>
      <c r="D34" s="281"/>
      <c r="E34" s="1" t="str">
        <f t="shared" si="2"/>
        <v/>
      </c>
      <c r="F34" s="281"/>
      <c r="G34" s="281"/>
      <c r="H34" s="281"/>
      <c r="I34" s="281"/>
      <c r="J34" s="1" t="str">
        <f t="shared" si="3"/>
        <v/>
      </c>
      <c r="K34" s="1" t="str">
        <f t="shared" si="4"/>
        <v/>
      </c>
      <c r="L34" s="1" t="str">
        <f t="shared" si="5"/>
        <v/>
      </c>
      <c r="M34" s="1">
        <f t="shared" si="6"/>
        <v>1</v>
      </c>
      <c r="N34" s="1">
        <f t="shared" si="7"/>
        <v>0</v>
      </c>
      <c r="O34" s="1">
        <f t="shared" si="8"/>
        <v>0</v>
      </c>
      <c r="P34" s="1">
        <f t="shared" si="9"/>
        <v>0</v>
      </c>
      <c r="Q34" s="1">
        <f t="shared" si="10"/>
        <v>0</v>
      </c>
      <c r="R34" s="281"/>
      <c r="S34" s="281"/>
      <c r="T34" s="1">
        <f t="shared" si="11"/>
        <v>0</v>
      </c>
    </row>
    <row r="35" ht="15.75" customHeight="1">
      <c r="A35" s="281"/>
      <c r="B35" s="1" t="str">
        <f t="shared" si="1"/>
        <v/>
      </c>
      <c r="C35" s="281"/>
      <c r="D35" s="281"/>
      <c r="E35" s="1" t="str">
        <f t="shared" si="2"/>
        <v/>
      </c>
      <c r="F35" s="281"/>
      <c r="G35" s="281"/>
      <c r="H35" s="281"/>
      <c r="I35" s="281"/>
      <c r="J35" s="1" t="str">
        <f t="shared" si="3"/>
        <v/>
      </c>
      <c r="K35" s="1" t="str">
        <f t="shared" si="4"/>
        <v/>
      </c>
      <c r="L35" s="1" t="str">
        <f t="shared" si="5"/>
        <v/>
      </c>
      <c r="M35" s="1">
        <f t="shared" si="6"/>
        <v>1</v>
      </c>
      <c r="N35" s="1">
        <f t="shared" si="7"/>
        <v>0</v>
      </c>
      <c r="O35" s="1">
        <f t="shared" si="8"/>
        <v>0</v>
      </c>
      <c r="P35" s="1">
        <f t="shared" si="9"/>
        <v>0</v>
      </c>
      <c r="Q35" s="1">
        <f t="shared" si="10"/>
        <v>0</v>
      </c>
      <c r="R35" s="281"/>
      <c r="S35" s="281"/>
      <c r="T35" s="1">
        <f t="shared" si="11"/>
        <v>0</v>
      </c>
    </row>
    <row r="36" ht="15.75" customHeight="1">
      <c r="A36" s="281"/>
      <c r="B36" s="1" t="str">
        <f t="shared" si="1"/>
        <v/>
      </c>
      <c r="C36" s="281"/>
      <c r="D36" s="281"/>
      <c r="E36" s="1" t="str">
        <f t="shared" si="2"/>
        <v/>
      </c>
      <c r="F36" s="281"/>
      <c r="G36" s="281"/>
      <c r="H36" s="281"/>
      <c r="I36" s="281"/>
      <c r="J36" s="1" t="str">
        <f t="shared" si="3"/>
        <v/>
      </c>
      <c r="K36" s="1" t="str">
        <f t="shared" si="4"/>
        <v/>
      </c>
      <c r="L36" s="1" t="str">
        <f t="shared" si="5"/>
        <v/>
      </c>
      <c r="M36" s="1">
        <f t="shared" si="6"/>
        <v>1</v>
      </c>
      <c r="N36" s="1">
        <f t="shared" si="7"/>
        <v>0</v>
      </c>
      <c r="O36" s="1">
        <f t="shared" si="8"/>
        <v>0</v>
      </c>
      <c r="P36" s="1">
        <f t="shared" si="9"/>
        <v>0</v>
      </c>
      <c r="Q36" s="1">
        <f t="shared" si="10"/>
        <v>0</v>
      </c>
      <c r="R36" s="281"/>
      <c r="S36" s="281"/>
      <c r="T36" s="1">
        <f t="shared" si="11"/>
        <v>0</v>
      </c>
    </row>
    <row r="37" ht="15.75" customHeight="1">
      <c r="A37" s="281"/>
      <c r="B37" s="1" t="str">
        <f t="shared" si="1"/>
        <v/>
      </c>
      <c r="C37" s="281"/>
      <c r="D37" s="281"/>
      <c r="E37" s="1" t="str">
        <f t="shared" si="2"/>
        <v/>
      </c>
      <c r="F37" s="281"/>
      <c r="G37" s="281"/>
      <c r="H37" s="281"/>
      <c r="I37" s="281"/>
      <c r="J37" s="1" t="str">
        <f t="shared" si="3"/>
        <v/>
      </c>
      <c r="K37" s="1" t="str">
        <f t="shared" si="4"/>
        <v/>
      </c>
      <c r="L37" s="1" t="str">
        <f t="shared" si="5"/>
        <v/>
      </c>
      <c r="M37" s="1">
        <f t="shared" si="6"/>
        <v>1</v>
      </c>
      <c r="N37" s="1">
        <f t="shared" si="7"/>
        <v>0</v>
      </c>
      <c r="O37" s="1">
        <f t="shared" si="8"/>
        <v>0</v>
      </c>
      <c r="P37" s="1">
        <f t="shared" si="9"/>
        <v>0</v>
      </c>
      <c r="Q37" s="1">
        <f t="shared" si="10"/>
        <v>0</v>
      </c>
      <c r="R37" s="281"/>
      <c r="S37" s="281"/>
      <c r="T37" s="1">
        <f t="shared" si="11"/>
        <v>0</v>
      </c>
    </row>
    <row r="38" ht="15.75" customHeight="1">
      <c r="A38" s="281"/>
      <c r="B38" s="1" t="str">
        <f t="shared" si="1"/>
        <v/>
      </c>
      <c r="C38" s="281"/>
      <c r="D38" s="281"/>
      <c r="E38" s="1" t="str">
        <f t="shared" si="2"/>
        <v/>
      </c>
      <c r="F38" s="281"/>
      <c r="G38" s="281"/>
      <c r="H38" s="281"/>
      <c r="I38" s="281"/>
      <c r="J38" s="1" t="str">
        <f t="shared" si="3"/>
        <v/>
      </c>
      <c r="K38" s="1" t="str">
        <f t="shared" si="4"/>
        <v/>
      </c>
      <c r="L38" s="1" t="str">
        <f t="shared" si="5"/>
        <v/>
      </c>
      <c r="M38" s="1">
        <f t="shared" si="6"/>
        <v>1</v>
      </c>
      <c r="N38" s="1">
        <f t="shared" si="7"/>
        <v>0</v>
      </c>
      <c r="O38" s="1">
        <f t="shared" si="8"/>
        <v>0</v>
      </c>
      <c r="P38" s="1">
        <f t="shared" si="9"/>
        <v>0</v>
      </c>
      <c r="Q38" s="1">
        <f t="shared" si="10"/>
        <v>0</v>
      </c>
      <c r="R38" s="281"/>
      <c r="S38" s="281"/>
      <c r="T38" s="1">
        <f t="shared" si="11"/>
        <v>0</v>
      </c>
    </row>
    <row r="39" ht="15.75" customHeight="1">
      <c r="A39" s="281"/>
      <c r="B39" s="1" t="str">
        <f t="shared" si="1"/>
        <v/>
      </c>
      <c r="C39" s="281"/>
      <c r="D39" s="281"/>
      <c r="E39" s="1" t="str">
        <f t="shared" si="2"/>
        <v/>
      </c>
      <c r="F39" s="281"/>
      <c r="G39" s="281"/>
      <c r="H39" s="281"/>
      <c r="I39" s="281"/>
      <c r="J39" s="1" t="str">
        <f t="shared" si="3"/>
        <v/>
      </c>
      <c r="K39" s="1" t="str">
        <f t="shared" si="4"/>
        <v/>
      </c>
      <c r="L39" s="1" t="str">
        <f t="shared" si="5"/>
        <v/>
      </c>
      <c r="M39" s="1">
        <f t="shared" si="6"/>
        <v>1</v>
      </c>
      <c r="N39" s="1">
        <f t="shared" si="7"/>
        <v>0</v>
      </c>
      <c r="O39" s="1">
        <f t="shared" si="8"/>
        <v>0</v>
      </c>
      <c r="P39" s="1">
        <f t="shared" si="9"/>
        <v>0</v>
      </c>
      <c r="Q39" s="1">
        <f t="shared" si="10"/>
        <v>0</v>
      </c>
      <c r="R39" s="281"/>
      <c r="S39" s="281"/>
      <c r="T39" s="1">
        <f t="shared" si="11"/>
        <v>0</v>
      </c>
    </row>
    <row r="40" ht="15.75" customHeight="1">
      <c r="A40" s="281"/>
      <c r="B40" s="1" t="str">
        <f t="shared" si="1"/>
        <v/>
      </c>
      <c r="C40" s="281"/>
      <c r="D40" s="281"/>
      <c r="E40" s="1" t="str">
        <f t="shared" si="2"/>
        <v/>
      </c>
      <c r="F40" s="281"/>
      <c r="G40" s="281"/>
      <c r="H40" s="281"/>
      <c r="I40" s="281"/>
      <c r="J40" s="1" t="str">
        <f t="shared" si="3"/>
        <v/>
      </c>
      <c r="K40" s="1" t="str">
        <f t="shared" si="4"/>
        <v/>
      </c>
      <c r="L40" s="1" t="str">
        <f t="shared" si="5"/>
        <v/>
      </c>
      <c r="M40" s="1">
        <f t="shared" si="6"/>
        <v>1</v>
      </c>
      <c r="N40" s="1">
        <f t="shared" si="7"/>
        <v>0</v>
      </c>
      <c r="O40" s="1">
        <f t="shared" si="8"/>
        <v>0</v>
      </c>
      <c r="P40" s="1">
        <f t="shared" si="9"/>
        <v>0</v>
      </c>
      <c r="Q40" s="1">
        <f t="shared" si="10"/>
        <v>0</v>
      </c>
      <c r="R40" s="281"/>
      <c r="S40" s="281"/>
      <c r="T40" s="1">
        <f t="shared" si="11"/>
        <v>0</v>
      </c>
    </row>
    <row r="41" ht="15.75" customHeight="1">
      <c r="A41" s="281"/>
      <c r="B41" s="1" t="str">
        <f t="shared" si="1"/>
        <v/>
      </c>
      <c r="C41" s="281"/>
      <c r="D41" s="281"/>
      <c r="E41" s="1" t="str">
        <f t="shared" si="2"/>
        <v/>
      </c>
      <c r="F41" s="281"/>
      <c r="G41" s="281"/>
      <c r="H41" s="281"/>
      <c r="I41" s="281"/>
      <c r="J41" s="1" t="str">
        <f t="shared" si="3"/>
        <v/>
      </c>
      <c r="K41" s="1" t="str">
        <f t="shared" si="4"/>
        <v/>
      </c>
      <c r="L41" s="1" t="str">
        <f t="shared" si="5"/>
        <v/>
      </c>
      <c r="M41" s="1">
        <f t="shared" si="6"/>
        <v>1</v>
      </c>
      <c r="N41" s="1">
        <f t="shared" si="7"/>
        <v>0</v>
      </c>
      <c r="O41" s="1">
        <f t="shared" si="8"/>
        <v>0</v>
      </c>
      <c r="P41" s="1">
        <f t="shared" si="9"/>
        <v>0</v>
      </c>
      <c r="Q41" s="1">
        <f t="shared" si="10"/>
        <v>0</v>
      </c>
      <c r="R41" s="281"/>
      <c r="S41" s="281"/>
      <c r="T41" s="1">
        <f t="shared" si="11"/>
        <v>0</v>
      </c>
    </row>
    <row r="42" ht="15.75" customHeight="1">
      <c r="A42" s="281"/>
      <c r="B42" s="1" t="str">
        <f t="shared" si="1"/>
        <v/>
      </c>
      <c r="C42" s="281"/>
      <c r="D42" s="281"/>
      <c r="E42" s="1" t="str">
        <f t="shared" si="2"/>
        <v/>
      </c>
      <c r="F42" s="281"/>
      <c r="G42" s="281"/>
      <c r="H42" s="281"/>
      <c r="I42" s="281"/>
      <c r="J42" s="1" t="str">
        <f t="shared" si="3"/>
        <v/>
      </c>
      <c r="K42" s="1" t="str">
        <f t="shared" si="4"/>
        <v/>
      </c>
      <c r="L42" s="1" t="str">
        <f t="shared" si="5"/>
        <v/>
      </c>
      <c r="M42" s="1">
        <f t="shared" si="6"/>
        <v>1</v>
      </c>
      <c r="N42" s="1">
        <f t="shared" si="7"/>
        <v>0</v>
      </c>
      <c r="O42" s="1">
        <f t="shared" si="8"/>
        <v>0</v>
      </c>
      <c r="P42" s="1">
        <f t="shared" si="9"/>
        <v>0</v>
      </c>
      <c r="Q42" s="1">
        <f t="shared" si="10"/>
        <v>0</v>
      </c>
      <c r="R42" s="281"/>
      <c r="S42" s="281"/>
      <c r="T42" s="1">
        <f t="shared" si="11"/>
        <v>0</v>
      </c>
    </row>
    <row r="43" ht="15.75" customHeight="1">
      <c r="A43" s="281"/>
      <c r="B43" s="1" t="str">
        <f t="shared" si="1"/>
        <v/>
      </c>
      <c r="C43" s="281"/>
      <c r="D43" s="281"/>
      <c r="E43" s="1" t="str">
        <f t="shared" si="2"/>
        <v/>
      </c>
      <c r="F43" s="281"/>
      <c r="G43" s="281"/>
      <c r="H43" s="281"/>
      <c r="I43" s="281"/>
      <c r="J43" s="1" t="str">
        <f t="shared" si="3"/>
        <v/>
      </c>
      <c r="K43" s="1" t="str">
        <f t="shared" si="4"/>
        <v/>
      </c>
      <c r="L43" s="1" t="str">
        <f t="shared" si="5"/>
        <v/>
      </c>
      <c r="M43" s="1">
        <f t="shared" si="6"/>
        <v>1</v>
      </c>
      <c r="N43" s="1">
        <f t="shared" si="7"/>
        <v>0</v>
      </c>
      <c r="O43" s="1">
        <f t="shared" si="8"/>
        <v>0</v>
      </c>
      <c r="P43" s="1">
        <f t="shared" si="9"/>
        <v>0</v>
      </c>
      <c r="Q43" s="1">
        <f t="shared" si="10"/>
        <v>0</v>
      </c>
      <c r="R43" s="281"/>
      <c r="S43" s="281"/>
      <c r="T43" s="1">
        <f t="shared" si="11"/>
        <v>0</v>
      </c>
    </row>
    <row r="44" ht="15.75" customHeight="1">
      <c r="A44" s="281"/>
      <c r="B44" s="1" t="str">
        <f t="shared" si="1"/>
        <v/>
      </c>
      <c r="C44" s="281"/>
      <c r="D44" s="281"/>
      <c r="E44" s="1" t="str">
        <f t="shared" si="2"/>
        <v/>
      </c>
      <c r="F44" s="281"/>
      <c r="G44" s="281"/>
      <c r="H44" s="281"/>
      <c r="I44" s="281"/>
      <c r="J44" s="1" t="str">
        <f t="shared" si="3"/>
        <v/>
      </c>
      <c r="K44" s="1" t="str">
        <f t="shared" si="4"/>
        <v/>
      </c>
      <c r="L44" s="1" t="str">
        <f t="shared" si="5"/>
        <v/>
      </c>
      <c r="M44" s="1">
        <f t="shared" si="6"/>
        <v>1</v>
      </c>
      <c r="N44" s="1">
        <f t="shared" si="7"/>
        <v>0</v>
      </c>
      <c r="O44" s="1">
        <f t="shared" si="8"/>
        <v>0</v>
      </c>
      <c r="P44" s="1">
        <f t="shared" si="9"/>
        <v>0</v>
      </c>
      <c r="Q44" s="1">
        <f t="shared" si="10"/>
        <v>0</v>
      </c>
      <c r="R44" s="281"/>
      <c r="S44" s="281"/>
      <c r="T44" s="1">
        <f t="shared" si="11"/>
        <v>0</v>
      </c>
    </row>
    <row r="45" ht="15.75" customHeight="1">
      <c r="A45" s="281"/>
      <c r="B45" s="1" t="str">
        <f t="shared" si="1"/>
        <v/>
      </c>
      <c r="C45" s="281"/>
      <c r="D45" s="281"/>
      <c r="E45" s="1" t="str">
        <f t="shared" si="2"/>
        <v/>
      </c>
      <c r="F45" s="281"/>
      <c r="G45" s="281"/>
      <c r="H45" s="281"/>
      <c r="I45" s="281"/>
      <c r="J45" s="1" t="str">
        <f t="shared" si="3"/>
        <v/>
      </c>
      <c r="K45" s="1" t="str">
        <f t="shared" si="4"/>
        <v/>
      </c>
      <c r="L45" s="1" t="str">
        <f t="shared" si="5"/>
        <v/>
      </c>
      <c r="M45" s="1">
        <f t="shared" si="6"/>
        <v>1</v>
      </c>
      <c r="N45" s="1">
        <f t="shared" si="7"/>
        <v>0</v>
      </c>
      <c r="O45" s="1">
        <f t="shared" si="8"/>
        <v>0</v>
      </c>
      <c r="P45" s="1">
        <f t="shared" si="9"/>
        <v>0</v>
      </c>
      <c r="Q45" s="1">
        <f t="shared" si="10"/>
        <v>0</v>
      </c>
      <c r="R45" s="281"/>
      <c r="S45" s="281"/>
      <c r="T45" s="1">
        <f t="shared" si="11"/>
        <v>0</v>
      </c>
    </row>
    <row r="46" ht="15.75" customHeight="1">
      <c r="A46" s="281"/>
      <c r="B46" s="1" t="str">
        <f t="shared" si="1"/>
        <v/>
      </c>
      <c r="C46" s="281"/>
      <c r="D46" s="281"/>
      <c r="E46" s="1" t="str">
        <f t="shared" si="2"/>
        <v/>
      </c>
      <c r="F46" s="281"/>
      <c r="G46" s="281"/>
      <c r="H46" s="281"/>
      <c r="I46" s="281"/>
      <c r="J46" s="1" t="str">
        <f t="shared" si="3"/>
        <v/>
      </c>
      <c r="K46" s="1" t="str">
        <f t="shared" si="4"/>
        <v/>
      </c>
      <c r="L46" s="1" t="str">
        <f t="shared" si="5"/>
        <v/>
      </c>
      <c r="M46" s="1">
        <f t="shared" si="6"/>
        <v>1</v>
      </c>
      <c r="N46" s="1">
        <f t="shared" si="7"/>
        <v>0</v>
      </c>
      <c r="O46" s="1">
        <f t="shared" si="8"/>
        <v>0</v>
      </c>
      <c r="P46" s="1">
        <f t="shared" si="9"/>
        <v>0</v>
      </c>
      <c r="Q46" s="1">
        <f t="shared" si="10"/>
        <v>0</v>
      </c>
      <c r="R46" s="281"/>
      <c r="S46" s="281"/>
      <c r="T46" s="1">
        <f t="shared" si="11"/>
        <v>0</v>
      </c>
    </row>
    <row r="47" ht="15.75" customHeight="1">
      <c r="A47" s="281"/>
      <c r="B47" s="1" t="str">
        <f t="shared" si="1"/>
        <v/>
      </c>
      <c r="C47" s="281"/>
      <c r="D47" s="281"/>
      <c r="E47" s="1" t="str">
        <f t="shared" si="2"/>
        <v/>
      </c>
      <c r="F47" s="281"/>
      <c r="G47" s="281"/>
      <c r="H47" s="281"/>
      <c r="I47" s="281"/>
      <c r="J47" s="1" t="str">
        <f t="shared" si="3"/>
        <v/>
      </c>
      <c r="K47" s="1" t="str">
        <f t="shared" si="4"/>
        <v/>
      </c>
      <c r="L47" s="1" t="str">
        <f t="shared" si="5"/>
        <v/>
      </c>
      <c r="M47" s="1">
        <f t="shared" si="6"/>
        <v>1</v>
      </c>
      <c r="N47" s="1">
        <f t="shared" si="7"/>
        <v>0</v>
      </c>
      <c r="O47" s="1">
        <f t="shared" si="8"/>
        <v>0</v>
      </c>
      <c r="P47" s="1">
        <f t="shared" si="9"/>
        <v>0</v>
      </c>
      <c r="Q47" s="1">
        <f t="shared" si="10"/>
        <v>0</v>
      </c>
      <c r="R47" s="281"/>
      <c r="S47" s="281"/>
      <c r="T47" s="1">
        <f t="shared" si="11"/>
        <v>0</v>
      </c>
    </row>
    <row r="48" ht="15.75" customHeight="1">
      <c r="A48" s="281"/>
      <c r="B48" s="1" t="str">
        <f t="shared" si="1"/>
        <v/>
      </c>
      <c r="C48" s="281"/>
      <c r="D48" s="281"/>
      <c r="E48" s="1" t="str">
        <f t="shared" si="2"/>
        <v/>
      </c>
      <c r="F48" s="281"/>
      <c r="G48" s="281"/>
      <c r="H48" s="281"/>
      <c r="I48" s="281"/>
      <c r="J48" s="1" t="str">
        <f t="shared" si="3"/>
        <v/>
      </c>
      <c r="K48" s="1" t="str">
        <f t="shared" si="4"/>
        <v/>
      </c>
      <c r="L48" s="1" t="str">
        <f t="shared" si="5"/>
        <v/>
      </c>
      <c r="M48" s="1">
        <f t="shared" si="6"/>
        <v>1</v>
      </c>
      <c r="N48" s="1">
        <f t="shared" si="7"/>
        <v>0</v>
      </c>
      <c r="O48" s="1">
        <f t="shared" si="8"/>
        <v>0</v>
      </c>
      <c r="P48" s="1">
        <f t="shared" si="9"/>
        <v>0</v>
      </c>
      <c r="Q48" s="1">
        <f t="shared" si="10"/>
        <v>0</v>
      </c>
      <c r="R48" s="281"/>
      <c r="S48" s="281"/>
      <c r="T48" s="1">
        <f t="shared" si="11"/>
        <v>0</v>
      </c>
    </row>
    <row r="49" ht="15.75" customHeight="1">
      <c r="A49" s="281"/>
      <c r="B49" s="1" t="str">
        <f t="shared" si="1"/>
        <v/>
      </c>
      <c r="C49" s="281"/>
      <c r="D49" s="281"/>
      <c r="E49" s="1" t="str">
        <f t="shared" si="2"/>
        <v/>
      </c>
      <c r="F49" s="281"/>
      <c r="G49" s="281"/>
      <c r="H49" s="281"/>
      <c r="I49" s="281"/>
      <c r="J49" s="1" t="str">
        <f t="shared" si="3"/>
        <v/>
      </c>
      <c r="K49" s="1" t="str">
        <f t="shared" si="4"/>
        <v/>
      </c>
      <c r="L49" s="1" t="str">
        <f t="shared" si="5"/>
        <v/>
      </c>
      <c r="M49" s="1">
        <f t="shared" si="6"/>
        <v>1</v>
      </c>
      <c r="N49" s="1">
        <f t="shared" si="7"/>
        <v>0</v>
      </c>
      <c r="O49" s="1">
        <f t="shared" si="8"/>
        <v>0</v>
      </c>
      <c r="P49" s="1">
        <f t="shared" si="9"/>
        <v>0</v>
      </c>
      <c r="Q49" s="1">
        <f t="shared" si="10"/>
        <v>0</v>
      </c>
      <c r="R49" s="281"/>
      <c r="S49" s="281"/>
      <c r="T49" s="1">
        <f t="shared" si="11"/>
        <v>0</v>
      </c>
    </row>
    <row r="50" ht="15.75" customHeight="1">
      <c r="A50" s="281"/>
      <c r="B50" s="1" t="str">
        <f t="shared" si="1"/>
        <v/>
      </c>
      <c r="C50" s="281"/>
      <c r="D50" s="281"/>
      <c r="E50" s="1" t="str">
        <f t="shared" si="2"/>
        <v/>
      </c>
      <c r="F50" s="281"/>
      <c r="G50" s="281"/>
      <c r="H50" s="281"/>
      <c r="I50" s="281"/>
      <c r="J50" s="1" t="str">
        <f t="shared" si="3"/>
        <v/>
      </c>
      <c r="K50" s="1" t="str">
        <f t="shared" si="4"/>
        <v/>
      </c>
      <c r="L50" s="1" t="str">
        <f t="shared" si="5"/>
        <v/>
      </c>
      <c r="M50" s="1">
        <f t="shared" si="6"/>
        <v>1</v>
      </c>
      <c r="N50" s="1">
        <f t="shared" si="7"/>
        <v>0</v>
      </c>
      <c r="O50" s="1">
        <f t="shared" si="8"/>
        <v>0</v>
      </c>
      <c r="P50" s="1">
        <f t="shared" si="9"/>
        <v>0</v>
      </c>
      <c r="Q50" s="1">
        <f t="shared" si="10"/>
        <v>0</v>
      </c>
      <c r="R50" s="281"/>
      <c r="S50" s="281"/>
      <c r="T50" s="1">
        <f t="shared" si="11"/>
        <v>0</v>
      </c>
    </row>
    <row r="51" ht="15.75" customHeight="1">
      <c r="A51" s="281"/>
      <c r="B51" s="1" t="str">
        <f t="shared" si="1"/>
        <v/>
      </c>
      <c r="C51" s="281"/>
      <c r="D51" s="281"/>
      <c r="E51" s="1" t="str">
        <f t="shared" si="2"/>
        <v/>
      </c>
      <c r="F51" s="281"/>
      <c r="G51" s="281"/>
      <c r="H51" s="281"/>
      <c r="I51" s="281"/>
      <c r="J51" s="1" t="str">
        <f t="shared" si="3"/>
        <v/>
      </c>
      <c r="K51" s="1" t="str">
        <f t="shared" si="4"/>
        <v/>
      </c>
      <c r="L51" s="1" t="str">
        <f t="shared" si="5"/>
        <v/>
      </c>
      <c r="M51" s="1">
        <f t="shared" si="6"/>
        <v>1</v>
      </c>
      <c r="N51" s="1">
        <f t="shared" si="7"/>
        <v>0</v>
      </c>
      <c r="O51" s="1">
        <f t="shared" si="8"/>
        <v>0</v>
      </c>
      <c r="P51" s="1">
        <f t="shared" si="9"/>
        <v>0</v>
      </c>
      <c r="Q51" s="1">
        <f t="shared" si="10"/>
        <v>0</v>
      </c>
      <c r="R51" s="281"/>
      <c r="S51" s="281"/>
      <c r="T51" s="1">
        <f t="shared" si="11"/>
        <v>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4">
      <formula1>"FL,Reach,OP,Swing"</formula1>
    </dataValidation>
  </dataValidations>
  <printOptions/>
  <pageMargins bottom="1.0" footer="0.0" header="0.0" left="0.75" right="0.75" top="1.0"/>
  <pageSetup paperSize="9" orientation="portrait"/>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242" t="s">
        <v>691</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Emanuelnj7'!$B$8:$B$177,B8)=0),1,0))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Emanuelnj7'!$B$8:$B$177,B9)=0),1,0))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Emanuelnj7'!$B$8:$B$177,B10)=0),1,0))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Emanuelnj7'!$B$8:$B$177,B11)=0),1,0))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Emanuelnj7'!$B$8:$B$177,B12)=0),1,0))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Emanuelnj7'!$B$8:$B$177,B13)=0),1,0))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Emanuelnj7'!$B$8:$B$177,B14)=0),1,0))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Emanuelnj7'!$B$8:$B$177,B15)=0),1,0))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Emanuelnj7'!$B$8:$B$177,B16)=0),1,0))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Emanuelnj7'!$B$8:$B$177,B17)=0),1,0))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Emanuelnj7'!$B$8:$B$177,B18)=0),1,0))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Emanuelnj7'!$B$8:$B$177,B19)=0),1,0))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Emanuelnj7'!$B$8:$B$177,B20)=0),1,0))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Emanuelnj7'!$B$8:$B$177,B21)=0),1,0))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Emanuelnj7'!$B$8:$B$177,B22)=0),1,0))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Emanuelnj7'!$B$8:$B$177,B23)=0),1,0))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Emanuelnj7'!$B$8:$B$177,B24)=0),1,0))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Emanuelnj7'!$B$8:$B$177,B25)=0),1,0))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Emanuelnj7'!$B$8:$B$177,B26)=0),1,0))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Emanuelnj7'!$B$8:$B$177,B27)=0),1,0))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Emanuelnj7'!$B$8:$B$177,B28)=0),1,0))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Emanuelnj7'!$B$8:$B$177,B29)=0),1,0))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Emanuelnj7'!$B$8:$B$177,B30)=0),1,0))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Emanuelnj7'!$B$8:$B$177,B31)=0),1,0))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Emanuelnj7'!$B$8:$B$177,B32)=0),1,0))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Emanuelnj7'!$B$8:$B$177,B33)=0),1,0))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Emanuelnj7'!$B$8:$B$177,B34)=0),1,0))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Emanuelnj7'!$B$8:$B$177,B35)=0),1,0))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Emanuelnj7'!$B$8:$B$177,B36)=0),1,0))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Emanuelnj7'!$B$8:$B$177,B37)=0),1,0))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Emanuelnj7'!$B$8:$B$177,B38)=0),1,0))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Emanuelnj7'!$B$8:$B$177,B39)=0),1,0))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Emanuelnj7'!$B$8:$B$177,B40)=0),1,0))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Emanuelnj7'!$B$8:$B$177,B41)=0),1,0))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Emanuelnj7'!$B$8:$B$177,B42)=0),1,0))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Emanuelnj7'!$B$8:$B$177,B43)=0),1,0))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Emanuelnj7'!$B$8:$B$177,B44)=0),1,0))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Emanuelnj7'!$B$8:$B$177,B45)=0),1,0))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Emanuelnj7'!$B$8:$B$177,B46)=0),1,0))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Emanuelnj7'!$B$8:$B$177,B47)=0),1,0))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Emanuelnj7'!$B$8:$B$177,B48)=0),1,0))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Emanuelnj7'!$B$8:$B$177,B49)=0),1,0))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Emanuelnj7'!$B$8:$B$177,B50)=0),1,0))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Emanuelnj7'!$B$8:$B$177,B51)=0),1,0))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Emanuelnj7'!$B$8:$B$177,B52)=0),1,0))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Emanuelnj7'!$B$8:$B$177,B53)=0),1,0))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Emanuelnj7'!$B$8:$B$177,B54)=0),1,0))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Emanuelnj7'!$B$8:$B$177,B55)=0),1,0))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Emanuelnj7'!$B$8:$B$177,B56)=0),1,0))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Emanuelnj7'!$B$8:$B$177,B57)=0),1,0))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Emanuelnj7'!$B$8:$B$177,B58)=0),1,0))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Emanuelnj7'!$B$8:$B$177,B59)=0),1,0))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Emanuelnj7'!$B$8:$B$177,B60)=0),1,0))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Emanuelnj7'!$B$8:$B$177,B61)=0),1,0))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Emanuelnj7'!$B$8:$B$177,B62)=0),1,0))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Emanuelnj7'!$B$8:$B$177,B63)=0),1,0))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Emanuelnj7'!$B$8:$B$177,B64)=0),1,0))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Emanuelnj7'!$B$8:$B$177,B65)=0),1,0))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Emanuelnj7'!$B$8:$B$177,B66)=0),1,0))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Emanuelnj7'!$B$8:$B$177,B67)=0),1,0))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Emanuelnj7'!$B$8:$B$177,B68)=0),1,0))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Emanuelnj7'!$B$8:$B$177,B69)=0),1,0))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Emanuelnj7'!$B$8:$B$177,B70)=0),1,0))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Emanuelnj7'!$B$8:$B$177,B71)=0),1,0))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Emanuelnj7'!$B$8:$B$177,B72)=0),1,0))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Emanuelnj7'!$B$8:$B$177,B73)=0),1,0))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Emanuelnj7'!$B$8:$B$177,B74)=0),1,0))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Emanuelnj7'!$B$8:$B$177,B75)=0),1,0))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Emanuelnj7'!$B$8:$B$177,B76)=0),1,0))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Emanuelnj7'!$B$8:$B$177,B77)=0),1,0))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Emanuelnj7'!$B$8:$B$177,B78)=0),1,0))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Emanuelnj7'!$B$8:$B$177,B79)=0),1,0))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Emanuelnj7'!$B$8:$B$177,B80)=0),1,0))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Emanuelnj7'!$B$8:$B$177,B81)=0),1,0))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Emanuelnj7'!$B$8:$B$177,B82)=0),1,0))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Emanuelnj7'!$B$8:$B$177,B83)=0),1,0))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Emanuelnj7'!$B$8:$B$177,B84)=0),1,0))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Emanuelnj7'!$B$8:$B$177,B85)=0),1,0))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Emanuelnj7'!$B$8:$B$177,B86)=0),1,0))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Emanuelnj7'!$B$8:$B$177,B87)=0),1,0))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Emanuelnj7'!$B$8:$B$177,B88)=0),1,0))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Emanuelnj7'!$B$8:$B$177,B89)=0),1,0))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Emanuelnj7'!$B$8:$B$177,B90)=0),1,0))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Emanuelnj7'!$B$8:$B$177,B91)=0),1,0))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Emanuelnj7'!$B$8:$B$177,B92)=0),1,0))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Emanuelnj7'!$B$8:$B$177,B93)=0),1,0))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Emanuelnj7'!$B$8:$B$177,B94)=0),1,0))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Emanuelnj7'!$B$8:$B$177,B95)=0),1,0))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Emanuelnj7'!$B$8:$B$177,B96)=0),1,0))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Emanuelnj7'!$B$8:$B$177,B97)=0),1,0))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Emanuelnj7'!$B$8:$B$177,B98)=0),1,0))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Emanuelnj7'!$B$8:$B$177,B99)=0),1,0))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Emanuelnj7'!$B$8:$B$177,B100)=0),1,0))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Emanuelnj7'!$B$8:$B$177,B101)=0),1,0))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Emanuelnj7'!$B$8:$B$177,B102)=0),1,0))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Emanuelnj7'!$B$8:$B$177,B103)=0),1,0))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Emanuelnj7'!$B$8:$B$177,B104)=0),1,0))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Emanuelnj7'!$B$8:$B$177,B105)=0),1,0))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Emanuelnj7'!$B$8:$B$177,B106)=0),1,0))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Emanuelnj7'!$B$8:$B$177,B107)=0),1,0))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Emanuelnj7'!$B$8:$B$177,B108)=0),1,0))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Emanuelnj7'!$B$8:$B$177,B109)=0),1,0))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Emanuelnj7'!$B$8:$B$177,B110)=0),1,0))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Emanuelnj7'!$B$8:$B$177,B111)=0),1,0))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Emanuelnj7'!$B$8:$B$177,B112)=0),1,0))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Emanuelnj7'!$B$8:$B$177,B113)=0),1,0))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Emanuelnj7'!$B$8:$B$177,B114)=0),1,0))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Emanuelnj7'!$B$8:$B$177,B115)=0),1,0))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Emanuelnj7'!$B$8:$B$177,B116)=0),1,0))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Emanuelnj7'!$B$8:$B$177,B117)=0),1,0))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Emanuelnj7'!$B$8:$B$177,B118)=0),1,0))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Emanuelnj7'!$B$8:$B$177,B119)=0),1,0))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Emanuelnj7'!$B$8:$B$177,B120)=0),1,0))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Emanuelnj7'!$B$8:$B$177,B121)=0),1,0))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Emanuelnj7'!$B$8:$B$177,B122)=0),1,0))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Emanuelnj7'!$B$8:$B$177,B123)=0),1,0))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Emanuelnj7'!$B$8:$B$177,B124)=0),1,0))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Emanuelnj7'!$B$8:$B$177,B125)=0),1,0))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Emanuelnj7'!$B$8:$B$177,B126)=0),1,0))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Emanuelnj7'!$B$8:$B$177,B127)=0),1,0))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Emanuelnj7'!$B$8:$B$177,B128)=0),1,0))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Emanuelnj7'!$B$8:$B$177,B129)=0),1,0))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Emanuelnj7'!$B$8:$B$177,B130)=0),1,0))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Emanuelnj7'!$B$8:$B$177,B131)=0),1,0))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Emanuelnj7'!$B$8:$B$177,B132)=0),1,0))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Emanuelnj7'!$B$8:$B$177,B133)=0),1,0))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Emanuelnj7'!$B$8:$B$177,B134)=0),1,0))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Emanuelnj7'!$B$8:$B$177,B135)=0),1,0))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Emanuelnj7'!$B$8:$B$177,B136)=0),1,0))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Emanuelnj7'!$B$8:$B$177,B137)=0),1,0))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Emanuelnj7'!$B$8:$B$177,B138)=0),1,0))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Emanuelnj7'!$B$8:$B$177,B139)=0),1,0))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Emanuelnj7'!$B$8:$B$177,B140)=0),1,0))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Emanuelnj7'!$B$8:$B$177,B141)=0),1,0))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Emanuelnj7'!$B$8:$B$177,B142)=0),1,0))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Emanuelnj7'!$B$8:$B$177,B143)=0),1,0))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Emanuelnj7'!$B$8:$B$177,B144)=0),1,0))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Emanuelnj7'!$B$8:$B$177,B145)=0),1,0))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Emanuelnj7'!$B$8:$B$177,B146)=0),1,0))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Emanuelnj7'!$B$8:$B$177,B147)=0),1,0))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Emanuelnj7'!$B$8:$B$177,B148)=0),1,0))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Emanuelnj7'!$B$8:$B$177,B149)=0),1,0))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Emanuelnj7'!$B$8:$B$177,B150)=0),1,0))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Emanuelnj7'!$B$8:$B$177,B151)=0),1,0))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Emanuelnj7'!$B$8:$B$177,B152)=0),1,0))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Emanuelnj7'!$B$8:$B$177,B153)=0),1,0))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Emanuelnj7'!$B$8:$B$177,B154)=0),1,0))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Emanuelnj7'!$B$8:$B$177,B155)=0),1,0))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Emanuelnj7'!$B$8:$B$177,B156)=0),1,0))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Emanuelnj7'!$B$8:$B$177,B157)=0),1,0))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Emanuelnj7'!$B$8:$B$177,B158)=0),1,0))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Emanuelnj7'!$B$8:$B$177,B159)=0),1,0))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Emanuelnj7'!$B$8:$B$177,B160)=0),1,0))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Emanuelnj7'!$B$8:$B$177,B161)=0),1,0))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Emanuelnj7'!$B$8:$B$177,B162)=0),1,0))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Emanuelnj7'!$B$8:$B$177,B163)=0),1,0))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Emanuelnj7'!$B$8:$B$177,B164)=0),1,0))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Emanuelnj7'!$B$8:$B$177,B165)=0),1,0))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Emanuelnj7'!$B$8:$B$177,B166)=0),1,0))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Emanuelnj7'!$B$8:$B$177,B167)=0),1,0))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Emanuelnj7'!$B$8:$B$177,B168)=0),1,0))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Emanuelnj7'!$B$8:$B$177,B169)=0),1,0))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Emanuelnj7'!$B$8:$B$177,B170)=0),1,0))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Emanuelnj7'!$B$8:$B$177,B171)=0),1,0))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Emanuelnj7'!$B$8:$B$177,B172)=0),1,0))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Emanuelnj7'!$B$8:$B$177,B173)=0),1,0))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Emanuelnj7'!$B$8:$B$177,B174)=0),1,0))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Emanuelnj7'!$B$8:$B$177,B175)=0),1,0))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Emanuelnj7'!$B$8:$B$177,B176)=0),1,0))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Emanuelnj7'!$B$8:$B$177,B177)=0),1,0))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71"/>
    <col customWidth="1" min="2" max="5" width="8.0"/>
    <col customWidth="1" min="6" max="6" width="7.71"/>
    <col customWidth="1" min="7" max="8" width="8.0"/>
    <col customWidth="1" min="9" max="11" width="7.0"/>
    <col customWidth="1" min="12" max="12" width="8.0"/>
    <col customWidth="1" min="13" max="13" width="7.0"/>
    <col customWidth="1" min="14" max="14" width="8.0"/>
    <col customWidth="1" min="15" max="17" width="9.0"/>
    <col customWidth="1" min="18" max="18" width="7.0"/>
    <col customWidth="1" min="19" max="19" width="23.0"/>
    <col customWidth="1" min="20" max="20" width="5.0"/>
    <col customWidth="1" min="21" max="21" width="36.14"/>
    <col customWidth="1" min="22" max="22" width="8.43"/>
    <col customWidth="1" min="23" max="23" width="21.71"/>
    <col customWidth="1" min="24" max="26" width="8.43"/>
  </cols>
  <sheetData>
    <row r="1">
      <c r="A1" s="1" t="s">
        <v>603</v>
      </c>
      <c r="B1" s="1" t="s">
        <v>676</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SUMIFS(Q9:Q176,K9:K176,FALSE())</f>
        <v>7854.703</v>
      </c>
      <c r="B5" s="1">
        <f>SUMIFS(N9:N176,K9:K176,FALSE())</f>
        <v>5341</v>
      </c>
      <c r="C5" s="1">
        <f>IF(B5=0,0,60*A5/B5)</f>
        <v>88.23856581</v>
      </c>
      <c r="D5" s="1">
        <f>SUM(C9:C176)</f>
        <v>6882</v>
      </c>
      <c r="E5" s="1">
        <f>SUM(R9:R176)</f>
        <v>15</v>
      </c>
      <c r="F5" s="1">
        <f>SUM(T9:T176)</f>
        <v>22</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6" si="1">IF(A8="","",INT(A8))</f>
        <v>46266</v>
      </c>
      <c r="C8" s="281">
        <v>129.0</v>
      </c>
      <c r="D8" s="281">
        <v>40.0</v>
      </c>
      <c r="E8" s="1">
        <f t="shared" ref="E8:E176" si="2">IF(OR(C8="",N(D8)=0),"",C8/D8)</f>
        <v>3.225</v>
      </c>
      <c r="F8" s="281" t="s">
        <v>811</v>
      </c>
      <c r="G8" s="282">
        <v>0.30625</v>
      </c>
      <c r="H8" s="282">
        <v>0.375</v>
      </c>
      <c r="I8" s="281"/>
      <c r="J8" s="292">
        <f t="shared" ref="J8:J176" si="3">IF(OR(NOT(ISNUMBER(G8)),NOT(ISNUMBER(H8))),"",ROUND((H8-G8)*1440,0)-N(I8))</f>
        <v>99</v>
      </c>
      <c r="K8" s="1" t="b">
        <f t="shared" ref="K8:K176" si="4">IF(C8="","",OR(C8&lt;30,N(D8)&lt;10))</f>
        <v>0</v>
      </c>
      <c r="L8" s="1">
        <f t="shared" ref="L8:L176" si="5">IF(C8="","",IF(K8,1,IF(E8&lt;=1.94,1.65,IF(E8&lt;=2.44,1.25,IF(E8&lt;=2.8,1.16,IF(E8&lt;=3.09,1.05,IF(E8&lt;=3.5,0.95,IF(E8&lt;=3.95,0.82,IF(E8&lt;=5.05,0.65,IF(E8&lt;=8,0.6,IF(E8&lt;=15,0.45,0.3)))))))))))</f>
        <v>0.95</v>
      </c>
      <c r="M8" s="1">
        <f t="shared" ref="M8:M176" si="6">IF(OR(F8="Reach",F8="OP",F8="Swing"),$R$1,1)</f>
        <v>1</v>
      </c>
      <c r="N8" s="292">
        <f t="shared" ref="N8:N176" si="7">IF(OR(A8="",N(J8)&lt;=0),0,IF(K8,MAX(J8,15),J8))</f>
        <v>99</v>
      </c>
      <c r="O8" s="1">
        <f t="shared" ref="O8:O176" si="8">IF(C8="",0,C8*L8*$M$1*M8)</f>
        <v>134.805</v>
      </c>
      <c r="P8" s="292">
        <f t="shared" ref="P8:P176" si="9">$P$1/60*N8</f>
        <v>495</v>
      </c>
      <c r="Q8" s="1">
        <f t="shared" ref="Q8:Q176" si="10">MIN(O8,P8)</f>
        <v>134.805</v>
      </c>
      <c r="R8" s="281"/>
      <c r="S8" s="281"/>
      <c r="T8" s="1">
        <f>IF(B8="",0,IF(COUNTIF($B$9:B9,B8)=1,1,0))</f>
        <v>1</v>
      </c>
    </row>
    <row r="9">
      <c r="A9" s="280">
        <v>46266.0</v>
      </c>
      <c r="B9" s="1">
        <f t="shared" si="1"/>
        <v>46266</v>
      </c>
      <c r="C9" s="281">
        <f>47+96</f>
        <v>143</v>
      </c>
      <c r="D9" s="281">
        <v>80.0</v>
      </c>
      <c r="E9" s="1">
        <f t="shared" si="2"/>
        <v>1.7875</v>
      </c>
      <c r="F9" s="281" t="s">
        <v>811</v>
      </c>
      <c r="G9" s="282">
        <v>0.37569444444444444</v>
      </c>
      <c r="H9" s="282">
        <v>0.5465277777777777</v>
      </c>
      <c r="I9" s="281">
        <v>70.0</v>
      </c>
      <c r="J9" s="292">
        <f t="shared" si="3"/>
        <v>176</v>
      </c>
      <c r="K9" s="1" t="b">
        <f t="shared" si="4"/>
        <v>0</v>
      </c>
      <c r="L9" s="1">
        <f t="shared" si="5"/>
        <v>1.65</v>
      </c>
      <c r="M9" s="1">
        <f t="shared" si="6"/>
        <v>1</v>
      </c>
      <c r="N9" s="292">
        <f t="shared" si="7"/>
        <v>176</v>
      </c>
      <c r="O9" s="1">
        <f t="shared" si="8"/>
        <v>259.545</v>
      </c>
      <c r="P9" s="292">
        <f t="shared" si="9"/>
        <v>880</v>
      </c>
      <c r="Q9" s="1">
        <f t="shared" si="10"/>
        <v>259.545</v>
      </c>
      <c r="R9" s="281"/>
      <c r="S9" s="281"/>
      <c r="T9" s="1">
        <f t="shared" ref="T9:T12" si="11">IF(B9="",0,IF(COUNTIF($B$9:B9,B9)=1,1,0))</f>
        <v>1</v>
      </c>
      <c r="U9" s="16" t="s">
        <v>1475</v>
      </c>
    </row>
    <row r="10">
      <c r="A10" s="280">
        <v>46267.0</v>
      </c>
      <c r="B10" s="1">
        <f t="shared" si="1"/>
        <v>46267</v>
      </c>
      <c r="C10" s="281">
        <f>94+191</f>
        <v>285</v>
      </c>
      <c r="D10" s="281">
        <v>78.0</v>
      </c>
      <c r="E10" s="1">
        <f t="shared" si="2"/>
        <v>3.653846154</v>
      </c>
      <c r="F10" s="281" t="s">
        <v>811</v>
      </c>
      <c r="G10" s="282">
        <v>0.3090277777777778</v>
      </c>
      <c r="H10" s="282">
        <v>0.4486111111111111</v>
      </c>
      <c r="I10" s="281"/>
      <c r="J10" s="292">
        <f t="shared" si="3"/>
        <v>201</v>
      </c>
      <c r="K10" s="1" t="b">
        <f t="shared" si="4"/>
        <v>0</v>
      </c>
      <c r="L10" s="1">
        <f t="shared" si="5"/>
        <v>0.82</v>
      </c>
      <c r="M10" s="1">
        <f t="shared" si="6"/>
        <v>1</v>
      </c>
      <c r="N10" s="292">
        <f t="shared" si="7"/>
        <v>201</v>
      </c>
      <c r="O10" s="1">
        <f t="shared" si="8"/>
        <v>257.07</v>
      </c>
      <c r="P10" s="292">
        <f t="shared" si="9"/>
        <v>1005</v>
      </c>
      <c r="Q10" s="1">
        <f t="shared" si="10"/>
        <v>257.07</v>
      </c>
      <c r="R10" s="281"/>
      <c r="S10" s="281"/>
      <c r="T10" s="1">
        <f t="shared" si="11"/>
        <v>1</v>
      </c>
    </row>
    <row r="11">
      <c r="A11" s="280">
        <v>46267.0</v>
      </c>
      <c r="B11" s="1">
        <f t="shared" si="1"/>
        <v>46267</v>
      </c>
      <c r="C11" s="281">
        <v>181.0</v>
      </c>
      <c r="D11" s="281">
        <v>39.0</v>
      </c>
      <c r="E11" s="1">
        <f t="shared" si="2"/>
        <v>4.641025641</v>
      </c>
      <c r="F11" s="281" t="s">
        <v>811</v>
      </c>
      <c r="G11" s="282">
        <v>0.4486111111111111</v>
      </c>
      <c r="H11" s="282">
        <v>0.49930555555555556</v>
      </c>
      <c r="I11" s="281"/>
      <c r="J11" s="292">
        <f t="shared" si="3"/>
        <v>73</v>
      </c>
      <c r="K11" s="1" t="b">
        <f t="shared" si="4"/>
        <v>0</v>
      </c>
      <c r="L11" s="1">
        <f t="shared" si="5"/>
        <v>0.65</v>
      </c>
      <c r="M11" s="1">
        <f t="shared" si="6"/>
        <v>1</v>
      </c>
      <c r="N11" s="292">
        <f t="shared" si="7"/>
        <v>73</v>
      </c>
      <c r="O11" s="1">
        <f t="shared" si="8"/>
        <v>129.415</v>
      </c>
      <c r="P11" s="292">
        <f t="shared" si="9"/>
        <v>365</v>
      </c>
      <c r="Q11" s="1">
        <f t="shared" si="10"/>
        <v>129.415</v>
      </c>
      <c r="R11" s="281"/>
      <c r="S11" s="281"/>
      <c r="T11" s="1">
        <f t="shared" si="11"/>
        <v>0</v>
      </c>
    </row>
    <row r="12">
      <c r="A12" s="280">
        <v>46268.0</v>
      </c>
      <c r="B12" s="1">
        <f t="shared" si="1"/>
        <v>46268</v>
      </c>
      <c r="C12" s="281">
        <v>232.0</v>
      </c>
      <c r="D12" s="281">
        <v>40.0</v>
      </c>
      <c r="E12" s="1">
        <f t="shared" si="2"/>
        <v>5.8</v>
      </c>
      <c r="F12" s="281" t="s">
        <v>811</v>
      </c>
      <c r="G12" s="282">
        <v>0.30833333333333335</v>
      </c>
      <c r="H12" s="282">
        <v>0.38055555555555554</v>
      </c>
      <c r="I12" s="281"/>
      <c r="J12" s="292">
        <f t="shared" si="3"/>
        <v>104</v>
      </c>
      <c r="K12" s="1" t="b">
        <f t="shared" si="4"/>
        <v>0</v>
      </c>
      <c r="L12" s="1">
        <f t="shared" si="5"/>
        <v>0.6</v>
      </c>
      <c r="M12" s="1">
        <f t="shared" si="6"/>
        <v>1</v>
      </c>
      <c r="N12" s="292">
        <f t="shared" si="7"/>
        <v>104</v>
      </c>
      <c r="O12" s="1">
        <f t="shared" si="8"/>
        <v>153.12</v>
      </c>
      <c r="P12" s="292">
        <f t="shared" si="9"/>
        <v>520</v>
      </c>
      <c r="Q12" s="1">
        <f t="shared" si="10"/>
        <v>153.12</v>
      </c>
      <c r="R12" s="281"/>
      <c r="S12" s="281"/>
      <c r="T12" s="1">
        <f t="shared" si="11"/>
        <v>1</v>
      </c>
    </row>
    <row r="13">
      <c r="A13" s="280">
        <v>46268.0</v>
      </c>
      <c r="B13" s="1">
        <f t="shared" si="1"/>
        <v>46268</v>
      </c>
      <c r="C13" s="281">
        <v>30.0</v>
      </c>
      <c r="D13" s="281">
        <v>19.0</v>
      </c>
      <c r="E13" s="1">
        <f t="shared" si="2"/>
        <v>1.578947368</v>
      </c>
      <c r="F13" s="281" t="s">
        <v>811</v>
      </c>
      <c r="G13" s="282">
        <v>0.38055555555555554</v>
      </c>
      <c r="H13" s="282">
        <v>0.4076388888888889</v>
      </c>
      <c r="I13" s="281"/>
      <c r="J13" s="292">
        <f t="shared" si="3"/>
        <v>39</v>
      </c>
      <c r="K13" s="1" t="b">
        <f t="shared" si="4"/>
        <v>0</v>
      </c>
      <c r="L13" s="1">
        <f t="shared" si="5"/>
        <v>1.65</v>
      </c>
      <c r="M13" s="1">
        <f t="shared" si="6"/>
        <v>1</v>
      </c>
      <c r="N13" s="292">
        <f t="shared" si="7"/>
        <v>39</v>
      </c>
      <c r="O13" s="1">
        <f t="shared" si="8"/>
        <v>54.45</v>
      </c>
      <c r="P13" s="292">
        <f t="shared" si="9"/>
        <v>195</v>
      </c>
      <c r="Q13" s="1">
        <f t="shared" si="10"/>
        <v>54.45</v>
      </c>
      <c r="R13" s="281"/>
      <c r="S13" s="281"/>
      <c r="T13" s="1">
        <f>IF(B13="",0,IF(COUNTIF($B$9:B14,B13)=1,1,0))</f>
        <v>0</v>
      </c>
    </row>
    <row r="14">
      <c r="A14" s="280">
        <v>46268.0</v>
      </c>
      <c r="B14" s="1">
        <f t="shared" si="1"/>
        <v>46268</v>
      </c>
      <c r="C14" s="281">
        <v>103.0</v>
      </c>
      <c r="D14" s="281">
        <v>40.0</v>
      </c>
      <c r="E14" s="1">
        <f t="shared" si="2"/>
        <v>2.575</v>
      </c>
      <c r="F14" s="281" t="s">
        <v>811</v>
      </c>
      <c r="G14" s="282">
        <v>0.4097222222222222</v>
      </c>
      <c r="H14" s="282">
        <v>0.46319444444444446</v>
      </c>
      <c r="I14" s="281"/>
      <c r="J14" s="292">
        <f t="shared" si="3"/>
        <v>77</v>
      </c>
      <c r="K14" s="1" t="b">
        <f t="shared" si="4"/>
        <v>0</v>
      </c>
      <c r="L14" s="1">
        <f t="shared" si="5"/>
        <v>1.16</v>
      </c>
      <c r="M14" s="1">
        <f t="shared" si="6"/>
        <v>1</v>
      </c>
      <c r="N14" s="292">
        <f t="shared" si="7"/>
        <v>77</v>
      </c>
      <c r="O14" s="1">
        <f t="shared" si="8"/>
        <v>131.428</v>
      </c>
      <c r="P14" s="292">
        <f t="shared" si="9"/>
        <v>385</v>
      </c>
      <c r="Q14" s="1">
        <f t="shared" si="10"/>
        <v>131.428</v>
      </c>
      <c r="R14" s="281"/>
      <c r="S14" s="281"/>
      <c r="T14" s="1">
        <f t="shared" ref="T14:T176" si="12">IF(B14="",0,IF(COUNTIF($B$9:B14,B14)=1,1,0))</f>
        <v>0</v>
      </c>
    </row>
    <row r="15">
      <c r="A15" s="280">
        <v>46268.0</v>
      </c>
      <c r="B15" s="1">
        <f t="shared" si="1"/>
        <v>46268</v>
      </c>
      <c r="C15" s="281">
        <v>54.0</v>
      </c>
      <c r="D15" s="281">
        <v>34.0</v>
      </c>
      <c r="E15" s="1">
        <f t="shared" si="2"/>
        <v>1.588235294</v>
      </c>
      <c r="F15" s="281" t="s">
        <v>811</v>
      </c>
      <c r="G15" s="282">
        <v>0.5111111111111111</v>
      </c>
      <c r="H15" s="282">
        <v>0.5527777777777778</v>
      </c>
      <c r="I15" s="281"/>
      <c r="J15" s="292">
        <f t="shared" si="3"/>
        <v>60</v>
      </c>
      <c r="K15" s="1" t="b">
        <f t="shared" si="4"/>
        <v>0</v>
      </c>
      <c r="L15" s="1">
        <f t="shared" si="5"/>
        <v>1.65</v>
      </c>
      <c r="M15" s="1">
        <f t="shared" si="6"/>
        <v>1</v>
      </c>
      <c r="N15" s="292">
        <f t="shared" si="7"/>
        <v>60</v>
      </c>
      <c r="O15" s="1">
        <f t="shared" si="8"/>
        <v>98.01</v>
      </c>
      <c r="P15" s="292">
        <f t="shared" si="9"/>
        <v>300</v>
      </c>
      <c r="Q15" s="1">
        <f t="shared" si="10"/>
        <v>98.01</v>
      </c>
      <c r="R15" s="281"/>
      <c r="S15" s="281"/>
      <c r="T15" s="1">
        <f t="shared" si="12"/>
        <v>0</v>
      </c>
    </row>
    <row r="16">
      <c r="A16" s="280">
        <v>46268.0</v>
      </c>
      <c r="B16" s="1">
        <f t="shared" si="1"/>
        <v>46268</v>
      </c>
      <c r="C16" s="281">
        <v>66.0</v>
      </c>
      <c r="D16" s="281">
        <v>38.0</v>
      </c>
      <c r="E16" s="1">
        <f t="shared" si="2"/>
        <v>1.736842105</v>
      </c>
      <c r="F16" s="281" t="s">
        <v>811</v>
      </c>
      <c r="G16" s="282">
        <v>0.5888888888888889</v>
      </c>
      <c r="H16" s="282">
        <v>0.6416666666666667</v>
      </c>
      <c r="I16" s="281">
        <v>7.0</v>
      </c>
      <c r="J16" s="292">
        <f t="shared" si="3"/>
        <v>69</v>
      </c>
      <c r="K16" s="1" t="b">
        <f t="shared" si="4"/>
        <v>0</v>
      </c>
      <c r="L16" s="1">
        <f t="shared" si="5"/>
        <v>1.65</v>
      </c>
      <c r="M16" s="1">
        <f t="shared" si="6"/>
        <v>1</v>
      </c>
      <c r="N16" s="292">
        <f t="shared" si="7"/>
        <v>69</v>
      </c>
      <c r="O16" s="1">
        <f t="shared" si="8"/>
        <v>119.79</v>
      </c>
      <c r="P16" s="292">
        <f t="shared" si="9"/>
        <v>345</v>
      </c>
      <c r="Q16" s="1">
        <f t="shared" si="10"/>
        <v>119.79</v>
      </c>
      <c r="R16" s="281"/>
      <c r="S16" s="281"/>
      <c r="T16" s="1">
        <f t="shared" si="12"/>
        <v>0</v>
      </c>
      <c r="U16" s="1" t="s">
        <v>1073</v>
      </c>
    </row>
    <row r="17">
      <c r="A17" s="291">
        <v>46269.0</v>
      </c>
      <c r="B17" s="1">
        <f t="shared" si="1"/>
        <v>46269</v>
      </c>
      <c r="C17" s="281">
        <v>130.0</v>
      </c>
      <c r="D17" s="281">
        <v>39.0</v>
      </c>
      <c r="E17" s="1">
        <f t="shared" si="2"/>
        <v>3.333333333</v>
      </c>
      <c r="F17" s="281" t="s">
        <v>811</v>
      </c>
      <c r="G17" s="304">
        <v>0.31274305555555554</v>
      </c>
      <c r="H17" s="304">
        <v>0.3733564814814815</v>
      </c>
      <c r="I17" s="281"/>
      <c r="J17" s="300">
        <f t="shared" si="3"/>
        <v>87</v>
      </c>
      <c r="K17" s="1" t="b">
        <f t="shared" si="4"/>
        <v>0</v>
      </c>
      <c r="L17" s="1">
        <f t="shared" si="5"/>
        <v>0.95</v>
      </c>
      <c r="M17" s="1">
        <f t="shared" si="6"/>
        <v>1</v>
      </c>
      <c r="N17" s="300">
        <f t="shared" si="7"/>
        <v>87</v>
      </c>
      <c r="O17" s="1">
        <f t="shared" si="8"/>
        <v>135.85</v>
      </c>
      <c r="P17" s="300">
        <f t="shared" si="9"/>
        <v>435</v>
      </c>
      <c r="Q17" s="1">
        <f t="shared" si="10"/>
        <v>135.85</v>
      </c>
      <c r="R17" s="281"/>
      <c r="S17" s="281"/>
      <c r="T17" s="1">
        <f t="shared" si="12"/>
        <v>1</v>
      </c>
      <c r="V17" s="1" t="s">
        <v>1075</v>
      </c>
      <c r="W17" s="1" t="s">
        <v>1476</v>
      </c>
    </row>
    <row r="18">
      <c r="A18" s="291">
        <v>46269.0</v>
      </c>
      <c r="B18" s="1">
        <f t="shared" si="1"/>
        <v>46269</v>
      </c>
      <c r="C18" s="281">
        <v>69.0</v>
      </c>
      <c r="D18" s="281">
        <v>46.0</v>
      </c>
      <c r="E18" s="1">
        <f t="shared" si="2"/>
        <v>1.5</v>
      </c>
      <c r="F18" s="281" t="s">
        <v>811</v>
      </c>
      <c r="G18" s="304">
        <v>0.41725694444444444</v>
      </c>
      <c r="H18" s="304">
        <v>0.4667824074074074</v>
      </c>
      <c r="I18" s="281"/>
      <c r="J18" s="300">
        <f t="shared" si="3"/>
        <v>71</v>
      </c>
      <c r="K18" s="1" t="b">
        <f t="shared" si="4"/>
        <v>0</v>
      </c>
      <c r="L18" s="1">
        <f t="shared" si="5"/>
        <v>1.65</v>
      </c>
      <c r="M18" s="1">
        <f t="shared" si="6"/>
        <v>1</v>
      </c>
      <c r="N18" s="300">
        <f t="shared" si="7"/>
        <v>71</v>
      </c>
      <c r="O18" s="1">
        <f t="shared" si="8"/>
        <v>125.235</v>
      </c>
      <c r="P18" s="300">
        <f t="shared" si="9"/>
        <v>355</v>
      </c>
      <c r="Q18" s="1">
        <f t="shared" si="10"/>
        <v>125.235</v>
      </c>
      <c r="R18" s="281"/>
      <c r="S18" s="281"/>
      <c r="T18" s="1">
        <f t="shared" si="12"/>
        <v>0</v>
      </c>
      <c r="V18" s="1" t="s">
        <v>1218</v>
      </c>
      <c r="W18" s="1" t="s">
        <v>1477</v>
      </c>
    </row>
    <row r="19">
      <c r="A19" s="291">
        <v>46269.0</v>
      </c>
      <c r="B19" s="1">
        <f t="shared" si="1"/>
        <v>46269</v>
      </c>
      <c r="C19" s="281">
        <v>94.0</v>
      </c>
      <c r="D19" s="281">
        <v>48.0</v>
      </c>
      <c r="E19" s="1">
        <f t="shared" si="2"/>
        <v>1.958333333</v>
      </c>
      <c r="F19" s="281" t="s">
        <v>811</v>
      </c>
      <c r="G19" s="299">
        <v>0.5148611111111111</v>
      </c>
      <c r="H19" s="299">
        <v>0.5744675925925926</v>
      </c>
      <c r="I19" s="281"/>
      <c r="J19" s="300">
        <f t="shared" si="3"/>
        <v>86</v>
      </c>
      <c r="K19" s="1" t="b">
        <f t="shared" si="4"/>
        <v>0</v>
      </c>
      <c r="L19" s="1">
        <f t="shared" si="5"/>
        <v>1.25</v>
      </c>
      <c r="M19" s="1">
        <f t="shared" si="6"/>
        <v>1</v>
      </c>
      <c r="N19" s="300">
        <f t="shared" si="7"/>
        <v>86</v>
      </c>
      <c r="O19" s="1">
        <f t="shared" si="8"/>
        <v>129.25</v>
      </c>
      <c r="P19" s="300">
        <f t="shared" si="9"/>
        <v>430</v>
      </c>
      <c r="Q19" s="1">
        <f t="shared" si="10"/>
        <v>129.25</v>
      </c>
      <c r="R19" s="281"/>
      <c r="S19" s="281"/>
      <c r="T19" s="1">
        <f t="shared" si="12"/>
        <v>0</v>
      </c>
      <c r="V19" s="1" t="s">
        <v>1478</v>
      </c>
      <c r="W19" s="1" t="s">
        <v>1479</v>
      </c>
    </row>
    <row r="20">
      <c r="A20" s="291">
        <v>46272.0</v>
      </c>
      <c r="B20" s="1">
        <f t="shared" si="1"/>
        <v>46272</v>
      </c>
      <c r="C20" s="281">
        <v>91.0</v>
      </c>
      <c r="D20" s="281">
        <v>39.0</v>
      </c>
      <c r="E20" s="1">
        <f t="shared" si="2"/>
        <v>2.333333333</v>
      </c>
      <c r="F20" s="281" t="s">
        <v>811</v>
      </c>
      <c r="G20" s="299">
        <v>0.30962962962962964</v>
      </c>
      <c r="H20" s="299">
        <v>0.3670717592592593</v>
      </c>
      <c r="I20" s="281"/>
      <c r="J20" s="300">
        <f t="shared" si="3"/>
        <v>83</v>
      </c>
      <c r="K20" s="1" t="b">
        <f t="shared" si="4"/>
        <v>0</v>
      </c>
      <c r="L20" s="1">
        <f t="shared" si="5"/>
        <v>1.25</v>
      </c>
      <c r="M20" s="1">
        <f t="shared" si="6"/>
        <v>1</v>
      </c>
      <c r="N20" s="300">
        <f t="shared" si="7"/>
        <v>83</v>
      </c>
      <c r="O20" s="1">
        <f t="shared" si="8"/>
        <v>125.125</v>
      </c>
      <c r="P20" s="300">
        <f t="shared" si="9"/>
        <v>415</v>
      </c>
      <c r="Q20" s="1">
        <f t="shared" si="10"/>
        <v>125.125</v>
      </c>
      <c r="R20" s="281"/>
      <c r="S20" s="281"/>
      <c r="T20" s="1">
        <f t="shared" si="12"/>
        <v>1</v>
      </c>
      <c r="V20" s="1" t="s">
        <v>1480</v>
      </c>
      <c r="W20" s="1" t="s">
        <v>1481</v>
      </c>
    </row>
    <row r="21" ht="15.75" customHeight="1">
      <c r="A21" s="291">
        <v>46272.0</v>
      </c>
      <c r="B21" s="1">
        <f t="shared" si="1"/>
        <v>46272</v>
      </c>
      <c r="C21" s="281">
        <v>214.0</v>
      </c>
      <c r="D21" s="281">
        <v>62.0</v>
      </c>
      <c r="E21" s="1">
        <f t="shared" si="2"/>
        <v>3.451612903</v>
      </c>
      <c r="F21" s="281" t="s">
        <v>811</v>
      </c>
      <c r="G21" s="299">
        <v>0.36716435185185187</v>
      </c>
      <c r="H21" s="299">
        <v>0.4434606481481482</v>
      </c>
      <c r="I21" s="281"/>
      <c r="J21" s="300">
        <f t="shared" si="3"/>
        <v>110</v>
      </c>
      <c r="K21" s="1" t="b">
        <f t="shared" si="4"/>
        <v>0</v>
      </c>
      <c r="L21" s="1">
        <f t="shared" si="5"/>
        <v>0.95</v>
      </c>
      <c r="M21" s="1">
        <f t="shared" si="6"/>
        <v>1</v>
      </c>
      <c r="N21" s="300">
        <f t="shared" si="7"/>
        <v>110</v>
      </c>
      <c r="O21" s="1">
        <f t="shared" si="8"/>
        <v>223.63</v>
      </c>
      <c r="P21" s="300">
        <f t="shared" si="9"/>
        <v>550</v>
      </c>
      <c r="Q21" s="1">
        <f t="shared" si="10"/>
        <v>223.63</v>
      </c>
      <c r="R21" s="281"/>
      <c r="S21" s="281"/>
      <c r="T21" s="1">
        <f t="shared" si="12"/>
        <v>0</v>
      </c>
      <c r="V21" s="1" t="s">
        <v>955</v>
      </c>
      <c r="W21" s="1" t="s">
        <v>1482</v>
      </c>
    </row>
    <row r="22" ht="15.75" customHeight="1">
      <c r="A22" s="291">
        <v>46272.0</v>
      </c>
      <c r="B22" s="1">
        <f t="shared" si="1"/>
        <v>46272</v>
      </c>
      <c r="C22" s="281">
        <v>62.0</v>
      </c>
      <c r="D22" s="281">
        <v>30.0</v>
      </c>
      <c r="E22" s="1">
        <f t="shared" si="2"/>
        <v>2.066666667</v>
      </c>
      <c r="F22" s="281" t="s">
        <v>811</v>
      </c>
      <c r="G22" s="299">
        <v>0.541875</v>
      </c>
      <c r="H22" s="299">
        <v>0.5741319444444445</v>
      </c>
      <c r="I22" s="281"/>
      <c r="J22" s="300">
        <f t="shared" si="3"/>
        <v>46</v>
      </c>
      <c r="K22" s="1" t="b">
        <f t="shared" si="4"/>
        <v>0</v>
      </c>
      <c r="L22" s="1">
        <f t="shared" si="5"/>
        <v>1.25</v>
      </c>
      <c r="M22" s="1">
        <f t="shared" si="6"/>
        <v>1</v>
      </c>
      <c r="N22" s="300">
        <f t="shared" si="7"/>
        <v>46</v>
      </c>
      <c r="O22" s="1">
        <f t="shared" si="8"/>
        <v>85.25</v>
      </c>
      <c r="P22" s="300">
        <f t="shared" si="9"/>
        <v>230</v>
      </c>
      <c r="Q22" s="1">
        <f t="shared" si="10"/>
        <v>85.25</v>
      </c>
      <c r="R22" s="281"/>
      <c r="S22" s="281"/>
      <c r="T22" s="1">
        <f t="shared" si="12"/>
        <v>0</v>
      </c>
      <c r="V22" s="1" t="s">
        <v>957</v>
      </c>
      <c r="W22" s="1" t="s">
        <v>1483</v>
      </c>
    </row>
    <row r="23" ht="15.75" customHeight="1">
      <c r="A23" s="291">
        <v>46272.0</v>
      </c>
      <c r="B23" s="1">
        <f t="shared" si="1"/>
        <v>46272</v>
      </c>
      <c r="C23" s="281">
        <v>75.0</v>
      </c>
      <c r="D23" s="281">
        <v>29.0</v>
      </c>
      <c r="E23" s="1">
        <f t="shared" si="2"/>
        <v>2.586206897</v>
      </c>
      <c r="F23" s="281" t="s">
        <v>811</v>
      </c>
      <c r="G23" s="299">
        <v>0.5976157407407408</v>
      </c>
      <c r="H23" s="299">
        <v>0.6363657407407407</v>
      </c>
      <c r="I23" s="281"/>
      <c r="J23" s="300">
        <f t="shared" si="3"/>
        <v>56</v>
      </c>
      <c r="K23" s="1" t="b">
        <f t="shared" si="4"/>
        <v>0</v>
      </c>
      <c r="L23" s="1">
        <f t="shared" si="5"/>
        <v>1.16</v>
      </c>
      <c r="M23" s="1">
        <f t="shared" si="6"/>
        <v>1</v>
      </c>
      <c r="N23" s="300">
        <f t="shared" si="7"/>
        <v>56</v>
      </c>
      <c r="O23" s="1">
        <f t="shared" si="8"/>
        <v>95.7</v>
      </c>
      <c r="P23" s="300">
        <f t="shared" si="9"/>
        <v>280</v>
      </c>
      <c r="Q23" s="1">
        <f t="shared" si="10"/>
        <v>95.7</v>
      </c>
      <c r="R23" s="281"/>
      <c r="S23" s="281"/>
      <c r="T23" s="1">
        <f t="shared" si="12"/>
        <v>0</v>
      </c>
      <c r="V23" s="1" t="s">
        <v>959</v>
      </c>
      <c r="W23" s="1" t="s">
        <v>1484</v>
      </c>
    </row>
    <row r="24" ht="15.75" customHeight="1">
      <c r="A24" s="291">
        <v>46273.0</v>
      </c>
      <c r="B24" s="1">
        <f t="shared" si="1"/>
        <v>46273</v>
      </c>
      <c r="C24" s="281">
        <v>272.0</v>
      </c>
      <c r="D24" s="281">
        <v>80.0</v>
      </c>
      <c r="E24" s="1">
        <f t="shared" si="2"/>
        <v>3.4</v>
      </c>
      <c r="F24" s="281" t="s">
        <v>811</v>
      </c>
      <c r="G24" s="299">
        <v>0.30516203703703704</v>
      </c>
      <c r="H24" s="299">
        <v>0.4197800925925926</v>
      </c>
      <c r="I24" s="281"/>
      <c r="J24" s="300">
        <f t="shared" si="3"/>
        <v>165</v>
      </c>
      <c r="K24" s="1" t="b">
        <f t="shared" si="4"/>
        <v>0</v>
      </c>
      <c r="L24" s="1">
        <f t="shared" si="5"/>
        <v>0.95</v>
      </c>
      <c r="M24" s="1">
        <f t="shared" si="6"/>
        <v>1</v>
      </c>
      <c r="N24" s="300">
        <f t="shared" si="7"/>
        <v>165</v>
      </c>
      <c r="O24" s="1">
        <f t="shared" si="8"/>
        <v>284.24</v>
      </c>
      <c r="P24" s="300">
        <f t="shared" si="9"/>
        <v>825</v>
      </c>
      <c r="Q24" s="1">
        <f t="shared" si="10"/>
        <v>284.24</v>
      </c>
      <c r="R24" s="281"/>
      <c r="S24" s="281"/>
      <c r="T24" s="1">
        <f t="shared" si="12"/>
        <v>1</v>
      </c>
      <c r="V24" s="1" t="s">
        <v>827</v>
      </c>
      <c r="W24" s="1" t="s">
        <v>1485</v>
      </c>
    </row>
    <row r="25" ht="15.75" customHeight="1">
      <c r="A25" s="291">
        <v>46273.0</v>
      </c>
      <c r="B25" s="1">
        <f t="shared" si="1"/>
        <v>46273</v>
      </c>
      <c r="C25" s="281">
        <v>94.0</v>
      </c>
      <c r="D25" s="281">
        <v>43.0</v>
      </c>
      <c r="E25" s="1">
        <f t="shared" si="2"/>
        <v>2.186046512</v>
      </c>
      <c r="F25" s="281" t="s">
        <v>811</v>
      </c>
      <c r="G25" s="299">
        <v>0.42006944444444444</v>
      </c>
      <c r="H25" s="299">
        <v>0.5264467592592592</v>
      </c>
      <c r="I25" s="281">
        <v>63.0</v>
      </c>
      <c r="J25" s="300">
        <f t="shared" si="3"/>
        <v>90</v>
      </c>
      <c r="K25" s="1" t="b">
        <f t="shared" si="4"/>
        <v>0</v>
      </c>
      <c r="L25" s="1">
        <f t="shared" si="5"/>
        <v>1.25</v>
      </c>
      <c r="M25" s="1">
        <f t="shared" si="6"/>
        <v>1</v>
      </c>
      <c r="N25" s="300">
        <f t="shared" si="7"/>
        <v>90</v>
      </c>
      <c r="O25" s="1">
        <f t="shared" si="8"/>
        <v>129.25</v>
      </c>
      <c r="P25" s="300">
        <f t="shared" si="9"/>
        <v>450</v>
      </c>
      <c r="Q25" s="1">
        <f t="shared" si="10"/>
        <v>129.25</v>
      </c>
      <c r="R25" s="281"/>
      <c r="S25" s="281"/>
      <c r="T25" s="1">
        <f t="shared" si="12"/>
        <v>0</v>
      </c>
      <c r="U25" s="68" t="s">
        <v>1128</v>
      </c>
      <c r="V25" s="1" t="s">
        <v>825</v>
      </c>
      <c r="W25" s="1" t="s">
        <v>1486</v>
      </c>
    </row>
    <row r="26" ht="15.75" customHeight="1">
      <c r="A26" s="291">
        <v>46273.0</v>
      </c>
      <c r="B26" s="1">
        <f t="shared" si="1"/>
        <v>46273</v>
      </c>
      <c r="C26" s="281">
        <v>46.0</v>
      </c>
      <c r="D26" s="281">
        <v>33.0</v>
      </c>
      <c r="E26" s="1">
        <f t="shared" si="2"/>
        <v>1.393939394</v>
      </c>
      <c r="F26" s="281" t="s">
        <v>811</v>
      </c>
      <c r="G26" s="299">
        <v>0.5905208333333334</v>
      </c>
      <c r="H26" s="299">
        <v>0.6272916666666667</v>
      </c>
      <c r="I26" s="281"/>
      <c r="J26" s="300">
        <f t="shared" si="3"/>
        <v>53</v>
      </c>
      <c r="K26" s="1" t="b">
        <f t="shared" si="4"/>
        <v>0</v>
      </c>
      <c r="L26" s="1">
        <f t="shared" si="5"/>
        <v>1.65</v>
      </c>
      <c r="M26" s="1">
        <f t="shared" si="6"/>
        <v>1</v>
      </c>
      <c r="N26" s="300">
        <f t="shared" si="7"/>
        <v>53</v>
      </c>
      <c r="O26" s="1">
        <f t="shared" si="8"/>
        <v>83.49</v>
      </c>
      <c r="P26" s="300">
        <f t="shared" si="9"/>
        <v>265</v>
      </c>
      <c r="Q26" s="1">
        <f t="shared" si="10"/>
        <v>83.49</v>
      </c>
      <c r="R26" s="281"/>
      <c r="S26" s="281"/>
      <c r="T26" s="1">
        <f t="shared" si="12"/>
        <v>0</v>
      </c>
      <c r="V26" s="1" t="s">
        <v>967</v>
      </c>
      <c r="W26" s="1" t="s">
        <v>1487</v>
      </c>
    </row>
    <row r="27" ht="15.75" customHeight="1">
      <c r="A27" s="291">
        <v>46274.0</v>
      </c>
      <c r="B27" s="1">
        <f t="shared" si="1"/>
        <v>46274</v>
      </c>
      <c r="C27" s="281">
        <v>37.0</v>
      </c>
      <c r="D27" s="281">
        <v>19.0</v>
      </c>
      <c r="E27" s="1">
        <f t="shared" si="2"/>
        <v>1.947368421</v>
      </c>
      <c r="F27" s="281" t="s">
        <v>811</v>
      </c>
      <c r="G27" s="299">
        <v>0.31699074074074074</v>
      </c>
      <c r="H27" s="299">
        <v>0.33979166666666666</v>
      </c>
      <c r="I27" s="281"/>
      <c r="J27" s="300">
        <f t="shared" si="3"/>
        <v>33</v>
      </c>
      <c r="K27" s="1" t="b">
        <f t="shared" si="4"/>
        <v>0</v>
      </c>
      <c r="L27" s="1">
        <f t="shared" si="5"/>
        <v>1.25</v>
      </c>
      <c r="M27" s="1">
        <f t="shared" si="6"/>
        <v>1</v>
      </c>
      <c r="N27" s="300">
        <f t="shared" si="7"/>
        <v>33</v>
      </c>
      <c r="O27" s="1">
        <f t="shared" si="8"/>
        <v>50.875</v>
      </c>
      <c r="P27" s="300">
        <f t="shared" si="9"/>
        <v>165</v>
      </c>
      <c r="Q27" s="1">
        <f t="shared" si="10"/>
        <v>50.875</v>
      </c>
      <c r="R27" s="281"/>
      <c r="S27" s="281"/>
      <c r="T27" s="1">
        <f t="shared" si="12"/>
        <v>1</v>
      </c>
      <c r="V27" s="1" t="s">
        <v>1103</v>
      </c>
      <c r="W27" s="1" t="s">
        <v>1488</v>
      </c>
    </row>
    <row r="28" ht="15.75" customHeight="1">
      <c r="A28" s="291">
        <v>46274.0</v>
      </c>
      <c r="B28" s="1">
        <f t="shared" si="1"/>
        <v>46274</v>
      </c>
      <c r="C28" s="281">
        <v>9.0</v>
      </c>
      <c r="D28" s="281">
        <v>3.0</v>
      </c>
      <c r="E28" s="1">
        <f t="shared" si="2"/>
        <v>3</v>
      </c>
      <c r="F28" s="281" t="s">
        <v>811</v>
      </c>
      <c r="G28" s="299">
        <v>0.3087962962962963</v>
      </c>
      <c r="H28" s="299">
        <v>0.31685185185185183</v>
      </c>
      <c r="I28" s="281"/>
      <c r="J28" s="300">
        <f t="shared" si="3"/>
        <v>12</v>
      </c>
      <c r="K28" s="1" t="b">
        <f t="shared" si="4"/>
        <v>1</v>
      </c>
      <c r="L28" s="1">
        <f t="shared" si="5"/>
        <v>1</v>
      </c>
      <c r="M28" s="1">
        <f t="shared" si="6"/>
        <v>1</v>
      </c>
      <c r="N28" s="300">
        <f t="shared" si="7"/>
        <v>15</v>
      </c>
      <c r="O28" s="1">
        <f t="shared" si="8"/>
        <v>9.9</v>
      </c>
      <c r="P28" s="300">
        <f t="shared" si="9"/>
        <v>75</v>
      </c>
      <c r="Q28" s="1">
        <f t="shared" si="10"/>
        <v>9.9</v>
      </c>
      <c r="R28" s="281"/>
      <c r="S28" s="281"/>
      <c r="T28" s="1">
        <f t="shared" si="12"/>
        <v>0</v>
      </c>
      <c r="V28" s="1" t="s">
        <v>1489</v>
      </c>
      <c r="W28" s="1" t="s">
        <v>1490</v>
      </c>
    </row>
    <row r="29" ht="15.75" customHeight="1">
      <c r="A29" s="291">
        <v>46274.0</v>
      </c>
      <c r="B29" s="1">
        <f t="shared" si="1"/>
        <v>46274</v>
      </c>
      <c r="C29" s="281">
        <v>4.0</v>
      </c>
      <c r="D29" s="281">
        <v>2.0</v>
      </c>
      <c r="E29" s="1">
        <f t="shared" si="2"/>
        <v>2</v>
      </c>
      <c r="F29" s="281" t="s">
        <v>811</v>
      </c>
      <c r="G29" s="299">
        <v>0.5052430555555556</v>
      </c>
      <c r="H29" s="299">
        <v>0.5142245370370371</v>
      </c>
      <c r="I29" s="281"/>
      <c r="J29" s="300">
        <f t="shared" si="3"/>
        <v>13</v>
      </c>
      <c r="K29" s="1" t="b">
        <f t="shared" si="4"/>
        <v>1</v>
      </c>
      <c r="L29" s="1">
        <f t="shared" si="5"/>
        <v>1</v>
      </c>
      <c r="M29" s="1">
        <f t="shared" si="6"/>
        <v>1</v>
      </c>
      <c r="N29" s="300">
        <f t="shared" si="7"/>
        <v>15</v>
      </c>
      <c r="O29" s="1">
        <f t="shared" si="8"/>
        <v>4.4</v>
      </c>
      <c r="P29" s="300">
        <f t="shared" si="9"/>
        <v>75</v>
      </c>
      <c r="Q29" s="1">
        <f t="shared" si="10"/>
        <v>4.4</v>
      </c>
      <c r="R29" s="281"/>
      <c r="S29" s="281"/>
      <c r="T29" s="1">
        <f t="shared" si="12"/>
        <v>0</v>
      </c>
      <c r="V29" s="1" t="s">
        <v>1243</v>
      </c>
      <c r="W29" s="1" t="s">
        <v>1491</v>
      </c>
    </row>
    <row r="30" ht="15.75" customHeight="1">
      <c r="A30" s="291">
        <v>46274.0</v>
      </c>
      <c r="B30" s="1">
        <f t="shared" si="1"/>
        <v>46274</v>
      </c>
      <c r="C30" s="281">
        <v>76.0</v>
      </c>
      <c r="D30" s="281">
        <v>29.0</v>
      </c>
      <c r="E30" s="1">
        <f t="shared" si="2"/>
        <v>2.620689655</v>
      </c>
      <c r="F30" s="281" t="s">
        <v>811</v>
      </c>
      <c r="G30" s="299">
        <v>0.5899537037037037</v>
      </c>
      <c r="H30" s="299">
        <v>0.6280208333333334</v>
      </c>
      <c r="I30" s="281"/>
      <c r="J30" s="300">
        <f t="shared" si="3"/>
        <v>55</v>
      </c>
      <c r="K30" s="1" t="b">
        <f t="shared" si="4"/>
        <v>0</v>
      </c>
      <c r="L30" s="1">
        <f t="shared" si="5"/>
        <v>1.16</v>
      </c>
      <c r="M30" s="1">
        <f t="shared" si="6"/>
        <v>1</v>
      </c>
      <c r="N30" s="300">
        <f t="shared" si="7"/>
        <v>55</v>
      </c>
      <c r="O30" s="1">
        <f t="shared" si="8"/>
        <v>96.976</v>
      </c>
      <c r="P30" s="300">
        <f t="shared" si="9"/>
        <v>275</v>
      </c>
      <c r="Q30" s="1">
        <f t="shared" si="10"/>
        <v>96.976</v>
      </c>
      <c r="R30" s="281"/>
      <c r="S30" s="281"/>
      <c r="T30" s="1">
        <f t="shared" si="12"/>
        <v>0</v>
      </c>
      <c r="V30" s="1" t="s">
        <v>1248</v>
      </c>
      <c r="W30" s="1" t="s">
        <v>1492</v>
      </c>
    </row>
    <row r="31" ht="15.75" customHeight="1">
      <c r="A31" s="291">
        <v>46275.0</v>
      </c>
      <c r="B31" s="1">
        <f t="shared" si="1"/>
        <v>46275</v>
      </c>
      <c r="C31" s="281">
        <v>172.0</v>
      </c>
      <c r="D31" s="281">
        <v>40.0</v>
      </c>
      <c r="E31" s="1">
        <f t="shared" si="2"/>
        <v>4.3</v>
      </c>
      <c r="F31" s="281" t="s">
        <v>811</v>
      </c>
      <c r="G31" s="299">
        <v>0.3092361111111111</v>
      </c>
      <c r="H31" s="299">
        <v>0.3790625</v>
      </c>
      <c r="I31" s="281"/>
      <c r="J31" s="300">
        <f t="shared" si="3"/>
        <v>101</v>
      </c>
      <c r="K31" s="1" t="b">
        <f t="shared" si="4"/>
        <v>0</v>
      </c>
      <c r="L31" s="1">
        <f t="shared" si="5"/>
        <v>0.65</v>
      </c>
      <c r="M31" s="1">
        <f t="shared" si="6"/>
        <v>1</v>
      </c>
      <c r="N31" s="300">
        <f t="shared" si="7"/>
        <v>101</v>
      </c>
      <c r="O31" s="1">
        <f t="shared" si="8"/>
        <v>122.98</v>
      </c>
      <c r="P31" s="300">
        <f t="shared" si="9"/>
        <v>505</v>
      </c>
      <c r="Q31" s="1">
        <f t="shared" si="10"/>
        <v>122.98</v>
      </c>
      <c r="R31" s="281"/>
      <c r="S31" s="281"/>
      <c r="T31" s="1">
        <f t="shared" si="12"/>
        <v>1</v>
      </c>
      <c r="V31" s="1" t="s">
        <v>830</v>
      </c>
      <c r="W31" s="1" t="s">
        <v>1493</v>
      </c>
    </row>
    <row r="32" ht="15.75" customHeight="1">
      <c r="A32" s="291">
        <v>46275.0</v>
      </c>
      <c r="B32" s="1">
        <f t="shared" si="1"/>
        <v>46275</v>
      </c>
      <c r="C32" s="281">
        <v>261.0</v>
      </c>
      <c r="D32" s="281">
        <v>80.0</v>
      </c>
      <c r="E32" s="1">
        <f t="shared" si="2"/>
        <v>3.2625</v>
      </c>
      <c r="F32" s="281" t="s">
        <v>811</v>
      </c>
      <c r="G32" s="299">
        <v>0.3809722222222222</v>
      </c>
      <c r="H32" s="299">
        <v>0.5343981481481481</v>
      </c>
      <c r="I32" s="281">
        <v>95.0</v>
      </c>
      <c r="J32" s="300">
        <f t="shared" si="3"/>
        <v>126</v>
      </c>
      <c r="K32" s="1" t="b">
        <f t="shared" si="4"/>
        <v>0</v>
      </c>
      <c r="L32" s="1">
        <f t="shared" si="5"/>
        <v>0.95</v>
      </c>
      <c r="M32" s="1">
        <f t="shared" si="6"/>
        <v>1</v>
      </c>
      <c r="N32" s="300">
        <f t="shared" si="7"/>
        <v>126</v>
      </c>
      <c r="O32" s="1">
        <f t="shared" si="8"/>
        <v>272.745</v>
      </c>
      <c r="P32" s="300">
        <f t="shared" si="9"/>
        <v>630</v>
      </c>
      <c r="Q32" s="1">
        <f t="shared" si="10"/>
        <v>272.745</v>
      </c>
      <c r="R32" s="281"/>
      <c r="S32" s="281"/>
      <c r="T32" s="1">
        <f t="shared" si="12"/>
        <v>0</v>
      </c>
      <c r="U32" s="68" t="s">
        <v>1494</v>
      </c>
      <c r="V32" s="1" t="s">
        <v>832</v>
      </c>
      <c r="W32" s="1" t="s">
        <v>1495</v>
      </c>
    </row>
    <row r="33" ht="15.75" customHeight="1">
      <c r="A33" s="291">
        <v>46275.0</v>
      </c>
      <c r="B33" s="1">
        <f t="shared" si="1"/>
        <v>46275</v>
      </c>
      <c r="C33" s="281">
        <v>77.0</v>
      </c>
      <c r="D33" s="281">
        <v>31.0</v>
      </c>
      <c r="E33" s="1">
        <f t="shared" si="2"/>
        <v>2.483870968</v>
      </c>
      <c r="F33" s="281" t="s">
        <v>811</v>
      </c>
      <c r="G33" s="299">
        <v>0.5891435185185185</v>
      </c>
      <c r="H33" s="299">
        <v>0.6301041666666667</v>
      </c>
      <c r="I33" s="281"/>
      <c r="J33" s="300">
        <f t="shared" si="3"/>
        <v>59</v>
      </c>
      <c r="K33" s="1" t="b">
        <f t="shared" si="4"/>
        <v>0</v>
      </c>
      <c r="L33" s="1">
        <f t="shared" si="5"/>
        <v>1.16</v>
      </c>
      <c r="M33" s="1">
        <f t="shared" si="6"/>
        <v>1</v>
      </c>
      <c r="N33" s="300">
        <f t="shared" si="7"/>
        <v>59</v>
      </c>
      <c r="O33" s="1">
        <f t="shared" si="8"/>
        <v>98.252</v>
      </c>
      <c r="P33" s="300">
        <f t="shared" si="9"/>
        <v>295</v>
      </c>
      <c r="Q33" s="1">
        <f t="shared" si="10"/>
        <v>98.252</v>
      </c>
      <c r="R33" s="281"/>
      <c r="S33" s="281"/>
      <c r="T33" s="1">
        <f t="shared" si="12"/>
        <v>0</v>
      </c>
      <c r="V33" s="1" t="s">
        <v>982</v>
      </c>
      <c r="W33" s="1" t="s">
        <v>1496</v>
      </c>
    </row>
    <row r="34" ht="15.75" customHeight="1">
      <c r="A34" s="291">
        <v>46276.0</v>
      </c>
      <c r="B34" s="1">
        <f t="shared" si="1"/>
        <v>46276</v>
      </c>
      <c r="C34" s="281">
        <v>84.0</v>
      </c>
      <c r="D34" s="281">
        <v>40.0</v>
      </c>
      <c r="E34" s="1">
        <f t="shared" si="2"/>
        <v>2.1</v>
      </c>
      <c r="F34" s="281" t="s">
        <v>811</v>
      </c>
      <c r="G34" s="299">
        <v>0.3030671296296296</v>
      </c>
      <c r="H34" s="299">
        <v>0.3627546296296296</v>
      </c>
      <c r="I34" s="281"/>
      <c r="J34" s="300">
        <f t="shared" si="3"/>
        <v>86</v>
      </c>
      <c r="K34" s="1" t="b">
        <f t="shared" si="4"/>
        <v>0</v>
      </c>
      <c r="L34" s="1">
        <f t="shared" si="5"/>
        <v>1.25</v>
      </c>
      <c r="M34" s="1">
        <f t="shared" si="6"/>
        <v>1</v>
      </c>
      <c r="N34" s="300">
        <f t="shared" si="7"/>
        <v>86</v>
      </c>
      <c r="O34" s="1">
        <f t="shared" si="8"/>
        <v>115.5</v>
      </c>
      <c r="P34" s="300">
        <f t="shared" si="9"/>
        <v>430</v>
      </c>
      <c r="Q34" s="1">
        <f t="shared" si="10"/>
        <v>115.5</v>
      </c>
      <c r="R34" s="281"/>
      <c r="S34" s="281"/>
      <c r="T34" s="1">
        <f t="shared" si="12"/>
        <v>1</v>
      </c>
      <c r="V34" s="1" t="s">
        <v>1113</v>
      </c>
      <c r="W34" s="1" t="s">
        <v>1497</v>
      </c>
    </row>
    <row r="35" ht="15.75" customHeight="1">
      <c r="A35" s="291">
        <v>46276.0</v>
      </c>
      <c r="B35" s="1">
        <f t="shared" si="1"/>
        <v>46276</v>
      </c>
      <c r="C35" s="281">
        <v>271.0</v>
      </c>
      <c r="D35" s="281">
        <v>80.0</v>
      </c>
      <c r="E35" s="1">
        <f t="shared" si="2"/>
        <v>3.3875</v>
      </c>
      <c r="F35" s="281" t="s">
        <v>811</v>
      </c>
      <c r="G35" s="299">
        <v>0.3628472222222222</v>
      </c>
      <c r="H35" s="299">
        <v>0.4553587962962963</v>
      </c>
      <c r="I35" s="281"/>
      <c r="J35" s="300">
        <f t="shared" si="3"/>
        <v>133</v>
      </c>
      <c r="K35" s="1" t="b">
        <f t="shared" si="4"/>
        <v>0</v>
      </c>
      <c r="L35" s="1">
        <f t="shared" si="5"/>
        <v>0.95</v>
      </c>
      <c r="M35" s="1">
        <f t="shared" si="6"/>
        <v>1</v>
      </c>
      <c r="N35" s="300">
        <f t="shared" si="7"/>
        <v>133</v>
      </c>
      <c r="O35" s="1">
        <f t="shared" si="8"/>
        <v>283.195</v>
      </c>
      <c r="P35" s="300">
        <f t="shared" si="9"/>
        <v>665</v>
      </c>
      <c r="Q35" s="1">
        <f t="shared" si="10"/>
        <v>283.195</v>
      </c>
      <c r="R35" s="281"/>
      <c r="S35" s="281"/>
      <c r="T35" s="1">
        <f t="shared" si="12"/>
        <v>0</v>
      </c>
      <c r="V35" s="1" t="s">
        <v>839</v>
      </c>
      <c r="W35" s="1" t="s">
        <v>1498</v>
      </c>
    </row>
    <row r="36" ht="15.75" customHeight="1">
      <c r="A36" s="291">
        <v>46276.0</v>
      </c>
      <c r="B36" s="1">
        <f t="shared" si="1"/>
        <v>46276</v>
      </c>
      <c r="C36" s="281">
        <v>28.0</v>
      </c>
      <c r="D36" s="281">
        <v>25.0</v>
      </c>
      <c r="E36" s="1">
        <f t="shared" si="2"/>
        <v>1.12</v>
      </c>
      <c r="F36" s="281" t="s">
        <v>811</v>
      </c>
      <c r="G36" s="299">
        <v>0.5056944444444444</v>
      </c>
      <c r="H36" s="299">
        <v>0.5406597222222222</v>
      </c>
      <c r="I36" s="281"/>
      <c r="J36" s="300">
        <f t="shared" si="3"/>
        <v>50</v>
      </c>
      <c r="K36" s="1" t="b">
        <f t="shared" si="4"/>
        <v>1</v>
      </c>
      <c r="L36" s="1">
        <f t="shared" si="5"/>
        <v>1</v>
      </c>
      <c r="M36" s="1">
        <f t="shared" si="6"/>
        <v>1</v>
      </c>
      <c r="N36" s="300">
        <f t="shared" si="7"/>
        <v>50</v>
      </c>
      <c r="O36" s="1">
        <f t="shared" si="8"/>
        <v>30.8</v>
      </c>
      <c r="P36" s="300">
        <f t="shared" si="9"/>
        <v>250</v>
      </c>
      <c r="Q36" s="1">
        <f t="shared" si="10"/>
        <v>30.8</v>
      </c>
      <c r="R36" s="281"/>
      <c r="S36" s="281"/>
      <c r="T36" s="1">
        <f t="shared" si="12"/>
        <v>0</v>
      </c>
      <c r="V36" s="1" t="s">
        <v>1264</v>
      </c>
      <c r="W36" s="1" t="s">
        <v>1499</v>
      </c>
    </row>
    <row r="37" ht="15.75" customHeight="1">
      <c r="A37" s="291">
        <v>46276.0</v>
      </c>
      <c r="B37" s="1">
        <f t="shared" si="1"/>
        <v>46276</v>
      </c>
      <c r="C37" s="281">
        <v>44.0</v>
      </c>
      <c r="D37" s="281">
        <v>25.0</v>
      </c>
      <c r="E37" s="1">
        <f t="shared" si="2"/>
        <v>1.76</v>
      </c>
      <c r="F37" s="281" t="s">
        <v>811</v>
      </c>
      <c r="G37" s="299">
        <v>0.6163425925925926</v>
      </c>
      <c r="H37" s="299">
        <v>0.6163657407407407</v>
      </c>
      <c r="I37" s="281"/>
      <c r="J37" s="300">
        <f t="shared" si="3"/>
        <v>0</v>
      </c>
      <c r="K37" s="1" t="b">
        <f t="shared" si="4"/>
        <v>0</v>
      </c>
      <c r="L37" s="1">
        <f t="shared" si="5"/>
        <v>1.65</v>
      </c>
      <c r="M37" s="1">
        <f t="shared" si="6"/>
        <v>1</v>
      </c>
      <c r="N37" s="1">
        <f t="shared" si="7"/>
        <v>0</v>
      </c>
      <c r="O37" s="1">
        <f t="shared" si="8"/>
        <v>79.86</v>
      </c>
      <c r="P37" s="1">
        <f t="shared" si="9"/>
        <v>0</v>
      </c>
      <c r="Q37" s="1">
        <f t="shared" si="10"/>
        <v>0</v>
      </c>
      <c r="R37" s="281"/>
      <c r="S37" s="281"/>
      <c r="T37" s="1">
        <f t="shared" si="12"/>
        <v>0</v>
      </c>
      <c r="V37" s="1" t="s">
        <v>1500</v>
      </c>
      <c r="W37" s="1" t="s">
        <v>1501</v>
      </c>
    </row>
    <row r="38" ht="15.75" customHeight="1">
      <c r="A38" s="291">
        <v>46278.0</v>
      </c>
      <c r="B38" s="1">
        <f t="shared" si="1"/>
        <v>46278</v>
      </c>
      <c r="C38" s="281">
        <v>176.0</v>
      </c>
      <c r="D38" s="281">
        <v>81.0</v>
      </c>
      <c r="E38" s="1">
        <f t="shared" si="2"/>
        <v>2.172839506</v>
      </c>
      <c r="F38" s="281" t="s">
        <v>811</v>
      </c>
      <c r="G38" s="299">
        <v>0.3028472222222222</v>
      </c>
      <c r="H38" s="299">
        <v>0.4310300925925926</v>
      </c>
      <c r="I38" s="281"/>
      <c r="J38" s="300">
        <f t="shared" si="3"/>
        <v>185</v>
      </c>
      <c r="K38" s="1" t="b">
        <f t="shared" si="4"/>
        <v>0</v>
      </c>
      <c r="L38" s="1">
        <f t="shared" si="5"/>
        <v>1.25</v>
      </c>
      <c r="M38" s="1">
        <f t="shared" si="6"/>
        <v>1</v>
      </c>
      <c r="N38" s="300">
        <f t="shared" si="7"/>
        <v>185</v>
      </c>
      <c r="O38" s="1">
        <f t="shared" si="8"/>
        <v>242</v>
      </c>
      <c r="P38" s="300">
        <f t="shared" si="9"/>
        <v>925</v>
      </c>
      <c r="Q38" s="1">
        <f t="shared" si="10"/>
        <v>242</v>
      </c>
      <c r="R38" s="281"/>
      <c r="S38" s="281"/>
      <c r="T38" s="1">
        <f t="shared" si="12"/>
        <v>1</v>
      </c>
      <c r="V38" s="1" t="s">
        <v>847</v>
      </c>
      <c r="W38" s="1" t="s">
        <v>1502</v>
      </c>
    </row>
    <row r="39" ht="15.75" customHeight="1">
      <c r="A39" s="291">
        <v>46279.0</v>
      </c>
      <c r="B39" s="1">
        <f t="shared" si="1"/>
        <v>46279</v>
      </c>
      <c r="C39" s="281">
        <v>149.0</v>
      </c>
      <c r="D39" s="281">
        <v>52.0</v>
      </c>
      <c r="E39" s="1">
        <f t="shared" si="2"/>
        <v>2.865384615</v>
      </c>
      <c r="F39" s="281" t="s">
        <v>811</v>
      </c>
      <c r="G39" s="299">
        <v>0.3078240740740741</v>
      </c>
      <c r="H39" s="299">
        <v>0.39770833333333333</v>
      </c>
      <c r="I39" s="281"/>
      <c r="J39" s="300">
        <f t="shared" si="3"/>
        <v>129</v>
      </c>
      <c r="K39" s="1" t="b">
        <f t="shared" si="4"/>
        <v>0</v>
      </c>
      <c r="L39" s="1">
        <f t="shared" si="5"/>
        <v>1.05</v>
      </c>
      <c r="M39" s="1">
        <f t="shared" si="6"/>
        <v>1</v>
      </c>
      <c r="N39" s="300">
        <f t="shared" si="7"/>
        <v>129</v>
      </c>
      <c r="O39" s="1">
        <f t="shared" si="8"/>
        <v>172.095</v>
      </c>
      <c r="P39" s="300">
        <f t="shared" si="9"/>
        <v>645</v>
      </c>
      <c r="Q39" s="1">
        <f t="shared" si="10"/>
        <v>172.095</v>
      </c>
      <c r="R39" s="281">
        <v>7.0</v>
      </c>
      <c r="S39" s="281" t="s">
        <v>1503</v>
      </c>
      <c r="T39" s="1">
        <f t="shared" si="12"/>
        <v>1</v>
      </c>
      <c r="V39" s="1" t="s">
        <v>851</v>
      </c>
      <c r="W39" s="1" t="s">
        <v>1504</v>
      </c>
    </row>
    <row r="40" ht="15.75" customHeight="1">
      <c r="A40" s="291">
        <v>46279.0</v>
      </c>
      <c r="B40" s="1">
        <f t="shared" si="1"/>
        <v>46279</v>
      </c>
      <c r="C40" s="281">
        <v>153.0</v>
      </c>
      <c r="D40" s="281">
        <v>60.0</v>
      </c>
      <c r="E40" s="1">
        <f t="shared" si="2"/>
        <v>2.55</v>
      </c>
      <c r="F40" s="281" t="s">
        <v>811</v>
      </c>
      <c r="G40" s="299">
        <v>0.40721064814814817</v>
      </c>
      <c r="H40" s="299">
        <v>0.5224189814814815</v>
      </c>
      <c r="I40" s="281">
        <v>70.0</v>
      </c>
      <c r="J40" s="300">
        <f t="shared" si="3"/>
        <v>96</v>
      </c>
      <c r="K40" s="1" t="b">
        <f t="shared" si="4"/>
        <v>0</v>
      </c>
      <c r="L40" s="1">
        <f t="shared" si="5"/>
        <v>1.16</v>
      </c>
      <c r="M40" s="1">
        <f t="shared" si="6"/>
        <v>1</v>
      </c>
      <c r="N40" s="300">
        <f t="shared" si="7"/>
        <v>96</v>
      </c>
      <c r="O40" s="1">
        <f t="shared" si="8"/>
        <v>195.228</v>
      </c>
      <c r="P40" s="300">
        <f t="shared" si="9"/>
        <v>480</v>
      </c>
      <c r="Q40" s="1">
        <f t="shared" si="10"/>
        <v>195.228</v>
      </c>
      <c r="R40" s="281"/>
      <c r="S40" s="281"/>
      <c r="T40" s="1">
        <f t="shared" si="12"/>
        <v>0</v>
      </c>
      <c r="U40" s="68" t="s">
        <v>1505</v>
      </c>
      <c r="V40" s="1" t="s">
        <v>854</v>
      </c>
      <c r="W40" s="1" t="s">
        <v>1506</v>
      </c>
    </row>
    <row r="41" ht="15.75" customHeight="1">
      <c r="A41" s="291">
        <v>46280.0</v>
      </c>
      <c r="B41" s="1">
        <f t="shared" si="1"/>
        <v>46280</v>
      </c>
      <c r="C41" s="281">
        <v>99.0</v>
      </c>
      <c r="D41" s="281">
        <v>30.0</v>
      </c>
      <c r="E41" s="1">
        <f t="shared" si="2"/>
        <v>3.3</v>
      </c>
      <c r="F41" s="281" t="s">
        <v>811</v>
      </c>
      <c r="G41" s="299">
        <v>0.30519675925925926</v>
      </c>
      <c r="H41" s="299">
        <v>0.35563657407407406</v>
      </c>
      <c r="I41" s="281"/>
      <c r="J41" s="300">
        <f t="shared" si="3"/>
        <v>73</v>
      </c>
      <c r="K41" s="1" t="b">
        <f t="shared" si="4"/>
        <v>0</v>
      </c>
      <c r="L41" s="1">
        <f t="shared" si="5"/>
        <v>0.95</v>
      </c>
      <c r="M41" s="1">
        <f t="shared" si="6"/>
        <v>1</v>
      </c>
      <c r="N41" s="300">
        <f t="shared" si="7"/>
        <v>73</v>
      </c>
      <c r="O41" s="1">
        <f t="shared" si="8"/>
        <v>103.455</v>
      </c>
      <c r="P41" s="300">
        <f t="shared" si="9"/>
        <v>365</v>
      </c>
      <c r="Q41" s="1">
        <f t="shared" si="10"/>
        <v>103.455</v>
      </c>
      <c r="R41" s="281"/>
      <c r="S41" s="281"/>
      <c r="T41" s="1">
        <f t="shared" si="12"/>
        <v>1</v>
      </c>
      <c r="V41" s="1" t="s">
        <v>1507</v>
      </c>
      <c r="W41" s="1" t="s">
        <v>1508</v>
      </c>
    </row>
    <row r="42" ht="15.75" customHeight="1">
      <c r="A42" s="291">
        <v>46280.0</v>
      </c>
      <c r="B42" s="1">
        <f t="shared" si="1"/>
        <v>46280</v>
      </c>
      <c r="C42" s="281">
        <v>77.0</v>
      </c>
      <c r="D42" s="281">
        <v>38.0</v>
      </c>
      <c r="E42" s="1">
        <f t="shared" si="2"/>
        <v>2.026315789</v>
      </c>
      <c r="F42" s="281" t="s">
        <v>811</v>
      </c>
      <c r="G42" s="299">
        <v>0.3557638888888889</v>
      </c>
      <c r="H42" s="299">
        <v>0.4050347222222222</v>
      </c>
      <c r="I42" s="281"/>
      <c r="J42" s="300">
        <f t="shared" si="3"/>
        <v>71</v>
      </c>
      <c r="K42" s="1" t="b">
        <f t="shared" si="4"/>
        <v>0</v>
      </c>
      <c r="L42" s="1">
        <f t="shared" si="5"/>
        <v>1.25</v>
      </c>
      <c r="M42" s="1">
        <f t="shared" si="6"/>
        <v>1</v>
      </c>
      <c r="N42" s="300">
        <f t="shared" si="7"/>
        <v>71</v>
      </c>
      <c r="O42" s="1">
        <f t="shared" si="8"/>
        <v>105.875</v>
      </c>
      <c r="P42" s="300">
        <f t="shared" si="9"/>
        <v>355</v>
      </c>
      <c r="Q42" s="1">
        <f t="shared" si="10"/>
        <v>105.875</v>
      </c>
      <c r="R42" s="281"/>
      <c r="S42" s="281"/>
      <c r="T42" s="1">
        <f t="shared" si="12"/>
        <v>0</v>
      </c>
      <c r="V42" s="1" t="s">
        <v>863</v>
      </c>
      <c r="W42" s="1" t="s">
        <v>1509</v>
      </c>
    </row>
    <row r="43" ht="15.75" customHeight="1">
      <c r="A43" s="291">
        <v>46281.0</v>
      </c>
      <c r="B43" s="1">
        <f t="shared" si="1"/>
        <v>46281</v>
      </c>
      <c r="C43" s="281">
        <v>141.0</v>
      </c>
      <c r="D43" s="281">
        <v>40.0</v>
      </c>
      <c r="E43" s="1">
        <f t="shared" si="2"/>
        <v>3.525</v>
      </c>
      <c r="F43" s="281" t="s">
        <v>811</v>
      </c>
      <c r="G43" s="299">
        <v>0.32643518518518516</v>
      </c>
      <c r="H43" s="299">
        <v>0.3324884259259259</v>
      </c>
      <c r="I43" s="281"/>
      <c r="J43" s="300">
        <f t="shared" si="3"/>
        <v>9</v>
      </c>
      <c r="K43" s="1" t="b">
        <f t="shared" si="4"/>
        <v>0</v>
      </c>
      <c r="L43" s="1">
        <f t="shared" si="5"/>
        <v>0.82</v>
      </c>
      <c r="M43" s="1">
        <f t="shared" si="6"/>
        <v>1</v>
      </c>
      <c r="N43" s="300">
        <f t="shared" si="7"/>
        <v>9</v>
      </c>
      <c r="O43" s="1">
        <f t="shared" si="8"/>
        <v>127.182</v>
      </c>
      <c r="P43" s="300">
        <f t="shared" si="9"/>
        <v>45</v>
      </c>
      <c r="Q43" s="1">
        <f t="shared" si="10"/>
        <v>45</v>
      </c>
      <c r="R43" s="281"/>
      <c r="S43" s="281"/>
      <c r="T43" s="1">
        <f t="shared" si="12"/>
        <v>1</v>
      </c>
      <c r="V43" s="1" t="s">
        <v>1139</v>
      </c>
      <c r="W43" s="1" t="s">
        <v>1510</v>
      </c>
    </row>
    <row r="44" ht="15.75" customHeight="1">
      <c r="A44" s="291">
        <v>46281.0</v>
      </c>
      <c r="B44" s="1">
        <f t="shared" si="1"/>
        <v>46281</v>
      </c>
      <c r="C44" s="281">
        <v>112.0</v>
      </c>
      <c r="D44" s="281">
        <v>78.0</v>
      </c>
      <c r="E44" s="1">
        <f t="shared" si="2"/>
        <v>1.435897436</v>
      </c>
      <c r="F44" s="281" t="s">
        <v>811</v>
      </c>
      <c r="G44" s="299">
        <v>0.38993055555555556</v>
      </c>
      <c r="H44" s="299">
        <v>0.5216319444444445</v>
      </c>
      <c r="I44" s="281">
        <v>91.0</v>
      </c>
      <c r="J44" s="300">
        <f t="shared" si="3"/>
        <v>99</v>
      </c>
      <c r="K44" s="1" t="b">
        <f t="shared" si="4"/>
        <v>0</v>
      </c>
      <c r="L44" s="1">
        <f t="shared" si="5"/>
        <v>1.65</v>
      </c>
      <c r="M44" s="1">
        <f t="shared" si="6"/>
        <v>1</v>
      </c>
      <c r="N44" s="300">
        <f t="shared" si="7"/>
        <v>99</v>
      </c>
      <c r="O44" s="1">
        <f t="shared" si="8"/>
        <v>203.28</v>
      </c>
      <c r="P44" s="300">
        <f t="shared" si="9"/>
        <v>495</v>
      </c>
      <c r="Q44" s="1">
        <f t="shared" si="10"/>
        <v>203.28</v>
      </c>
      <c r="R44" s="281"/>
      <c r="S44" s="281"/>
      <c r="T44" s="1">
        <f t="shared" si="12"/>
        <v>0</v>
      </c>
      <c r="U44" s="68" t="s">
        <v>1511</v>
      </c>
      <c r="V44" s="1" t="s">
        <v>1142</v>
      </c>
      <c r="W44" s="1" t="s">
        <v>1512</v>
      </c>
    </row>
    <row r="45" ht="15.75" customHeight="1">
      <c r="A45" s="291">
        <v>46282.0</v>
      </c>
      <c r="B45" s="1">
        <f t="shared" si="1"/>
        <v>46282</v>
      </c>
      <c r="C45" s="281">
        <v>98.0</v>
      </c>
      <c r="D45" s="281">
        <v>47.0</v>
      </c>
      <c r="E45" s="1">
        <f t="shared" si="2"/>
        <v>2.085106383</v>
      </c>
      <c r="F45" s="281" t="s">
        <v>811</v>
      </c>
      <c r="G45" s="299">
        <v>0.3049537037037037</v>
      </c>
      <c r="H45" s="299">
        <v>0.38342592592592595</v>
      </c>
      <c r="I45" s="281"/>
      <c r="J45" s="300">
        <f t="shared" si="3"/>
        <v>113</v>
      </c>
      <c r="K45" s="1" t="b">
        <f t="shared" si="4"/>
        <v>0</v>
      </c>
      <c r="L45" s="1">
        <f t="shared" si="5"/>
        <v>1.25</v>
      </c>
      <c r="M45" s="1">
        <f t="shared" si="6"/>
        <v>1</v>
      </c>
      <c r="N45" s="300">
        <f t="shared" si="7"/>
        <v>113</v>
      </c>
      <c r="O45" s="1">
        <f t="shared" si="8"/>
        <v>134.75</v>
      </c>
      <c r="P45" s="300">
        <f t="shared" si="9"/>
        <v>565</v>
      </c>
      <c r="Q45" s="1">
        <f t="shared" si="10"/>
        <v>134.75</v>
      </c>
      <c r="R45" s="281">
        <v>2.0</v>
      </c>
      <c r="S45" s="281" t="s">
        <v>1513</v>
      </c>
      <c r="T45" s="1">
        <f t="shared" si="12"/>
        <v>1</v>
      </c>
      <c r="V45" s="1" t="s">
        <v>1013</v>
      </c>
      <c r="W45" s="1" t="s">
        <v>1514</v>
      </c>
    </row>
    <row r="46" ht="15.75" customHeight="1">
      <c r="A46" s="291">
        <v>46282.0</v>
      </c>
      <c r="B46" s="1">
        <f t="shared" si="1"/>
        <v>46282</v>
      </c>
      <c r="C46" s="281">
        <v>69.0</v>
      </c>
      <c r="D46" s="281">
        <v>40.0</v>
      </c>
      <c r="E46" s="1">
        <f t="shared" si="2"/>
        <v>1.725</v>
      </c>
      <c r="F46" s="281" t="s">
        <v>811</v>
      </c>
      <c r="G46" s="299">
        <v>0.40413194444444445</v>
      </c>
      <c r="H46" s="299">
        <v>0.4615625</v>
      </c>
      <c r="I46" s="281"/>
      <c r="J46" s="300">
        <f t="shared" si="3"/>
        <v>83</v>
      </c>
      <c r="K46" s="1" t="b">
        <f t="shared" si="4"/>
        <v>0</v>
      </c>
      <c r="L46" s="1">
        <f t="shared" si="5"/>
        <v>1.65</v>
      </c>
      <c r="M46" s="1">
        <f t="shared" si="6"/>
        <v>1</v>
      </c>
      <c r="N46" s="300">
        <f t="shared" si="7"/>
        <v>83</v>
      </c>
      <c r="O46" s="1">
        <f t="shared" si="8"/>
        <v>125.235</v>
      </c>
      <c r="P46" s="300">
        <f t="shared" si="9"/>
        <v>415</v>
      </c>
      <c r="Q46" s="1">
        <f t="shared" si="10"/>
        <v>125.235</v>
      </c>
      <c r="R46" s="281"/>
      <c r="S46" s="281"/>
      <c r="T46" s="1">
        <f t="shared" si="12"/>
        <v>0</v>
      </c>
      <c r="V46" s="1" t="s">
        <v>1015</v>
      </c>
      <c r="W46" s="1" t="s">
        <v>1515</v>
      </c>
    </row>
    <row r="47" ht="15.75" customHeight="1">
      <c r="A47" s="291">
        <v>46282.0</v>
      </c>
      <c r="B47" s="1">
        <f t="shared" si="1"/>
        <v>46282</v>
      </c>
      <c r="C47" s="281">
        <v>75.0</v>
      </c>
      <c r="D47" s="281">
        <v>38.0</v>
      </c>
      <c r="E47" s="1">
        <f t="shared" si="2"/>
        <v>1.973684211</v>
      </c>
      <c r="F47" s="281" t="s">
        <v>811</v>
      </c>
      <c r="G47" s="299">
        <v>0.5456365740740741</v>
      </c>
      <c r="H47" s="299">
        <v>0.5908101851851851</v>
      </c>
      <c r="I47" s="281"/>
      <c r="J47" s="300">
        <f t="shared" si="3"/>
        <v>65</v>
      </c>
      <c r="K47" s="1" t="b">
        <f t="shared" si="4"/>
        <v>0</v>
      </c>
      <c r="L47" s="1">
        <f t="shared" si="5"/>
        <v>1.25</v>
      </c>
      <c r="M47" s="1">
        <f t="shared" si="6"/>
        <v>1</v>
      </c>
      <c r="N47" s="300">
        <f t="shared" si="7"/>
        <v>65</v>
      </c>
      <c r="O47" s="1">
        <f t="shared" si="8"/>
        <v>103.125</v>
      </c>
      <c r="P47" s="300">
        <f t="shared" si="9"/>
        <v>325</v>
      </c>
      <c r="Q47" s="1">
        <f t="shared" si="10"/>
        <v>103.125</v>
      </c>
      <c r="R47" s="281"/>
      <c r="S47" s="281"/>
      <c r="T47" s="1">
        <f t="shared" si="12"/>
        <v>0</v>
      </c>
      <c r="V47" s="1" t="s">
        <v>1152</v>
      </c>
      <c r="W47" s="1" t="s">
        <v>1516</v>
      </c>
    </row>
    <row r="48" ht="15.75" customHeight="1">
      <c r="A48" s="291">
        <v>46285.0</v>
      </c>
      <c r="B48" s="1">
        <f t="shared" si="1"/>
        <v>46285</v>
      </c>
      <c r="C48" s="281">
        <v>87.0</v>
      </c>
      <c r="D48" s="281">
        <v>26.0</v>
      </c>
      <c r="E48" s="1">
        <f t="shared" si="2"/>
        <v>3.346153846</v>
      </c>
      <c r="F48" s="281" t="s">
        <v>811</v>
      </c>
      <c r="G48" s="299">
        <v>0.30225694444444445</v>
      </c>
      <c r="H48" s="299">
        <v>0.3440509259259259</v>
      </c>
      <c r="I48" s="281"/>
      <c r="J48" s="300">
        <f t="shared" si="3"/>
        <v>60</v>
      </c>
      <c r="K48" s="1" t="b">
        <f t="shared" si="4"/>
        <v>0</v>
      </c>
      <c r="L48" s="1">
        <f t="shared" si="5"/>
        <v>0.95</v>
      </c>
      <c r="M48" s="1">
        <f t="shared" si="6"/>
        <v>1</v>
      </c>
      <c r="N48" s="300">
        <f t="shared" si="7"/>
        <v>60</v>
      </c>
      <c r="O48" s="1">
        <f t="shared" si="8"/>
        <v>90.915</v>
      </c>
      <c r="P48" s="300">
        <f t="shared" si="9"/>
        <v>300</v>
      </c>
      <c r="Q48" s="1">
        <f t="shared" si="10"/>
        <v>90.915</v>
      </c>
      <c r="R48" s="281">
        <v>2.0</v>
      </c>
      <c r="S48" s="281" t="s">
        <v>1517</v>
      </c>
      <c r="T48" s="1">
        <f t="shared" si="12"/>
        <v>1</v>
      </c>
      <c r="V48" s="1" t="s">
        <v>1158</v>
      </c>
      <c r="W48" s="1" t="s">
        <v>1518</v>
      </c>
    </row>
    <row r="49" ht="15.75" customHeight="1">
      <c r="A49" s="291">
        <v>46285.0</v>
      </c>
      <c r="B49" s="1">
        <f t="shared" si="1"/>
        <v>46285</v>
      </c>
      <c r="C49" s="281">
        <v>257.0</v>
      </c>
      <c r="D49" s="281">
        <v>99.0</v>
      </c>
      <c r="E49" s="1">
        <f t="shared" si="2"/>
        <v>2.595959596</v>
      </c>
      <c r="F49" s="281" t="s">
        <v>811</v>
      </c>
      <c r="G49" s="299">
        <v>0.34413194444444445</v>
      </c>
      <c r="H49" s="299">
        <v>0.48519675925925926</v>
      </c>
      <c r="I49" s="281"/>
      <c r="J49" s="300">
        <f t="shared" si="3"/>
        <v>203</v>
      </c>
      <c r="K49" s="1" t="b">
        <f t="shared" si="4"/>
        <v>0</v>
      </c>
      <c r="L49" s="1">
        <f t="shared" si="5"/>
        <v>1.16</v>
      </c>
      <c r="M49" s="1">
        <f t="shared" si="6"/>
        <v>1</v>
      </c>
      <c r="N49" s="300">
        <f t="shared" si="7"/>
        <v>203</v>
      </c>
      <c r="O49" s="1">
        <f t="shared" si="8"/>
        <v>327.932</v>
      </c>
      <c r="P49" s="300">
        <f t="shared" si="9"/>
        <v>1015</v>
      </c>
      <c r="Q49" s="1">
        <f t="shared" si="10"/>
        <v>327.932</v>
      </c>
      <c r="R49" s="281"/>
      <c r="S49" s="281"/>
      <c r="T49" s="1">
        <f t="shared" si="12"/>
        <v>0</v>
      </c>
      <c r="V49" s="1" t="s">
        <v>889</v>
      </c>
      <c r="W49" s="1" t="s">
        <v>1519</v>
      </c>
    </row>
    <row r="50" ht="15.75" customHeight="1">
      <c r="A50" s="291">
        <v>46286.0</v>
      </c>
      <c r="B50" s="1">
        <f t="shared" si="1"/>
        <v>46286</v>
      </c>
      <c r="C50" s="281">
        <v>101.0</v>
      </c>
      <c r="D50" s="281">
        <v>38.0</v>
      </c>
      <c r="E50" s="1">
        <f t="shared" si="2"/>
        <v>2.657894737</v>
      </c>
      <c r="F50" s="281" t="s">
        <v>811</v>
      </c>
      <c r="G50" s="299">
        <v>0.3013888888888889</v>
      </c>
      <c r="H50" s="299">
        <v>0.37297453703703703</v>
      </c>
      <c r="I50" s="281"/>
      <c r="J50" s="300">
        <f t="shared" si="3"/>
        <v>103</v>
      </c>
      <c r="K50" s="1" t="b">
        <f t="shared" si="4"/>
        <v>0</v>
      </c>
      <c r="L50" s="1">
        <f t="shared" si="5"/>
        <v>1.16</v>
      </c>
      <c r="M50" s="1">
        <f t="shared" si="6"/>
        <v>1</v>
      </c>
      <c r="N50" s="300">
        <f t="shared" si="7"/>
        <v>103</v>
      </c>
      <c r="O50" s="1">
        <f t="shared" si="8"/>
        <v>128.876</v>
      </c>
      <c r="P50" s="300">
        <f t="shared" si="9"/>
        <v>515</v>
      </c>
      <c r="Q50" s="1">
        <f t="shared" si="10"/>
        <v>128.876</v>
      </c>
      <c r="R50" s="281">
        <v>1.0</v>
      </c>
      <c r="S50" s="281" t="s">
        <v>1520</v>
      </c>
      <c r="T50" s="1">
        <f t="shared" si="12"/>
        <v>1</v>
      </c>
      <c r="V50" s="1" t="s">
        <v>896</v>
      </c>
      <c r="W50" s="1" t="s">
        <v>1521</v>
      </c>
    </row>
    <row r="51" ht="15.75" customHeight="1">
      <c r="A51" s="291">
        <v>46286.0</v>
      </c>
      <c r="B51" s="1">
        <f t="shared" si="1"/>
        <v>46286</v>
      </c>
      <c r="C51" s="281">
        <v>643.0</v>
      </c>
      <c r="D51" s="281">
        <v>80.0</v>
      </c>
      <c r="E51" s="1">
        <f t="shared" si="2"/>
        <v>8.0375</v>
      </c>
      <c r="F51" s="281" t="s">
        <v>811</v>
      </c>
      <c r="G51" s="299">
        <v>0.37974537037037037</v>
      </c>
      <c r="H51" s="299">
        <v>0.5802430555555556</v>
      </c>
      <c r="I51" s="281">
        <v>71.0</v>
      </c>
      <c r="J51" s="300">
        <f t="shared" si="3"/>
        <v>218</v>
      </c>
      <c r="K51" s="1" t="b">
        <f t="shared" si="4"/>
        <v>0</v>
      </c>
      <c r="L51" s="1">
        <f t="shared" si="5"/>
        <v>0.45</v>
      </c>
      <c r="M51" s="1">
        <f t="shared" si="6"/>
        <v>1</v>
      </c>
      <c r="N51" s="300">
        <f t="shared" si="7"/>
        <v>218</v>
      </c>
      <c r="O51" s="1">
        <f t="shared" si="8"/>
        <v>318.285</v>
      </c>
      <c r="P51" s="300">
        <f t="shared" si="9"/>
        <v>1090</v>
      </c>
      <c r="Q51" s="1">
        <f t="shared" si="10"/>
        <v>318.285</v>
      </c>
      <c r="R51" s="281"/>
      <c r="S51" s="281"/>
      <c r="T51" s="1">
        <f t="shared" si="12"/>
        <v>0</v>
      </c>
      <c r="U51" s="16" t="s">
        <v>1454</v>
      </c>
      <c r="V51" s="1" t="s">
        <v>899</v>
      </c>
      <c r="W51" s="1" t="s">
        <v>1522</v>
      </c>
    </row>
    <row r="52" ht="15.75" customHeight="1">
      <c r="A52" s="291">
        <v>46287.0</v>
      </c>
      <c r="B52" s="1">
        <f t="shared" si="1"/>
        <v>46287</v>
      </c>
      <c r="C52" s="281">
        <v>2.0</v>
      </c>
      <c r="D52" s="281">
        <v>1.0</v>
      </c>
      <c r="E52" s="1">
        <f t="shared" si="2"/>
        <v>2</v>
      </c>
      <c r="F52" s="281" t="s">
        <v>811</v>
      </c>
      <c r="G52" s="282">
        <v>0.3244212962962963</v>
      </c>
      <c r="H52" s="282">
        <v>0.3280787037037037</v>
      </c>
      <c r="I52" s="281"/>
      <c r="J52" s="292">
        <f t="shared" si="3"/>
        <v>5</v>
      </c>
      <c r="K52" s="1" t="b">
        <f t="shared" si="4"/>
        <v>1</v>
      </c>
      <c r="L52" s="1">
        <f t="shared" si="5"/>
        <v>1</v>
      </c>
      <c r="M52" s="1">
        <f t="shared" si="6"/>
        <v>1</v>
      </c>
      <c r="N52" s="292">
        <f t="shared" si="7"/>
        <v>15</v>
      </c>
      <c r="O52" s="1">
        <f t="shared" si="8"/>
        <v>2.2</v>
      </c>
      <c r="P52" s="292">
        <f t="shared" si="9"/>
        <v>75</v>
      </c>
      <c r="Q52" s="1">
        <f t="shared" si="10"/>
        <v>2.2</v>
      </c>
      <c r="R52" s="281"/>
      <c r="S52" s="281"/>
      <c r="T52" s="1">
        <f t="shared" si="12"/>
        <v>1</v>
      </c>
      <c r="W52" s="1" t="s">
        <v>1523</v>
      </c>
    </row>
    <row r="53" ht="15.75" customHeight="1">
      <c r="A53" s="291">
        <v>46288.0</v>
      </c>
      <c r="B53" s="1">
        <f t="shared" si="1"/>
        <v>46288</v>
      </c>
      <c r="C53" s="281">
        <v>84.0</v>
      </c>
      <c r="D53" s="281">
        <v>34.0</v>
      </c>
      <c r="E53" s="1">
        <f t="shared" si="2"/>
        <v>2.470588235</v>
      </c>
      <c r="F53" s="281" t="s">
        <v>811</v>
      </c>
      <c r="G53" s="282">
        <v>0.3045949074074074</v>
      </c>
      <c r="H53" s="282">
        <v>0.35541666666666666</v>
      </c>
      <c r="I53" s="281"/>
      <c r="J53" s="292">
        <f t="shared" si="3"/>
        <v>73</v>
      </c>
      <c r="K53" s="1" t="b">
        <f t="shared" si="4"/>
        <v>0</v>
      </c>
      <c r="L53" s="1">
        <f t="shared" si="5"/>
        <v>1.16</v>
      </c>
      <c r="M53" s="1">
        <f t="shared" si="6"/>
        <v>1</v>
      </c>
      <c r="N53" s="292">
        <f t="shared" si="7"/>
        <v>73</v>
      </c>
      <c r="O53" s="1">
        <f t="shared" si="8"/>
        <v>107.184</v>
      </c>
      <c r="P53" s="292">
        <f t="shared" si="9"/>
        <v>365</v>
      </c>
      <c r="Q53" s="1">
        <f t="shared" si="10"/>
        <v>107.184</v>
      </c>
      <c r="R53" s="281"/>
      <c r="S53" s="281"/>
      <c r="T53" s="1">
        <f t="shared" si="12"/>
        <v>1</v>
      </c>
      <c r="W53" s="1" t="s">
        <v>1524</v>
      </c>
    </row>
    <row r="54" ht="15.75" customHeight="1">
      <c r="A54" s="291">
        <v>46288.0</v>
      </c>
      <c r="B54" s="1">
        <f t="shared" si="1"/>
        <v>46288</v>
      </c>
      <c r="C54" s="281">
        <v>83.0</v>
      </c>
      <c r="D54" s="281">
        <v>47.0</v>
      </c>
      <c r="E54" s="1">
        <f t="shared" si="2"/>
        <v>1.765957447</v>
      </c>
      <c r="F54" s="281" t="s">
        <v>811</v>
      </c>
      <c r="G54" s="282">
        <v>0.37331018518518516</v>
      </c>
      <c r="H54" s="282">
        <v>0.42778935185185185</v>
      </c>
      <c r="I54" s="281"/>
      <c r="J54" s="292">
        <f t="shared" si="3"/>
        <v>78</v>
      </c>
      <c r="K54" s="1" t="b">
        <f t="shared" si="4"/>
        <v>0</v>
      </c>
      <c r="L54" s="1">
        <f t="shared" si="5"/>
        <v>1.65</v>
      </c>
      <c r="M54" s="1">
        <f t="shared" si="6"/>
        <v>1</v>
      </c>
      <c r="N54" s="292">
        <f t="shared" si="7"/>
        <v>78</v>
      </c>
      <c r="O54" s="1">
        <f t="shared" si="8"/>
        <v>150.645</v>
      </c>
      <c r="P54" s="292">
        <f t="shared" si="9"/>
        <v>390</v>
      </c>
      <c r="Q54" s="1">
        <f t="shared" si="10"/>
        <v>150.645</v>
      </c>
      <c r="R54" s="281"/>
      <c r="S54" s="281"/>
      <c r="T54" s="1">
        <f t="shared" si="12"/>
        <v>0</v>
      </c>
      <c r="W54" s="1" t="s">
        <v>1525</v>
      </c>
    </row>
    <row r="55" ht="15.75" customHeight="1">
      <c r="A55" s="291">
        <v>46288.0</v>
      </c>
      <c r="B55" s="1">
        <f t="shared" si="1"/>
        <v>46288</v>
      </c>
      <c r="C55" s="281">
        <v>48.0</v>
      </c>
      <c r="D55" s="281">
        <v>33.0</v>
      </c>
      <c r="E55" s="1">
        <f t="shared" si="2"/>
        <v>1.454545455</v>
      </c>
      <c r="F55" s="281" t="s">
        <v>811</v>
      </c>
      <c r="G55" s="282">
        <v>0.43292824074074077</v>
      </c>
      <c r="H55" s="282">
        <v>0.4651851851851852</v>
      </c>
      <c r="I55" s="281"/>
      <c r="J55" s="292">
        <f t="shared" si="3"/>
        <v>46</v>
      </c>
      <c r="K55" s="1" t="b">
        <f t="shared" si="4"/>
        <v>0</v>
      </c>
      <c r="L55" s="1">
        <f t="shared" si="5"/>
        <v>1.65</v>
      </c>
      <c r="M55" s="1">
        <f t="shared" si="6"/>
        <v>1</v>
      </c>
      <c r="N55" s="292">
        <f t="shared" si="7"/>
        <v>46</v>
      </c>
      <c r="O55" s="1">
        <f t="shared" si="8"/>
        <v>87.12</v>
      </c>
      <c r="P55" s="292">
        <f t="shared" si="9"/>
        <v>230</v>
      </c>
      <c r="Q55" s="1">
        <f t="shared" si="10"/>
        <v>87.12</v>
      </c>
      <c r="R55" s="281"/>
      <c r="S55" s="281"/>
      <c r="T55" s="1">
        <f t="shared" si="12"/>
        <v>0</v>
      </c>
      <c r="W55" s="1" t="s">
        <v>1526</v>
      </c>
    </row>
    <row r="56" ht="15.75" customHeight="1">
      <c r="A56" s="291">
        <v>46288.0</v>
      </c>
      <c r="B56" s="1">
        <f t="shared" si="1"/>
        <v>46288</v>
      </c>
      <c r="C56" s="281">
        <v>62.0</v>
      </c>
      <c r="D56" s="281">
        <v>34.0</v>
      </c>
      <c r="E56" s="1">
        <f t="shared" si="2"/>
        <v>1.823529412</v>
      </c>
      <c r="F56" s="281" t="s">
        <v>811</v>
      </c>
      <c r="G56" s="282">
        <v>0.5140046296296297</v>
      </c>
      <c r="H56" s="282">
        <v>0.5688194444444444</v>
      </c>
      <c r="I56" s="281"/>
      <c r="J56" s="292">
        <f t="shared" si="3"/>
        <v>79</v>
      </c>
      <c r="K56" s="1" t="b">
        <f t="shared" si="4"/>
        <v>0</v>
      </c>
      <c r="L56" s="1">
        <f t="shared" si="5"/>
        <v>1.65</v>
      </c>
      <c r="M56" s="1">
        <f t="shared" si="6"/>
        <v>1</v>
      </c>
      <c r="N56" s="292">
        <f t="shared" si="7"/>
        <v>79</v>
      </c>
      <c r="O56" s="1">
        <f t="shared" si="8"/>
        <v>112.53</v>
      </c>
      <c r="P56" s="292">
        <f t="shared" si="9"/>
        <v>395</v>
      </c>
      <c r="Q56" s="1">
        <f t="shared" si="10"/>
        <v>112.53</v>
      </c>
      <c r="R56" s="281"/>
      <c r="S56" s="281"/>
      <c r="T56" s="1">
        <f t="shared" si="12"/>
        <v>0</v>
      </c>
      <c r="W56" s="1" t="s">
        <v>1527</v>
      </c>
    </row>
    <row r="57" ht="15.75" customHeight="1">
      <c r="A57" s="291">
        <v>46290.0</v>
      </c>
      <c r="B57" s="1">
        <f t="shared" si="1"/>
        <v>46290</v>
      </c>
      <c r="C57" s="281">
        <v>70.0</v>
      </c>
      <c r="D57" s="281">
        <v>30.0</v>
      </c>
      <c r="E57" s="1">
        <f t="shared" si="2"/>
        <v>2.333333333</v>
      </c>
      <c r="F57" s="281" t="s">
        <v>811</v>
      </c>
      <c r="G57" s="282">
        <v>0.3013888888888889</v>
      </c>
      <c r="H57" s="282">
        <v>0.34930555555555554</v>
      </c>
      <c r="I57" s="281"/>
      <c r="J57" s="292">
        <f t="shared" si="3"/>
        <v>69</v>
      </c>
      <c r="K57" s="1" t="b">
        <f t="shared" si="4"/>
        <v>0</v>
      </c>
      <c r="L57" s="1">
        <f t="shared" si="5"/>
        <v>1.25</v>
      </c>
      <c r="M57" s="1">
        <f t="shared" si="6"/>
        <v>1</v>
      </c>
      <c r="N57" s="292">
        <f t="shared" si="7"/>
        <v>69</v>
      </c>
      <c r="O57" s="1">
        <f t="shared" si="8"/>
        <v>96.25</v>
      </c>
      <c r="P57" s="292">
        <f t="shared" si="9"/>
        <v>345</v>
      </c>
      <c r="Q57" s="1">
        <f t="shared" si="10"/>
        <v>96.25</v>
      </c>
      <c r="R57" s="281">
        <v>1.0</v>
      </c>
      <c r="S57" s="281" t="s">
        <v>1528</v>
      </c>
      <c r="T57" s="1">
        <f t="shared" si="12"/>
        <v>1</v>
      </c>
      <c r="V57" s="1" t="s">
        <v>1046</v>
      </c>
      <c r="W57" s="1" t="s">
        <v>1529</v>
      </c>
    </row>
    <row r="58" ht="15.75" customHeight="1">
      <c r="A58" s="291">
        <v>46290.0</v>
      </c>
      <c r="B58" s="1">
        <f t="shared" si="1"/>
        <v>46290</v>
      </c>
      <c r="C58" s="281">
        <v>80.0</v>
      </c>
      <c r="D58" s="281">
        <v>35.0</v>
      </c>
      <c r="E58" s="1">
        <f t="shared" si="2"/>
        <v>2.285714286</v>
      </c>
      <c r="F58" s="281" t="s">
        <v>811</v>
      </c>
      <c r="G58" s="282">
        <v>0.37569444444444444</v>
      </c>
      <c r="H58" s="282">
        <v>0.41944444444444445</v>
      </c>
      <c r="I58" s="281"/>
      <c r="J58" s="292">
        <f t="shared" si="3"/>
        <v>63</v>
      </c>
      <c r="K58" s="1" t="b">
        <f t="shared" si="4"/>
        <v>0</v>
      </c>
      <c r="L58" s="1">
        <f t="shared" si="5"/>
        <v>1.25</v>
      </c>
      <c r="M58" s="1">
        <f t="shared" si="6"/>
        <v>1</v>
      </c>
      <c r="N58" s="292">
        <f t="shared" si="7"/>
        <v>63</v>
      </c>
      <c r="O58" s="1">
        <f t="shared" si="8"/>
        <v>110</v>
      </c>
      <c r="P58" s="292">
        <f t="shared" si="9"/>
        <v>315</v>
      </c>
      <c r="Q58" s="1">
        <f t="shared" si="10"/>
        <v>110</v>
      </c>
      <c r="R58" s="281"/>
      <c r="S58" s="281"/>
      <c r="T58" s="1">
        <f t="shared" si="12"/>
        <v>0</v>
      </c>
      <c r="V58" s="1" t="s">
        <v>1048</v>
      </c>
      <c r="W58" s="1" t="s">
        <v>1530</v>
      </c>
    </row>
    <row r="59" ht="15.75" customHeight="1">
      <c r="A59" s="291">
        <v>46290.0</v>
      </c>
      <c r="B59" s="1">
        <f t="shared" si="1"/>
        <v>46290</v>
      </c>
      <c r="C59" s="281">
        <v>88.0</v>
      </c>
      <c r="D59" s="281">
        <v>49.0</v>
      </c>
      <c r="E59" s="1">
        <f t="shared" si="2"/>
        <v>1.795918367</v>
      </c>
      <c r="F59" s="281" t="s">
        <v>811</v>
      </c>
      <c r="G59" s="282">
        <v>0.4201388888888889</v>
      </c>
      <c r="H59" s="282">
        <v>0.475</v>
      </c>
      <c r="I59" s="281"/>
      <c r="J59" s="292">
        <f t="shared" si="3"/>
        <v>79</v>
      </c>
      <c r="K59" s="1" t="b">
        <f t="shared" si="4"/>
        <v>0</v>
      </c>
      <c r="L59" s="1">
        <f t="shared" si="5"/>
        <v>1.65</v>
      </c>
      <c r="M59" s="1">
        <f t="shared" si="6"/>
        <v>1</v>
      </c>
      <c r="N59" s="292">
        <f t="shared" si="7"/>
        <v>79</v>
      </c>
      <c r="O59" s="1">
        <f t="shared" si="8"/>
        <v>159.72</v>
      </c>
      <c r="P59" s="292">
        <f t="shared" si="9"/>
        <v>395</v>
      </c>
      <c r="Q59" s="1">
        <f t="shared" si="10"/>
        <v>159.72</v>
      </c>
      <c r="R59" s="281"/>
      <c r="S59" s="281"/>
      <c r="T59" s="1">
        <f t="shared" si="12"/>
        <v>0</v>
      </c>
      <c r="V59" s="1" t="s">
        <v>919</v>
      </c>
      <c r="W59" s="1" t="s">
        <v>1531</v>
      </c>
    </row>
    <row r="60" ht="15.75" customHeight="1">
      <c r="A60" s="291">
        <v>46292.0</v>
      </c>
      <c r="B60" s="1">
        <f t="shared" si="1"/>
        <v>46292</v>
      </c>
      <c r="C60" s="281">
        <v>49.0</v>
      </c>
      <c r="D60" s="281">
        <v>20.0</v>
      </c>
      <c r="E60" s="1">
        <f t="shared" si="2"/>
        <v>2.45</v>
      </c>
      <c r="F60" s="281" t="s">
        <v>811</v>
      </c>
      <c r="G60" s="282">
        <v>0.30625</v>
      </c>
      <c r="H60" s="282">
        <v>0.34375</v>
      </c>
      <c r="I60" s="281"/>
      <c r="J60" s="292">
        <f t="shared" si="3"/>
        <v>54</v>
      </c>
      <c r="K60" s="1" t="b">
        <f t="shared" si="4"/>
        <v>0</v>
      </c>
      <c r="L60" s="1">
        <f t="shared" si="5"/>
        <v>1.16</v>
      </c>
      <c r="M60" s="1">
        <f t="shared" si="6"/>
        <v>1</v>
      </c>
      <c r="N60" s="292">
        <f t="shared" si="7"/>
        <v>54</v>
      </c>
      <c r="O60" s="1">
        <f t="shared" si="8"/>
        <v>62.524</v>
      </c>
      <c r="P60" s="292">
        <f t="shared" si="9"/>
        <v>270</v>
      </c>
      <c r="Q60" s="1">
        <f t="shared" si="10"/>
        <v>62.524</v>
      </c>
      <c r="R60" s="281"/>
      <c r="S60" s="281"/>
      <c r="T60" s="1">
        <f t="shared" si="12"/>
        <v>1</v>
      </c>
      <c r="V60" s="1" t="s">
        <v>924</v>
      </c>
      <c r="W60" s="1" t="s">
        <v>1532</v>
      </c>
    </row>
    <row r="61" ht="15.75" customHeight="1">
      <c r="A61" s="291">
        <v>46292.0</v>
      </c>
      <c r="B61" s="1">
        <f t="shared" si="1"/>
        <v>46292</v>
      </c>
      <c r="C61" s="281">
        <v>149.0</v>
      </c>
      <c r="D61" s="281">
        <v>79.0</v>
      </c>
      <c r="E61" s="1">
        <f t="shared" si="2"/>
        <v>1.886075949</v>
      </c>
      <c r="F61" s="281" t="s">
        <v>811</v>
      </c>
      <c r="G61" s="282">
        <v>0.34444444444444444</v>
      </c>
      <c r="H61" s="282">
        <v>0.4395833333333333</v>
      </c>
      <c r="I61" s="281"/>
      <c r="J61" s="292">
        <f t="shared" si="3"/>
        <v>137</v>
      </c>
      <c r="K61" s="1" t="b">
        <f t="shared" si="4"/>
        <v>0</v>
      </c>
      <c r="L61" s="1">
        <f t="shared" si="5"/>
        <v>1.65</v>
      </c>
      <c r="M61" s="1">
        <f t="shared" si="6"/>
        <v>1</v>
      </c>
      <c r="N61" s="292">
        <f t="shared" si="7"/>
        <v>137</v>
      </c>
      <c r="O61" s="1">
        <f t="shared" si="8"/>
        <v>270.435</v>
      </c>
      <c r="P61" s="292">
        <f t="shared" si="9"/>
        <v>685</v>
      </c>
      <c r="Q61" s="1">
        <f t="shared" si="10"/>
        <v>270.435</v>
      </c>
      <c r="R61" s="281"/>
      <c r="S61" s="281"/>
      <c r="T61" s="1">
        <f t="shared" si="12"/>
        <v>0</v>
      </c>
      <c r="V61" s="1" t="s">
        <v>976</v>
      </c>
      <c r="W61" s="1" t="s">
        <v>1533</v>
      </c>
    </row>
    <row r="62" ht="15.75" customHeight="1">
      <c r="A62" s="291">
        <v>46294.0</v>
      </c>
      <c r="B62" s="1">
        <f t="shared" si="1"/>
        <v>46294</v>
      </c>
      <c r="C62" s="281">
        <v>189.0</v>
      </c>
      <c r="D62" s="281">
        <v>50.0</v>
      </c>
      <c r="E62" s="1">
        <f t="shared" si="2"/>
        <v>3.78</v>
      </c>
      <c r="F62" s="281" t="s">
        <v>811</v>
      </c>
      <c r="G62" s="299">
        <v>0.3049189814814815</v>
      </c>
      <c r="H62" s="299">
        <v>0.39122685185185185</v>
      </c>
      <c r="I62" s="281"/>
      <c r="J62" s="300">
        <f t="shared" si="3"/>
        <v>124</v>
      </c>
      <c r="K62" s="1" t="b">
        <f t="shared" si="4"/>
        <v>0</v>
      </c>
      <c r="L62" s="1">
        <f t="shared" si="5"/>
        <v>0.82</v>
      </c>
      <c r="M62" s="1">
        <f t="shared" si="6"/>
        <v>1</v>
      </c>
      <c r="N62" s="300">
        <f t="shared" si="7"/>
        <v>124</v>
      </c>
      <c r="O62" s="1">
        <f t="shared" si="8"/>
        <v>170.478</v>
      </c>
      <c r="P62" s="300">
        <f t="shared" si="9"/>
        <v>620</v>
      </c>
      <c r="Q62" s="1">
        <f t="shared" si="10"/>
        <v>170.478</v>
      </c>
      <c r="R62" s="281">
        <v>1.0</v>
      </c>
      <c r="S62" s="281" t="s">
        <v>1534</v>
      </c>
      <c r="T62" s="1">
        <f t="shared" si="12"/>
        <v>1</v>
      </c>
      <c r="V62" s="1" t="s">
        <v>938</v>
      </c>
      <c r="W62" s="1" t="s">
        <v>1535</v>
      </c>
    </row>
    <row r="63" ht="15.75" customHeight="1">
      <c r="A63" s="291">
        <v>46294.0</v>
      </c>
      <c r="B63" s="1">
        <f t="shared" si="1"/>
        <v>46294</v>
      </c>
      <c r="C63" s="281">
        <v>66.0</v>
      </c>
      <c r="D63" s="281">
        <v>36.0</v>
      </c>
      <c r="E63" s="1">
        <f t="shared" si="2"/>
        <v>1.833333333</v>
      </c>
      <c r="F63" s="281" t="s">
        <v>811</v>
      </c>
      <c r="G63" s="299">
        <v>0.4015856481481481</v>
      </c>
      <c r="H63" s="299">
        <v>0.4404398148148148</v>
      </c>
      <c r="I63" s="281"/>
      <c r="J63" s="300">
        <f t="shared" si="3"/>
        <v>56</v>
      </c>
      <c r="K63" s="1" t="b">
        <f t="shared" si="4"/>
        <v>0</v>
      </c>
      <c r="L63" s="1">
        <f t="shared" si="5"/>
        <v>1.65</v>
      </c>
      <c r="M63" s="1">
        <f t="shared" si="6"/>
        <v>1</v>
      </c>
      <c r="N63" s="300">
        <f t="shared" si="7"/>
        <v>56</v>
      </c>
      <c r="O63" s="1">
        <f t="shared" si="8"/>
        <v>119.79</v>
      </c>
      <c r="P63" s="300">
        <f t="shared" si="9"/>
        <v>280</v>
      </c>
      <c r="Q63" s="1">
        <f t="shared" si="10"/>
        <v>119.79</v>
      </c>
      <c r="R63" s="281"/>
      <c r="S63" s="281"/>
      <c r="T63" s="1">
        <f t="shared" si="12"/>
        <v>0</v>
      </c>
      <c r="V63" s="1" t="s">
        <v>940</v>
      </c>
      <c r="W63" s="1" t="s">
        <v>1536</v>
      </c>
    </row>
    <row r="64" ht="15.75" customHeight="1">
      <c r="A64" s="291">
        <v>46294.0</v>
      </c>
      <c r="B64" s="1">
        <f t="shared" si="1"/>
        <v>46294</v>
      </c>
      <c r="C64" s="281">
        <v>76.0</v>
      </c>
      <c r="D64" s="281">
        <v>39.0</v>
      </c>
      <c r="E64" s="1">
        <f t="shared" si="2"/>
        <v>1.948717949</v>
      </c>
      <c r="F64" s="281" t="s">
        <v>811</v>
      </c>
      <c r="G64" s="299">
        <v>0.5079282407407407</v>
      </c>
      <c r="H64" s="299">
        <v>0.577650462962963</v>
      </c>
      <c r="I64" s="281"/>
      <c r="J64" s="300">
        <f t="shared" si="3"/>
        <v>100</v>
      </c>
      <c r="K64" s="1" t="b">
        <f t="shared" si="4"/>
        <v>0</v>
      </c>
      <c r="L64" s="1">
        <f t="shared" si="5"/>
        <v>1.25</v>
      </c>
      <c r="M64" s="1">
        <f t="shared" si="6"/>
        <v>1</v>
      </c>
      <c r="N64" s="300">
        <f t="shared" si="7"/>
        <v>100</v>
      </c>
      <c r="O64" s="1">
        <f t="shared" si="8"/>
        <v>104.5</v>
      </c>
      <c r="P64" s="300">
        <f t="shared" si="9"/>
        <v>500</v>
      </c>
      <c r="Q64" s="1">
        <f t="shared" si="10"/>
        <v>104.5</v>
      </c>
      <c r="R64" s="281"/>
      <c r="S64" s="281"/>
      <c r="T64" s="1">
        <f t="shared" si="12"/>
        <v>0</v>
      </c>
      <c r="V64" s="1" t="s">
        <v>1371</v>
      </c>
      <c r="W64" s="1" t="s">
        <v>1537</v>
      </c>
    </row>
    <row r="65" ht="15.75" customHeight="1">
      <c r="A65" s="291">
        <v>46294.0</v>
      </c>
      <c r="B65" s="1">
        <f t="shared" si="1"/>
        <v>46294</v>
      </c>
      <c r="C65" s="281">
        <v>53.0</v>
      </c>
      <c r="D65" s="281">
        <v>26.0</v>
      </c>
      <c r="E65" s="1">
        <f t="shared" si="2"/>
        <v>2.038461538</v>
      </c>
      <c r="F65" s="281" t="s">
        <v>811</v>
      </c>
      <c r="G65" s="299">
        <v>0.6033680555555555</v>
      </c>
      <c r="H65" s="299">
        <v>0.6350810185185185</v>
      </c>
      <c r="I65" s="281"/>
      <c r="J65" s="300">
        <f t="shared" si="3"/>
        <v>46</v>
      </c>
      <c r="K65" s="1" t="b">
        <f t="shared" si="4"/>
        <v>0</v>
      </c>
      <c r="L65" s="1">
        <f t="shared" si="5"/>
        <v>1.25</v>
      </c>
      <c r="M65" s="1">
        <f t="shared" si="6"/>
        <v>1</v>
      </c>
      <c r="N65" s="300">
        <f t="shared" si="7"/>
        <v>46</v>
      </c>
      <c r="O65" s="1">
        <f t="shared" si="8"/>
        <v>72.875</v>
      </c>
      <c r="P65" s="300">
        <f t="shared" si="9"/>
        <v>230</v>
      </c>
      <c r="Q65" s="1">
        <f t="shared" si="10"/>
        <v>72.875</v>
      </c>
      <c r="R65" s="281"/>
      <c r="S65" s="281"/>
      <c r="T65" s="1">
        <f t="shared" si="12"/>
        <v>0</v>
      </c>
      <c r="V65" s="1" t="s">
        <v>944</v>
      </c>
      <c r="W65" s="1" t="s">
        <v>1538</v>
      </c>
    </row>
    <row r="66" ht="15.75" customHeight="1">
      <c r="A66" s="280">
        <v>46295.0</v>
      </c>
      <c r="B66" s="1">
        <f t="shared" si="1"/>
        <v>46295</v>
      </c>
      <c r="C66" s="281">
        <v>38.0</v>
      </c>
      <c r="D66" s="281">
        <v>27.0</v>
      </c>
      <c r="E66" s="1">
        <f t="shared" si="2"/>
        <v>1.407407407</v>
      </c>
      <c r="F66" s="281" t="s">
        <v>811</v>
      </c>
      <c r="G66" s="299">
        <v>0.30743055555555554</v>
      </c>
      <c r="H66" s="299">
        <v>0.34076388888888887</v>
      </c>
      <c r="I66" s="281"/>
      <c r="J66" s="300">
        <f t="shared" si="3"/>
        <v>48</v>
      </c>
      <c r="K66" s="1" t="b">
        <f t="shared" si="4"/>
        <v>0</v>
      </c>
      <c r="L66" s="1">
        <f t="shared" si="5"/>
        <v>1.65</v>
      </c>
      <c r="M66" s="1">
        <f t="shared" si="6"/>
        <v>1</v>
      </c>
      <c r="N66" s="300">
        <f t="shared" si="7"/>
        <v>48</v>
      </c>
      <c r="O66" s="1">
        <f t="shared" si="8"/>
        <v>68.97</v>
      </c>
      <c r="P66" s="300">
        <f t="shared" si="9"/>
        <v>240</v>
      </c>
      <c r="Q66" s="1">
        <f t="shared" si="10"/>
        <v>68.97</v>
      </c>
      <c r="R66" s="281">
        <v>1.0</v>
      </c>
      <c r="S66" s="281" t="s">
        <v>1539</v>
      </c>
      <c r="T66" s="1">
        <f t="shared" si="12"/>
        <v>1</v>
      </c>
      <c r="V66" s="1" t="s">
        <v>1210</v>
      </c>
      <c r="W66" s="1" t="s">
        <v>1540</v>
      </c>
    </row>
    <row r="67" ht="15.75" customHeight="1">
      <c r="A67" s="291">
        <v>46295.0</v>
      </c>
      <c r="B67" s="1">
        <f t="shared" si="1"/>
        <v>46295</v>
      </c>
      <c r="C67" s="281">
        <v>150.0</v>
      </c>
      <c r="D67" s="281">
        <v>30.0</v>
      </c>
      <c r="E67" s="1">
        <f t="shared" si="2"/>
        <v>5</v>
      </c>
      <c r="F67" s="281" t="s">
        <v>811</v>
      </c>
      <c r="G67" s="299">
        <v>0.34619212962962964</v>
      </c>
      <c r="H67" s="299">
        <v>0.6813310185185185</v>
      </c>
      <c r="I67" s="281"/>
      <c r="J67" s="300">
        <f t="shared" si="3"/>
        <v>483</v>
      </c>
      <c r="K67" s="1" t="b">
        <f t="shared" si="4"/>
        <v>0</v>
      </c>
      <c r="L67" s="1">
        <f t="shared" si="5"/>
        <v>0.65</v>
      </c>
      <c r="M67" s="1">
        <f t="shared" si="6"/>
        <v>1</v>
      </c>
      <c r="N67" s="300">
        <f t="shared" si="7"/>
        <v>483</v>
      </c>
      <c r="O67" s="1">
        <f t="shared" si="8"/>
        <v>107.25</v>
      </c>
      <c r="P67" s="300">
        <f t="shared" si="9"/>
        <v>2415</v>
      </c>
      <c r="Q67" s="1">
        <f t="shared" si="10"/>
        <v>107.25</v>
      </c>
      <c r="R67" s="281"/>
      <c r="S67" s="281"/>
      <c r="T67" s="1">
        <f t="shared" si="12"/>
        <v>0</v>
      </c>
      <c r="V67" s="1" t="s">
        <v>947</v>
      </c>
      <c r="W67" s="1" t="s">
        <v>1541</v>
      </c>
    </row>
    <row r="68" ht="15.75" customHeight="1">
      <c r="A68" s="291">
        <v>46295.0</v>
      </c>
      <c r="B68" s="1">
        <f t="shared" si="1"/>
        <v>46295</v>
      </c>
      <c r="C68" s="281">
        <v>54.0</v>
      </c>
      <c r="D68" s="281">
        <v>35.0</v>
      </c>
      <c r="E68" s="1">
        <f t="shared" si="2"/>
        <v>1.542857143</v>
      </c>
      <c r="F68" s="281" t="s">
        <v>811</v>
      </c>
      <c r="G68" s="299">
        <v>0.5144212962962963</v>
      </c>
      <c r="H68" s="299">
        <v>0.5560879629629629</v>
      </c>
      <c r="I68" s="281"/>
      <c r="J68" s="300">
        <f t="shared" si="3"/>
        <v>60</v>
      </c>
      <c r="K68" s="1" t="b">
        <f t="shared" si="4"/>
        <v>0</v>
      </c>
      <c r="L68" s="1">
        <f t="shared" si="5"/>
        <v>1.65</v>
      </c>
      <c r="M68" s="1">
        <f t="shared" si="6"/>
        <v>1</v>
      </c>
      <c r="N68" s="300">
        <f t="shared" si="7"/>
        <v>60</v>
      </c>
      <c r="O68" s="1">
        <f t="shared" si="8"/>
        <v>98.01</v>
      </c>
      <c r="P68" s="300">
        <f t="shared" si="9"/>
        <v>300</v>
      </c>
      <c r="Q68" s="1">
        <f t="shared" si="10"/>
        <v>98.01</v>
      </c>
      <c r="R68" s="281"/>
      <c r="S68" s="281"/>
      <c r="T68" s="1">
        <f t="shared" si="12"/>
        <v>0</v>
      </c>
      <c r="V68" s="1" t="s">
        <v>1380</v>
      </c>
      <c r="W68" s="1" t="s">
        <v>1542</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2"/>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2"/>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2"/>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2"/>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2"/>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2"/>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2"/>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2"/>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2"/>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2"/>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2"/>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2"/>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2"/>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2"/>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2"/>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2"/>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2"/>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2"/>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2"/>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2"/>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2"/>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2"/>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2"/>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2"/>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2"/>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2"/>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2"/>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2"/>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2"/>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2"/>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2"/>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2"/>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2"/>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2"/>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2"/>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2"/>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2"/>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2"/>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2"/>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2"/>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2"/>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2"/>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2"/>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2"/>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2"/>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2"/>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2"/>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2"/>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2"/>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2"/>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2"/>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2"/>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2"/>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2"/>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2"/>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2"/>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2"/>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2"/>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2"/>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2"/>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2"/>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2"/>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2"/>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2"/>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2"/>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2"/>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2"/>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2"/>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2"/>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2"/>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2"/>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2"/>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2"/>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2"/>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2"/>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2"/>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2"/>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2"/>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2"/>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2"/>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2"/>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2"/>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2"/>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2"/>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2"/>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2"/>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2"/>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2"/>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2"/>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2"/>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2"/>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2"/>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2"/>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2"/>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2"/>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2"/>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2"/>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2"/>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2"/>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2"/>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2"/>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2"/>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2"/>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2"/>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2"/>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2"/>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2"/>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2"/>
        <v>0</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6">
      <formula1>"FL,Reach,OP,Swing"</formula1>
    </dataValidation>
  </dataValidations>
  <printOptions/>
  <pageMargins bottom="1.0" footer="0.0" header="0.0" left="0.75" right="0.75" top="1.0"/>
  <pageSetup paperSize="9" orientation="portrait"/>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676</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Emerson'!$B$9:$B$176,B8)=0),1,0))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Emerson'!$B$9:$B$176,B9)=0),1,0))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Emerson'!$B$9:$B$176,B10)=0),1,0))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Emerson'!$B$9:$B$176,B11)=0),1,0))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Emerson'!$B$9:$B$176,B12)=0),1,0))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Emerson'!$B$9:$B$176,B13)=0),1,0))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Emerson'!$B$9:$B$176,B14)=0),1,0))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Emerson'!$B$9:$B$176,B15)=0),1,0))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Emerson'!$B$9:$B$176,B16)=0),1,0))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Emerson'!$B$9:$B$176,B17)=0),1,0))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Emerson'!$B$9:$B$176,B18)=0),1,0))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Emerson'!$B$9:$B$176,B19)=0),1,0))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Emerson'!$B$9:$B$176,B20)=0),1,0))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Emerson'!$B$9:$B$176,B21)=0),1,0))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Emerson'!$B$9:$B$176,B22)=0),1,0))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Emerson'!$B$9:$B$176,B23)=0),1,0))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Emerson'!$B$9:$B$176,B24)=0),1,0))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Emerson'!$B$9:$B$176,B25)=0),1,0))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Emerson'!$B$9:$B$176,B26)=0),1,0))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Emerson'!$B$9:$B$176,B27)=0),1,0))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Emerson'!$B$9:$B$176,B28)=0),1,0))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Emerson'!$B$9:$B$176,B29)=0),1,0))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Emerson'!$B$9:$B$176,B30)=0),1,0))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Emerson'!$B$9:$B$176,B31)=0),1,0))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Emerson'!$B$9:$B$176,B32)=0),1,0))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Emerson'!$B$9:$B$176,B33)=0),1,0))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Emerson'!$B$9:$B$176,B34)=0),1,0))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Emerson'!$B$9:$B$176,B35)=0),1,0))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Emerson'!$B$9:$B$176,B36)=0),1,0))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Emerson'!$B$9:$B$176,B37)=0),1,0))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Emerson'!$B$9:$B$176,B38)=0),1,0))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Emerson'!$B$9:$B$176,B39)=0),1,0))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Emerson'!$B$9:$B$176,B40)=0),1,0))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Emerson'!$B$9:$B$176,B41)=0),1,0))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Emerson'!$B$9:$B$176,B42)=0),1,0))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Emerson'!$B$9:$B$176,B43)=0),1,0))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Emerson'!$B$9:$B$176,B44)=0),1,0))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Emerson'!$B$9:$B$176,B45)=0),1,0))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Emerson'!$B$9:$B$176,B46)=0),1,0))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Emerson'!$B$9:$B$176,B47)=0),1,0))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Emerson'!$B$9:$B$176,B48)=0),1,0))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Emerson'!$B$9:$B$176,B49)=0),1,0))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Emerson'!$B$9:$B$176,B50)=0),1,0))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Emerson'!$B$9:$B$176,B51)=0),1,0))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Emerson'!$B$9:$B$176,B52)=0),1,0))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Emerson'!$B$9:$B$176,B53)=0),1,0))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Emerson'!$B$9:$B$176,B54)=0),1,0))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Emerson'!$B$9:$B$176,B55)=0),1,0))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Emerson'!$B$9:$B$176,B56)=0),1,0))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Emerson'!$B$9:$B$176,B57)=0),1,0))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Emerson'!$B$9:$B$176,B58)=0),1,0))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Emerson'!$B$9:$B$176,B59)=0),1,0))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Emerson'!$B$9:$B$176,B60)=0),1,0))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Emerson'!$B$9:$B$176,B61)=0),1,0))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Emerson'!$B$9:$B$176,B62)=0),1,0))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Emerson'!$B$9:$B$176,B63)=0),1,0))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Emerson'!$B$9:$B$176,B64)=0),1,0))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Emerson'!$B$9:$B$176,B65)=0),1,0))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Emerson'!$B$9:$B$176,B66)=0),1,0))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Emerson'!$B$9:$B$176,B67)=0),1,0))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Emerson'!$B$9:$B$176,B68)=0),1,0))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Emerson'!$B$9:$B$176,B69)=0),1,0))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Emerson'!$B$9:$B$176,B70)=0),1,0))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Emerson'!$B$9:$B$176,B71)=0),1,0))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Emerson'!$B$9:$B$176,B72)=0),1,0))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Emerson'!$B$9:$B$176,B73)=0),1,0))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Emerson'!$B$9:$B$176,B74)=0),1,0))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Emerson'!$B$9:$B$176,B75)=0),1,0))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Emerson'!$B$9:$B$176,B76)=0),1,0))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Emerson'!$B$9:$B$176,B77)=0),1,0))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Emerson'!$B$9:$B$176,B78)=0),1,0))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Emerson'!$B$9:$B$176,B79)=0),1,0))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Emerson'!$B$9:$B$176,B80)=0),1,0))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Emerson'!$B$9:$B$176,B81)=0),1,0))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Emerson'!$B$9:$B$176,B82)=0),1,0))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Emerson'!$B$9:$B$176,B83)=0),1,0))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Emerson'!$B$9:$B$176,B84)=0),1,0))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Emerson'!$B$9:$B$176,B85)=0),1,0))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Emerson'!$B$9:$B$176,B86)=0),1,0))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Emerson'!$B$9:$B$176,B87)=0),1,0))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Emerson'!$B$9:$B$176,B88)=0),1,0))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Emerson'!$B$9:$B$176,B89)=0),1,0))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Emerson'!$B$9:$B$176,B90)=0),1,0))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Emerson'!$B$9:$B$176,B91)=0),1,0))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Emerson'!$B$9:$B$176,B92)=0),1,0))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Emerson'!$B$9:$B$176,B93)=0),1,0))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Emerson'!$B$9:$B$176,B94)=0),1,0))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Emerson'!$B$9:$B$176,B95)=0),1,0))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Emerson'!$B$9:$B$176,B96)=0),1,0))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Emerson'!$B$9:$B$176,B97)=0),1,0))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Emerson'!$B$9:$B$176,B98)=0),1,0))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Emerson'!$B$9:$B$176,B99)=0),1,0))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Emerson'!$B$9:$B$176,B100)=0),1,0))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Emerson'!$B$9:$B$176,B101)=0),1,0))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Emerson'!$B$9:$B$176,B102)=0),1,0))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Emerson'!$B$9:$B$176,B103)=0),1,0))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Emerson'!$B$9:$B$176,B104)=0),1,0))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Emerson'!$B$9:$B$176,B105)=0),1,0))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Emerson'!$B$9:$B$176,B106)=0),1,0))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Emerson'!$B$9:$B$176,B107)=0),1,0))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Emerson'!$B$9:$B$176,B108)=0),1,0))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Emerson'!$B$9:$B$176,B109)=0),1,0))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Emerson'!$B$9:$B$176,B110)=0),1,0))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Emerson'!$B$9:$B$176,B111)=0),1,0))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Emerson'!$B$9:$B$176,B112)=0),1,0))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Emerson'!$B$9:$B$176,B113)=0),1,0))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Emerson'!$B$9:$B$176,B114)=0),1,0))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Emerson'!$B$9:$B$176,B115)=0),1,0))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Emerson'!$B$9:$B$176,B116)=0),1,0))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Emerson'!$B$9:$B$176,B117)=0),1,0))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Emerson'!$B$9:$B$176,B118)=0),1,0))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Emerson'!$B$9:$B$176,B119)=0),1,0))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Emerson'!$B$9:$B$176,B120)=0),1,0))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Emerson'!$B$9:$B$176,B121)=0),1,0))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Emerson'!$B$9:$B$176,B122)=0),1,0))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Emerson'!$B$9:$B$176,B123)=0),1,0))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Emerson'!$B$9:$B$176,B124)=0),1,0))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Emerson'!$B$9:$B$176,B125)=0),1,0))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Emerson'!$B$9:$B$176,B126)=0),1,0))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Emerson'!$B$9:$B$176,B127)=0),1,0))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Emerson'!$B$9:$B$176,B128)=0),1,0))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Emerson'!$B$9:$B$176,B129)=0),1,0))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Emerson'!$B$9:$B$176,B130)=0),1,0))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Emerson'!$B$9:$B$176,B131)=0),1,0))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Emerson'!$B$9:$B$176,B132)=0),1,0))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Emerson'!$B$9:$B$176,B133)=0),1,0))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Emerson'!$B$9:$B$176,B134)=0),1,0))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Emerson'!$B$9:$B$176,B135)=0),1,0))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Emerson'!$B$9:$B$176,B136)=0),1,0))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Emerson'!$B$9:$B$176,B137)=0),1,0))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Emerson'!$B$9:$B$176,B138)=0),1,0))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Emerson'!$B$9:$B$176,B139)=0),1,0))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Emerson'!$B$9:$B$176,B140)=0),1,0))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Emerson'!$B$9:$B$176,B141)=0),1,0))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Emerson'!$B$9:$B$176,B142)=0),1,0))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Emerson'!$B$9:$B$176,B143)=0),1,0))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Emerson'!$B$9:$B$176,B144)=0),1,0))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Emerson'!$B$9:$B$176,B145)=0),1,0))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Emerson'!$B$9:$B$176,B146)=0),1,0))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Emerson'!$B$9:$B$176,B147)=0),1,0))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Emerson'!$B$9:$B$176,B148)=0),1,0))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Emerson'!$B$9:$B$176,B149)=0),1,0))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Emerson'!$B$9:$B$176,B150)=0),1,0))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Emerson'!$B$9:$B$176,B151)=0),1,0))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Emerson'!$B$9:$B$176,B152)=0),1,0))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Emerson'!$B$9:$B$176,B153)=0),1,0))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Emerson'!$B$9:$B$176,B154)=0),1,0))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Emerson'!$B$9:$B$176,B155)=0),1,0))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Emerson'!$B$9:$B$176,B156)=0),1,0))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Emerson'!$B$9:$B$176,B157)=0),1,0))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Emerson'!$B$9:$B$176,B158)=0),1,0))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Emerson'!$B$9:$B$176,B159)=0),1,0))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Emerson'!$B$9:$B$176,B160)=0),1,0))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Emerson'!$B$9:$B$176,B161)=0),1,0))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Emerson'!$B$9:$B$176,B162)=0),1,0))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Emerson'!$B$9:$B$176,B163)=0),1,0))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Emerson'!$B$9:$B$176,B164)=0),1,0))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Emerson'!$B$9:$B$176,B165)=0),1,0))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Emerson'!$B$9:$B$176,B166)=0),1,0))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Emerson'!$B$9:$B$176,B167)=0),1,0))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Emerson'!$B$9:$B$176,B168)=0),1,0))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Emerson'!$B$9:$B$176,B169)=0),1,0))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Emerson'!$B$9:$B$176,B170)=0),1,0))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Emerson'!$B$9:$B$176,B171)=0),1,0))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Emerson'!$B$9:$B$176,B172)=0),1,0))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Emerson'!$B$9:$B$176,B173)=0),1,0))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Emerson'!$B$9:$B$176,B174)=0),1,0))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Emerson'!$B$9:$B$176,B175)=0),1,0))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Emerson'!$B$9:$B$176,B176)=0),1,0))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Emerson'!$B$9:$B$176,B177)=0),1,0))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0.0"/>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7.29"/>
    <col customWidth="1" min="19" max="19" width="23.43"/>
    <col customWidth="1" min="20" max="20" width="5.0"/>
    <col customWidth="1" min="21" max="21" width="31.43"/>
    <col customWidth="1" min="22" max="22" width="16.0"/>
    <col customWidth="1" min="23" max="23" width="17.0"/>
    <col customWidth="1" min="24" max="26" width="8.43"/>
  </cols>
  <sheetData>
    <row r="1">
      <c r="A1" s="1" t="s">
        <v>603</v>
      </c>
      <c r="B1" s="1" t="s">
        <v>616</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SUMIFS(Q8:Q175,K8:K175,FALSE())</f>
        <v>6797.78</v>
      </c>
      <c r="B5" s="1">
        <f>SUMIFS(N8:N175,K8:K175,FALSE())</f>
        <v>2678</v>
      </c>
      <c r="C5" s="1">
        <f>IF(B5=0,0,60*A5/B5)</f>
        <v>152.3027633</v>
      </c>
      <c r="D5" s="1">
        <f>SUM(C8:C175)</f>
        <v>6822</v>
      </c>
      <c r="E5" s="1">
        <f>SUM(R8:R175)</f>
        <v>20</v>
      </c>
      <c r="F5" s="1">
        <f>SUM(T8:T175)</f>
        <v>23</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5" si="1">IF(A8="","",INT(A8))</f>
        <v>46266</v>
      </c>
      <c r="C8" s="281">
        <f>175+226+99</f>
        <v>500</v>
      </c>
      <c r="D8" s="281">
        <v>119.0</v>
      </c>
      <c r="E8" s="1">
        <f t="shared" ref="E8:E175" si="2">IF(OR(C8="",N(D8)=0),"",C8/D8)</f>
        <v>4.201680672</v>
      </c>
      <c r="F8" s="281" t="s">
        <v>811</v>
      </c>
      <c r="G8" s="282">
        <v>0.30833333333333335</v>
      </c>
      <c r="H8" s="282">
        <v>0.4270833333333333</v>
      </c>
      <c r="I8" s="281"/>
      <c r="J8" s="292">
        <f t="shared" ref="J8:J175" si="3">IF(OR(NOT(ISNUMBER(G8)),NOT(ISNUMBER(H8))),"",ROUND((H8-G8)*1440,0)-N(I8))</f>
        <v>171</v>
      </c>
      <c r="K8" s="1" t="b">
        <f t="shared" ref="K8:K175" si="4">IF(C8="","",OR(C8&lt;30,N(D8)&lt;10))</f>
        <v>0</v>
      </c>
      <c r="L8" s="1">
        <f t="shared" ref="L8:L175" si="5">IF(C8="","",IF(K8,1,IF(E8&lt;=1.94,1.65,IF(E8&lt;=2.44,1.25,IF(E8&lt;=2.8,1.16,IF(E8&lt;=3.09,1.05,IF(E8&lt;=3.5,0.95,IF(E8&lt;=3.95,0.82,IF(E8&lt;=5.05,0.65,IF(E8&lt;=8,0.6,IF(E8&lt;=15,0.45,0.3)))))))))))</f>
        <v>0.65</v>
      </c>
      <c r="M8" s="1">
        <f t="shared" ref="M8:M175" si="6">IF(OR(F8="Reach",F8="OP",F8="Swing"),$R$1,1)</f>
        <v>1</v>
      </c>
      <c r="N8" s="292">
        <f t="shared" ref="N8:N175" si="7">IF(OR(A8="",N(J8)&lt;=0),0,IF(K8,MAX(J8,15),J8))</f>
        <v>171</v>
      </c>
      <c r="O8" s="1">
        <f t="shared" ref="O8:O175" si="8">IF(C8="",0,C8*L8*$M$1*M8)</f>
        <v>357.5</v>
      </c>
      <c r="P8" s="292">
        <f t="shared" ref="P8:P175" si="9">$P$1/60*N8</f>
        <v>855</v>
      </c>
      <c r="Q8" s="1">
        <f t="shared" ref="Q8:Q175" si="10">MIN(O8,P8)</f>
        <v>357.5</v>
      </c>
      <c r="R8" s="281"/>
      <c r="S8" s="281"/>
      <c r="T8" s="1">
        <f t="shared" ref="T8:T175" si="11">IF(B8="",0,IF(COUNTIF($B$8:B8,B8)=1,1,0))</f>
        <v>1</v>
      </c>
    </row>
    <row r="9">
      <c r="A9" s="280">
        <v>46267.0</v>
      </c>
      <c r="B9" s="1">
        <f t="shared" si="1"/>
        <v>46267</v>
      </c>
      <c r="C9" s="281">
        <f>146+159</f>
        <v>305</v>
      </c>
      <c r="D9" s="281">
        <v>80.0</v>
      </c>
      <c r="E9" s="1">
        <f t="shared" si="2"/>
        <v>3.8125</v>
      </c>
      <c r="F9" s="281" t="s">
        <v>811</v>
      </c>
      <c r="G9" s="282">
        <v>0.3076388888888889</v>
      </c>
      <c r="H9" s="282">
        <v>0.37916666666666665</v>
      </c>
      <c r="I9" s="281"/>
      <c r="J9" s="292">
        <f t="shared" si="3"/>
        <v>103</v>
      </c>
      <c r="K9" s="1" t="b">
        <f t="shared" si="4"/>
        <v>0</v>
      </c>
      <c r="L9" s="1">
        <f t="shared" si="5"/>
        <v>0.82</v>
      </c>
      <c r="M9" s="1">
        <f t="shared" si="6"/>
        <v>1</v>
      </c>
      <c r="N9" s="292">
        <f t="shared" si="7"/>
        <v>103</v>
      </c>
      <c r="O9" s="1">
        <f t="shared" si="8"/>
        <v>275.11</v>
      </c>
      <c r="P9" s="292">
        <f t="shared" si="9"/>
        <v>515</v>
      </c>
      <c r="Q9" s="1">
        <f t="shared" si="10"/>
        <v>275.11</v>
      </c>
      <c r="R9" s="281"/>
      <c r="S9" s="281"/>
      <c r="T9" s="1">
        <f t="shared" si="11"/>
        <v>1</v>
      </c>
    </row>
    <row r="10">
      <c r="A10" s="280">
        <v>46267.0</v>
      </c>
      <c r="B10" s="1">
        <f t="shared" si="1"/>
        <v>46267</v>
      </c>
      <c r="C10" s="281">
        <v>53.0</v>
      </c>
      <c r="D10" s="281">
        <v>32.0</v>
      </c>
      <c r="E10" s="1">
        <f t="shared" si="2"/>
        <v>1.65625</v>
      </c>
      <c r="F10" s="281" t="s">
        <v>811</v>
      </c>
      <c r="G10" s="282">
        <v>0.3798611111111111</v>
      </c>
      <c r="H10" s="282">
        <v>0.4076388888888889</v>
      </c>
      <c r="I10" s="281"/>
      <c r="J10" s="292">
        <f t="shared" si="3"/>
        <v>40</v>
      </c>
      <c r="K10" s="1" t="b">
        <f t="shared" si="4"/>
        <v>0</v>
      </c>
      <c r="L10" s="1">
        <f t="shared" si="5"/>
        <v>1.65</v>
      </c>
      <c r="M10" s="1">
        <f t="shared" si="6"/>
        <v>1</v>
      </c>
      <c r="N10" s="292">
        <f t="shared" si="7"/>
        <v>40</v>
      </c>
      <c r="O10" s="1">
        <f t="shared" si="8"/>
        <v>96.195</v>
      </c>
      <c r="P10" s="292">
        <f t="shared" si="9"/>
        <v>200</v>
      </c>
      <c r="Q10" s="1">
        <f t="shared" si="10"/>
        <v>96.195</v>
      </c>
      <c r="R10" s="281"/>
      <c r="S10" s="281"/>
      <c r="T10" s="1">
        <f t="shared" si="11"/>
        <v>0</v>
      </c>
    </row>
    <row r="11">
      <c r="A11" s="280">
        <v>46268.0</v>
      </c>
      <c r="B11" s="1">
        <f t="shared" si="1"/>
        <v>46268</v>
      </c>
      <c r="C11" s="281">
        <f>124+174</f>
        <v>298</v>
      </c>
      <c r="D11" s="281">
        <v>80.0</v>
      </c>
      <c r="E11" s="1">
        <f t="shared" si="2"/>
        <v>3.725</v>
      </c>
      <c r="F11" s="281" t="s">
        <v>811</v>
      </c>
      <c r="G11" s="282">
        <v>0.30694444444444446</v>
      </c>
      <c r="H11" s="282">
        <v>0.3819444444444444</v>
      </c>
      <c r="I11" s="281"/>
      <c r="J11" s="292">
        <f t="shared" si="3"/>
        <v>108</v>
      </c>
      <c r="K11" s="1" t="b">
        <f t="shared" si="4"/>
        <v>0</v>
      </c>
      <c r="L11" s="1">
        <f t="shared" si="5"/>
        <v>0.82</v>
      </c>
      <c r="M11" s="1">
        <f t="shared" si="6"/>
        <v>1</v>
      </c>
      <c r="N11" s="292">
        <f t="shared" si="7"/>
        <v>108</v>
      </c>
      <c r="O11" s="1">
        <f t="shared" si="8"/>
        <v>268.796</v>
      </c>
      <c r="P11" s="292">
        <f t="shared" si="9"/>
        <v>540</v>
      </c>
      <c r="Q11" s="1">
        <f t="shared" si="10"/>
        <v>268.796</v>
      </c>
      <c r="R11" s="281">
        <v>2.0</v>
      </c>
      <c r="S11" s="281" t="s">
        <v>1543</v>
      </c>
      <c r="T11" s="1">
        <f t="shared" si="11"/>
        <v>1</v>
      </c>
    </row>
    <row r="12">
      <c r="A12" s="280">
        <v>46268.0</v>
      </c>
      <c r="B12" s="1">
        <f t="shared" si="1"/>
        <v>46268</v>
      </c>
      <c r="C12" s="281">
        <v>68.0</v>
      </c>
      <c r="D12" s="281">
        <v>40.0</v>
      </c>
      <c r="E12" s="1">
        <f t="shared" si="2"/>
        <v>1.7</v>
      </c>
      <c r="F12" s="281" t="s">
        <v>811</v>
      </c>
      <c r="G12" s="282">
        <v>0.38333333333333336</v>
      </c>
      <c r="H12" s="282">
        <v>0.41388888888888886</v>
      </c>
      <c r="I12" s="281"/>
      <c r="J12" s="292">
        <f t="shared" si="3"/>
        <v>44</v>
      </c>
      <c r="K12" s="1" t="b">
        <f t="shared" si="4"/>
        <v>0</v>
      </c>
      <c r="L12" s="1">
        <f t="shared" si="5"/>
        <v>1.65</v>
      </c>
      <c r="M12" s="1">
        <f t="shared" si="6"/>
        <v>1</v>
      </c>
      <c r="N12" s="292">
        <f t="shared" si="7"/>
        <v>44</v>
      </c>
      <c r="O12" s="1">
        <f t="shared" si="8"/>
        <v>123.42</v>
      </c>
      <c r="P12" s="292">
        <f t="shared" si="9"/>
        <v>220</v>
      </c>
      <c r="Q12" s="1">
        <f t="shared" si="10"/>
        <v>123.42</v>
      </c>
      <c r="R12" s="281"/>
      <c r="S12" s="281"/>
      <c r="T12" s="1">
        <f t="shared" si="11"/>
        <v>0</v>
      </c>
    </row>
    <row r="13">
      <c r="A13" s="280">
        <v>46269.0</v>
      </c>
      <c r="B13" s="1">
        <f t="shared" si="1"/>
        <v>46269</v>
      </c>
      <c r="C13" s="281">
        <v>134.0</v>
      </c>
      <c r="D13" s="281">
        <v>82.0</v>
      </c>
      <c r="E13" s="1">
        <f t="shared" si="2"/>
        <v>1.634146341</v>
      </c>
      <c r="F13" s="281" t="s">
        <v>811</v>
      </c>
      <c r="G13" s="282">
        <v>0.3590277777777778</v>
      </c>
      <c r="H13" s="282">
        <v>0.4284722222222222</v>
      </c>
      <c r="I13" s="281"/>
      <c r="J13" s="292">
        <f t="shared" si="3"/>
        <v>100</v>
      </c>
      <c r="K13" s="1" t="b">
        <f t="shared" si="4"/>
        <v>0</v>
      </c>
      <c r="L13" s="1">
        <f t="shared" si="5"/>
        <v>1.65</v>
      </c>
      <c r="M13" s="1">
        <f t="shared" si="6"/>
        <v>1</v>
      </c>
      <c r="N13" s="292">
        <f t="shared" si="7"/>
        <v>100</v>
      </c>
      <c r="O13" s="1">
        <f t="shared" si="8"/>
        <v>243.21</v>
      </c>
      <c r="P13" s="292">
        <f t="shared" si="9"/>
        <v>500</v>
      </c>
      <c r="Q13" s="1">
        <f t="shared" si="10"/>
        <v>243.21</v>
      </c>
      <c r="R13" s="281"/>
      <c r="S13" s="281"/>
      <c r="T13" s="1">
        <f t="shared" si="11"/>
        <v>1</v>
      </c>
    </row>
    <row r="14">
      <c r="A14" s="291">
        <v>46269.0</v>
      </c>
      <c r="B14" s="1">
        <f t="shared" si="1"/>
        <v>46269</v>
      </c>
      <c r="C14" s="281">
        <v>250.0</v>
      </c>
      <c r="D14" s="281">
        <v>38.0</v>
      </c>
      <c r="E14" s="1">
        <f t="shared" si="2"/>
        <v>6.578947368</v>
      </c>
      <c r="F14" s="281" t="s">
        <v>811</v>
      </c>
      <c r="G14" s="299">
        <v>0.32221064814814815</v>
      </c>
      <c r="H14" s="299">
        <v>0.35913194444444446</v>
      </c>
      <c r="I14" s="281"/>
      <c r="J14" s="300">
        <f t="shared" si="3"/>
        <v>53</v>
      </c>
      <c r="K14" s="1" t="b">
        <f t="shared" si="4"/>
        <v>0</v>
      </c>
      <c r="L14" s="1">
        <f t="shared" si="5"/>
        <v>0.6</v>
      </c>
      <c r="M14" s="1">
        <f t="shared" si="6"/>
        <v>1</v>
      </c>
      <c r="N14" s="300">
        <f t="shared" si="7"/>
        <v>53</v>
      </c>
      <c r="O14" s="1">
        <f t="shared" si="8"/>
        <v>165</v>
      </c>
      <c r="P14" s="300">
        <f t="shared" si="9"/>
        <v>265</v>
      </c>
      <c r="Q14" s="1">
        <f t="shared" si="10"/>
        <v>165</v>
      </c>
      <c r="R14" s="281"/>
      <c r="S14" s="281"/>
      <c r="T14" s="1">
        <f t="shared" si="11"/>
        <v>0</v>
      </c>
      <c r="V14" s="1" t="s">
        <v>1075</v>
      </c>
      <c r="W14" s="1" t="s">
        <v>1544</v>
      </c>
    </row>
    <row r="15">
      <c r="A15" s="291">
        <v>46273.0</v>
      </c>
      <c r="B15" s="1">
        <f t="shared" si="1"/>
        <v>46273</v>
      </c>
      <c r="C15" s="281">
        <v>326.0</v>
      </c>
      <c r="D15" s="281">
        <v>80.0</v>
      </c>
      <c r="E15" s="1">
        <f t="shared" si="2"/>
        <v>4.075</v>
      </c>
      <c r="F15" s="281" t="s">
        <v>811</v>
      </c>
      <c r="G15" s="299">
        <v>0.31265046296296295</v>
      </c>
      <c r="H15" s="299">
        <v>0.3801851851851852</v>
      </c>
      <c r="I15" s="281"/>
      <c r="J15" s="300">
        <f t="shared" si="3"/>
        <v>97</v>
      </c>
      <c r="K15" s="1" t="b">
        <f t="shared" si="4"/>
        <v>0</v>
      </c>
      <c r="L15" s="1">
        <f t="shared" si="5"/>
        <v>0.65</v>
      </c>
      <c r="M15" s="1">
        <f t="shared" si="6"/>
        <v>1</v>
      </c>
      <c r="N15" s="300">
        <f t="shared" si="7"/>
        <v>97</v>
      </c>
      <c r="O15" s="1">
        <f t="shared" si="8"/>
        <v>233.09</v>
      </c>
      <c r="P15" s="300">
        <f t="shared" si="9"/>
        <v>485</v>
      </c>
      <c r="Q15" s="1">
        <f t="shared" si="10"/>
        <v>233.09</v>
      </c>
      <c r="R15" s="281">
        <v>4.0</v>
      </c>
      <c r="S15" s="281" t="s">
        <v>1545</v>
      </c>
      <c r="T15" s="1">
        <f t="shared" si="11"/>
        <v>1</v>
      </c>
      <c r="V15" s="1" t="s">
        <v>1233</v>
      </c>
      <c r="W15" s="1" t="s">
        <v>1546</v>
      </c>
    </row>
    <row r="16">
      <c r="A16" s="291">
        <v>46273.0</v>
      </c>
      <c r="B16" s="1">
        <f t="shared" si="1"/>
        <v>46273</v>
      </c>
      <c r="C16" s="281">
        <v>89.0</v>
      </c>
      <c r="D16" s="281">
        <v>49.0</v>
      </c>
      <c r="E16" s="1">
        <f t="shared" si="2"/>
        <v>1.816326531</v>
      </c>
      <c r="F16" s="281" t="s">
        <v>811</v>
      </c>
      <c r="G16" s="299">
        <v>0.38028935185185186</v>
      </c>
      <c r="H16" s="299">
        <v>0.4089699074074074</v>
      </c>
      <c r="I16" s="281"/>
      <c r="J16" s="300">
        <f t="shared" si="3"/>
        <v>41</v>
      </c>
      <c r="K16" s="1" t="b">
        <f t="shared" si="4"/>
        <v>0</v>
      </c>
      <c r="L16" s="1">
        <f t="shared" si="5"/>
        <v>1.65</v>
      </c>
      <c r="M16" s="1">
        <f t="shared" si="6"/>
        <v>1</v>
      </c>
      <c r="N16" s="300">
        <f t="shared" si="7"/>
        <v>41</v>
      </c>
      <c r="O16" s="1">
        <f t="shared" si="8"/>
        <v>161.535</v>
      </c>
      <c r="P16" s="300">
        <f t="shared" si="9"/>
        <v>205</v>
      </c>
      <c r="Q16" s="1">
        <f t="shared" si="10"/>
        <v>161.535</v>
      </c>
      <c r="R16" s="281"/>
      <c r="S16" s="281"/>
      <c r="T16" s="1">
        <f t="shared" si="11"/>
        <v>0</v>
      </c>
      <c r="V16" s="1" t="s">
        <v>825</v>
      </c>
      <c r="W16" s="1" t="s">
        <v>1547</v>
      </c>
    </row>
    <row r="17">
      <c r="A17" s="291">
        <v>46274.0</v>
      </c>
      <c r="B17" s="1">
        <f t="shared" si="1"/>
        <v>46274</v>
      </c>
      <c r="C17" s="281">
        <v>116.0</v>
      </c>
      <c r="D17" s="281">
        <v>80.0</v>
      </c>
      <c r="E17" s="1">
        <f t="shared" si="2"/>
        <v>1.45</v>
      </c>
      <c r="F17" s="281" t="s">
        <v>811</v>
      </c>
      <c r="G17" s="299">
        <v>0.30907407407407406</v>
      </c>
      <c r="H17" s="299">
        <v>0.3694212962962963</v>
      </c>
      <c r="I17" s="281"/>
      <c r="J17" s="300">
        <f t="shared" si="3"/>
        <v>87</v>
      </c>
      <c r="K17" s="1" t="b">
        <f t="shared" si="4"/>
        <v>0</v>
      </c>
      <c r="L17" s="1">
        <f t="shared" si="5"/>
        <v>1.65</v>
      </c>
      <c r="M17" s="1">
        <f t="shared" si="6"/>
        <v>1</v>
      </c>
      <c r="N17" s="300">
        <f t="shared" si="7"/>
        <v>87</v>
      </c>
      <c r="O17" s="1">
        <f t="shared" si="8"/>
        <v>210.54</v>
      </c>
      <c r="P17" s="300">
        <f t="shared" si="9"/>
        <v>435</v>
      </c>
      <c r="Q17" s="1">
        <f t="shared" si="10"/>
        <v>210.54</v>
      </c>
      <c r="R17" s="281">
        <v>1.0</v>
      </c>
      <c r="S17" s="281" t="s">
        <v>1548</v>
      </c>
      <c r="T17" s="1">
        <f t="shared" si="11"/>
        <v>1</v>
      </c>
      <c r="V17" s="1" t="s">
        <v>1103</v>
      </c>
      <c r="W17" s="1" t="s">
        <v>1549</v>
      </c>
    </row>
    <row r="18">
      <c r="A18" s="291">
        <v>46275.0</v>
      </c>
      <c r="B18" s="1">
        <f t="shared" si="1"/>
        <v>46275</v>
      </c>
      <c r="C18" s="281">
        <v>201.0</v>
      </c>
      <c r="D18" s="281">
        <v>78.0</v>
      </c>
      <c r="E18" s="1">
        <f t="shared" si="2"/>
        <v>2.576923077</v>
      </c>
      <c r="F18" s="281" t="s">
        <v>811</v>
      </c>
      <c r="G18" s="299">
        <v>0.3126041666666667</v>
      </c>
      <c r="H18" s="299">
        <v>0.38525462962962964</v>
      </c>
      <c r="I18" s="281"/>
      <c r="J18" s="300">
        <f t="shared" si="3"/>
        <v>105</v>
      </c>
      <c r="K18" s="1" t="b">
        <f t="shared" si="4"/>
        <v>0</v>
      </c>
      <c r="L18" s="1">
        <f t="shared" si="5"/>
        <v>1.16</v>
      </c>
      <c r="M18" s="1">
        <f t="shared" si="6"/>
        <v>1</v>
      </c>
      <c r="N18" s="300">
        <f t="shared" si="7"/>
        <v>105</v>
      </c>
      <c r="O18" s="1">
        <f t="shared" si="8"/>
        <v>256.476</v>
      </c>
      <c r="P18" s="300">
        <f t="shared" si="9"/>
        <v>525</v>
      </c>
      <c r="Q18" s="1">
        <f t="shared" si="10"/>
        <v>256.476</v>
      </c>
      <c r="R18" s="281"/>
      <c r="S18" s="281"/>
      <c r="T18" s="1">
        <f t="shared" si="11"/>
        <v>1</v>
      </c>
      <c r="V18" s="1" t="s">
        <v>830</v>
      </c>
      <c r="W18" s="1" t="s">
        <v>1550</v>
      </c>
    </row>
    <row r="19">
      <c r="A19" s="291">
        <v>46276.0</v>
      </c>
      <c r="B19" s="1">
        <f t="shared" si="1"/>
        <v>46276</v>
      </c>
      <c r="C19" s="281">
        <v>262.0</v>
      </c>
      <c r="D19" s="281">
        <v>60.0</v>
      </c>
      <c r="E19" s="1">
        <f t="shared" si="2"/>
        <v>4.366666667</v>
      </c>
      <c r="F19" s="281" t="s">
        <v>811</v>
      </c>
      <c r="G19" s="299">
        <v>0.3027314814814815</v>
      </c>
      <c r="H19" s="299">
        <v>0.35355324074074074</v>
      </c>
      <c r="I19" s="281"/>
      <c r="J19" s="300">
        <f t="shared" si="3"/>
        <v>73</v>
      </c>
      <c r="K19" s="1" t="b">
        <f t="shared" si="4"/>
        <v>0</v>
      </c>
      <c r="L19" s="1">
        <f t="shared" si="5"/>
        <v>0.65</v>
      </c>
      <c r="M19" s="1">
        <f t="shared" si="6"/>
        <v>1</v>
      </c>
      <c r="N19" s="300">
        <f t="shared" si="7"/>
        <v>73</v>
      </c>
      <c r="O19" s="1">
        <f t="shared" si="8"/>
        <v>187.33</v>
      </c>
      <c r="P19" s="300">
        <f t="shared" si="9"/>
        <v>365</v>
      </c>
      <c r="Q19" s="1">
        <f t="shared" si="10"/>
        <v>187.33</v>
      </c>
      <c r="R19" s="281"/>
      <c r="S19" s="281"/>
      <c r="T19" s="1">
        <f t="shared" si="11"/>
        <v>1</v>
      </c>
      <c r="V19" s="1" t="s">
        <v>837</v>
      </c>
      <c r="W19" s="1" t="s">
        <v>1551</v>
      </c>
    </row>
    <row r="20">
      <c r="A20" s="291">
        <v>46278.0</v>
      </c>
      <c r="B20" s="1">
        <f t="shared" si="1"/>
        <v>46278</v>
      </c>
      <c r="C20" s="281">
        <v>120.0</v>
      </c>
      <c r="D20" s="281">
        <v>37.0</v>
      </c>
      <c r="E20" s="1">
        <f t="shared" si="2"/>
        <v>3.243243243</v>
      </c>
      <c r="F20" s="281" t="s">
        <v>811</v>
      </c>
      <c r="G20" s="299">
        <v>0.30332175925925925</v>
      </c>
      <c r="H20" s="299">
        <v>0.339375</v>
      </c>
      <c r="I20" s="281"/>
      <c r="J20" s="300">
        <f t="shared" si="3"/>
        <v>52</v>
      </c>
      <c r="K20" s="1" t="b">
        <f t="shared" si="4"/>
        <v>0</v>
      </c>
      <c r="L20" s="1">
        <f t="shared" si="5"/>
        <v>0.95</v>
      </c>
      <c r="M20" s="1">
        <f t="shared" si="6"/>
        <v>1</v>
      </c>
      <c r="N20" s="300">
        <f t="shared" si="7"/>
        <v>52</v>
      </c>
      <c r="O20" s="1">
        <f t="shared" si="8"/>
        <v>125.4</v>
      </c>
      <c r="P20" s="300">
        <f t="shared" si="9"/>
        <v>260</v>
      </c>
      <c r="Q20" s="1">
        <f t="shared" si="10"/>
        <v>125.4</v>
      </c>
      <c r="R20" s="281">
        <v>4.0</v>
      </c>
      <c r="S20" s="281" t="s">
        <v>1552</v>
      </c>
      <c r="T20" s="1">
        <f t="shared" si="11"/>
        <v>1</v>
      </c>
      <c r="V20" s="1" t="s">
        <v>1553</v>
      </c>
      <c r="W20" s="1" t="s">
        <v>1554</v>
      </c>
    </row>
    <row r="21" ht="15.75" customHeight="1">
      <c r="A21" s="291">
        <v>46278.0</v>
      </c>
      <c r="B21" s="1">
        <f t="shared" si="1"/>
        <v>46278</v>
      </c>
      <c r="C21" s="281">
        <v>173.0</v>
      </c>
      <c r="D21" s="281">
        <v>37.0</v>
      </c>
      <c r="E21" s="1">
        <f t="shared" si="2"/>
        <v>4.675675676</v>
      </c>
      <c r="F21" s="281" t="s">
        <v>811</v>
      </c>
      <c r="G21" s="299">
        <v>0.33943287037037034</v>
      </c>
      <c r="H21" s="299">
        <v>0.37517361111111114</v>
      </c>
      <c r="I21" s="281"/>
      <c r="J21" s="300">
        <f t="shared" si="3"/>
        <v>51</v>
      </c>
      <c r="K21" s="1" t="b">
        <f t="shared" si="4"/>
        <v>0</v>
      </c>
      <c r="L21" s="1">
        <f t="shared" si="5"/>
        <v>0.65</v>
      </c>
      <c r="M21" s="1">
        <f t="shared" si="6"/>
        <v>1</v>
      </c>
      <c r="N21" s="300">
        <f t="shared" si="7"/>
        <v>51</v>
      </c>
      <c r="O21" s="1">
        <f t="shared" si="8"/>
        <v>123.695</v>
      </c>
      <c r="P21" s="300">
        <f t="shared" si="9"/>
        <v>255</v>
      </c>
      <c r="Q21" s="1">
        <f t="shared" si="10"/>
        <v>123.695</v>
      </c>
      <c r="R21" s="281"/>
      <c r="S21" s="281"/>
      <c r="T21" s="1">
        <f t="shared" si="11"/>
        <v>0</v>
      </c>
      <c r="V21" s="1" t="s">
        <v>1553</v>
      </c>
      <c r="W21" s="1" t="s">
        <v>1555</v>
      </c>
    </row>
    <row r="22" ht="15.75" customHeight="1">
      <c r="A22" s="291">
        <v>46279.0</v>
      </c>
      <c r="B22" s="1">
        <f t="shared" si="1"/>
        <v>46279</v>
      </c>
      <c r="C22" s="281">
        <v>510.0</v>
      </c>
      <c r="D22" s="281">
        <v>80.0</v>
      </c>
      <c r="E22" s="1">
        <f t="shared" si="2"/>
        <v>6.375</v>
      </c>
      <c r="F22" s="281" t="s">
        <v>811</v>
      </c>
      <c r="G22" s="299">
        <v>0.3088425925925926</v>
      </c>
      <c r="H22" s="299">
        <v>0.3844675925925926</v>
      </c>
      <c r="I22" s="281"/>
      <c r="J22" s="300">
        <f t="shared" si="3"/>
        <v>109</v>
      </c>
      <c r="K22" s="1" t="b">
        <f t="shared" si="4"/>
        <v>0</v>
      </c>
      <c r="L22" s="1">
        <f t="shared" si="5"/>
        <v>0.6</v>
      </c>
      <c r="M22" s="1">
        <f t="shared" si="6"/>
        <v>1</v>
      </c>
      <c r="N22" s="300">
        <f t="shared" si="7"/>
        <v>109</v>
      </c>
      <c r="O22" s="1">
        <f t="shared" si="8"/>
        <v>336.6</v>
      </c>
      <c r="P22" s="300">
        <f t="shared" si="9"/>
        <v>545</v>
      </c>
      <c r="Q22" s="1">
        <f t="shared" si="10"/>
        <v>336.6</v>
      </c>
      <c r="R22" s="281"/>
      <c r="S22" s="281"/>
      <c r="T22" s="1">
        <f t="shared" si="11"/>
        <v>1</v>
      </c>
      <c r="V22" s="1" t="s">
        <v>851</v>
      </c>
      <c r="W22" s="1" t="s">
        <v>1556</v>
      </c>
    </row>
    <row r="23" ht="15.75" customHeight="1">
      <c r="A23" s="291">
        <v>46279.0</v>
      </c>
      <c r="B23" s="1">
        <f t="shared" si="1"/>
        <v>46279</v>
      </c>
      <c r="C23" s="281">
        <v>144.0</v>
      </c>
      <c r="D23" s="281">
        <v>40.0</v>
      </c>
      <c r="E23" s="1">
        <f t="shared" si="2"/>
        <v>3.6</v>
      </c>
      <c r="F23" s="281" t="s">
        <v>811</v>
      </c>
      <c r="G23" s="299">
        <v>0.4284722222222222</v>
      </c>
      <c r="H23" s="299">
        <v>0.4533564814814815</v>
      </c>
      <c r="I23" s="281"/>
      <c r="J23" s="300">
        <f t="shared" si="3"/>
        <v>36</v>
      </c>
      <c r="K23" s="1" t="b">
        <f t="shared" si="4"/>
        <v>0</v>
      </c>
      <c r="L23" s="1">
        <f t="shared" si="5"/>
        <v>0.82</v>
      </c>
      <c r="M23" s="1">
        <f t="shared" si="6"/>
        <v>1</v>
      </c>
      <c r="N23" s="300">
        <f t="shared" si="7"/>
        <v>36</v>
      </c>
      <c r="O23" s="1">
        <f t="shared" si="8"/>
        <v>129.888</v>
      </c>
      <c r="P23" s="300">
        <f t="shared" si="9"/>
        <v>180</v>
      </c>
      <c r="Q23" s="1">
        <f t="shared" si="10"/>
        <v>129.888</v>
      </c>
      <c r="R23" s="281"/>
      <c r="S23" s="281"/>
      <c r="T23" s="1">
        <f t="shared" si="11"/>
        <v>0</v>
      </c>
      <c r="V23" s="1" t="s">
        <v>854</v>
      </c>
      <c r="W23" s="1" t="s">
        <v>1557</v>
      </c>
    </row>
    <row r="24" ht="15.75" customHeight="1">
      <c r="A24" s="291">
        <v>46280.0</v>
      </c>
      <c r="B24" s="1">
        <f t="shared" si="1"/>
        <v>46280</v>
      </c>
      <c r="C24" s="281">
        <v>59.0</v>
      </c>
      <c r="D24" s="281">
        <v>29.0</v>
      </c>
      <c r="E24" s="1">
        <f t="shared" si="2"/>
        <v>2.034482759</v>
      </c>
      <c r="F24" s="281" t="s">
        <v>811</v>
      </c>
      <c r="G24" s="299">
        <v>0.3055555555555556</v>
      </c>
      <c r="H24" s="299">
        <v>0.33414351851851853</v>
      </c>
      <c r="I24" s="281"/>
      <c r="J24" s="300">
        <f t="shared" si="3"/>
        <v>41</v>
      </c>
      <c r="K24" s="1" t="b">
        <f t="shared" si="4"/>
        <v>0</v>
      </c>
      <c r="L24" s="1">
        <f t="shared" si="5"/>
        <v>1.25</v>
      </c>
      <c r="M24" s="1">
        <f t="shared" si="6"/>
        <v>1</v>
      </c>
      <c r="N24" s="300">
        <f t="shared" si="7"/>
        <v>41</v>
      </c>
      <c r="O24" s="1">
        <f t="shared" si="8"/>
        <v>81.125</v>
      </c>
      <c r="P24" s="300">
        <f t="shared" si="9"/>
        <v>205</v>
      </c>
      <c r="Q24" s="1">
        <f t="shared" si="10"/>
        <v>81.125</v>
      </c>
      <c r="R24" s="281"/>
      <c r="S24" s="281"/>
      <c r="T24" s="1">
        <f t="shared" si="11"/>
        <v>1</v>
      </c>
      <c r="V24" s="1" t="s">
        <v>1507</v>
      </c>
      <c r="W24" s="1" t="s">
        <v>1558</v>
      </c>
    </row>
    <row r="25" ht="15.75" customHeight="1">
      <c r="A25" s="291">
        <v>46280.0</v>
      </c>
      <c r="B25" s="1">
        <f t="shared" si="1"/>
        <v>46280</v>
      </c>
      <c r="C25" s="281">
        <v>83.0</v>
      </c>
      <c r="D25" s="281">
        <v>40.0</v>
      </c>
      <c r="E25" s="1">
        <f t="shared" si="2"/>
        <v>2.075</v>
      </c>
      <c r="F25" s="281" t="s">
        <v>811</v>
      </c>
      <c r="G25" s="299">
        <v>0.33422453703703703</v>
      </c>
      <c r="H25" s="299">
        <v>0.3688888888888889</v>
      </c>
      <c r="I25" s="281"/>
      <c r="J25" s="300">
        <f t="shared" si="3"/>
        <v>50</v>
      </c>
      <c r="K25" s="1" t="b">
        <f t="shared" si="4"/>
        <v>0</v>
      </c>
      <c r="L25" s="1">
        <f t="shared" si="5"/>
        <v>1.25</v>
      </c>
      <c r="M25" s="1">
        <f t="shared" si="6"/>
        <v>1</v>
      </c>
      <c r="N25" s="300">
        <f t="shared" si="7"/>
        <v>50</v>
      </c>
      <c r="O25" s="1">
        <f t="shared" si="8"/>
        <v>114.125</v>
      </c>
      <c r="P25" s="300">
        <f t="shared" si="9"/>
        <v>250</v>
      </c>
      <c r="Q25" s="1">
        <f t="shared" si="10"/>
        <v>114.125</v>
      </c>
      <c r="R25" s="281"/>
      <c r="S25" s="281"/>
      <c r="T25" s="1">
        <f t="shared" si="11"/>
        <v>0</v>
      </c>
      <c r="V25" s="1" t="s">
        <v>1003</v>
      </c>
      <c r="W25" s="1" t="s">
        <v>1559</v>
      </c>
    </row>
    <row r="26" ht="15.75" customHeight="1">
      <c r="A26" s="291">
        <v>46281.0</v>
      </c>
      <c r="B26" s="1">
        <f t="shared" si="1"/>
        <v>46281</v>
      </c>
      <c r="C26" s="281">
        <v>175.0</v>
      </c>
      <c r="D26" s="281">
        <v>80.0</v>
      </c>
      <c r="E26" s="1">
        <f t="shared" si="2"/>
        <v>2.1875</v>
      </c>
      <c r="F26" s="281" t="s">
        <v>811</v>
      </c>
      <c r="G26" s="299">
        <v>0.3036111111111111</v>
      </c>
      <c r="H26" s="299">
        <v>0.3726273148148148</v>
      </c>
      <c r="I26" s="281"/>
      <c r="J26" s="300">
        <f t="shared" si="3"/>
        <v>99</v>
      </c>
      <c r="K26" s="1" t="b">
        <f t="shared" si="4"/>
        <v>0</v>
      </c>
      <c r="L26" s="1">
        <f t="shared" si="5"/>
        <v>1.25</v>
      </c>
      <c r="M26" s="1">
        <f t="shared" si="6"/>
        <v>1</v>
      </c>
      <c r="N26" s="300">
        <f t="shared" si="7"/>
        <v>99</v>
      </c>
      <c r="O26" s="1">
        <f t="shared" si="8"/>
        <v>240.625</v>
      </c>
      <c r="P26" s="300">
        <f t="shared" si="9"/>
        <v>495</v>
      </c>
      <c r="Q26" s="1">
        <f t="shared" si="10"/>
        <v>240.625</v>
      </c>
      <c r="R26" s="281"/>
      <c r="S26" s="281"/>
      <c r="T26" s="1">
        <f t="shared" si="11"/>
        <v>1</v>
      </c>
      <c r="V26" s="1" t="s">
        <v>1139</v>
      </c>
      <c r="W26" s="1" t="s">
        <v>1560</v>
      </c>
    </row>
    <row r="27" ht="15.75" customHeight="1">
      <c r="A27" s="291">
        <v>46281.0</v>
      </c>
      <c r="B27" s="1">
        <f t="shared" si="1"/>
        <v>46281</v>
      </c>
      <c r="C27" s="281">
        <v>70.0</v>
      </c>
      <c r="D27" s="281">
        <v>40.0</v>
      </c>
      <c r="E27" s="1">
        <f t="shared" si="2"/>
        <v>1.75</v>
      </c>
      <c r="F27" s="281" t="s">
        <v>811</v>
      </c>
      <c r="G27" s="299">
        <v>0.3726851851851852</v>
      </c>
      <c r="H27" s="299">
        <v>0.4019212962962963</v>
      </c>
      <c r="I27" s="281"/>
      <c r="J27" s="300">
        <f t="shared" si="3"/>
        <v>42</v>
      </c>
      <c r="K27" s="1" t="b">
        <f t="shared" si="4"/>
        <v>0</v>
      </c>
      <c r="L27" s="1">
        <f t="shared" si="5"/>
        <v>1.65</v>
      </c>
      <c r="M27" s="1">
        <f t="shared" si="6"/>
        <v>1</v>
      </c>
      <c r="N27" s="300">
        <f t="shared" si="7"/>
        <v>42</v>
      </c>
      <c r="O27" s="1">
        <f t="shared" si="8"/>
        <v>127.05</v>
      </c>
      <c r="P27" s="300">
        <f t="shared" si="9"/>
        <v>210</v>
      </c>
      <c r="Q27" s="1">
        <f t="shared" si="10"/>
        <v>127.05</v>
      </c>
      <c r="R27" s="281"/>
      <c r="S27" s="281"/>
      <c r="T27" s="1">
        <f t="shared" si="11"/>
        <v>0</v>
      </c>
      <c r="V27" s="1" t="s">
        <v>1142</v>
      </c>
      <c r="W27" s="1" t="s">
        <v>1561</v>
      </c>
    </row>
    <row r="28" ht="15.75" customHeight="1">
      <c r="A28" s="291">
        <v>46282.0</v>
      </c>
      <c r="B28" s="1">
        <f t="shared" si="1"/>
        <v>46282</v>
      </c>
      <c r="C28" s="281">
        <v>295.0</v>
      </c>
      <c r="D28" s="281">
        <v>93.0</v>
      </c>
      <c r="E28" s="1">
        <f t="shared" si="2"/>
        <v>3.172043011</v>
      </c>
      <c r="F28" s="281" t="s">
        <v>811</v>
      </c>
      <c r="G28" s="299">
        <v>0.3053240740740741</v>
      </c>
      <c r="H28" s="299">
        <v>0.38354166666666667</v>
      </c>
      <c r="I28" s="281"/>
      <c r="J28" s="300">
        <f t="shared" si="3"/>
        <v>113</v>
      </c>
      <c r="K28" s="1" t="b">
        <f t="shared" si="4"/>
        <v>0</v>
      </c>
      <c r="L28" s="1">
        <f t="shared" si="5"/>
        <v>0.95</v>
      </c>
      <c r="M28" s="1">
        <f t="shared" si="6"/>
        <v>1</v>
      </c>
      <c r="N28" s="300">
        <f t="shared" si="7"/>
        <v>113</v>
      </c>
      <c r="O28" s="1">
        <f t="shared" si="8"/>
        <v>308.275</v>
      </c>
      <c r="P28" s="300">
        <f t="shared" si="9"/>
        <v>565</v>
      </c>
      <c r="Q28" s="1">
        <f t="shared" si="10"/>
        <v>308.275</v>
      </c>
      <c r="R28" s="281"/>
      <c r="S28" s="281"/>
      <c r="T28" s="1">
        <f t="shared" si="11"/>
        <v>1</v>
      </c>
      <c r="V28" s="1" t="s">
        <v>1013</v>
      </c>
      <c r="W28" s="1" t="s">
        <v>1562</v>
      </c>
    </row>
    <row r="29" ht="15.75" customHeight="1">
      <c r="A29" s="291">
        <v>46283.0</v>
      </c>
      <c r="B29" s="1">
        <f t="shared" si="1"/>
        <v>46283</v>
      </c>
      <c r="C29" s="281">
        <v>117.0</v>
      </c>
      <c r="D29" s="281">
        <v>40.0</v>
      </c>
      <c r="E29" s="1">
        <f t="shared" si="2"/>
        <v>2.925</v>
      </c>
      <c r="F29" s="281" t="s">
        <v>811</v>
      </c>
      <c r="G29" s="299">
        <v>0.3071875</v>
      </c>
      <c r="H29" s="299">
        <v>0.4141782407407407</v>
      </c>
      <c r="I29" s="281"/>
      <c r="J29" s="300">
        <f t="shared" si="3"/>
        <v>154</v>
      </c>
      <c r="K29" s="1" t="b">
        <f t="shared" si="4"/>
        <v>0</v>
      </c>
      <c r="L29" s="1">
        <f t="shared" si="5"/>
        <v>1.05</v>
      </c>
      <c r="M29" s="1">
        <f t="shared" si="6"/>
        <v>1</v>
      </c>
      <c r="N29" s="300">
        <f t="shared" si="7"/>
        <v>154</v>
      </c>
      <c r="O29" s="1">
        <f t="shared" si="8"/>
        <v>135.135</v>
      </c>
      <c r="P29" s="300">
        <f t="shared" si="9"/>
        <v>770</v>
      </c>
      <c r="Q29" s="1">
        <f t="shared" si="10"/>
        <v>135.135</v>
      </c>
      <c r="R29" s="281"/>
      <c r="S29" s="281"/>
      <c r="T29" s="1">
        <f t="shared" si="11"/>
        <v>1</v>
      </c>
      <c r="V29" s="1" t="s">
        <v>1563</v>
      </c>
      <c r="W29" s="1" t="s">
        <v>1564</v>
      </c>
    </row>
    <row r="30" ht="15.75" customHeight="1">
      <c r="A30" s="291">
        <v>46283.0</v>
      </c>
      <c r="B30" s="1">
        <f t="shared" si="1"/>
        <v>46283</v>
      </c>
      <c r="C30" s="281">
        <v>266.0</v>
      </c>
      <c r="D30" s="281">
        <v>80.0</v>
      </c>
      <c r="E30" s="1">
        <f t="shared" si="2"/>
        <v>3.325</v>
      </c>
      <c r="F30" s="281" t="s">
        <v>811</v>
      </c>
      <c r="G30" s="304">
        <v>0.3827662037037037</v>
      </c>
      <c r="H30" s="304">
        <v>0.3828240740740741</v>
      </c>
      <c r="I30" s="281"/>
      <c r="J30" s="300">
        <f t="shared" si="3"/>
        <v>0</v>
      </c>
      <c r="K30" s="1" t="b">
        <f t="shared" si="4"/>
        <v>0</v>
      </c>
      <c r="L30" s="1">
        <f t="shared" si="5"/>
        <v>0.95</v>
      </c>
      <c r="M30" s="1">
        <f t="shared" si="6"/>
        <v>1</v>
      </c>
      <c r="N30" s="1">
        <f t="shared" si="7"/>
        <v>0</v>
      </c>
      <c r="O30" s="1">
        <f t="shared" si="8"/>
        <v>277.97</v>
      </c>
      <c r="P30" s="1">
        <f t="shared" si="9"/>
        <v>0</v>
      </c>
      <c r="Q30" s="1">
        <f t="shared" si="10"/>
        <v>0</v>
      </c>
      <c r="R30" s="281"/>
      <c r="S30" s="281"/>
      <c r="T30" s="1">
        <f t="shared" si="11"/>
        <v>0</v>
      </c>
      <c r="V30" s="1" t="s">
        <v>1563</v>
      </c>
      <c r="W30" s="1" t="s">
        <v>1565</v>
      </c>
    </row>
    <row r="31" ht="15.75" customHeight="1">
      <c r="A31" s="291">
        <v>46286.0</v>
      </c>
      <c r="B31" s="1">
        <f t="shared" si="1"/>
        <v>46286</v>
      </c>
      <c r="C31" s="281">
        <v>273.0</v>
      </c>
      <c r="D31" s="281">
        <v>80.0</v>
      </c>
      <c r="E31" s="1">
        <f t="shared" si="2"/>
        <v>3.4125</v>
      </c>
      <c r="F31" s="281" t="s">
        <v>811</v>
      </c>
      <c r="G31" s="299">
        <v>0.3030324074074074</v>
      </c>
      <c r="H31" s="299">
        <v>0.3776157407407407</v>
      </c>
      <c r="I31" s="281"/>
      <c r="J31" s="300">
        <f t="shared" si="3"/>
        <v>107</v>
      </c>
      <c r="K31" s="1" t="b">
        <f t="shared" si="4"/>
        <v>0</v>
      </c>
      <c r="L31" s="1">
        <f t="shared" si="5"/>
        <v>0.95</v>
      </c>
      <c r="M31" s="1">
        <f t="shared" si="6"/>
        <v>1</v>
      </c>
      <c r="N31" s="300">
        <f t="shared" si="7"/>
        <v>107</v>
      </c>
      <c r="O31" s="1">
        <f t="shared" si="8"/>
        <v>285.285</v>
      </c>
      <c r="P31" s="300">
        <f t="shared" si="9"/>
        <v>535</v>
      </c>
      <c r="Q31" s="1">
        <f t="shared" si="10"/>
        <v>285.285</v>
      </c>
      <c r="R31" s="281">
        <v>3.0</v>
      </c>
      <c r="S31" s="281" t="s">
        <v>1566</v>
      </c>
      <c r="T31" s="1">
        <f t="shared" si="11"/>
        <v>1</v>
      </c>
      <c r="V31" s="1" t="s">
        <v>896</v>
      </c>
      <c r="W31" s="1" t="s">
        <v>1567</v>
      </c>
    </row>
    <row r="32" ht="15.75" customHeight="1">
      <c r="A32" s="291">
        <v>46286.0</v>
      </c>
      <c r="B32" s="1">
        <f t="shared" si="1"/>
        <v>46286</v>
      </c>
      <c r="C32" s="281">
        <v>67.0</v>
      </c>
      <c r="D32" s="281">
        <v>40.0</v>
      </c>
      <c r="E32" s="1">
        <f t="shared" si="2"/>
        <v>1.675</v>
      </c>
      <c r="F32" s="281" t="s">
        <v>811</v>
      </c>
      <c r="G32" s="299">
        <v>0.37947916666666665</v>
      </c>
      <c r="H32" s="299">
        <v>0.40140046296296295</v>
      </c>
      <c r="I32" s="281"/>
      <c r="J32" s="300">
        <f t="shared" si="3"/>
        <v>32</v>
      </c>
      <c r="K32" s="1" t="b">
        <f t="shared" si="4"/>
        <v>0</v>
      </c>
      <c r="L32" s="1">
        <f t="shared" si="5"/>
        <v>1.65</v>
      </c>
      <c r="M32" s="1">
        <f t="shared" si="6"/>
        <v>1</v>
      </c>
      <c r="N32" s="300">
        <f t="shared" si="7"/>
        <v>32</v>
      </c>
      <c r="O32" s="1">
        <f t="shared" si="8"/>
        <v>121.605</v>
      </c>
      <c r="P32" s="300">
        <f t="shared" si="9"/>
        <v>160</v>
      </c>
      <c r="Q32" s="1">
        <f t="shared" si="10"/>
        <v>121.605</v>
      </c>
      <c r="R32" s="281"/>
      <c r="S32" s="281"/>
      <c r="T32" s="1">
        <f t="shared" si="11"/>
        <v>0</v>
      </c>
      <c r="V32" s="1" t="s">
        <v>899</v>
      </c>
      <c r="W32" s="1" t="s">
        <v>1568</v>
      </c>
    </row>
    <row r="33" ht="15.75" customHeight="1">
      <c r="A33" s="291">
        <v>46287.0</v>
      </c>
      <c r="B33" s="1">
        <f t="shared" si="1"/>
        <v>46287</v>
      </c>
      <c r="C33" s="281">
        <v>69.0</v>
      </c>
      <c r="D33" s="281">
        <v>56.0</v>
      </c>
      <c r="E33" s="1">
        <f t="shared" si="2"/>
        <v>1.232142857</v>
      </c>
      <c r="F33" s="281" t="s">
        <v>811</v>
      </c>
      <c r="G33" s="282">
        <v>0.3046412037037037</v>
      </c>
      <c r="H33" s="282">
        <v>0.340150462962963</v>
      </c>
      <c r="I33" s="281"/>
      <c r="J33" s="292">
        <f t="shared" si="3"/>
        <v>51</v>
      </c>
      <c r="K33" s="1" t="b">
        <f t="shared" si="4"/>
        <v>0</v>
      </c>
      <c r="L33" s="1">
        <f t="shared" si="5"/>
        <v>1.65</v>
      </c>
      <c r="M33" s="1">
        <f t="shared" si="6"/>
        <v>1</v>
      </c>
      <c r="N33" s="292">
        <f t="shared" si="7"/>
        <v>51</v>
      </c>
      <c r="O33" s="1">
        <f t="shared" si="8"/>
        <v>125.235</v>
      </c>
      <c r="P33" s="292">
        <f t="shared" si="9"/>
        <v>255</v>
      </c>
      <c r="Q33" s="1">
        <f t="shared" si="10"/>
        <v>125.235</v>
      </c>
      <c r="R33" s="281"/>
      <c r="S33" s="281"/>
      <c r="T33" s="1">
        <f t="shared" si="11"/>
        <v>1</v>
      </c>
      <c r="V33" s="1" t="s">
        <v>1569</v>
      </c>
      <c r="W33" s="1" t="s">
        <v>1570</v>
      </c>
    </row>
    <row r="34" ht="15.75" customHeight="1">
      <c r="A34" s="291">
        <v>46288.0</v>
      </c>
      <c r="B34" s="1">
        <f t="shared" si="1"/>
        <v>46288</v>
      </c>
      <c r="C34" s="281">
        <v>72.0</v>
      </c>
      <c r="D34" s="281">
        <v>35.0</v>
      </c>
      <c r="E34" s="1">
        <f t="shared" si="2"/>
        <v>2.057142857</v>
      </c>
      <c r="F34" s="281" t="s">
        <v>811</v>
      </c>
      <c r="G34" s="282">
        <v>0.3075462962962963</v>
      </c>
      <c r="H34" s="282">
        <v>0.3295601851851852</v>
      </c>
      <c r="I34" s="281"/>
      <c r="J34" s="292">
        <f t="shared" si="3"/>
        <v>32</v>
      </c>
      <c r="K34" s="1" t="b">
        <f t="shared" si="4"/>
        <v>0</v>
      </c>
      <c r="L34" s="1">
        <f t="shared" si="5"/>
        <v>1.25</v>
      </c>
      <c r="M34" s="1">
        <f t="shared" si="6"/>
        <v>1</v>
      </c>
      <c r="N34" s="292">
        <f t="shared" si="7"/>
        <v>32</v>
      </c>
      <c r="O34" s="1">
        <f t="shared" si="8"/>
        <v>99</v>
      </c>
      <c r="P34" s="292">
        <f t="shared" si="9"/>
        <v>160</v>
      </c>
      <c r="Q34" s="1">
        <f t="shared" si="10"/>
        <v>99</v>
      </c>
      <c r="R34" s="281"/>
      <c r="S34" s="281"/>
      <c r="T34" s="1">
        <f t="shared" si="11"/>
        <v>1</v>
      </c>
      <c r="V34" s="1" t="s">
        <v>1174</v>
      </c>
      <c r="W34" s="1" t="s">
        <v>1571</v>
      </c>
    </row>
    <row r="35" ht="15.75" customHeight="1">
      <c r="A35" s="291">
        <v>46288.0</v>
      </c>
      <c r="B35" s="1">
        <f t="shared" si="1"/>
        <v>46288</v>
      </c>
      <c r="C35" s="281">
        <v>126.0</v>
      </c>
      <c r="D35" s="281">
        <v>46.0</v>
      </c>
      <c r="E35" s="1">
        <f t="shared" si="2"/>
        <v>2.739130435</v>
      </c>
      <c r="F35" s="281" t="s">
        <v>811</v>
      </c>
      <c r="G35" s="282">
        <v>0.3296412037037037</v>
      </c>
      <c r="H35" s="282">
        <v>0.3541666666666667</v>
      </c>
      <c r="I35" s="281"/>
      <c r="J35" s="292">
        <f t="shared" si="3"/>
        <v>35</v>
      </c>
      <c r="K35" s="1" t="b">
        <f t="shared" si="4"/>
        <v>0</v>
      </c>
      <c r="L35" s="1">
        <f t="shared" si="5"/>
        <v>1.16</v>
      </c>
      <c r="M35" s="1">
        <f t="shared" si="6"/>
        <v>1</v>
      </c>
      <c r="N35" s="292">
        <f t="shared" si="7"/>
        <v>35</v>
      </c>
      <c r="O35" s="1">
        <f t="shared" si="8"/>
        <v>160.776</v>
      </c>
      <c r="P35" s="292">
        <f t="shared" si="9"/>
        <v>175</v>
      </c>
      <c r="Q35" s="1">
        <f t="shared" si="10"/>
        <v>160.776</v>
      </c>
      <c r="R35" s="281"/>
      <c r="S35" s="281"/>
      <c r="T35" s="1">
        <f t="shared" si="11"/>
        <v>0</v>
      </c>
      <c r="V35" s="1" t="s">
        <v>1177</v>
      </c>
      <c r="W35" s="1" t="s">
        <v>1572</v>
      </c>
    </row>
    <row r="36" ht="15.75" customHeight="1">
      <c r="A36" s="291">
        <v>46289.0</v>
      </c>
      <c r="B36" s="1">
        <f t="shared" si="1"/>
        <v>46289</v>
      </c>
      <c r="C36" s="281">
        <v>44.0</v>
      </c>
      <c r="D36" s="281">
        <v>33.0</v>
      </c>
      <c r="E36" s="1">
        <f t="shared" si="2"/>
        <v>1.333333333</v>
      </c>
      <c r="F36" s="281" t="s">
        <v>811</v>
      </c>
      <c r="G36" s="282">
        <v>0.3112152777777778</v>
      </c>
      <c r="H36" s="282">
        <v>0.33828703703703705</v>
      </c>
      <c r="I36" s="281"/>
      <c r="J36" s="292">
        <f t="shared" si="3"/>
        <v>39</v>
      </c>
      <c r="K36" s="1" t="b">
        <f t="shared" si="4"/>
        <v>0</v>
      </c>
      <c r="L36" s="1">
        <f t="shared" si="5"/>
        <v>1.65</v>
      </c>
      <c r="M36" s="1">
        <f t="shared" si="6"/>
        <v>1</v>
      </c>
      <c r="N36" s="292">
        <f t="shared" si="7"/>
        <v>39</v>
      </c>
      <c r="O36" s="1">
        <f t="shared" si="8"/>
        <v>79.86</v>
      </c>
      <c r="P36" s="292">
        <f t="shared" si="9"/>
        <v>195</v>
      </c>
      <c r="Q36" s="1">
        <f t="shared" si="10"/>
        <v>79.86</v>
      </c>
      <c r="R36" s="281">
        <v>6.0</v>
      </c>
      <c r="S36" s="281" t="s">
        <v>1573</v>
      </c>
      <c r="T36" s="1">
        <f t="shared" si="11"/>
        <v>1</v>
      </c>
      <c r="V36" s="1" t="s">
        <v>907</v>
      </c>
      <c r="W36" s="1" t="s">
        <v>1574</v>
      </c>
    </row>
    <row r="37" ht="15.75" customHeight="1">
      <c r="A37" s="291">
        <v>46289.0</v>
      </c>
      <c r="B37" s="1">
        <f t="shared" si="1"/>
        <v>46289</v>
      </c>
      <c r="C37" s="281">
        <v>83.0</v>
      </c>
      <c r="D37" s="281">
        <v>34.0</v>
      </c>
      <c r="E37" s="1">
        <f t="shared" si="2"/>
        <v>2.441176471</v>
      </c>
      <c r="F37" s="281" t="s">
        <v>811</v>
      </c>
      <c r="G37" s="282">
        <v>0.33846064814814814</v>
      </c>
      <c r="H37" s="282">
        <v>0.3654861111111111</v>
      </c>
      <c r="I37" s="281"/>
      <c r="J37" s="292">
        <f t="shared" si="3"/>
        <v>39</v>
      </c>
      <c r="K37" s="1" t="b">
        <f t="shared" si="4"/>
        <v>0</v>
      </c>
      <c r="L37" s="1">
        <f t="shared" si="5"/>
        <v>1.16</v>
      </c>
      <c r="M37" s="1">
        <f t="shared" si="6"/>
        <v>1</v>
      </c>
      <c r="N37" s="292">
        <f t="shared" si="7"/>
        <v>39</v>
      </c>
      <c r="O37" s="1">
        <f t="shared" si="8"/>
        <v>105.908</v>
      </c>
      <c r="P37" s="292">
        <f t="shared" si="9"/>
        <v>195</v>
      </c>
      <c r="Q37" s="1">
        <f t="shared" si="10"/>
        <v>105.908</v>
      </c>
      <c r="R37" s="281"/>
      <c r="S37" s="281"/>
      <c r="T37" s="1">
        <f t="shared" si="11"/>
        <v>0</v>
      </c>
      <c r="V37" s="1" t="s">
        <v>909</v>
      </c>
      <c r="W37" s="1" t="s">
        <v>1575</v>
      </c>
    </row>
    <row r="38" ht="15.75" customHeight="1">
      <c r="A38" s="291">
        <v>46289.0</v>
      </c>
      <c r="B38" s="1">
        <f t="shared" si="1"/>
        <v>46289</v>
      </c>
      <c r="C38" s="281">
        <v>113.0</v>
      </c>
      <c r="D38" s="281">
        <v>56.0</v>
      </c>
      <c r="E38" s="1">
        <f t="shared" si="2"/>
        <v>2.017857143</v>
      </c>
      <c r="F38" s="281" t="s">
        <v>811</v>
      </c>
      <c r="G38" s="282">
        <v>0.3655439814814815</v>
      </c>
      <c r="H38" s="282">
        <v>0.40239583333333334</v>
      </c>
      <c r="I38" s="281"/>
      <c r="J38" s="292">
        <f t="shared" si="3"/>
        <v>53</v>
      </c>
      <c r="K38" s="1" t="b">
        <f t="shared" si="4"/>
        <v>0</v>
      </c>
      <c r="L38" s="1">
        <f t="shared" si="5"/>
        <v>1.25</v>
      </c>
      <c r="M38" s="1">
        <f t="shared" si="6"/>
        <v>1</v>
      </c>
      <c r="N38" s="292">
        <f t="shared" si="7"/>
        <v>53</v>
      </c>
      <c r="O38" s="1">
        <f t="shared" si="8"/>
        <v>155.375</v>
      </c>
      <c r="P38" s="292">
        <f t="shared" si="9"/>
        <v>265</v>
      </c>
      <c r="Q38" s="1">
        <f t="shared" si="10"/>
        <v>155.375</v>
      </c>
      <c r="R38" s="281"/>
      <c r="S38" s="281"/>
      <c r="T38" s="1">
        <f t="shared" si="11"/>
        <v>0</v>
      </c>
      <c r="V38" s="1" t="s">
        <v>911</v>
      </c>
      <c r="W38" s="1" t="s">
        <v>1576</v>
      </c>
    </row>
    <row r="39" ht="15.75" customHeight="1">
      <c r="A39" s="291">
        <v>46290.0</v>
      </c>
      <c r="B39" s="1">
        <f t="shared" si="1"/>
        <v>46290</v>
      </c>
      <c r="C39" s="281">
        <v>125.0</v>
      </c>
      <c r="D39" s="281">
        <v>44.0</v>
      </c>
      <c r="E39" s="1">
        <f t="shared" si="2"/>
        <v>2.840909091</v>
      </c>
      <c r="F39" s="281" t="s">
        <v>811</v>
      </c>
      <c r="G39" s="282">
        <v>0.30277777777777776</v>
      </c>
      <c r="H39" s="282">
        <v>0.3388888888888889</v>
      </c>
      <c r="I39" s="281"/>
      <c r="J39" s="292">
        <f t="shared" si="3"/>
        <v>52</v>
      </c>
      <c r="K39" s="1" t="b">
        <f t="shared" si="4"/>
        <v>0</v>
      </c>
      <c r="L39" s="1">
        <f t="shared" si="5"/>
        <v>1.05</v>
      </c>
      <c r="M39" s="1">
        <f t="shared" si="6"/>
        <v>1</v>
      </c>
      <c r="N39" s="292">
        <f t="shared" si="7"/>
        <v>52</v>
      </c>
      <c r="O39" s="1">
        <f t="shared" si="8"/>
        <v>144.375</v>
      </c>
      <c r="P39" s="292">
        <f t="shared" si="9"/>
        <v>260</v>
      </c>
      <c r="Q39" s="1">
        <f t="shared" si="10"/>
        <v>144.375</v>
      </c>
      <c r="R39" s="281"/>
      <c r="S39" s="281"/>
      <c r="T39" s="1">
        <f t="shared" si="11"/>
        <v>1</v>
      </c>
      <c r="V39" s="1" t="s">
        <v>1193</v>
      </c>
      <c r="W39" s="1" t="s">
        <v>1577</v>
      </c>
    </row>
    <row r="40" ht="15.75" customHeight="1">
      <c r="A40" s="291">
        <v>46290.0</v>
      </c>
      <c r="B40" s="1">
        <f t="shared" si="1"/>
        <v>46290</v>
      </c>
      <c r="C40" s="281">
        <v>41.0</v>
      </c>
      <c r="D40" s="281">
        <v>37.0</v>
      </c>
      <c r="E40" s="1">
        <f t="shared" si="2"/>
        <v>1.108108108</v>
      </c>
      <c r="F40" s="281" t="s">
        <v>811</v>
      </c>
      <c r="G40" s="282">
        <v>0.33958333333333335</v>
      </c>
      <c r="H40" s="282">
        <v>0.36666666666666664</v>
      </c>
      <c r="I40" s="281"/>
      <c r="J40" s="292">
        <f t="shared" si="3"/>
        <v>39</v>
      </c>
      <c r="K40" s="1" t="b">
        <f t="shared" si="4"/>
        <v>0</v>
      </c>
      <c r="L40" s="1">
        <f t="shared" si="5"/>
        <v>1.65</v>
      </c>
      <c r="M40" s="1">
        <f t="shared" si="6"/>
        <v>1</v>
      </c>
      <c r="N40" s="292">
        <f t="shared" si="7"/>
        <v>39</v>
      </c>
      <c r="O40" s="1">
        <f t="shared" si="8"/>
        <v>74.415</v>
      </c>
      <c r="P40" s="292">
        <f t="shared" si="9"/>
        <v>195</v>
      </c>
      <c r="Q40" s="1">
        <f t="shared" si="10"/>
        <v>74.415</v>
      </c>
      <c r="R40" s="281"/>
      <c r="S40" s="281"/>
      <c r="T40" s="1">
        <f t="shared" si="11"/>
        <v>0</v>
      </c>
      <c r="V40" s="1" t="s">
        <v>1196</v>
      </c>
      <c r="W40" s="1" t="s">
        <v>1578</v>
      </c>
    </row>
    <row r="41" ht="15.75" customHeight="1">
      <c r="A41" s="291">
        <v>46292.0</v>
      </c>
      <c r="B41" s="1">
        <f t="shared" si="1"/>
        <v>46292</v>
      </c>
      <c r="C41" s="281">
        <v>52.0</v>
      </c>
      <c r="D41" s="281">
        <v>33.0</v>
      </c>
      <c r="E41" s="1">
        <f t="shared" si="2"/>
        <v>1.575757576</v>
      </c>
      <c r="F41" s="281" t="s">
        <v>811</v>
      </c>
      <c r="G41" s="282">
        <v>0.3055555555555556</v>
      </c>
      <c r="H41" s="282">
        <v>0.3298611111111111</v>
      </c>
      <c r="I41" s="281"/>
      <c r="J41" s="292">
        <f t="shared" si="3"/>
        <v>35</v>
      </c>
      <c r="K41" s="1" t="b">
        <f t="shared" si="4"/>
        <v>0</v>
      </c>
      <c r="L41" s="1">
        <f t="shared" si="5"/>
        <v>1.65</v>
      </c>
      <c r="M41" s="1">
        <f t="shared" si="6"/>
        <v>1</v>
      </c>
      <c r="N41" s="292">
        <f t="shared" si="7"/>
        <v>35</v>
      </c>
      <c r="O41" s="1">
        <f t="shared" si="8"/>
        <v>94.38</v>
      </c>
      <c r="P41" s="292">
        <f t="shared" si="9"/>
        <v>175</v>
      </c>
      <c r="Q41" s="1">
        <f t="shared" si="10"/>
        <v>94.38</v>
      </c>
      <c r="R41" s="281"/>
      <c r="S41" s="281"/>
      <c r="T41" s="1">
        <f t="shared" si="11"/>
        <v>1</v>
      </c>
      <c r="V41" s="1" t="s">
        <v>1336</v>
      </c>
      <c r="W41" s="1" t="s">
        <v>1579</v>
      </c>
    </row>
    <row r="42" ht="15.75" customHeight="1">
      <c r="A42" s="291">
        <v>46292.0</v>
      </c>
      <c r="B42" s="1">
        <f t="shared" si="1"/>
        <v>46292</v>
      </c>
      <c r="C42" s="281">
        <v>388.0</v>
      </c>
      <c r="D42" s="281">
        <v>79.0</v>
      </c>
      <c r="E42" s="1">
        <f t="shared" si="2"/>
        <v>4.911392405</v>
      </c>
      <c r="F42" s="281" t="s">
        <v>811</v>
      </c>
      <c r="G42" s="282">
        <v>0.3388888888888889</v>
      </c>
      <c r="H42" s="282">
        <v>0.4013888888888889</v>
      </c>
      <c r="I42" s="281"/>
      <c r="J42" s="292">
        <f t="shared" si="3"/>
        <v>90</v>
      </c>
      <c r="K42" s="1" t="b">
        <f t="shared" si="4"/>
        <v>0</v>
      </c>
      <c r="L42" s="1">
        <f t="shared" si="5"/>
        <v>0.65</v>
      </c>
      <c r="M42" s="1">
        <f t="shared" si="6"/>
        <v>1</v>
      </c>
      <c r="N42" s="292">
        <f t="shared" si="7"/>
        <v>90</v>
      </c>
      <c r="O42" s="1">
        <f t="shared" si="8"/>
        <v>277.42</v>
      </c>
      <c r="P42" s="292">
        <f t="shared" si="9"/>
        <v>450</v>
      </c>
      <c r="Q42" s="1">
        <f t="shared" si="10"/>
        <v>277.42</v>
      </c>
      <c r="R42" s="281"/>
      <c r="S42" s="281"/>
      <c r="T42" s="1">
        <f t="shared" si="11"/>
        <v>0</v>
      </c>
      <c r="V42" s="1" t="s">
        <v>929</v>
      </c>
      <c r="W42" s="1" t="s">
        <v>1580</v>
      </c>
    </row>
    <row r="43" ht="15.75" customHeight="1">
      <c r="A43" s="291">
        <v>46293.0</v>
      </c>
      <c r="B43" s="1">
        <f t="shared" si="1"/>
        <v>46293</v>
      </c>
      <c r="C43" s="281">
        <v>110.0</v>
      </c>
      <c r="D43" s="281">
        <v>24.0</v>
      </c>
      <c r="E43" s="1">
        <f t="shared" si="2"/>
        <v>4.583333333</v>
      </c>
      <c r="F43" s="281" t="s">
        <v>811</v>
      </c>
      <c r="G43" s="299">
        <v>0.3560300925925926</v>
      </c>
      <c r="H43" s="299">
        <v>0.38309027777777777</v>
      </c>
      <c r="I43" s="281"/>
      <c r="J43" s="300">
        <f t="shared" si="3"/>
        <v>39</v>
      </c>
      <c r="K43" s="1" t="b">
        <f t="shared" si="4"/>
        <v>0</v>
      </c>
      <c r="L43" s="1">
        <f t="shared" si="5"/>
        <v>0.65</v>
      </c>
      <c r="M43" s="1">
        <f t="shared" si="6"/>
        <v>1</v>
      </c>
      <c r="N43" s="300">
        <f t="shared" si="7"/>
        <v>39</v>
      </c>
      <c r="O43" s="1">
        <f t="shared" si="8"/>
        <v>78.65</v>
      </c>
      <c r="P43" s="300">
        <f t="shared" si="9"/>
        <v>195</v>
      </c>
      <c r="Q43" s="1">
        <f t="shared" si="10"/>
        <v>78.65</v>
      </c>
      <c r="R43" s="281"/>
      <c r="S43" s="281"/>
      <c r="T43" s="1">
        <f t="shared" si="11"/>
        <v>1</v>
      </c>
      <c r="U43" s="16" t="s">
        <v>1581</v>
      </c>
      <c r="V43" s="242" t="s">
        <v>931</v>
      </c>
      <c r="W43" s="1" t="s">
        <v>1582</v>
      </c>
    </row>
    <row r="44" ht="15.75" customHeight="1">
      <c r="A44" s="291">
        <v>46293.0</v>
      </c>
      <c r="B44" s="1">
        <f t="shared" si="1"/>
        <v>46293</v>
      </c>
      <c r="C44" s="281">
        <v>76.0</v>
      </c>
      <c r="D44" s="281">
        <v>29.0</v>
      </c>
      <c r="E44" s="1">
        <f t="shared" si="2"/>
        <v>2.620689655</v>
      </c>
      <c r="F44" s="281" t="s">
        <v>811</v>
      </c>
      <c r="G44" s="299">
        <v>0.38320601851851854</v>
      </c>
      <c r="H44" s="299">
        <v>0.41158564814814813</v>
      </c>
      <c r="I44" s="281"/>
      <c r="J44" s="300">
        <f t="shared" si="3"/>
        <v>41</v>
      </c>
      <c r="K44" s="1" t="b">
        <f t="shared" si="4"/>
        <v>0</v>
      </c>
      <c r="L44" s="1">
        <f t="shared" si="5"/>
        <v>1.16</v>
      </c>
      <c r="M44" s="1">
        <f t="shared" si="6"/>
        <v>1</v>
      </c>
      <c r="N44" s="300">
        <f t="shared" si="7"/>
        <v>41</v>
      </c>
      <c r="O44" s="1">
        <f t="shared" si="8"/>
        <v>96.976</v>
      </c>
      <c r="P44" s="300">
        <f t="shared" si="9"/>
        <v>205</v>
      </c>
      <c r="Q44" s="1">
        <f t="shared" si="10"/>
        <v>96.976</v>
      </c>
      <c r="R44" s="281"/>
      <c r="S44" s="281"/>
      <c r="T44" s="1">
        <f t="shared" si="11"/>
        <v>0</v>
      </c>
      <c r="V44" s="242" t="s">
        <v>936</v>
      </c>
      <c r="W44" s="1" t="s">
        <v>1583</v>
      </c>
    </row>
    <row r="45" ht="15.75" customHeight="1">
      <c r="A45" s="291">
        <v>46294.0</v>
      </c>
      <c r="B45" s="1">
        <f t="shared" si="1"/>
        <v>46294</v>
      </c>
      <c r="C45" s="281">
        <v>69.0</v>
      </c>
      <c r="D45" s="281">
        <v>38.0</v>
      </c>
      <c r="E45" s="1">
        <f t="shared" si="2"/>
        <v>1.815789474</v>
      </c>
      <c r="F45" s="281" t="s">
        <v>811</v>
      </c>
      <c r="G45" s="299">
        <v>0.30452546296296296</v>
      </c>
      <c r="H45" s="299">
        <v>0.32868055555555553</v>
      </c>
      <c r="I45" s="281"/>
      <c r="J45" s="300">
        <f t="shared" si="3"/>
        <v>35</v>
      </c>
      <c r="K45" s="1" t="b">
        <f t="shared" si="4"/>
        <v>0</v>
      </c>
      <c r="L45" s="1">
        <f t="shared" si="5"/>
        <v>1.65</v>
      </c>
      <c r="M45" s="1">
        <f t="shared" si="6"/>
        <v>1</v>
      </c>
      <c r="N45" s="300">
        <f t="shared" si="7"/>
        <v>35</v>
      </c>
      <c r="O45" s="1">
        <f t="shared" si="8"/>
        <v>125.235</v>
      </c>
      <c r="P45" s="300">
        <f t="shared" si="9"/>
        <v>175</v>
      </c>
      <c r="Q45" s="1">
        <f t="shared" si="10"/>
        <v>125.235</v>
      </c>
      <c r="R45" s="281"/>
      <c r="S45" s="281"/>
      <c r="T45" s="1">
        <f t="shared" si="11"/>
        <v>1</v>
      </c>
      <c r="V45" s="1" t="s">
        <v>1364</v>
      </c>
      <c r="W45" s="1" t="s">
        <v>1584</v>
      </c>
    </row>
    <row r="46" ht="15.75" customHeight="1">
      <c r="A46" s="291">
        <v>46294.0</v>
      </c>
      <c r="B46" s="1">
        <f t="shared" si="1"/>
        <v>46294</v>
      </c>
      <c r="C46" s="281">
        <v>239.0</v>
      </c>
      <c r="D46" s="281">
        <v>49.0</v>
      </c>
      <c r="E46" s="1">
        <f t="shared" si="2"/>
        <v>4.87755102</v>
      </c>
      <c r="F46" s="281" t="s">
        <v>811</v>
      </c>
      <c r="G46" s="299">
        <v>0.32873842592592595</v>
      </c>
      <c r="H46" s="299">
        <v>0.37655092592592593</v>
      </c>
      <c r="I46" s="281"/>
      <c r="J46" s="300">
        <f t="shared" si="3"/>
        <v>69</v>
      </c>
      <c r="K46" s="1" t="b">
        <f t="shared" si="4"/>
        <v>0</v>
      </c>
      <c r="L46" s="1">
        <f t="shared" si="5"/>
        <v>0.65</v>
      </c>
      <c r="M46" s="1">
        <f t="shared" si="6"/>
        <v>1</v>
      </c>
      <c r="N46" s="300">
        <f t="shared" si="7"/>
        <v>69</v>
      </c>
      <c r="O46" s="1">
        <f t="shared" si="8"/>
        <v>170.885</v>
      </c>
      <c r="P46" s="300">
        <f t="shared" si="9"/>
        <v>345</v>
      </c>
      <c r="Q46" s="1">
        <f t="shared" si="10"/>
        <v>170.885</v>
      </c>
      <c r="R46" s="281"/>
      <c r="S46" s="281"/>
      <c r="T46" s="1">
        <f t="shared" si="11"/>
        <v>0</v>
      </c>
      <c r="V46" s="1" t="s">
        <v>938</v>
      </c>
      <c r="W46" s="1" t="s">
        <v>1585</v>
      </c>
    </row>
    <row r="47" ht="15.75" customHeight="1">
      <c r="A47" s="291">
        <v>46294.0</v>
      </c>
      <c r="B47" s="1">
        <f t="shared" si="1"/>
        <v>46294</v>
      </c>
      <c r="C47" s="281">
        <v>88.0</v>
      </c>
      <c r="D47" s="281">
        <v>38.0</v>
      </c>
      <c r="E47" s="1">
        <f t="shared" si="2"/>
        <v>2.315789474</v>
      </c>
      <c r="F47" s="281" t="s">
        <v>811</v>
      </c>
      <c r="G47" s="299">
        <v>0.37680555555555556</v>
      </c>
      <c r="H47" s="299">
        <v>0.4013773148148148</v>
      </c>
      <c r="I47" s="281"/>
      <c r="J47" s="300">
        <f t="shared" si="3"/>
        <v>35</v>
      </c>
      <c r="K47" s="1" t="b">
        <f t="shared" si="4"/>
        <v>0</v>
      </c>
      <c r="L47" s="1">
        <f t="shared" si="5"/>
        <v>1.25</v>
      </c>
      <c r="M47" s="1">
        <f t="shared" si="6"/>
        <v>1</v>
      </c>
      <c r="N47" s="300">
        <f t="shared" si="7"/>
        <v>35</v>
      </c>
      <c r="O47" s="1">
        <f t="shared" si="8"/>
        <v>121</v>
      </c>
      <c r="P47" s="300">
        <f t="shared" si="9"/>
        <v>175</v>
      </c>
      <c r="Q47" s="1">
        <f t="shared" si="10"/>
        <v>121</v>
      </c>
      <c r="R47" s="281"/>
      <c r="S47" s="281"/>
      <c r="T47" s="1">
        <f t="shared" si="11"/>
        <v>0</v>
      </c>
      <c r="V47" s="1" t="s">
        <v>940</v>
      </c>
      <c r="W47" s="1" t="s">
        <v>1586</v>
      </c>
    </row>
    <row r="48" ht="15.75" customHeight="1">
      <c r="A48" s="291">
        <v>46295.0</v>
      </c>
      <c r="B48" s="1">
        <f t="shared" si="1"/>
        <v>46295</v>
      </c>
      <c r="C48" s="281">
        <v>29.0</v>
      </c>
      <c r="D48" s="281">
        <v>27.0</v>
      </c>
      <c r="E48" s="1">
        <f t="shared" si="2"/>
        <v>1.074074074</v>
      </c>
      <c r="F48" s="281" t="s">
        <v>811</v>
      </c>
      <c r="G48" s="299">
        <v>0.3080671296296296</v>
      </c>
      <c r="H48" s="299">
        <v>0.32525462962962964</v>
      </c>
      <c r="I48" s="281"/>
      <c r="J48" s="300">
        <f t="shared" si="3"/>
        <v>25</v>
      </c>
      <c r="K48" s="1" t="b">
        <f t="shared" si="4"/>
        <v>1</v>
      </c>
      <c r="L48" s="1">
        <f t="shared" si="5"/>
        <v>1</v>
      </c>
      <c r="M48" s="1">
        <f t="shared" si="6"/>
        <v>1</v>
      </c>
      <c r="N48" s="300">
        <f t="shared" si="7"/>
        <v>25</v>
      </c>
      <c r="O48" s="1">
        <f t="shared" si="8"/>
        <v>31.9</v>
      </c>
      <c r="P48" s="300">
        <f t="shared" si="9"/>
        <v>125</v>
      </c>
      <c r="Q48" s="1">
        <f t="shared" si="10"/>
        <v>31.9</v>
      </c>
      <c r="R48" s="281"/>
      <c r="S48" s="281"/>
      <c r="T48" s="1">
        <f t="shared" si="11"/>
        <v>1</v>
      </c>
      <c r="V48" s="1" t="s">
        <v>1210</v>
      </c>
      <c r="W48" s="1" t="s">
        <v>1587</v>
      </c>
    </row>
    <row r="49" ht="15.75" customHeight="1">
      <c r="A49" s="291">
        <v>46295.0</v>
      </c>
      <c r="B49" s="1">
        <f t="shared" si="1"/>
        <v>46295</v>
      </c>
      <c r="C49" s="281">
        <v>104.0</v>
      </c>
      <c r="D49" s="281">
        <v>31.0</v>
      </c>
      <c r="E49" s="1">
        <f t="shared" si="2"/>
        <v>3.35483871</v>
      </c>
      <c r="F49" s="281" t="s">
        <v>811</v>
      </c>
      <c r="G49" s="299">
        <v>0.30752314814814813</v>
      </c>
      <c r="H49" s="299">
        <v>0.34836805555555556</v>
      </c>
      <c r="I49" s="281"/>
      <c r="J49" s="300">
        <f t="shared" si="3"/>
        <v>59</v>
      </c>
      <c r="K49" s="1" t="b">
        <f t="shared" si="4"/>
        <v>0</v>
      </c>
      <c r="L49" s="1">
        <f t="shared" si="5"/>
        <v>0.95</v>
      </c>
      <c r="M49" s="1">
        <f t="shared" si="6"/>
        <v>1</v>
      </c>
      <c r="N49" s="300">
        <f t="shared" si="7"/>
        <v>59</v>
      </c>
      <c r="O49" s="1">
        <f t="shared" si="8"/>
        <v>108.68</v>
      </c>
      <c r="P49" s="300">
        <f t="shared" si="9"/>
        <v>295</v>
      </c>
      <c r="Q49" s="1">
        <f t="shared" si="10"/>
        <v>108.68</v>
      </c>
      <c r="R49" s="281"/>
      <c r="S49" s="281"/>
      <c r="T49" s="1">
        <f t="shared" si="11"/>
        <v>0</v>
      </c>
      <c r="V49" s="1" t="s">
        <v>947</v>
      </c>
      <c r="W49" s="1" t="s">
        <v>1588</v>
      </c>
    </row>
    <row r="50" ht="15.75" customHeight="1">
      <c r="A50" s="291">
        <v>46295.0</v>
      </c>
      <c r="B50" s="1">
        <f t="shared" si="1"/>
        <v>46295</v>
      </c>
      <c r="C50" s="281">
        <v>40.0</v>
      </c>
      <c r="D50" s="281">
        <v>28.0</v>
      </c>
      <c r="E50" s="1">
        <f t="shared" si="2"/>
        <v>1.428571429</v>
      </c>
      <c r="F50" s="281" t="s">
        <v>811</v>
      </c>
      <c r="G50" s="299">
        <v>0.3484375</v>
      </c>
      <c r="H50" s="299">
        <v>0.3668402777777778</v>
      </c>
      <c r="I50" s="281"/>
      <c r="J50" s="300">
        <f t="shared" si="3"/>
        <v>27</v>
      </c>
      <c r="K50" s="1" t="b">
        <f t="shared" si="4"/>
        <v>0</v>
      </c>
      <c r="L50" s="1">
        <f t="shared" si="5"/>
        <v>1.65</v>
      </c>
      <c r="M50" s="1">
        <f t="shared" si="6"/>
        <v>1</v>
      </c>
      <c r="N50" s="300">
        <f t="shared" si="7"/>
        <v>27</v>
      </c>
      <c r="O50" s="1">
        <f t="shared" si="8"/>
        <v>72.6</v>
      </c>
      <c r="P50" s="300">
        <f t="shared" si="9"/>
        <v>135</v>
      </c>
      <c r="Q50" s="1">
        <f t="shared" si="10"/>
        <v>72.6</v>
      </c>
      <c r="R50" s="281"/>
      <c r="S50" s="281"/>
      <c r="T50" s="1">
        <f t="shared" si="11"/>
        <v>0</v>
      </c>
      <c r="V50" s="1" t="s">
        <v>949</v>
      </c>
      <c r="W50" s="1" t="s">
        <v>1589</v>
      </c>
    </row>
    <row r="51" ht="15.75" customHeight="1">
      <c r="A51" s="281"/>
      <c r="B51" s="1" t="str">
        <f t="shared" si="1"/>
        <v/>
      </c>
      <c r="C51" s="281"/>
      <c r="D51" s="281"/>
      <c r="E51" s="1" t="str">
        <f t="shared" si="2"/>
        <v/>
      </c>
      <c r="F51" s="281"/>
      <c r="G51" s="281"/>
      <c r="H51" s="281"/>
      <c r="I51" s="281"/>
      <c r="J51" s="1" t="str">
        <f t="shared" si="3"/>
        <v/>
      </c>
      <c r="K51" s="1" t="str">
        <f t="shared" si="4"/>
        <v/>
      </c>
      <c r="L51" s="1" t="str">
        <f t="shared" si="5"/>
        <v/>
      </c>
      <c r="M51" s="1">
        <f t="shared" si="6"/>
        <v>1</v>
      </c>
      <c r="N51" s="1">
        <f t="shared" si="7"/>
        <v>0</v>
      </c>
      <c r="O51" s="1">
        <f t="shared" si="8"/>
        <v>0</v>
      </c>
      <c r="P51" s="1">
        <f t="shared" si="9"/>
        <v>0</v>
      </c>
      <c r="Q51" s="1">
        <f t="shared" si="10"/>
        <v>0</v>
      </c>
      <c r="R51" s="281"/>
      <c r="S51" s="281"/>
      <c r="T51" s="1">
        <f t="shared" si="11"/>
        <v>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5">
      <formula1>"FL,Reach,OP,Swing"</formula1>
    </dataValidation>
  </dataValidations>
  <printOptions/>
  <pageMargins bottom="1.0" footer="0.0" header="0.0" left="0.75" right="0.75" top="1.0"/>
  <pageSetup paperSize="9" orientation="portrait"/>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616</v>
      </c>
      <c r="J1" s="1" t="s">
        <v>575</v>
      </c>
      <c r="K1" s="1">
        <f>Params!B8</f>
        <v>1.1</v>
      </c>
    </row>
    <row r="4">
      <c r="A4" s="279" t="s">
        <v>796</v>
      </c>
      <c r="B4" s="279" t="s">
        <v>740</v>
      </c>
      <c r="C4" s="279" t="s">
        <v>745</v>
      </c>
      <c r="D4" s="279" t="s">
        <v>776</v>
      </c>
      <c r="E4" s="279" t="s">
        <v>797</v>
      </c>
      <c r="F4" s="279" t="s">
        <v>746</v>
      </c>
    </row>
    <row r="5">
      <c r="A5" s="1">
        <f>SUM(K8:K174)</f>
        <v>1576.25</v>
      </c>
      <c r="B5" s="268">
        <v>2887.0</v>
      </c>
      <c r="C5" s="268">
        <v>36.03</v>
      </c>
      <c r="D5" s="1">
        <f>SUM(L8:L174)</f>
        <v>0</v>
      </c>
      <c r="E5" s="1">
        <f>SUM(E8:E174)</f>
        <v>316</v>
      </c>
      <c r="F5" s="1">
        <f>SUM(N8:N174)</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4" si="1">IF(A8="","",INT(A8))</f>
        <v>46266</v>
      </c>
      <c r="C8" s="281" t="s">
        <v>841</v>
      </c>
      <c r="D8" s="281" t="s">
        <v>1590</v>
      </c>
      <c r="E8" s="281">
        <v>3.0</v>
      </c>
      <c r="F8" s="281">
        <v>30.0</v>
      </c>
      <c r="G8" s="281">
        <f t="shared" ref="G8:G174" si="2">HOUR(O8)*60+MINUTE(O8)</f>
        <v>41</v>
      </c>
      <c r="H8" s="1">
        <f t="shared" ref="H8:H174" si="3">IF(N(F8)=0,"",E8/F8)</f>
        <v>0.1</v>
      </c>
      <c r="I8" s="1">
        <f t="shared" ref="I8:I174" si="4">IF(H8="","",LOOKUP(H8,{0,0.05,0.1,0.15,0.2},{0.85,0.95,1,1.05,1.1}))</f>
        <v>1</v>
      </c>
      <c r="J8" s="1">
        <f t="shared" ref="J8:J174" si="5">IF(C8="","",IF(C8="container",1,IF(OR(C8="moving list",C8="consolidation bulk"),1.3,IF(C8="consolidation mix",1.4,1))))</f>
        <v>1</v>
      </c>
      <c r="K8" s="1">
        <f t="shared" ref="K8:K174" si="6">IF(N(F8)=0,0,F8*IF(N(I8)=0,1,I8)*IF(N(J8)=0,1,J8))</f>
        <v>30</v>
      </c>
      <c r="L8" s="281"/>
      <c r="M8" s="281"/>
      <c r="N8" s="1">
        <f>IF(B8="",0,IF(AND(COUNTIF($B$8:B8,B8)=1,COUNTIF('Picking - Fabian'!$B$8:$B$175,B8)=0),1,0))</f>
        <v>0</v>
      </c>
      <c r="O8" s="196">
        <v>0.028715277777777777</v>
      </c>
    </row>
    <row r="9">
      <c r="A9" s="291">
        <v>46266.0</v>
      </c>
      <c r="B9" s="1">
        <f t="shared" si="1"/>
        <v>46266</v>
      </c>
      <c r="C9" s="281" t="s">
        <v>841</v>
      </c>
      <c r="D9" s="281" t="s">
        <v>1591</v>
      </c>
      <c r="E9" s="281">
        <v>15.0</v>
      </c>
      <c r="F9" s="281">
        <v>42.0</v>
      </c>
      <c r="G9" s="281">
        <f t="shared" si="2"/>
        <v>71</v>
      </c>
      <c r="H9" s="1">
        <f t="shared" si="3"/>
        <v>0.3571428571</v>
      </c>
      <c r="I9" s="1">
        <f t="shared" si="4"/>
        <v>1.1</v>
      </c>
      <c r="J9" s="1">
        <f t="shared" si="5"/>
        <v>1</v>
      </c>
      <c r="K9" s="1">
        <f t="shared" si="6"/>
        <v>46.2</v>
      </c>
      <c r="L9" s="281"/>
      <c r="M9" s="281"/>
      <c r="N9" s="1">
        <f>IF(B9="",0,IF(AND(COUNTIF($B$8:B9,B9)=1,COUNTIF('Picking - Fabian'!$B$8:$B$175,B9)=0),1,0))</f>
        <v>0</v>
      </c>
      <c r="O9" s="196">
        <v>0.049756944444444444</v>
      </c>
    </row>
    <row r="10">
      <c r="A10" s="291">
        <v>46268.0</v>
      </c>
      <c r="B10" s="1">
        <f t="shared" si="1"/>
        <v>46268</v>
      </c>
      <c r="C10" s="281" t="s">
        <v>841</v>
      </c>
      <c r="D10" s="281" t="s">
        <v>1592</v>
      </c>
      <c r="E10" s="281">
        <v>1.0</v>
      </c>
      <c r="F10" s="281">
        <v>2.0</v>
      </c>
      <c r="G10" s="281">
        <f t="shared" si="2"/>
        <v>3</v>
      </c>
      <c r="H10" s="1">
        <f t="shared" si="3"/>
        <v>0.5</v>
      </c>
      <c r="I10" s="1">
        <f t="shared" si="4"/>
        <v>1.1</v>
      </c>
      <c r="J10" s="1">
        <f t="shared" si="5"/>
        <v>1</v>
      </c>
      <c r="K10" s="1">
        <f t="shared" si="6"/>
        <v>2.2</v>
      </c>
      <c r="L10" s="281"/>
      <c r="M10" s="281"/>
      <c r="N10" s="1">
        <f>IF(B10="",0,IF(AND(COUNTIF($B$8:B10,B10)=1,COUNTIF('Picking - Fabian'!$B$8:$B$175,B10)=0),1,0))</f>
        <v>0</v>
      </c>
      <c r="O10" s="196">
        <v>0.002488425925925926</v>
      </c>
    </row>
    <row r="11">
      <c r="A11" s="291">
        <v>46268.0</v>
      </c>
      <c r="B11" s="1">
        <f t="shared" si="1"/>
        <v>46268</v>
      </c>
      <c r="C11" s="281" t="s">
        <v>841</v>
      </c>
      <c r="D11" s="281" t="s">
        <v>1593</v>
      </c>
      <c r="E11" s="281">
        <v>2.0</v>
      </c>
      <c r="F11" s="281">
        <v>10.0</v>
      </c>
      <c r="G11" s="281">
        <f t="shared" si="2"/>
        <v>6</v>
      </c>
      <c r="H11" s="1">
        <f t="shared" si="3"/>
        <v>0.2</v>
      </c>
      <c r="I11" s="1">
        <f t="shared" si="4"/>
        <v>1.1</v>
      </c>
      <c r="J11" s="1">
        <f t="shared" si="5"/>
        <v>1</v>
      </c>
      <c r="K11" s="1">
        <f t="shared" si="6"/>
        <v>11</v>
      </c>
      <c r="L11" s="281"/>
      <c r="M11" s="281"/>
      <c r="N11" s="1">
        <f>IF(B11="",0,IF(AND(COUNTIF($B$8:B11,B11)=1,COUNTIF('Picking - Fabian'!$B$8:$B$175,B11)=0),1,0))</f>
        <v>0</v>
      </c>
      <c r="O11" s="196">
        <v>0.0043287037037037035</v>
      </c>
    </row>
    <row r="12">
      <c r="A12" s="291">
        <v>46268.0</v>
      </c>
      <c r="B12" s="1">
        <f t="shared" si="1"/>
        <v>46268</v>
      </c>
      <c r="C12" s="281" t="s">
        <v>841</v>
      </c>
      <c r="D12" s="281" t="s">
        <v>1594</v>
      </c>
      <c r="E12" s="281">
        <v>7.0</v>
      </c>
      <c r="F12" s="281">
        <v>40.0</v>
      </c>
      <c r="G12" s="281">
        <f t="shared" si="2"/>
        <v>46</v>
      </c>
      <c r="H12" s="1">
        <f t="shared" si="3"/>
        <v>0.175</v>
      </c>
      <c r="I12" s="1">
        <f t="shared" si="4"/>
        <v>1.05</v>
      </c>
      <c r="J12" s="1">
        <f t="shared" si="5"/>
        <v>1</v>
      </c>
      <c r="K12" s="1">
        <f t="shared" si="6"/>
        <v>42</v>
      </c>
      <c r="L12" s="281"/>
      <c r="M12" s="281"/>
      <c r="N12" s="1">
        <f>IF(B12="",0,IF(AND(COUNTIF($B$8:B12,B12)=1,COUNTIF('Picking - Fabian'!$B$8:$B$175,B12)=0),1,0))</f>
        <v>0</v>
      </c>
      <c r="O12" s="196">
        <v>0.032511574074074075</v>
      </c>
    </row>
    <row r="13">
      <c r="A13" s="291">
        <v>46269.0</v>
      </c>
      <c r="B13" s="1">
        <f t="shared" si="1"/>
        <v>46269</v>
      </c>
      <c r="C13" s="281" t="s">
        <v>841</v>
      </c>
      <c r="D13" s="281" t="s">
        <v>1595</v>
      </c>
      <c r="E13" s="281">
        <v>3.0</v>
      </c>
      <c r="F13" s="281">
        <v>36.0</v>
      </c>
      <c r="G13" s="281">
        <f t="shared" si="2"/>
        <v>37</v>
      </c>
      <c r="H13" s="1">
        <f t="shared" si="3"/>
        <v>0.08333333333</v>
      </c>
      <c r="I13" s="1">
        <f t="shared" si="4"/>
        <v>0.95</v>
      </c>
      <c r="J13" s="1">
        <f t="shared" si="5"/>
        <v>1</v>
      </c>
      <c r="K13" s="1">
        <f t="shared" si="6"/>
        <v>34.2</v>
      </c>
      <c r="L13" s="281"/>
      <c r="M13" s="281"/>
      <c r="N13" s="1">
        <f>IF(B13="",0,IF(AND(COUNTIF($B$8:B13,B13)=1,COUNTIF('Picking - Fabian'!$B$8:$B$175,B13)=0),1,0))</f>
        <v>0</v>
      </c>
      <c r="O13" s="196">
        <v>0.026319444444444444</v>
      </c>
    </row>
    <row r="14">
      <c r="A14" s="291">
        <v>46269.0</v>
      </c>
      <c r="B14" s="1">
        <f t="shared" si="1"/>
        <v>46269</v>
      </c>
      <c r="C14" s="281" t="s">
        <v>841</v>
      </c>
      <c r="D14" s="281" t="s">
        <v>1596</v>
      </c>
      <c r="E14" s="281">
        <v>4.0</v>
      </c>
      <c r="F14" s="281">
        <v>32.0</v>
      </c>
      <c r="G14" s="281">
        <f t="shared" si="2"/>
        <v>64</v>
      </c>
      <c r="H14" s="1">
        <f t="shared" si="3"/>
        <v>0.125</v>
      </c>
      <c r="I14" s="1">
        <f t="shared" si="4"/>
        <v>1</v>
      </c>
      <c r="J14" s="1">
        <f t="shared" si="5"/>
        <v>1</v>
      </c>
      <c r="K14" s="1">
        <f t="shared" si="6"/>
        <v>32</v>
      </c>
      <c r="L14" s="281"/>
      <c r="M14" s="281"/>
      <c r="N14" s="1">
        <f>IF(B14="",0,IF(AND(COUNTIF($B$8:B14,B14)=1,COUNTIF('Picking - Fabian'!$B$8:$B$175,B14)=0),1,0))</f>
        <v>0</v>
      </c>
      <c r="O14" s="196">
        <v>0.04466435185185185</v>
      </c>
    </row>
    <row r="15">
      <c r="A15" s="291">
        <v>46273.0</v>
      </c>
      <c r="B15" s="1">
        <f t="shared" si="1"/>
        <v>46273</v>
      </c>
      <c r="C15" s="281" t="s">
        <v>841</v>
      </c>
      <c r="D15" s="281" t="s">
        <v>1597</v>
      </c>
      <c r="E15" s="281">
        <v>2.0</v>
      </c>
      <c r="F15" s="281">
        <v>15.0</v>
      </c>
      <c r="G15" s="281">
        <f t="shared" si="2"/>
        <v>15</v>
      </c>
      <c r="H15" s="1">
        <f t="shared" si="3"/>
        <v>0.1333333333</v>
      </c>
      <c r="I15" s="1">
        <f t="shared" si="4"/>
        <v>1</v>
      </c>
      <c r="J15" s="1">
        <f t="shared" si="5"/>
        <v>1</v>
      </c>
      <c r="K15" s="1">
        <f t="shared" si="6"/>
        <v>15</v>
      </c>
      <c r="L15" s="281"/>
      <c r="M15" s="281"/>
      <c r="N15" s="1">
        <f>IF(B15="",0,IF(AND(COUNTIF($B$8:B15,B15)=1,COUNTIF('Picking - Fabian'!$B$8:$B$175,B15)=0),1,0))</f>
        <v>0</v>
      </c>
      <c r="O15" s="196">
        <v>0.010613425925925925</v>
      </c>
    </row>
    <row r="16">
      <c r="A16" s="291">
        <v>46273.0</v>
      </c>
      <c r="B16" s="1">
        <f t="shared" si="1"/>
        <v>46273</v>
      </c>
      <c r="C16" s="281" t="s">
        <v>841</v>
      </c>
      <c r="D16" s="281" t="s">
        <v>1598</v>
      </c>
      <c r="E16" s="281">
        <v>1.0</v>
      </c>
      <c r="F16" s="281">
        <v>26.0</v>
      </c>
      <c r="G16" s="281">
        <f t="shared" si="2"/>
        <v>24</v>
      </c>
      <c r="H16" s="1">
        <f t="shared" si="3"/>
        <v>0.03846153846</v>
      </c>
      <c r="I16" s="1">
        <f t="shared" si="4"/>
        <v>0.85</v>
      </c>
      <c r="J16" s="1">
        <f t="shared" si="5"/>
        <v>1</v>
      </c>
      <c r="K16" s="1">
        <f t="shared" si="6"/>
        <v>22.1</v>
      </c>
      <c r="L16" s="281"/>
      <c r="M16" s="281"/>
      <c r="N16" s="1">
        <f>IF(B16="",0,IF(AND(COUNTIF($B$8:B16,B16)=1,COUNTIF('Picking - Fabian'!$B$8:$B$175,B16)=0),1,0))</f>
        <v>0</v>
      </c>
      <c r="O16" s="196">
        <v>0.017118055555555556</v>
      </c>
    </row>
    <row r="17">
      <c r="A17" s="291">
        <v>46273.0</v>
      </c>
      <c r="B17" s="1">
        <f t="shared" si="1"/>
        <v>46273</v>
      </c>
      <c r="C17" s="281" t="s">
        <v>841</v>
      </c>
      <c r="D17" s="281" t="s">
        <v>1599</v>
      </c>
      <c r="E17" s="281">
        <v>15.0</v>
      </c>
      <c r="F17" s="281">
        <v>24.0</v>
      </c>
      <c r="G17" s="281">
        <f t="shared" si="2"/>
        <v>156</v>
      </c>
      <c r="H17" s="1">
        <f t="shared" si="3"/>
        <v>0.625</v>
      </c>
      <c r="I17" s="1">
        <f t="shared" si="4"/>
        <v>1.1</v>
      </c>
      <c r="J17" s="1">
        <f t="shared" si="5"/>
        <v>1</v>
      </c>
      <c r="K17" s="1">
        <f t="shared" si="6"/>
        <v>26.4</v>
      </c>
      <c r="L17" s="281"/>
      <c r="M17" s="281"/>
      <c r="N17" s="1">
        <f>IF(B17="",0,IF(AND(COUNTIF($B$8:B17,B17)=1,COUNTIF('Picking - Fabian'!$B$8:$B$175,B17)=0),1,0))</f>
        <v>0</v>
      </c>
      <c r="O17" s="196">
        <v>0.10878472222222223</v>
      </c>
    </row>
    <row r="18">
      <c r="A18" s="291">
        <v>46274.0</v>
      </c>
      <c r="B18" s="1">
        <f t="shared" si="1"/>
        <v>46274</v>
      </c>
      <c r="C18" s="281" t="s">
        <v>841</v>
      </c>
      <c r="D18" s="281" t="s">
        <v>1600</v>
      </c>
      <c r="E18" s="281">
        <v>1.0</v>
      </c>
      <c r="F18" s="281">
        <v>29.0</v>
      </c>
      <c r="G18" s="281">
        <f t="shared" si="2"/>
        <v>35</v>
      </c>
      <c r="H18" s="1">
        <f t="shared" si="3"/>
        <v>0.03448275862</v>
      </c>
      <c r="I18" s="1">
        <f t="shared" si="4"/>
        <v>0.85</v>
      </c>
      <c r="J18" s="1">
        <f t="shared" si="5"/>
        <v>1</v>
      </c>
      <c r="K18" s="1">
        <f t="shared" si="6"/>
        <v>24.65</v>
      </c>
      <c r="L18" s="281"/>
      <c r="M18" s="281"/>
      <c r="N18" s="1">
        <f>IF(B18="",0,IF(AND(COUNTIF($B$8:B18,B18)=1,COUNTIF('Picking - Fabian'!$B$8:$B$175,B18)=0),1,0))</f>
        <v>0</v>
      </c>
      <c r="O18" s="196">
        <v>0.024918981481481483</v>
      </c>
    </row>
    <row r="19">
      <c r="A19" s="291">
        <v>46274.0</v>
      </c>
      <c r="B19" s="1">
        <f t="shared" si="1"/>
        <v>46274</v>
      </c>
      <c r="C19" s="281" t="s">
        <v>841</v>
      </c>
      <c r="D19" s="281" t="s">
        <v>1601</v>
      </c>
      <c r="E19" s="281">
        <v>8.0</v>
      </c>
      <c r="F19" s="281">
        <v>41.0</v>
      </c>
      <c r="G19" s="281">
        <f t="shared" si="2"/>
        <v>57</v>
      </c>
      <c r="H19" s="1">
        <f t="shared" si="3"/>
        <v>0.1951219512</v>
      </c>
      <c r="I19" s="1">
        <f t="shared" si="4"/>
        <v>1.05</v>
      </c>
      <c r="J19" s="1">
        <f t="shared" si="5"/>
        <v>1</v>
      </c>
      <c r="K19" s="1">
        <f t="shared" si="6"/>
        <v>43.05</v>
      </c>
      <c r="L19" s="281"/>
      <c r="M19" s="281"/>
      <c r="N19" s="1">
        <f>IF(B19="",0,IF(AND(COUNTIF($B$8:B19,B19)=1,COUNTIF('Picking - Fabian'!$B$8:$B$175,B19)=0),1,0))</f>
        <v>0</v>
      </c>
      <c r="O19" s="196">
        <v>0.04009259259259259</v>
      </c>
    </row>
    <row r="20">
      <c r="A20" s="291">
        <v>46274.0</v>
      </c>
      <c r="B20" s="1">
        <f t="shared" si="1"/>
        <v>46274</v>
      </c>
      <c r="C20" s="281" t="s">
        <v>841</v>
      </c>
      <c r="D20" s="281" t="s">
        <v>1602</v>
      </c>
      <c r="E20" s="281">
        <v>23.0</v>
      </c>
      <c r="F20" s="281">
        <v>49.0</v>
      </c>
      <c r="G20" s="281">
        <f t="shared" si="2"/>
        <v>158</v>
      </c>
      <c r="H20" s="1">
        <f t="shared" si="3"/>
        <v>0.4693877551</v>
      </c>
      <c r="I20" s="1">
        <f t="shared" si="4"/>
        <v>1.1</v>
      </c>
      <c r="J20" s="1">
        <f t="shared" si="5"/>
        <v>1</v>
      </c>
      <c r="K20" s="1">
        <f t="shared" si="6"/>
        <v>53.9</v>
      </c>
      <c r="L20" s="281"/>
      <c r="M20" s="281"/>
      <c r="N20" s="1">
        <f>IF(B20="",0,IF(AND(COUNTIF($B$8:B20,B20)=1,COUNTIF('Picking - Fabian'!$B$8:$B$175,B20)=0),1,0))</f>
        <v>0</v>
      </c>
      <c r="O20" s="196">
        <v>0.1100462962962963</v>
      </c>
    </row>
    <row r="21" ht="15.75" customHeight="1">
      <c r="A21" s="291">
        <v>46275.0</v>
      </c>
      <c r="B21" s="1">
        <f t="shared" si="1"/>
        <v>46275</v>
      </c>
      <c r="C21" s="281" t="s">
        <v>841</v>
      </c>
      <c r="D21" s="281" t="s">
        <v>1603</v>
      </c>
      <c r="E21" s="281">
        <v>10.0</v>
      </c>
      <c r="F21" s="281">
        <v>22.0</v>
      </c>
      <c r="G21" s="281">
        <f t="shared" si="2"/>
        <v>66</v>
      </c>
      <c r="H21" s="1">
        <f t="shared" si="3"/>
        <v>0.4545454545</v>
      </c>
      <c r="I21" s="1">
        <f t="shared" si="4"/>
        <v>1.1</v>
      </c>
      <c r="J21" s="1">
        <f t="shared" si="5"/>
        <v>1</v>
      </c>
      <c r="K21" s="1">
        <f t="shared" si="6"/>
        <v>24.2</v>
      </c>
      <c r="L21" s="281"/>
      <c r="M21" s="281"/>
      <c r="N21" s="1">
        <f>IF(B21="",0,IF(AND(COUNTIF($B$8:B21,B21)=1,COUNTIF('Picking - Fabian'!$B$8:$B$175,B21)=0),1,0))</f>
        <v>0</v>
      </c>
      <c r="O21" s="196">
        <v>0.046064814814814815</v>
      </c>
    </row>
    <row r="22" ht="15.75" customHeight="1">
      <c r="A22" s="291">
        <v>46275.0</v>
      </c>
      <c r="B22" s="1">
        <f t="shared" si="1"/>
        <v>46275</v>
      </c>
      <c r="C22" s="281" t="s">
        <v>841</v>
      </c>
      <c r="D22" s="281" t="s">
        <v>1604</v>
      </c>
      <c r="E22" s="281">
        <v>7.0</v>
      </c>
      <c r="F22" s="281">
        <v>37.0</v>
      </c>
      <c r="G22" s="281">
        <f t="shared" si="2"/>
        <v>70</v>
      </c>
      <c r="H22" s="1">
        <f t="shared" si="3"/>
        <v>0.1891891892</v>
      </c>
      <c r="I22" s="1">
        <f t="shared" si="4"/>
        <v>1.05</v>
      </c>
      <c r="J22" s="1">
        <f t="shared" si="5"/>
        <v>1</v>
      </c>
      <c r="K22" s="1">
        <f t="shared" si="6"/>
        <v>38.85</v>
      </c>
      <c r="L22" s="281"/>
      <c r="M22" s="281"/>
      <c r="N22" s="1">
        <f>IF(B22="",0,IF(AND(COUNTIF($B$8:B22,B22)=1,COUNTIF('Picking - Fabian'!$B$8:$B$175,B22)=0),1,0))</f>
        <v>0</v>
      </c>
      <c r="O22" s="196">
        <v>0.048657407407407406</v>
      </c>
    </row>
    <row r="23" ht="15.75" customHeight="1">
      <c r="A23" s="291">
        <v>46276.0</v>
      </c>
      <c r="B23" s="1">
        <f t="shared" si="1"/>
        <v>46276</v>
      </c>
      <c r="C23" s="281" t="s">
        <v>841</v>
      </c>
      <c r="D23" s="281" t="s">
        <v>1605</v>
      </c>
      <c r="E23" s="281">
        <v>19.0</v>
      </c>
      <c r="F23" s="281">
        <v>50.0</v>
      </c>
      <c r="G23" s="281">
        <f t="shared" si="2"/>
        <v>179</v>
      </c>
      <c r="H23" s="1">
        <f t="shared" si="3"/>
        <v>0.38</v>
      </c>
      <c r="I23" s="1">
        <f t="shared" si="4"/>
        <v>1.1</v>
      </c>
      <c r="J23" s="1">
        <f t="shared" si="5"/>
        <v>1</v>
      </c>
      <c r="K23" s="1">
        <f t="shared" si="6"/>
        <v>55</v>
      </c>
      <c r="L23" s="281"/>
      <c r="M23" s="281"/>
      <c r="N23" s="1">
        <f>IF(B23="",0,IF(AND(COUNTIF($B$8:B23,B23)=1,COUNTIF('Picking - Fabian'!$B$8:$B$175,B23)=0),1,0))</f>
        <v>0</v>
      </c>
      <c r="O23" s="196">
        <v>0.12451388888888888</v>
      </c>
    </row>
    <row r="24" ht="15.75" customHeight="1">
      <c r="A24" s="291">
        <v>46278.0</v>
      </c>
      <c r="B24" s="1">
        <f t="shared" si="1"/>
        <v>46278</v>
      </c>
      <c r="C24" s="281" t="s">
        <v>841</v>
      </c>
      <c r="D24" s="281" t="s">
        <v>1606</v>
      </c>
      <c r="E24" s="281">
        <v>6.0</v>
      </c>
      <c r="F24" s="281">
        <v>40.0</v>
      </c>
      <c r="G24" s="281">
        <f t="shared" si="2"/>
        <v>52</v>
      </c>
      <c r="H24" s="1">
        <f t="shared" si="3"/>
        <v>0.15</v>
      </c>
      <c r="I24" s="1">
        <f t="shared" si="4"/>
        <v>1.05</v>
      </c>
      <c r="J24" s="1">
        <f t="shared" si="5"/>
        <v>1</v>
      </c>
      <c r="K24" s="1">
        <f t="shared" si="6"/>
        <v>42</v>
      </c>
      <c r="L24" s="281"/>
      <c r="M24" s="281"/>
      <c r="N24" s="1">
        <f>IF(B24="",0,IF(AND(COUNTIF($B$8:B24,B24)=1,COUNTIF('Picking - Fabian'!$B$8:$B$175,B24)=0),1,0))</f>
        <v>0</v>
      </c>
      <c r="O24" s="196">
        <v>0.03633101851851852</v>
      </c>
    </row>
    <row r="25" ht="15.75" customHeight="1">
      <c r="A25" s="291">
        <v>46279.0</v>
      </c>
      <c r="B25" s="1">
        <f t="shared" si="1"/>
        <v>46279</v>
      </c>
      <c r="C25" s="281" t="s">
        <v>841</v>
      </c>
      <c r="D25" s="281" t="s">
        <v>1607</v>
      </c>
      <c r="E25" s="281">
        <v>1.0</v>
      </c>
      <c r="F25" s="281">
        <v>32.0</v>
      </c>
      <c r="G25" s="281">
        <f t="shared" si="2"/>
        <v>33</v>
      </c>
      <c r="H25" s="1">
        <f t="shared" si="3"/>
        <v>0.03125</v>
      </c>
      <c r="I25" s="1">
        <f t="shared" si="4"/>
        <v>0.85</v>
      </c>
      <c r="J25" s="1">
        <f t="shared" si="5"/>
        <v>1</v>
      </c>
      <c r="K25" s="1">
        <f t="shared" si="6"/>
        <v>27.2</v>
      </c>
      <c r="L25" s="281"/>
      <c r="M25" s="281"/>
      <c r="N25" s="1">
        <f>IF(B25="",0,IF(AND(COUNTIF($B$8:B25,B25)=1,COUNTIF('Picking - Fabian'!$B$8:$B$175,B25)=0),1,0))</f>
        <v>0</v>
      </c>
      <c r="O25" s="196">
        <v>0.023148148148148147</v>
      </c>
    </row>
    <row r="26" ht="15.75" customHeight="1">
      <c r="A26" s="291">
        <v>46280.0</v>
      </c>
      <c r="B26" s="1">
        <f t="shared" si="1"/>
        <v>46280</v>
      </c>
      <c r="C26" s="281" t="s">
        <v>841</v>
      </c>
      <c r="D26" s="281" t="s">
        <v>1608</v>
      </c>
      <c r="E26" s="281">
        <v>7.0</v>
      </c>
      <c r="F26" s="281">
        <v>15.0</v>
      </c>
      <c r="G26" s="281">
        <f t="shared" si="2"/>
        <v>54</v>
      </c>
      <c r="H26" s="1">
        <f t="shared" si="3"/>
        <v>0.4666666667</v>
      </c>
      <c r="I26" s="1">
        <f t="shared" si="4"/>
        <v>1.1</v>
      </c>
      <c r="J26" s="1">
        <f t="shared" si="5"/>
        <v>1</v>
      </c>
      <c r="K26" s="1">
        <f t="shared" si="6"/>
        <v>16.5</v>
      </c>
      <c r="L26" s="281"/>
      <c r="M26" s="281"/>
      <c r="N26" s="1">
        <f>IF(B26="",0,IF(AND(COUNTIF($B$8:B26,B26)=1,COUNTIF('Picking - Fabian'!$B$8:$B$175,B26)=0),1,0))</f>
        <v>0</v>
      </c>
      <c r="O26" s="196">
        <v>0.03792824074074074</v>
      </c>
    </row>
    <row r="27" ht="15.75" customHeight="1">
      <c r="A27" s="291">
        <v>46280.0</v>
      </c>
      <c r="B27" s="1">
        <f t="shared" si="1"/>
        <v>46280</v>
      </c>
      <c r="C27" s="281" t="s">
        <v>841</v>
      </c>
      <c r="D27" s="281" t="s">
        <v>1609</v>
      </c>
      <c r="E27" s="281">
        <v>9.0</v>
      </c>
      <c r="F27" s="281">
        <v>41.0</v>
      </c>
      <c r="G27" s="281">
        <f t="shared" si="2"/>
        <v>73</v>
      </c>
      <c r="H27" s="1">
        <f t="shared" si="3"/>
        <v>0.2195121951</v>
      </c>
      <c r="I27" s="1">
        <f t="shared" si="4"/>
        <v>1.1</v>
      </c>
      <c r="J27" s="1">
        <f t="shared" si="5"/>
        <v>1</v>
      </c>
      <c r="K27" s="1">
        <f t="shared" si="6"/>
        <v>45.1</v>
      </c>
      <c r="L27" s="281"/>
      <c r="M27" s="281"/>
      <c r="N27" s="1">
        <f>IF(B27="",0,IF(AND(COUNTIF($B$8:B27,B27)=1,COUNTIF('Picking - Fabian'!$B$8:$B$175,B27)=0),1,0))</f>
        <v>0</v>
      </c>
      <c r="O27" s="196">
        <v>0.05078703703703704</v>
      </c>
    </row>
    <row r="28" ht="15.75" customHeight="1">
      <c r="A28" s="291">
        <v>46281.0</v>
      </c>
      <c r="B28" s="1">
        <f t="shared" si="1"/>
        <v>46281</v>
      </c>
      <c r="C28" s="281" t="s">
        <v>841</v>
      </c>
      <c r="D28" s="281" t="s">
        <v>1610</v>
      </c>
      <c r="E28" s="281">
        <v>3.0</v>
      </c>
      <c r="F28" s="281">
        <v>30.0</v>
      </c>
      <c r="G28" s="281">
        <f t="shared" si="2"/>
        <v>42</v>
      </c>
      <c r="H28" s="1">
        <f t="shared" si="3"/>
        <v>0.1</v>
      </c>
      <c r="I28" s="1">
        <f t="shared" si="4"/>
        <v>1</v>
      </c>
      <c r="J28" s="1">
        <f t="shared" si="5"/>
        <v>1</v>
      </c>
      <c r="K28" s="1">
        <f t="shared" si="6"/>
        <v>30</v>
      </c>
      <c r="L28" s="281"/>
      <c r="M28" s="281"/>
      <c r="N28" s="1">
        <f>IF(B28="",0,IF(AND(COUNTIF($B$8:B28,B28)=1,COUNTIF('Picking - Fabian'!$B$8:$B$175,B28)=0),1,0))</f>
        <v>0</v>
      </c>
      <c r="O28" s="196">
        <v>0.02960648148148148</v>
      </c>
    </row>
    <row r="29" ht="15.75" customHeight="1">
      <c r="A29" s="291">
        <v>46281.0</v>
      </c>
      <c r="B29" s="1">
        <f t="shared" si="1"/>
        <v>46281</v>
      </c>
      <c r="C29" s="281" t="s">
        <v>841</v>
      </c>
      <c r="D29" s="281" t="s">
        <v>1611</v>
      </c>
      <c r="E29" s="281">
        <v>2.0</v>
      </c>
      <c r="F29" s="281">
        <v>5.0</v>
      </c>
      <c r="G29" s="281">
        <f t="shared" si="2"/>
        <v>44</v>
      </c>
      <c r="H29" s="1">
        <f t="shared" si="3"/>
        <v>0.4</v>
      </c>
      <c r="I29" s="1">
        <f t="shared" si="4"/>
        <v>1.1</v>
      </c>
      <c r="J29" s="1">
        <f t="shared" si="5"/>
        <v>1</v>
      </c>
      <c r="K29" s="1">
        <f t="shared" si="6"/>
        <v>5.5</v>
      </c>
      <c r="L29" s="281"/>
      <c r="M29" s="281"/>
      <c r="N29" s="1">
        <f>IF(B29="",0,IF(AND(COUNTIF($B$8:B29,B29)=1,COUNTIF('Picking - Fabian'!$B$8:$B$175,B29)=0),1,0))</f>
        <v>0</v>
      </c>
      <c r="O29" s="196">
        <v>0.030625</v>
      </c>
    </row>
    <row r="30" ht="15.75" customHeight="1">
      <c r="A30" s="291">
        <v>46282.0</v>
      </c>
      <c r="B30" s="1">
        <f t="shared" si="1"/>
        <v>46282</v>
      </c>
      <c r="C30" s="281" t="s">
        <v>841</v>
      </c>
      <c r="D30" s="281" t="s">
        <v>1612</v>
      </c>
      <c r="E30" s="281">
        <v>1.0</v>
      </c>
      <c r="F30" s="281">
        <v>19.0</v>
      </c>
      <c r="G30" s="281">
        <f t="shared" si="2"/>
        <v>18</v>
      </c>
      <c r="H30" s="1">
        <f t="shared" si="3"/>
        <v>0.05263157895</v>
      </c>
      <c r="I30" s="1">
        <f t="shared" si="4"/>
        <v>0.95</v>
      </c>
      <c r="J30" s="1">
        <f t="shared" si="5"/>
        <v>1</v>
      </c>
      <c r="K30" s="1">
        <f t="shared" si="6"/>
        <v>18.05</v>
      </c>
      <c r="L30" s="281"/>
      <c r="M30" s="281"/>
      <c r="N30" s="1">
        <f>IF(B30="",0,IF(AND(COUNTIF($B$8:B30,B30)=1,COUNTIF('Picking - Fabian'!$B$8:$B$175,B30)=0),1,0))</f>
        <v>0</v>
      </c>
      <c r="O30" s="196">
        <v>0.012800925925925926</v>
      </c>
    </row>
    <row r="31" ht="15.75" customHeight="1">
      <c r="A31" s="291">
        <v>46282.0</v>
      </c>
      <c r="B31" s="1">
        <f t="shared" si="1"/>
        <v>46282</v>
      </c>
      <c r="C31" s="281" t="s">
        <v>841</v>
      </c>
      <c r="D31" s="281" t="s">
        <v>1613</v>
      </c>
      <c r="E31" s="281">
        <v>4.0</v>
      </c>
      <c r="F31" s="281">
        <v>4.0</v>
      </c>
      <c r="G31" s="281">
        <f t="shared" si="2"/>
        <v>20</v>
      </c>
      <c r="H31" s="1">
        <f t="shared" si="3"/>
        <v>1</v>
      </c>
      <c r="I31" s="1">
        <f t="shared" si="4"/>
        <v>1.1</v>
      </c>
      <c r="J31" s="1">
        <f t="shared" si="5"/>
        <v>1</v>
      </c>
      <c r="K31" s="1">
        <f t="shared" si="6"/>
        <v>4.4</v>
      </c>
      <c r="L31" s="281"/>
      <c r="M31" s="281"/>
      <c r="N31" s="1">
        <f>IF(B31="",0,IF(AND(COUNTIF($B$8:B31,B31)=1,COUNTIF('Picking - Fabian'!$B$8:$B$175,B31)=0),1,0))</f>
        <v>0</v>
      </c>
      <c r="O31" s="196">
        <v>0.014363425925925925</v>
      </c>
    </row>
    <row r="32" ht="15.75" customHeight="1">
      <c r="A32" s="291">
        <v>46282.0</v>
      </c>
      <c r="B32" s="1">
        <f t="shared" si="1"/>
        <v>46282</v>
      </c>
      <c r="C32" s="281" t="s">
        <v>841</v>
      </c>
      <c r="D32" s="281" t="s">
        <v>1616</v>
      </c>
      <c r="E32" s="281">
        <v>2.0</v>
      </c>
      <c r="F32" s="281">
        <v>15.0</v>
      </c>
      <c r="G32" s="281">
        <f t="shared" si="2"/>
        <v>27</v>
      </c>
      <c r="H32" s="1">
        <f t="shared" si="3"/>
        <v>0.1333333333</v>
      </c>
      <c r="I32" s="1">
        <f t="shared" si="4"/>
        <v>1</v>
      </c>
      <c r="J32" s="1">
        <f t="shared" si="5"/>
        <v>1</v>
      </c>
      <c r="K32" s="1">
        <f t="shared" si="6"/>
        <v>15</v>
      </c>
      <c r="L32" s="281"/>
      <c r="M32" s="281"/>
      <c r="N32" s="1">
        <f>IF(B32="",0,IF(AND(COUNTIF($B$8:B32,B32)=1,COUNTIF('Picking - Fabian'!$B$8:$B$175,B32)=0),1,0))</f>
        <v>0</v>
      </c>
      <c r="O32" s="196">
        <v>0.01934027777777778</v>
      </c>
    </row>
    <row r="33" ht="15.75" customHeight="1">
      <c r="A33" s="291">
        <v>46283.0</v>
      </c>
      <c r="B33" s="1">
        <f t="shared" si="1"/>
        <v>46283</v>
      </c>
      <c r="C33" s="281" t="s">
        <v>841</v>
      </c>
      <c r="D33" s="281" t="s">
        <v>1618</v>
      </c>
      <c r="E33" s="281">
        <v>4.0</v>
      </c>
      <c r="F33" s="281">
        <v>35.0</v>
      </c>
      <c r="G33" s="281">
        <f t="shared" si="2"/>
        <v>46</v>
      </c>
      <c r="H33" s="1">
        <f t="shared" si="3"/>
        <v>0.1142857143</v>
      </c>
      <c r="I33" s="1">
        <f t="shared" si="4"/>
        <v>1</v>
      </c>
      <c r="J33" s="1">
        <f t="shared" si="5"/>
        <v>1</v>
      </c>
      <c r="K33" s="1">
        <f t="shared" si="6"/>
        <v>35</v>
      </c>
      <c r="L33" s="281"/>
      <c r="M33" s="281"/>
      <c r="N33" s="1">
        <f>IF(B33="",0,IF(AND(COUNTIF($B$8:B33,B33)=1,COUNTIF('Picking - Fabian'!$B$8:$B$175,B33)=0),1,0))</f>
        <v>0</v>
      </c>
      <c r="O33" s="196">
        <v>0.03208333333333333</v>
      </c>
    </row>
    <row r="34" ht="15.75" customHeight="1">
      <c r="A34" s="291">
        <v>46283.0</v>
      </c>
      <c r="B34" s="1">
        <f t="shared" si="1"/>
        <v>46283</v>
      </c>
      <c r="C34" s="281" t="s">
        <v>841</v>
      </c>
      <c r="D34" s="281" t="s">
        <v>1620</v>
      </c>
      <c r="E34" s="281">
        <v>10.0</v>
      </c>
      <c r="F34" s="281">
        <v>40.0</v>
      </c>
      <c r="G34" s="281">
        <f t="shared" si="2"/>
        <v>96</v>
      </c>
      <c r="H34" s="1">
        <f t="shared" si="3"/>
        <v>0.25</v>
      </c>
      <c r="I34" s="1">
        <f t="shared" si="4"/>
        <v>1.1</v>
      </c>
      <c r="J34" s="1">
        <f t="shared" si="5"/>
        <v>1</v>
      </c>
      <c r="K34" s="1">
        <f t="shared" si="6"/>
        <v>44</v>
      </c>
      <c r="L34" s="281"/>
      <c r="M34" s="281"/>
      <c r="N34" s="1">
        <f>IF(B34="",0,IF(AND(COUNTIF($B$8:B34,B34)=1,COUNTIF('Picking - Fabian'!$B$8:$B$175,B34)=0),1,0))</f>
        <v>0</v>
      </c>
      <c r="O34" s="196">
        <v>0.06711805555555556</v>
      </c>
    </row>
    <row r="35" ht="15.75" customHeight="1">
      <c r="A35" s="291">
        <v>46286.0</v>
      </c>
      <c r="B35" s="1">
        <f t="shared" si="1"/>
        <v>46286</v>
      </c>
      <c r="C35" s="281" t="s">
        <v>841</v>
      </c>
      <c r="D35" s="281" t="s">
        <v>1622</v>
      </c>
      <c r="E35" s="281">
        <v>4.0</v>
      </c>
      <c r="F35" s="281">
        <v>37.0</v>
      </c>
      <c r="G35" s="281">
        <f t="shared" si="2"/>
        <v>46</v>
      </c>
      <c r="H35" s="1">
        <f t="shared" si="3"/>
        <v>0.1081081081</v>
      </c>
      <c r="I35" s="1">
        <f t="shared" si="4"/>
        <v>1</v>
      </c>
      <c r="J35" s="1">
        <f t="shared" si="5"/>
        <v>1</v>
      </c>
      <c r="K35" s="1">
        <f t="shared" si="6"/>
        <v>37</v>
      </c>
      <c r="L35" s="281"/>
      <c r="M35" s="281"/>
      <c r="N35" s="1">
        <f>IF(B35="",0,IF(AND(COUNTIF($B$8:B35,B35)=1,COUNTIF('Picking - Fabian'!$B$8:$B$175,B35)=0),1,0))</f>
        <v>0</v>
      </c>
      <c r="O35" s="196">
        <v>0.031956018518518516</v>
      </c>
    </row>
    <row r="36" ht="15.75" customHeight="1">
      <c r="A36" s="291">
        <v>46286.0</v>
      </c>
      <c r="B36" s="1">
        <f t="shared" si="1"/>
        <v>46286</v>
      </c>
      <c r="C36" s="281" t="s">
        <v>841</v>
      </c>
      <c r="D36" s="281" t="s">
        <v>1157</v>
      </c>
      <c r="E36" s="281">
        <v>5.0</v>
      </c>
      <c r="F36" s="281">
        <v>19.0</v>
      </c>
      <c r="G36" s="281">
        <f t="shared" si="2"/>
        <v>55</v>
      </c>
      <c r="H36" s="1">
        <f t="shared" si="3"/>
        <v>0.2631578947</v>
      </c>
      <c r="I36" s="1">
        <f t="shared" si="4"/>
        <v>1.1</v>
      </c>
      <c r="J36" s="1">
        <f t="shared" si="5"/>
        <v>1</v>
      </c>
      <c r="K36" s="1">
        <f t="shared" si="6"/>
        <v>20.9</v>
      </c>
      <c r="L36" s="281"/>
      <c r="M36" s="281"/>
      <c r="N36" s="1">
        <f>IF(B36="",0,IF(AND(COUNTIF($B$8:B36,B36)=1,COUNTIF('Picking - Fabian'!$B$8:$B$175,B36)=0),1,0))</f>
        <v>0</v>
      </c>
      <c r="O36" s="196">
        <v>0.03832175925925926</v>
      </c>
    </row>
    <row r="37" ht="15.75" customHeight="1">
      <c r="A37" s="291">
        <v>46287.0</v>
      </c>
      <c r="B37" s="1">
        <f t="shared" si="1"/>
        <v>46287</v>
      </c>
      <c r="C37" s="281" t="s">
        <v>841</v>
      </c>
      <c r="D37" s="281" t="s">
        <v>1626</v>
      </c>
      <c r="E37" s="281">
        <v>3.0</v>
      </c>
      <c r="F37" s="281">
        <v>16.0</v>
      </c>
      <c r="G37" s="281">
        <f t="shared" si="2"/>
        <v>20</v>
      </c>
      <c r="H37" s="1">
        <f t="shared" si="3"/>
        <v>0.1875</v>
      </c>
      <c r="I37" s="1">
        <f t="shared" si="4"/>
        <v>1.05</v>
      </c>
      <c r="J37" s="1">
        <f t="shared" si="5"/>
        <v>1</v>
      </c>
      <c r="K37" s="1">
        <f t="shared" si="6"/>
        <v>16.8</v>
      </c>
      <c r="L37" s="281"/>
      <c r="M37" s="281"/>
      <c r="N37" s="1">
        <f>IF(B37="",0,IF(AND(COUNTIF($B$8:B37,B37)=1,COUNTIF('Picking - Fabian'!$B$8:$B$175,B37)=0),1,0))</f>
        <v>0</v>
      </c>
      <c r="O37" s="196">
        <v>0.014490740740740742</v>
      </c>
    </row>
    <row r="38" ht="15.75" customHeight="1">
      <c r="A38" s="291">
        <v>46287.0</v>
      </c>
      <c r="B38" s="1">
        <f t="shared" si="1"/>
        <v>46287</v>
      </c>
      <c r="C38" s="281" t="s">
        <v>841</v>
      </c>
      <c r="D38" s="281" t="s">
        <v>1629</v>
      </c>
      <c r="E38" s="281">
        <v>7.0</v>
      </c>
      <c r="F38" s="281">
        <v>23.0</v>
      </c>
      <c r="G38" s="281">
        <f t="shared" si="2"/>
        <v>67</v>
      </c>
      <c r="H38" s="1">
        <f t="shared" si="3"/>
        <v>0.3043478261</v>
      </c>
      <c r="I38" s="1">
        <f t="shared" si="4"/>
        <v>1.1</v>
      </c>
      <c r="J38" s="1">
        <f t="shared" si="5"/>
        <v>1</v>
      </c>
      <c r="K38" s="1">
        <f t="shared" si="6"/>
        <v>25.3</v>
      </c>
      <c r="L38" s="281"/>
      <c r="M38" s="281"/>
      <c r="N38" s="1">
        <f>IF(B38="",0,IF(AND(COUNTIF($B$8:B38,B38)=1,COUNTIF('Picking - Fabian'!$B$8:$B$175,B38)=0),1,0))</f>
        <v>0</v>
      </c>
      <c r="O38" s="196">
        <v>0.04721064814814815</v>
      </c>
    </row>
    <row r="39" ht="15.75" customHeight="1">
      <c r="A39" s="291">
        <v>46287.0</v>
      </c>
      <c r="B39" s="1">
        <f t="shared" si="1"/>
        <v>46287</v>
      </c>
      <c r="C39" s="281" t="s">
        <v>841</v>
      </c>
      <c r="D39" s="281" t="s">
        <v>1632</v>
      </c>
      <c r="E39" s="281">
        <v>15.0</v>
      </c>
      <c r="F39" s="281">
        <v>21.0</v>
      </c>
      <c r="G39" s="281">
        <f t="shared" si="2"/>
        <v>133</v>
      </c>
      <c r="H39" s="1">
        <f t="shared" si="3"/>
        <v>0.7142857143</v>
      </c>
      <c r="I39" s="1">
        <f t="shared" si="4"/>
        <v>1.1</v>
      </c>
      <c r="J39" s="1">
        <f t="shared" si="5"/>
        <v>1</v>
      </c>
      <c r="K39" s="1">
        <f t="shared" si="6"/>
        <v>23.1</v>
      </c>
      <c r="L39" s="281"/>
      <c r="M39" s="281"/>
      <c r="N39" s="1">
        <f>IF(B39="",0,IF(AND(COUNTIF($B$8:B39,B39)=1,COUNTIF('Picking - Fabian'!$B$8:$B$175,B39)=0),1,0))</f>
        <v>0</v>
      </c>
      <c r="O39" s="196">
        <v>0.09299768518518518</v>
      </c>
    </row>
    <row r="40" ht="15.75" customHeight="1">
      <c r="A40" s="291">
        <v>46288.0</v>
      </c>
      <c r="B40" s="1">
        <f t="shared" si="1"/>
        <v>46288</v>
      </c>
      <c r="C40" s="281" t="s">
        <v>841</v>
      </c>
      <c r="D40" s="281" t="s">
        <v>1634</v>
      </c>
      <c r="E40" s="281">
        <v>4.0</v>
      </c>
      <c r="F40" s="281">
        <v>33.0</v>
      </c>
      <c r="G40" s="281">
        <f t="shared" si="2"/>
        <v>40</v>
      </c>
      <c r="H40" s="1">
        <f t="shared" si="3"/>
        <v>0.1212121212</v>
      </c>
      <c r="I40" s="1">
        <f t="shared" si="4"/>
        <v>1</v>
      </c>
      <c r="J40" s="1">
        <f t="shared" si="5"/>
        <v>1</v>
      </c>
      <c r="K40" s="1">
        <f t="shared" si="6"/>
        <v>33</v>
      </c>
      <c r="L40" s="281"/>
      <c r="M40" s="281"/>
      <c r="N40" s="1">
        <f>IF(B40="",0,IF(AND(COUNTIF($B$8:B40,B40)=1,COUNTIF('Picking - Fabian'!$B$8:$B$175,B40)=0),1,0))</f>
        <v>0</v>
      </c>
      <c r="O40" s="196">
        <v>0.028009259259259258</v>
      </c>
    </row>
    <row r="41" ht="15.75" customHeight="1">
      <c r="A41" s="291">
        <v>46288.0</v>
      </c>
      <c r="B41" s="1">
        <f t="shared" si="1"/>
        <v>46288</v>
      </c>
      <c r="C41" s="281" t="s">
        <v>841</v>
      </c>
      <c r="D41" s="281" t="s">
        <v>1636</v>
      </c>
      <c r="E41" s="281">
        <v>4.0</v>
      </c>
      <c r="F41" s="281">
        <v>34.0</v>
      </c>
      <c r="G41" s="281">
        <f t="shared" si="2"/>
        <v>57</v>
      </c>
      <c r="H41" s="1">
        <f t="shared" si="3"/>
        <v>0.1176470588</v>
      </c>
      <c r="I41" s="1">
        <f t="shared" si="4"/>
        <v>1</v>
      </c>
      <c r="J41" s="1">
        <f t="shared" si="5"/>
        <v>1</v>
      </c>
      <c r="K41" s="1">
        <f t="shared" si="6"/>
        <v>34</v>
      </c>
      <c r="L41" s="281"/>
      <c r="M41" s="281"/>
      <c r="N41" s="1">
        <f>IF(B41="",0,IF(AND(COUNTIF($B$8:B41,B41)=1,COUNTIF('Picking - Fabian'!$B$8:$B$175,B41)=0),1,0))</f>
        <v>0</v>
      </c>
      <c r="O41" s="196">
        <v>0.04009259259259259</v>
      </c>
    </row>
    <row r="42" ht="15.75" customHeight="1">
      <c r="A42" s="291">
        <v>46288.0</v>
      </c>
      <c r="B42" s="1">
        <f t="shared" si="1"/>
        <v>46288</v>
      </c>
      <c r="C42" s="281" t="s">
        <v>841</v>
      </c>
      <c r="D42" s="281" t="s">
        <v>1638</v>
      </c>
      <c r="E42" s="281">
        <v>12.0</v>
      </c>
      <c r="F42" s="281">
        <v>39.0</v>
      </c>
      <c r="G42" s="281">
        <f t="shared" si="2"/>
        <v>77</v>
      </c>
      <c r="H42" s="1">
        <f t="shared" si="3"/>
        <v>0.3076923077</v>
      </c>
      <c r="I42" s="1">
        <f t="shared" si="4"/>
        <v>1.1</v>
      </c>
      <c r="J42" s="1">
        <f t="shared" si="5"/>
        <v>1</v>
      </c>
      <c r="K42" s="1">
        <f t="shared" si="6"/>
        <v>42.9</v>
      </c>
      <c r="L42" s="281"/>
      <c r="M42" s="281"/>
      <c r="N42" s="1">
        <f>IF(B42="",0,IF(AND(COUNTIF($B$8:B42,B42)=1,COUNTIF('Picking - Fabian'!$B$8:$B$175,B42)=0),1,0))</f>
        <v>0</v>
      </c>
      <c r="O42" s="196">
        <v>0.05375</v>
      </c>
    </row>
    <row r="43" ht="15.75" customHeight="1">
      <c r="A43" s="291">
        <v>46289.0</v>
      </c>
      <c r="B43" s="1">
        <f t="shared" si="1"/>
        <v>46289</v>
      </c>
      <c r="C43" s="281" t="s">
        <v>841</v>
      </c>
      <c r="D43" s="281" t="s">
        <v>1640</v>
      </c>
      <c r="E43" s="281">
        <v>1.0</v>
      </c>
      <c r="F43" s="281">
        <v>7.0</v>
      </c>
      <c r="G43" s="281">
        <f t="shared" si="2"/>
        <v>0</v>
      </c>
      <c r="H43" s="1">
        <f t="shared" si="3"/>
        <v>0.1428571429</v>
      </c>
      <c r="I43" s="1">
        <f t="shared" si="4"/>
        <v>1</v>
      </c>
      <c r="J43" s="1">
        <f t="shared" si="5"/>
        <v>1</v>
      </c>
      <c r="K43" s="1">
        <f t="shared" si="6"/>
        <v>7</v>
      </c>
      <c r="L43" s="281"/>
      <c r="M43" s="281"/>
      <c r="N43" s="1">
        <f>IF(B43="",0,IF(AND(COUNTIF($B$8:B43,B43)=1,COUNTIF('Picking - Fabian'!$B$8:$B$175,B43)=0),1,0))</f>
        <v>0</v>
      </c>
      <c r="O43" s="196">
        <v>4.398148148148148E-4</v>
      </c>
    </row>
    <row r="44" ht="15.75" customHeight="1">
      <c r="A44" s="291">
        <v>46289.0</v>
      </c>
      <c r="B44" s="1">
        <f t="shared" si="1"/>
        <v>46289</v>
      </c>
      <c r="C44" s="281" t="s">
        <v>841</v>
      </c>
      <c r="D44" s="281" t="s">
        <v>1642</v>
      </c>
      <c r="E44" s="281">
        <v>4.0</v>
      </c>
      <c r="F44" s="281">
        <v>21.0</v>
      </c>
      <c r="G44" s="281">
        <f t="shared" si="2"/>
        <v>52</v>
      </c>
      <c r="H44" s="1">
        <f t="shared" si="3"/>
        <v>0.1904761905</v>
      </c>
      <c r="I44" s="1">
        <f t="shared" si="4"/>
        <v>1.05</v>
      </c>
      <c r="J44" s="1">
        <f t="shared" si="5"/>
        <v>1</v>
      </c>
      <c r="K44" s="1">
        <f t="shared" si="6"/>
        <v>22.05</v>
      </c>
      <c r="L44" s="281"/>
      <c r="M44" s="281"/>
      <c r="N44" s="1">
        <f>IF(B44="",0,IF(AND(COUNTIF($B$8:B44,B44)=1,COUNTIF('Picking - Fabian'!$B$8:$B$175,B44)=0),1,0))</f>
        <v>0</v>
      </c>
      <c r="O44" s="196">
        <v>0.03612268518518519</v>
      </c>
    </row>
    <row r="45" ht="15.75" customHeight="1">
      <c r="A45" s="291">
        <v>46289.0</v>
      </c>
      <c r="B45" s="1">
        <f t="shared" si="1"/>
        <v>46289</v>
      </c>
      <c r="C45" s="281" t="s">
        <v>841</v>
      </c>
      <c r="D45" s="281" t="s">
        <v>1645</v>
      </c>
      <c r="E45" s="281">
        <v>12.0</v>
      </c>
      <c r="F45" s="281">
        <v>43.0</v>
      </c>
      <c r="G45" s="281">
        <f t="shared" si="2"/>
        <v>66</v>
      </c>
      <c r="H45" s="1">
        <f t="shared" si="3"/>
        <v>0.2790697674</v>
      </c>
      <c r="I45" s="1">
        <f t="shared" si="4"/>
        <v>1.1</v>
      </c>
      <c r="J45" s="1">
        <f t="shared" si="5"/>
        <v>1</v>
      </c>
      <c r="K45" s="1">
        <f t="shared" si="6"/>
        <v>47.3</v>
      </c>
      <c r="L45" s="281"/>
      <c r="M45" s="281"/>
      <c r="N45" s="1">
        <f>IF(B45="",0,IF(AND(COUNTIF($B$8:B45,B45)=1,COUNTIF('Picking - Fabian'!$B$8:$B$175,B45)=0),1,0))</f>
        <v>0</v>
      </c>
      <c r="O45" s="196">
        <v>0.046481481481481485</v>
      </c>
    </row>
    <row r="46" ht="15.75" customHeight="1">
      <c r="A46" s="291">
        <v>46289.0</v>
      </c>
      <c r="B46" s="1">
        <f t="shared" si="1"/>
        <v>46289</v>
      </c>
      <c r="C46" s="281" t="s">
        <v>841</v>
      </c>
      <c r="D46" s="281" t="s">
        <v>1647</v>
      </c>
      <c r="E46" s="281">
        <v>7.0</v>
      </c>
      <c r="F46" s="281">
        <v>34.0</v>
      </c>
      <c r="G46" s="281">
        <f t="shared" si="2"/>
        <v>88</v>
      </c>
      <c r="H46" s="1">
        <f t="shared" si="3"/>
        <v>0.2058823529</v>
      </c>
      <c r="I46" s="1">
        <f t="shared" si="4"/>
        <v>1.1</v>
      </c>
      <c r="J46" s="1">
        <f t="shared" si="5"/>
        <v>1</v>
      </c>
      <c r="K46" s="1">
        <f t="shared" si="6"/>
        <v>37.4</v>
      </c>
      <c r="L46" s="281"/>
      <c r="M46" s="281"/>
      <c r="N46" s="1">
        <f>IF(B46="",0,IF(AND(COUNTIF($B$8:B46,B46)=1,COUNTIF('Picking - Fabian'!$B$8:$B$175,B46)=0),1,0))</f>
        <v>0</v>
      </c>
      <c r="O46" s="196">
        <v>0.061724537037037036</v>
      </c>
    </row>
    <row r="47" ht="15.75" customHeight="1">
      <c r="A47" s="291">
        <v>46290.0</v>
      </c>
      <c r="B47" s="1">
        <f t="shared" si="1"/>
        <v>46290</v>
      </c>
      <c r="C47" s="281" t="s">
        <v>841</v>
      </c>
      <c r="D47" s="281" t="s">
        <v>1650</v>
      </c>
      <c r="E47" s="281">
        <v>2.0</v>
      </c>
      <c r="F47" s="281">
        <v>28.0</v>
      </c>
      <c r="G47" s="281">
        <f t="shared" si="2"/>
        <v>35</v>
      </c>
      <c r="H47" s="1">
        <f t="shared" si="3"/>
        <v>0.07142857143</v>
      </c>
      <c r="I47" s="1">
        <f t="shared" si="4"/>
        <v>0.95</v>
      </c>
      <c r="J47" s="1">
        <f t="shared" si="5"/>
        <v>1</v>
      </c>
      <c r="K47" s="1">
        <f t="shared" si="6"/>
        <v>26.6</v>
      </c>
      <c r="L47" s="281"/>
      <c r="M47" s="281"/>
      <c r="N47" s="1">
        <f>IF(B47="",0,IF(AND(COUNTIF($B$8:B47,B47)=1,COUNTIF('Picking - Fabian'!$B$8:$B$175,B47)=0),1,0))</f>
        <v>0</v>
      </c>
      <c r="O47" s="196">
        <v>0.02497685185185185</v>
      </c>
    </row>
    <row r="48" ht="15.75" customHeight="1">
      <c r="A48" s="291">
        <v>46290.0</v>
      </c>
      <c r="B48" s="1">
        <f t="shared" si="1"/>
        <v>46290</v>
      </c>
      <c r="C48" s="281" t="s">
        <v>841</v>
      </c>
      <c r="D48" s="281" t="s">
        <v>1652</v>
      </c>
      <c r="E48" s="281">
        <v>4.0</v>
      </c>
      <c r="F48" s="281">
        <v>30.0</v>
      </c>
      <c r="G48" s="281">
        <f t="shared" si="2"/>
        <v>41</v>
      </c>
      <c r="H48" s="1">
        <f t="shared" si="3"/>
        <v>0.1333333333</v>
      </c>
      <c r="I48" s="1">
        <f t="shared" si="4"/>
        <v>1</v>
      </c>
      <c r="J48" s="1">
        <f t="shared" si="5"/>
        <v>1</v>
      </c>
      <c r="K48" s="1">
        <f t="shared" si="6"/>
        <v>30</v>
      </c>
      <c r="L48" s="281"/>
      <c r="M48" s="281"/>
      <c r="N48" s="1">
        <f>IF(B48="",0,IF(AND(COUNTIF($B$8:B48,B48)=1,COUNTIF('Picking - Fabian'!$B$8:$B$175,B48)=0),1,0))</f>
        <v>0</v>
      </c>
      <c r="O48" s="196">
        <v>0.02903935185185185</v>
      </c>
    </row>
    <row r="49" ht="15.75" customHeight="1">
      <c r="A49" s="291">
        <v>46290.0</v>
      </c>
      <c r="B49" s="1">
        <f t="shared" si="1"/>
        <v>46290</v>
      </c>
      <c r="C49" s="281" t="s">
        <v>841</v>
      </c>
      <c r="D49" s="281" t="s">
        <v>1654</v>
      </c>
      <c r="E49" s="281">
        <v>9.0</v>
      </c>
      <c r="F49" s="281">
        <v>47.0</v>
      </c>
      <c r="G49" s="281">
        <f t="shared" si="2"/>
        <v>55</v>
      </c>
      <c r="H49" s="1">
        <f t="shared" si="3"/>
        <v>0.1914893617</v>
      </c>
      <c r="I49" s="1">
        <f t="shared" si="4"/>
        <v>1.05</v>
      </c>
      <c r="J49" s="1">
        <f t="shared" si="5"/>
        <v>1</v>
      </c>
      <c r="K49" s="1">
        <f t="shared" si="6"/>
        <v>49.35</v>
      </c>
      <c r="L49" s="281"/>
      <c r="M49" s="281"/>
      <c r="N49" s="1">
        <f>IF(B49="",0,IF(AND(COUNTIF($B$8:B49,B49)=1,COUNTIF('Picking - Fabian'!$B$8:$B$175,B49)=0),1,0))</f>
        <v>0</v>
      </c>
      <c r="O49" s="196">
        <v>0.03841435185185185</v>
      </c>
    </row>
    <row r="50" ht="15.75" customHeight="1">
      <c r="A50" s="291">
        <v>46292.0</v>
      </c>
      <c r="B50" s="1">
        <f t="shared" si="1"/>
        <v>46292</v>
      </c>
      <c r="C50" s="281" t="s">
        <v>841</v>
      </c>
      <c r="D50" s="281" t="s">
        <v>1657</v>
      </c>
      <c r="E50" s="281">
        <v>4.0</v>
      </c>
      <c r="F50" s="281">
        <v>31.0</v>
      </c>
      <c r="G50" s="281">
        <f t="shared" si="2"/>
        <v>71</v>
      </c>
      <c r="H50" s="1">
        <f t="shared" si="3"/>
        <v>0.1290322581</v>
      </c>
      <c r="I50" s="1">
        <f t="shared" si="4"/>
        <v>1</v>
      </c>
      <c r="J50" s="1">
        <f t="shared" si="5"/>
        <v>1</v>
      </c>
      <c r="K50" s="1">
        <f t="shared" si="6"/>
        <v>31</v>
      </c>
      <c r="L50" s="281"/>
      <c r="M50" s="281"/>
      <c r="N50" s="1">
        <f>IF(B50="",0,IF(AND(COUNTIF($B$8:B50,B50)=1,COUNTIF('Picking - Fabian'!$B$8:$B$175,B50)=0),1,0))</f>
        <v>0</v>
      </c>
      <c r="O50" s="196">
        <v>0.04988425925925926</v>
      </c>
    </row>
    <row r="51" ht="15.75" customHeight="1">
      <c r="A51" s="291">
        <v>46293.0</v>
      </c>
      <c r="B51" s="1">
        <f t="shared" si="1"/>
        <v>46293</v>
      </c>
      <c r="C51" s="281" t="s">
        <v>841</v>
      </c>
      <c r="D51" s="281" t="s">
        <v>1659</v>
      </c>
      <c r="E51" s="281">
        <v>3.0</v>
      </c>
      <c r="F51" s="281">
        <v>15.0</v>
      </c>
      <c r="G51" s="281">
        <f t="shared" si="2"/>
        <v>10</v>
      </c>
      <c r="H51" s="1">
        <f t="shared" si="3"/>
        <v>0.2</v>
      </c>
      <c r="I51" s="1">
        <f t="shared" si="4"/>
        <v>1.1</v>
      </c>
      <c r="J51" s="1">
        <f t="shared" si="5"/>
        <v>1</v>
      </c>
      <c r="K51" s="1">
        <f t="shared" si="6"/>
        <v>16.5</v>
      </c>
      <c r="L51" s="281"/>
      <c r="M51" s="281"/>
      <c r="N51" s="1">
        <f>IF(B51="",0,IF(AND(COUNTIF($B$8:B51,B51)=1,COUNTIF('Picking - Fabian'!$B$8:$B$175,B51)=0),1,0))</f>
        <v>0</v>
      </c>
      <c r="O51" s="196">
        <v>0.006944444444444444</v>
      </c>
    </row>
    <row r="52" ht="15.75" customHeight="1">
      <c r="A52" s="291">
        <v>46293.0</v>
      </c>
      <c r="B52" s="1">
        <f t="shared" si="1"/>
        <v>46293</v>
      </c>
      <c r="C52" s="281" t="s">
        <v>841</v>
      </c>
      <c r="D52" s="281" t="s">
        <v>1662</v>
      </c>
      <c r="E52" s="281">
        <v>6.0</v>
      </c>
      <c r="F52" s="281">
        <v>39.0</v>
      </c>
      <c r="G52" s="281">
        <f t="shared" si="2"/>
        <v>41</v>
      </c>
      <c r="H52" s="1">
        <f t="shared" si="3"/>
        <v>0.1538461538</v>
      </c>
      <c r="I52" s="1">
        <f t="shared" si="4"/>
        <v>1.05</v>
      </c>
      <c r="J52" s="1">
        <f t="shared" si="5"/>
        <v>1</v>
      </c>
      <c r="K52" s="1">
        <f t="shared" si="6"/>
        <v>40.95</v>
      </c>
      <c r="L52" s="281"/>
      <c r="M52" s="281"/>
      <c r="N52" s="1">
        <f>IF(B52="",0,IF(AND(COUNTIF($B$8:B52,B52)=1,COUNTIF('Picking - Fabian'!$B$8:$B$175,B52)=0),1,0))</f>
        <v>0</v>
      </c>
      <c r="O52" s="196">
        <v>0.028923611111111112</v>
      </c>
    </row>
    <row r="53" ht="15.75" customHeight="1">
      <c r="A53" s="291">
        <v>46293.0</v>
      </c>
      <c r="B53" s="1">
        <f t="shared" si="1"/>
        <v>46293</v>
      </c>
      <c r="C53" s="281" t="s">
        <v>841</v>
      </c>
      <c r="D53" s="281" t="s">
        <v>1664</v>
      </c>
      <c r="E53" s="281">
        <v>5.0</v>
      </c>
      <c r="F53" s="281">
        <v>47.0</v>
      </c>
      <c r="G53" s="281">
        <f t="shared" si="2"/>
        <v>56</v>
      </c>
      <c r="H53" s="1">
        <f t="shared" si="3"/>
        <v>0.1063829787</v>
      </c>
      <c r="I53" s="1">
        <f t="shared" si="4"/>
        <v>1</v>
      </c>
      <c r="J53" s="1">
        <f t="shared" si="5"/>
        <v>1</v>
      </c>
      <c r="K53" s="1">
        <f t="shared" si="6"/>
        <v>47</v>
      </c>
      <c r="L53" s="281"/>
      <c r="M53" s="281"/>
      <c r="N53" s="1">
        <f>IF(B53="",0,IF(AND(COUNTIF($B$8:B53,B53)=1,COUNTIF('Picking - Fabian'!$B$8:$B$175,B53)=0),1,0))</f>
        <v>0</v>
      </c>
      <c r="O53" s="196">
        <v>0.038969907407407404</v>
      </c>
    </row>
    <row r="54" ht="15.75" customHeight="1">
      <c r="A54" s="291">
        <v>46294.0</v>
      </c>
      <c r="B54" s="1">
        <f t="shared" si="1"/>
        <v>46294</v>
      </c>
      <c r="C54" s="281" t="s">
        <v>841</v>
      </c>
      <c r="D54" s="281" t="s">
        <v>1396</v>
      </c>
      <c r="E54" s="281">
        <v>2.0</v>
      </c>
      <c r="F54" s="281">
        <v>14.0</v>
      </c>
      <c r="G54" s="281">
        <f t="shared" si="2"/>
        <v>23</v>
      </c>
      <c r="H54" s="1">
        <f t="shared" si="3"/>
        <v>0.1428571429</v>
      </c>
      <c r="I54" s="1">
        <f t="shared" si="4"/>
        <v>1</v>
      </c>
      <c r="J54" s="1">
        <f t="shared" si="5"/>
        <v>1</v>
      </c>
      <c r="K54" s="1">
        <f t="shared" si="6"/>
        <v>14</v>
      </c>
      <c r="L54" s="281"/>
      <c r="M54" s="281"/>
      <c r="N54" s="1">
        <f>IF(B54="",0,IF(AND(COUNTIF($B$8:B54,B54)=1,COUNTIF('Picking - Fabian'!$B$8:$B$175,B54)=0),1,0))</f>
        <v>0</v>
      </c>
      <c r="O54" s="196">
        <v>0.016041666666666666</v>
      </c>
    </row>
    <row r="55" ht="15.75" customHeight="1">
      <c r="A55" s="291">
        <v>46294.0</v>
      </c>
      <c r="B55" s="1">
        <f t="shared" si="1"/>
        <v>46294</v>
      </c>
      <c r="C55" s="281" t="s">
        <v>841</v>
      </c>
      <c r="D55" s="281" t="s">
        <v>1668</v>
      </c>
      <c r="E55" s="281">
        <v>2.0</v>
      </c>
      <c r="F55" s="281">
        <v>32.0</v>
      </c>
      <c r="G55" s="281">
        <f t="shared" si="2"/>
        <v>23</v>
      </c>
      <c r="H55" s="1">
        <f t="shared" si="3"/>
        <v>0.0625</v>
      </c>
      <c r="I55" s="1">
        <f t="shared" si="4"/>
        <v>0.95</v>
      </c>
      <c r="J55" s="1">
        <f t="shared" si="5"/>
        <v>1</v>
      </c>
      <c r="K55" s="1">
        <f t="shared" si="6"/>
        <v>30.4</v>
      </c>
      <c r="L55" s="281"/>
      <c r="M55" s="281"/>
      <c r="N55" s="1">
        <f>IF(B55="",0,IF(AND(COUNTIF($B$8:B55,B55)=1,COUNTIF('Picking - Fabian'!$B$8:$B$175,B55)=0),1,0))</f>
        <v>0</v>
      </c>
      <c r="O55" s="196">
        <v>0.016145833333333335</v>
      </c>
    </row>
    <row r="56" ht="15.75" customHeight="1">
      <c r="A56" s="291">
        <v>46294.0</v>
      </c>
      <c r="B56" s="1">
        <f t="shared" si="1"/>
        <v>46294</v>
      </c>
      <c r="C56" s="281" t="s">
        <v>841</v>
      </c>
      <c r="D56" s="281" t="s">
        <v>1669</v>
      </c>
      <c r="E56" s="281">
        <v>2.0</v>
      </c>
      <c r="F56" s="281">
        <v>28.0</v>
      </c>
      <c r="G56" s="281">
        <f t="shared" si="2"/>
        <v>47</v>
      </c>
      <c r="H56" s="1">
        <f t="shared" si="3"/>
        <v>0.07142857143</v>
      </c>
      <c r="I56" s="1">
        <f t="shared" si="4"/>
        <v>0.95</v>
      </c>
      <c r="J56" s="1">
        <f t="shared" si="5"/>
        <v>1</v>
      </c>
      <c r="K56" s="1">
        <f t="shared" si="6"/>
        <v>26.6</v>
      </c>
      <c r="L56" s="281"/>
      <c r="M56" s="281"/>
      <c r="N56" s="1">
        <f>IF(B56="",0,IF(AND(COUNTIF($B$8:B56,B56)=1,COUNTIF('Picking - Fabian'!$B$8:$B$175,B56)=0),1,0))</f>
        <v>0</v>
      </c>
      <c r="O56" s="196">
        <v>0.03293981481481482</v>
      </c>
    </row>
    <row r="57" ht="15.75" customHeight="1">
      <c r="A57" s="291">
        <v>46294.0</v>
      </c>
      <c r="B57" s="1">
        <f t="shared" si="1"/>
        <v>46294</v>
      </c>
      <c r="C57" s="281" t="s">
        <v>841</v>
      </c>
      <c r="D57" s="281" t="s">
        <v>1671</v>
      </c>
      <c r="E57" s="281">
        <v>8.0</v>
      </c>
      <c r="F57" s="281">
        <v>43.0</v>
      </c>
      <c r="G57" s="281">
        <f t="shared" si="2"/>
        <v>72</v>
      </c>
      <c r="H57" s="1">
        <f t="shared" si="3"/>
        <v>0.1860465116</v>
      </c>
      <c r="I57" s="1">
        <f t="shared" si="4"/>
        <v>1.05</v>
      </c>
      <c r="J57" s="1">
        <f t="shared" si="5"/>
        <v>1</v>
      </c>
      <c r="K57" s="1">
        <f t="shared" si="6"/>
        <v>45.15</v>
      </c>
      <c r="L57" s="281"/>
      <c r="M57" s="281"/>
      <c r="N57" s="1">
        <f>IF(B57="",0,IF(AND(COUNTIF($B$8:B57,B57)=1,COUNTIF('Picking - Fabian'!$B$8:$B$175,B57)=0),1,0))</f>
        <v>0</v>
      </c>
      <c r="O57" s="196">
        <v>0.050243055555555555</v>
      </c>
    </row>
    <row r="58" ht="15.75" customHeight="1">
      <c r="A58" s="291">
        <v>46295.0</v>
      </c>
      <c r="B58" s="1">
        <f t="shared" si="1"/>
        <v>46295</v>
      </c>
      <c r="C58" s="281" t="s">
        <v>841</v>
      </c>
      <c r="D58" s="281" t="s">
        <v>1672</v>
      </c>
      <c r="E58" s="281">
        <v>14.0</v>
      </c>
      <c r="F58" s="281">
        <v>30.0</v>
      </c>
      <c r="G58" s="281">
        <f t="shared" si="2"/>
        <v>112</v>
      </c>
      <c r="H58" s="1">
        <f t="shared" si="3"/>
        <v>0.4666666667</v>
      </c>
      <c r="I58" s="1">
        <f t="shared" si="4"/>
        <v>1.1</v>
      </c>
      <c r="J58" s="1">
        <f t="shared" si="5"/>
        <v>1</v>
      </c>
      <c r="K58" s="1">
        <f t="shared" si="6"/>
        <v>33</v>
      </c>
      <c r="L58" s="281"/>
      <c r="M58" s="281"/>
      <c r="N58" s="1">
        <f>IF(B58="",0,IF(AND(COUNTIF($B$8:B58,B58)=1,COUNTIF('Picking - Fabian'!$B$8:$B$175,B58)=0),1,0))</f>
        <v>0</v>
      </c>
      <c r="O58" s="196">
        <v>0.07791666666666666</v>
      </c>
    </row>
    <row r="59" ht="15.75" customHeight="1">
      <c r="A59" s="291">
        <v>46295.0</v>
      </c>
      <c r="B59" s="1">
        <f t="shared" si="1"/>
        <v>46295</v>
      </c>
      <c r="C59" s="281" t="s">
        <v>841</v>
      </c>
      <c r="D59" s="281" t="s">
        <v>1673</v>
      </c>
      <c r="E59" s="281">
        <v>1.0</v>
      </c>
      <c r="F59" s="281">
        <v>22.0</v>
      </c>
      <c r="G59" s="281">
        <f t="shared" si="2"/>
        <v>0</v>
      </c>
      <c r="H59" s="1">
        <f t="shared" si="3"/>
        <v>0.04545454545</v>
      </c>
      <c r="I59" s="1">
        <f t="shared" si="4"/>
        <v>0.85</v>
      </c>
      <c r="J59" s="1">
        <f t="shared" si="5"/>
        <v>1</v>
      </c>
      <c r="K59" s="1">
        <f t="shared" si="6"/>
        <v>18.7</v>
      </c>
      <c r="L59" s="281"/>
      <c r="M59" s="281"/>
      <c r="N59" s="1">
        <f>IF(B59="",0,IF(AND(COUNTIF($B$8:B59,B59)=1,COUNTIF('Picking - Fabian'!$B$8:$B$175,B59)=0),1,0))</f>
        <v>0</v>
      </c>
      <c r="O59" s="196">
        <v>5.555555555555556E-4</v>
      </c>
    </row>
    <row r="60" ht="15.75" customHeight="1">
      <c r="A60" s="291">
        <v>46295.0</v>
      </c>
      <c r="B60" s="1">
        <f t="shared" si="1"/>
        <v>46295</v>
      </c>
      <c r="C60" s="281" t="s">
        <v>841</v>
      </c>
      <c r="D60" s="281" t="s">
        <v>1674</v>
      </c>
      <c r="E60" s="281">
        <v>6.0</v>
      </c>
      <c r="F60" s="281">
        <v>35.0</v>
      </c>
      <c r="G60" s="281">
        <f t="shared" si="2"/>
        <v>67</v>
      </c>
      <c r="H60" s="1">
        <f t="shared" si="3"/>
        <v>0.1714285714</v>
      </c>
      <c r="I60" s="1">
        <f t="shared" si="4"/>
        <v>1.05</v>
      </c>
      <c r="J60" s="1">
        <f t="shared" si="5"/>
        <v>1</v>
      </c>
      <c r="K60" s="1">
        <f t="shared" si="6"/>
        <v>36.75</v>
      </c>
      <c r="L60" s="281"/>
      <c r="M60" s="281"/>
      <c r="N60" s="1">
        <f>IF(B60="",0,IF(AND(COUNTIF($B$8:B60,B60)=1,COUNTIF('Picking - Fabian'!$B$8:$B$175,B60)=0),1,0))</f>
        <v>0</v>
      </c>
      <c r="O60" s="196">
        <v>0.047141203703703706</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Fabian'!$B$8:$B$175,B61)=0),1,0))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Fabian'!$B$8:$B$175,B62)=0),1,0))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Fabian'!$B$8:$B$175,B63)=0),1,0))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Fabian'!$B$8:$B$175,B64)=0),1,0))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Fabian'!$B$8:$B$175,B65)=0),1,0))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Fabian'!$B$8:$B$175,B66)=0),1,0))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Fabian'!$B$8:$B$175,B67)=0),1,0))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Fabian'!$B$8:$B$175,B68)=0),1,0))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Fabian'!$B$8:$B$175,B69)=0),1,0))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Fabian'!$B$8:$B$175,B70)=0),1,0))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Fabian'!$B$8:$B$175,B71)=0),1,0))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Fabian'!$B$8:$B$175,B72)=0),1,0))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Fabian'!$B$8:$B$175,B73)=0),1,0))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Fabian'!$B$8:$B$175,B74)=0),1,0))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Fabian'!$B$8:$B$175,B75)=0),1,0))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Fabian'!$B$8:$B$175,B76)=0),1,0))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Fabian'!$B$8:$B$175,B77)=0),1,0))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Fabian'!$B$8:$B$175,B78)=0),1,0))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Fabian'!$B$8:$B$175,B79)=0),1,0))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Fabian'!$B$8:$B$175,B80)=0),1,0))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Fabian'!$B$8:$B$175,B81)=0),1,0))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Fabian'!$B$8:$B$175,B82)=0),1,0))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Fabian'!$B$8:$B$175,B83)=0),1,0))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Fabian'!$B$8:$B$175,B84)=0),1,0))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Fabian'!$B$8:$B$175,B85)=0),1,0))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Fabian'!$B$8:$B$175,B86)=0),1,0))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Fabian'!$B$8:$B$175,B87)=0),1,0))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Fabian'!$B$8:$B$175,B88)=0),1,0))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Fabian'!$B$8:$B$175,B89)=0),1,0))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Fabian'!$B$8:$B$175,B90)=0),1,0))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Fabian'!$B$8:$B$175,B91)=0),1,0))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Fabian'!$B$8:$B$175,B92)=0),1,0))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Fabian'!$B$8:$B$175,B93)=0),1,0))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Fabian'!$B$8:$B$175,B94)=0),1,0))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Fabian'!$B$8:$B$175,B95)=0),1,0))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Fabian'!$B$8:$B$175,B96)=0),1,0))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Fabian'!$B$8:$B$175,B97)=0),1,0))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Fabian'!$B$8:$B$175,B98)=0),1,0))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Fabian'!$B$8:$B$175,B99)=0),1,0))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Fabian'!$B$8:$B$175,B100)=0),1,0))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Fabian'!$B$8:$B$175,B101)=0),1,0))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Fabian'!$B$8:$B$175,B102)=0),1,0))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Fabian'!$B$8:$B$175,B103)=0),1,0))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Fabian'!$B$8:$B$175,B104)=0),1,0))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Fabian'!$B$8:$B$175,B105)=0),1,0))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Fabian'!$B$8:$B$175,B106)=0),1,0))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Fabian'!$B$8:$B$175,B107)=0),1,0))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Fabian'!$B$8:$B$175,B108)=0),1,0))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Fabian'!$B$8:$B$175,B109)=0),1,0))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Fabian'!$B$8:$B$175,B110)=0),1,0))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Fabian'!$B$8:$B$175,B111)=0),1,0))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Fabian'!$B$8:$B$175,B112)=0),1,0))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Fabian'!$B$8:$B$175,B113)=0),1,0))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Fabian'!$B$8:$B$175,B114)=0),1,0))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Fabian'!$B$8:$B$175,B115)=0),1,0))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Fabian'!$B$8:$B$175,B116)=0),1,0))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Fabian'!$B$8:$B$175,B117)=0),1,0))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Fabian'!$B$8:$B$175,B118)=0),1,0))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Fabian'!$B$8:$B$175,B119)=0),1,0))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Fabian'!$B$8:$B$175,B120)=0),1,0))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Fabian'!$B$8:$B$175,B121)=0),1,0))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Fabian'!$B$8:$B$175,B122)=0),1,0))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Fabian'!$B$8:$B$175,B123)=0),1,0))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Fabian'!$B$8:$B$175,B124)=0),1,0))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Fabian'!$B$8:$B$175,B125)=0),1,0))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Fabian'!$B$8:$B$175,B126)=0),1,0))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Fabian'!$B$8:$B$175,B127)=0),1,0))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Fabian'!$B$8:$B$175,B128)=0),1,0))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Fabian'!$B$8:$B$175,B129)=0),1,0))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Fabian'!$B$8:$B$175,B130)=0),1,0))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Fabian'!$B$8:$B$175,B131)=0),1,0))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Fabian'!$B$8:$B$175,B132)=0),1,0))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Fabian'!$B$8:$B$175,B133)=0),1,0))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Fabian'!$B$8:$B$175,B134)=0),1,0))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Fabian'!$B$8:$B$175,B135)=0),1,0))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Fabian'!$B$8:$B$175,B136)=0),1,0))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Fabian'!$B$8:$B$175,B137)=0),1,0))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Fabian'!$B$8:$B$175,B138)=0),1,0))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Fabian'!$B$8:$B$175,B139)=0),1,0))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Fabian'!$B$8:$B$175,B140)=0),1,0))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Fabian'!$B$8:$B$175,B141)=0),1,0))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Fabian'!$B$8:$B$175,B142)=0),1,0))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Fabian'!$B$8:$B$175,B143)=0),1,0))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Fabian'!$B$8:$B$175,B144)=0),1,0))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Fabian'!$B$8:$B$175,B145)=0),1,0))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Fabian'!$B$8:$B$175,B146)=0),1,0))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Fabian'!$B$8:$B$175,B147)=0),1,0))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Fabian'!$B$8:$B$175,B148)=0),1,0))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Fabian'!$B$8:$B$175,B149)=0),1,0))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Fabian'!$B$8:$B$175,B150)=0),1,0))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Fabian'!$B$8:$B$175,B151)=0),1,0))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Fabian'!$B$8:$B$175,B152)=0),1,0))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Fabian'!$B$8:$B$175,B153)=0),1,0))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Fabian'!$B$8:$B$175,B154)=0),1,0))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Fabian'!$B$8:$B$175,B155)=0),1,0))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Fabian'!$B$8:$B$175,B156)=0),1,0))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Fabian'!$B$8:$B$175,B157)=0),1,0))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Fabian'!$B$8:$B$175,B158)=0),1,0))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Fabian'!$B$8:$B$175,B159)=0),1,0))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Fabian'!$B$8:$B$175,B160)=0),1,0))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Fabian'!$B$8:$B$175,B161)=0),1,0))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Fabian'!$B$8:$B$175,B162)=0),1,0))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Fabian'!$B$8:$B$175,B163)=0),1,0))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Fabian'!$B$8:$B$175,B164)=0),1,0))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Fabian'!$B$8:$B$175,B165)=0),1,0))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Fabian'!$B$8:$B$175,B166)=0),1,0))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Fabian'!$B$8:$B$175,B167)=0),1,0))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Fabian'!$B$8:$B$175,B168)=0),1,0))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Fabian'!$B$8:$B$175,B169)=0),1,0))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Fabian'!$B$8:$B$175,B170)=0),1,0))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Fabian'!$B$8:$B$175,B171)=0),1,0))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Fabian'!$B$8:$B$175,B172)=0),1,0))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Fabian'!$B$8:$B$175,B173)=0),1,0))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Fabian'!$B$8:$B$175,B174)=0),1,0))</f>
        <v>0</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4">
      <formula1>"container,moving list,consolidation bulk,consolidation mix"</formula1>
    </dataValidation>
  </dataValidations>
  <printOptions/>
  <pageMargins bottom="1.0" footer="0.0" header="0.0" left="0.75" right="0.75" top="1.0"/>
  <pageSetup paperSize="9"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8" width="8.0"/>
    <col customWidth="1" min="9" max="11" width="7.0"/>
    <col customWidth="1" min="12" max="12" width="8.0"/>
    <col customWidth="1" min="13" max="13" width="7.0"/>
    <col customWidth="1" min="14" max="14" width="8.0"/>
    <col customWidth="1" min="15" max="17" width="9.0"/>
    <col customWidth="1" min="18" max="18" width="8.0"/>
    <col customWidth="1" min="19" max="19" width="23.86"/>
    <col customWidth="1" min="20" max="20" width="5.0"/>
    <col customWidth="1" min="21" max="21" width="35.43"/>
    <col customWidth="1" min="22" max="22" width="23.43"/>
    <col customWidth="1" min="23" max="23" width="21.14"/>
    <col customWidth="1" min="24" max="26" width="8.43"/>
  </cols>
  <sheetData>
    <row r="1">
      <c r="A1" s="1" t="s">
        <v>603</v>
      </c>
      <c r="B1" s="1" t="s">
        <v>635</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SUMIFS(Q8:Q177,K8:K177,FALSE())</f>
        <v>3428.197</v>
      </c>
      <c r="B5" s="1">
        <f>SUMIFS(N8:N177,K8:K177,FALSE())</f>
        <v>1982</v>
      </c>
      <c r="C5" s="1">
        <f>IF(B5=0,0,60*A5/B5)</f>
        <v>103.7799294</v>
      </c>
      <c r="D5" s="1">
        <f>SUM(C8:C177)</f>
        <v>3277</v>
      </c>
      <c r="E5" s="1">
        <f>SUM(R8:R177)</f>
        <v>8</v>
      </c>
      <c r="F5" s="1">
        <f>SUM(T8:T177)</f>
        <v>16</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303">
        <v>46266.0</v>
      </c>
      <c r="B8" s="1">
        <f t="shared" ref="B8:B177" si="1">IF(A8="","",INT(A8))</f>
        <v>46266</v>
      </c>
      <c r="C8" s="281">
        <v>83.0</v>
      </c>
      <c r="D8" s="281">
        <v>36.0</v>
      </c>
      <c r="E8" s="1">
        <f t="shared" ref="E8:E177" si="2">IF(OR(C8="",N(D8)=0),"",C8/D8)</f>
        <v>2.305555556</v>
      </c>
      <c r="F8" s="281" t="s">
        <v>1274</v>
      </c>
      <c r="G8" s="282">
        <v>0.3076388888888889</v>
      </c>
      <c r="H8" s="282">
        <v>0.34791666666666665</v>
      </c>
      <c r="I8" s="281"/>
      <c r="J8" s="292">
        <f t="shared" ref="J8:J177" si="3">IF(OR(NOT(ISNUMBER(G8)),NOT(ISNUMBER(H8))),"",ROUND((H8-G8)*1440,0)-N(I8))</f>
        <v>58</v>
      </c>
      <c r="K8" s="1" t="b">
        <f t="shared" ref="K8:K177" si="4">IF(C8="","",OR(C8&lt;30,N(D8)&lt;10))</f>
        <v>0</v>
      </c>
      <c r="L8" s="1">
        <f t="shared" ref="L8:L177" si="5">IF(C8="","",IF(K8,1,IF(E8&lt;=1.94,1.65,IF(E8&lt;=2.44,1.25,IF(E8&lt;=2.8,1.16,IF(E8&lt;=3.09,1.05,IF(E8&lt;=3.5,0.95,IF(E8&lt;=3.95,0.82,IF(E8&lt;=5.05,0.65,IF(E8&lt;=8,0.6,IF(E8&lt;=15,0.45,0.3)))))))))))</f>
        <v>1.25</v>
      </c>
      <c r="M8" s="1">
        <f t="shared" ref="M8:M177" si="6">IF(OR(F8="Reach",F8="OP",F8="Swing"),$R$1,1)</f>
        <v>1.2</v>
      </c>
      <c r="N8" s="292">
        <f t="shared" ref="N8:N177" si="7">IF(OR(A8="",N(J8)&lt;=0),0,IF(K8,MAX(J8,15),J8))</f>
        <v>58</v>
      </c>
      <c r="O8" s="1">
        <f t="shared" ref="O8:O177" si="8">IF(C8="",0,C8*L8*$M$1*M8)</f>
        <v>136.95</v>
      </c>
      <c r="P8" s="292">
        <f t="shared" ref="P8:P177" si="9">$P$1/60*N8</f>
        <v>290</v>
      </c>
      <c r="Q8" s="1">
        <f t="shared" ref="Q8:Q177" si="10">MIN(O8,P8)</f>
        <v>136.95</v>
      </c>
      <c r="R8" s="281"/>
      <c r="S8" s="281"/>
      <c r="T8" s="1">
        <f t="shared" ref="T8:T177" si="11">IF(B8="",0,IF(COUNTIF($B$8:B8,B8)=1,1,0))</f>
        <v>1</v>
      </c>
      <c r="U8" s="16" t="s">
        <v>1217</v>
      </c>
    </row>
    <row r="9">
      <c r="A9" s="303">
        <v>46266.0</v>
      </c>
      <c r="B9" s="1">
        <f t="shared" si="1"/>
        <v>46266</v>
      </c>
      <c r="C9" s="281">
        <v>58.0</v>
      </c>
      <c r="D9" s="281">
        <v>36.0</v>
      </c>
      <c r="E9" s="1">
        <f t="shared" si="2"/>
        <v>1.611111111</v>
      </c>
      <c r="F9" s="281" t="s">
        <v>1238</v>
      </c>
      <c r="G9" s="282">
        <v>0.3486111111111111</v>
      </c>
      <c r="H9" s="282">
        <v>0.39166666666666666</v>
      </c>
      <c r="I9" s="281"/>
      <c r="J9" s="292">
        <f t="shared" si="3"/>
        <v>62</v>
      </c>
      <c r="K9" s="1" t="b">
        <f t="shared" si="4"/>
        <v>0</v>
      </c>
      <c r="L9" s="1">
        <f t="shared" si="5"/>
        <v>1.65</v>
      </c>
      <c r="M9" s="1">
        <f t="shared" si="6"/>
        <v>1.2</v>
      </c>
      <c r="N9" s="292">
        <f t="shared" si="7"/>
        <v>62</v>
      </c>
      <c r="O9" s="1">
        <f t="shared" si="8"/>
        <v>126.324</v>
      </c>
      <c r="P9" s="292">
        <f t="shared" si="9"/>
        <v>310</v>
      </c>
      <c r="Q9" s="1">
        <f t="shared" si="10"/>
        <v>126.324</v>
      </c>
      <c r="R9" s="281"/>
      <c r="S9" s="281"/>
      <c r="T9" s="1">
        <f t="shared" si="11"/>
        <v>0</v>
      </c>
      <c r="U9" s="16" t="s">
        <v>1217</v>
      </c>
    </row>
    <row r="10">
      <c r="A10" s="303">
        <v>46266.0</v>
      </c>
      <c r="B10" s="1">
        <f t="shared" si="1"/>
        <v>46266</v>
      </c>
      <c r="C10" s="281">
        <v>89.0</v>
      </c>
      <c r="D10" s="281">
        <v>40.0</v>
      </c>
      <c r="E10" s="1">
        <f t="shared" si="2"/>
        <v>2.225</v>
      </c>
      <c r="F10" s="281" t="s">
        <v>1274</v>
      </c>
      <c r="G10" s="282">
        <v>0.3923611111111111</v>
      </c>
      <c r="H10" s="282">
        <v>0.4361111111111111</v>
      </c>
      <c r="I10" s="281"/>
      <c r="J10" s="292">
        <f t="shared" si="3"/>
        <v>63</v>
      </c>
      <c r="K10" s="1" t="b">
        <f t="shared" si="4"/>
        <v>0</v>
      </c>
      <c r="L10" s="1">
        <f t="shared" si="5"/>
        <v>1.25</v>
      </c>
      <c r="M10" s="1">
        <f t="shared" si="6"/>
        <v>1.2</v>
      </c>
      <c r="N10" s="292">
        <f t="shared" si="7"/>
        <v>63</v>
      </c>
      <c r="O10" s="1">
        <f t="shared" si="8"/>
        <v>146.85</v>
      </c>
      <c r="P10" s="292">
        <f t="shared" si="9"/>
        <v>315</v>
      </c>
      <c r="Q10" s="1">
        <f t="shared" si="10"/>
        <v>146.85</v>
      </c>
      <c r="R10" s="281"/>
      <c r="S10" s="281"/>
      <c r="T10" s="1">
        <f t="shared" si="11"/>
        <v>0</v>
      </c>
      <c r="U10" s="16" t="s">
        <v>1217</v>
      </c>
    </row>
    <row r="11">
      <c r="A11" s="291">
        <v>46269.0</v>
      </c>
      <c r="B11" s="1">
        <f t="shared" si="1"/>
        <v>46269</v>
      </c>
      <c r="C11" s="281">
        <v>35.0</v>
      </c>
      <c r="D11" s="281">
        <v>29.0</v>
      </c>
      <c r="E11" s="1">
        <f t="shared" si="2"/>
        <v>1.206896552</v>
      </c>
      <c r="F11" s="281"/>
      <c r="G11" s="299">
        <v>0.31233796296296296</v>
      </c>
      <c r="H11" s="299">
        <v>0.3542361111111111</v>
      </c>
      <c r="I11" s="281"/>
      <c r="J11" s="300">
        <f t="shared" si="3"/>
        <v>60</v>
      </c>
      <c r="K11" s="1" t="b">
        <f t="shared" si="4"/>
        <v>0</v>
      </c>
      <c r="L11" s="1">
        <f t="shared" si="5"/>
        <v>1.65</v>
      </c>
      <c r="M11" s="1">
        <f t="shared" si="6"/>
        <v>1</v>
      </c>
      <c r="N11" s="300">
        <f t="shared" si="7"/>
        <v>60</v>
      </c>
      <c r="O11" s="1">
        <f t="shared" si="8"/>
        <v>63.525</v>
      </c>
      <c r="P11" s="300">
        <f t="shared" si="9"/>
        <v>300</v>
      </c>
      <c r="Q11" s="1">
        <f t="shared" si="10"/>
        <v>63.525</v>
      </c>
      <c r="R11" s="281"/>
      <c r="S11" s="281"/>
      <c r="T11" s="1">
        <f t="shared" si="11"/>
        <v>1</v>
      </c>
      <c r="U11" s="16" t="s">
        <v>1614</v>
      </c>
      <c r="V11" s="1" t="s">
        <v>1075</v>
      </c>
      <c r="W11" s="1" t="s">
        <v>1615</v>
      </c>
    </row>
    <row r="12">
      <c r="A12" s="291">
        <v>46269.0</v>
      </c>
      <c r="B12" s="1">
        <f t="shared" si="1"/>
        <v>46269</v>
      </c>
      <c r="C12" s="281">
        <v>63.0</v>
      </c>
      <c r="D12" s="281">
        <v>45.0</v>
      </c>
      <c r="E12" s="1">
        <f t="shared" si="2"/>
        <v>1.4</v>
      </c>
      <c r="F12" s="281"/>
      <c r="G12" s="299">
        <v>0.35430555555555554</v>
      </c>
      <c r="H12" s="299">
        <v>0.40425925925925926</v>
      </c>
      <c r="I12" s="281"/>
      <c r="J12" s="300">
        <f t="shared" si="3"/>
        <v>72</v>
      </c>
      <c r="K12" s="1" t="b">
        <f t="shared" si="4"/>
        <v>0</v>
      </c>
      <c r="L12" s="1">
        <f t="shared" si="5"/>
        <v>1.65</v>
      </c>
      <c r="M12" s="1">
        <f t="shared" si="6"/>
        <v>1</v>
      </c>
      <c r="N12" s="300">
        <f t="shared" si="7"/>
        <v>72</v>
      </c>
      <c r="O12" s="1">
        <f t="shared" si="8"/>
        <v>114.345</v>
      </c>
      <c r="P12" s="300">
        <f t="shared" si="9"/>
        <v>360</v>
      </c>
      <c r="Q12" s="1">
        <f t="shared" si="10"/>
        <v>114.345</v>
      </c>
      <c r="R12" s="281"/>
      <c r="S12" s="281"/>
      <c r="T12" s="1">
        <f t="shared" si="11"/>
        <v>0</v>
      </c>
      <c r="V12" s="1" t="s">
        <v>1218</v>
      </c>
      <c r="W12" s="1" t="s">
        <v>1617</v>
      </c>
    </row>
    <row r="13">
      <c r="A13" s="291">
        <v>46273.0</v>
      </c>
      <c r="B13" s="1">
        <f t="shared" si="1"/>
        <v>46273</v>
      </c>
      <c r="C13" s="281">
        <v>41.0</v>
      </c>
      <c r="D13" s="281">
        <v>24.0</v>
      </c>
      <c r="E13" s="1">
        <f t="shared" si="2"/>
        <v>1.708333333</v>
      </c>
      <c r="F13" s="281" t="s">
        <v>1274</v>
      </c>
      <c r="G13" s="299">
        <v>0.306875</v>
      </c>
      <c r="H13" s="299">
        <v>0.3381134259259259</v>
      </c>
      <c r="I13" s="281"/>
      <c r="J13" s="300">
        <f t="shared" si="3"/>
        <v>45</v>
      </c>
      <c r="K13" s="1" t="b">
        <f t="shared" si="4"/>
        <v>0</v>
      </c>
      <c r="L13" s="1">
        <f t="shared" si="5"/>
        <v>1.65</v>
      </c>
      <c r="M13" s="1">
        <f t="shared" si="6"/>
        <v>1.2</v>
      </c>
      <c r="N13" s="300">
        <f t="shared" si="7"/>
        <v>45</v>
      </c>
      <c r="O13" s="1">
        <f t="shared" si="8"/>
        <v>89.298</v>
      </c>
      <c r="P13" s="300">
        <f t="shared" si="9"/>
        <v>225</v>
      </c>
      <c r="Q13" s="1">
        <f t="shared" si="10"/>
        <v>89.298</v>
      </c>
      <c r="R13" s="281"/>
      <c r="S13" s="281"/>
      <c r="T13" s="1">
        <f t="shared" si="11"/>
        <v>1</v>
      </c>
      <c r="V13" s="1" t="s">
        <v>1233</v>
      </c>
      <c r="W13" s="1" t="s">
        <v>1619</v>
      </c>
    </row>
    <row r="14">
      <c r="A14" s="291">
        <v>46273.0</v>
      </c>
      <c r="B14" s="1">
        <f t="shared" si="1"/>
        <v>46273</v>
      </c>
      <c r="C14" s="281">
        <v>113.0</v>
      </c>
      <c r="D14" s="281">
        <v>43.0</v>
      </c>
      <c r="E14" s="1">
        <f t="shared" si="2"/>
        <v>2.627906977</v>
      </c>
      <c r="F14" s="281" t="s">
        <v>1274</v>
      </c>
      <c r="G14" s="299">
        <v>0.3382060185185185</v>
      </c>
      <c r="H14" s="299">
        <v>0.3851851851851852</v>
      </c>
      <c r="I14" s="281"/>
      <c r="J14" s="300">
        <f t="shared" si="3"/>
        <v>68</v>
      </c>
      <c r="K14" s="1" t="b">
        <f t="shared" si="4"/>
        <v>0</v>
      </c>
      <c r="L14" s="1">
        <f t="shared" si="5"/>
        <v>1.16</v>
      </c>
      <c r="M14" s="1">
        <f t="shared" si="6"/>
        <v>1.2</v>
      </c>
      <c r="N14" s="300">
        <f t="shared" si="7"/>
        <v>68</v>
      </c>
      <c r="O14" s="1">
        <f t="shared" si="8"/>
        <v>173.0256</v>
      </c>
      <c r="P14" s="300">
        <f t="shared" si="9"/>
        <v>340</v>
      </c>
      <c r="Q14" s="1">
        <f t="shared" si="10"/>
        <v>173.0256</v>
      </c>
      <c r="R14" s="281"/>
      <c r="S14" s="281"/>
      <c r="T14" s="1">
        <f t="shared" si="11"/>
        <v>0</v>
      </c>
      <c r="V14" s="1" t="s">
        <v>825</v>
      </c>
      <c r="W14" s="1" t="s">
        <v>1621</v>
      </c>
    </row>
    <row r="15">
      <c r="A15" s="291">
        <v>46273.0</v>
      </c>
      <c r="B15" s="1">
        <f t="shared" si="1"/>
        <v>46273</v>
      </c>
      <c r="C15" s="281">
        <v>83.0</v>
      </c>
      <c r="D15" s="281">
        <v>36.0</v>
      </c>
      <c r="E15" s="1">
        <f t="shared" si="2"/>
        <v>2.305555556</v>
      </c>
      <c r="F15" s="281" t="s">
        <v>1274</v>
      </c>
      <c r="G15" s="299">
        <v>0.38528935185185187</v>
      </c>
      <c r="H15" s="299">
        <v>0.42119212962962965</v>
      </c>
      <c r="I15" s="281"/>
      <c r="J15" s="300">
        <f t="shared" si="3"/>
        <v>52</v>
      </c>
      <c r="K15" s="1" t="b">
        <f t="shared" si="4"/>
        <v>0</v>
      </c>
      <c r="L15" s="1">
        <f t="shared" si="5"/>
        <v>1.25</v>
      </c>
      <c r="M15" s="1">
        <f t="shared" si="6"/>
        <v>1.2</v>
      </c>
      <c r="N15" s="300">
        <f t="shared" si="7"/>
        <v>52</v>
      </c>
      <c r="O15" s="1">
        <f t="shared" si="8"/>
        <v>136.95</v>
      </c>
      <c r="P15" s="300">
        <f t="shared" si="9"/>
        <v>260</v>
      </c>
      <c r="Q15" s="1">
        <f t="shared" si="10"/>
        <v>136.95</v>
      </c>
      <c r="R15" s="281"/>
      <c r="S15" s="281"/>
      <c r="T15" s="1">
        <f t="shared" si="11"/>
        <v>0</v>
      </c>
      <c r="V15" s="1" t="s">
        <v>827</v>
      </c>
      <c r="W15" s="1" t="s">
        <v>1623</v>
      </c>
    </row>
    <row r="16">
      <c r="A16" s="291">
        <v>46274.0</v>
      </c>
      <c r="B16" s="1">
        <f t="shared" si="1"/>
        <v>46274</v>
      </c>
      <c r="C16" s="281">
        <v>65.0</v>
      </c>
      <c r="D16" s="281">
        <v>35.0</v>
      </c>
      <c r="E16" s="1">
        <f t="shared" si="2"/>
        <v>1.857142857</v>
      </c>
      <c r="F16" s="281" t="s">
        <v>1274</v>
      </c>
      <c r="G16" s="299">
        <v>0.3250462962962963</v>
      </c>
      <c r="H16" s="299">
        <v>0.3290972222222222</v>
      </c>
      <c r="I16" s="281"/>
      <c r="J16" s="300">
        <f t="shared" si="3"/>
        <v>6</v>
      </c>
      <c r="K16" s="1" t="b">
        <f t="shared" si="4"/>
        <v>0</v>
      </c>
      <c r="L16" s="1">
        <f t="shared" si="5"/>
        <v>1.65</v>
      </c>
      <c r="M16" s="1">
        <f t="shared" si="6"/>
        <v>1.2</v>
      </c>
      <c r="N16" s="300">
        <f t="shared" si="7"/>
        <v>6</v>
      </c>
      <c r="O16" s="1">
        <f t="shared" si="8"/>
        <v>141.57</v>
      </c>
      <c r="P16" s="300">
        <f t="shared" si="9"/>
        <v>30</v>
      </c>
      <c r="Q16" s="1">
        <f t="shared" si="10"/>
        <v>30</v>
      </c>
      <c r="R16" s="281"/>
      <c r="S16" s="281"/>
      <c r="T16" s="1">
        <f t="shared" si="11"/>
        <v>1</v>
      </c>
      <c r="V16" s="1" t="s">
        <v>969</v>
      </c>
      <c r="W16" s="1" t="s">
        <v>1624</v>
      </c>
    </row>
    <row r="17">
      <c r="A17" s="291">
        <v>46274.0</v>
      </c>
      <c r="B17" s="1">
        <f t="shared" si="1"/>
        <v>46274</v>
      </c>
      <c r="C17" s="281">
        <v>72.0</v>
      </c>
      <c r="D17" s="281">
        <v>2.0</v>
      </c>
      <c r="E17" s="1">
        <f t="shared" si="2"/>
        <v>36</v>
      </c>
      <c r="F17" s="281" t="s">
        <v>1274</v>
      </c>
      <c r="G17" s="299">
        <v>0.3098958333333333</v>
      </c>
      <c r="H17" s="299">
        <v>0.32472222222222225</v>
      </c>
      <c r="I17" s="281"/>
      <c r="J17" s="300">
        <f t="shared" si="3"/>
        <v>21</v>
      </c>
      <c r="K17" s="1" t="b">
        <f t="shared" si="4"/>
        <v>1</v>
      </c>
      <c r="L17" s="1">
        <f t="shared" si="5"/>
        <v>1</v>
      </c>
      <c r="M17" s="1">
        <f t="shared" si="6"/>
        <v>1.2</v>
      </c>
      <c r="N17" s="300">
        <f t="shared" si="7"/>
        <v>21</v>
      </c>
      <c r="O17" s="1">
        <f t="shared" si="8"/>
        <v>95.04</v>
      </c>
      <c r="P17" s="300">
        <f t="shared" si="9"/>
        <v>105</v>
      </c>
      <c r="Q17" s="1">
        <f t="shared" si="10"/>
        <v>95.04</v>
      </c>
      <c r="R17" s="281"/>
      <c r="S17" s="281"/>
      <c r="T17" s="1">
        <f t="shared" si="11"/>
        <v>0</v>
      </c>
      <c r="V17" s="1" t="s">
        <v>1489</v>
      </c>
      <c r="W17" s="1" t="s">
        <v>1625</v>
      </c>
    </row>
    <row r="18">
      <c r="A18" s="291">
        <v>46278.0</v>
      </c>
      <c r="B18" s="1">
        <f t="shared" si="1"/>
        <v>46278</v>
      </c>
      <c r="C18" s="281">
        <v>158.0</v>
      </c>
      <c r="D18" s="281">
        <v>63.0</v>
      </c>
      <c r="E18" s="1">
        <f t="shared" si="2"/>
        <v>2.507936508</v>
      </c>
      <c r="F18" s="281" t="s">
        <v>1274</v>
      </c>
      <c r="G18" s="299">
        <v>0.3013425925925926</v>
      </c>
      <c r="H18" s="299">
        <v>0.36971064814814814</v>
      </c>
      <c r="I18" s="281"/>
      <c r="J18" s="300">
        <f t="shared" si="3"/>
        <v>98</v>
      </c>
      <c r="K18" s="1" t="b">
        <f t="shared" si="4"/>
        <v>0</v>
      </c>
      <c r="L18" s="1">
        <f t="shared" si="5"/>
        <v>1.16</v>
      </c>
      <c r="M18" s="1">
        <f t="shared" si="6"/>
        <v>1.2</v>
      </c>
      <c r="N18" s="300">
        <f t="shared" si="7"/>
        <v>98</v>
      </c>
      <c r="O18" s="1">
        <f t="shared" si="8"/>
        <v>241.9296</v>
      </c>
      <c r="P18" s="300">
        <f t="shared" si="9"/>
        <v>490</v>
      </c>
      <c r="Q18" s="1">
        <f t="shared" si="10"/>
        <v>241.9296</v>
      </c>
      <c r="R18" s="281">
        <v>2.0</v>
      </c>
      <c r="S18" s="281" t="s">
        <v>1627</v>
      </c>
      <c r="T18" s="1">
        <f t="shared" si="11"/>
        <v>1</v>
      </c>
      <c r="V18" s="1" t="s">
        <v>847</v>
      </c>
      <c r="W18" s="1" t="s">
        <v>1628</v>
      </c>
    </row>
    <row r="19">
      <c r="A19" s="291">
        <v>46279.0</v>
      </c>
      <c r="B19" s="1">
        <f t="shared" si="1"/>
        <v>46279</v>
      </c>
      <c r="C19" s="281">
        <v>181.0</v>
      </c>
      <c r="D19" s="281">
        <v>25.0</v>
      </c>
      <c r="E19" s="1">
        <f t="shared" si="2"/>
        <v>7.24</v>
      </c>
      <c r="F19" s="281" t="s">
        <v>1274</v>
      </c>
      <c r="G19" s="299">
        <v>0.4260300925925926</v>
      </c>
      <c r="H19" s="299">
        <v>0.4815740740740741</v>
      </c>
      <c r="I19" s="281"/>
      <c r="J19" s="300">
        <f t="shared" si="3"/>
        <v>80</v>
      </c>
      <c r="K19" s="1" t="b">
        <f t="shared" si="4"/>
        <v>0</v>
      </c>
      <c r="L19" s="1">
        <f t="shared" si="5"/>
        <v>0.6</v>
      </c>
      <c r="M19" s="1">
        <f t="shared" si="6"/>
        <v>1.2</v>
      </c>
      <c r="N19" s="300">
        <f t="shared" si="7"/>
        <v>80</v>
      </c>
      <c r="O19" s="1">
        <f t="shared" si="8"/>
        <v>143.352</v>
      </c>
      <c r="P19" s="300">
        <f t="shared" si="9"/>
        <v>400</v>
      </c>
      <c r="Q19" s="1">
        <f t="shared" si="10"/>
        <v>143.352</v>
      </c>
      <c r="R19" s="281">
        <v>6.0</v>
      </c>
      <c r="S19" s="281" t="s">
        <v>1630</v>
      </c>
      <c r="T19" s="1">
        <f t="shared" si="11"/>
        <v>1</v>
      </c>
      <c r="V19" s="1" t="s">
        <v>854</v>
      </c>
      <c r="W19" s="1" t="s">
        <v>1631</v>
      </c>
    </row>
    <row r="20">
      <c r="A20" s="291">
        <v>46279.0</v>
      </c>
      <c r="B20" s="1">
        <f t="shared" si="1"/>
        <v>46279</v>
      </c>
      <c r="C20" s="281">
        <v>40.0</v>
      </c>
      <c r="D20" s="281">
        <v>25.0</v>
      </c>
      <c r="E20" s="1">
        <f t="shared" si="2"/>
        <v>1.6</v>
      </c>
      <c r="F20" s="281" t="s">
        <v>1274</v>
      </c>
      <c r="G20" s="299">
        <v>0.3105439814814815</v>
      </c>
      <c r="H20" s="299">
        <v>0.3391087962962963</v>
      </c>
      <c r="I20" s="281"/>
      <c r="J20" s="300">
        <f t="shared" si="3"/>
        <v>41</v>
      </c>
      <c r="K20" s="1" t="b">
        <f t="shared" si="4"/>
        <v>0</v>
      </c>
      <c r="L20" s="1">
        <f t="shared" si="5"/>
        <v>1.65</v>
      </c>
      <c r="M20" s="1">
        <f t="shared" si="6"/>
        <v>1.2</v>
      </c>
      <c r="N20" s="300">
        <f t="shared" si="7"/>
        <v>41</v>
      </c>
      <c r="O20" s="1">
        <f t="shared" si="8"/>
        <v>87.12</v>
      </c>
      <c r="P20" s="300">
        <f t="shared" si="9"/>
        <v>205</v>
      </c>
      <c r="Q20" s="1">
        <f t="shared" si="10"/>
        <v>87.12</v>
      </c>
      <c r="R20" s="281"/>
      <c r="S20" s="281"/>
      <c r="T20" s="1">
        <f t="shared" si="11"/>
        <v>0</v>
      </c>
      <c r="V20" s="1" t="s">
        <v>992</v>
      </c>
      <c r="W20" s="1" t="s">
        <v>1633</v>
      </c>
    </row>
    <row r="21" ht="15.75" customHeight="1">
      <c r="A21" s="291">
        <v>46279.0</v>
      </c>
      <c r="B21" s="1">
        <f t="shared" si="1"/>
        <v>46279</v>
      </c>
      <c r="C21" s="281">
        <v>371.0</v>
      </c>
      <c r="D21" s="281">
        <v>28.0</v>
      </c>
      <c r="E21" s="1">
        <f t="shared" si="2"/>
        <v>13.25</v>
      </c>
      <c r="F21" s="281" t="s">
        <v>1274</v>
      </c>
      <c r="G21" s="299">
        <v>0.34152777777777776</v>
      </c>
      <c r="H21" s="299">
        <v>0.6076273148148148</v>
      </c>
      <c r="I21" s="281">
        <v>60.0</v>
      </c>
      <c r="J21" s="300">
        <f t="shared" si="3"/>
        <v>323</v>
      </c>
      <c r="K21" s="1" t="b">
        <f t="shared" si="4"/>
        <v>0</v>
      </c>
      <c r="L21" s="1">
        <f t="shared" si="5"/>
        <v>0.45</v>
      </c>
      <c r="M21" s="1">
        <f t="shared" si="6"/>
        <v>1.2</v>
      </c>
      <c r="N21" s="300">
        <f t="shared" si="7"/>
        <v>323</v>
      </c>
      <c r="O21" s="1">
        <f t="shared" si="8"/>
        <v>220.374</v>
      </c>
      <c r="P21" s="300">
        <f t="shared" si="9"/>
        <v>1615</v>
      </c>
      <c r="Q21" s="1">
        <f t="shared" si="10"/>
        <v>220.374</v>
      </c>
      <c r="R21" s="281"/>
      <c r="S21" s="281"/>
      <c r="T21" s="1">
        <f t="shared" si="11"/>
        <v>0</v>
      </c>
      <c r="U21" s="16" t="s">
        <v>868</v>
      </c>
      <c r="V21" s="1" t="s">
        <v>851</v>
      </c>
      <c r="W21" s="1" t="s">
        <v>1635</v>
      </c>
    </row>
    <row r="22" ht="15.75" customHeight="1">
      <c r="A22" s="291">
        <v>46280.0</v>
      </c>
      <c r="B22" s="1">
        <f t="shared" si="1"/>
        <v>46280</v>
      </c>
      <c r="C22" s="281">
        <v>97.0</v>
      </c>
      <c r="D22" s="281">
        <v>26.0</v>
      </c>
      <c r="E22" s="1">
        <f t="shared" si="2"/>
        <v>3.730769231</v>
      </c>
      <c r="F22" s="281" t="s">
        <v>1238</v>
      </c>
      <c r="G22" s="299">
        <v>0.3049189814814815</v>
      </c>
      <c r="H22" s="299">
        <v>0.3562037037037037</v>
      </c>
      <c r="I22" s="281"/>
      <c r="J22" s="300">
        <f t="shared" si="3"/>
        <v>74</v>
      </c>
      <c r="K22" s="1" t="b">
        <f t="shared" si="4"/>
        <v>0</v>
      </c>
      <c r="L22" s="1">
        <f t="shared" si="5"/>
        <v>0.82</v>
      </c>
      <c r="M22" s="1">
        <f t="shared" si="6"/>
        <v>1.2</v>
      </c>
      <c r="N22" s="300">
        <f t="shared" si="7"/>
        <v>74</v>
      </c>
      <c r="O22" s="1">
        <f t="shared" si="8"/>
        <v>104.9928</v>
      </c>
      <c r="P22" s="300">
        <f t="shared" si="9"/>
        <v>370</v>
      </c>
      <c r="Q22" s="1">
        <f t="shared" si="10"/>
        <v>104.9928</v>
      </c>
      <c r="R22" s="281"/>
      <c r="S22" s="281"/>
      <c r="T22" s="1">
        <f t="shared" si="11"/>
        <v>1</v>
      </c>
      <c r="V22" s="1" t="s">
        <v>1507</v>
      </c>
      <c r="W22" s="1" t="s">
        <v>1637</v>
      </c>
    </row>
    <row r="23" ht="15.75" customHeight="1">
      <c r="A23" s="291">
        <v>46280.0</v>
      </c>
      <c r="B23" s="1">
        <f t="shared" si="1"/>
        <v>46280</v>
      </c>
      <c r="C23" s="281">
        <v>58.0</v>
      </c>
      <c r="D23" s="281">
        <v>39.0</v>
      </c>
      <c r="E23" s="1">
        <f t="shared" si="2"/>
        <v>1.487179487</v>
      </c>
      <c r="F23" s="281" t="s">
        <v>1274</v>
      </c>
      <c r="G23" s="299">
        <v>0.3562962962962963</v>
      </c>
      <c r="H23" s="299">
        <v>0.4160300925925926</v>
      </c>
      <c r="I23" s="281"/>
      <c r="J23" s="300">
        <f t="shared" si="3"/>
        <v>86</v>
      </c>
      <c r="K23" s="1" t="b">
        <f t="shared" si="4"/>
        <v>0</v>
      </c>
      <c r="L23" s="1">
        <f t="shared" si="5"/>
        <v>1.65</v>
      </c>
      <c r="M23" s="1">
        <f t="shared" si="6"/>
        <v>1.2</v>
      </c>
      <c r="N23" s="300">
        <f t="shared" si="7"/>
        <v>86</v>
      </c>
      <c r="O23" s="1">
        <f t="shared" si="8"/>
        <v>126.324</v>
      </c>
      <c r="P23" s="300">
        <f t="shared" si="9"/>
        <v>430</v>
      </c>
      <c r="Q23" s="1">
        <f t="shared" si="10"/>
        <v>126.324</v>
      </c>
      <c r="R23" s="281"/>
      <c r="S23" s="281"/>
      <c r="T23" s="1">
        <f t="shared" si="11"/>
        <v>0</v>
      </c>
      <c r="V23" s="1" t="s">
        <v>863</v>
      </c>
      <c r="W23" s="1" t="s">
        <v>1639</v>
      </c>
    </row>
    <row r="24" ht="15.75" customHeight="1">
      <c r="A24" s="291">
        <v>46283.0</v>
      </c>
      <c r="B24" s="1">
        <f t="shared" si="1"/>
        <v>46283</v>
      </c>
      <c r="C24" s="281">
        <v>127.0</v>
      </c>
      <c r="D24" s="281">
        <v>40.0</v>
      </c>
      <c r="E24" s="1">
        <f t="shared" si="2"/>
        <v>3.175</v>
      </c>
      <c r="F24" s="281" t="s">
        <v>811</v>
      </c>
      <c r="G24" s="299">
        <v>0.3085185185185185</v>
      </c>
      <c r="H24" s="299">
        <v>0.3509837962962963</v>
      </c>
      <c r="I24" s="281"/>
      <c r="J24" s="300">
        <f t="shared" si="3"/>
        <v>61</v>
      </c>
      <c r="K24" s="1" t="b">
        <f t="shared" si="4"/>
        <v>0</v>
      </c>
      <c r="L24" s="1">
        <f t="shared" si="5"/>
        <v>0.95</v>
      </c>
      <c r="M24" s="1">
        <f t="shared" si="6"/>
        <v>1</v>
      </c>
      <c r="N24" s="300">
        <f t="shared" si="7"/>
        <v>61</v>
      </c>
      <c r="O24" s="1">
        <f t="shared" si="8"/>
        <v>132.715</v>
      </c>
      <c r="P24" s="300">
        <f t="shared" si="9"/>
        <v>305</v>
      </c>
      <c r="Q24" s="1">
        <f t="shared" si="10"/>
        <v>132.715</v>
      </c>
      <c r="R24" s="281"/>
      <c r="S24" s="281"/>
      <c r="T24" s="1">
        <f t="shared" si="11"/>
        <v>1</v>
      </c>
      <c r="V24" s="1" t="s">
        <v>879</v>
      </c>
      <c r="W24" s="1" t="s">
        <v>1641</v>
      </c>
    </row>
    <row r="25" ht="15.75" customHeight="1">
      <c r="A25" s="291">
        <v>46285.0</v>
      </c>
      <c r="B25" s="1">
        <f t="shared" si="1"/>
        <v>46285</v>
      </c>
      <c r="C25" s="281">
        <v>246.0</v>
      </c>
      <c r="D25" s="281">
        <v>34.0</v>
      </c>
      <c r="E25" s="1">
        <f t="shared" si="2"/>
        <v>7.235294118</v>
      </c>
      <c r="F25" s="281" t="s">
        <v>1274</v>
      </c>
      <c r="G25" s="299">
        <v>0.3033449074074074</v>
      </c>
      <c r="H25" s="299">
        <v>0.3993865740740741</v>
      </c>
      <c r="I25" s="281"/>
      <c r="J25" s="300">
        <f t="shared" si="3"/>
        <v>138</v>
      </c>
      <c r="K25" s="1" t="b">
        <f t="shared" si="4"/>
        <v>0</v>
      </c>
      <c r="L25" s="1">
        <f t="shared" si="5"/>
        <v>0.6</v>
      </c>
      <c r="M25" s="1">
        <f t="shared" si="6"/>
        <v>1.2</v>
      </c>
      <c r="N25" s="300">
        <f t="shared" si="7"/>
        <v>138</v>
      </c>
      <c r="O25" s="1">
        <f t="shared" si="8"/>
        <v>194.832</v>
      </c>
      <c r="P25" s="300">
        <f t="shared" si="9"/>
        <v>690</v>
      </c>
      <c r="Q25" s="1">
        <f t="shared" si="10"/>
        <v>194.832</v>
      </c>
      <c r="R25" s="281"/>
      <c r="S25" s="281"/>
      <c r="T25" s="1">
        <f t="shared" si="11"/>
        <v>1</v>
      </c>
      <c r="V25" s="1" t="s">
        <v>891</v>
      </c>
      <c r="W25" s="1" t="s">
        <v>1643</v>
      </c>
    </row>
    <row r="26" ht="15.75" customHeight="1">
      <c r="A26" s="291">
        <v>46286.0</v>
      </c>
      <c r="B26" s="1">
        <f t="shared" si="1"/>
        <v>46286</v>
      </c>
      <c r="C26" s="281">
        <v>323.0</v>
      </c>
      <c r="D26" s="281">
        <v>26.0</v>
      </c>
      <c r="E26" s="1">
        <f t="shared" si="2"/>
        <v>12.42307692</v>
      </c>
      <c r="F26" s="281" t="s">
        <v>1274</v>
      </c>
      <c r="G26" s="299">
        <v>0.30311342592592594</v>
      </c>
      <c r="H26" s="299">
        <v>0.3866435185185185</v>
      </c>
      <c r="I26" s="281"/>
      <c r="J26" s="300">
        <f t="shared" si="3"/>
        <v>120</v>
      </c>
      <c r="K26" s="1" t="b">
        <f t="shared" si="4"/>
        <v>0</v>
      </c>
      <c r="L26" s="1">
        <f t="shared" si="5"/>
        <v>0.45</v>
      </c>
      <c r="M26" s="1">
        <f t="shared" si="6"/>
        <v>1.2</v>
      </c>
      <c r="N26" s="300">
        <f t="shared" si="7"/>
        <v>120</v>
      </c>
      <c r="O26" s="1">
        <f t="shared" si="8"/>
        <v>191.862</v>
      </c>
      <c r="P26" s="300">
        <f t="shared" si="9"/>
        <v>600</v>
      </c>
      <c r="Q26" s="1">
        <f t="shared" si="10"/>
        <v>191.862</v>
      </c>
      <c r="R26" s="281"/>
      <c r="S26" s="281"/>
      <c r="T26" s="1">
        <f t="shared" si="11"/>
        <v>1</v>
      </c>
      <c r="V26" s="1" t="s">
        <v>896</v>
      </c>
      <c r="W26" s="1" t="s">
        <v>1644</v>
      </c>
    </row>
    <row r="27" ht="15.75" customHeight="1">
      <c r="A27" s="291">
        <v>46287.0</v>
      </c>
      <c r="B27" s="1">
        <f t="shared" si="1"/>
        <v>46287</v>
      </c>
      <c r="C27" s="281">
        <v>124.0</v>
      </c>
      <c r="D27" s="281">
        <v>79.0</v>
      </c>
      <c r="E27" s="1">
        <f t="shared" si="2"/>
        <v>1.569620253</v>
      </c>
      <c r="F27" s="281" t="s">
        <v>1274</v>
      </c>
      <c r="G27" s="282">
        <v>0.3090277777777778</v>
      </c>
      <c r="H27" s="282">
        <v>0.40555555555555556</v>
      </c>
      <c r="I27" s="281"/>
      <c r="J27" s="292">
        <f t="shared" si="3"/>
        <v>139</v>
      </c>
      <c r="K27" s="1" t="b">
        <f t="shared" si="4"/>
        <v>0</v>
      </c>
      <c r="L27" s="1">
        <f t="shared" si="5"/>
        <v>1.65</v>
      </c>
      <c r="M27" s="1">
        <f t="shared" si="6"/>
        <v>1.2</v>
      </c>
      <c r="N27" s="292">
        <f t="shared" si="7"/>
        <v>139</v>
      </c>
      <c r="O27" s="1">
        <f t="shared" si="8"/>
        <v>270.072</v>
      </c>
      <c r="P27" s="292">
        <f t="shared" si="9"/>
        <v>695</v>
      </c>
      <c r="Q27" s="1">
        <f t="shared" si="10"/>
        <v>270.072</v>
      </c>
      <c r="R27" s="281"/>
      <c r="S27" s="281"/>
      <c r="T27" s="1">
        <f t="shared" si="11"/>
        <v>1</v>
      </c>
      <c r="V27" s="1" t="s">
        <v>1034</v>
      </c>
      <c r="W27" s="1" t="s">
        <v>1646</v>
      </c>
    </row>
    <row r="28" ht="15.75" customHeight="1">
      <c r="A28" s="291">
        <v>46288.0</v>
      </c>
      <c r="B28" s="1">
        <f t="shared" si="1"/>
        <v>46288</v>
      </c>
      <c r="C28" s="281">
        <v>276.0</v>
      </c>
      <c r="D28" s="281">
        <v>91.0</v>
      </c>
      <c r="E28" s="1">
        <f t="shared" si="2"/>
        <v>3.032967033</v>
      </c>
      <c r="F28" s="281" t="s">
        <v>1274</v>
      </c>
      <c r="G28" s="282">
        <v>0.3138888888888889</v>
      </c>
      <c r="H28" s="282">
        <v>0.4305555555555556</v>
      </c>
      <c r="I28" s="281">
        <v>7.0</v>
      </c>
      <c r="J28" s="292">
        <f t="shared" si="3"/>
        <v>161</v>
      </c>
      <c r="K28" s="1" t="b">
        <f t="shared" si="4"/>
        <v>0</v>
      </c>
      <c r="L28" s="1">
        <f t="shared" si="5"/>
        <v>1.05</v>
      </c>
      <c r="M28" s="1">
        <f t="shared" si="6"/>
        <v>1.2</v>
      </c>
      <c r="N28" s="292">
        <f t="shared" si="7"/>
        <v>161</v>
      </c>
      <c r="O28" s="1">
        <f t="shared" si="8"/>
        <v>382.536</v>
      </c>
      <c r="P28" s="292">
        <f t="shared" si="9"/>
        <v>805</v>
      </c>
      <c r="Q28" s="1">
        <f t="shared" si="10"/>
        <v>382.536</v>
      </c>
      <c r="R28" s="281"/>
      <c r="S28" s="281"/>
      <c r="T28" s="1">
        <f t="shared" si="11"/>
        <v>1</v>
      </c>
      <c r="U28" s="1" t="s">
        <v>1648</v>
      </c>
      <c r="V28" s="1" t="s">
        <v>1177</v>
      </c>
      <c r="W28" s="1" t="s">
        <v>1649</v>
      </c>
    </row>
    <row r="29" ht="15.75" customHeight="1">
      <c r="A29" s="291">
        <v>46289.0</v>
      </c>
      <c r="B29" s="1">
        <f t="shared" si="1"/>
        <v>46289</v>
      </c>
      <c r="C29" s="281">
        <v>22.0</v>
      </c>
      <c r="D29" s="281">
        <v>7.0</v>
      </c>
      <c r="E29" s="1">
        <f t="shared" si="2"/>
        <v>3.142857143</v>
      </c>
      <c r="F29" s="281" t="s">
        <v>1274</v>
      </c>
      <c r="G29" s="282">
        <v>0.3076388888888889</v>
      </c>
      <c r="H29" s="282">
        <v>0.3236111111111111</v>
      </c>
      <c r="I29" s="281"/>
      <c r="J29" s="292">
        <f t="shared" si="3"/>
        <v>23</v>
      </c>
      <c r="K29" s="1" t="b">
        <f t="shared" si="4"/>
        <v>1</v>
      </c>
      <c r="L29" s="1">
        <f t="shared" si="5"/>
        <v>1</v>
      </c>
      <c r="M29" s="1">
        <f t="shared" si="6"/>
        <v>1.2</v>
      </c>
      <c r="N29" s="292">
        <f t="shared" si="7"/>
        <v>23</v>
      </c>
      <c r="O29" s="1">
        <f t="shared" si="8"/>
        <v>29.04</v>
      </c>
      <c r="P29" s="292">
        <f t="shared" si="9"/>
        <v>115</v>
      </c>
      <c r="Q29" s="1">
        <f t="shared" si="10"/>
        <v>29.04</v>
      </c>
      <c r="R29" s="281"/>
      <c r="S29" s="281"/>
      <c r="T29" s="1">
        <f t="shared" si="11"/>
        <v>1</v>
      </c>
      <c r="V29" s="1" t="s">
        <v>907</v>
      </c>
      <c r="W29" s="1" t="s">
        <v>1651</v>
      </c>
    </row>
    <row r="30" ht="15.75" customHeight="1">
      <c r="A30" s="291">
        <v>46289.0</v>
      </c>
      <c r="B30" s="1">
        <f t="shared" si="1"/>
        <v>46289</v>
      </c>
      <c r="C30" s="281">
        <v>2.0</v>
      </c>
      <c r="D30" s="281">
        <v>2.0</v>
      </c>
      <c r="E30" s="1">
        <f t="shared" si="2"/>
        <v>1</v>
      </c>
      <c r="F30" s="281" t="s">
        <v>811</v>
      </c>
      <c r="G30" s="282">
        <v>0.3236111111111111</v>
      </c>
      <c r="H30" s="282">
        <v>0.32916666666666666</v>
      </c>
      <c r="I30" s="281"/>
      <c r="J30" s="292">
        <f t="shared" si="3"/>
        <v>8</v>
      </c>
      <c r="K30" s="1" t="b">
        <f t="shared" si="4"/>
        <v>1</v>
      </c>
      <c r="L30" s="1">
        <f t="shared" si="5"/>
        <v>1</v>
      </c>
      <c r="M30" s="1">
        <f t="shared" si="6"/>
        <v>1</v>
      </c>
      <c r="N30" s="292">
        <f t="shared" si="7"/>
        <v>15</v>
      </c>
      <c r="O30" s="1">
        <f t="shared" si="8"/>
        <v>2.2</v>
      </c>
      <c r="P30" s="292">
        <f t="shared" si="9"/>
        <v>75</v>
      </c>
      <c r="Q30" s="1">
        <f t="shared" si="10"/>
        <v>2.2</v>
      </c>
      <c r="R30" s="281"/>
      <c r="S30" s="281"/>
      <c r="T30" s="1">
        <f t="shared" si="11"/>
        <v>0</v>
      </c>
      <c r="V30" s="1" t="s">
        <v>1188</v>
      </c>
      <c r="W30" s="1" t="s">
        <v>1653</v>
      </c>
    </row>
    <row r="31" ht="15.75" customHeight="1">
      <c r="A31" s="291">
        <v>46289.0</v>
      </c>
      <c r="B31" s="1">
        <f t="shared" si="1"/>
        <v>46289</v>
      </c>
      <c r="C31" s="281">
        <v>53.0</v>
      </c>
      <c r="D31" s="281">
        <v>5.0</v>
      </c>
      <c r="E31" s="1">
        <f t="shared" si="2"/>
        <v>10.6</v>
      </c>
      <c r="F31" s="281" t="s">
        <v>1274</v>
      </c>
      <c r="G31" s="282">
        <v>0.32916666666666666</v>
      </c>
      <c r="H31" s="282">
        <v>0.33819444444444446</v>
      </c>
      <c r="I31" s="281"/>
      <c r="J31" s="292">
        <f t="shared" si="3"/>
        <v>13</v>
      </c>
      <c r="K31" s="1" t="b">
        <f t="shared" si="4"/>
        <v>1</v>
      </c>
      <c r="L31" s="1">
        <f t="shared" si="5"/>
        <v>1</v>
      </c>
      <c r="M31" s="1">
        <f t="shared" si="6"/>
        <v>1.2</v>
      </c>
      <c r="N31" s="292">
        <f t="shared" si="7"/>
        <v>15</v>
      </c>
      <c r="O31" s="1">
        <f t="shared" si="8"/>
        <v>69.96</v>
      </c>
      <c r="P31" s="292">
        <f t="shared" si="9"/>
        <v>75</v>
      </c>
      <c r="Q31" s="1">
        <f t="shared" si="10"/>
        <v>69.96</v>
      </c>
      <c r="R31" s="281"/>
      <c r="S31" s="281"/>
      <c r="T31" s="1">
        <f t="shared" si="11"/>
        <v>0</v>
      </c>
      <c r="V31" s="1" t="s">
        <v>1655</v>
      </c>
      <c r="W31" s="1" t="s">
        <v>1656</v>
      </c>
    </row>
    <row r="32" ht="15.75" customHeight="1">
      <c r="A32" s="291">
        <v>46293.0</v>
      </c>
      <c r="B32" s="1">
        <f t="shared" si="1"/>
        <v>46293</v>
      </c>
      <c r="C32" s="281">
        <v>25.0</v>
      </c>
      <c r="D32" s="281">
        <v>9.0</v>
      </c>
      <c r="E32" s="1">
        <f t="shared" si="2"/>
        <v>2.777777778</v>
      </c>
      <c r="F32" s="281" t="s">
        <v>1274</v>
      </c>
      <c r="G32" s="299">
        <v>0.3046527777777778</v>
      </c>
      <c r="H32" s="299">
        <v>0.32559027777777777</v>
      </c>
      <c r="I32" s="281"/>
      <c r="J32" s="300">
        <f t="shared" si="3"/>
        <v>30</v>
      </c>
      <c r="K32" s="1" t="b">
        <f t="shared" si="4"/>
        <v>1</v>
      </c>
      <c r="L32" s="1">
        <f t="shared" si="5"/>
        <v>1</v>
      </c>
      <c r="M32" s="1">
        <f t="shared" si="6"/>
        <v>1.2</v>
      </c>
      <c r="N32" s="300">
        <f t="shared" si="7"/>
        <v>30</v>
      </c>
      <c r="O32" s="1">
        <f t="shared" si="8"/>
        <v>33</v>
      </c>
      <c r="P32" s="300">
        <f t="shared" si="9"/>
        <v>150</v>
      </c>
      <c r="Q32" s="1">
        <f t="shared" si="10"/>
        <v>33</v>
      </c>
      <c r="R32" s="281"/>
      <c r="S32" s="281"/>
      <c r="T32" s="1">
        <f t="shared" si="11"/>
        <v>1</v>
      </c>
      <c r="V32" s="1" t="s">
        <v>1200</v>
      </c>
      <c r="W32" s="1" t="s">
        <v>1658</v>
      </c>
    </row>
    <row r="33" ht="15.75" customHeight="1">
      <c r="A33" s="291">
        <v>46293.0</v>
      </c>
      <c r="B33" s="1">
        <f t="shared" si="1"/>
        <v>46293</v>
      </c>
      <c r="C33" s="281">
        <v>332.0</v>
      </c>
      <c r="D33" s="281">
        <v>29.0</v>
      </c>
      <c r="E33" s="1">
        <f t="shared" si="2"/>
        <v>11.44827586</v>
      </c>
      <c r="F33" s="281" t="s">
        <v>1274</v>
      </c>
      <c r="G33" s="299">
        <v>0.3257291666666667</v>
      </c>
      <c r="H33" s="299">
        <v>0.4017013888888889</v>
      </c>
      <c r="I33" s="281"/>
      <c r="J33" s="300">
        <f t="shared" si="3"/>
        <v>109</v>
      </c>
      <c r="K33" s="1" t="b">
        <f t="shared" si="4"/>
        <v>0</v>
      </c>
      <c r="L33" s="1">
        <f t="shared" si="5"/>
        <v>0.45</v>
      </c>
      <c r="M33" s="1">
        <f t="shared" si="6"/>
        <v>1.2</v>
      </c>
      <c r="N33" s="300">
        <f t="shared" si="7"/>
        <v>109</v>
      </c>
      <c r="O33" s="1">
        <f t="shared" si="8"/>
        <v>197.208</v>
      </c>
      <c r="P33" s="300">
        <f t="shared" si="9"/>
        <v>545</v>
      </c>
      <c r="Q33" s="1">
        <f t="shared" si="10"/>
        <v>197.208</v>
      </c>
      <c r="R33" s="281"/>
      <c r="S33" s="281"/>
      <c r="T33" s="1">
        <f t="shared" si="11"/>
        <v>0</v>
      </c>
      <c r="V33" s="1" t="s">
        <v>931</v>
      </c>
      <c r="W33" s="1" t="s">
        <v>1660</v>
      </c>
    </row>
    <row r="34" ht="15.75" customHeight="1">
      <c r="A34" s="291">
        <v>46293.0</v>
      </c>
      <c r="B34" s="1">
        <f t="shared" si="1"/>
        <v>46293</v>
      </c>
      <c r="C34" s="281">
        <v>54.0</v>
      </c>
      <c r="D34" s="281">
        <v>37.0</v>
      </c>
      <c r="E34" s="1">
        <f t="shared" si="2"/>
        <v>1.459459459</v>
      </c>
      <c r="F34" s="281" t="s">
        <v>1274</v>
      </c>
      <c r="G34" s="299">
        <v>0.4017939814814815</v>
      </c>
      <c r="H34" s="299">
        <v>0.4477662037037037</v>
      </c>
      <c r="I34" s="281"/>
      <c r="J34" s="300">
        <f t="shared" si="3"/>
        <v>66</v>
      </c>
      <c r="K34" s="1" t="b">
        <f t="shared" si="4"/>
        <v>0</v>
      </c>
      <c r="L34" s="1">
        <f t="shared" si="5"/>
        <v>1.65</v>
      </c>
      <c r="M34" s="1">
        <f t="shared" si="6"/>
        <v>1.2</v>
      </c>
      <c r="N34" s="300">
        <f t="shared" si="7"/>
        <v>66</v>
      </c>
      <c r="O34" s="1">
        <f t="shared" si="8"/>
        <v>117.612</v>
      </c>
      <c r="P34" s="300">
        <f t="shared" si="9"/>
        <v>330</v>
      </c>
      <c r="Q34" s="1">
        <f t="shared" si="10"/>
        <v>117.612</v>
      </c>
      <c r="R34" s="281"/>
      <c r="S34" s="281"/>
      <c r="T34" s="1">
        <f t="shared" si="11"/>
        <v>0</v>
      </c>
      <c r="V34" s="1" t="s">
        <v>936</v>
      </c>
      <c r="W34" s="1" t="s">
        <v>1661</v>
      </c>
    </row>
    <row r="35" ht="15.75" customHeight="1">
      <c r="A35" s="291">
        <v>46294.0</v>
      </c>
      <c r="B35" s="1">
        <f t="shared" si="1"/>
        <v>46294</v>
      </c>
      <c r="C35" s="281">
        <v>27.0</v>
      </c>
      <c r="D35" s="281">
        <v>19.0</v>
      </c>
      <c r="E35" s="1">
        <f t="shared" si="2"/>
        <v>1.421052632</v>
      </c>
      <c r="F35" s="281" t="s">
        <v>1274</v>
      </c>
      <c r="G35" s="299">
        <v>0.3036921296296296</v>
      </c>
      <c r="H35" s="299">
        <v>0.33380787037037035</v>
      </c>
      <c r="I35" s="281"/>
      <c r="J35" s="300">
        <f t="shared" si="3"/>
        <v>43</v>
      </c>
      <c r="K35" s="1" t="b">
        <f t="shared" si="4"/>
        <v>1</v>
      </c>
      <c r="L35" s="1">
        <f t="shared" si="5"/>
        <v>1</v>
      </c>
      <c r="M35" s="1">
        <f t="shared" si="6"/>
        <v>1.2</v>
      </c>
      <c r="N35" s="300">
        <f t="shared" si="7"/>
        <v>43</v>
      </c>
      <c r="O35" s="1">
        <f t="shared" si="8"/>
        <v>35.64</v>
      </c>
      <c r="P35" s="300">
        <f t="shared" si="9"/>
        <v>215</v>
      </c>
      <c r="Q35" s="1">
        <f t="shared" si="10"/>
        <v>35.64</v>
      </c>
      <c r="R35" s="281"/>
      <c r="S35" s="281"/>
      <c r="T35" s="1">
        <f t="shared" si="11"/>
        <v>1</v>
      </c>
      <c r="V35" s="1" t="s">
        <v>942</v>
      </c>
      <c r="W35" s="1" t="s">
        <v>1663</v>
      </c>
    </row>
    <row r="36" ht="15.75" customHeight="1">
      <c r="A36" s="291">
        <v>46294.0</v>
      </c>
      <c r="B36" s="1">
        <f t="shared" si="1"/>
        <v>46294</v>
      </c>
      <c r="C36" s="281">
        <v>7.0</v>
      </c>
      <c r="D36" s="281">
        <v>2.0</v>
      </c>
      <c r="E36" s="1">
        <f t="shared" si="2"/>
        <v>3.5</v>
      </c>
      <c r="F36" s="281" t="s">
        <v>1274</v>
      </c>
      <c r="G36" s="299">
        <v>0.3338773148148148</v>
      </c>
      <c r="H36" s="299">
        <v>0.3350925925925926</v>
      </c>
      <c r="I36" s="281"/>
      <c r="J36" s="300">
        <f t="shared" si="3"/>
        <v>2</v>
      </c>
      <c r="K36" s="1" t="b">
        <f t="shared" si="4"/>
        <v>1</v>
      </c>
      <c r="L36" s="1">
        <f t="shared" si="5"/>
        <v>1</v>
      </c>
      <c r="M36" s="1">
        <f t="shared" si="6"/>
        <v>1.2</v>
      </c>
      <c r="N36" s="300">
        <f t="shared" si="7"/>
        <v>15</v>
      </c>
      <c r="O36" s="1">
        <f t="shared" si="8"/>
        <v>9.24</v>
      </c>
      <c r="P36" s="300">
        <f t="shared" si="9"/>
        <v>75</v>
      </c>
      <c r="Q36" s="1">
        <f t="shared" si="10"/>
        <v>9.24</v>
      </c>
      <c r="R36" s="281"/>
      <c r="S36" s="281"/>
      <c r="T36" s="1">
        <f t="shared" si="11"/>
        <v>0</v>
      </c>
      <c r="V36" s="1" t="s">
        <v>1665</v>
      </c>
      <c r="W36" s="1" t="s">
        <v>1666</v>
      </c>
    </row>
    <row r="37" ht="15.75" customHeight="1">
      <c r="A37" s="291">
        <v>46295.0</v>
      </c>
      <c r="B37" s="1">
        <f t="shared" si="1"/>
        <v>46295</v>
      </c>
      <c r="C37" s="281">
        <v>26.0</v>
      </c>
      <c r="D37" s="281">
        <v>6.0</v>
      </c>
      <c r="E37" s="1">
        <f t="shared" si="2"/>
        <v>4.333333333</v>
      </c>
      <c r="F37" s="281" t="s">
        <v>1274</v>
      </c>
      <c r="G37" s="299">
        <v>0.3033101851851852</v>
      </c>
      <c r="H37" s="299">
        <v>0.3201041666666667</v>
      </c>
      <c r="I37" s="281"/>
      <c r="J37" s="300">
        <f t="shared" si="3"/>
        <v>24</v>
      </c>
      <c r="K37" s="1" t="b">
        <f t="shared" si="4"/>
        <v>1</v>
      </c>
      <c r="L37" s="1">
        <f t="shared" si="5"/>
        <v>1</v>
      </c>
      <c r="M37" s="1">
        <f t="shared" si="6"/>
        <v>1.2</v>
      </c>
      <c r="N37" s="300">
        <f t="shared" si="7"/>
        <v>24</v>
      </c>
      <c r="O37" s="1">
        <f t="shared" si="8"/>
        <v>34.32</v>
      </c>
      <c r="P37" s="300">
        <f t="shared" si="9"/>
        <v>120</v>
      </c>
      <c r="Q37" s="1">
        <f t="shared" si="10"/>
        <v>34.32</v>
      </c>
      <c r="R37" s="281"/>
      <c r="S37" s="281"/>
      <c r="T37" s="1">
        <f t="shared" si="11"/>
        <v>1</v>
      </c>
      <c r="V37" s="1" t="s">
        <v>1376</v>
      </c>
      <c r="W37" s="1" t="s">
        <v>1667</v>
      </c>
    </row>
    <row r="38" ht="15.75" customHeight="1">
      <c r="A38" s="291">
        <v>46295.0</v>
      </c>
      <c r="B38" s="1">
        <f t="shared" si="1"/>
        <v>46295</v>
      </c>
      <c r="C38" s="281">
        <v>26.0</v>
      </c>
      <c r="D38" s="281">
        <v>20.0</v>
      </c>
      <c r="E38" s="1">
        <f t="shared" si="2"/>
        <v>1.3</v>
      </c>
      <c r="F38" s="281" t="s">
        <v>1274</v>
      </c>
      <c r="G38" s="299">
        <v>0.32015046296296296</v>
      </c>
      <c r="H38" s="299">
        <v>0.3544675925925926</v>
      </c>
      <c r="I38" s="281"/>
      <c r="J38" s="300">
        <f t="shared" si="3"/>
        <v>49</v>
      </c>
      <c r="K38" s="1" t="b">
        <f t="shared" si="4"/>
        <v>1</v>
      </c>
      <c r="L38" s="1">
        <f t="shared" si="5"/>
        <v>1</v>
      </c>
      <c r="M38" s="1">
        <f t="shared" si="6"/>
        <v>1.2</v>
      </c>
      <c r="N38" s="300">
        <f t="shared" si="7"/>
        <v>49</v>
      </c>
      <c r="O38" s="1">
        <f t="shared" si="8"/>
        <v>34.32</v>
      </c>
      <c r="P38" s="300">
        <f t="shared" si="9"/>
        <v>245</v>
      </c>
      <c r="Q38" s="1">
        <f t="shared" si="10"/>
        <v>34.32</v>
      </c>
      <c r="R38" s="281"/>
      <c r="S38" s="281"/>
      <c r="T38" s="1">
        <f t="shared" si="11"/>
        <v>0</v>
      </c>
      <c r="V38" s="1" t="s">
        <v>1001</v>
      </c>
      <c r="W38" s="1" t="s">
        <v>1670</v>
      </c>
    </row>
    <row r="39" ht="15.75" customHeight="1">
      <c r="A39" s="281"/>
      <c r="B39" s="1" t="str">
        <f t="shared" si="1"/>
        <v/>
      </c>
      <c r="C39" s="281"/>
      <c r="D39" s="281"/>
      <c r="E39" s="1" t="str">
        <f t="shared" si="2"/>
        <v/>
      </c>
      <c r="F39" s="281"/>
      <c r="G39" s="281"/>
      <c r="H39" s="281"/>
      <c r="I39" s="281"/>
      <c r="J39" s="1" t="str">
        <f t="shared" si="3"/>
        <v/>
      </c>
      <c r="K39" s="1" t="str">
        <f t="shared" si="4"/>
        <v/>
      </c>
      <c r="L39" s="1" t="str">
        <f t="shared" si="5"/>
        <v/>
      </c>
      <c r="M39" s="1">
        <f t="shared" si="6"/>
        <v>1</v>
      </c>
      <c r="N39" s="1">
        <f t="shared" si="7"/>
        <v>0</v>
      </c>
      <c r="O39" s="1">
        <f t="shared" si="8"/>
        <v>0</v>
      </c>
      <c r="P39" s="1">
        <f t="shared" si="9"/>
        <v>0</v>
      </c>
      <c r="Q39" s="1">
        <f t="shared" si="10"/>
        <v>0</v>
      </c>
      <c r="R39" s="281"/>
      <c r="S39" s="281"/>
      <c r="T39" s="1">
        <f t="shared" si="11"/>
        <v>0</v>
      </c>
    </row>
    <row r="40" ht="15.75" customHeight="1">
      <c r="A40" s="281"/>
      <c r="B40" s="1" t="str">
        <f t="shared" si="1"/>
        <v/>
      </c>
      <c r="C40" s="281"/>
      <c r="D40" s="281"/>
      <c r="E40" s="1" t="str">
        <f t="shared" si="2"/>
        <v/>
      </c>
      <c r="F40" s="281"/>
      <c r="G40" s="281"/>
      <c r="H40" s="281"/>
      <c r="I40" s="281"/>
      <c r="J40" s="1" t="str">
        <f t="shared" si="3"/>
        <v/>
      </c>
      <c r="K40" s="1" t="str">
        <f t="shared" si="4"/>
        <v/>
      </c>
      <c r="L40" s="1" t="str">
        <f t="shared" si="5"/>
        <v/>
      </c>
      <c r="M40" s="1">
        <f t="shared" si="6"/>
        <v>1</v>
      </c>
      <c r="N40" s="1">
        <f t="shared" si="7"/>
        <v>0</v>
      </c>
      <c r="O40" s="1">
        <f t="shared" si="8"/>
        <v>0</v>
      </c>
      <c r="P40" s="1">
        <f t="shared" si="9"/>
        <v>0</v>
      </c>
      <c r="Q40" s="1">
        <f t="shared" si="10"/>
        <v>0</v>
      </c>
      <c r="R40" s="281"/>
      <c r="S40" s="281"/>
      <c r="T40" s="1">
        <f t="shared" si="11"/>
        <v>0</v>
      </c>
    </row>
    <row r="41" ht="15.75" customHeight="1">
      <c r="A41" s="281"/>
      <c r="B41" s="1" t="str">
        <f t="shared" si="1"/>
        <v/>
      </c>
      <c r="C41" s="281"/>
      <c r="D41" s="281"/>
      <c r="E41" s="1" t="str">
        <f t="shared" si="2"/>
        <v/>
      </c>
      <c r="F41" s="281"/>
      <c r="G41" s="281"/>
      <c r="H41" s="281"/>
      <c r="I41" s="281"/>
      <c r="J41" s="1" t="str">
        <f t="shared" si="3"/>
        <v/>
      </c>
      <c r="K41" s="1" t="str">
        <f t="shared" si="4"/>
        <v/>
      </c>
      <c r="L41" s="1" t="str">
        <f t="shared" si="5"/>
        <v/>
      </c>
      <c r="M41" s="1">
        <f t="shared" si="6"/>
        <v>1</v>
      </c>
      <c r="N41" s="1">
        <f t="shared" si="7"/>
        <v>0</v>
      </c>
      <c r="O41" s="1">
        <f t="shared" si="8"/>
        <v>0</v>
      </c>
      <c r="P41" s="1">
        <f t="shared" si="9"/>
        <v>0</v>
      </c>
      <c r="Q41" s="1">
        <f t="shared" si="10"/>
        <v>0</v>
      </c>
      <c r="R41" s="281"/>
      <c r="S41" s="281"/>
      <c r="T41" s="1">
        <f t="shared" si="11"/>
        <v>0</v>
      </c>
    </row>
    <row r="42" ht="15.75" customHeight="1">
      <c r="A42" s="281"/>
      <c r="B42" s="1" t="str">
        <f t="shared" si="1"/>
        <v/>
      </c>
      <c r="C42" s="281"/>
      <c r="D42" s="281"/>
      <c r="E42" s="1" t="str">
        <f t="shared" si="2"/>
        <v/>
      </c>
      <c r="F42" s="281"/>
      <c r="G42" s="281"/>
      <c r="H42" s="281"/>
      <c r="I42" s="281"/>
      <c r="J42" s="1" t="str">
        <f t="shared" si="3"/>
        <v/>
      </c>
      <c r="K42" s="1" t="str">
        <f t="shared" si="4"/>
        <v/>
      </c>
      <c r="L42" s="1" t="str">
        <f t="shared" si="5"/>
        <v/>
      </c>
      <c r="M42" s="1">
        <f t="shared" si="6"/>
        <v>1</v>
      </c>
      <c r="N42" s="1">
        <f t="shared" si="7"/>
        <v>0</v>
      </c>
      <c r="O42" s="1">
        <f t="shared" si="8"/>
        <v>0</v>
      </c>
      <c r="P42" s="1">
        <f t="shared" si="9"/>
        <v>0</v>
      </c>
      <c r="Q42" s="1">
        <f t="shared" si="10"/>
        <v>0</v>
      </c>
      <c r="R42" s="281"/>
      <c r="S42" s="281"/>
      <c r="T42" s="1">
        <f t="shared" si="11"/>
        <v>0</v>
      </c>
    </row>
    <row r="43" ht="15.75" customHeight="1">
      <c r="A43" s="281"/>
      <c r="B43" s="1" t="str">
        <f t="shared" si="1"/>
        <v/>
      </c>
      <c r="C43" s="281"/>
      <c r="D43" s="281"/>
      <c r="E43" s="1" t="str">
        <f t="shared" si="2"/>
        <v/>
      </c>
      <c r="F43" s="281"/>
      <c r="G43" s="281"/>
      <c r="H43" s="281"/>
      <c r="I43" s="281"/>
      <c r="J43" s="1" t="str">
        <f t="shared" si="3"/>
        <v/>
      </c>
      <c r="K43" s="1" t="str">
        <f t="shared" si="4"/>
        <v/>
      </c>
      <c r="L43" s="1" t="str">
        <f t="shared" si="5"/>
        <v/>
      </c>
      <c r="M43" s="1">
        <f t="shared" si="6"/>
        <v>1</v>
      </c>
      <c r="N43" s="1">
        <f t="shared" si="7"/>
        <v>0</v>
      </c>
      <c r="O43" s="1">
        <f t="shared" si="8"/>
        <v>0</v>
      </c>
      <c r="P43" s="1">
        <f t="shared" si="9"/>
        <v>0</v>
      </c>
      <c r="Q43" s="1">
        <f t="shared" si="10"/>
        <v>0</v>
      </c>
      <c r="R43" s="281"/>
      <c r="S43" s="281"/>
      <c r="T43" s="1">
        <f t="shared" si="11"/>
        <v>0</v>
      </c>
    </row>
    <row r="44" ht="15.75" customHeight="1">
      <c r="A44" s="281"/>
      <c r="B44" s="1" t="str">
        <f t="shared" si="1"/>
        <v/>
      </c>
      <c r="C44" s="281"/>
      <c r="D44" s="281"/>
      <c r="E44" s="1" t="str">
        <f t="shared" si="2"/>
        <v/>
      </c>
      <c r="F44" s="281"/>
      <c r="G44" s="281"/>
      <c r="H44" s="281"/>
      <c r="I44" s="281"/>
      <c r="J44" s="1" t="str">
        <f t="shared" si="3"/>
        <v/>
      </c>
      <c r="K44" s="1" t="str">
        <f t="shared" si="4"/>
        <v/>
      </c>
      <c r="L44" s="1" t="str">
        <f t="shared" si="5"/>
        <v/>
      </c>
      <c r="M44" s="1">
        <f t="shared" si="6"/>
        <v>1</v>
      </c>
      <c r="N44" s="1">
        <f t="shared" si="7"/>
        <v>0</v>
      </c>
      <c r="O44" s="1">
        <f t="shared" si="8"/>
        <v>0</v>
      </c>
      <c r="P44" s="1">
        <f t="shared" si="9"/>
        <v>0</v>
      </c>
      <c r="Q44" s="1">
        <f t="shared" si="10"/>
        <v>0</v>
      </c>
      <c r="R44" s="281"/>
      <c r="S44" s="281"/>
      <c r="T44" s="1">
        <f t="shared" si="11"/>
        <v>0</v>
      </c>
    </row>
    <row r="45" ht="15.75" customHeight="1">
      <c r="A45" s="281"/>
      <c r="B45" s="1" t="str">
        <f t="shared" si="1"/>
        <v/>
      </c>
      <c r="C45" s="281"/>
      <c r="D45" s="281"/>
      <c r="E45" s="1" t="str">
        <f t="shared" si="2"/>
        <v/>
      </c>
      <c r="F45" s="281"/>
      <c r="G45" s="281"/>
      <c r="H45" s="281"/>
      <c r="I45" s="281"/>
      <c r="J45" s="1" t="str">
        <f t="shared" si="3"/>
        <v/>
      </c>
      <c r="K45" s="1" t="str">
        <f t="shared" si="4"/>
        <v/>
      </c>
      <c r="L45" s="1" t="str">
        <f t="shared" si="5"/>
        <v/>
      </c>
      <c r="M45" s="1">
        <f t="shared" si="6"/>
        <v>1</v>
      </c>
      <c r="N45" s="1">
        <f t="shared" si="7"/>
        <v>0</v>
      </c>
      <c r="O45" s="1">
        <f t="shared" si="8"/>
        <v>0</v>
      </c>
      <c r="P45" s="1">
        <f t="shared" si="9"/>
        <v>0</v>
      </c>
      <c r="Q45" s="1">
        <f t="shared" si="10"/>
        <v>0</v>
      </c>
      <c r="R45" s="281"/>
      <c r="S45" s="281"/>
      <c r="T45" s="1">
        <f t="shared" si="11"/>
        <v>0</v>
      </c>
    </row>
    <row r="46" ht="15.75" customHeight="1">
      <c r="A46" s="281"/>
      <c r="B46" s="1" t="str">
        <f t="shared" si="1"/>
        <v/>
      </c>
      <c r="C46" s="281"/>
      <c r="D46" s="281"/>
      <c r="E46" s="1" t="str">
        <f t="shared" si="2"/>
        <v/>
      </c>
      <c r="F46" s="281"/>
      <c r="G46" s="281"/>
      <c r="H46" s="281"/>
      <c r="I46" s="281"/>
      <c r="J46" s="1" t="str">
        <f t="shared" si="3"/>
        <v/>
      </c>
      <c r="K46" s="1" t="str">
        <f t="shared" si="4"/>
        <v/>
      </c>
      <c r="L46" s="1" t="str">
        <f t="shared" si="5"/>
        <v/>
      </c>
      <c r="M46" s="1">
        <f t="shared" si="6"/>
        <v>1</v>
      </c>
      <c r="N46" s="1">
        <f t="shared" si="7"/>
        <v>0</v>
      </c>
      <c r="O46" s="1">
        <f t="shared" si="8"/>
        <v>0</v>
      </c>
      <c r="P46" s="1">
        <f t="shared" si="9"/>
        <v>0</v>
      </c>
      <c r="Q46" s="1">
        <f t="shared" si="10"/>
        <v>0</v>
      </c>
      <c r="R46" s="281"/>
      <c r="S46" s="281"/>
      <c r="T46" s="1">
        <f t="shared" si="11"/>
        <v>0</v>
      </c>
    </row>
    <row r="47" ht="15.75" customHeight="1">
      <c r="A47" s="281"/>
      <c r="B47" s="1" t="str">
        <f t="shared" si="1"/>
        <v/>
      </c>
      <c r="C47" s="281"/>
      <c r="D47" s="281"/>
      <c r="E47" s="1" t="str">
        <f t="shared" si="2"/>
        <v/>
      </c>
      <c r="F47" s="281"/>
      <c r="G47" s="281"/>
      <c r="H47" s="281"/>
      <c r="I47" s="281"/>
      <c r="J47" s="1" t="str">
        <f t="shared" si="3"/>
        <v/>
      </c>
      <c r="K47" s="1" t="str">
        <f t="shared" si="4"/>
        <v/>
      </c>
      <c r="L47" s="1" t="str">
        <f t="shared" si="5"/>
        <v/>
      </c>
      <c r="M47" s="1">
        <f t="shared" si="6"/>
        <v>1</v>
      </c>
      <c r="N47" s="1">
        <f t="shared" si="7"/>
        <v>0</v>
      </c>
      <c r="O47" s="1">
        <f t="shared" si="8"/>
        <v>0</v>
      </c>
      <c r="P47" s="1">
        <f t="shared" si="9"/>
        <v>0</v>
      </c>
      <c r="Q47" s="1">
        <f t="shared" si="10"/>
        <v>0</v>
      </c>
      <c r="R47" s="281"/>
      <c r="S47" s="281"/>
      <c r="T47" s="1">
        <f t="shared" si="11"/>
        <v>0</v>
      </c>
    </row>
    <row r="48" ht="15.75" customHeight="1">
      <c r="A48" s="281"/>
      <c r="B48" s="1" t="str">
        <f t="shared" si="1"/>
        <v/>
      </c>
      <c r="C48" s="281"/>
      <c r="D48" s="281"/>
      <c r="E48" s="1" t="str">
        <f t="shared" si="2"/>
        <v/>
      </c>
      <c r="F48" s="281"/>
      <c r="G48" s="281"/>
      <c r="H48" s="281"/>
      <c r="I48" s="281"/>
      <c r="J48" s="1" t="str">
        <f t="shared" si="3"/>
        <v/>
      </c>
      <c r="K48" s="1" t="str">
        <f t="shared" si="4"/>
        <v/>
      </c>
      <c r="L48" s="1" t="str">
        <f t="shared" si="5"/>
        <v/>
      </c>
      <c r="M48" s="1">
        <f t="shared" si="6"/>
        <v>1</v>
      </c>
      <c r="N48" s="1">
        <f t="shared" si="7"/>
        <v>0</v>
      </c>
      <c r="O48" s="1">
        <f t="shared" si="8"/>
        <v>0</v>
      </c>
      <c r="P48" s="1">
        <f t="shared" si="9"/>
        <v>0</v>
      </c>
      <c r="Q48" s="1">
        <f t="shared" si="10"/>
        <v>0</v>
      </c>
      <c r="R48" s="281"/>
      <c r="S48" s="281"/>
      <c r="T48" s="1">
        <f t="shared" si="11"/>
        <v>0</v>
      </c>
    </row>
    <row r="49" ht="15.75" customHeight="1">
      <c r="A49" s="281"/>
      <c r="B49" s="1" t="str">
        <f t="shared" si="1"/>
        <v/>
      </c>
      <c r="C49" s="281"/>
      <c r="D49" s="281"/>
      <c r="E49" s="1" t="str">
        <f t="shared" si="2"/>
        <v/>
      </c>
      <c r="F49" s="281"/>
      <c r="G49" s="281"/>
      <c r="H49" s="281"/>
      <c r="I49" s="281"/>
      <c r="J49" s="1" t="str">
        <f t="shared" si="3"/>
        <v/>
      </c>
      <c r="K49" s="1" t="str">
        <f t="shared" si="4"/>
        <v/>
      </c>
      <c r="L49" s="1" t="str">
        <f t="shared" si="5"/>
        <v/>
      </c>
      <c r="M49" s="1">
        <f t="shared" si="6"/>
        <v>1</v>
      </c>
      <c r="N49" s="1">
        <f t="shared" si="7"/>
        <v>0</v>
      </c>
      <c r="O49" s="1">
        <f t="shared" si="8"/>
        <v>0</v>
      </c>
      <c r="P49" s="1">
        <f t="shared" si="9"/>
        <v>0</v>
      </c>
      <c r="Q49" s="1">
        <f t="shared" si="10"/>
        <v>0</v>
      </c>
      <c r="R49" s="281"/>
      <c r="S49" s="281"/>
      <c r="T49" s="1">
        <f t="shared" si="11"/>
        <v>0</v>
      </c>
    </row>
    <row r="50" ht="15.75" customHeight="1">
      <c r="A50" s="281"/>
      <c r="B50" s="1" t="str">
        <f t="shared" si="1"/>
        <v/>
      </c>
      <c r="C50" s="281"/>
      <c r="D50" s="281"/>
      <c r="E50" s="1" t="str">
        <f t="shared" si="2"/>
        <v/>
      </c>
      <c r="F50" s="281"/>
      <c r="G50" s="281"/>
      <c r="H50" s="281"/>
      <c r="I50" s="281"/>
      <c r="J50" s="1" t="str">
        <f t="shared" si="3"/>
        <v/>
      </c>
      <c r="K50" s="1" t="str">
        <f t="shared" si="4"/>
        <v/>
      </c>
      <c r="L50" s="1" t="str">
        <f t="shared" si="5"/>
        <v/>
      </c>
      <c r="M50" s="1">
        <f t="shared" si="6"/>
        <v>1</v>
      </c>
      <c r="N50" s="1">
        <f t="shared" si="7"/>
        <v>0</v>
      </c>
      <c r="O50" s="1">
        <f t="shared" si="8"/>
        <v>0</v>
      </c>
      <c r="P50" s="1">
        <f t="shared" si="9"/>
        <v>0</v>
      </c>
      <c r="Q50" s="1">
        <f t="shared" si="10"/>
        <v>0</v>
      </c>
      <c r="R50" s="281"/>
      <c r="S50" s="281"/>
      <c r="T50" s="1">
        <f t="shared" si="11"/>
        <v>0</v>
      </c>
    </row>
    <row r="51" ht="15.75" customHeight="1">
      <c r="A51" s="281"/>
      <c r="B51" s="1" t="str">
        <f t="shared" si="1"/>
        <v/>
      </c>
      <c r="C51" s="281"/>
      <c r="D51" s="281"/>
      <c r="E51" s="1" t="str">
        <f t="shared" si="2"/>
        <v/>
      </c>
      <c r="F51" s="281"/>
      <c r="G51" s="281"/>
      <c r="H51" s="281"/>
      <c r="I51" s="281"/>
      <c r="J51" s="1" t="str">
        <f t="shared" si="3"/>
        <v/>
      </c>
      <c r="K51" s="1" t="str">
        <f t="shared" si="4"/>
        <v/>
      </c>
      <c r="L51" s="1" t="str">
        <f t="shared" si="5"/>
        <v/>
      </c>
      <c r="M51" s="1">
        <f t="shared" si="6"/>
        <v>1</v>
      </c>
      <c r="N51" s="1">
        <f t="shared" si="7"/>
        <v>0</v>
      </c>
      <c r="O51" s="1">
        <f t="shared" si="8"/>
        <v>0</v>
      </c>
      <c r="P51" s="1">
        <f t="shared" si="9"/>
        <v>0</v>
      </c>
      <c r="Q51" s="1">
        <f t="shared" si="10"/>
        <v>0</v>
      </c>
      <c r="R51" s="281"/>
      <c r="S51" s="281"/>
      <c r="T51" s="1">
        <f t="shared" si="11"/>
        <v>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c r="A177" s="281"/>
      <c r="B177" s="1" t="str">
        <f t="shared" si="1"/>
        <v/>
      </c>
      <c r="C177" s="281"/>
      <c r="D177" s="281"/>
      <c r="E177" s="1" t="str">
        <f t="shared" si="2"/>
        <v/>
      </c>
      <c r="F177" s="281"/>
      <c r="G177" s="281"/>
      <c r="H177" s="281"/>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1"/>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7">
      <formula1>"FL,Reach,OP,Swing"</formula1>
    </dataValidation>
  </dataValidations>
  <printOptions/>
  <pageMargins bottom="1.0" footer="0.0" header="0.0" left="0.75" right="0.75" top="1.0"/>
  <pageSetup paperSize="9" orientation="portrait"/>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635</v>
      </c>
      <c r="J1" s="1" t="s">
        <v>575</v>
      </c>
      <c r="K1" s="1">
        <f>Params!B8</f>
        <v>1.1</v>
      </c>
    </row>
    <row r="4">
      <c r="A4" s="279" t="s">
        <v>796</v>
      </c>
      <c r="B4" s="279" t="s">
        <v>740</v>
      </c>
      <c r="C4" s="279" t="s">
        <v>745</v>
      </c>
      <c r="D4" s="279" t="s">
        <v>776</v>
      </c>
      <c r="E4" s="279" t="s">
        <v>797</v>
      </c>
      <c r="F4" s="279" t="s">
        <v>746</v>
      </c>
    </row>
    <row r="5">
      <c r="A5" s="1">
        <f>SUM(K8:K173)</f>
        <v>3325.2</v>
      </c>
      <c r="B5" s="268">
        <v>5269.0</v>
      </c>
      <c r="C5" s="268">
        <v>41.65</v>
      </c>
      <c r="D5" s="1">
        <f>SUM(L8:L173)</f>
        <v>0</v>
      </c>
      <c r="E5" s="1">
        <f>SUM(E8:E173)</f>
        <v>892</v>
      </c>
      <c r="F5" s="1">
        <f>SUM(N8:N173)</f>
        <v>7</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3" si="1">IF(A8="","",INT(A8))</f>
        <v>46266</v>
      </c>
      <c r="C8" s="281" t="s">
        <v>841</v>
      </c>
      <c r="D8" s="281" t="s">
        <v>1074</v>
      </c>
      <c r="E8" s="281">
        <v>1.0</v>
      </c>
      <c r="F8" s="281">
        <v>6.0</v>
      </c>
      <c r="G8" s="281">
        <f t="shared" ref="G8:G173" si="2">HOUR(O8)*60+MINUTE(O8)</f>
        <v>6</v>
      </c>
      <c r="H8" s="1">
        <f t="shared" ref="H8:H173" si="3">IF(N(F8)=0,"",E8/F8)</f>
        <v>0.1666666667</v>
      </c>
      <c r="I8" s="1">
        <f t="shared" ref="I8:I173" si="4">IF(H8="","",LOOKUP(H8,{0,0.05,0.1,0.15,0.2},{0.85,0.95,1,1.05,1.1}))</f>
        <v>1.05</v>
      </c>
      <c r="J8" s="1">
        <f t="shared" ref="J8:J173" si="5">IF(C8="","",IF(C8="container",1,IF(OR(C8="moving list",C8="consolidation bulk"),1.3,IF(C8="consolidation mix",1.4,1))))</f>
        <v>1</v>
      </c>
      <c r="K8" s="1">
        <f t="shared" ref="K8:K173" si="6">IF(N(F8)=0,0,F8*IF(N(I8)=0,1,I8)*IF(N(J8)=0,1,J8))</f>
        <v>6.3</v>
      </c>
      <c r="L8" s="281"/>
      <c r="M8" s="281"/>
      <c r="N8" s="1">
        <f>IF(B8="",0,IF(AND(COUNTIF($B$8:B8,B8)=1,COUNTIF('Picking - Franklin'!$B$8:$B$177,B8)=0),1,0))</f>
        <v>0</v>
      </c>
      <c r="O8" s="196">
        <v>0.0044444444444444444</v>
      </c>
    </row>
    <row r="9">
      <c r="A9" s="291">
        <v>46266.0</v>
      </c>
      <c r="B9" s="1">
        <f t="shared" si="1"/>
        <v>46266</v>
      </c>
      <c r="C9" s="281" t="s">
        <v>841</v>
      </c>
      <c r="D9" s="281" t="s">
        <v>1675</v>
      </c>
      <c r="E9" s="281">
        <v>13.0</v>
      </c>
      <c r="F9" s="281">
        <v>29.0</v>
      </c>
      <c r="G9" s="281">
        <f t="shared" si="2"/>
        <v>34</v>
      </c>
      <c r="H9" s="1">
        <f t="shared" si="3"/>
        <v>0.4482758621</v>
      </c>
      <c r="I9" s="1">
        <f t="shared" si="4"/>
        <v>1.1</v>
      </c>
      <c r="J9" s="1">
        <f t="shared" si="5"/>
        <v>1</v>
      </c>
      <c r="K9" s="1">
        <f t="shared" si="6"/>
        <v>31.9</v>
      </c>
      <c r="L9" s="281"/>
      <c r="M9" s="281"/>
      <c r="N9" s="1">
        <f>IF(B9="",0,IF(AND(COUNTIF($B$8:B9,B9)=1,COUNTIF('Picking - Franklin'!$B$8:$B$177,B9)=0),1,0))</f>
        <v>0</v>
      </c>
      <c r="O9" s="196">
        <v>0.02386574074074074</v>
      </c>
    </row>
    <row r="10">
      <c r="A10" s="291">
        <v>46266.0</v>
      </c>
      <c r="B10" s="1">
        <f t="shared" si="1"/>
        <v>46266</v>
      </c>
      <c r="C10" s="281" t="s">
        <v>841</v>
      </c>
      <c r="D10" s="281" t="s">
        <v>1676</v>
      </c>
      <c r="E10" s="281">
        <v>21.0</v>
      </c>
      <c r="F10" s="281">
        <v>33.0</v>
      </c>
      <c r="G10" s="281">
        <f t="shared" si="2"/>
        <v>35</v>
      </c>
      <c r="H10" s="1">
        <f t="shared" si="3"/>
        <v>0.6363636364</v>
      </c>
      <c r="I10" s="1">
        <f t="shared" si="4"/>
        <v>1.1</v>
      </c>
      <c r="J10" s="1">
        <f t="shared" si="5"/>
        <v>1</v>
      </c>
      <c r="K10" s="1">
        <f t="shared" si="6"/>
        <v>36.3</v>
      </c>
      <c r="L10" s="281"/>
      <c r="M10" s="281"/>
      <c r="N10" s="1">
        <f>IF(B10="",0,IF(AND(COUNTIF($B$8:B10,B10)=1,COUNTIF('Picking - Franklin'!$B$8:$B$177,B10)=0),1,0))</f>
        <v>0</v>
      </c>
      <c r="O10" s="196">
        <v>0.02440972222222222</v>
      </c>
    </row>
    <row r="11">
      <c r="A11" s="291">
        <v>46266.0</v>
      </c>
      <c r="B11" s="1">
        <f t="shared" si="1"/>
        <v>46266</v>
      </c>
      <c r="C11" s="281" t="s">
        <v>841</v>
      </c>
      <c r="D11" s="281" t="s">
        <v>1677</v>
      </c>
      <c r="E11" s="281">
        <v>17.0</v>
      </c>
      <c r="F11" s="281">
        <v>19.0</v>
      </c>
      <c r="G11" s="281">
        <f t="shared" si="2"/>
        <v>42</v>
      </c>
      <c r="H11" s="1">
        <f t="shared" si="3"/>
        <v>0.8947368421</v>
      </c>
      <c r="I11" s="1">
        <f t="shared" si="4"/>
        <v>1.1</v>
      </c>
      <c r="J11" s="1">
        <f t="shared" si="5"/>
        <v>1</v>
      </c>
      <c r="K11" s="1">
        <f t="shared" si="6"/>
        <v>20.9</v>
      </c>
      <c r="L11" s="281"/>
      <c r="M11" s="281"/>
      <c r="N11" s="1">
        <f>IF(B11="",0,IF(AND(COUNTIF($B$8:B11,B11)=1,COUNTIF('Picking - Franklin'!$B$8:$B$177,B11)=0),1,0))</f>
        <v>0</v>
      </c>
      <c r="O11" s="196">
        <v>0.029479166666666667</v>
      </c>
    </row>
    <row r="12">
      <c r="A12" s="291">
        <v>46266.0</v>
      </c>
      <c r="B12" s="1">
        <f t="shared" si="1"/>
        <v>46266</v>
      </c>
      <c r="C12" s="281" t="s">
        <v>841</v>
      </c>
      <c r="D12" s="281" t="s">
        <v>1678</v>
      </c>
      <c r="E12" s="281">
        <v>14.0</v>
      </c>
      <c r="F12" s="281">
        <v>44.0</v>
      </c>
      <c r="G12" s="281">
        <f t="shared" si="2"/>
        <v>43</v>
      </c>
      <c r="H12" s="1">
        <f t="shared" si="3"/>
        <v>0.3181818182</v>
      </c>
      <c r="I12" s="1">
        <f t="shared" si="4"/>
        <v>1.1</v>
      </c>
      <c r="J12" s="1">
        <f t="shared" si="5"/>
        <v>1</v>
      </c>
      <c r="K12" s="1">
        <f t="shared" si="6"/>
        <v>48.4</v>
      </c>
      <c r="L12" s="281"/>
      <c r="M12" s="281"/>
      <c r="N12" s="1">
        <f>IF(B12="",0,IF(AND(COUNTIF($B$8:B12,B12)=1,COUNTIF('Picking - Franklin'!$B$8:$B$177,B12)=0),1,0))</f>
        <v>0</v>
      </c>
      <c r="O12" s="196">
        <v>0.030127314814814815</v>
      </c>
    </row>
    <row r="13">
      <c r="A13" s="291">
        <v>46267.0</v>
      </c>
      <c r="B13" s="1">
        <f t="shared" si="1"/>
        <v>46267</v>
      </c>
      <c r="C13" s="281" t="s">
        <v>841</v>
      </c>
      <c r="D13" s="281" t="s">
        <v>1679</v>
      </c>
      <c r="E13" s="281">
        <v>11.0</v>
      </c>
      <c r="F13" s="281">
        <v>26.0</v>
      </c>
      <c r="G13" s="281">
        <f t="shared" si="2"/>
        <v>36</v>
      </c>
      <c r="H13" s="1">
        <f t="shared" si="3"/>
        <v>0.4230769231</v>
      </c>
      <c r="I13" s="1">
        <f t="shared" si="4"/>
        <v>1.1</v>
      </c>
      <c r="J13" s="1">
        <f t="shared" si="5"/>
        <v>1</v>
      </c>
      <c r="K13" s="1">
        <f t="shared" si="6"/>
        <v>28.6</v>
      </c>
      <c r="L13" s="281"/>
      <c r="M13" s="281"/>
      <c r="N13" s="1">
        <f>IF(B13="",0,IF(AND(COUNTIF($B$8:B13,B13)=1,COUNTIF('Picking - Franklin'!$B$8:$B$177,B13)=0),1,0))</f>
        <v>1</v>
      </c>
      <c r="O13" s="196">
        <v>0.025590277777777778</v>
      </c>
    </row>
    <row r="14">
      <c r="A14" s="291">
        <v>46267.0</v>
      </c>
      <c r="B14" s="1">
        <f t="shared" si="1"/>
        <v>46267</v>
      </c>
      <c r="C14" s="281" t="s">
        <v>841</v>
      </c>
      <c r="D14" s="281" t="s">
        <v>1680</v>
      </c>
      <c r="E14" s="281">
        <v>8.0</v>
      </c>
      <c r="F14" s="281">
        <v>40.0</v>
      </c>
      <c r="G14" s="281">
        <f t="shared" si="2"/>
        <v>61</v>
      </c>
      <c r="H14" s="1">
        <f t="shared" si="3"/>
        <v>0.2</v>
      </c>
      <c r="I14" s="1">
        <f t="shared" si="4"/>
        <v>1.1</v>
      </c>
      <c r="J14" s="1">
        <f t="shared" si="5"/>
        <v>1</v>
      </c>
      <c r="K14" s="1">
        <f t="shared" si="6"/>
        <v>44</v>
      </c>
      <c r="L14" s="281"/>
      <c r="M14" s="281"/>
      <c r="N14" s="1">
        <f>IF(B14="",0,IF(AND(COUNTIF($B$8:B14,B14)=1,COUNTIF('Picking - Franklin'!$B$8:$B$177,B14)=0),1,0))</f>
        <v>0</v>
      </c>
      <c r="O14" s="196">
        <v>0.042465277777777775</v>
      </c>
    </row>
    <row r="15">
      <c r="A15" s="291">
        <v>46267.0</v>
      </c>
      <c r="B15" s="1">
        <f t="shared" si="1"/>
        <v>46267</v>
      </c>
      <c r="C15" s="281" t="s">
        <v>841</v>
      </c>
      <c r="D15" s="281" t="s">
        <v>1681</v>
      </c>
      <c r="E15" s="281">
        <v>1.0</v>
      </c>
      <c r="F15" s="281">
        <v>37.0</v>
      </c>
      <c r="G15" s="281">
        <f t="shared" si="2"/>
        <v>81</v>
      </c>
      <c r="H15" s="1">
        <f t="shared" si="3"/>
        <v>0.02702702703</v>
      </c>
      <c r="I15" s="1">
        <f t="shared" si="4"/>
        <v>0.85</v>
      </c>
      <c r="J15" s="1">
        <f t="shared" si="5"/>
        <v>1</v>
      </c>
      <c r="K15" s="1">
        <f t="shared" si="6"/>
        <v>31.45</v>
      </c>
      <c r="L15" s="281"/>
      <c r="M15" s="281"/>
      <c r="N15" s="1">
        <f>IF(B15="",0,IF(AND(COUNTIF($B$8:B15,B15)=1,COUNTIF('Picking - Franklin'!$B$8:$B$177,B15)=0),1,0))</f>
        <v>0</v>
      </c>
      <c r="O15" s="196">
        <v>0.05659722222222222</v>
      </c>
    </row>
    <row r="16">
      <c r="A16" s="291">
        <v>46267.0</v>
      </c>
      <c r="B16" s="1">
        <f t="shared" si="1"/>
        <v>46267</v>
      </c>
      <c r="C16" s="281" t="s">
        <v>841</v>
      </c>
      <c r="D16" s="281" t="s">
        <v>1682</v>
      </c>
      <c r="E16" s="281">
        <v>14.0</v>
      </c>
      <c r="F16" s="281">
        <v>39.0</v>
      </c>
      <c r="G16" s="281">
        <f t="shared" si="2"/>
        <v>96</v>
      </c>
      <c r="H16" s="1">
        <f t="shared" si="3"/>
        <v>0.358974359</v>
      </c>
      <c r="I16" s="1">
        <f t="shared" si="4"/>
        <v>1.1</v>
      </c>
      <c r="J16" s="1">
        <f t="shared" si="5"/>
        <v>1</v>
      </c>
      <c r="K16" s="1">
        <f t="shared" si="6"/>
        <v>42.9</v>
      </c>
      <c r="L16" s="281"/>
      <c r="M16" s="281"/>
      <c r="N16" s="1">
        <f>IF(B16="",0,IF(AND(COUNTIF($B$8:B16,B16)=1,COUNTIF('Picking - Franklin'!$B$8:$B$177,B16)=0),1,0))</f>
        <v>0</v>
      </c>
      <c r="O16" s="196">
        <v>0.06724537037037037</v>
      </c>
    </row>
    <row r="17">
      <c r="A17" s="291">
        <v>46267.0</v>
      </c>
      <c r="B17" s="1">
        <f t="shared" si="1"/>
        <v>46267</v>
      </c>
      <c r="C17" s="281" t="s">
        <v>841</v>
      </c>
      <c r="D17" s="281" t="s">
        <v>1683</v>
      </c>
      <c r="E17" s="281">
        <v>21.0</v>
      </c>
      <c r="F17" s="281">
        <v>46.0</v>
      </c>
      <c r="G17" s="281">
        <f t="shared" si="2"/>
        <v>118</v>
      </c>
      <c r="H17" s="1">
        <f t="shared" si="3"/>
        <v>0.4565217391</v>
      </c>
      <c r="I17" s="1">
        <f t="shared" si="4"/>
        <v>1.1</v>
      </c>
      <c r="J17" s="1">
        <f t="shared" si="5"/>
        <v>1</v>
      </c>
      <c r="K17" s="1">
        <f t="shared" si="6"/>
        <v>50.6</v>
      </c>
      <c r="L17" s="281"/>
      <c r="M17" s="281"/>
      <c r="N17" s="1">
        <f>IF(B17="",0,IF(AND(COUNTIF($B$8:B17,B17)=1,COUNTIF('Picking - Franklin'!$B$8:$B$177,B17)=0),1,0))</f>
        <v>0</v>
      </c>
      <c r="O17" s="196">
        <v>0.08216435185185185</v>
      </c>
    </row>
    <row r="18">
      <c r="A18" s="291">
        <v>46268.0</v>
      </c>
      <c r="B18" s="1">
        <f t="shared" si="1"/>
        <v>46268</v>
      </c>
      <c r="C18" s="281" t="s">
        <v>841</v>
      </c>
      <c r="D18" s="281" t="s">
        <v>1684</v>
      </c>
      <c r="E18" s="281">
        <v>6.0</v>
      </c>
      <c r="F18" s="281">
        <v>31.0</v>
      </c>
      <c r="G18" s="281">
        <f t="shared" si="2"/>
        <v>22</v>
      </c>
      <c r="H18" s="1">
        <f t="shared" si="3"/>
        <v>0.1935483871</v>
      </c>
      <c r="I18" s="1">
        <f t="shared" si="4"/>
        <v>1.05</v>
      </c>
      <c r="J18" s="1">
        <f t="shared" si="5"/>
        <v>1</v>
      </c>
      <c r="K18" s="1">
        <f t="shared" si="6"/>
        <v>32.55</v>
      </c>
      <c r="L18" s="281"/>
      <c r="M18" s="281"/>
      <c r="N18" s="1">
        <f>IF(B18="",0,IF(AND(COUNTIF($B$8:B18,B18)=1,COUNTIF('Picking - Franklin'!$B$8:$B$177,B18)=0),1,0))</f>
        <v>1</v>
      </c>
      <c r="O18" s="196">
        <v>0.015381944444444445</v>
      </c>
    </row>
    <row r="19">
      <c r="A19" s="291">
        <v>46268.0</v>
      </c>
      <c r="B19" s="1">
        <f t="shared" si="1"/>
        <v>46268</v>
      </c>
      <c r="C19" s="281" t="s">
        <v>841</v>
      </c>
      <c r="D19" s="281" t="s">
        <v>1685</v>
      </c>
      <c r="E19" s="281">
        <v>9.0</v>
      </c>
      <c r="F19" s="281">
        <v>24.0</v>
      </c>
      <c r="G19" s="281">
        <f t="shared" si="2"/>
        <v>31</v>
      </c>
      <c r="H19" s="1">
        <f t="shared" si="3"/>
        <v>0.375</v>
      </c>
      <c r="I19" s="1">
        <f t="shared" si="4"/>
        <v>1.1</v>
      </c>
      <c r="J19" s="1">
        <f t="shared" si="5"/>
        <v>1</v>
      </c>
      <c r="K19" s="1">
        <f t="shared" si="6"/>
        <v>26.4</v>
      </c>
      <c r="L19" s="281"/>
      <c r="M19" s="281"/>
      <c r="N19" s="1">
        <f>IF(B19="",0,IF(AND(COUNTIF($B$8:B19,B19)=1,COUNTIF('Picking - Franklin'!$B$8:$B$177,B19)=0),1,0))</f>
        <v>0</v>
      </c>
      <c r="O19" s="196">
        <v>0.021736111111111112</v>
      </c>
    </row>
    <row r="20">
      <c r="A20" s="291">
        <v>46268.0</v>
      </c>
      <c r="B20" s="1">
        <f t="shared" si="1"/>
        <v>46268</v>
      </c>
      <c r="C20" s="281" t="s">
        <v>841</v>
      </c>
      <c r="D20" s="281" t="s">
        <v>1686</v>
      </c>
      <c r="E20" s="281">
        <v>6.0</v>
      </c>
      <c r="F20" s="281">
        <v>29.0</v>
      </c>
      <c r="G20" s="281">
        <f t="shared" si="2"/>
        <v>33</v>
      </c>
      <c r="H20" s="1">
        <f t="shared" si="3"/>
        <v>0.2068965517</v>
      </c>
      <c r="I20" s="1">
        <f t="shared" si="4"/>
        <v>1.1</v>
      </c>
      <c r="J20" s="1">
        <f t="shared" si="5"/>
        <v>1</v>
      </c>
      <c r="K20" s="1">
        <f t="shared" si="6"/>
        <v>31.9</v>
      </c>
      <c r="L20" s="281"/>
      <c r="M20" s="281"/>
      <c r="N20" s="1">
        <f>IF(B20="",0,IF(AND(COUNTIF($B$8:B20,B20)=1,COUNTIF('Picking - Franklin'!$B$8:$B$177,B20)=0),1,0))</f>
        <v>0</v>
      </c>
      <c r="O20" s="196">
        <v>0.023483796296296298</v>
      </c>
    </row>
    <row r="21" ht="15.75" customHeight="1">
      <c r="A21" s="291">
        <v>46268.0</v>
      </c>
      <c r="B21" s="1">
        <f t="shared" si="1"/>
        <v>46268</v>
      </c>
      <c r="C21" s="281" t="s">
        <v>841</v>
      </c>
      <c r="D21" s="281" t="s">
        <v>1687</v>
      </c>
      <c r="E21" s="281">
        <v>10.0</v>
      </c>
      <c r="F21" s="281">
        <v>44.0</v>
      </c>
      <c r="G21" s="281">
        <f t="shared" si="2"/>
        <v>53</v>
      </c>
      <c r="H21" s="1">
        <f t="shared" si="3"/>
        <v>0.2272727273</v>
      </c>
      <c r="I21" s="1">
        <f t="shared" si="4"/>
        <v>1.1</v>
      </c>
      <c r="J21" s="1">
        <f t="shared" si="5"/>
        <v>1</v>
      </c>
      <c r="K21" s="1">
        <f t="shared" si="6"/>
        <v>48.4</v>
      </c>
      <c r="L21" s="281"/>
      <c r="M21" s="281"/>
      <c r="N21" s="1">
        <f>IF(B21="",0,IF(AND(COUNTIF($B$8:B21,B21)=1,COUNTIF('Picking - Franklin'!$B$8:$B$177,B21)=0),1,0))</f>
        <v>0</v>
      </c>
      <c r="O21" s="196">
        <v>0.03737268518518518</v>
      </c>
    </row>
    <row r="22" ht="15.75" customHeight="1">
      <c r="A22" s="291">
        <v>46268.0</v>
      </c>
      <c r="B22" s="1">
        <f t="shared" si="1"/>
        <v>46268</v>
      </c>
      <c r="C22" s="281" t="s">
        <v>841</v>
      </c>
      <c r="D22" s="281" t="s">
        <v>1688</v>
      </c>
      <c r="E22" s="281">
        <v>16.0</v>
      </c>
      <c r="F22" s="281">
        <v>34.0</v>
      </c>
      <c r="G22" s="281">
        <f t="shared" si="2"/>
        <v>85</v>
      </c>
      <c r="H22" s="1">
        <f t="shared" si="3"/>
        <v>0.4705882353</v>
      </c>
      <c r="I22" s="1">
        <f t="shared" si="4"/>
        <v>1.1</v>
      </c>
      <c r="J22" s="1">
        <f t="shared" si="5"/>
        <v>1</v>
      </c>
      <c r="K22" s="1">
        <f t="shared" si="6"/>
        <v>37.4</v>
      </c>
      <c r="L22" s="281"/>
      <c r="M22" s="281"/>
      <c r="N22" s="1">
        <f>IF(B22="",0,IF(AND(COUNTIF($B$8:B22,B22)=1,COUNTIF('Picking - Franklin'!$B$8:$B$177,B22)=0),1,0))</f>
        <v>0</v>
      </c>
      <c r="O22" s="196">
        <v>0.05925925925925926</v>
      </c>
    </row>
    <row r="23" ht="15.75" customHeight="1">
      <c r="A23" s="291">
        <v>46269.0</v>
      </c>
      <c r="B23" s="1">
        <f t="shared" si="1"/>
        <v>46269</v>
      </c>
      <c r="C23" s="281" t="s">
        <v>841</v>
      </c>
      <c r="D23" s="281" t="s">
        <v>1689</v>
      </c>
      <c r="E23" s="281">
        <v>5.0</v>
      </c>
      <c r="F23" s="281">
        <v>22.0</v>
      </c>
      <c r="G23" s="281">
        <f t="shared" si="2"/>
        <v>28</v>
      </c>
      <c r="H23" s="1">
        <f t="shared" si="3"/>
        <v>0.2272727273</v>
      </c>
      <c r="I23" s="1">
        <f t="shared" si="4"/>
        <v>1.1</v>
      </c>
      <c r="J23" s="1">
        <f t="shared" si="5"/>
        <v>1</v>
      </c>
      <c r="K23" s="1">
        <f t="shared" si="6"/>
        <v>24.2</v>
      </c>
      <c r="L23" s="281"/>
      <c r="M23" s="281"/>
      <c r="N23" s="1">
        <f>IF(B23="",0,IF(AND(COUNTIF($B$8:B23,B23)=1,COUNTIF('Picking - Franklin'!$B$8:$B$177,B23)=0),1,0))</f>
        <v>0</v>
      </c>
      <c r="O23" s="196">
        <v>0.01949074074074074</v>
      </c>
    </row>
    <row r="24" ht="15.75" customHeight="1">
      <c r="A24" s="291">
        <v>46269.0</v>
      </c>
      <c r="B24" s="1">
        <f t="shared" si="1"/>
        <v>46269</v>
      </c>
      <c r="C24" s="281" t="s">
        <v>841</v>
      </c>
      <c r="D24" s="281" t="s">
        <v>1690</v>
      </c>
      <c r="E24" s="281">
        <v>10.0</v>
      </c>
      <c r="F24" s="281">
        <v>40.0</v>
      </c>
      <c r="G24" s="281">
        <f t="shared" si="2"/>
        <v>39</v>
      </c>
      <c r="H24" s="1">
        <f t="shared" si="3"/>
        <v>0.25</v>
      </c>
      <c r="I24" s="1">
        <f t="shared" si="4"/>
        <v>1.1</v>
      </c>
      <c r="J24" s="1">
        <f t="shared" si="5"/>
        <v>1</v>
      </c>
      <c r="K24" s="1">
        <f t="shared" si="6"/>
        <v>44</v>
      </c>
      <c r="L24" s="281"/>
      <c r="M24" s="281"/>
      <c r="N24" s="1">
        <f>IF(B24="",0,IF(AND(COUNTIF($B$8:B24,B24)=1,COUNTIF('Picking - Franklin'!$B$8:$B$177,B24)=0),1,0))</f>
        <v>0</v>
      </c>
      <c r="O24" s="196">
        <v>0.027766203703703703</v>
      </c>
    </row>
    <row r="25" ht="15.75" customHeight="1">
      <c r="A25" s="291">
        <v>46269.0</v>
      </c>
      <c r="B25" s="1">
        <f t="shared" si="1"/>
        <v>46269</v>
      </c>
      <c r="C25" s="281" t="s">
        <v>841</v>
      </c>
      <c r="D25" s="281" t="s">
        <v>1102</v>
      </c>
      <c r="E25" s="281">
        <v>3.0</v>
      </c>
      <c r="F25" s="281">
        <v>19.0</v>
      </c>
      <c r="G25" s="281">
        <f t="shared" si="2"/>
        <v>41</v>
      </c>
      <c r="H25" s="1">
        <f t="shared" si="3"/>
        <v>0.1578947368</v>
      </c>
      <c r="I25" s="1">
        <f t="shared" si="4"/>
        <v>1.05</v>
      </c>
      <c r="J25" s="1">
        <f t="shared" si="5"/>
        <v>1</v>
      </c>
      <c r="K25" s="1">
        <f t="shared" si="6"/>
        <v>19.95</v>
      </c>
      <c r="L25" s="281"/>
      <c r="M25" s="281"/>
      <c r="N25" s="1">
        <f>IF(B25="",0,IF(AND(COUNTIF($B$8:B25,B25)=1,COUNTIF('Picking - Franklin'!$B$8:$B$177,B25)=0),1,0))</f>
        <v>0</v>
      </c>
      <c r="O25" s="196">
        <v>0.02872685185185185</v>
      </c>
    </row>
    <row r="26" ht="15.75" customHeight="1">
      <c r="A26" s="291">
        <v>46269.0</v>
      </c>
      <c r="B26" s="1">
        <f t="shared" si="1"/>
        <v>46269</v>
      </c>
      <c r="C26" s="281" t="s">
        <v>841</v>
      </c>
      <c r="D26" s="281" t="s">
        <v>1691</v>
      </c>
      <c r="E26" s="281">
        <v>3.0</v>
      </c>
      <c r="F26" s="281">
        <v>32.0</v>
      </c>
      <c r="G26" s="281">
        <f t="shared" si="2"/>
        <v>47</v>
      </c>
      <c r="H26" s="1">
        <f t="shared" si="3"/>
        <v>0.09375</v>
      </c>
      <c r="I26" s="1">
        <f t="shared" si="4"/>
        <v>0.95</v>
      </c>
      <c r="J26" s="1">
        <f t="shared" si="5"/>
        <v>1</v>
      </c>
      <c r="K26" s="1">
        <f t="shared" si="6"/>
        <v>30.4</v>
      </c>
      <c r="L26" s="281"/>
      <c r="M26" s="281"/>
      <c r="N26" s="1">
        <f>IF(B26="",0,IF(AND(COUNTIF($B$8:B26,B26)=1,COUNTIF('Picking - Franklin'!$B$8:$B$177,B26)=0),1,0))</f>
        <v>0</v>
      </c>
      <c r="O26" s="196">
        <v>0.032916666666666664</v>
      </c>
    </row>
    <row r="27" ht="15.75" customHeight="1">
      <c r="A27" s="291">
        <v>46269.0</v>
      </c>
      <c r="B27" s="1">
        <f t="shared" si="1"/>
        <v>46269</v>
      </c>
      <c r="C27" s="281" t="s">
        <v>841</v>
      </c>
      <c r="D27" s="281" t="s">
        <v>1692</v>
      </c>
      <c r="E27" s="281">
        <v>9.0</v>
      </c>
      <c r="F27" s="281">
        <v>23.0</v>
      </c>
      <c r="G27" s="281">
        <f t="shared" si="2"/>
        <v>53</v>
      </c>
      <c r="H27" s="1">
        <f t="shared" si="3"/>
        <v>0.3913043478</v>
      </c>
      <c r="I27" s="1">
        <f t="shared" si="4"/>
        <v>1.1</v>
      </c>
      <c r="J27" s="1">
        <f t="shared" si="5"/>
        <v>1</v>
      </c>
      <c r="K27" s="1">
        <f t="shared" si="6"/>
        <v>25.3</v>
      </c>
      <c r="L27" s="281"/>
      <c r="M27" s="281"/>
      <c r="N27" s="1">
        <f>IF(B27="",0,IF(AND(COUNTIF($B$8:B27,B27)=1,COUNTIF('Picking - Franklin'!$B$8:$B$177,B27)=0),1,0))</f>
        <v>0</v>
      </c>
      <c r="O27" s="196">
        <v>0.03726851851851852</v>
      </c>
    </row>
    <row r="28" ht="15.75" customHeight="1">
      <c r="A28" s="291">
        <v>46273.0</v>
      </c>
      <c r="B28" s="1">
        <f t="shared" si="1"/>
        <v>46273</v>
      </c>
      <c r="C28" s="281" t="s">
        <v>841</v>
      </c>
      <c r="D28" s="281" t="s">
        <v>1599</v>
      </c>
      <c r="E28" s="281">
        <v>1.0</v>
      </c>
      <c r="F28" s="281">
        <v>10.0</v>
      </c>
      <c r="G28" s="281">
        <f t="shared" si="2"/>
        <v>8</v>
      </c>
      <c r="H28" s="1">
        <f t="shared" si="3"/>
        <v>0.1</v>
      </c>
      <c r="I28" s="1">
        <f t="shared" si="4"/>
        <v>1</v>
      </c>
      <c r="J28" s="1">
        <f t="shared" si="5"/>
        <v>1</v>
      </c>
      <c r="K28" s="1">
        <f t="shared" si="6"/>
        <v>10</v>
      </c>
      <c r="L28" s="281"/>
      <c r="M28" s="281"/>
      <c r="N28" s="1">
        <f>IF(B28="",0,IF(AND(COUNTIF($B$8:B28,B28)=1,COUNTIF('Picking - Franklin'!$B$8:$B$177,B28)=0),1,0))</f>
        <v>0</v>
      </c>
      <c r="O28" s="196">
        <v>0.005775462962962963</v>
      </c>
    </row>
    <row r="29" ht="15.75" customHeight="1">
      <c r="A29" s="291">
        <v>46273.0</v>
      </c>
      <c r="B29" s="1">
        <f t="shared" si="1"/>
        <v>46273</v>
      </c>
      <c r="C29" s="281" t="s">
        <v>841</v>
      </c>
      <c r="D29" s="281" t="s">
        <v>1693</v>
      </c>
      <c r="E29" s="281">
        <v>1.0</v>
      </c>
      <c r="F29" s="281">
        <v>34.0</v>
      </c>
      <c r="G29" s="281">
        <f t="shared" si="2"/>
        <v>26</v>
      </c>
      <c r="H29" s="1">
        <f t="shared" si="3"/>
        <v>0.02941176471</v>
      </c>
      <c r="I29" s="1">
        <f t="shared" si="4"/>
        <v>0.85</v>
      </c>
      <c r="J29" s="1">
        <f t="shared" si="5"/>
        <v>1</v>
      </c>
      <c r="K29" s="1">
        <f t="shared" si="6"/>
        <v>28.9</v>
      </c>
      <c r="L29" s="281"/>
      <c r="M29" s="281"/>
      <c r="N29" s="1">
        <f>IF(B29="",0,IF(AND(COUNTIF($B$8:B29,B29)=1,COUNTIF('Picking - Franklin'!$B$8:$B$177,B29)=0),1,0))</f>
        <v>0</v>
      </c>
      <c r="O29" s="196">
        <v>0.018738425925925926</v>
      </c>
    </row>
    <row r="30" ht="15.75" customHeight="1">
      <c r="A30" s="291">
        <v>46273.0</v>
      </c>
      <c r="B30" s="1">
        <f t="shared" si="1"/>
        <v>46273</v>
      </c>
      <c r="C30" s="281" t="s">
        <v>841</v>
      </c>
      <c r="D30" s="281" t="s">
        <v>1694</v>
      </c>
      <c r="E30" s="281">
        <v>10.0</v>
      </c>
      <c r="F30" s="281">
        <v>23.0</v>
      </c>
      <c r="G30" s="281">
        <f t="shared" si="2"/>
        <v>27</v>
      </c>
      <c r="H30" s="1">
        <f t="shared" si="3"/>
        <v>0.4347826087</v>
      </c>
      <c r="I30" s="1">
        <f t="shared" si="4"/>
        <v>1.1</v>
      </c>
      <c r="J30" s="1">
        <f t="shared" si="5"/>
        <v>1</v>
      </c>
      <c r="K30" s="1">
        <f t="shared" si="6"/>
        <v>25.3</v>
      </c>
      <c r="L30" s="281"/>
      <c r="M30" s="281"/>
      <c r="N30" s="1">
        <f>IF(B30="",0,IF(AND(COUNTIF($B$8:B30,B30)=1,COUNTIF('Picking - Franklin'!$B$8:$B$177,B30)=0),1,0))</f>
        <v>0</v>
      </c>
      <c r="O30" s="196">
        <v>0.019212962962962963</v>
      </c>
    </row>
    <row r="31" ht="15.75" customHeight="1">
      <c r="A31" s="291">
        <v>46273.0</v>
      </c>
      <c r="B31" s="1">
        <f t="shared" si="1"/>
        <v>46273</v>
      </c>
      <c r="C31" s="281" t="s">
        <v>841</v>
      </c>
      <c r="D31" s="281" t="s">
        <v>1695</v>
      </c>
      <c r="E31" s="281">
        <v>3.0</v>
      </c>
      <c r="F31" s="281">
        <v>32.0</v>
      </c>
      <c r="G31" s="281">
        <f t="shared" si="2"/>
        <v>50</v>
      </c>
      <c r="H31" s="1">
        <f t="shared" si="3"/>
        <v>0.09375</v>
      </c>
      <c r="I31" s="1">
        <f t="shared" si="4"/>
        <v>0.95</v>
      </c>
      <c r="J31" s="1">
        <f t="shared" si="5"/>
        <v>1</v>
      </c>
      <c r="K31" s="1">
        <f t="shared" si="6"/>
        <v>30.4</v>
      </c>
      <c r="L31" s="281"/>
      <c r="M31" s="281"/>
      <c r="N31" s="1">
        <f>IF(B31="",0,IF(AND(COUNTIF($B$8:B31,B31)=1,COUNTIF('Picking - Franklin'!$B$8:$B$177,B31)=0),1,0))</f>
        <v>0</v>
      </c>
      <c r="O31" s="196">
        <v>0.035034722222222224</v>
      </c>
    </row>
    <row r="32" ht="15.75" customHeight="1">
      <c r="A32" s="291">
        <v>46274.0</v>
      </c>
      <c r="B32" s="1">
        <f t="shared" si="1"/>
        <v>46274</v>
      </c>
      <c r="C32" s="281" t="s">
        <v>841</v>
      </c>
      <c r="D32" s="281" t="s">
        <v>1109</v>
      </c>
      <c r="E32" s="281">
        <v>1.0</v>
      </c>
      <c r="F32" s="281">
        <v>3.0</v>
      </c>
      <c r="G32" s="281">
        <f t="shared" si="2"/>
        <v>2</v>
      </c>
      <c r="H32" s="1">
        <f t="shared" si="3"/>
        <v>0.3333333333</v>
      </c>
      <c r="I32" s="1">
        <f t="shared" si="4"/>
        <v>1.1</v>
      </c>
      <c r="J32" s="1">
        <f t="shared" si="5"/>
        <v>1</v>
      </c>
      <c r="K32" s="1">
        <f t="shared" si="6"/>
        <v>3.3</v>
      </c>
      <c r="L32" s="281"/>
      <c r="M32" s="281"/>
      <c r="N32" s="1">
        <f>IF(B32="",0,IF(AND(COUNTIF($B$8:B32,B32)=1,COUNTIF('Picking - Franklin'!$B$8:$B$177,B32)=0),1,0))</f>
        <v>0</v>
      </c>
      <c r="O32" s="196">
        <v>0.0015277777777777779</v>
      </c>
    </row>
    <row r="33" ht="15.75" customHeight="1">
      <c r="A33" s="291">
        <v>46274.0</v>
      </c>
      <c r="B33" s="1">
        <f t="shared" si="1"/>
        <v>46274</v>
      </c>
      <c r="C33" s="281" t="s">
        <v>841</v>
      </c>
      <c r="D33" s="281" t="s">
        <v>1696</v>
      </c>
      <c r="E33" s="281">
        <v>1.0</v>
      </c>
      <c r="F33" s="281">
        <v>6.0</v>
      </c>
      <c r="G33" s="281">
        <f t="shared" si="2"/>
        <v>5</v>
      </c>
      <c r="H33" s="1">
        <f t="shared" si="3"/>
        <v>0.1666666667</v>
      </c>
      <c r="I33" s="1">
        <f t="shared" si="4"/>
        <v>1.05</v>
      </c>
      <c r="J33" s="1">
        <f t="shared" si="5"/>
        <v>1</v>
      </c>
      <c r="K33" s="1">
        <f t="shared" si="6"/>
        <v>6.3</v>
      </c>
      <c r="L33" s="281"/>
      <c r="M33" s="281"/>
      <c r="N33" s="1">
        <f>IF(B33="",0,IF(AND(COUNTIF($B$8:B33,B33)=1,COUNTIF('Picking - Franklin'!$B$8:$B$177,B33)=0),1,0))</f>
        <v>0</v>
      </c>
      <c r="O33" s="196">
        <v>0.0038773148148148148</v>
      </c>
    </row>
    <row r="34" ht="15.75" customHeight="1">
      <c r="A34" s="291">
        <v>46274.0</v>
      </c>
      <c r="B34" s="1">
        <f t="shared" si="1"/>
        <v>46274</v>
      </c>
      <c r="C34" s="281" t="s">
        <v>841</v>
      </c>
      <c r="D34" s="281" t="s">
        <v>1697</v>
      </c>
      <c r="E34" s="281">
        <v>2.0</v>
      </c>
      <c r="F34" s="281">
        <v>6.0</v>
      </c>
      <c r="G34" s="281">
        <f t="shared" si="2"/>
        <v>8</v>
      </c>
      <c r="H34" s="1">
        <f t="shared" si="3"/>
        <v>0.3333333333</v>
      </c>
      <c r="I34" s="1">
        <f t="shared" si="4"/>
        <v>1.1</v>
      </c>
      <c r="J34" s="1">
        <f t="shared" si="5"/>
        <v>1</v>
      </c>
      <c r="K34" s="1">
        <f t="shared" si="6"/>
        <v>6.6</v>
      </c>
      <c r="L34" s="281"/>
      <c r="M34" s="281"/>
      <c r="N34" s="1">
        <f>IF(B34="",0,IF(AND(COUNTIF($B$8:B34,B34)=1,COUNTIF('Picking - Franklin'!$B$8:$B$177,B34)=0),1,0))</f>
        <v>0</v>
      </c>
      <c r="O34" s="196">
        <v>0.005902777777777778</v>
      </c>
    </row>
    <row r="35" ht="15.75" customHeight="1">
      <c r="A35" s="291">
        <v>46274.0</v>
      </c>
      <c r="B35" s="1">
        <f t="shared" si="1"/>
        <v>46274</v>
      </c>
      <c r="C35" s="281" t="s">
        <v>841</v>
      </c>
      <c r="D35" s="281" t="s">
        <v>1698</v>
      </c>
      <c r="E35" s="281">
        <v>1.0</v>
      </c>
      <c r="F35" s="281">
        <v>19.0</v>
      </c>
      <c r="G35" s="281">
        <f t="shared" si="2"/>
        <v>14</v>
      </c>
      <c r="H35" s="1">
        <f t="shared" si="3"/>
        <v>0.05263157895</v>
      </c>
      <c r="I35" s="1">
        <f t="shared" si="4"/>
        <v>0.95</v>
      </c>
      <c r="J35" s="1">
        <f t="shared" si="5"/>
        <v>1</v>
      </c>
      <c r="K35" s="1">
        <f t="shared" si="6"/>
        <v>18.05</v>
      </c>
      <c r="L35" s="281"/>
      <c r="M35" s="281"/>
      <c r="N35" s="1">
        <f>IF(B35="",0,IF(AND(COUNTIF($B$8:B35,B35)=1,COUNTIF('Picking - Franklin'!$B$8:$B$177,B35)=0),1,0))</f>
        <v>0</v>
      </c>
      <c r="O35" s="196">
        <v>0.009733796296296296</v>
      </c>
    </row>
    <row r="36" ht="15.75" customHeight="1">
      <c r="A36" s="291">
        <v>46274.0</v>
      </c>
      <c r="B36" s="1">
        <f t="shared" si="1"/>
        <v>46274</v>
      </c>
      <c r="C36" s="281" t="s">
        <v>841</v>
      </c>
      <c r="D36" s="281" t="s">
        <v>1699</v>
      </c>
      <c r="E36" s="281">
        <v>6.0</v>
      </c>
      <c r="F36" s="281">
        <v>19.0</v>
      </c>
      <c r="G36" s="281">
        <f t="shared" si="2"/>
        <v>25</v>
      </c>
      <c r="H36" s="1">
        <f t="shared" si="3"/>
        <v>0.3157894737</v>
      </c>
      <c r="I36" s="1">
        <f t="shared" si="4"/>
        <v>1.1</v>
      </c>
      <c r="J36" s="1">
        <f t="shared" si="5"/>
        <v>1</v>
      </c>
      <c r="K36" s="1">
        <f t="shared" si="6"/>
        <v>20.9</v>
      </c>
      <c r="L36" s="281"/>
      <c r="M36" s="281"/>
      <c r="N36" s="1">
        <f>IF(B36="",0,IF(AND(COUNTIF($B$8:B36,B36)=1,COUNTIF('Picking - Franklin'!$B$8:$B$177,B36)=0),1,0))</f>
        <v>0</v>
      </c>
      <c r="O36" s="196">
        <v>0.01787037037037037</v>
      </c>
    </row>
    <row r="37" ht="15.75" customHeight="1">
      <c r="A37" s="291">
        <v>46274.0</v>
      </c>
      <c r="B37" s="1">
        <f t="shared" si="1"/>
        <v>46274</v>
      </c>
      <c r="C37" s="281" t="s">
        <v>841</v>
      </c>
      <c r="D37" s="281" t="s">
        <v>1700</v>
      </c>
      <c r="E37" s="281">
        <v>4.0</v>
      </c>
      <c r="F37" s="281">
        <v>33.0</v>
      </c>
      <c r="G37" s="281">
        <f t="shared" si="2"/>
        <v>43</v>
      </c>
      <c r="H37" s="1">
        <f t="shared" si="3"/>
        <v>0.1212121212</v>
      </c>
      <c r="I37" s="1">
        <f t="shared" si="4"/>
        <v>1</v>
      </c>
      <c r="J37" s="1">
        <f t="shared" si="5"/>
        <v>1</v>
      </c>
      <c r="K37" s="1">
        <f t="shared" si="6"/>
        <v>33</v>
      </c>
      <c r="L37" s="281"/>
      <c r="M37" s="281"/>
      <c r="N37" s="1">
        <f>IF(B37="",0,IF(AND(COUNTIF($B$8:B37,B37)=1,COUNTIF('Picking - Franklin'!$B$8:$B$177,B37)=0),1,0))</f>
        <v>0</v>
      </c>
      <c r="O37" s="196">
        <v>0.029930555555555554</v>
      </c>
    </row>
    <row r="38" ht="15.75" customHeight="1">
      <c r="A38" s="291">
        <v>46274.0</v>
      </c>
      <c r="B38" s="1">
        <f t="shared" si="1"/>
        <v>46274</v>
      </c>
      <c r="C38" s="281" t="s">
        <v>841</v>
      </c>
      <c r="D38" s="281" t="s">
        <v>1701</v>
      </c>
      <c r="E38" s="281">
        <v>2.0</v>
      </c>
      <c r="F38" s="281">
        <v>43.0</v>
      </c>
      <c r="G38" s="281">
        <f t="shared" si="2"/>
        <v>52</v>
      </c>
      <c r="H38" s="1">
        <f t="shared" si="3"/>
        <v>0.04651162791</v>
      </c>
      <c r="I38" s="1">
        <f t="shared" si="4"/>
        <v>0.85</v>
      </c>
      <c r="J38" s="1">
        <f t="shared" si="5"/>
        <v>1</v>
      </c>
      <c r="K38" s="1">
        <f t="shared" si="6"/>
        <v>36.55</v>
      </c>
      <c r="L38" s="281"/>
      <c r="M38" s="281"/>
      <c r="N38" s="1">
        <f>IF(B38="",0,IF(AND(COUNTIF($B$8:B38,B38)=1,COUNTIF('Picking - Franklin'!$B$8:$B$177,B38)=0),1,0))</f>
        <v>0</v>
      </c>
      <c r="O38" s="196">
        <v>0.036284722222222225</v>
      </c>
    </row>
    <row r="39" ht="15.75" customHeight="1">
      <c r="A39" s="291">
        <v>46274.0</v>
      </c>
      <c r="B39" s="1">
        <f t="shared" si="1"/>
        <v>46274</v>
      </c>
      <c r="C39" s="281" t="s">
        <v>841</v>
      </c>
      <c r="D39" s="281" t="s">
        <v>1702</v>
      </c>
      <c r="E39" s="281">
        <v>1.0</v>
      </c>
      <c r="F39" s="281">
        <v>32.0</v>
      </c>
      <c r="G39" s="281">
        <f t="shared" si="2"/>
        <v>52</v>
      </c>
      <c r="H39" s="1">
        <f t="shared" si="3"/>
        <v>0.03125</v>
      </c>
      <c r="I39" s="1">
        <f t="shared" si="4"/>
        <v>0.85</v>
      </c>
      <c r="J39" s="1">
        <f t="shared" si="5"/>
        <v>1</v>
      </c>
      <c r="K39" s="1">
        <f t="shared" si="6"/>
        <v>27.2</v>
      </c>
      <c r="L39" s="281"/>
      <c r="M39" s="281"/>
      <c r="N39" s="1">
        <f>IF(B39="",0,IF(AND(COUNTIF($B$8:B39,B39)=1,COUNTIF('Picking - Franklin'!$B$8:$B$177,B39)=0),1,0))</f>
        <v>0</v>
      </c>
      <c r="O39" s="196">
        <v>0.036516203703703703</v>
      </c>
    </row>
    <row r="40" ht="15.75" customHeight="1">
      <c r="A40" s="291">
        <v>46274.0</v>
      </c>
      <c r="B40" s="1">
        <f t="shared" si="1"/>
        <v>46274</v>
      </c>
      <c r="C40" s="281" t="s">
        <v>841</v>
      </c>
      <c r="D40" s="281" t="s">
        <v>1703</v>
      </c>
      <c r="E40" s="281">
        <v>6.0</v>
      </c>
      <c r="F40" s="281">
        <v>43.0</v>
      </c>
      <c r="G40" s="281">
        <f t="shared" si="2"/>
        <v>59</v>
      </c>
      <c r="H40" s="1">
        <f t="shared" si="3"/>
        <v>0.1395348837</v>
      </c>
      <c r="I40" s="1">
        <f t="shared" si="4"/>
        <v>1</v>
      </c>
      <c r="J40" s="1">
        <f t="shared" si="5"/>
        <v>1</v>
      </c>
      <c r="K40" s="1">
        <f t="shared" si="6"/>
        <v>43</v>
      </c>
      <c r="L40" s="281"/>
      <c r="M40" s="281"/>
      <c r="N40" s="1">
        <f>IF(B40="",0,IF(AND(COUNTIF($B$8:B40,B40)=1,COUNTIF('Picking - Franklin'!$B$8:$B$177,B40)=0),1,0))</f>
        <v>0</v>
      </c>
      <c r="O40" s="196">
        <v>0.04109953703703704</v>
      </c>
    </row>
    <row r="41" ht="15.75" customHeight="1">
      <c r="A41" s="291">
        <v>46275.0</v>
      </c>
      <c r="B41" s="1">
        <f t="shared" si="1"/>
        <v>46275</v>
      </c>
      <c r="C41" s="281" t="s">
        <v>841</v>
      </c>
      <c r="D41" s="281" t="s">
        <v>1704</v>
      </c>
      <c r="E41" s="281">
        <v>1.0</v>
      </c>
      <c r="F41" s="281">
        <v>2.0</v>
      </c>
      <c r="G41" s="281">
        <f t="shared" si="2"/>
        <v>1</v>
      </c>
      <c r="H41" s="1">
        <f t="shared" si="3"/>
        <v>0.5</v>
      </c>
      <c r="I41" s="1">
        <f t="shared" si="4"/>
        <v>1.1</v>
      </c>
      <c r="J41" s="1">
        <f t="shared" si="5"/>
        <v>1</v>
      </c>
      <c r="K41" s="1">
        <f t="shared" si="6"/>
        <v>2.2</v>
      </c>
      <c r="L41" s="281"/>
      <c r="M41" s="281"/>
      <c r="N41" s="1">
        <f>IF(B41="",0,IF(AND(COUNTIF($B$8:B41,B41)=1,COUNTIF('Picking - Franklin'!$B$8:$B$177,B41)=0),1,0))</f>
        <v>1</v>
      </c>
      <c r="O41" s="196">
        <v>9.027777777777777E-4</v>
      </c>
    </row>
    <row r="42" ht="15.75" customHeight="1">
      <c r="A42" s="291">
        <v>46275.0</v>
      </c>
      <c r="B42" s="1">
        <f t="shared" si="1"/>
        <v>46275</v>
      </c>
      <c r="C42" s="281" t="s">
        <v>841</v>
      </c>
      <c r="D42" s="281" t="s">
        <v>1705</v>
      </c>
      <c r="E42" s="281">
        <v>2.0</v>
      </c>
      <c r="F42" s="281">
        <v>8.0</v>
      </c>
      <c r="G42" s="281">
        <f t="shared" si="2"/>
        <v>7</v>
      </c>
      <c r="H42" s="1">
        <f t="shared" si="3"/>
        <v>0.25</v>
      </c>
      <c r="I42" s="1">
        <f t="shared" si="4"/>
        <v>1.1</v>
      </c>
      <c r="J42" s="1">
        <f t="shared" si="5"/>
        <v>1</v>
      </c>
      <c r="K42" s="1">
        <f t="shared" si="6"/>
        <v>8.8</v>
      </c>
      <c r="L42" s="281"/>
      <c r="M42" s="281"/>
      <c r="N42" s="1">
        <f>IF(B42="",0,IF(AND(COUNTIF($B$8:B42,B42)=1,COUNTIF('Picking - Franklin'!$B$8:$B$177,B42)=0),1,0))</f>
        <v>0</v>
      </c>
      <c r="O42" s="196">
        <v>0.00537037037037037</v>
      </c>
    </row>
    <row r="43" ht="15.75" customHeight="1">
      <c r="A43" s="291">
        <v>46275.0</v>
      </c>
      <c r="B43" s="1">
        <f t="shared" si="1"/>
        <v>46275</v>
      </c>
      <c r="C43" s="281" t="s">
        <v>841</v>
      </c>
      <c r="D43" s="281" t="s">
        <v>1706</v>
      </c>
      <c r="E43" s="281">
        <v>2.0</v>
      </c>
      <c r="F43" s="281">
        <v>10.0</v>
      </c>
      <c r="G43" s="281">
        <f t="shared" si="2"/>
        <v>8</v>
      </c>
      <c r="H43" s="1">
        <f t="shared" si="3"/>
        <v>0.2</v>
      </c>
      <c r="I43" s="1">
        <f t="shared" si="4"/>
        <v>1.1</v>
      </c>
      <c r="J43" s="1">
        <f t="shared" si="5"/>
        <v>1</v>
      </c>
      <c r="K43" s="1">
        <f t="shared" si="6"/>
        <v>11</v>
      </c>
      <c r="L43" s="281"/>
      <c r="M43" s="281"/>
      <c r="N43" s="1">
        <f>IF(B43="",0,IF(AND(COUNTIF($B$8:B43,B43)=1,COUNTIF('Picking - Franklin'!$B$8:$B$177,B43)=0),1,0))</f>
        <v>0</v>
      </c>
      <c r="O43" s="196">
        <v>0.005613425925925926</v>
      </c>
    </row>
    <row r="44" ht="15.75" customHeight="1">
      <c r="A44" s="291">
        <v>46275.0</v>
      </c>
      <c r="B44" s="1">
        <f t="shared" si="1"/>
        <v>46275</v>
      </c>
      <c r="C44" s="281" t="s">
        <v>841</v>
      </c>
      <c r="D44" s="281" t="s">
        <v>1707</v>
      </c>
      <c r="E44" s="281">
        <v>3.0</v>
      </c>
      <c r="F44" s="281">
        <v>6.0</v>
      </c>
      <c r="G44" s="281">
        <f t="shared" si="2"/>
        <v>11</v>
      </c>
      <c r="H44" s="1">
        <f t="shared" si="3"/>
        <v>0.5</v>
      </c>
      <c r="I44" s="1">
        <f t="shared" si="4"/>
        <v>1.1</v>
      </c>
      <c r="J44" s="1">
        <f t="shared" si="5"/>
        <v>1</v>
      </c>
      <c r="K44" s="1">
        <f t="shared" si="6"/>
        <v>6.6</v>
      </c>
      <c r="L44" s="281"/>
      <c r="M44" s="281"/>
      <c r="N44" s="1">
        <f>IF(B44="",0,IF(AND(COUNTIF($B$8:B44,B44)=1,COUNTIF('Picking - Franklin'!$B$8:$B$177,B44)=0),1,0))</f>
        <v>0</v>
      </c>
      <c r="O44" s="196">
        <v>0.008067129629629629</v>
      </c>
    </row>
    <row r="45" ht="15.75" customHeight="1">
      <c r="A45" s="291">
        <v>46275.0</v>
      </c>
      <c r="B45" s="1">
        <f t="shared" si="1"/>
        <v>46275</v>
      </c>
      <c r="C45" s="281" t="s">
        <v>841</v>
      </c>
      <c r="D45" s="281" t="s">
        <v>1708</v>
      </c>
      <c r="E45" s="281">
        <v>11.0</v>
      </c>
      <c r="F45" s="281">
        <v>51.0</v>
      </c>
      <c r="G45" s="281">
        <f t="shared" si="2"/>
        <v>36</v>
      </c>
      <c r="H45" s="1">
        <f t="shared" si="3"/>
        <v>0.2156862745</v>
      </c>
      <c r="I45" s="1">
        <f t="shared" si="4"/>
        <v>1.1</v>
      </c>
      <c r="J45" s="1">
        <f t="shared" si="5"/>
        <v>1</v>
      </c>
      <c r="K45" s="1">
        <f t="shared" si="6"/>
        <v>56.1</v>
      </c>
      <c r="L45" s="281"/>
      <c r="M45" s="281"/>
      <c r="N45" s="1">
        <f>IF(B45="",0,IF(AND(COUNTIF($B$8:B45,B45)=1,COUNTIF('Picking - Franklin'!$B$8:$B$177,B45)=0),1,0))</f>
        <v>0</v>
      </c>
      <c r="O45" s="196">
        <v>0.02546296296296296</v>
      </c>
    </row>
    <row r="46" ht="15.75" customHeight="1">
      <c r="A46" s="291">
        <v>46275.0</v>
      </c>
      <c r="B46" s="1">
        <f t="shared" si="1"/>
        <v>46275</v>
      </c>
      <c r="C46" s="281" t="s">
        <v>841</v>
      </c>
      <c r="D46" s="281" t="s">
        <v>1711</v>
      </c>
      <c r="E46" s="281">
        <v>10.0</v>
      </c>
      <c r="F46" s="281">
        <v>30.0</v>
      </c>
      <c r="G46" s="281">
        <f t="shared" si="2"/>
        <v>45</v>
      </c>
      <c r="H46" s="1">
        <f t="shared" si="3"/>
        <v>0.3333333333</v>
      </c>
      <c r="I46" s="1">
        <f t="shared" si="4"/>
        <v>1.1</v>
      </c>
      <c r="J46" s="1">
        <f t="shared" si="5"/>
        <v>1</v>
      </c>
      <c r="K46" s="1">
        <f t="shared" si="6"/>
        <v>33</v>
      </c>
      <c r="L46" s="281"/>
      <c r="M46" s="281"/>
      <c r="N46" s="1">
        <f>IF(B46="",0,IF(AND(COUNTIF($B$8:B46,B46)=1,COUNTIF('Picking - Franklin'!$B$8:$B$177,B46)=0),1,0))</f>
        <v>0</v>
      </c>
      <c r="O46" s="196">
        <v>0.03186342592592593</v>
      </c>
    </row>
    <row r="47" ht="15.75" customHeight="1">
      <c r="A47" s="291">
        <v>46275.0</v>
      </c>
      <c r="B47" s="1">
        <f t="shared" si="1"/>
        <v>46275</v>
      </c>
      <c r="C47" s="281" t="s">
        <v>841</v>
      </c>
      <c r="D47" s="281" t="s">
        <v>1712</v>
      </c>
      <c r="E47" s="281">
        <v>7.0</v>
      </c>
      <c r="F47" s="281">
        <v>32.0</v>
      </c>
      <c r="G47" s="281">
        <f t="shared" si="2"/>
        <v>58</v>
      </c>
      <c r="H47" s="1">
        <f t="shared" si="3"/>
        <v>0.21875</v>
      </c>
      <c r="I47" s="1">
        <f t="shared" si="4"/>
        <v>1.1</v>
      </c>
      <c r="J47" s="1">
        <f t="shared" si="5"/>
        <v>1</v>
      </c>
      <c r="K47" s="1">
        <f t="shared" si="6"/>
        <v>35.2</v>
      </c>
      <c r="L47" s="281"/>
      <c r="M47" s="281"/>
      <c r="N47" s="1">
        <f>IF(B47="",0,IF(AND(COUNTIF($B$8:B47,B47)=1,COUNTIF('Picking - Franklin'!$B$8:$B$177,B47)=0),1,0))</f>
        <v>0</v>
      </c>
      <c r="O47" s="196">
        <v>0.040775462962962965</v>
      </c>
    </row>
    <row r="48" ht="15.75" customHeight="1">
      <c r="A48" s="291">
        <v>46275.0</v>
      </c>
      <c r="B48" s="1">
        <f t="shared" si="1"/>
        <v>46275</v>
      </c>
      <c r="C48" s="281" t="s">
        <v>841</v>
      </c>
      <c r="D48" s="281" t="s">
        <v>1713</v>
      </c>
      <c r="E48" s="281">
        <v>17.0</v>
      </c>
      <c r="F48" s="281">
        <v>39.0</v>
      </c>
      <c r="G48" s="281">
        <f t="shared" si="2"/>
        <v>159</v>
      </c>
      <c r="H48" s="1">
        <f t="shared" si="3"/>
        <v>0.4358974359</v>
      </c>
      <c r="I48" s="1">
        <f t="shared" si="4"/>
        <v>1.1</v>
      </c>
      <c r="J48" s="1">
        <f t="shared" si="5"/>
        <v>1</v>
      </c>
      <c r="K48" s="1">
        <f t="shared" si="6"/>
        <v>42.9</v>
      </c>
      <c r="L48" s="281"/>
      <c r="M48" s="281"/>
      <c r="N48" s="1">
        <f>IF(B48="",0,IF(AND(COUNTIF($B$8:B48,B48)=1,COUNTIF('Picking - Franklin'!$B$8:$B$177,B48)=0),1,0))</f>
        <v>0</v>
      </c>
      <c r="O48" s="196">
        <v>0.11108796296296296</v>
      </c>
    </row>
    <row r="49" ht="15.75" customHeight="1">
      <c r="A49" s="291">
        <v>46276.0</v>
      </c>
      <c r="B49" s="1">
        <f t="shared" si="1"/>
        <v>46276</v>
      </c>
      <c r="C49" s="281" t="s">
        <v>841</v>
      </c>
      <c r="D49" s="281" t="s">
        <v>1716</v>
      </c>
      <c r="E49" s="281">
        <v>3.0</v>
      </c>
      <c r="F49" s="281">
        <v>11.0</v>
      </c>
      <c r="G49" s="281">
        <f t="shared" si="2"/>
        <v>15</v>
      </c>
      <c r="H49" s="1">
        <f t="shared" si="3"/>
        <v>0.2727272727</v>
      </c>
      <c r="I49" s="1">
        <f t="shared" si="4"/>
        <v>1.1</v>
      </c>
      <c r="J49" s="1">
        <f t="shared" si="5"/>
        <v>1</v>
      </c>
      <c r="K49" s="1">
        <f t="shared" si="6"/>
        <v>12.1</v>
      </c>
      <c r="L49" s="281"/>
      <c r="M49" s="281"/>
      <c r="N49" s="1">
        <f>IF(B49="",0,IF(AND(COUNTIF($B$8:B49,B49)=1,COUNTIF('Picking - Franklin'!$B$8:$B$177,B49)=0),1,0))</f>
        <v>1</v>
      </c>
      <c r="O49" s="196">
        <v>0.01074074074074074</v>
      </c>
    </row>
    <row r="50" ht="15.75" customHeight="1">
      <c r="A50" s="291">
        <v>46276.0</v>
      </c>
      <c r="B50" s="1">
        <f t="shared" si="1"/>
        <v>46276</v>
      </c>
      <c r="C50" s="281" t="s">
        <v>841</v>
      </c>
      <c r="D50" s="281" t="s">
        <v>1718</v>
      </c>
      <c r="E50" s="281">
        <v>16.0</v>
      </c>
      <c r="F50" s="281">
        <v>42.0</v>
      </c>
      <c r="G50" s="281">
        <f t="shared" si="2"/>
        <v>45</v>
      </c>
      <c r="H50" s="1">
        <f t="shared" si="3"/>
        <v>0.380952381</v>
      </c>
      <c r="I50" s="1">
        <f t="shared" si="4"/>
        <v>1.1</v>
      </c>
      <c r="J50" s="1">
        <f t="shared" si="5"/>
        <v>1</v>
      </c>
      <c r="K50" s="1">
        <f t="shared" si="6"/>
        <v>46.2</v>
      </c>
      <c r="L50" s="281"/>
      <c r="M50" s="281"/>
      <c r="N50" s="1">
        <f>IF(B50="",0,IF(AND(COUNTIF($B$8:B50,B50)=1,COUNTIF('Picking - Franklin'!$B$8:$B$177,B50)=0),1,0))</f>
        <v>0</v>
      </c>
      <c r="O50" s="196">
        <v>0.03144675925925926</v>
      </c>
    </row>
    <row r="51" ht="15.75" customHeight="1">
      <c r="A51" s="291">
        <v>46276.0</v>
      </c>
      <c r="B51" s="1">
        <f t="shared" si="1"/>
        <v>46276</v>
      </c>
      <c r="C51" s="281" t="s">
        <v>841</v>
      </c>
      <c r="D51" s="281" t="s">
        <v>1720</v>
      </c>
      <c r="E51" s="281">
        <v>20.0</v>
      </c>
      <c r="F51" s="281">
        <v>39.0</v>
      </c>
      <c r="G51" s="281">
        <f t="shared" si="2"/>
        <v>67</v>
      </c>
      <c r="H51" s="1">
        <f t="shared" si="3"/>
        <v>0.5128205128</v>
      </c>
      <c r="I51" s="1">
        <f t="shared" si="4"/>
        <v>1.1</v>
      </c>
      <c r="J51" s="1">
        <f t="shared" si="5"/>
        <v>1</v>
      </c>
      <c r="K51" s="1">
        <f t="shared" si="6"/>
        <v>42.9</v>
      </c>
      <c r="L51" s="281"/>
      <c r="M51" s="281"/>
      <c r="N51" s="1">
        <f>IF(B51="",0,IF(AND(COUNTIF($B$8:B51,B51)=1,COUNTIF('Picking - Franklin'!$B$8:$B$177,B51)=0),1,0))</f>
        <v>0</v>
      </c>
      <c r="O51" s="196">
        <v>0.046875</v>
      </c>
    </row>
    <row r="52" ht="15.75" customHeight="1">
      <c r="A52" s="291">
        <v>46276.0</v>
      </c>
      <c r="B52" s="1">
        <f t="shared" si="1"/>
        <v>46276</v>
      </c>
      <c r="C52" s="281" t="s">
        <v>841</v>
      </c>
      <c r="D52" s="281" t="s">
        <v>1721</v>
      </c>
      <c r="E52" s="281">
        <v>6.0</v>
      </c>
      <c r="F52" s="281">
        <v>45.0</v>
      </c>
      <c r="G52" s="281">
        <f t="shared" si="2"/>
        <v>119</v>
      </c>
      <c r="H52" s="1">
        <f t="shared" si="3"/>
        <v>0.1333333333</v>
      </c>
      <c r="I52" s="1">
        <f t="shared" si="4"/>
        <v>1</v>
      </c>
      <c r="J52" s="1">
        <f t="shared" si="5"/>
        <v>1</v>
      </c>
      <c r="K52" s="1">
        <f t="shared" si="6"/>
        <v>45</v>
      </c>
      <c r="L52" s="281"/>
      <c r="M52" s="281"/>
      <c r="N52" s="1">
        <f>IF(B52="",0,IF(AND(COUNTIF($B$8:B52,B52)=1,COUNTIF('Picking - Franklin'!$B$8:$B$177,B52)=0),1,0))</f>
        <v>0</v>
      </c>
      <c r="O52" s="196">
        <v>0.08328703703703703</v>
      </c>
    </row>
    <row r="53" ht="15.75" customHeight="1">
      <c r="A53" s="291">
        <v>46276.0</v>
      </c>
      <c r="B53" s="1">
        <f t="shared" si="1"/>
        <v>46276</v>
      </c>
      <c r="C53" s="281" t="s">
        <v>841</v>
      </c>
      <c r="D53" s="281" t="s">
        <v>1722</v>
      </c>
      <c r="E53" s="281">
        <v>26.0</v>
      </c>
      <c r="F53" s="281">
        <v>45.0</v>
      </c>
      <c r="G53" s="281">
        <f t="shared" si="2"/>
        <v>168</v>
      </c>
      <c r="H53" s="1">
        <f t="shared" si="3"/>
        <v>0.5777777778</v>
      </c>
      <c r="I53" s="1">
        <f t="shared" si="4"/>
        <v>1.1</v>
      </c>
      <c r="J53" s="1">
        <f t="shared" si="5"/>
        <v>1</v>
      </c>
      <c r="K53" s="1">
        <f t="shared" si="6"/>
        <v>49.5</v>
      </c>
      <c r="L53" s="281"/>
      <c r="M53" s="281"/>
      <c r="N53" s="1">
        <f>IF(B53="",0,IF(AND(COUNTIF($B$8:B53,B53)=1,COUNTIF('Picking - Franklin'!$B$8:$B$177,B53)=0),1,0))</f>
        <v>0</v>
      </c>
      <c r="O53" s="196">
        <v>0.11688657407407407</v>
      </c>
    </row>
    <row r="54" ht="15.75" customHeight="1">
      <c r="A54" s="291">
        <v>46278.0</v>
      </c>
      <c r="B54" s="1">
        <f t="shared" si="1"/>
        <v>46278</v>
      </c>
      <c r="C54" s="281" t="s">
        <v>841</v>
      </c>
      <c r="D54" s="281" t="s">
        <v>1723</v>
      </c>
      <c r="E54" s="281">
        <v>3.0</v>
      </c>
      <c r="F54" s="281">
        <v>10.0</v>
      </c>
      <c r="G54" s="281">
        <f t="shared" si="2"/>
        <v>11</v>
      </c>
      <c r="H54" s="1">
        <f t="shared" si="3"/>
        <v>0.3</v>
      </c>
      <c r="I54" s="1">
        <f t="shared" si="4"/>
        <v>1.1</v>
      </c>
      <c r="J54" s="1">
        <f t="shared" si="5"/>
        <v>1</v>
      </c>
      <c r="K54" s="1">
        <f t="shared" si="6"/>
        <v>11</v>
      </c>
      <c r="L54" s="281"/>
      <c r="M54" s="281"/>
      <c r="N54" s="1">
        <f>IF(B54="",0,IF(AND(COUNTIF($B$8:B54,B54)=1,COUNTIF('Picking - Franklin'!$B$8:$B$177,B54)=0),1,0))</f>
        <v>0</v>
      </c>
      <c r="O54" s="196">
        <v>0.007824074074074074</v>
      </c>
    </row>
    <row r="55" ht="15.75" customHeight="1">
      <c r="A55" s="291">
        <v>46278.0</v>
      </c>
      <c r="B55" s="1">
        <f t="shared" si="1"/>
        <v>46278</v>
      </c>
      <c r="C55" s="281" t="s">
        <v>841</v>
      </c>
      <c r="D55" s="281" t="s">
        <v>1724</v>
      </c>
      <c r="E55" s="281">
        <v>14.0</v>
      </c>
      <c r="F55" s="281">
        <v>30.0</v>
      </c>
      <c r="G55" s="281">
        <f t="shared" si="2"/>
        <v>46</v>
      </c>
      <c r="H55" s="1">
        <f t="shared" si="3"/>
        <v>0.4666666667</v>
      </c>
      <c r="I55" s="1">
        <f t="shared" si="4"/>
        <v>1.1</v>
      </c>
      <c r="J55" s="1">
        <f t="shared" si="5"/>
        <v>1</v>
      </c>
      <c r="K55" s="1">
        <f t="shared" si="6"/>
        <v>33</v>
      </c>
      <c r="L55" s="281"/>
      <c r="M55" s="281"/>
      <c r="N55" s="1">
        <f>IF(B55="",0,IF(AND(COUNTIF($B$8:B55,B55)=1,COUNTIF('Picking - Franklin'!$B$8:$B$177,B55)=0),1,0))</f>
        <v>0</v>
      </c>
      <c r="O55" s="196">
        <v>0.03229166666666667</v>
      </c>
    </row>
    <row r="56" ht="15.75" customHeight="1">
      <c r="A56" s="291">
        <v>46278.0</v>
      </c>
      <c r="B56" s="1">
        <f t="shared" si="1"/>
        <v>46278</v>
      </c>
      <c r="C56" s="281" t="s">
        <v>841</v>
      </c>
      <c r="D56" s="281" t="s">
        <v>1725</v>
      </c>
      <c r="E56" s="281">
        <v>14.0</v>
      </c>
      <c r="F56" s="281">
        <v>39.0</v>
      </c>
      <c r="G56" s="281">
        <f t="shared" si="2"/>
        <v>82</v>
      </c>
      <c r="H56" s="1">
        <f t="shared" si="3"/>
        <v>0.358974359</v>
      </c>
      <c r="I56" s="1">
        <f t="shared" si="4"/>
        <v>1.1</v>
      </c>
      <c r="J56" s="1">
        <f t="shared" si="5"/>
        <v>1</v>
      </c>
      <c r="K56" s="1">
        <f t="shared" si="6"/>
        <v>42.9</v>
      </c>
      <c r="L56" s="281"/>
      <c r="M56" s="281"/>
      <c r="N56" s="1">
        <f>IF(B56="",0,IF(AND(COUNTIF($B$8:B56,B56)=1,COUNTIF('Picking - Franklin'!$B$8:$B$177,B56)=0),1,0))</f>
        <v>0</v>
      </c>
      <c r="O56" s="196">
        <v>0.05709490740740741</v>
      </c>
    </row>
    <row r="57" ht="15.75" customHeight="1">
      <c r="A57" s="291">
        <v>46279.0</v>
      </c>
      <c r="B57" s="1">
        <f t="shared" si="1"/>
        <v>46279</v>
      </c>
      <c r="C57" s="281" t="s">
        <v>841</v>
      </c>
      <c r="D57" s="281" t="s">
        <v>842</v>
      </c>
      <c r="E57" s="281">
        <v>1.0</v>
      </c>
      <c r="F57" s="281">
        <v>2.0</v>
      </c>
      <c r="G57" s="281">
        <f t="shared" si="2"/>
        <v>0</v>
      </c>
      <c r="H57" s="1">
        <f t="shared" si="3"/>
        <v>0.5</v>
      </c>
      <c r="I57" s="1">
        <f t="shared" si="4"/>
        <v>1.1</v>
      </c>
      <c r="J57" s="1">
        <f t="shared" si="5"/>
        <v>1</v>
      </c>
      <c r="K57" s="1">
        <f t="shared" si="6"/>
        <v>2.2</v>
      </c>
      <c r="L57" s="281"/>
      <c r="M57" s="281"/>
      <c r="N57" s="1">
        <f>IF(B57="",0,IF(AND(COUNTIF($B$8:B57,B57)=1,COUNTIF('Picking - Franklin'!$B$8:$B$177,B57)=0),1,0))</f>
        <v>0</v>
      </c>
      <c r="O57" s="196">
        <v>6.481481481481481E-4</v>
      </c>
    </row>
    <row r="58" ht="15.75" customHeight="1">
      <c r="A58" s="291">
        <v>46279.0</v>
      </c>
      <c r="B58" s="1">
        <f t="shared" si="1"/>
        <v>46279</v>
      </c>
      <c r="C58" s="281" t="s">
        <v>841</v>
      </c>
      <c r="D58" s="281" t="s">
        <v>1726</v>
      </c>
      <c r="E58" s="281">
        <v>6.0</v>
      </c>
      <c r="F58" s="281">
        <v>39.0</v>
      </c>
      <c r="G58" s="281">
        <f t="shared" si="2"/>
        <v>45</v>
      </c>
      <c r="H58" s="1">
        <f t="shared" si="3"/>
        <v>0.1538461538</v>
      </c>
      <c r="I58" s="1">
        <f t="shared" si="4"/>
        <v>1.05</v>
      </c>
      <c r="J58" s="1">
        <f t="shared" si="5"/>
        <v>1</v>
      </c>
      <c r="K58" s="1">
        <f t="shared" si="6"/>
        <v>40.95</v>
      </c>
      <c r="L58" s="281"/>
      <c r="M58" s="281"/>
      <c r="N58" s="1">
        <f>IF(B58="",0,IF(AND(COUNTIF($B$8:B58,B58)=1,COUNTIF('Picking - Franklin'!$B$8:$B$177,B58)=0),1,0))</f>
        <v>0</v>
      </c>
      <c r="O58" s="196">
        <v>0.03130787037037037</v>
      </c>
    </row>
    <row r="59" ht="15.75" customHeight="1">
      <c r="A59" s="291">
        <v>46279.0</v>
      </c>
      <c r="B59" s="1">
        <f t="shared" si="1"/>
        <v>46279</v>
      </c>
      <c r="C59" s="281" t="s">
        <v>841</v>
      </c>
      <c r="D59" s="281" t="s">
        <v>1727</v>
      </c>
      <c r="E59" s="281">
        <v>3.0</v>
      </c>
      <c r="F59" s="281">
        <v>35.0</v>
      </c>
      <c r="G59" s="281">
        <f t="shared" si="2"/>
        <v>46</v>
      </c>
      <c r="H59" s="1">
        <f t="shared" si="3"/>
        <v>0.08571428571</v>
      </c>
      <c r="I59" s="1">
        <f t="shared" si="4"/>
        <v>0.95</v>
      </c>
      <c r="J59" s="1">
        <f t="shared" si="5"/>
        <v>1</v>
      </c>
      <c r="K59" s="1">
        <f t="shared" si="6"/>
        <v>33.25</v>
      </c>
      <c r="L59" s="281"/>
      <c r="M59" s="281"/>
      <c r="N59" s="1">
        <f>IF(B59="",0,IF(AND(COUNTIF($B$8:B59,B59)=1,COUNTIF('Picking - Franklin'!$B$8:$B$177,B59)=0),1,0))</f>
        <v>0</v>
      </c>
      <c r="O59" s="196">
        <v>0.03197916666666667</v>
      </c>
    </row>
    <row r="60" ht="15.75" customHeight="1">
      <c r="A60" s="291">
        <v>46279.0</v>
      </c>
      <c r="B60" s="1">
        <f t="shared" si="1"/>
        <v>46279</v>
      </c>
      <c r="C60" s="281" t="s">
        <v>841</v>
      </c>
      <c r="D60" s="281" t="s">
        <v>1728</v>
      </c>
      <c r="E60" s="281">
        <v>10.0</v>
      </c>
      <c r="F60" s="281">
        <v>42.0</v>
      </c>
      <c r="G60" s="281">
        <f t="shared" si="2"/>
        <v>60</v>
      </c>
      <c r="H60" s="1">
        <f t="shared" si="3"/>
        <v>0.2380952381</v>
      </c>
      <c r="I60" s="1">
        <f t="shared" si="4"/>
        <v>1.1</v>
      </c>
      <c r="J60" s="1">
        <f t="shared" si="5"/>
        <v>1</v>
      </c>
      <c r="K60" s="1">
        <f t="shared" si="6"/>
        <v>46.2</v>
      </c>
      <c r="L60" s="281"/>
      <c r="M60" s="281"/>
      <c r="N60" s="1">
        <f>IF(B60="",0,IF(AND(COUNTIF($B$8:B60,B60)=1,COUNTIF('Picking - Franklin'!$B$8:$B$177,B60)=0),1,0))</f>
        <v>0</v>
      </c>
      <c r="O60" s="196">
        <v>0.04181712962962963</v>
      </c>
    </row>
    <row r="61" ht="15.75" customHeight="1">
      <c r="A61" s="291">
        <v>46280.0</v>
      </c>
      <c r="B61" s="1">
        <f t="shared" si="1"/>
        <v>46280</v>
      </c>
      <c r="C61" s="281" t="s">
        <v>841</v>
      </c>
      <c r="D61" s="281" t="s">
        <v>1729</v>
      </c>
      <c r="E61" s="281">
        <v>4.0</v>
      </c>
      <c r="F61" s="281">
        <v>14.0</v>
      </c>
      <c r="G61" s="281">
        <f t="shared" si="2"/>
        <v>13</v>
      </c>
      <c r="H61" s="1">
        <f t="shared" si="3"/>
        <v>0.2857142857</v>
      </c>
      <c r="I61" s="1">
        <f t="shared" si="4"/>
        <v>1.1</v>
      </c>
      <c r="J61" s="1">
        <f t="shared" si="5"/>
        <v>1</v>
      </c>
      <c r="K61" s="1">
        <f t="shared" si="6"/>
        <v>15.4</v>
      </c>
      <c r="L61" s="281"/>
      <c r="M61" s="281"/>
      <c r="N61" s="1">
        <f>IF(B61="",0,IF(AND(COUNTIF($B$8:B61,B61)=1,COUNTIF('Picking - Franklin'!$B$8:$B$177,B61)=0),1,0))</f>
        <v>0</v>
      </c>
      <c r="O61" s="196">
        <v>0.009537037037037037</v>
      </c>
    </row>
    <row r="62" ht="15.75" customHeight="1">
      <c r="A62" s="291">
        <v>46280.0</v>
      </c>
      <c r="B62" s="1">
        <f t="shared" si="1"/>
        <v>46280</v>
      </c>
      <c r="C62" s="281" t="s">
        <v>841</v>
      </c>
      <c r="D62" s="281" t="s">
        <v>1730</v>
      </c>
      <c r="E62" s="281">
        <v>1.0</v>
      </c>
      <c r="F62" s="281">
        <v>8.0</v>
      </c>
      <c r="G62" s="281">
        <f t="shared" si="2"/>
        <v>14</v>
      </c>
      <c r="H62" s="1">
        <f t="shared" si="3"/>
        <v>0.125</v>
      </c>
      <c r="I62" s="1">
        <f t="shared" si="4"/>
        <v>1</v>
      </c>
      <c r="J62" s="1">
        <f t="shared" si="5"/>
        <v>1</v>
      </c>
      <c r="K62" s="1">
        <f t="shared" si="6"/>
        <v>8</v>
      </c>
      <c r="L62" s="281"/>
      <c r="M62" s="281"/>
      <c r="N62" s="1">
        <f>IF(B62="",0,IF(AND(COUNTIF($B$8:B62,B62)=1,COUNTIF('Picking - Franklin'!$B$8:$B$177,B62)=0),1,0))</f>
        <v>0</v>
      </c>
      <c r="O62" s="196">
        <v>0.010034722222222223</v>
      </c>
    </row>
    <row r="63" ht="15.75" customHeight="1">
      <c r="A63" s="291">
        <v>46280.0</v>
      </c>
      <c r="B63" s="1">
        <f t="shared" si="1"/>
        <v>46280</v>
      </c>
      <c r="C63" s="281" t="s">
        <v>841</v>
      </c>
      <c r="D63" s="281" t="s">
        <v>1731</v>
      </c>
      <c r="E63" s="281">
        <v>14.0</v>
      </c>
      <c r="F63" s="281">
        <v>41.0</v>
      </c>
      <c r="G63" s="281">
        <f t="shared" si="2"/>
        <v>62</v>
      </c>
      <c r="H63" s="1">
        <f t="shared" si="3"/>
        <v>0.3414634146</v>
      </c>
      <c r="I63" s="1">
        <f t="shared" si="4"/>
        <v>1.1</v>
      </c>
      <c r="J63" s="1">
        <f t="shared" si="5"/>
        <v>1</v>
      </c>
      <c r="K63" s="1">
        <f t="shared" si="6"/>
        <v>45.1</v>
      </c>
      <c r="L63" s="281"/>
      <c r="M63" s="281"/>
      <c r="N63" s="1">
        <f>IF(B63="",0,IF(AND(COUNTIF($B$8:B63,B63)=1,COUNTIF('Picking - Franklin'!$B$8:$B$177,B63)=0),1,0))</f>
        <v>0</v>
      </c>
      <c r="O63" s="196">
        <v>0.04357638888888889</v>
      </c>
    </row>
    <row r="64" ht="15.75" customHeight="1">
      <c r="A64" s="291">
        <v>46280.0</v>
      </c>
      <c r="B64" s="1">
        <f t="shared" si="1"/>
        <v>46280</v>
      </c>
      <c r="C64" s="281" t="s">
        <v>841</v>
      </c>
      <c r="D64" s="281" t="s">
        <v>1732</v>
      </c>
      <c r="E64" s="281">
        <v>14.0</v>
      </c>
      <c r="F64" s="281">
        <v>48.0</v>
      </c>
      <c r="G64" s="281">
        <f t="shared" si="2"/>
        <v>69</v>
      </c>
      <c r="H64" s="1">
        <f t="shared" si="3"/>
        <v>0.2916666667</v>
      </c>
      <c r="I64" s="1">
        <f t="shared" si="4"/>
        <v>1.1</v>
      </c>
      <c r="J64" s="1">
        <f t="shared" si="5"/>
        <v>1</v>
      </c>
      <c r="K64" s="1">
        <f t="shared" si="6"/>
        <v>52.8</v>
      </c>
      <c r="L64" s="281"/>
      <c r="M64" s="281"/>
      <c r="N64" s="1">
        <f>IF(B64="",0,IF(AND(COUNTIF($B$8:B64,B64)=1,COUNTIF('Picking - Franklin'!$B$8:$B$177,B64)=0),1,0))</f>
        <v>0</v>
      </c>
      <c r="O64" s="196">
        <v>0.04826388888888889</v>
      </c>
    </row>
    <row r="65" ht="15.75" customHeight="1">
      <c r="A65" s="291">
        <v>46280.0</v>
      </c>
      <c r="B65" s="1">
        <f t="shared" si="1"/>
        <v>46280</v>
      </c>
      <c r="C65" s="281" t="s">
        <v>841</v>
      </c>
      <c r="D65" s="281" t="s">
        <v>1608</v>
      </c>
      <c r="E65" s="281">
        <v>6.0</v>
      </c>
      <c r="F65" s="281">
        <v>19.0</v>
      </c>
      <c r="G65" s="281">
        <f t="shared" si="2"/>
        <v>71</v>
      </c>
      <c r="H65" s="1">
        <f t="shared" si="3"/>
        <v>0.3157894737</v>
      </c>
      <c r="I65" s="1">
        <f t="shared" si="4"/>
        <v>1.1</v>
      </c>
      <c r="J65" s="1">
        <f t="shared" si="5"/>
        <v>1</v>
      </c>
      <c r="K65" s="1">
        <f t="shared" si="6"/>
        <v>20.9</v>
      </c>
      <c r="L65" s="281"/>
      <c r="M65" s="281"/>
      <c r="N65" s="1">
        <f>IF(B65="",0,IF(AND(COUNTIF($B$8:B65,B65)=1,COUNTIF('Picking - Franklin'!$B$8:$B$177,B65)=0),1,0))</f>
        <v>0</v>
      </c>
      <c r="O65" s="196">
        <v>0.049525462962962966</v>
      </c>
    </row>
    <row r="66" ht="15.75" customHeight="1">
      <c r="A66" s="291">
        <v>46281.0</v>
      </c>
      <c r="B66" s="1">
        <f t="shared" si="1"/>
        <v>46281</v>
      </c>
      <c r="C66" s="281" t="s">
        <v>841</v>
      </c>
      <c r="D66" s="281" t="s">
        <v>1134</v>
      </c>
      <c r="E66" s="281">
        <v>1.0</v>
      </c>
      <c r="F66" s="281">
        <v>4.0</v>
      </c>
      <c r="G66" s="281">
        <f t="shared" si="2"/>
        <v>4</v>
      </c>
      <c r="H66" s="1">
        <f t="shared" si="3"/>
        <v>0.25</v>
      </c>
      <c r="I66" s="1">
        <f t="shared" si="4"/>
        <v>1.1</v>
      </c>
      <c r="J66" s="1">
        <f t="shared" si="5"/>
        <v>1</v>
      </c>
      <c r="K66" s="1">
        <f t="shared" si="6"/>
        <v>4.4</v>
      </c>
      <c r="L66" s="281"/>
      <c r="M66" s="281"/>
      <c r="N66" s="1">
        <f>IF(B66="",0,IF(AND(COUNTIF($B$8:B66,B66)=1,COUNTIF('Picking - Franklin'!$B$8:$B$177,B66)=0),1,0))</f>
        <v>1</v>
      </c>
      <c r="O66" s="196">
        <v>0.0033680555555555556</v>
      </c>
    </row>
    <row r="67" ht="15.75" customHeight="1">
      <c r="A67" s="291">
        <v>46281.0</v>
      </c>
      <c r="B67" s="1">
        <f t="shared" si="1"/>
        <v>46281</v>
      </c>
      <c r="C67" s="281" t="s">
        <v>841</v>
      </c>
      <c r="D67" s="281" t="s">
        <v>1733</v>
      </c>
      <c r="E67" s="281">
        <v>6.0</v>
      </c>
      <c r="F67" s="281">
        <v>9.0</v>
      </c>
      <c r="G67" s="281">
        <f t="shared" si="2"/>
        <v>9</v>
      </c>
      <c r="H67" s="1">
        <f t="shared" si="3"/>
        <v>0.6666666667</v>
      </c>
      <c r="I67" s="1">
        <f t="shared" si="4"/>
        <v>1.1</v>
      </c>
      <c r="J67" s="1">
        <f t="shared" si="5"/>
        <v>1</v>
      </c>
      <c r="K67" s="1">
        <f t="shared" si="6"/>
        <v>9.9</v>
      </c>
      <c r="L67" s="281"/>
      <c r="M67" s="281"/>
      <c r="N67" s="1">
        <f>IF(B67="",0,IF(AND(COUNTIF($B$8:B67,B67)=1,COUNTIF('Picking - Franklin'!$B$8:$B$177,B67)=0),1,0))</f>
        <v>0</v>
      </c>
      <c r="O67" s="196">
        <v>0.006863425925925926</v>
      </c>
    </row>
    <row r="68" ht="15.75" customHeight="1">
      <c r="A68" s="291">
        <v>46281.0</v>
      </c>
      <c r="B68" s="1">
        <f t="shared" si="1"/>
        <v>46281</v>
      </c>
      <c r="C68" s="281" t="s">
        <v>841</v>
      </c>
      <c r="D68" s="281" t="s">
        <v>1734</v>
      </c>
      <c r="E68" s="281">
        <v>2.0</v>
      </c>
      <c r="F68" s="281">
        <v>29.0</v>
      </c>
      <c r="G68" s="281">
        <f t="shared" si="2"/>
        <v>37</v>
      </c>
      <c r="H68" s="1">
        <f t="shared" si="3"/>
        <v>0.06896551724</v>
      </c>
      <c r="I68" s="1">
        <f t="shared" si="4"/>
        <v>0.95</v>
      </c>
      <c r="J68" s="1">
        <f t="shared" si="5"/>
        <v>1</v>
      </c>
      <c r="K68" s="1">
        <f t="shared" si="6"/>
        <v>27.55</v>
      </c>
      <c r="L68" s="281"/>
      <c r="M68" s="281"/>
      <c r="N68" s="1">
        <f>IF(B68="",0,IF(AND(COUNTIF($B$8:B68,B68)=1,COUNTIF('Picking - Franklin'!$B$8:$B$177,B68)=0),1,0))</f>
        <v>0</v>
      </c>
      <c r="O68" s="196">
        <v>0.02613425925925926</v>
      </c>
    </row>
    <row r="69" ht="15.75" customHeight="1">
      <c r="A69" s="291">
        <v>46281.0</v>
      </c>
      <c r="B69" s="1">
        <f t="shared" si="1"/>
        <v>46281</v>
      </c>
      <c r="C69" s="281" t="s">
        <v>841</v>
      </c>
      <c r="D69" s="281" t="s">
        <v>1735</v>
      </c>
      <c r="E69" s="281">
        <v>23.0</v>
      </c>
      <c r="F69" s="281">
        <v>45.0</v>
      </c>
      <c r="G69" s="281">
        <f t="shared" si="2"/>
        <v>48</v>
      </c>
      <c r="H69" s="1">
        <f t="shared" si="3"/>
        <v>0.5111111111</v>
      </c>
      <c r="I69" s="1">
        <f t="shared" si="4"/>
        <v>1.1</v>
      </c>
      <c r="J69" s="1">
        <f t="shared" si="5"/>
        <v>1</v>
      </c>
      <c r="K69" s="1">
        <f t="shared" si="6"/>
        <v>49.5</v>
      </c>
      <c r="L69" s="281"/>
      <c r="M69" s="281"/>
      <c r="N69" s="1">
        <f>IF(B69="",0,IF(AND(COUNTIF($B$8:B69,B69)=1,COUNTIF('Picking - Franklin'!$B$8:$B$177,B69)=0),1,0))</f>
        <v>0</v>
      </c>
      <c r="O69" s="196">
        <v>0.03359953703703704</v>
      </c>
    </row>
    <row r="70" ht="15.75" customHeight="1">
      <c r="A70" s="291">
        <v>46281.0</v>
      </c>
      <c r="B70" s="1">
        <f t="shared" si="1"/>
        <v>46281</v>
      </c>
      <c r="C70" s="281" t="s">
        <v>841</v>
      </c>
      <c r="D70" s="281" t="s">
        <v>1736</v>
      </c>
      <c r="E70" s="281">
        <v>1.0</v>
      </c>
      <c r="F70" s="281">
        <v>43.0</v>
      </c>
      <c r="G70" s="281">
        <f t="shared" si="2"/>
        <v>51</v>
      </c>
      <c r="H70" s="1">
        <f t="shared" si="3"/>
        <v>0.02325581395</v>
      </c>
      <c r="I70" s="1">
        <f t="shared" si="4"/>
        <v>0.85</v>
      </c>
      <c r="J70" s="1">
        <f t="shared" si="5"/>
        <v>1</v>
      </c>
      <c r="K70" s="1">
        <f t="shared" si="6"/>
        <v>36.55</v>
      </c>
      <c r="L70" s="281"/>
      <c r="M70" s="281"/>
      <c r="N70" s="1">
        <f>IF(B70="",0,IF(AND(COUNTIF($B$8:B70,B70)=1,COUNTIF('Picking - Franklin'!$B$8:$B$177,B70)=0),1,0))</f>
        <v>0</v>
      </c>
      <c r="O70" s="196">
        <v>0.03601851851851852</v>
      </c>
    </row>
    <row r="71" ht="15.75" customHeight="1">
      <c r="A71" s="291">
        <v>46281.0</v>
      </c>
      <c r="B71" s="1">
        <f t="shared" si="1"/>
        <v>46281</v>
      </c>
      <c r="C71" s="281" t="s">
        <v>841</v>
      </c>
      <c r="D71" s="281" t="s">
        <v>1737</v>
      </c>
      <c r="E71" s="281">
        <v>13.0</v>
      </c>
      <c r="F71" s="281">
        <v>31.0</v>
      </c>
      <c r="G71" s="281">
        <f t="shared" si="2"/>
        <v>54</v>
      </c>
      <c r="H71" s="1">
        <f t="shared" si="3"/>
        <v>0.4193548387</v>
      </c>
      <c r="I71" s="1">
        <f t="shared" si="4"/>
        <v>1.1</v>
      </c>
      <c r="J71" s="1">
        <f t="shared" si="5"/>
        <v>1</v>
      </c>
      <c r="K71" s="1">
        <f t="shared" si="6"/>
        <v>34.1</v>
      </c>
      <c r="L71" s="281"/>
      <c r="M71" s="281"/>
      <c r="N71" s="1">
        <f>IF(B71="",0,IF(AND(COUNTIF($B$8:B71,B71)=1,COUNTIF('Picking - Franklin'!$B$8:$B$177,B71)=0),1,0))</f>
        <v>0</v>
      </c>
      <c r="O71" s="196">
        <v>0.03791666666666667</v>
      </c>
    </row>
    <row r="72" ht="15.75" customHeight="1">
      <c r="A72" s="291">
        <v>46282.0</v>
      </c>
      <c r="B72" s="1">
        <f t="shared" si="1"/>
        <v>46282</v>
      </c>
      <c r="C72" s="281" t="s">
        <v>841</v>
      </c>
      <c r="D72" s="281" t="s">
        <v>1738</v>
      </c>
      <c r="E72" s="281">
        <v>6.0</v>
      </c>
      <c r="F72" s="281">
        <v>22.0</v>
      </c>
      <c r="G72" s="281">
        <f t="shared" si="2"/>
        <v>37</v>
      </c>
      <c r="H72" s="1">
        <f t="shared" si="3"/>
        <v>0.2727272727</v>
      </c>
      <c r="I72" s="1">
        <f t="shared" si="4"/>
        <v>1.1</v>
      </c>
      <c r="J72" s="1">
        <f t="shared" si="5"/>
        <v>1</v>
      </c>
      <c r="K72" s="1">
        <f t="shared" si="6"/>
        <v>24.2</v>
      </c>
      <c r="L72" s="281"/>
      <c r="M72" s="281"/>
      <c r="N72" s="1">
        <f>IF(B72="",0,IF(AND(COUNTIF($B$8:B72,B72)=1,COUNTIF('Picking - Franklin'!$B$8:$B$177,B72)=0),1,0))</f>
        <v>1</v>
      </c>
      <c r="O72" s="196">
        <v>0.02587962962962963</v>
      </c>
    </row>
    <row r="73" ht="15.75" customHeight="1">
      <c r="A73" s="291">
        <v>46282.0</v>
      </c>
      <c r="B73" s="1">
        <f t="shared" si="1"/>
        <v>46282</v>
      </c>
      <c r="C73" s="281" t="s">
        <v>841</v>
      </c>
      <c r="D73" s="281" t="s">
        <v>1739</v>
      </c>
      <c r="E73" s="281">
        <v>14.0</v>
      </c>
      <c r="F73" s="281">
        <v>38.0</v>
      </c>
      <c r="G73" s="281">
        <f t="shared" si="2"/>
        <v>58</v>
      </c>
      <c r="H73" s="1">
        <f t="shared" si="3"/>
        <v>0.3684210526</v>
      </c>
      <c r="I73" s="1">
        <f t="shared" si="4"/>
        <v>1.1</v>
      </c>
      <c r="J73" s="1">
        <f t="shared" si="5"/>
        <v>1</v>
      </c>
      <c r="K73" s="1">
        <f t="shared" si="6"/>
        <v>41.8</v>
      </c>
      <c r="L73" s="281"/>
      <c r="M73" s="281"/>
      <c r="N73" s="1">
        <f>IF(B73="",0,IF(AND(COUNTIF($B$8:B73,B73)=1,COUNTIF('Picking - Franklin'!$B$8:$B$177,B73)=0),1,0))</f>
        <v>0</v>
      </c>
      <c r="O73" s="196">
        <v>0.04083333333333333</v>
      </c>
    </row>
    <row r="74" ht="15.75" customHeight="1">
      <c r="A74" s="291">
        <v>46282.0</v>
      </c>
      <c r="B74" s="1">
        <f t="shared" si="1"/>
        <v>46282</v>
      </c>
      <c r="C74" s="281" t="s">
        <v>841</v>
      </c>
      <c r="D74" s="281" t="s">
        <v>1740</v>
      </c>
      <c r="E74" s="281">
        <v>8.0</v>
      </c>
      <c r="F74" s="281">
        <v>30.0</v>
      </c>
      <c r="G74" s="281">
        <f t="shared" si="2"/>
        <v>70</v>
      </c>
      <c r="H74" s="1">
        <f t="shared" si="3"/>
        <v>0.2666666667</v>
      </c>
      <c r="I74" s="1">
        <f t="shared" si="4"/>
        <v>1.1</v>
      </c>
      <c r="J74" s="1">
        <f t="shared" si="5"/>
        <v>1</v>
      </c>
      <c r="K74" s="1">
        <f t="shared" si="6"/>
        <v>33</v>
      </c>
      <c r="L74" s="281"/>
      <c r="M74" s="281"/>
      <c r="N74" s="1">
        <f>IF(B74="",0,IF(AND(COUNTIF($B$8:B74,B74)=1,COUNTIF('Picking - Franklin'!$B$8:$B$177,B74)=0),1,0))</f>
        <v>0</v>
      </c>
      <c r="O74" s="196">
        <v>0.04891203703703704</v>
      </c>
    </row>
    <row r="75" ht="15.75" customHeight="1">
      <c r="A75" s="291">
        <v>46282.0</v>
      </c>
      <c r="B75" s="1">
        <f t="shared" si="1"/>
        <v>46282</v>
      </c>
      <c r="C75" s="281" t="s">
        <v>841</v>
      </c>
      <c r="D75" s="281" t="s">
        <v>1741</v>
      </c>
      <c r="E75" s="281">
        <v>10.0</v>
      </c>
      <c r="F75" s="281">
        <v>31.0</v>
      </c>
      <c r="G75" s="281">
        <f t="shared" si="2"/>
        <v>111</v>
      </c>
      <c r="H75" s="1">
        <f t="shared" si="3"/>
        <v>0.3225806452</v>
      </c>
      <c r="I75" s="1">
        <f t="shared" si="4"/>
        <v>1.1</v>
      </c>
      <c r="J75" s="1">
        <f t="shared" si="5"/>
        <v>1</v>
      </c>
      <c r="K75" s="1">
        <f t="shared" si="6"/>
        <v>34.1</v>
      </c>
      <c r="L75" s="281"/>
      <c r="M75" s="281"/>
      <c r="N75" s="1">
        <f>IF(B75="",0,IF(AND(COUNTIF($B$8:B75,B75)=1,COUNTIF('Picking - Franklin'!$B$8:$B$177,B75)=0),1,0))</f>
        <v>0</v>
      </c>
      <c r="O75" s="196">
        <v>0.07730324074074074</v>
      </c>
    </row>
    <row r="76" ht="15.75" customHeight="1">
      <c r="A76" s="291">
        <v>46283.0</v>
      </c>
      <c r="B76" s="1">
        <f t="shared" si="1"/>
        <v>46283</v>
      </c>
      <c r="C76" s="281" t="s">
        <v>841</v>
      </c>
      <c r="D76" s="281" t="s">
        <v>1742</v>
      </c>
      <c r="E76" s="281">
        <v>2.0</v>
      </c>
      <c r="F76" s="281">
        <v>4.0</v>
      </c>
      <c r="G76" s="281">
        <f t="shared" si="2"/>
        <v>3</v>
      </c>
      <c r="H76" s="1">
        <f t="shared" si="3"/>
        <v>0.5</v>
      </c>
      <c r="I76" s="1">
        <f t="shared" si="4"/>
        <v>1.1</v>
      </c>
      <c r="J76" s="1">
        <f t="shared" si="5"/>
        <v>1</v>
      </c>
      <c r="K76" s="1">
        <f t="shared" si="6"/>
        <v>4.4</v>
      </c>
      <c r="L76" s="281"/>
      <c r="M76" s="281"/>
      <c r="N76" s="1">
        <f>IF(B76="",0,IF(AND(COUNTIF($B$8:B76,B76)=1,COUNTIF('Picking - Franklin'!$B$8:$B$177,B76)=0),1,0))</f>
        <v>0</v>
      </c>
      <c r="O76" s="196">
        <v>0.0025925925925925925</v>
      </c>
    </row>
    <row r="77" ht="15.75" customHeight="1">
      <c r="A77" s="291">
        <v>46283.0</v>
      </c>
      <c r="B77" s="1">
        <f t="shared" si="1"/>
        <v>46283</v>
      </c>
      <c r="C77" s="281" t="s">
        <v>841</v>
      </c>
      <c r="D77" s="281" t="s">
        <v>1743</v>
      </c>
      <c r="E77" s="281">
        <v>1.0</v>
      </c>
      <c r="F77" s="281">
        <v>32.0</v>
      </c>
      <c r="G77" s="281">
        <f t="shared" si="2"/>
        <v>16</v>
      </c>
      <c r="H77" s="1">
        <f t="shared" si="3"/>
        <v>0.03125</v>
      </c>
      <c r="I77" s="1">
        <f t="shared" si="4"/>
        <v>0.85</v>
      </c>
      <c r="J77" s="1">
        <f t="shared" si="5"/>
        <v>1</v>
      </c>
      <c r="K77" s="1">
        <f t="shared" si="6"/>
        <v>27.2</v>
      </c>
      <c r="L77" s="281"/>
      <c r="M77" s="281"/>
      <c r="N77" s="1">
        <f>IF(B77="",0,IF(AND(COUNTIF($B$8:B77,B77)=1,COUNTIF('Picking - Franklin'!$B$8:$B$177,B77)=0),1,0))</f>
        <v>0</v>
      </c>
      <c r="O77" s="196">
        <v>0.01175925925925926</v>
      </c>
    </row>
    <row r="78" ht="15.75" customHeight="1">
      <c r="A78" s="291">
        <v>46283.0</v>
      </c>
      <c r="B78" s="1">
        <f t="shared" si="1"/>
        <v>46283</v>
      </c>
      <c r="C78" s="281" t="s">
        <v>841</v>
      </c>
      <c r="D78" s="281" t="s">
        <v>1744</v>
      </c>
      <c r="E78" s="281">
        <v>5.0</v>
      </c>
      <c r="F78" s="281">
        <v>8.0</v>
      </c>
      <c r="G78" s="281">
        <f t="shared" si="2"/>
        <v>33</v>
      </c>
      <c r="H78" s="1">
        <f t="shared" si="3"/>
        <v>0.625</v>
      </c>
      <c r="I78" s="1">
        <f t="shared" si="4"/>
        <v>1.1</v>
      </c>
      <c r="J78" s="1">
        <f t="shared" si="5"/>
        <v>1</v>
      </c>
      <c r="K78" s="1">
        <f t="shared" si="6"/>
        <v>8.8</v>
      </c>
      <c r="L78" s="281"/>
      <c r="M78" s="281"/>
      <c r="N78" s="1">
        <f>IF(B78="",0,IF(AND(COUNTIF($B$8:B78,B78)=1,COUNTIF('Picking - Franklin'!$B$8:$B$177,B78)=0),1,0))</f>
        <v>0</v>
      </c>
      <c r="O78" s="196">
        <v>0.023414351851851853</v>
      </c>
    </row>
    <row r="79" ht="15.75" customHeight="1">
      <c r="A79" s="291">
        <v>46283.0</v>
      </c>
      <c r="B79" s="1">
        <f t="shared" si="1"/>
        <v>46283</v>
      </c>
      <c r="C79" s="281" t="s">
        <v>841</v>
      </c>
      <c r="D79" s="281" t="s">
        <v>1745</v>
      </c>
      <c r="E79" s="281">
        <v>2.0</v>
      </c>
      <c r="F79" s="281">
        <v>22.0</v>
      </c>
      <c r="G79" s="281">
        <f t="shared" si="2"/>
        <v>34</v>
      </c>
      <c r="H79" s="1">
        <f t="shared" si="3"/>
        <v>0.09090909091</v>
      </c>
      <c r="I79" s="1">
        <f t="shared" si="4"/>
        <v>0.95</v>
      </c>
      <c r="J79" s="1">
        <f t="shared" si="5"/>
        <v>1</v>
      </c>
      <c r="K79" s="1">
        <f t="shared" si="6"/>
        <v>20.9</v>
      </c>
      <c r="L79" s="281"/>
      <c r="M79" s="281"/>
      <c r="N79" s="1">
        <f>IF(B79="",0,IF(AND(COUNTIF($B$8:B79,B79)=1,COUNTIF('Picking - Franklin'!$B$8:$B$177,B79)=0),1,0))</f>
        <v>0</v>
      </c>
      <c r="O79" s="196">
        <v>0.023877314814814816</v>
      </c>
    </row>
    <row r="80" ht="15.75" customHeight="1">
      <c r="A80" s="291">
        <v>46283.0</v>
      </c>
      <c r="B80" s="1">
        <f t="shared" si="1"/>
        <v>46283</v>
      </c>
      <c r="C80" s="281" t="s">
        <v>841</v>
      </c>
      <c r="D80" s="281" t="s">
        <v>1746</v>
      </c>
      <c r="E80" s="281">
        <v>12.0</v>
      </c>
      <c r="F80" s="281">
        <v>24.0</v>
      </c>
      <c r="G80" s="281">
        <f t="shared" si="2"/>
        <v>45</v>
      </c>
      <c r="H80" s="1">
        <f t="shared" si="3"/>
        <v>0.5</v>
      </c>
      <c r="I80" s="1">
        <f t="shared" si="4"/>
        <v>1.1</v>
      </c>
      <c r="J80" s="1">
        <f t="shared" si="5"/>
        <v>1</v>
      </c>
      <c r="K80" s="1">
        <f t="shared" si="6"/>
        <v>26.4</v>
      </c>
      <c r="L80" s="281"/>
      <c r="M80" s="281"/>
      <c r="N80" s="1">
        <f>IF(B80="",0,IF(AND(COUNTIF($B$8:B80,B80)=1,COUNTIF('Picking - Franklin'!$B$8:$B$177,B80)=0),1,0))</f>
        <v>0</v>
      </c>
      <c r="O80" s="196">
        <v>0.03148148148148148</v>
      </c>
    </row>
    <row r="81" ht="15.75" customHeight="1">
      <c r="A81" s="291">
        <v>46283.0</v>
      </c>
      <c r="B81" s="1">
        <f t="shared" si="1"/>
        <v>46283</v>
      </c>
      <c r="C81" s="281" t="s">
        <v>841</v>
      </c>
      <c r="D81" s="281" t="s">
        <v>1747</v>
      </c>
      <c r="E81" s="281">
        <v>13.0</v>
      </c>
      <c r="F81" s="281">
        <v>38.0</v>
      </c>
      <c r="G81" s="281">
        <f t="shared" si="2"/>
        <v>122</v>
      </c>
      <c r="H81" s="1">
        <f t="shared" si="3"/>
        <v>0.3421052632</v>
      </c>
      <c r="I81" s="1">
        <f t="shared" si="4"/>
        <v>1.1</v>
      </c>
      <c r="J81" s="1">
        <f t="shared" si="5"/>
        <v>1</v>
      </c>
      <c r="K81" s="1">
        <f t="shared" si="6"/>
        <v>41.8</v>
      </c>
      <c r="L81" s="281"/>
      <c r="M81" s="281"/>
      <c r="N81" s="1">
        <f>IF(B81="",0,IF(AND(COUNTIF($B$8:B81,B81)=1,COUNTIF('Picking - Franklin'!$B$8:$B$177,B81)=0),1,0))</f>
        <v>0</v>
      </c>
      <c r="O81" s="196">
        <v>0.08527777777777777</v>
      </c>
    </row>
    <row r="82" ht="15.75" customHeight="1">
      <c r="A82" s="291">
        <v>46286.0</v>
      </c>
      <c r="B82" s="1">
        <f t="shared" si="1"/>
        <v>46286</v>
      </c>
      <c r="C82" s="281" t="s">
        <v>841</v>
      </c>
      <c r="D82" s="281" t="s">
        <v>1748</v>
      </c>
      <c r="E82" s="281">
        <v>4.0</v>
      </c>
      <c r="F82" s="281">
        <v>13.0</v>
      </c>
      <c r="G82" s="281">
        <f t="shared" si="2"/>
        <v>5</v>
      </c>
      <c r="H82" s="1">
        <f t="shared" si="3"/>
        <v>0.3076923077</v>
      </c>
      <c r="I82" s="1">
        <f t="shared" si="4"/>
        <v>1.1</v>
      </c>
      <c r="J82" s="1">
        <f t="shared" si="5"/>
        <v>1</v>
      </c>
      <c r="K82" s="1">
        <f t="shared" si="6"/>
        <v>14.3</v>
      </c>
      <c r="L82" s="281"/>
      <c r="M82" s="281"/>
      <c r="N82" s="1">
        <f>IF(B82="",0,IF(AND(COUNTIF($B$8:B82,B82)=1,COUNTIF('Picking - Franklin'!$B$8:$B$177,B82)=0),1,0))</f>
        <v>0</v>
      </c>
      <c r="O82" s="196">
        <v>0.003611111111111111</v>
      </c>
    </row>
    <row r="83" ht="15.75" customHeight="1">
      <c r="A83" s="291">
        <v>46286.0</v>
      </c>
      <c r="B83" s="1">
        <f t="shared" si="1"/>
        <v>46286</v>
      </c>
      <c r="C83" s="281" t="s">
        <v>841</v>
      </c>
      <c r="D83" s="281" t="s">
        <v>1749</v>
      </c>
      <c r="E83" s="281">
        <v>1.0</v>
      </c>
      <c r="F83" s="281">
        <v>16.0</v>
      </c>
      <c r="G83" s="281">
        <f t="shared" si="2"/>
        <v>12</v>
      </c>
      <c r="H83" s="1">
        <f t="shared" si="3"/>
        <v>0.0625</v>
      </c>
      <c r="I83" s="1">
        <f t="shared" si="4"/>
        <v>0.95</v>
      </c>
      <c r="J83" s="1">
        <f t="shared" si="5"/>
        <v>1</v>
      </c>
      <c r="K83" s="1">
        <f t="shared" si="6"/>
        <v>15.2</v>
      </c>
      <c r="L83" s="281"/>
      <c r="M83" s="281"/>
      <c r="N83" s="1">
        <f>IF(B83="",0,IF(AND(COUNTIF($B$8:B83,B83)=1,COUNTIF('Picking - Franklin'!$B$8:$B$177,B83)=0),1,0))</f>
        <v>0</v>
      </c>
      <c r="O83" s="196">
        <v>0.008402777777777778</v>
      </c>
    </row>
    <row r="84" ht="15.75" customHeight="1">
      <c r="A84" s="291">
        <v>46286.0</v>
      </c>
      <c r="B84" s="1">
        <f t="shared" si="1"/>
        <v>46286</v>
      </c>
      <c r="C84" s="281" t="s">
        <v>841</v>
      </c>
      <c r="D84" s="281" t="s">
        <v>1750</v>
      </c>
      <c r="E84" s="281">
        <v>1.0</v>
      </c>
      <c r="F84" s="281">
        <v>16.0</v>
      </c>
      <c r="G84" s="281">
        <f t="shared" si="2"/>
        <v>22</v>
      </c>
      <c r="H84" s="1">
        <f t="shared" si="3"/>
        <v>0.0625</v>
      </c>
      <c r="I84" s="1">
        <f t="shared" si="4"/>
        <v>0.95</v>
      </c>
      <c r="J84" s="1">
        <f t="shared" si="5"/>
        <v>1</v>
      </c>
      <c r="K84" s="1">
        <f t="shared" si="6"/>
        <v>15.2</v>
      </c>
      <c r="L84" s="281"/>
      <c r="M84" s="281"/>
      <c r="N84" s="1">
        <f>IF(B84="",0,IF(AND(COUNTIF($B$8:B84,B84)=1,COUNTIF('Picking - Franklin'!$B$8:$B$177,B84)=0),1,0))</f>
        <v>0</v>
      </c>
      <c r="O84" s="196">
        <v>0.015648148148148147</v>
      </c>
    </row>
    <row r="85" ht="15.75" customHeight="1">
      <c r="A85" s="291">
        <v>46286.0</v>
      </c>
      <c r="B85" s="1">
        <f t="shared" si="1"/>
        <v>46286</v>
      </c>
      <c r="C85" s="281" t="s">
        <v>841</v>
      </c>
      <c r="D85" s="281" t="s">
        <v>1751</v>
      </c>
      <c r="E85" s="281">
        <v>3.0</v>
      </c>
      <c r="F85" s="281">
        <v>8.0</v>
      </c>
      <c r="G85" s="281">
        <f t="shared" si="2"/>
        <v>32</v>
      </c>
      <c r="H85" s="1">
        <f t="shared" si="3"/>
        <v>0.375</v>
      </c>
      <c r="I85" s="1">
        <f t="shared" si="4"/>
        <v>1.1</v>
      </c>
      <c r="J85" s="1">
        <f t="shared" si="5"/>
        <v>1</v>
      </c>
      <c r="K85" s="1">
        <f t="shared" si="6"/>
        <v>8.8</v>
      </c>
      <c r="L85" s="281"/>
      <c r="M85" s="281"/>
      <c r="N85" s="1">
        <f>IF(B85="",0,IF(AND(COUNTIF($B$8:B85,B85)=1,COUNTIF('Picking - Franklin'!$B$8:$B$177,B85)=0),1,0))</f>
        <v>0</v>
      </c>
      <c r="O85" s="196">
        <v>0.022430555555555554</v>
      </c>
    </row>
    <row r="86" ht="15.75" customHeight="1">
      <c r="A86" s="291">
        <v>46286.0</v>
      </c>
      <c r="B86" s="1">
        <f t="shared" si="1"/>
        <v>46286</v>
      </c>
      <c r="C86" s="281" t="s">
        <v>841</v>
      </c>
      <c r="D86" s="281" t="s">
        <v>1752</v>
      </c>
      <c r="E86" s="281">
        <v>20.0</v>
      </c>
      <c r="F86" s="281">
        <v>38.0</v>
      </c>
      <c r="G86" s="281">
        <f t="shared" si="2"/>
        <v>44</v>
      </c>
      <c r="H86" s="1">
        <f t="shared" si="3"/>
        <v>0.5263157895</v>
      </c>
      <c r="I86" s="1">
        <f t="shared" si="4"/>
        <v>1.1</v>
      </c>
      <c r="J86" s="1">
        <f t="shared" si="5"/>
        <v>1</v>
      </c>
      <c r="K86" s="1">
        <f t="shared" si="6"/>
        <v>41.8</v>
      </c>
      <c r="L86" s="281"/>
      <c r="M86" s="281"/>
      <c r="N86" s="1">
        <f>IF(B86="",0,IF(AND(COUNTIF($B$8:B86,B86)=1,COUNTIF('Picking - Franklin'!$B$8:$B$177,B86)=0),1,0))</f>
        <v>0</v>
      </c>
      <c r="O86" s="196">
        <v>0.03087962962962963</v>
      </c>
    </row>
    <row r="87" ht="15.75" customHeight="1">
      <c r="A87" s="291">
        <v>46286.0</v>
      </c>
      <c r="B87" s="1">
        <f t="shared" si="1"/>
        <v>46286</v>
      </c>
      <c r="C87" s="281" t="s">
        <v>841</v>
      </c>
      <c r="D87" s="281" t="s">
        <v>1753</v>
      </c>
      <c r="E87" s="281">
        <v>3.0</v>
      </c>
      <c r="F87" s="281">
        <v>32.0</v>
      </c>
      <c r="G87" s="281">
        <f t="shared" si="2"/>
        <v>67</v>
      </c>
      <c r="H87" s="1">
        <f t="shared" si="3"/>
        <v>0.09375</v>
      </c>
      <c r="I87" s="1">
        <f t="shared" si="4"/>
        <v>0.95</v>
      </c>
      <c r="J87" s="1">
        <f t="shared" si="5"/>
        <v>1</v>
      </c>
      <c r="K87" s="1">
        <f t="shared" si="6"/>
        <v>30.4</v>
      </c>
      <c r="L87" s="281"/>
      <c r="M87" s="281"/>
      <c r="N87" s="1">
        <f>IF(B87="",0,IF(AND(COUNTIF($B$8:B87,B87)=1,COUNTIF('Picking - Franklin'!$B$8:$B$177,B87)=0),1,0))</f>
        <v>0</v>
      </c>
      <c r="O87" s="196">
        <v>0.04658564814814815</v>
      </c>
    </row>
    <row r="88" ht="15.75" customHeight="1">
      <c r="A88" s="291">
        <v>46287.0</v>
      </c>
      <c r="B88" s="1">
        <f t="shared" si="1"/>
        <v>46287</v>
      </c>
      <c r="C88" s="281" t="s">
        <v>841</v>
      </c>
      <c r="D88" s="281" t="s">
        <v>1632</v>
      </c>
      <c r="E88" s="281">
        <v>1.0</v>
      </c>
      <c r="F88" s="281">
        <v>2.0</v>
      </c>
      <c r="G88" s="281">
        <f t="shared" si="2"/>
        <v>1</v>
      </c>
      <c r="H88" s="1">
        <f t="shared" si="3"/>
        <v>0.5</v>
      </c>
      <c r="I88" s="1">
        <f t="shared" si="4"/>
        <v>1.1</v>
      </c>
      <c r="J88" s="1">
        <f t="shared" si="5"/>
        <v>1</v>
      </c>
      <c r="K88" s="1">
        <f t="shared" si="6"/>
        <v>2.2</v>
      </c>
      <c r="L88" s="281"/>
      <c r="M88" s="281"/>
      <c r="N88" s="1">
        <f>IF(B88="",0,IF(AND(COUNTIF($B$8:B88,B88)=1,COUNTIF('Picking - Franklin'!$B$8:$B$177,B88)=0),1,0))</f>
        <v>0</v>
      </c>
      <c r="O88" s="196">
        <v>9.143518518518518E-4</v>
      </c>
    </row>
    <row r="89" ht="15.75" customHeight="1">
      <c r="A89" s="291">
        <v>46287.0</v>
      </c>
      <c r="B89" s="1">
        <f t="shared" si="1"/>
        <v>46287</v>
      </c>
      <c r="C89" s="281" t="s">
        <v>841</v>
      </c>
      <c r="D89" s="281" t="s">
        <v>1754</v>
      </c>
      <c r="E89" s="281">
        <v>2.0</v>
      </c>
      <c r="F89" s="281">
        <v>6.0</v>
      </c>
      <c r="G89" s="281">
        <f t="shared" si="2"/>
        <v>23</v>
      </c>
      <c r="H89" s="1">
        <f t="shared" si="3"/>
        <v>0.3333333333</v>
      </c>
      <c r="I89" s="1">
        <f t="shared" si="4"/>
        <v>1.1</v>
      </c>
      <c r="J89" s="1">
        <f t="shared" si="5"/>
        <v>1</v>
      </c>
      <c r="K89" s="1">
        <f t="shared" si="6"/>
        <v>6.6</v>
      </c>
      <c r="L89" s="281"/>
      <c r="M89" s="281"/>
      <c r="N89" s="1">
        <f>IF(B89="",0,IF(AND(COUNTIF($B$8:B89,B89)=1,COUNTIF('Picking - Franklin'!$B$8:$B$177,B89)=0),1,0))</f>
        <v>0</v>
      </c>
      <c r="O89" s="196">
        <v>0.01662037037037037</v>
      </c>
    </row>
    <row r="90" ht="15.75" customHeight="1">
      <c r="A90" s="291">
        <v>46287.0</v>
      </c>
      <c r="B90" s="1">
        <f t="shared" si="1"/>
        <v>46287</v>
      </c>
      <c r="C90" s="281" t="s">
        <v>841</v>
      </c>
      <c r="D90" s="281" t="s">
        <v>1755</v>
      </c>
      <c r="E90" s="281">
        <v>12.0</v>
      </c>
      <c r="F90" s="281">
        <v>18.0</v>
      </c>
      <c r="G90" s="281">
        <f t="shared" si="2"/>
        <v>34</v>
      </c>
      <c r="H90" s="1">
        <f t="shared" si="3"/>
        <v>0.6666666667</v>
      </c>
      <c r="I90" s="1">
        <f t="shared" si="4"/>
        <v>1.1</v>
      </c>
      <c r="J90" s="1">
        <f t="shared" si="5"/>
        <v>1</v>
      </c>
      <c r="K90" s="1">
        <f t="shared" si="6"/>
        <v>19.8</v>
      </c>
      <c r="L90" s="281"/>
      <c r="M90" s="281"/>
      <c r="N90" s="1">
        <f>IF(B90="",0,IF(AND(COUNTIF($B$8:B90,B90)=1,COUNTIF('Picking - Franklin'!$B$8:$B$177,B90)=0),1,0))</f>
        <v>0</v>
      </c>
      <c r="O90" s="196">
        <v>0.02423611111111111</v>
      </c>
    </row>
    <row r="91" ht="15.75" customHeight="1">
      <c r="A91" s="291">
        <v>46287.0</v>
      </c>
      <c r="B91" s="1">
        <f t="shared" si="1"/>
        <v>46287</v>
      </c>
      <c r="C91" s="281" t="s">
        <v>841</v>
      </c>
      <c r="D91" s="281" t="s">
        <v>1756</v>
      </c>
      <c r="E91" s="281">
        <v>5.0</v>
      </c>
      <c r="F91" s="281">
        <v>45.0</v>
      </c>
      <c r="G91" s="281">
        <f t="shared" si="2"/>
        <v>58</v>
      </c>
      <c r="H91" s="1">
        <f t="shared" si="3"/>
        <v>0.1111111111</v>
      </c>
      <c r="I91" s="1">
        <f t="shared" si="4"/>
        <v>1</v>
      </c>
      <c r="J91" s="1">
        <f t="shared" si="5"/>
        <v>1</v>
      </c>
      <c r="K91" s="1">
        <f t="shared" si="6"/>
        <v>45</v>
      </c>
      <c r="L91" s="281"/>
      <c r="M91" s="281"/>
      <c r="N91" s="1">
        <f>IF(B91="",0,IF(AND(COUNTIF($B$8:B91,B91)=1,COUNTIF('Picking - Franklin'!$B$8:$B$177,B91)=0),1,0))</f>
        <v>0</v>
      </c>
      <c r="O91" s="196">
        <v>0.04090277777777778</v>
      </c>
    </row>
    <row r="92" ht="15.75" customHeight="1">
      <c r="A92" s="291">
        <v>46287.0</v>
      </c>
      <c r="B92" s="1">
        <f t="shared" si="1"/>
        <v>46287</v>
      </c>
      <c r="C92" s="281" t="s">
        <v>841</v>
      </c>
      <c r="D92" s="281" t="s">
        <v>1757</v>
      </c>
      <c r="E92" s="281">
        <v>12.0</v>
      </c>
      <c r="F92" s="281">
        <v>36.0</v>
      </c>
      <c r="G92" s="281">
        <f t="shared" si="2"/>
        <v>78</v>
      </c>
      <c r="H92" s="1">
        <f t="shared" si="3"/>
        <v>0.3333333333</v>
      </c>
      <c r="I92" s="1">
        <f t="shared" si="4"/>
        <v>1.1</v>
      </c>
      <c r="J92" s="1">
        <f t="shared" si="5"/>
        <v>1</v>
      </c>
      <c r="K92" s="1">
        <f t="shared" si="6"/>
        <v>39.6</v>
      </c>
      <c r="L92" s="281"/>
      <c r="M92" s="281"/>
      <c r="N92" s="1">
        <f>IF(B92="",0,IF(AND(COUNTIF($B$8:B92,B92)=1,COUNTIF('Picking - Franklin'!$B$8:$B$177,B92)=0),1,0))</f>
        <v>0</v>
      </c>
      <c r="O92" s="196">
        <v>0.05484953703703704</v>
      </c>
    </row>
    <row r="93" ht="15.75" customHeight="1">
      <c r="A93" s="291">
        <v>46287.0</v>
      </c>
      <c r="B93" s="1">
        <f t="shared" si="1"/>
        <v>46287</v>
      </c>
      <c r="C93" s="281" t="s">
        <v>841</v>
      </c>
      <c r="D93" s="281" t="s">
        <v>1758</v>
      </c>
      <c r="E93" s="281">
        <v>7.0</v>
      </c>
      <c r="F93" s="281">
        <v>25.0</v>
      </c>
      <c r="G93" s="281">
        <f t="shared" si="2"/>
        <v>120</v>
      </c>
      <c r="H93" s="1">
        <f t="shared" si="3"/>
        <v>0.28</v>
      </c>
      <c r="I93" s="1">
        <f t="shared" si="4"/>
        <v>1.1</v>
      </c>
      <c r="J93" s="1">
        <f t="shared" si="5"/>
        <v>1</v>
      </c>
      <c r="K93" s="1">
        <f t="shared" si="6"/>
        <v>27.5</v>
      </c>
      <c r="L93" s="281"/>
      <c r="M93" s="281"/>
      <c r="N93" s="1">
        <f>IF(B93="",0,IF(AND(COUNTIF($B$8:B93,B93)=1,COUNTIF('Picking - Franklin'!$B$8:$B$177,B93)=0),1,0))</f>
        <v>0</v>
      </c>
      <c r="O93" s="196">
        <v>0.08347222222222223</v>
      </c>
    </row>
    <row r="94" ht="15.75" customHeight="1">
      <c r="A94" s="291">
        <v>46288.0</v>
      </c>
      <c r="B94" s="1">
        <f t="shared" si="1"/>
        <v>46288</v>
      </c>
      <c r="C94" s="281" t="s">
        <v>841</v>
      </c>
      <c r="D94" s="281" t="s">
        <v>1759</v>
      </c>
      <c r="E94" s="281">
        <v>11.0</v>
      </c>
      <c r="F94" s="281">
        <v>27.0</v>
      </c>
      <c r="G94" s="281">
        <f t="shared" si="2"/>
        <v>35</v>
      </c>
      <c r="H94" s="1">
        <f t="shared" si="3"/>
        <v>0.4074074074</v>
      </c>
      <c r="I94" s="1">
        <f t="shared" si="4"/>
        <v>1.1</v>
      </c>
      <c r="J94" s="1">
        <f t="shared" si="5"/>
        <v>1</v>
      </c>
      <c r="K94" s="1">
        <f t="shared" si="6"/>
        <v>29.7</v>
      </c>
      <c r="L94" s="281"/>
      <c r="M94" s="281"/>
      <c r="N94" s="1">
        <f>IF(B94="",0,IF(AND(COUNTIF($B$8:B94,B94)=1,COUNTIF('Picking - Franklin'!$B$8:$B$177,B94)=0),1,0))</f>
        <v>0</v>
      </c>
      <c r="O94" s="196">
        <v>0.02451388888888889</v>
      </c>
    </row>
    <row r="95" ht="15.75" customHeight="1">
      <c r="A95" s="291">
        <v>46288.0</v>
      </c>
      <c r="B95" s="1">
        <f t="shared" si="1"/>
        <v>46288</v>
      </c>
      <c r="C95" s="281" t="s">
        <v>841</v>
      </c>
      <c r="D95" s="281" t="s">
        <v>1760</v>
      </c>
      <c r="E95" s="281">
        <v>5.0</v>
      </c>
      <c r="F95" s="281">
        <v>37.0</v>
      </c>
      <c r="G95" s="281">
        <f t="shared" si="2"/>
        <v>42</v>
      </c>
      <c r="H95" s="1">
        <f t="shared" si="3"/>
        <v>0.1351351351</v>
      </c>
      <c r="I95" s="1">
        <f t="shared" si="4"/>
        <v>1</v>
      </c>
      <c r="J95" s="1">
        <f t="shared" si="5"/>
        <v>1</v>
      </c>
      <c r="K95" s="1">
        <f t="shared" si="6"/>
        <v>37</v>
      </c>
      <c r="L95" s="281"/>
      <c r="M95" s="281"/>
      <c r="N95" s="1">
        <f>IF(B95="",0,IF(AND(COUNTIF($B$8:B95,B95)=1,COUNTIF('Picking - Franklin'!$B$8:$B$177,B95)=0),1,0))</f>
        <v>0</v>
      </c>
      <c r="O95" s="196">
        <v>0.029270833333333333</v>
      </c>
    </row>
    <row r="96" ht="15.75" customHeight="1">
      <c r="A96" s="291">
        <v>46288.0</v>
      </c>
      <c r="B96" s="1">
        <f t="shared" si="1"/>
        <v>46288</v>
      </c>
      <c r="C96" s="281" t="s">
        <v>841</v>
      </c>
      <c r="D96" s="281" t="s">
        <v>1761</v>
      </c>
      <c r="E96" s="281">
        <v>5.0</v>
      </c>
      <c r="F96" s="281">
        <v>24.0</v>
      </c>
      <c r="G96" s="281">
        <f t="shared" si="2"/>
        <v>55</v>
      </c>
      <c r="H96" s="1">
        <f t="shared" si="3"/>
        <v>0.2083333333</v>
      </c>
      <c r="I96" s="1">
        <f t="shared" si="4"/>
        <v>1.1</v>
      </c>
      <c r="J96" s="1">
        <f t="shared" si="5"/>
        <v>1</v>
      </c>
      <c r="K96" s="1">
        <f t="shared" si="6"/>
        <v>26.4</v>
      </c>
      <c r="L96" s="281"/>
      <c r="M96" s="281"/>
      <c r="N96" s="1">
        <f>IF(B96="",0,IF(AND(COUNTIF($B$8:B96,B96)=1,COUNTIF('Picking - Franklin'!$B$8:$B$177,B96)=0),1,0))</f>
        <v>0</v>
      </c>
      <c r="O96" s="196">
        <v>0.038877314814814816</v>
      </c>
    </row>
    <row r="97" ht="15.75" customHeight="1">
      <c r="A97" s="291">
        <v>46288.0</v>
      </c>
      <c r="B97" s="1">
        <f t="shared" si="1"/>
        <v>46288</v>
      </c>
      <c r="C97" s="281" t="s">
        <v>841</v>
      </c>
      <c r="D97" s="281" t="s">
        <v>1762</v>
      </c>
      <c r="E97" s="281">
        <v>19.0</v>
      </c>
      <c r="F97" s="281">
        <v>43.0</v>
      </c>
      <c r="G97" s="281">
        <f t="shared" si="2"/>
        <v>74</v>
      </c>
      <c r="H97" s="1">
        <f t="shared" si="3"/>
        <v>0.4418604651</v>
      </c>
      <c r="I97" s="1">
        <f t="shared" si="4"/>
        <v>1.1</v>
      </c>
      <c r="J97" s="1">
        <f t="shared" si="5"/>
        <v>1</v>
      </c>
      <c r="K97" s="1">
        <f t="shared" si="6"/>
        <v>47.3</v>
      </c>
      <c r="L97" s="281"/>
      <c r="M97" s="281"/>
      <c r="N97" s="1">
        <f>IF(B97="",0,IF(AND(COUNTIF($B$8:B97,B97)=1,COUNTIF('Picking - Franklin'!$B$8:$B$177,B97)=0),1,0))</f>
        <v>0</v>
      </c>
      <c r="O97" s="196">
        <v>0.0518287037037037</v>
      </c>
    </row>
    <row r="98" ht="15.75" customHeight="1">
      <c r="A98" s="291">
        <v>46289.0</v>
      </c>
      <c r="B98" s="1">
        <f t="shared" si="1"/>
        <v>46289</v>
      </c>
      <c r="C98" s="281" t="s">
        <v>841</v>
      </c>
      <c r="D98" s="281" t="s">
        <v>1642</v>
      </c>
      <c r="E98" s="281">
        <v>4.0</v>
      </c>
      <c r="F98" s="281">
        <v>8.0</v>
      </c>
      <c r="G98" s="281">
        <f t="shared" si="2"/>
        <v>4</v>
      </c>
      <c r="H98" s="1">
        <f t="shared" si="3"/>
        <v>0.5</v>
      </c>
      <c r="I98" s="1">
        <f t="shared" si="4"/>
        <v>1.1</v>
      </c>
      <c r="J98" s="1">
        <f t="shared" si="5"/>
        <v>1</v>
      </c>
      <c r="K98" s="1">
        <f t="shared" si="6"/>
        <v>8.8</v>
      </c>
      <c r="L98" s="281"/>
      <c r="M98" s="281"/>
      <c r="N98" s="1">
        <f>IF(B98="",0,IF(AND(COUNTIF($B$8:B98,B98)=1,COUNTIF('Picking - Franklin'!$B$8:$B$177,B98)=0),1,0))</f>
        <v>0</v>
      </c>
      <c r="O98" s="196">
        <v>0.003321759259259259</v>
      </c>
    </row>
    <row r="99" ht="15.75" customHeight="1">
      <c r="A99" s="291">
        <v>46289.0</v>
      </c>
      <c r="B99" s="1">
        <f t="shared" si="1"/>
        <v>46289</v>
      </c>
      <c r="C99" s="281" t="s">
        <v>841</v>
      </c>
      <c r="D99" s="281" t="s">
        <v>1763</v>
      </c>
      <c r="E99" s="281">
        <v>4.0</v>
      </c>
      <c r="F99" s="281">
        <v>14.0</v>
      </c>
      <c r="G99" s="281">
        <f t="shared" si="2"/>
        <v>12</v>
      </c>
      <c r="H99" s="1">
        <f t="shared" si="3"/>
        <v>0.2857142857</v>
      </c>
      <c r="I99" s="1">
        <f t="shared" si="4"/>
        <v>1.1</v>
      </c>
      <c r="J99" s="1">
        <f t="shared" si="5"/>
        <v>1</v>
      </c>
      <c r="K99" s="1">
        <f t="shared" si="6"/>
        <v>15.4</v>
      </c>
      <c r="L99" s="281"/>
      <c r="M99" s="281"/>
      <c r="N99" s="1">
        <f>IF(B99="",0,IF(AND(COUNTIF($B$8:B99,B99)=1,COUNTIF('Picking - Franklin'!$B$8:$B$177,B99)=0),1,0))</f>
        <v>0</v>
      </c>
      <c r="O99" s="196">
        <v>0.00849537037037037</v>
      </c>
    </row>
    <row r="100" ht="15.75" customHeight="1">
      <c r="A100" s="291">
        <v>46289.0</v>
      </c>
      <c r="B100" s="1">
        <f t="shared" si="1"/>
        <v>46289</v>
      </c>
      <c r="C100" s="281" t="s">
        <v>841</v>
      </c>
      <c r="D100" s="281" t="s">
        <v>1765</v>
      </c>
      <c r="E100" s="281">
        <v>5.0</v>
      </c>
      <c r="F100" s="281">
        <v>16.0</v>
      </c>
      <c r="G100" s="281">
        <f t="shared" si="2"/>
        <v>15</v>
      </c>
      <c r="H100" s="1">
        <f t="shared" si="3"/>
        <v>0.3125</v>
      </c>
      <c r="I100" s="1">
        <f t="shared" si="4"/>
        <v>1.1</v>
      </c>
      <c r="J100" s="1">
        <f t="shared" si="5"/>
        <v>1</v>
      </c>
      <c r="K100" s="1">
        <f t="shared" si="6"/>
        <v>17.6</v>
      </c>
      <c r="L100" s="281"/>
      <c r="M100" s="281"/>
      <c r="N100" s="1">
        <f>IF(B100="",0,IF(AND(COUNTIF($B$8:B100,B100)=1,COUNTIF('Picking - Franklin'!$B$8:$B$177,B100)=0),1,0))</f>
        <v>0</v>
      </c>
      <c r="O100" s="196">
        <v>0.010729166666666666</v>
      </c>
    </row>
    <row r="101" ht="15.75" customHeight="1">
      <c r="A101" s="291">
        <v>46289.0</v>
      </c>
      <c r="B101" s="1">
        <f t="shared" si="1"/>
        <v>46289</v>
      </c>
      <c r="C101" s="281" t="s">
        <v>841</v>
      </c>
      <c r="D101" s="281" t="s">
        <v>1767</v>
      </c>
      <c r="E101" s="281">
        <v>8.0</v>
      </c>
      <c r="F101" s="281">
        <v>26.0</v>
      </c>
      <c r="G101" s="281">
        <f t="shared" si="2"/>
        <v>22</v>
      </c>
      <c r="H101" s="1">
        <f t="shared" si="3"/>
        <v>0.3076923077</v>
      </c>
      <c r="I101" s="1">
        <f t="shared" si="4"/>
        <v>1.1</v>
      </c>
      <c r="J101" s="1">
        <f t="shared" si="5"/>
        <v>1</v>
      </c>
      <c r="K101" s="1">
        <f t="shared" si="6"/>
        <v>28.6</v>
      </c>
      <c r="L101" s="281"/>
      <c r="M101" s="281"/>
      <c r="N101" s="1">
        <f>IF(B101="",0,IF(AND(COUNTIF($B$8:B101,B101)=1,COUNTIF('Picking - Franklin'!$B$8:$B$177,B101)=0),1,0))</f>
        <v>0</v>
      </c>
      <c r="O101" s="196">
        <v>0.015486111111111112</v>
      </c>
    </row>
    <row r="102" ht="15.75" customHeight="1">
      <c r="A102" s="291">
        <v>46289.0</v>
      </c>
      <c r="B102" s="1">
        <f t="shared" si="1"/>
        <v>46289</v>
      </c>
      <c r="C102" s="281" t="s">
        <v>841</v>
      </c>
      <c r="D102" s="281" t="s">
        <v>1768</v>
      </c>
      <c r="E102" s="281">
        <v>12.0</v>
      </c>
      <c r="F102" s="281">
        <v>31.0</v>
      </c>
      <c r="G102" s="281">
        <f t="shared" si="2"/>
        <v>39</v>
      </c>
      <c r="H102" s="1">
        <f t="shared" si="3"/>
        <v>0.3870967742</v>
      </c>
      <c r="I102" s="1">
        <f t="shared" si="4"/>
        <v>1.1</v>
      </c>
      <c r="J102" s="1">
        <f t="shared" si="5"/>
        <v>1</v>
      </c>
      <c r="K102" s="1">
        <f t="shared" si="6"/>
        <v>34.1</v>
      </c>
      <c r="L102" s="281"/>
      <c r="M102" s="281"/>
      <c r="N102" s="1">
        <f>IF(B102="",0,IF(AND(COUNTIF($B$8:B102,B102)=1,COUNTIF('Picking - Franklin'!$B$8:$B$177,B102)=0),1,0))</f>
        <v>0</v>
      </c>
      <c r="O102" s="196">
        <v>0.027476851851851853</v>
      </c>
    </row>
    <row r="103" ht="15.75" customHeight="1">
      <c r="A103" s="291">
        <v>46289.0</v>
      </c>
      <c r="B103" s="1">
        <f t="shared" si="1"/>
        <v>46289</v>
      </c>
      <c r="C103" s="281" t="s">
        <v>841</v>
      </c>
      <c r="D103" s="281" t="s">
        <v>1770</v>
      </c>
      <c r="E103" s="281">
        <v>10.0</v>
      </c>
      <c r="F103" s="281">
        <v>35.0</v>
      </c>
      <c r="G103" s="281">
        <f t="shared" si="2"/>
        <v>53</v>
      </c>
      <c r="H103" s="1">
        <f t="shared" si="3"/>
        <v>0.2857142857</v>
      </c>
      <c r="I103" s="1">
        <f t="shared" si="4"/>
        <v>1.1</v>
      </c>
      <c r="J103" s="1">
        <f t="shared" si="5"/>
        <v>1</v>
      </c>
      <c r="K103" s="1">
        <f t="shared" si="6"/>
        <v>38.5</v>
      </c>
      <c r="L103" s="281"/>
      <c r="M103" s="281"/>
      <c r="N103" s="1">
        <f>IF(B103="",0,IF(AND(COUNTIF($B$8:B103,B103)=1,COUNTIF('Picking - Franklin'!$B$8:$B$177,B103)=0),1,0))</f>
        <v>0</v>
      </c>
      <c r="O103" s="196">
        <v>0.037037037037037035</v>
      </c>
    </row>
    <row r="104" ht="15.75" customHeight="1">
      <c r="A104" s="291">
        <v>46289.0</v>
      </c>
      <c r="B104" s="1">
        <f t="shared" si="1"/>
        <v>46289</v>
      </c>
      <c r="C104" s="281" t="s">
        <v>841</v>
      </c>
      <c r="D104" s="281" t="s">
        <v>1771</v>
      </c>
      <c r="E104" s="281">
        <v>5.0</v>
      </c>
      <c r="F104" s="281">
        <v>22.0</v>
      </c>
      <c r="G104" s="281">
        <f t="shared" si="2"/>
        <v>93</v>
      </c>
      <c r="H104" s="1">
        <f t="shared" si="3"/>
        <v>0.2272727273</v>
      </c>
      <c r="I104" s="1">
        <f t="shared" si="4"/>
        <v>1.1</v>
      </c>
      <c r="J104" s="1">
        <f t="shared" si="5"/>
        <v>1</v>
      </c>
      <c r="K104" s="1">
        <f t="shared" si="6"/>
        <v>24.2</v>
      </c>
      <c r="L104" s="281"/>
      <c r="M104" s="281"/>
      <c r="N104" s="1">
        <f>IF(B104="",0,IF(AND(COUNTIF($B$8:B104,B104)=1,COUNTIF('Picking - Franklin'!$B$8:$B$177,B104)=0),1,0))</f>
        <v>0</v>
      </c>
      <c r="O104" s="196">
        <v>0.06476851851851852</v>
      </c>
    </row>
    <row r="105" ht="15.75" customHeight="1">
      <c r="A105" s="291">
        <v>46290.0</v>
      </c>
      <c r="B105" s="1">
        <f t="shared" si="1"/>
        <v>46290</v>
      </c>
      <c r="C105" s="281" t="s">
        <v>841</v>
      </c>
      <c r="D105" s="281" t="s">
        <v>1772</v>
      </c>
      <c r="E105" s="281">
        <v>1.0</v>
      </c>
      <c r="F105" s="281">
        <v>2.0</v>
      </c>
      <c r="G105" s="281">
        <f t="shared" si="2"/>
        <v>1</v>
      </c>
      <c r="H105" s="1">
        <f t="shared" si="3"/>
        <v>0.5</v>
      </c>
      <c r="I105" s="1">
        <f t="shared" si="4"/>
        <v>1.1</v>
      </c>
      <c r="J105" s="1">
        <f t="shared" si="5"/>
        <v>1</v>
      </c>
      <c r="K105" s="1">
        <f t="shared" si="6"/>
        <v>2.2</v>
      </c>
      <c r="L105" s="281"/>
      <c r="M105" s="281"/>
      <c r="N105" s="1">
        <f>IF(B105="",0,IF(AND(COUNTIF($B$8:B105,B105)=1,COUNTIF('Picking - Franklin'!$B$8:$B$177,B105)=0),1,0))</f>
        <v>1</v>
      </c>
      <c r="O105" s="196">
        <v>7.87037037037037E-4</v>
      </c>
    </row>
    <row r="106" ht="15.75" customHeight="1">
      <c r="A106" s="291">
        <v>46290.0</v>
      </c>
      <c r="B106" s="1">
        <f t="shared" si="1"/>
        <v>46290</v>
      </c>
      <c r="C106" s="281" t="s">
        <v>841</v>
      </c>
      <c r="D106" s="281" t="s">
        <v>1775</v>
      </c>
      <c r="E106" s="281">
        <v>1.0</v>
      </c>
      <c r="F106" s="281">
        <v>3.0</v>
      </c>
      <c r="G106" s="281">
        <f t="shared" si="2"/>
        <v>3</v>
      </c>
      <c r="H106" s="1">
        <f t="shared" si="3"/>
        <v>0.3333333333</v>
      </c>
      <c r="I106" s="1">
        <f t="shared" si="4"/>
        <v>1.1</v>
      </c>
      <c r="J106" s="1">
        <f t="shared" si="5"/>
        <v>1</v>
      </c>
      <c r="K106" s="1">
        <f t="shared" si="6"/>
        <v>3.3</v>
      </c>
      <c r="L106" s="281"/>
      <c r="M106" s="281"/>
      <c r="N106" s="1">
        <f>IF(B106="",0,IF(AND(COUNTIF($B$8:B106,B106)=1,COUNTIF('Picking - Franklin'!$B$8:$B$177,B106)=0),1,0))</f>
        <v>0</v>
      </c>
      <c r="O106" s="196">
        <v>0.0021527777777777778</v>
      </c>
    </row>
    <row r="107" ht="15.75" customHeight="1">
      <c r="A107" s="291">
        <v>46290.0</v>
      </c>
      <c r="B107" s="1">
        <f t="shared" si="1"/>
        <v>46290</v>
      </c>
      <c r="C107" s="281" t="s">
        <v>841</v>
      </c>
      <c r="D107" s="281" t="s">
        <v>1779</v>
      </c>
      <c r="E107" s="281">
        <v>4.0</v>
      </c>
      <c r="F107" s="281">
        <v>8.0</v>
      </c>
      <c r="G107" s="281">
        <f t="shared" si="2"/>
        <v>6</v>
      </c>
      <c r="H107" s="1">
        <f t="shared" si="3"/>
        <v>0.5</v>
      </c>
      <c r="I107" s="1">
        <f t="shared" si="4"/>
        <v>1.1</v>
      </c>
      <c r="J107" s="1">
        <f t="shared" si="5"/>
        <v>1</v>
      </c>
      <c r="K107" s="1">
        <f t="shared" si="6"/>
        <v>8.8</v>
      </c>
      <c r="L107" s="281"/>
      <c r="M107" s="281"/>
      <c r="N107" s="1">
        <f>IF(B107="",0,IF(AND(COUNTIF($B$8:B107,B107)=1,COUNTIF('Picking - Franklin'!$B$8:$B$177,B107)=0),1,0))</f>
        <v>0</v>
      </c>
      <c r="O107" s="196">
        <v>0.004664351851851852</v>
      </c>
    </row>
    <row r="108" ht="15.75" customHeight="1">
      <c r="A108" s="291">
        <v>46290.0</v>
      </c>
      <c r="B108" s="1">
        <f t="shared" si="1"/>
        <v>46290</v>
      </c>
      <c r="C108" s="281" t="s">
        <v>841</v>
      </c>
      <c r="D108" s="281" t="s">
        <v>1781</v>
      </c>
      <c r="E108" s="281">
        <v>9.0</v>
      </c>
      <c r="F108" s="281">
        <v>22.0</v>
      </c>
      <c r="G108" s="281">
        <f t="shared" si="2"/>
        <v>22</v>
      </c>
      <c r="H108" s="1">
        <f t="shared" si="3"/>
        <v>0.4090909091</v>
      </c>
      <c r="I108" s="1">
        <f t="shared" si="4"/>
        <v>1.1</v>
      </c>
      <c r="J108" s="1">
        <f t="shared" si="5"/>
        <v>1</v>
      </c>
      <c r="K108" s="1">
        <f t="shared" si="6"/>
        <v>24.2</v>
      </c>
      <c r="L108" s="281"/>
      <c r="M108" s="281"/>
      <c r="N108" s="1">
        <f>IF(B108="",0,IF(AND(COUNTIF($B$8:B108,B108)=1,COUNTIF('Picking - Franklin'!$B$8:$B$177,B108)=0),1,0))</f>
        <v>0</v>
      </c>
      <c r="O108" s="196">
        <v>0.015335648148148149</v>
      </c>
    </row>
    <row r="109" ht="15.75" customHeight="1">
      <c r="A109" s="291">
        <v>46290.0</v>
      </c>
      <c r="B109" s="1">
        <f t="shared" si="1"/>
        <v>46290</v>
      </c>
      <c r="C109" s="281" t="s">
        <v>841</v>
      </c>
      <c r="D109" s="281" t="s">
        <v>1786</v>
      </c>
      <c r="E109" s="281">
        <v>6.0</v>
      </c>
      <c r="F109" s="281">
        <v>35.0</v>
      </c>
      <c r="G109" s="281">
        <f t="shared" si="2"/>
        <v>49</v>
      </c>
      <c r="H109" s="1">
        <f t="shared" si="3"/>
        <v>0.1714285714</v>
      </c>
      <c r="I109" s="1">
        <f t="shared" si="4"/>
        <v>1.05</v>
      </c>
      <c r="J109" s="1">
        <f t="shared" si="5"/>
        <v>1</v>
      </c>
      <c r="K109" s="1">
        <f t="shared" si="6"/>
        <v>36.75</v>
      </c>
      <c r="L109" s="281"/>
      <c r="M109" s="281"/>
      <c r="N109" s="1">
        <f>IF(B109="",0,IF(AND(COUNTIF($B$8:B109,B109)=1,COUNTIF('Picking - Franklin'!$B$8:$B$177,B109)=0),1,0))</f>
        <v>0</v>
      </c>
      <c r="O109" s="196">
        <v>0.03405092592592593</v>
      </c>
    </row>
    <row r="110" ht="15.75" customHeight="1">
      <c r="A110" s="291">
        <v>46290.0</v>
      </c>
      <c r="B110" s="1">
        <f t="shared" si="1"/>
        <v>46290</v>
      </c>
      <c r="C110" s="281" t="s">
        <v>841</v>
      </c>
      <c r="D110" s="281" t="s">
        <v>1789</v>
      </c>
      <c r="E110" s="281">
        <v>6.0</v>
      </c>
      <c r="F110" s="281">
        <v>19.0</v>
      </c>
      <c r="G110" s="281">
        <f t="shared" si="2"/>
        <v>56</v>
      </c>
      <c r="H110" s="1">
        <f t="shared" si="3"/>
        <v>0.3157894737</v>
      </c>
      <c r="I110" s="1">
        <f t="shared" si="4"/>
        <v>1.1</v>
      </c>
      <c r="J110" s="1">
        <f t="shared" si="5"/>
        <v>1</v>
      </c>
      <c r="K110" s="1">
        <f t="shared" si="6"/>
        <v>20.9</v>
      </c>
      <c r="L110" s="281"/>
      <c r="M110" s="281"/>
      <c r="N110" s="1">
        <f>IF(B110="",0,IF(AND(COUNTIF($B$8:B110,B110)=1,COUNTIF('Picking - Franklin'!$B$8:$B$177,B110)=0),1,0))</f>
        <v>0</v>
      </c>
      <c r="O110" s="196">
        <v>0.03900462962962963</v>
      </c>
    </row>
    <row r="111" ht="15.75" customHeight="1">
      <c r="A111" s="291">
        <v>46290.0</v>
      </c>
      <c r="B111" s="1">
        <f t="shared" si="1"/>
        <v>46290</v>
      </c>
      <c r="C111" s="281" t="s">
        <v>841</v>
      </c>
      <c r="D111" s="281" t="s">
        <v>1791</v>
      </c>
      <c r="E111" s="281">
        <v>12.0</v>
      </c>
      <c r="F111" s="281">
        <v>34.0</v>
      </c>
      <c r="G111" s="281">
        <f t="shared" si="2"/>
        <v>57</v>
      </c>
      <c r="H111" s="1">
        <f t="shared" si="3"/>
        <v>0.3529411765</v>
      </c>
      <c r="I111" s="1">
        <f t="shared" si="4"/>
        <v>1.1</v>
      </c>
      <c r="J111" s="1">
        <f t="shared" si="5"/>
        <v>1</v>
      </c>
      <c r="K111" s="1">
        <f t="shared" si="6"/>
        <v>37.4</v>
      </c>
      <c r="L111" s="281"/>
      <c r="M111" s="281"/>
      <c r="N111" s="1">
        <f>IF(B111="",0,IF(AND(COUNTIF($B$8:B111,B111)=1,COUNTIF('Picking - Franklin'!$B$8:$B$177,B111)=0),1,0))</f>
        <v>0</v>
      </c>
      <c r="O111" s="196">
        <v>0.03965277777777778</v>
      </c>
    </row>
    <row r="112" ht="15.75" customHeight="1">
      <c r="A112" s="291">
        <v>46290.0</v>
      </c>
      <c r="B112" s="1">
        <f t="shared" si="1"/>
        <v>46290</v>
      </c>
      <c r="C112" s="281" t="s">
        <v>841</v>
      </c>
      <c r="D112" s="281" t="s">
        <v>1795</v>
      </c>
      <c r="E112" s="281">
        <v>10.0</v>
      </c>
      <c r="F112" s="281">
        <v>32.0</v>
      </c>
      <c r="G112" s="281">
        <f t="shared" si="2"/>
        <v>60</v>
      </c>
      <c r="H112" s="1">
        <f t="shared" si="3"/>
        <v>0.3125</v>
      </c>
      <c r="I112" s="1">
        <f t="shared" si="4"/>
        <v>1.1</v>
      </c>
      <c r="J112" s="1">
        <f t="shared" si="5"/>
        <v>1</v>
      </c>
      <c r="K112" s="1">
        <f t="shared" si="6"/>
        <v>35.2</v>
      </c>
      <c r="L112" s="281"/>
      <c r="M112" s="281"/>
      <c r="N112" s="1">
        <f>IF(B112="",0,IF(AND(COUNTIF($B$8:B112,B112)=1,COUNTIF('Picking - Franklin'!$B$8:$B$177,B112)=0),1,0))</f>
        <v>0</v>
      </c>
      <c r="O112" s="196">
        <v>0.04190972222222222</v>
      </c>
    </row>
    <row r="113" ht="15.75" customHeight="1">
      <c r="A113" s="291">
        <v>46290.0</v>
      </c>
      <c r="B113" s="1">
        <f t="shared" si="1"/>
        <v>46290</v>
      </c>
      <c r="C113" s="281" t="s">
        <v>841</v>
      </c>
      <c r="D113" s="281" t="s">
        <v>1797</v>
      </c>
      <c r="E113" s="281">
        <v>21.0</v>
      </c>
      <c r="F113" s="281">
        <v>29.0</v>
      </c>
      <c r="G113" s="281">
        <f t="shared" si="2"/>
        <v>91</v>
      </c>
      <c r="H113" s="1">
        <f t="shared" si="3"/>
        <v>0.724137931</v>
      </c>
      <c r="I113" s="1">
        <f t="shared" si="4"/>
        <v>1.1</v>
      </c>
      <c r="J113" s="1">
        <f t="shared" si="5"/>
        <v>1</v>
      </c>
      <c r="K113" s="1">
        <f t="shared" si="6"/>
        <v>31.9</v>
      </c>
      <c r="L113" s="281"/>
      <c r="M113" s="281"/>
      <c r="N113" s="1">
        <f>IF(B113="",0,IF(AND(COUNTIF($B$8:B113,B113)=1,COUNTIF('Picking - Franklin'!$B$8:$B$177,B113)=0),1,0))</f>
        <v>0</v>
      </c>
      <c r="O113" s="196">
        <v>0.06386574074074074</v>
      </c>
    </row>
    <row r="114" ht="15.75" customHeight="1">
      <c r="A114" s="291">
        <v>46293.0</v>
      </c>
      <c r="B114" s="1">
        <f t="shared" si="1"/>
        <v>46293</v>
      </c>
      <c r="C114" s="281" t="s">
        <v>841</v>
      </c>
      <c r="D114" s="281" t="s">
        <v>1799</v>
      </c>
      <c r="E114" s="281">
        <v>1.0</v>
      </c>
      <c r="F114" s="281">
        <v>25.0</v>
      </c>
      <c r="G114" s="281">
        <f t="shared" si="2"/>
        <v>8</v>
      </c>
      <c r="H114" s="1">
        <f t="shared" si="3"/>
        <v>0.04</v>
      </c>
      <c r="I114" s="1">
        <f t="shared" si="4"/>
        <v>0.85</v>
      </c>
      <c r="J114" s="1">
        <f t="shared" si="5"/>
        <v>1</v>
      </c>
      <c r="K114" s="1">
        <f t="shared" si="6"/>
        <v>21.25</v>
      </c>
      <c r="L114" s="281"/>
      <c r="M114" s="281"/>
      <c r="N114" s="1">
        <f>IF(B114="",0,IF(AND(COUNTIF($B$8:B114,B114)=1,COUNTIF('Picking - Franklin'!$B$8:$B$177,B114)=0),1,0))</f>
        <v>0</v>
      </c>
      <c r="O114" s="196">
        <v>0.005833333333333334</v>
      </c>
    </row>
    <row r="115" ht="15.75" customHeight="1">
      <c r="A115" s="291">
        <v>46293.0</v>
      </c>
      <c r="B115" s="1">
        <f t="shared" si="1"/>
        <v>46293</v>
      </c>
      <c r="C115" s="281" t="s">
        <v>841</v>
      </c>
      <c r="D115" s="281" t="s">
        <v>1801</v>
      </c>
      <c r="E115" s="281">
        <v>7.0</v>
      </c>
      <c r="F115" s="281">
        <v>14.0</v>
      </c>
      <c r="G115" s="281">
        <f t="shared" si="2"/>
        <v>27</v>
      </c>
      <c r="H115" s="1">
        <f t="shared" si="3"/>
        <v>0.5</v>
      </c>
      <c r="I115" s="1">
        <f t="shared" si="4"/>
        <v>1.1</v>
      </c>
      <c r="J115" s="1">
        <f t="shared" si="5"/>
        <v>1</v>
      </c>
      <c r="K115" s="1">
        <f t="shared" si="6"/>
        <v>15.4</v>
      </c>
      <c r="L115" s="281"/>
      <c r="M115" s="281"/>
      <c r="N115" s="1">
        <f>IF(B115="",0,IF(AND(COUNTIF($B$8:B115,B115)=1,COUNTIF('Picking - Franklin'!$B$8:$B$177,B115)=0),1,0))</f>
        <v>0</v>
      </c>
      <c r="O115" s="196">
        <v>0.018900462962962963</v>
      </c>
    </row>
    <row r="116" ht="15.75" customHeight="1">
      <c r="A116" s="291">
        <v>46293.0</v>
      </c>
      <c r="B116" s="1">
        <f t="shared" si="1"/>
        <v>46293</v>
      </c>
      <c r="C116" s="281" t="s">
        <v>841</v>
      </c>
      <c r="D116" s="281" t="s">
        <v>1803</v>
      </c>
      <c r="E116" s="281">
        <v>1.0</v>
      </c>
      <c r="F116" s="281">
        <v>35.0</v>
      </c>
      <c r="G116" s="281">
        <f t="shared" si="2"/>
        <v>36</v>
      </c>
      <c r="H116" s="1">
        <f t="shared" si="3"/>
        <v>0.02857142857</v>
      </c>
      <c r="I116" s="1">
        <f t="shared" si="4"/>
        <v>0.85</v>
      </c>
      <c r="J116" s="1">
        <f t="shared" si="5"/>
        <v>1</v>
      </c>
      <c r="K116" s="1">
        <f t="shared" si="6"/>
        <v>29.75</v>
      </c>
      <c r="L116" s="281"/>
      <c r="M116" s="281"/>
      <c r="N116" s="1">
        <f>IF(B116="",0,IF(AND(COUNTIF($B$8:B116,B116)=1,COUNTIF('Picking - Franklin'!$B$8:$B$177,B116)=0),1,0))</f>
        <v>0</v>
      </c>
      <c r="O116" s="196">
        <v>0.025497685185185186</v>
      </c>
    </row>
    <row r="117" ht="15.75" customHeight="1">
      <c r="A117" s="291">
        <v>46293.0</v>
      </c>
      <c r="B117" s="1">
        <f t="shared" si="1"/>
        <v>46293</v>
      </c>
      <c r="C117" s="281" t="s">
        <v>841</v>
      </c>
      <c r="D117" s="281" t="s">
        <v>1807</v>
      </c>
      <c r="E117" s="281">
        <v>6.0</v>
      </c>
      <c r="F117" s="281">
        <v>26.0</v>
      </c>
      <c r="G117" s="281">
        <f t="shared" si="2"/>
        <v>96</v>
      </c>
      <c r="H117" s="1">
        <f t="shared" si="3"/>
        <v>0.2307692308</v>
      </c>
      <c r="I117" s="1">
        <f t="shared" si="4"/>
        <v>1.1</v>
      </c>
      <c r="J117" s="1">
        <f t="shared" si="5"/>
        <v>1</v>
      </c>
      <c r="K117" s="1">
        <f t="shared" si="6"/>
        <v>28.6</v>
      </c>
      <c r="L117" s="281"/>
      <c r="M117" s="281"/>
      <c r="N117" s="1">
        <f>IF(B117="",0,IF(AND(COUNTIF($B$8:B117,B117)=1,COUNTIF('Picking - Franklin'!$B$8:$B$177,B117)=0),1,0))</f>
        <v>0</v>
      </c>
      <c r="O117" s="196">
        <v>0.06689814814814815</v>
      </c>
    </row>
    <row r="118" ht="15.75" customHeight="1">
      <c r="A118" s="291">
        <v>46294.0</v>
      </c>
      <c r="B118" s="1">
        <f t="shared" si="1"/>
        <v>46294</v>
      </c>
      <c r="C118" s="281" t="s">
        <v>841</v>
      </c>
      <c r="D118" s="281" t="s">
        <v>1809</v>
      </c>
      <c r="E118" s="281">
        <v>8.0</v>
      </c>
      <c r="F118" s="281">
        <v>26.0</v>
      </c>
      <c r="G118" s="281">
        <f t="shared" si="2"/>
        <v>46</v>
      </c>
      <c r="H118" s="1">
        <f t="shared" si="3"/>
        <v>0.3076923077</v>
      </c>
      <c r="I118" s="1">
        <f t="shared" si="4"/>
        <v>1.1</v>
      </c>
      <c r="J118" s="1">
        <f t="shared" si="5"/>
        <v>1</v>
      </c>
      <c r="K118" s="1">
        <f t="shared" si="6"/>
        <v>28.6</v>
      </c>
      <c r="L118" s="281"/>
      <c r="M118" s="281"/>
      <c r="N118" s="1">
        <f>IF(B118="",0,IF(AND(COUNTIF($B$8:B118,B118)=1,COUNTIF('Picking - Franklin'!$B$8:$B$177,B118)=0),1,0))</f>
        <v>0</v>
      </c>
      <c r="O118" s="196">
        <v>0.03256944444444444</v>
      </c>
    </row>
    <row r="119" ht="15.75" customHeight="1">
      <c r="A119" s="291">
        <v>46294.0</v>
      </c>
      <c r="B119" s="1">
        <f t="shared" si="1"/>
        <v>46294</v>
      </c>
      <c r="C119" s="281" t="s">
        <v>841</v>
      </c>
      <c r="D119" s="281" t="s">
        <v>1813</v>
      </c>
      <c r="E119" s="281">
        <v>4.0</v>
      </c>
      <c r="F119" s="281">
        <v>7.0</v>
      </c>
      <c r="G119" s="281">
        <f t="shared" si="2"/>
        <v>23</v>
      </c>
      <c r="H119" s="1">
        <f t="shared" si="3"/>
        <v>0.5714285714</v>
      </c>
      <c r="I119" s="1">
        <f t="shared" si="4"/>
        <v>1.1</v>
      </c>
      <c r="J119" s="1">
        <f t="shared" si="5"/>
        <v>1</v>
      </c>
      <c r="K119" s="1">
        <f t="shared" si="6"/>
        <v>7.7</v>
      </c>
      <c r="L119" s="281"/>
      <c r="M119" s="281"/>
      <c r="N119" s="1">
        <f>IF(B119="",0,IF(AND(COUNTIF($B$8:B119,B119)=1,COUNTIF('Picking - Franklin'!$B$8:$B$177,B119)=0),1,0))</f>
        <v>0</v>
      </c>
      <c r="O119" s="196">
        <v>0.016412037037037037</v>
      </c>
    </row>
    <row r="120" ht="15.75" customHeight="1">
      <c r="A120" s="291">
        <v>46294.0</v>
      </c>
      <c r="B120" s="1">
        <f t="shared" si="1"/>
        <v>46294</v>
      </c>
      <c r="C120" s="281" t="s">
        <v>841</v>
      </c>
      <c r="D120" s="281" t="s">
        <v>1816</v>
      </c>
      <c r="E120" s="281">
        <v>3.0</v>
      </c>
      <c r="F120" s="281">
        <v>37.0</v>
      </c>
      <c r="G120" s="281">
        <f t="shared" si="2"/>
        <v>55</v>
      </c>
      <c r="H120" s="1">
        <f t="shared" si="3"/>
        <v>0.08108108108</v>
      </c>
      <c r="I120" s="1">
        <f t="shared" si="4"/>
        <v>0.95</v>
      </c>
      <c r="J120" s="1">
        <f t="shared" si="5"/>
        <v>1</v>
      </c>
      <c r="K120" s="1">
        <f t="shared" si="6"/>
        <v>35.15</v>
      </c>
      <c r="L120" s="281"/>
      <c r="M120" s="281"/>
      <c r="N120" s="1">
        <f>IF(B120="",0,IF(AND(COUNTIF($B$8:B120,B120)=1,COUNTIF('Picking - Franklin'!$B$8:$B$177,B120)=0),1,0))</f>
        <v>0</v>
      </c>
      <c r="O120" s="196">
        <v>0.03855324074074074</v>
      </c>
    </row>
    <row r="121" ht="15.75" customHeight="1">
      <c r="A121" s="291">
        <v>46294.0</v>
      </c>
      <c r="B121" s="1">
        <f t="shared" si="1"/>
        <v>46294</v>
      </c>
      <c r="C121" s="281" t="s">
        <v>841</v>
      </c>
      <c r="D121" s="281" t="s">
        <v>1820</v>
      </c>
      <c r="E121" s="281">
        <v>8.0</v>
      </c>
      <c r="F121" s="281">
        <v>42.0</v>
      </c>
      <c r="G121" s="281">
        <f t="shared" si="2"/>
        <v>64</v>
      </c>
      <c r="H121" s="1">
        <f t="shared" si="3"/>
        <v>0.1904761905</v>
      </c>
      <c r="I121" s="1">
        <f t="shared" si="4"/>
        <v>1.05</v>
      </c>
      <c r="J121" s="1">
        <f t="shared" si="5"/>
        <v>1</v>
      </c>
      <c r="K121" s="1">
        <f t="shared" si="6"/>
        <v>44.1</v>
      </c>
      <c r="L121" s="281"/>
      <c r="M121" s="281"/>
      <c r="N121" s="1">
        <f>IF(B121="",0,IF(AND(COUNTIF($B$8:B121,B121)=1,COUNTIF('Picking - Franklin'!$B$8:$B$177,B121)=0),1,0))</f>
        <v>0</v>
      </c>
      <c r="O121" s="196">
        <v>0.0446875</v>
      </c>
    </row>
    <row r="122" ht="15.75" customHeight="1">
      <c r="A122" s="291">
        <v>46294.0</v>
      </c>
      <c r="B122" s="1">
        <f t="shared" si="1"/>
        <v>46294</v>
      </c>
      <c r="C122" s="281" t="s">
        <v>841</v>
      </c>
      <c r="D122" s="281" t="s">
        <v>1822</v>
      </c>
      <c r="E122" s="281">
        <v>14.0</v>
      </c>
      <c r="F122" s="281">
        <v>39.0</v>
      </c>
      <c r="G122" s="281">
        <f t="shared" si="2"/>
        <v>43</v>
      </c>
      <c r="H122" s="1">
        <f t="shared" si="3"/>
        <v>0.358974359</v>
      </c>
      <c r="I122" s="1">
        <f t="shared" si="4"/>
        <v>1.1</v>
      </c>
      <c r="J122" s="1">
        <f t="shared" si="5"/>
        <v>1</v>
      </c>
      <c r="K122" s="1">
        <f t="shared" si="6"/>
        <v>42.9</v>
      </c>
      <c r="L122" s="281"/>
      <c r="M122" s="281"/>
      <c r="N122" s="1">
        <f>IF(B122="",0,IF(AND(COUNTIF($B$8:B122,B122)=1,COUNTIF('Picking - Franklin'!$B$8:$B$177,B122)=0),1,0))</f>
        <v>0</v>
      </c>
      <c r="O122" s="196">
        <v>0.03</v>
      </c>
    </row>
    <row r="123" ht="15.75" customHeight="1">
      <c r="A123" s="291">
        <v>46295.0</v>
      </c>
      <c r="B123" s="1">
        <f t="shared" si="1"/>
        <v>46295</v>
      </c>
      <c r="C123" s="281" t="s">
        <v>841</v>
      </c>
      <c r="D123" s="281" t="s">
        <v>1824</v>
      </c>
      <c r="E123" s="281">
        <v>6.0</v>
      </c>
      <c r="F123" s="281">
        <v>25.0</v>
      </c>
      <c r="G123" s="281">
        <f t="shared" si="2"/>
        <v>38</v>
      </c>
      <c r="H123" s="1">
        <f t="shared" si="3"/>
        <v>0.24</v>
      </c>
      <c r="I123" s="1">
        <f t="shared" si="4"/>
        <v>1.1</v>
      </c>
      <c r="J123" s="1">
        <f t="shared" si="5"/>
        <v>1</v>
      </c>
      <c r="K123" s="1">
        <f t="shared" si="6"/>
        <v>27.5</v>
      </c>
      <c r="L123" s="281"/>
      <c r="M123" s="281"/>
      <c r="N123" s="1">
        <f>IF(B123="",0,IF(AND(COUNTIF($B$8:B123,B123)=1,COUNTIF('Picking - Franklin'!$B$8:$B$177,B123)=0),1,0))</f>
        <v>0</v>
      </c>
      <c r="O123" s="196">
        <v>0.026435185185185187</v>
      </c>
    </row>
    <row r="124" ht="15.75" customHeight="1">
      <c r="A124" s="291">
        <v>46295.0</v>
      </c>
      <c r="B124" s="1">
        <f t="shared" si="1"/>
        <v>46295</v>
      </c>
      <c r="C124" s="281" t="s">
        <v>841</v>
      </c>
      <c r="D124" s="281" t="s">
        <v>1827</v>
      </c>
      <c r="E124" s="281">
        <v>4.0</v>
      </c>
      <c r="F124" s="281">
        <v>46.0</v>
      </c>
      <c r="G124" s="281">
        <f t="shared" si="2"/>
        <v>72</v>
      </c>
      <c r="H124" s="1">
        <f t="shared" si="3"/>
        <v>0.08695652174</v>
      </c>
      <c r="I124" s="1">
        <f t="shared" si="4"/>
        <v>0.95</v>
      </c>
      <c r="J124" s="1">
        <f t="shared" si="5"/>
        <v>1</v>
      </c>
      <c r="K124" s="1">
        <f t="shared" si="6"/>
        <v>43.7</v>
      </c>
      <c r="L124" s="281"/>
      <c r="M124" s="281"/>
      <c r="N124" s="1">
        <f>IF(B124="",0,IF(AND(COUNTIF($B$8:B124,B124)=1,COUNTIF('Picking - Franklin'!$B$8:$B$177,B124)=0),1,0))</f>
        <v>0</v>
      </c>
      <c r="O124" s="196">
        <v>0.05016203703703704</v>
      </c>
    </row>
    <row r="125" ht="15.75" customHeight="1">
      <c r="A125" s="291">
        <v>46295.0</v>
      </c>
      <c r="B125" s="1">
        <f t="shared" si="1"/>
        <v>46295</v>
      </c>
      <c r="C125" s="281" t="s">
        <v>841</v>
      </c>
      <c r="D125" s="281" t="s">
        <v>1830</v>
      </c>
      <c r="E125" s="281">
        <v>4.0</v>
      </c>
      <c r="F125" s="281">
        <v>21.0</v>
      </c>
      <c r="G125" s="281">
        <f t="shared" si="2"/>
        <v>38</v>
      </c>
      <c r="H125" s="1">
        <f t="shared" si="3"/>
        <v>0.1904761905</v>
      </c>
      <c r="I125" s="1">
        <f t="shared" si="4"/>
        <v>1.05</v>
      </c>
      <c r="J125" s="1">
        <f t="shared" si="5"/>
        <v>1</v>
      </c>
      <c r="K125" s="1">
        <f t="shared" si="6"/>
        <v>22.05</v>
      </c>
      <c r="L125" s="281"/>
      <c r="M125" s="281"/>
      <c r="N125" s="1">
        <f>IF(B125="",0,IF(AND(COUNTIF($B$8:B125,B125)=1,COUNTIF('Picking - Franklin'!$B$8:$B$177,B125)=0),1,0))</f>
        <v>0</v>
      </c>
      <c r="O125" s="196">
        <v>0.02642361111111111</v>
      </c>
    </row>
    <row r="126" ht="15.75" customHeight="1">
      <c r="A126" s="291">
        <v>46295.0</v>
      </c>
      <c r="B126" s="1">
        <f t="shared" si="1"/>
        <v>46295</v>
      </c>
      <c r="C126" s="281" t="s">
        <v>841</v>
      </c>
      <c r="D126" s="281" t="s">
        <v>1833</v>
      </c>
      <c r="E126" s="281">
        <v>17.0</v>
      </c>
      <c r="F126" s="281">
        <v>52.0</v>
      </c>
      <c r="G126" s="281">
        <f t="shared" si="2"/>
        <v>65</v>
      </c>
      <c r="H126" s="1">
        <f t="shared" si="3"/>
        <v>0.3269230769</v>
      </c>
      <c r="I126" s="1">
        <f t="shared" si="4"/>
        <v>1.1</v>
      </c>
      <c r="J126" s="1">
        <f t="shared" si="5"/>
        <v>1</v>
      </c>
      <c r="K126" s="1">
        <f t="shared" si="6"/>
        <v>57.2</v>
      </c>
      <c r="L126" s="281"/>
      <c r="M126" s="281"/>
      <c r="N126" s="1">
        <f>IF(B126="",0,IF(AND(COUNTIF($B$8:B126,B126)=1,COUNTIF('Picking - Franklin'!$B$8:$B$177,B126)=0),1,0))</f>
        <v>0</v>
      </c>
      <c r="O126" s="196">
        <v>0.04572916666666667</v>
      </c>
    </row>
    <row r="127" ht="15.75" customHeight="1">
      <c r="A127" s="291">
        <v>46295.0</v>
      </c>
      <c r="B127" s="1">
        <f t="shared" si="1"/>
        <v>46295</v>
      </c>
      <c r="C127" s="281" t="s">
        <v>841</v>
      </c>
      <c r="D127" s="281" t="s">
        <v>1836</v>
      </c>
      <c r="E127" s="281">
        <v>10.0</v>
      </c>
      <c r="F127" s="281">
        <v>25.0</v>
      </c>
      <c r="G127" s="281">
        <f t="shared" si="2"/>
        <v>28</v>
      </c>
      <c r="H127" s="1">
        <f t="shared" si="3"/>
        <v>0.4</v>
      </c>
      <c r="I127" s="1">
        <f t="shared" si="4"/>
        <v>1.1</v>
      </c>
      <c r="J127" s="1">
        <f t="shared" si="5"/>
        <v>1</v>
      </c>
      <c r="K127" s="1">
        <f t="shared" si="6"/>
        <v>27.5</v>
      </c>
      <c r="L127" s="281"/>
      <c r="M127" s="281"/>
      <c r="N127" s="1">
        <f>IF(B127="",0,IF(AND(COUNTIF($B$8:B127,B127)=1,COUNTIF('Picking - Franklin'!$B$8:$B$177,B127)=0),1,0))</f>
        <v>0</v>
      </c>
      <c r="O127" s="196">
        <v>0.019594907407407408</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Franklin'!$B$8:$B$177,B128)=0),1,0))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Franklin'!$B$8:$B$177,B129)=0),1,0))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Franklin'!$B$8:$B$177,B130)=0),1,0))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Franklin'!$B$8:$B$177,B131)=0),1,0))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Franklin'!$B$8:$B$177,B132)=0),1,0))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Franklin'!$B$8:$B$177,B133)=0),1,0))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Franklin'!$B$8:$B$177,B134)=0),1,0))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Franklin'!$B$8:$B$177,B135)=0),1,0))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Franklin'!$B$8:$B$177,B136)=0),1,0))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Franklin'!$B$8:$B$177,B137)=0),1,0))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Franklin'!$B$8:$B$177,B138)=0),1,0))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Franklin'!$B$8:$B$177,B139)=0),1,0))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Franklin'!$B$8:$B$177,B140)=0),1,0))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Franklin'!$B$8:$B$177,B141)=0),1,0))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Franklin'!$B$8:$B$177,B142)=0),1,0))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Franklin'!$B$8:$B$177,B143)=0),1,0))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Franklin'!$B$8:$B$177,B144)=0),1,0))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Franklin'!$B$8:$B$177,B145)=0),1,0))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Franklin'!$B$8:$B$177,B146)=0),1,0))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Franklin'!$B$8:$B$177,B147)=0),1,0))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Franklin'!$B$8:$B$177,B148)=0),1,0))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Franklin'!$B$8:$B$177,B149)=0),1,0))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Franklin'!$B$8:$B$177,B150)=0),1,0))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Franklin'!$B$8:$B$177,B151)=0),1,0))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Franklin'!$B$8:$B$177,B152)=0),1,0))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Franklin'!$B$8:$B$177,B153)=0),1,0))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Franklin'!$B$8:$B$177,B154)=0),1,0))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Franklin'!$B$8:$B$177,B155)=0),1,0))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Franklin'!$B$8:$B$177,B156)=0),1,0))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Franklin'!$B$8:$B$177,B157)=0),1,0))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Franklin'!$B$8:$B$177,B158)=0),1,0))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Franklin'!$B$8:$B$177,B159)=0),1,0))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Franklin'!$B$8:$B$177,B160)=0),1,0))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Franklin'!$B$8:$B$177,B161)=0),1,0))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Franklin'!$B$8:$B$177,B162)=0),1,0))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Franklin'!$B$8:$B$177,B163)=0),1,0))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Franklin'!$B$8:$B$177,B164)=0),1,0))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Franklin'!$B$8:$B$177,B165)=0),1,0))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Franklin'!$B$8:$B$177,B166)=0),1,0))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Franklin'!$B$8:$B$177,B167)=0),1,0))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Franklin'!$B$8:$B$177,B168)=0),1,0))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Franklin'!$B$8:$B$177,B169)=0),1,0))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Franklin'!$B$8:$B$177,B170)=0),1,0))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Franklin'!$B$8:$B$177,B171)=0),1,0))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Franklin'!$B$8:$B$177,B172)=0),1,0))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Franklin'!$B$8:$B$177,B173)=0),1,0))</f>
        <v>0</v>
      </c>
    </row>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3">
      <formula1>"container,moving list,consolidation bulk,consolidation mix"</formula1>
    </dataValidation>
  </dataValidations>
  <printOptions/>
  <pageMargins bottom="1.0" footer="0.0" header="0.0" left="0.75" right="0.75" top="1.0"/>
  <pageSetup paperSize="9" orientation="portrait"/>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3.43"/>
    <col customWidth="1" min="2" max="8" width="8.0"/>
    <col customWidth="1" min="9" max="11" width="7.0"/>
    <col customWidth="1" min="12" max="12" width="8.0"/>
    <col customWidth="1" min="13" max="13" width="7.0"/>
    <col customWidth="1" min="14" max="14" width="8.0"/>
    <col customWidth="1" min="15" max="17" width="9.0"/>
    <col customWidth="1" min="18" max="18" width="7.29"/>
    <col customWidth="1" min="19" max="19" width="23.14"/>
    <col customWidth="1" min="20" max="20" width="5.0"/>
    <col customWidth="1" min="21" max="21" width="28.29"/>
    <col customWidth="1" min="22" max="26" width="8.43"/>
  </cols>
  <sheetData>
    <row r="1">
      <c r="A1" s="1" t="s">
        <v>603</v>
      </c>
      <c r="B1" s="242" t="s">
        <v>695</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SUMIFS(Q8:Q177,K8:K177,FALSE())</f>
        <v>463.54</v>
      </c>
      <c r="B5" s="1">
        <f>SUMIFS(N8:N177,K8:K177,FALSE())</f>
        <v>380</v>
      </c>
      <c r="C5" s="1">
        <f>IF(B5=0,0,60*A5/B5)</f>
        <v>73.19052632</v>
      </c>
      <c r="D5" s="1">
        <f>SUM(C8:C177)</f>
        <v>276</v>
      </c>
      <c r="E5" s="1">
        <f>SUM(R8:R177)</f>
        <v>6</v>
      </c>
      <c r="F5" s="1">
        <f>SUM(T8:T177)</f>
        <v>1</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row>
    <row r="8">
      <c r="A8" s="280">
        <v>46295.0</v>
      </c>
      <c r="B8" s="1">
        <f t="shared" ref="B8:B177" si="1">IF(A8="","",INT(A8))</f>
        <v>46295</v>
      </c>
      <c r="C8" s="281">
        <v>45.0</v>
      </c>
      <c r="D8" s="281">
        <v>28.0</v>
      </c>
      <c r="E8" s="1">
        <f t="shared" ref="E8:E177" si="2">IF(OR(C8="",N(D8)=0),"",C8/D8)</f>
        <v>1.607142857</v>
      </c>
      <c r="F8" s="281" t="s">
        <v>811</v>
      </c>
      <c r="G8" s="282">
        <v>0.33241898148148147</v>
      </c>
      <c r="H8" s="282">
        <v>0.37796296296296295</v>
      </c>
      <c r="I8" s="281"/>
      <c r="J8" s="292">
        <f t="shared" ref="J8:J177" si="3">IF(OR(NOT(ISNUMBER(G8)),NOT(ISNUMBER(H8))),"",ROUND((H8-G8)*1440,0)-N(I8))</f>
        <v>66</v>
      </c>
      <c r="K8" s="1" t="b">
        <f t="shared" ref="K8:K177" si="4">IF(C8="","",OR(C8&lt;30,N(D8)&lt;10))</f>
        <v>0</v>
      </c>
      <c r="L8" s="1">
        <f t="shared" ref="L8:L177" si="5">IF(C8="","",IF(K8,1,IF(E8&lt;=1.94,1.65,IF(E8&lt;=2.44,1.25,IF(E8&lt;=2.8,1.16,IF(E8&lt;=3.09,1.05,IF(E8&lt;=3.5,0.95,IF(E8&lt;=3.95,0.82,IF(E8&lt;=5.05,0.65,IF(E8&lt;=8,0.6,IF(E8&lt;=15,0.45,0.3)))))))))))</f>
        <v>1.65</v>
      </c>
      <c r="M8" s="1">
        <f t="shared" ref="M8:M177" si="6">IF(OR(F8="Reach",F8="OP",F8="Swing"),$R$1,1)</f>
        <v>1</v>
      </c>
      <c r="N8" s="292">
        <f t="shared" ref="N8:N177" si="7">IF(OR(A8="",N(J8)&lt;=0),0,IF(K8,MAX(J8,15),J8))</f>
        <v>66</v>
      </c>
      <c r="O8" s="1">
        <f t="shared" ref="O8:O177" si="8">IF(C8="",0,C8*L8*$M$1*M8)</f>
        <v>81.675</v>
      </c>
      <c r="P8" s="292">
        <f t="shared" ref="P8:P177" si="9">$P$1/60*N8</f>
        <v>330</v>
      </c>
      <c r="Q8" s="1">
        <f t="shared" ref="Q8:Q177" si="10">MIN(O8,P8)</f>
        <v>81.675</v>
      </c>
      <c r="R8" s="281">
        <v>6.0</v>
      </c>
      <c r="S8" s="281" t="s">
        <v>1709</v>
      </c>
      <c r="T8" s="1">
        <f t="shared" ref="T8:T177" si="11">IF(B8="",0,IF(COUNTIF($B$8:B8,B8)=1,1,0))</f>
        <v>1</v>
      </c>
      <c r="V8" s="1" t="s">
        <v>949</v>
      </c>
      <c r="W8" s="1" t="s">
        <v>1710</v>
      </c>
    </row>
    <row r="9">
      <c r="A9" s="280">
        <v>46295.0</v>
      </c>
      <c r="B9" s="1">
        <f t="shared" si="1"/>
        <v>46295</v>
      </c>
      <c r="C9" s="281">
        <v>102.0</v>
      </c>
      <c r="D9" s="281">
        <v>55.0</v>
      </c>
      <c r="E9" s="1">
        <f t="shared" si="2"/>
        <v>1.854545455</v>
      </c>
      <c r="F9" s="281" t="s">
        <v>811</v>
      </c>
      <c r="G9" s="282">
        <v>0.3876967592592593</v>
      </c>
      <c r="H9" s="282">
        <v>0.5183912037037037</v>
      </c>
      <c r="I9" s="281">
        <v>63.0</v>
      </c>
      <c r="J9" s="292">
        <f t="shared" si="3"/>
        <v>125</v>
      </c>
      <c r="K9" s="1" t="b">
        <f t="shared" si="4"/>
        <v>0</v>
      </c>
      <c r="L9" s="1">
        <f t="shared" si="5"/>
        <v>1.65</v>
      </c>
      <c r="M9" s="1">
        <f t="shared" si="6"/>
        <v>1</v>
      </c>
      <c r="N9" s="292">
        <f t="shared" si="7"/>
        <v>125</v>
      </c>
      <c r="O9" s="1">
        <f t="shared" si="8"/>
        <v>185.13</v>
      </c>
      <c r="P9" s="292">
        <f t="shared" si="9"/>
        <v>625</v>
      </c>
      <c r="Q9" s="1">
        <f t="shared" si="10"/>
        <v>185.13</v>
      </c>
      <c r="R9" s="281"/>
      <c r="S9" s="281">
        <f>IF(AND(G9=TIME(11,0,0), H9&gt;=TIME(12,0,0)), 60, 0)</f>
        <v>0</v>
      </c>
      <c r="T9" s="1">
        <f t="shared" si="11"/>
        <v>0</v>
      </c>
      <c r="U9" s="16" t="s">
        <v>1714</v>
      </c>
      <c r="V9" s="1" t="s">
        <v>949</v>
      </c>
      <c r="W9" s="1" t="s">
        <v>1715</v>
      </c>
    </row>
    <row r="10">
      <c r="A10" s="280">
        <v>46295.0</v>
      </c>
      <c r="B10" s="1">
        <f t="shared" si="1"/>
        <v>46295</v>
      </c>
      <c r="C10" s="281">
        <v>85.0</v>
      </c>
      <c r="D10" s="281">
        <v>35.0</v>
      </c>
      <c r="E10" s="1">
        <f t="shared" si="2"/>
        <v>2.428571429</v>
      </c>
      <c r="F10" s="281" t="s">
        <v>811</v>
      </c>
      <c r="G10" s="282">
        <v>0.5189583333333333</v>
      </c>
      <c r="H10" s="282">
        <v>0.5950231481481482</v>
      </c>
      <c r="I10" s="281"/>
      <c r="J10" s="292">
        <f t="shared" si="3"/>
        <v>110</v>
      </c>
      <c r="K10" s="1" t="b">
        <f t="shared" si="4"/>
        <v>0</v>
      </c>
      <c r="L10" s="1">
        <f t="shared" si="5"/>
        <v>1.25</v>
      </c>
      <c r="M10" s="1">
        <f t="shared" si="6"/>
        <v>1</v>
      </c>
      <c r="N10" s="292">
        <f t="shared" si="7"/>
        <v>110</v>
      </c>
      <c r="O10" s="1">
        <f t="shared" si="8"/>
        <v>116.875</v>
      </c>
      <c r="P10" s="292">
        <f t="shared" si="9"/>
        <v>550</v>
      </c>
      <c r="Q10" s="1">
        <f t="shared" si="10"/>
        <v>116.875</v>
      </c>
      <c r="R10" s="281"/>
      <c r="S10" s="281"/>
      <c r="T10" s="1">
        <f t="shared" si="11"/>
        <v>0</v>
      </c>
      <c r="V10" s="1" t="s">
        <v>1473</v>
      </c>
      <c r="W10" s="1" t="s">
        <v>1717</v>
      </c>
    </row>
    <row r="11">
      <c r="A11" s="280">
        <v>46295.0</v>
      </c>
      <c r="B11" s="1">
        <f t="shared" si="1"/>
        <v>46295</v>
      </c>
      <c r="C11" s="281">
        <v>44.0</v>
      </c>
      <c r="D11" s="281">
        <v>27.0</v>
      </c>
      <c r="E11" s="1">
        <f t="shared" si="2"/>
        <v>1.62962963</v>
      </c>
      <c r="F11" s="281" t="s">
        <v>811</v>
      </c>
      <c r="G11" s="282">
        <v>0.6007060185185186</v>
      </c>
      <c r="H11" s="282">
        <v>0.6553240740740741</v>
      </c>
      <c r="I11" s="281"/>
      <c r="J11" s="292">
        <f t="shared" si="3"/>
        <v>79</v>
      </c>
      <c r="K11" s="1" t="b">
        <f t="shared" si="4"/>
        <v>0</v>
      </c>
      <c r="L11" s="1">
        <f t="shared" si="5"/>
        <v>1.65</v>
      </c>
      <c r="M11" s="1">
        <f t="shared" si="6"/>
        <v>1</v>
      </c>
      <c r="N11" s="292">
        <f t="shared" si="7"/>
        <v>79</v>
      </c>
      <c r="O11" s="1">
        <f t="shared" si="8"/>
        <v>79.86</v>
      </c>
      <c r="P11" s="292">
        <f t="shared" si="9"/>
        <v>395</v>
      </c>
      <c r="Q11" s="1">
        <f t="shared" si="10"/>
        <v>79.86</v>
      </c>
      <c r="R11" s="281"/>
      <c r="S11" s="281"/>
      <c r="T11" s="1">
        <f t="shared" si="11"/>
        <v>0</v>
      </c>
      <c r="V11" s="1" t="s">
        <v>1009</v>
      </c>
      <c r="W11" s="1" t="s">
        <v>1719</v>
      </c>
    </row>
    <row r="12">
      <c r="A12" s="280"/>
      <c r="B12" s="1" t="str">
        <f t="shared" si="1"/>
        <v/>
      </c>
      <c r="C12" s="281"/>
      <c r="D12" s="281"/>
      <c r="E12" s="1" t="str">
        <f t="shared" si="2"/>
        <v/>
      </c>
      <c r="F12" s="281"/>
      <c r="G12" s="282"/>
      <c r="H12" s="282"/>
      <c r="I12" s="281"/>
      <c r="J12" s="1" t="str">
        <f t="shared" si="3"/>
        <v/>
      </c>
      <c r="K12" s="1" t="str">
        <f t="shared" si="4"/>
        <v/>
      </c>
      <c r="L12" s="1" t="str">
        <f t="shared" si="5"/>
        <v/>
      </c>
      <c r="M12" s="1">
        <f t="shared" si="6"/>
        <v>1</v>
      </c>
      <c r="N12" s="1">
        <f t="shared" si="7"/>
        <v>0</v>
      </c>
      <c r="O12" s="1">
        <f t="shared" si="8"/>
        <v>0</v>
      </c>
      <c r="P12" s="1">
        <f t="shared" si="9"/>
        <v>0</v>
      </c>
      <c r="Q12" s="1">
        <f t="shared" si="10"/>
        <v>0</v>
      </c>
      <c r="R12" s="281"/>
      <c r="S12" s="281"/>
      <c r="T12" s="1">
        <f t="shared" si="11"/>
        <v>0</v>
      </c>
    </row>
    <row r="13">
      <c r="A13" s="291"/>
      <c r="B13" s="1" t="str">
        <f t="shared" si="1"/>
        <v/>
      </c>
      <c r="C13" s="281"/>
      <c r="D13" s="281"/>
      <c r="E13" s="1" t="str">
        <f t="shared" si="2"/>
        <v/>
      </c>
      <c r="F13" s="281"/>
      <c r="G13" s="299"/>
      <c r="H13" s="299"/>
      <c r="I13" s="281"/>
      <c r="J13" s="1" t="str">
        <f t="shared" si="3"/>
        <v/>
      </c>
      <c r="K13" s="1" t="str">
        <f t="shared" si="4"/>
        <v/>
      </c>
      <c r="L13" s="1" t="str">
        <f t="shared" si="5"/>
        <v/>
      </c>
      <c r="M13" s="1">
        <f t="shared" si="6"/>
        <v>1</v>
      </c>
      <c r="N13" s="1">
        <f t="shared" si="7"/>
        <v>0</v>
      </c>
      <c r="O13" s="1">
        <f t="shared" si="8"/>
        <v>0</v>
      </c>
      <c r="P13" s="1">
        <f t="shared" si="9"/>
        <v>0</v>
      </c>
      <c r="Q13" s="1">
        <f t="shared" si="10"/>
        <v>0</v>
      </c>
      <c r="R13" s="281"/>
      <c r="S13" s="281"/>
      <c r="T13" s="1">
        <f t="shared" si="11"/>
        <v>0</v>
      </c>
    </row>
    <row r="14">
      <c r="A14" s="291"/>
      <c r="B14" s="1" t="str">
        <f t="shared" si="1"/>
        <v/>
      </c>
      <c r="C14" s="281"/>
      <c r="D14" s="281"/>
      <c r="E14" s="1" t="str">
        <f t="shared" si="2"/>
        <v/>
      </c>
      <c r="F14" s="281"/>
      <c r="G14" s="299"/>
      <c r="H14" s="299"/>
      <c r="I14" s="281"/>
      <c r="J14" s="1" t="str">
        <f t="shared" si="3"/>
        <v/>
      </c>
      <c r="K14" s="1" t="str">
        <f t="shared" si="4"/>
        <v/>
      </c>
      <c r="L14" s="1" t="str">
        <f t="shared" si="5"/>
        <v/>
      </c>
      <c r="M14" s="1">
        <f t="shared" si="6"/>
        <v>1</v>
      </c>
      <c r="N14" s="1">
        <f t="shared" si="7"/>
        <v>0</v>
      </c>
      <c r="O14" s="1">
        <f t="shared" si="8"/>
        <v>0</v>
      </c>
      <c r="P14" s="1">
        <f t="shared" si="9"/>
        <v>0</v>
      </c>
      <c r="Q14" s="1">
        <f t="shared" si="10"/>
        <v>0</v>
      </c>
      <c r="R14" s="281"/>
      <c r="S14" s="281"/>
      <c r="T14" s="1">
        <f t="shared" si="11"/>
        <v>0</v>
      </c>
    </row>
    <row r="15">
      <c r="A15" s="291"/>
      <c r="B15" s="1" t="str">
        <f t="shared" si="1"/>
        <v/>
      </c>
      <c r="C15" s="281"/>
      <c r="D15" s="281"/>
      <c r="E15" s="1" t="str">
        <f t="shared" si="2"/>
        <v/>
      </c>
      <c r="F15" s="281"/>
      <c r="G15" s="299"/>
      <c r="H15" s="299"/>
      <c r="I15" s="281"/>
      <c r="J15" s="1" t="str">
        <f t="shared" si="3"/>
        <v/>
      </c>
      <c r="K15" s="1" t="str">
        <f t="shared" si="4"/>
        <v/>
      </c>
      <c r="L15" s="1" t="str">
        <f t="shared" si="5"/>
        <v/>
      </c>
      <c r="M15" s="1">
        <f t="shared" si="6"/>
        <v>1</v>
      </c>
      <c r="N15" s="1">
        <f t="shared" si="7"/>
        <v>0</v>
      </c>
      <c r="O15" s="1">
        <f t="shared" si="8"/>
        <v>0</v>
      </c>
      <c r="P15" s="1">
        <f t="shared" si="9"/>
        <v>0</v>
      </c>
      <c r="Q15" s="1">
        <f t="shared" si="10"/>
        <v>0</v>
      </c>
      <c r="R15" s="281"/>
      <c r="S15" s="281"/>
      <c r="T15" s="1">
        <f t="shared" si="11"/>
        <v>0</v>
      </c>
    </row>
    <row r="16">
      <c r="A16" s="291"/>
      <c r="B16" s="1" t="str">
        <f t="shared" si="1"/>
        <v/>
      </c>
      <c r="C16" s="281"/>
      <c r="D16" s="281"/>
      <c r="E16" s="1" t="str">
        <f t="shared" si="2"/>
        <v/>
      </c>
      <c r="F16" s="281"/>
      <c r="G16" s="299"/>
      <c r="H16" s="299"/>
      <c r="I16" s="281"/>
      <c r="J16" s="1" t="str">
        <f t="shared" si="3"/>
        <v/>
      </c>
      <c r="K16" s="1" t="str">
        <f t="shared" si="4"/>
        <v/>
      </c>
      <c r="L16" s="1" t="str">
        <f t="shared" si="5"/>
        <v/>
      </c>
      <c r="M16" s="1">
        <f t="shared" si="6"/>
        <v>1</v>
      </c>
      <c r="N16" s="1">
        <f t="shared" si="7"/>
        <v>0</v>
      </c>
      <c r="O16" s="1">
        <f t="shared" si="8"/>
        <v>0</v>
      </c>
      <c r="P16" s="1">
        <f t="shared" si="9"/>
        <v>0</v>
      </c>
      <c r="Q16" s="1">
        <f t="shared" si="10"/>
        <v>0</v>
      </c>
      <c r="R16" s="281"/>
      <c r="S16" s="281"/>
      <c r="T16" s="1">
        <f t="shared" si="11"/>
        <v>0</v>
      </c>
    </row>
    <row r="17">
      <c r="A17" s="291"/>
      <c r="B17" s="1" t="str">
        <f t="shared" si="1"/>
        <v/>
      </c>
      <c r="C17" s="281"/>
      <c r="D17" s="281"/>
      <c r="E17" s="1" t="str">
        <f t="shared" si="2"/>
        <v/>
      </c>
      <c r="F17" s="281"/>
      <c r="G17" s="299"/>
      <c r="H17" s="299"/>
      <c r="I17" s="281"/>
      <c r="J17" s="1" t="str">
        <f t="shared" si="3"/>
        <v/>
      </c>
      <c r="K17" s="1" t="str">
        <f t="shared" si="4"/>
        <v/>
      </c>
      <c r="L17" s="1" t="str">
        <f t="shared" si="5"/>
        <v/>
      </c>
      <c r="M17" s="1">
        <f t="shared" si="6"/>
        <v>1</v>
      </c>
      <c r="N17" s="1">
        <f t="shared" si="7"/>
        <v>0</v>
      </c>
      <c r="O17" s="1">
        <f t="shared" si="8"/>
        <v>0</v>
      </c>
      <c r="P17" s="1">
        <f t="shared" si="9"/>
        <v>0</v>
      </c>
      <c r="Q17" s="1">
        <f t="shared" si="10"/>
        <v>0</v>
      </c>
      <c r="R17" s="281"/>
      <c r="S17" s="281"/>
      <c r="T17" s="1">
        <f t="shared" si="11"/>
        <v>0</v>
      </c>
    </row>
    <row r="18">
      <c r="A18" s="291"/>
      <c r="B18" s="1" t="str">
        <f t="shared" si="1"/>
        <v/>
      </c>
      <c r="C18" s="281"/>
      <c r="D18" s="281"/>
      <c r="E18" s="1" t="str">
        <f t="shared" si="2"/>
        <v/>
      </c>
      <c r="F18" s="281"/>
      <c r="G18" s="299"/>
      <c r="H18" s="299"/>
      <c r="I18" s="281"/>
      <c r="J18" s="1" t="str">
        <f t="shared" si="3"/>
        <v/>
      </c>
      <c r="K18" s="1" t="str">
        <f t="shared" si="4"/>
        <v/>
      </c>
      <c r="L18" s="1" t="str">
        <f t="shared" si="5"/>
        <v/>
      </c>
      <c r="M18" s="1">
        <f t="shared" si="6"/>
        <v>1</v>
      </c>
      <c r="N18" s="1">
        <f t="shared" si="7"/>
        <v>0</v>
      </c>
      <c r="O18" s="1">
        <f t="shared" si="8"/>
        <v>0</v>
      </c>
      <c r="P18" s="1">
        <f t="shared" si="9"/>
        <v>0</v>
      </c>
      <c r="Q18" s="1">
        <f t="shared" si="10"/>
        <v>0</v>
      </c>
      <c r="R18" s="281"/>
      <c r="S18" s="281"/>
      <c r="T18" s="1">
        <f t="shared" si="11"/>
        <v>0</v>
      </c>
    </row>
    <row r="19">
      <c r="A19" s="291"/>
      <c r="B19" s="1" t="str">
        <f t="shared" si="1"/>
        <v/>
      </c>
      <c r="C19" s="281"/>
      <c r="D19" s="281"/>
      <c r="E19" s="1" t="str">
        <f t="shared" si="2"/>
        <v/>
      </c>
      <c r="F19" s="281"/>
      <c r="G19" s="299"/>
      <c r="H19" s="299"/>
      <c r="I19" s="281"/>
      <c r="J19" s="1" t="str">
        <f t="shared" si="3"/>
        <v/>
      </c>
      <c r="K19" s="1" t="str">
        <f t="shared" si="4"/>
        <v/>
      </c>
      <c r="L19" s="1" t="str">
        <f t="shared" si="5"/>
        <v/>
      </c>
      <c r="M19" s="1">
        <f t="shared" si="6"/>
        <v>1</v>
      </c>
      <c r="N19" s="1">
        <f t="shared" si="7"/>
        <v>0</v>
      </c>
      <c r="O19" s="1">
        <f t="shared" si="8"/>
        <v>0</v>
      </c>
      <c r="P19" s="1">
        <f t="shared" si="9"/>
        <v>0</v>
      </c>
      <c r="Q19" s="1">
        <f t="shared" si="10"/>
        <v>0</v>
      </c>
      <c r="R19" s="281"/>
      <c r="S19" s="281"/>
      <c r="T19" s="1">
        <f t="shared" si="11"/>
        <v>0</v>
      </c>
    </row>
    <row r="20">
      <c r="A20" s="291"/>
      <c r="B20" s="1" t="str">
        <f t="shared" si="1"/>
        <v/>
      </c>
      <c r="C20" s="281"/>
      <c r="D20" s="281"/>
      <c r="E20" s="1" t="str">
        <f t="shared" si="2"/>
        <v/>
      </c>
      <c r="F20" s="281"/>
      <c r="G20" s="282"/>
      <c r="H20" s="282"/>
      <c r="I20" s="281"/>
      <c r="J20" s="1" t="str">
        <f t="shared" si="3"/>
        <v/>
      </c>
      <c r="K20" s="1" t="str">
        <f t="shared" si="4"/>
        <v/>
      </c>
      <c r="L20" s="1" t="str">
        <f t="shared" si="5"/>
        <v/>
      </c>
      <c r="M20" s="1">
        <f t="shared" si="6"/>
        <v>1</v>
      </c>
      <c r="N20" s="1">
        <f t="shared" si="7"/>
        <v>0</v>
      </c>
      <c r="O20" s="1">
        <f t="shared" si="8"/>
        <v>0</v>
      </c>
      <c r="P20" s="1">
        <f t="shared" si="9"/>
        <v>0</v>
      </c>
      <c r="Q20" s="1">
        <f t="shared" si="10"/>
        <v>0</v>
      </c>
      <c r="R20" s="281"/>
      <c r="S20" s="281"/>
      <c r="T20" s="1">
        <f t="shared" si="11"/>
        <v>0</v>
      </c>
    </row>
    <row r="21" ht="15.75" customHeight="1">
      <c r="A21" s="291"/>
      <c r="B21" s="1" t="str">
        <f t="shared" si="1"/>
        <v/>
      </c>
      <c r="C21" s="281"/>
      <c r="D21" s="281"/>
      <c r="E21" s="1" t="str">
        <f t="shared" si="2"/>
        <v/>
      </c>
      <c r="F21" s="281"/>
      <c r="G21" s="282"/>
      <c r="H21" s="282"/>
      <c r="I21" s="281"/>
      <c r="J21" s="1" t="str">
        <f t="shared" si="3"/>
        <v/>
      </c>
      <c r="K21" s="1" t="str">
        <f t="shared" si="4"/>
        <v/>
      </c>
      <c r="L21" s="1" t="str">
        <f t="shared" si="5"/>
        <v/>
      </c>
      <c r="M21" s="1">
        <f t="shared" si="6"/>
        <v>1</v>
      </c>
      <c r="N21" s="1">
        <f t="shared" si="7"/>
        <v>0</v>
      </c>
      <c r="O21" s="1">
        <f t="shared" si="8"/>
        <v>0</v>
      </c>
      <c r="P21" s="1">
        <f t="shared" si="9"/>
        <v>0</v>
      </c>
      <c r="Q21" s="1">
        <f t="shared" si="10"/>
        <v>0</v>
      </c>
      <c r="R21" s="281"/>
      <c r="S21" s="281"/>
      <c r="T21" s="1">
        <f t="shared" si="11"/>
        <v>0</v>
      </c>
    </row>
    <row r="22" ht="15.75" customHeight="1">
      <c r="A22" s="291"/>
      <c r="B22" s="1" t="str">
        <f t="shared" si="1"/>
        <v/>
      </c>
      <c r="C22" s="281"/>
      <c r="D22" s="281"/>
      <c r="E22" s="1" t="str">
        <f t="shared" si="2"/>
        <v/>
      </c>
      <c r="F22" s="281"/>
      <c r="G22" s="282"/>
      <c r="H22" s="282"/>
      <c r="I22" s="281"/>
      <c r="J22" s="1" t="str">
        <f t="shared" si="3"/>
        <v/>
      </c>
      <c r="K22" s="1" t="str">
        <f t="shared" si="4"/>
        <v/>
      </c>
      <c r="L22" s="1" t="str">
        <f t="shared" si="5"/>
        <v/>
      </c>
      <c r="M22" s="1">
        <f t="shared" si="6"/>
        <v>1</v>
      </c>
      <c r="N22" s="1">
        <f t="shared" si="7"/>
        <v>0</v>
      </c>
      <c r="O22" s="1">
        <f t="shared" si="8"/>
        <v>0</v>
      </c>
      <c r="P22" s="1">
        <f t="shared" si="9"/>
        <v>0</v>
      </c>
      <c r="Q22" s="1">
        <f t="shared" si="10"/>
        <v>0</v>
      </c>
      <c r="R22" s="281"/>
      <c r="S22" s="281"/>
      <c r="T22" s="1">
        <f t="shared" si="11"/>
        <v>0</v>
      </c>
    </row>
    <row r="23" ht="15.75" customHeight="1">
      <c r="A23" s="281"/>
      <c r="B23" s="1" t="str">
        <f t="shared" si="1"/>
        <v/>
      </c>
      <c r="C23" s="281"/>
      <c r="D23" s="281"/>
      <c r="E23" s="1" t="str">
        <f t="shared" si="2"/>
        <v/>
      </c>
      <c r="F23" s="281"/>
      <c r="G23" s="281"/>
      <c r="H23" s="281"/>
      <c r="I23" s="281"/>
      <c r="J23" s="1" t="str">
        <f t="shared" si="3"/>
        <v/>
      </c>
      <c r="K23" s="1" t="str">
        <f t="shared" si="4"/>
        <v/>
      </c>
      <c r="L23" s="1" t="str">
        <f t="shared" si="5"/>
        <v/>
      </c>
      <c r="M23" s="1">
        <f t="shared" si="6"/>
        <v>1</v>
      </c>
      <c r="N23" s="1">
        <f t="shared" si="7"/>
        <v>0</v>
      </c>
      <c r="O23" s="1">
        <f t="shared" si="8"/>
        <v>0</v>
      </c>
      <c r="P23" s="1">
        <f t="shared" si="9"/>
        <v>0</v>
      </c>
      <c r="Q23" s="1">
        <f t="shared" si="10"/>
        <v>0</v>
      </c>
      <c r="R23" s="281"/>
      <c r="S23" s="281"/>
      <c r="T23" s="1">
        <f t="shared" si="11"/>
        <v>0</v>
      </c>
    </row>
    <row r="24" ht="15.75" customHeight="1">
      <c r="A24" s="281"/>
      <c r="B24" s="1" t="str">
        <f t="shared" si="1"/>
        <v/>
      </c>
      <c r="C24" s="281"/>
      <c r="D24" s="281"/>
      <c r="E24" s="1" t="str">
        <f t="shared" si="2"/>
        <v/>
      </c>
      <c r="F24" s="281"/>
      <c r="G24" s="281"/>
      <c r="H24" s="281"/>
      <c r="I24" s="281"/>
      <c r="J24" s="1" t="str">
        <f t="shared" si="3"/>
        <v/>
      </c>
      <c r="K24" s="1" t="str">
        <f t="shared" si="4"/>
        <v/>
      </c>
      <c r="L24" s="1" t="str">
        <f t="shared" si="5"/>
        <v/>
      </c>
      <c r="M24" s="1">
        <f t="shared" si="6"/>
        <v>1</v>
      </c>
      <c r="N24" s="1">
        <f t="shared" si="7"/>
        <v>0</v>
      </c>
      <c r="O24" s="1">
        <f t="shared" si="8"/>
        <v>0</v>
      </c>
      <c r="P24" s="1">
        <f t="shared" si="9"/>
        <v>0</v>
      </c>
      <c r="Q24" s="1">
        <f t="shared" si="10"/>
        <v>0</v>
      </c>
      <c r="R24" s="281"/>
      <c r="S24" s="281"/>
      <c r="T24" s="1">
        <f t="shared" si="11"/>
        <v>0</v>
      </c>
    </row>
    <row r="25" ht="15.75" customHeight="1">
      <c r="A25" s="281"/>
      <c r="B25" s="1" t="str">
        <f t="shared" si="1"/>
        <v/>
      </c>
      <c r="C25" s="281"/>
      <c r="D25" s="281"/>
      <c r="E25" s="1" t="str">
        <f t="shared" si="2"/>
        <v/>
      </c>
      <c r="F25" s="281"/>
      <c r="G25" s="281"/>
      <c r="H25" s="281"/>
      <c r="I25" s="281"/>
      <c r="J25" s="1" t="str">
        <f t="shared" si="3"/>
        <v/>
      </c>
      <c r="K25" s="1" t="str">
        <f t="shared" si="4"/>
        <v/>
      </c>
      <c r="L25" s="1" t="str">
        <f t="shared" si="5"/>
        <v/>
      </c>
      <c r="M25" s="1">
        <f t="shared" si="6"/>
        <v>1</v>
      </c>
      <c r="N25" s="1">
        <f t="shared" si="7"/>
        <v>0</v>
      </c>
      <c r="O25" s="1">
        <f t="shared" si="8"/>
        <v>0</v>
      </c>
      <c r="P25" s="1">
        <f t="shared" si="9"/>
        <v>0</v>
      </c>
      <c r="Q25" s="1">
        <f t="shared" si="10"/>
        <v>0</v>
      </c>
      <c r="R25" s="281"/>
      <c r="S25" s="281"/>
      <c r="T25" s="1">
        <f t="shared" si="11"/>
        <v>0</v>
      </c>
    </row>
    <row r="26" ht="15.75" customHeight="1">
      <c r="A26" s="281"/>
      <c r="B26" s="1" t="str">
        <f t="shared" si="1"/>
        <v/>
      </c>
      <c r="C26" s="281"/>
      <c r="D26" s="281"/>
      <c r="E26" s="1" t="str">
        <f t="shared" si="2"/>
        <v/>
      </c>
      <c r="F26" s="281"/>
      <c r="G26" s="281"/>
      <c r="H26" s="281"/>
      <c r="I26" s="281"/>
      <c r="J26" s="1" t="str">
        <f t="shared" si="3"/>
        <v/>
      </c>
      <c r="K26" s="1" t="str">
        <f t="shared" si="4"/>
        <v/>
      </c>
      <c r="L26" s="1" t="str">
        <f t="shared" si="5"/>
        <v/>
      </c>
      <c r="M26" s="1">
        <f t="shared" si="6"/>
        <v>1</v>
      </c>
      <c r="N26" s="1">
        <f t="shared" si="7"/>
        <v>0</v>
      </c>
      <c r="O26" s="1">
        <f t="shared" si="8"/>
        <v>0</v>
      </c>
      <c r="P26" s="1">
        <f t="shared" si="9"/>
        <v>0</v>
      </c>
      <c r="Q26" s="1">
        <f t="shared" si="10"/>
        <v>0</v>
      </c>
      <c r="R26" s="281"/>
      <c r="S26" s="281"/>
      <c r="T26" s="1">
        <f t="shared" si="11"/>
        <v>0</v>
      </c>
    </row>
    <row r="27" ht="15.75" customHeight="1">
      <c r="A27" s="281"/>
      <c r="B27" s="1" t="str">
        <f t="shared" si="1"/>
        <v/>
      </c>
      <c r="C27" s="281"/>
      <c r="D27" s="281"/>
      <c r="E27" s="1" t="str">
        <f t="shared" si="2"/>
        <v/>
      </c>
      <c r="F27" s="281"/>
      <c r="G27" s="281"/>
      <c r="H27" s="281"/>
      <c r="I27" s="281"/>
      <c r="J27" s="1" t="str">
        <f t="shared" si="3"/>
        <v/>
      </c>
      <c r="K27" s="1" t="str">
        <f t="shared" si="4"/>
        <v/>
      </c>
      <c r="L27" s="1" t="str">
        <f t="shared" si="5"/>
        <v/>
      </c>
      <c r="M27" s="1">
        <f t="shared" si="6"/>
        <v>1</v>
      </c>
      <c r="N27" s="1">
        <f t="shared" si="7"/>
        <v>0</v>
      </c>
      <c r="O27" s="1">
        <f t="shared" si="8"/>
        <v>0</v>
      </c>
      <c r="P27" s="1">
        <f t="shared" si="9"/>
        <v>0</v>
      </c>
      <c r="Q27" s="1">
        <f t="shared" si="10"/>
        <v>0</v>
      </c>
      <c r="R27" s="281"/>
      <c r="S27" s="281"/>
      <c r="T27" s="1">
        <f t="shared" si="11"/>
        <v>0</v>
      </c>
    </row>
    <row r="28" ht="15.75" customHeight="1">
      <c r="A28" s="281"/>
      <c r="B28" s="1" t="str">
        <f t="shared" si="1"/>
        <v/>
      </c>
      <c r="C28" s="281"/>
      <c r="D28" s="281"/>
      <c r="E28" s="1" t="str">
        <f t="shared" si="2"/>
        <v/>
      </c>
      <c r="F28" s="281"/>
      <c r="G28" s="281"/>
      <c r="H28" s="281"/>
      <c r="I28" s="281"/>
      <c r="J28" s="1" t="str">
        <f t="shared" si="3"/>
        <v/>
      </c>
      <c r="K28" s="1" t="str">
        <f t="shared" si="4"/>
        <v/>
      </c>
      <c r="L28" s="1" t="str">
        <f t="shared" si="5"/>
        <v/>
      </c>
      <c r="M28" s="1">
        <f t="shared" si="6"/>
        <v>1</v>
      </c>
      <c r="N28" s="1">
        <f t="shared" si="7"/>
        <v>0</v>
      </c>
      <c r="O28" s="1">
        <f t="shared" si="8"/>
        <v>0</v>
      </c>
      <c r="P28" s="1">
        <f t="shared" si="9"/>
        <v>0</v>
      </c>
      <c r="Q28" s="1">
        <f t="shared" si="10"/>
        <v>0</v>
      </c>
      <c r="R28" s="281"/>
      <c r="S28" s="281"/>
      <c r="T28" s="1">
        <f t="shared" si="11"/>
        <v>0</v>
      </c>
    </row>
    <row r="29" ht="15.75" customHeight="1">
      <c r="A29" s="281"/>
      <c r="B29" s="1" t="str">
        <f t="shared" si="1"/>
        <v/>
      </c>
      <c r="C29" s="281"/>
      <c r="D29" s="281"/>
      <c r="E29" s="1" t="str">
        <f t="shared" si="2"/>
        <v/>
      </c>
      <c r="F29" s="281"/>
      <c r="G29" s="281"/>
      <c r="H29" s="281"/>
      <c r="I29" s="281"/>
      <c r="J29" s="1" t="str">
        <f t="shared" si="3"/>
        <v/>
      </c>
      <c r="K29" s="1" t="str">
        <f t="shared" si="4"/>
        <v/>
      </c>
      <c r="L29" s="1" t="str">
        <f t="shared" si="5"/>
        <v/>
      </c>
      <c r="M29" s="1">
        <f t="shared" si="6"/>
        <v>1</v>
      </c>
      <c r="N29" s="1">
        <f t="shared" si="7"/>
        <v>0</v>
      </c>
      <c r="O29" s="1">
        <f t="shared" si="8"/>
        <v>0</v>
      </c>
      <c r="P29" s="1">
        <f t="shared" si="9"/>
        <v>0</v>
      </c>
      <c r="Q29" s="1">
        <f t="shared" si="10"/>
        <v>0</v>
      </c>
      <c r="R29" s="281"/>
      <c r="S29" s="281"/>
      <c r="T29" s="1">
        <f t="shared" si="11"/>
        <v>0</v>
      </c>
    </row>
    <row r="30" ht="15.75" customHeight="1">
      <c r="A30" s="281"/>
      <c r="B30" s="1" t="str">
        <f t="shared" si="1"/>
        <v/>
      </c>
      <c r="C30" s="281"/>
      <c r="D30" s="281"/>
      <c r="E30" s="1" t="str">
        <f t="shared" si="2"/>
        <v/>
      </c>
      <c r="F30" s="281"/>
      <c r="G30" s="281"/>
      <c r="H30" s="281"/>
      <c r="I30" s="281"/>
      <c r="J30" s="1" t="str">
        <f t="shared" si="3"/>
        <v/>
      </c>
      <c r="K30" s="1" t="str">
        <f t="shared" si="4"/>
        <v/>
      </c>
      <c r="L30" s="1" t="str">
        <f t="shared" si="5"/>
        <v/>
      </c>
      <c r="M30" s="1">
        <f t="shared" si="6"/>
        <v>1</v>
      </c>
      <c r="N30" s="1">
        <f t="shared" si="7"/>
        <v>0</v>
      </c>
      <c r="O30" s="1">
        <f t="shared" si="8"/>
        <v>0</v>
      </c>
      <c r="P30" s="1">
        <f t="shared" si="9"/>
        <v>0</v>
      </c>
      <c r="Q30" s="1">
        <f t="shared" si="10"/>
        <v>0</v>
      </c>
      <c r="R30" s="281"/>
      <c r="S30" s="281"/>
      <c r="T30" s="1">
        <f t="shared" si="11"/>
        <v>0</v>
      </c>
    </row>
    <row r="31" ht="15.75" customHeight="1">
      <c r="A31" s="281"/>
      <c r="B31" s="1" t="str">
        <f t="shared" si="1"/>
        <v/>
      </c>
      <c r="C31" s="281"/>
      <c r="D31" s="281"/>
      <c r="E31" s="1" t="str">
        <f t="shared" si="2"/>
        <v/>
      </c>
      <c r="F31" s="281"/>
      <c r="G31" s="281"/>
      <c r="H31" s="281"/>
      <c r="I31" s="281"/>
      <c r="J31" s="1" t="str">
        <f t="shared" si="3"/>
        <v/>
      </c>
      <c r="K31" s="1" t="str">
        <f t="shared" si="4"/>
        <v/>
      </c>
      <c r="L31" s="1" t="str">
        <f t="shared" si="5"/>
        <v/>
      </c>
      <c r="M31" s="1">
        <f t="shared" si="6"/>
        <v>1</v>
      </c>
      <c r="N31" s="1">
        <f t="shared" si="7"/>
        <v>0</v>
      </c>
      <c r="O31" s="1">
        <f t="shared" si="8"/>
        <v>0</v>
      </c>
      <c r="P31" s="1">
        <f t="shared" si="9"/>
        <v>0</v>
      </c>
      <c r="Q31" s="1">
        <f t="shared" si="10"/>
        <v>0</v>
      </c>
      <c r="R31" s="281"/>
      <c r="S31" s="281"/>
      <c r="T31" s="1">
        <f t="shared" si="11"/>
        <v>0</v>
      </c>
    </row>
    <row r="32" ht="15.75" customHeight="1">
      <c r="A32" s="281"/>
      <c r="B32" s="1" t="str">
        <f t="shared" si="1"/>
        <v/>
      </c>
      <c r="C32" s="281"/>
      <c r="D32" s="281"/>
      <c r="E32" s="1" t="str">
        <f t="shared" si="2"/>
        <v/>
      </c>
      <c r="F32" s="281"/>
      <c r="G32" s="281"/>
      <c r="H32" s="281"/>
      <c r="I32" s="281"/>
      <c r="J32" s="1" t="str">
        <f t="shared" si="3"/>
        <v/>
      </c>
      <c r="K32" s="1" t="str">
        <f t="shared" si="4"/>
        <v/>
      </c>
      <c r="L32" s="1" t="str">
        <f t="shared" si="5"/>
        <v/>
      </c>
      <c r="M32" s="1">
        <f t="shared" si="6"/>
        <v>1</v>
      </c>
      <c r="N32" s="1">
        <f t="shared" si="7"/>
        <v>0</v>
      </c>
      <c r="O32" s="1">
        <f t="shared" si="8"/>
        <v>0</v>
      </c>
      <c r="P32" s="1">
        <f t="shared" si="9"/>
        <v>0</v>
      </c>
      <c r="Q32" s="1">
        <f t="shared" si="10"/>
        <v>0</v>
      </c>
      <c r="R32" s="281"/>
      <c r="S32" s="281"/>
      <c r="T32" s="1">
        <f t="shared" si="11"/>
        <v>0</v>
      </c>
    </row>
    <row r="33" ht="15.75" customHeight="1">
      <c r="A33" s="281"/>
      <c r="B33" s="1" t="str">
        <f t="shared" si="1"/>
        <v/>
      </c>
      <c r="C33" s="281"/>
      <c r="D33" s="281"/>
      <c r="E33" s="1" t="str">
        <f t="shared" si="2"/>
        <v/>
      </c>
      <c r="F33" s="281"/>
      <c r="G33" s="281"/>
      <c r="H33" s="281"/>
      <c r="I33" s="281"/>
      <c r="J33" s="1" t="str">
        <f t="shared" si="3"/>
        <v/>
      </c>
      <c r="K33" s="1" t="str">
        <f t="shared" si="4"/>
        <v/>
      </c>
      <c r="L33" s="1" t="str">
        <f t="shared" si="5"/>
        <v/>
      </c>
      <c r="M33" s="1">
        <f t="shared" si="6"/>
        <v>1</v>
      </c>
      <c r="N33" s="1">
        <f t="shared" si="7"/>
        <v>0</v>
      </c>
      <c r="O33" s="1">
        <f t="shared" si="8"/>
        <v>0</v>
      </c>
      <c r="P33" s="1">
        <f t="shared" si="9"/>
        <v>0</v>
      </c>
      <c r="Q33" s="1">
        <f t="shared" si="10"/>
        <v>0</v>
      </c>
      <c r="R33" s="281"/>
      <c r="S33" s="281"/>
      <c r="T33" s="1">
        <f t="shared" si="11"/>
        <v>0</v>
      </c>
    </row>
    <row r="34" ht="15.75" customHeight="1">
      <c r="A34" s="281"/>
      <c r="B34" s="1" t="str">
        <f t="shared" si="1"/>
        <v/>
      </c>
      <c r="C34" s="281"/>
      <c r="D34" s="281"/>
      <c r="E34" s="1" t="str">
        <f t="shared" si="2"/>
        <v/>
      </c>
      <c r="F34" s="281"/>
      <c r="G34" s="281"/>
      <c r="H34" s="281"/>
      <c r="I34" s="281"/>
      <c r="J34" s="1" t="str">
        <f t="shared" si="3"/>
        <v/>
      </c>
      <c r="K34" s="1" t="str">
        <f t="shared" si="4"/>
        <v/>
      </c>
      <c r="L34" s="1" t="str">
        <f t="shared" si="5"/>
        <v/>
      </c>
      <c r="M34" s="1">
        <f t="shared" si="6"/>
        <v>1</v>
      </c>
      <c r="N34" s="1">
        <f t="shared" si="7"/>
        <v>0</v>
      </c>
      <c r="O34" s="1">
        <f t="shared" si="8"/>
        <v>0</v>
      </c>
      <c r="P34" s="1">
        <f t="shared" si="9"/>
        <v>0</v>
      </c>
      <c r="Q34" s="1">
        <f t="shared" si="10"/>
        <v>0</v>
      </c>
      <c r="R34" s="281"/>
      <c r="S34" s="281"/>
      <c r="T34" s="1">
        <f t="shared" si="11"/>
        <v>0</v>
      </c>
    </row>
    <row r="35" ht="15.75" customHeight="1">
      <c r="A35" s="281"/>
      <c r="B35" s="1" t="str">
        <f t="shared" si="1"/>
        <v/>
      </c>
      <c r="C35" s="281"/>
      <c r="D35" s="281"/>
      <c r="E35" s="1" t="str">
        <f t="shared" si="2"/>
        <v/>
      </c>
      <c r="F35" s="281"/>
      <c r="G35" s="281"/>
      <c r="H35" s="281"/>
      <c r="I35" s="281"/>
      <c r="J35" s="1" t="str">
        <f t="shared" si="3"/>
        <v/>
      </c>
      <c r="K35" s="1" t="str">
        <f t="shared" si="4"/>
        <v/>
      </c>
      <c r="L35" s="1" t="str">
        <f t="shared" si="5"/>
        <v/>
      </c>
      <c r="M35" s="1">
        <f t="shared" si="6"/>
        <v>1</v>
      </c>
      <c r="N35" s="1">
        <f t="shared" si="7"/>
        <v>0</v>
      </c>
      <c r="O35" s="1">
        <f t="shared" si="8"/>
        <v>0</v>
      </c>
      <c r="P35" s="1">
        <f t="shared" si="9"/>
        <v>0</v>
      </c>
      <c r="Q35" s="1">
        <f t="shared" si="10"/>
        <v>0</v>
      </c>
      <c r="R35" s="281"/>
      <c r="S35" s="281"/>
      <c r="T35" s="1">
        <f t="shared" si="11"/>
        <v>0</v>
      </c>
    </row>
    <row r="36" ht="15.75" customHeight="1">
      <c r="A36" s="281"/>
      <c r="B36" s="1" t="str">
        <f t="shared" si="1"/>
        <v/>
      </c>
      <c r="C36" s="281"/>
      <c r="D36" s="281"/>
      <c r="E36" s="1" t="str">
        <f t="shared" si="2"/>
        <v/>
      </c>
      <c r="F36" s="281"/>
      <c r="G36" s="281"/>
      <c r="H36" s="281"/>
      <c r="I36" s="281"/>
      <c r="J36" s="1" t="str">
        <f t="shared" si="3"/>
        <v/>
      </c>
      <c r="K36" s="1" t="str">
        <f t="shared" si="4"/>
        <v/>
      </c>
      <c r="L36" s="1" t="str">
        <f t="shared" si="5"/>
        <v/>
      </c>
      <c r="M36" s="1">
        <f t="shared" si="6"/>
        <v>1</v>
      </c>
      <c r="N36" s="1">
        <f t="shared" si="7"/>
        <v>0</v>
      </c>
      <c r="O36" s="1">
        <f t="shared" si="8"/>
        <v>0</v>
      </c>
      <c r="P36" s="1">
        <f t="shared" si="9"/>
        <v>0</v>
      </c>
      <c r="Q36" s="1">
        <f t="shared" si="10"/>
        <v>0</v>
      </c>
      <c r="R36" s="281"/>
      <c r="S36" s="281"/>
      <c r="T36" s="1">
        <f t="shared" si="11"/>
        <v>0</v>
      </c>
    </row>
    <row r="37" ht="15.75" customHeight="1">
      <c r="A37" s="281"/>
      <c r="B37" s="1" t="str">
        <f t="shared" si="1"/>
        <v/>
      </c>
      <c r="C37" s="281"/>
      <c r="D37" s="281"/>
      <c r="E37" s="1" t="str">
        <f t="shared" si="2"/>
        <v/>
      </c>
      <c r="F37" s="281"/>
      <c r="G37" s="281"/>
      <c r="H37" s="281"/>
      <c r="I37" s="281"/>
      <c r="J37" s="1" t="str">
        <f t="shared" si="3"/>
        <v/>
      </c>
      <c r="K37" s="1" t="str">
        <f t="shared" si="4"/>
        <v/>
      </c>
      <c r="L37" s="1" t="str">
        <f t="shared" si="5"/>
        <v/>
      </c>
      <c r="M37" s="1">
        <f t="shared" si="6"/>
        <v>1</v>
      </c>
      <c r="N37" s="1">
        <f t="shared" si="7"/>
        <v>0</v>
      </c>
      <c r="O37" s="1">
        <f t="shared" si="8"/>
        <v>0</v>
      </c>
      <c r="P37" s="1">
        <f t="shared" si="9"/>
        <v>0</v>
      </c>
      <c r="Q37" s="1">
        <f t="shared" si="10"/>
        <v>0</v>
      </c>
      <c r="R37" s="281"/>
      <c r="S37" s="281"/>
      <c r="T37" s="1">
        <f t="shared" si="11"/>
        <v>0</v>
      </c>
    </row>
    <row r="38" ht="15.75" customHeight="1">
      <c r="A38" s="281"/>
      <c r="B38" s="1" t="str">
        <f t="shared" si="1"/>
        <v/>
      </c>
      <c r="C38" s="281"/>
      <c r="D38" s="281"/>
      <c r="E38" s="1" t="str">
        <f t="shared" si="2"/>
        <v/>
      </c>
      <c r="F38" s="281"/>
      <c r="G38" s="281"/>
      <c r="H38" s="281"/>
      <c r="I38" s="281"/>
      <c r="J38" s="1" t="str">
        <f t="shared" si="3"/>
        <v/>
      </c>
      <c r="K38" s="1" t="str">
        <f t="shared" si="4"/>
        <v/>
      </c>
      <c r="L38" s="1" t="str">
        <f t="shared" si="5"/>
        <v/>
      </c>
      <c r="M38" s="1">
        <f t="shared" si="6"/>
        <v>1</v>
      </c>
      <c r="N38" s="1">
        <f t="shared" si="7"/>
        <v>0</v>
      </c>
      <c r="O38" s="1">
        <f t="shared" si="8"/>
        <v>0</v>
      </c>
      <c r="P38" s="1">
        <f t="shared" si="9"/>
        <v>0</v>
      </c>
      <c r="Q38" s="1">
        <f t="shared" si="10"/>
        <v>0</v>
      </c>
      <c r="R38" s="281"/>
      <c r="S38" s="281"/>
      <c r="T38" s="1">
        <f t="shared" si="11"/>
        <v>0</v>
      </c>
    </row>
    <row r="39" ht="15.75" customHeight="1">
      <c r="A39" s="281"/>
      <c r="B39" s="1" t="str">
        <f t="shared" si="1"/>
        <v/>
      </c>
      <c r="C39" s="281"/>
      <c r="D39" s="281"/>
      <c r="E39" s="1" t="str">
        <f t="shared" si="2"/>
        <v/>
      </c>
      <c r="F39" s="281"/>
      <c r="G39" s="281"/>
      <c r="H39" s="281"/>
      <c r="I39" s="281"/>
      <c r="J39" s="1" t="str">
        <f t="shared" si="3"/>
        <v/>
      </c>
      <c r="K39" s="1" t="str">
        <f t="shared" si="4"/>
        <v/>
      </c>
      <c r="L39" s="1" t="str">
        <f t="shared" si="5"/>
        <v/>
      </c>
      <c r="M39" s="1">
        <f t="shared" si="6"/>
        <v>1</v>
      </c>
      <c r="N39" s="1">
        <f t="shared" si="7"/>
        <v>0</v>
      </c>
      <c r="O39" s="1">
        <f t="shared" si="8"/>
        <v>0</v>
      </c>
      <c r="P39" s="1">
        <f t="shared" si="9"/>
        <v>0</v>
      </c>
      <c r="Q39" s="1">
        <f t="shared" si="10"/>
        <v>0</v>
      </c>
      <c r="R39" s="281"/>
      <c r="S39" s="281"/>
      <c r="T39" s="1">
        <f t="shared" si="11"/>
        <v>0</v>
      </c>
    </row>
    <row r="40" ht="15.75" customHeight="1">
      <c r="A40" s="281"/>
      <c r="B40" s="1" t="str">
        <f t="shared" si="1"/>
        <v/>
      </c>
      <c r="C40" s="281"/>
      <c r="D40" s="281"/>
      <c r="E40" s="1" t="str">
        <f t="shared" si="2"/>
        <v/>
      </c>
      <c r="F40" s="281"/>
      <c r="G40" s="281"/>
      <c r="H40" s="281"/>
      <c r="I40" s="281"/>
      <c r="J40" s="1" t="str">
        <f t="shared" si="3"/>
        <v/>
      </c>
      <c r="K40" s="1" t="str">
        <f t="shared" si="4"/>
        <v/>
      </c>
      <c r="L40" s="1" t="str">
        <f t="shared" si="5"/>
        <v/>
      </c>
      <c r="M40" s="1">
        <f t="shared" si="6"/>
        <v>1</v>
      </c>
      <c r="N40" s="1">
        <f t="shared" si="7"/>
        <v>0</v>
      </c>
      <c r="O40" s="1">
        <f t="shared" si="8"/>
        <v>0</v>
      </c>
      <c r="P40" s="1">
        <f t="shared" si="9"/>
        <v>0</v>
      </c>
      <c r="Q40" s="1">
        <f t="shared" si="10"/>
        <v>0</v>
      </c>
      <c r="R40" s="281"/>
      <c r="S40" s="281"/>
      <c r="T40" s="1">
        <f t="shared" si="11"/>
        <v>0</v>
      </c>
    </row>
    <row r="41" ht="15.75" customHeight="1">
      <c r="A41" s="281"/>
      <c r="B41" s="1" t="str">
        <f t="shared" si="1"/>
        <v/>
      </c>
      <c r="C41" s="281"/>
      <c r="D41" s="281"/>
      <c r="E41" s="1" t="str">
        <f t="shared" si="2"/>
        <v/>
      </c>
      <c r="F41" s="281"/>
      <c r="G41" s="281"/>
      <c r="H41" s="281"/>
      <c r="I41" s="281"/>
      <c r="J41" s="1" t="str">
        <f t="shared" si="3"/>
        <v/>
      </c>
      <c r="K41" s="1" t="str">
        <f t="shared" si="4"/>
        <v/>
      </c>
      <c r="L41" s="1" t="str">
        <f t="shared" si="5"/>
        <v/>
      </c>
      <c r="M41" s="1">
        <f t="shared" si="6"/>
        <v>1</v>
      </c>
      <c r="N41" s="1">
        <f t="shared" si="7"/>
        <v>0</v>
      </c>
      <c r="O41" s="1">
        <f t="shared" si="8"/>
        <v>0</v>
      </c>
      <c r="P41" s="1">
        <f t="shared" si="9"/>
        <v>0</v>
      </c>
      <c r="Q41" s="1">
        <f t="shared" si="10"/>
        <v>0</v>
      </c>
      <c r="R41" s="281"/>
      <c r="S41" s="281"/>
      <c r="T41" s="1">
        <f t="shared" si="11"/>
        <v>0</v>
      </c>
    </row>
    <row r="42" ht="15.75" customHeight="1">
      <c r="A42" s="281"/>
      <c r="B42" s="1" t="str">
        <f t="shared" si="1"/>
        <v/>
      </c>
      <c r="C42" s="281"/>
      <c r="D42" s="281"/>
      <c r="E42" s="1" t="str">
        <f t="shared" si="2"/>
        <v/>
      </c>
      <c r="F42" s="281"/>
      <c r="G42" s="281"/>
      <c r="H42" s="281"/>
      <c r="I42" s="281"/>
      <c r="J42" s="1" t="str">
        <f t="shared" si="3"/>
        <v/>
      </c>
      <c r="K42" s="1" t="str">
        <f t="shared" si="4"/>
        <v/>
      </c>
      <c r="L42" s="1" t="str">
        <f t="shared" si="5"/>
        <v/>
      </c>
      <c r="M42" s="1">
        <f t="shared" si="6"/>
        <v>1</v>
      </c>
      <c r="N42" s="1">
        <f t="shared" si="7"/>
        <v>0</v>
      </c>
      <c r="O42" s="1">
        <f t="shared" si="8"/>
        <v>0</v>
      </c>
      <c r="P42" s="1">
        <f t="shared" si="9"/>
        <v>0</v>
      </c>
      <c r="Q42" s="1">
        <f t="shared" si="10"/>
        <v>0</v>
      </c>
      <c r="R42" s="281"/>
      <c r="S42" s="281"/>
      <c r="T42" s="1">
        <f t="shared" si="11"/>
        <v>0</v>
      </c>
    </row>
    <row r="43" ht="15.75" customHeight="1">
      <c r="A43" s="281"/>
      <c r="B43" s="1" t="str">
        <f t="shared" si="1"/>
        <v/>
      </c>
      <c r="C43" s="281"/>
      <c r="D43" s="281"/>
      <c r="E43" s="1" t="str">
        <f t="shared" si="2"/>
        <v/>
      </c>
      <c r="F43" s="281"/>
      <c r="G43" s="281"/>
      <c r="H43" s="281"/>
      <c r="I43" s="281"/>
      <c r="J43" s="1" t="str">
        <f t="shared" si="3"/>
        <v/>
      </c>
      <c r="K43" s="1" t="str">
        <f t="shared" si="4"/>
        <v/>
      </c>
      <c r="L43" s="1" t="str">
        <f t="shared" si="5"/>
        <v/>
      </c>
      <c r="M43" s="1">
        <f t="shared" si="6"/>
        <v>1</v>
      </c>
      <c r="N43" s="1">
        <f t="shared" si="7"/>
        <v>0</v>
      </c>
      <c r="O43" s="1">
        <f t="shared" si="8"/>
        <v>0</v>
      </c>
      <c r="P43" s="1">
        <f t="shared" si="9"/>
        <v>0</v>
      </c>
      <c r="Q43" s="1">
        <f t="shared" si="10"/>
        <v>0</v>
      </c>
      <c r="R43" s="281"/>
      <c r="S43" s="281"/>
      <c r="T43" s="1">
        <f t="shared" si="11"/>
        <v>0</v>
      </c>
    </row>
    <row r="44" ht="15.75" customHeight="1">
      <c r="A44" s="281"/>
      <c r="B44" s="1" t="str">
        <f t="shared" si="1"/>
        <v/>
      </c>
      <c r="C44" s="281"/>
      <c r="D44" s="281"/>
      <c r="E44" s="1" t="str">
        <f t="shared" si="2"/>
        <v/>
      </c>
      <c r="F44" s="281"/>
      <c r="G44" s="281"/>
      <c r="H44" s="281"/>
      <c r="I44" s="281"/>
      <c r="J44" s="1" t="str">
        <f t="shared" si="3"/>
        <v/>
      </c>
      <c r="K44" s="1" t="str">
        <f t="shared" si="4"/>
        <v/>
      </c>
      <c r="L44" s="1" t="str">
        <f t="shared" si="5"/>
        <v/>
      </c>
      <c r="M44" s="1">
        <f t="shared" si="6"/>
        <v>1</v>
      </c>
      <c r="N44" s="1">
        <f t="shared" si="7"/>
        <v>0</v>
      </c>
      <c r="O44" s="1">
        <f t="shared" si="8"/>
        <v>0</v>
      </c>
      <c r="P44" s="1">
        <f t="shared" si="9"/>
        <v>0</v>
      </c>
      <c r="Q44" s="1">
        <f t="shared" si="10"/>
        <v>0</v>
      </c>
      <c r="R44" s="281"/>
      <c r="S44" s="281"/>
      <c r="T44" s="1">
        <f t="shared" si="11"/>
        <v>0</v>
      </c>
    </row>
    <row r="45" ht="15.75" customHeight="1">
      <c r="A45" s="281"/>
      <c r="B45" s="1" t="str">
        <f t="shared" si="1"/>
        <v/>
      </c>
      <c r="C45" s="281"/>
      <c r="D45" s="281"/>
      <c r="E45" s="1" t="str">
        <f t="shared" si="2"/>
        <v/>
      </c>
      <c r="F45" s="281"/>
      <c r="G45" s="281"/>
      <c r="H45" s="281"/>
      <c r="I45" s="281"/>
      <c r="J45" s="1" t="str">
        <f t="shared" si="3"/>
        <v/>
      </c>
      <c r="K45" s="1" t="str">
        <f t="shared" si="4"/>
        <v/>
      </c>
      <c r="L45" s="1" t="str">
        <f t="shared" si="5"/>
        <v/>
      </c>
      <c r="M45" s="1">
        <f t="shared" si="6"/>
        <v>1</v>
      </c>
      <c r="N45" s="1">
        <f t="shared" si="7"/>
        <v>0</v>
      </c>
      <c r="O45" s="1">
        <f t="shared" si="8"/>
        <v>0</v>
      </c>
      <c r="P45" s="1">
        <f t="shared" si="9"/>
        <v>0</v>
      </c>
      <c r="Q45" s="1">
        <f t="shared" si="10"/>
        <v>0</v>
      </c>
      <c r="R45" s="281"/>
      <c r="S45" s="281"/>
      <c r="T45" s="1">
        <f t="shared" si="11"/>
        <v>0</v>
      </c>
    </row>
    <row r="46" ht="15.75" customHeight="1">
      <c r="A46" s="281"/>
      <c r="B46" s="1" t="str">
        <f t="shared" si="1"/>
        <v/>
      </c>
      <c r="C46" s="281"/>
      <c r="D46" s="281"/>
      <c r="E46" s="1" t="str">
        <f t="shared" si="2"/>
        <v/>
      </c>
      <c r="F46" s="281"/>
      <c r="G46" s="281"/>
      <c r="H46" s="281"/>
      <c r="I46" s="281"/>
      <c r="J46" s="1" t="str">
        <f t="shared" si="3"/>
        <v/>
      </c>
      <c r="K46" s="1" t="str">
        <f t="shared" si="4"/>
        <v/>
      </c>
      <c r="L46" s="1" t="str">
        <f t="shared" si="5"/>
        <v/>
      </c>
      <c r="M46" s="1">
        <f t="shared" si="6"/>
        <v>1</v>
      </c>
      <c r="N46" s="1">
        <f t="shared" si="7"/>
        <v>0</v>
      </c>
      <c r="O46" s="1">
        <f t="shared" si="8"/>
        <v>0</v>
      </c>
      <c r="P46" s="1">
        <f t="shared" si="9"/>
        <v>0</v>
      </c>
      <c r="Q46" s="1">
        <f t="shared" si="10"/>
        <v>0</v>
      </c>
      <c r="R46" s="281"/>
      <c r="S46" s="281"/>
      <c r="T46" s="1">
        <f t="shared" si="11"/>
        <v>0</v>
      </c>
    </row>
    <row r="47" ht="15.75" customHeight="1">
      <c r="A47" s="281"/>
      <c r="B47" s="1" t="str">
        <f t="shared" si="1"/>
        <v/>
      </c>
      <c r="C47" s="281"/>
      <c r="D47" s="281"/>
      <c r="E47" s="1" t="str">
        <f t="shared" si="2"/>
        <v/>
      </c>
      <c r="F47" s="281"/>
      <c r="G47" s="281"/>
      <c r="H47" s="281"/>
      <c r="I47" s="281"/>
      <c r="J47" s="1" t="str">
        <f t="shared" si="3"/>
        <v/>
      </c>
      <c r="K47" s="1" t="str">
        <f t="shared" si="4"/>
        <v/>
      </c>
      <c r="L47" s="1" t="str">
        <f t="shared" si="5"/>
        <v/>
      </c>
      <c r="M47" s="1">
        <f t="shared" si="6"/>
        <v>1</v>
      </c>
      <c r="N47" s="1">
        <f t="shared" si="7"/>
        <v>0</v>
      </c>
      <c r="O47" s="1">
        <f t="shared" si="8"/>
        <v>0</v>
      </c>
      <c r="P47" s="1">
        <f t="shared" si="9"/>
        <v>0</v>
      </c>
      <c r="Q47" s="1">
        <f t="shared" si="10"/>
        <v>0</v>
      </c>
      <c r="R47" s="281"/>
      <c r="S47" s="281"/>
      <c r="T47" s="1">
        <f t="shared" si="11"/>
        <v>0</v>
      </c>
    </row>
    <row r="48" ht="15.75" customHeight="1">
      <c r="A48" s="281"/>
      <c r="B48" s="1" t="str">
        <f t="shared" si="1"/>
        <v/>
      </c>
      <c r="C48" s="281"/>
      <c r="D48" s="281"/>
      <c r="E48" s="1" t="str">
        <f t="shared" si="2"/>
        <v/>
      </c>
      <c r="F48" s="281"/>
      <c r="G48" s="281"/>
      <c r="H48" s="281"/>
      <c r="I48" s="281"/>
      <c r="J48" s="1" t="str">
        <f t="shared" si="3"/>
        <v/>
      </c>
      <c r="K48" s="1" t="str">
        <f t="shared" si="4"/>
        <v/>
      </c>
      <c r="L48" s="1" t="str">
        <f t="shared" si="5"/>
        <v/>
      </c>
      <c r="M48" s="1">
        <f t="shared" si="6"/>
        <v>1</v>
      </c>
      <c r="N48" s="1">
        <f t="shared" si="7"/>
        <v>0</v>
      </c>
      <c r="O48" s="1">
        <f t="shared" si="8"/>
        <v>0</v>
      </c>
      <c r="P48" s="1">
        <f t="shared" si="9"/>
        <v>0</v>
      </c>
      <c r="Q48" s="1">
        <f t="shared" si="10"/>
        <v>0</v>
      </c>
      <c r="R48" s="281"/>
      <c r="S48" s="281"/>
      <c r="T48" s="1">
        <f t="shared" si="11"/>
        <v>0</v>
      </c>
    </row>
    <row r="49" ht="15.75" customHeight="1">
      <c r="A49" s="281"/>
      <c r="B49" s="1" t="str">
        <f t="shared" si="1"/>
        <v/>
      </c>
      <c r="C49" s="281"/>
      <c r="D49" s="281"/>
      <c r="E49" s="1" t="str">
        <f t="shared" si="2"/>
        <v/>
      </c>
      <c r="F49" s="281"/>
      <c r="G49" s="281"/>
      <c r="H49" s="281"/>
      <c r="I49" s="281"/>
      <c r="J49" s="1" t="str">
        <f t="shared" si="3"/>
        <v/>
      </c>
      <c r="K49" s="1" t="str">
        <f t="shared" si="4"/>
        <v/>
      </c>
      <c r="L49" s="1" t="str">
        <f t="shared" si="5"/>
        <v/>
      </c>
      <c r="M49" s="1">
        <f t="shared" si="6"/>
        <v>1</v>
      </c>
      <c r="N49" s="1">
        <f t="shared" si="7"/>
        <v>0</v>
      </c>
      <c r="O49" s="1">
        <f t="shared" si="8"/>
        <v>0</v>
      </c>
      <c r="P49" s="1">
        <f t="shared" si="9"/>
        <v>0</v>
      </c>
      <c r="Q49" s="1">
        <f t="shared" si="10"/>
        <v>0</v>
      </c>
      <c r="R49" s="281"/>
      <c r="S49" s="281"/>
      <c r="T49" s="1">
        <f t="shared" si="11"/>
        <v>0</v>
      </c>
    </row>
    <row r="50" ht="15.75" customHeight="1">
      <c r="A50" s="281"/>
      <c r="B50" s="1" t="str">
        <f t="shared" si="1"/>
        <v/>
      </c>
      <c r="C50" s="281"/>
      <c r="D50" s="281"/>
      <c r="E50" s="1" t="str">
        <f t="shared" si="2"/>
        <v/>
      </c>
      <c r="F50" s="281"/>
      <c r="G50" s="281"/>
      <c r="H50" s="281"/>
      <c r="I50" s="281"/>
      <c r="J50" s="1" t="str">
        <f t="shared" si="3"/>
        <v/>
      </c>
      <c r="K50" s="1" t="str">
        <f t="shared" si="4"/>
        <v/>
      </c>
      <c r="L50" s="1" t="str">
        <f t="shared" si="5"/>
        <v/>
      </c>
      <c r="M50" s="1">
        <f t="shared" si="6"/>
        <v>1</v>
      </c>
      <c r="N50" s="1">
        <f t="shared" si="7"/>
        <v>0</v>
      </c>
      <c r="O50" s="1">
        <f t="shared" si="8"/>
        <v>0</v>
      </c>
      <c r="P50" s="1">
        <f t="shared" si="9"/>
        <v>0</v>
      </c>
      <c r="Q50" s="1">
        <f t="shared" si="10"/>
        <v>0</v>
      </c>
      <c r="R50" s="281"/>
      <c r="S50" s="281"/>
      <c r="T50" s="1">
        <f t="shared" si="11"/>
        <v>0</v>
      </c>
    </row>
    <row r="51" ht="15.75" customHeight="1">
      <c r="A51" s="281"/>
      <c r="B51" s="1" t="str">
        <f t="shared" si="1"/>
        <v/>
      </c>
      <c r="C51" s="281"/>
      <c r="D51" s="281"/>
      <c r="E51" s="1" t="str">
        <f t="shared" si="2"/>
        <v/>
      </c>
      <c r="F51" s="281"/>
      <c r="G51" s="281"/>
      <c r="H51" s="281"/>
      <c r="I51" s="281"/>
      <c r="J51" s="1" t="str">
        <f t="shared" si="3"/>
        <v/>
      </c>
      <c r="K51" s="1" t="str">
        <f t="shared" si="4"/>
        <v/>
      </c>
      <c r="L51" s="1" t="str">
        <f t="shared" si="5"/>
        <v/>
      </c>
      <c r="M51" s="1">
        <f t="shared" si="6"/>
        <v>1</v>
      </c>
      <c r="N51" s="1">
        <f t="shared" si="7"/>
        <v>0</v>
      </c>
      <c r="O51" s="1">
        <f t="shared" si="8"/>
        <v>0</v>
      </c>
      <c r="P51" s="1">
        <f t="shared" si="9"/>
        <v>0</v>
      </c>
      <c r="Q51" s="1">
        <f t="shared" si="10"/>
        <v>0</v>
      </c>
      <c r="R51" s="281"/>
      <c r="S51" s="281"/>
      <c r="T51" s="1">
        <f t="shared" si="11"/>
        <v>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c r="A177" s="281"/>
      <c r="B177" s="1" t="str">
        <f t="shared" si="1"/>
        <v/>
      </c>
      <c r="C177" s="281"/>
      <c r="D177" s="281"/>
      <c r="E177" s="1" t="str">
        <f t="shared" si="2"/>
        <v/>
      </c>
      <c r="F177" s="281"/>
      <c r="G177" s="281"/>
      <c r="H177" s="281"/>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1"/>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7">
      <formula1>"FL,Reach,OP,Swing"</formula1>
    </dataValidation>
  </dataValidations>
  <printOptions/>
  <pageMargins bottom="1.0" footer="0.0" header="0.0" left="0.75" right="0.75" top="1.0"/>
  <pageSetup paperSize="9" orientation="portrait"/>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6.43"/>
    <col customWidth="1" min="15" max="26" width="8.43"/>
  </cols>
  <sheetData>
    <row r="1">
      <c r="A1" s="1" t="s">
        <v>603</v>
      </c>
      <c r="B1" s="242" t="s">
        <v>695</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Gonzaleznj7'!$B$8:$B$177,B8)=0),1,0))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Gonzaleznj7'!$B$8:$B$177,B9)=0),1,0))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Gonzaleznj7'!$B$8:$B$177,B10)=0),1,0))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Gonzaleznj7'!$B$8:$B$177,B11)=0),1,0))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Gonzaleznj7'!$B$8:$B$177,B12)=0),1,0))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Gonzaleznj7'!$B$8:$B$177,B13)=0),1,0))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Gonzaleznj7'!$B$8:$B$177,B14)=0),1,0))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Gonzaleznj7'!$B$8:$B$177,B15)=0),1,0))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Gonzaleznj7'!$B$8:$B$177,B16)=0),1,0))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Gonzaleznj7'!$B$8:$B$177,B17)=0),1,0))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Gonzaleznj7'!$B$8:$B$177,B18)=0),1,0))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Gonzaleznj7'!$B$8:$B$177,B19)=0),1,0))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Gonzaleznj7'!$B$8:$B$177,B20)=0),1,0))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Gonzaleznj7'!$B$8:$B$177,B21)=0),1,0))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Gonzaleznj7'!$B$8:$B$177,B22)=0),1,0))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Gonzaleznj7'!$B$8:$B$177,B23)=0),1,0))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Gonzaleznj7'!$B$8:$B$177,B24)=0),1,0))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Gonzaleznj7'!$B$8:$B$177,B25)=0),1,0))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Gonzaleznj7'!$B$8:$B$177,B26)=0),1,0))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Gonzaleznj7'!$B$8:$B$177,B27)=0),1,0))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Gonzaleznj7'!$B$8:$B$177,B28)=0),1,0))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Gonzaleznj7'!$B$8:$B$177,B29)=0),1,0))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Gonzaleznj7'!$B$8:$B$177,B30)=0),1,0))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Gonzaleznj7'!$B$8:$B$177,B31)=0),1,0))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Gonzaleznj7'!$B$8:$B$177,B32)=0),1,0))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Gonzaleznj7'!$B$8:$B$177,B33)=0),1,0))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Gonzaleznj7'!$B$8:$B$177,B34)=0),1,0))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Gonzaleznj7'!$B$8:$B$177,B35)=0),1,0))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Gonzaleznj7'!$B$8:$B$177,B36)=0),1,0))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Gonzaleznj7'!$B$8:$B$177,B37)=0),1,0))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Gonzaleznj7'!$B$8:$B$177,B38)=0),1,0))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Gonzaleznj7'!$B$8:$B$177,B39)=0),1,0))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Gonzaleznj7'!$B$8:$B$177,B40)=0),1,0))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Gonzaleznj7'!$B$8:$B$177,B41)=0),1,0))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Gonzaleznj7'!$B$8:$B$177,B42)=0),1,0))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Gonzaleznj7'!$B$8:$B$177,B43)=0),1,0))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Gonzaleznj7'!$B$8:$B$177,B44)=0),1,0))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Gonzaleznj7'!$B$8:$B$177,B45)=0),1,0))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Gonzaleznj7'!$B$8:$B$177,B46)=0),1,0))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Gonzaleznj7'!$B$8:$B$177,B47)=0),1,0))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Gonzaleznj7'!$B$8:$B$177,B48)=0),1,0))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Gonzaleznj7'!$B$8:$B$177,B49)=0),1,0))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Gonzaleznj7'!$B$8:$B$177,B50)=0),1,0))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Gonzaleznj7'!$B$8:$B$177,B51)=0),1,0))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Gonzaleznj7'!$B$8:$B$177,B52)=0),1,0))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Gonzaleznj7'!$B$8:$B$177,B53)=0),1,0))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Gonzaleznj7'!$B$8:$B$177,B54)=0),1,0))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Gonzaleznj7'!$B$8:$B$177,B55)=0),1,0))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Gonzaleznj7'!$B$8:$B$177,B56)=0),1,0))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Gonzaleznj7'!$B$8:$B$177,B57)=0),1,0))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Gonzaleznj7'!$B$8:$B$177,B58)=0),1,0))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Gonzaleznj7'!$B$8:$B$177,B59)=0),1,0))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Gonzaleznj7'!$B$8:$B$177,B60)=0),1,0))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Gonzaleznj7'!$B$8:$B$177,B61)=0),1,0))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Gonzaleznj7'!$B$8:$B$177,B62)=0),1,0))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Gonzaleznj7'!$B$8:$B$177,B63)=0),1,0))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Gonzaleznj7'!$B$8:$B$177,B64)=0),1,0))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Gonzaleznj7'!$B$8:$B$177,B65)=0),1,0))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Gonzaleznj7'!$B$8:$B$177,B66)=0),1,0))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Gonzaleznj7'!$B$8:$B$177,B67)=0),1,0))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Gonzaleznj7'!$B$8:$B$177,B68)=0),1,0))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Gonzaleznj7'!$B$8:$B$177,B69)=0),1,0))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Gonzaleznj7'!$B$8:$B$177,B70)=0),1,0))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Gonzaleznj7'!$B$8:$B$177,B71)=0),1,0))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Gonzaleznj7'!$B$8:$B$177,B72)=0),1,0))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Gonzaleznj7'!$B$8:$B$177,B73)=0),1,0))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Gonzaleznj7'!$B$8:$B$177,B74)=0),1,0))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Gonzaleznj7'!$B$8:$B$177,B75)=0),1,0))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Gonzaleznj7'!$B$8:$B$177,B76)=0),1,0))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Gonzaleznj7'!$B$8:$B$177,B77)=0),1,0))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Gonzaleznj7'!$B$8:$B$177,B78)=0),1,0))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Gonzaleznj7'!$B$8:$B$177,B79)=0),1,0))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Gonzaleznj7'!$B$8:$B$177,B80)=0),1,0))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Gonzaleznj7'!$B$8:$B$177,B81)=0),1,0))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Gonzaleznj7'!$B$8:$B$177,B82)=0),1,0))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Gonzaleznj7'!$B$8:$B$177,B83)=0),1,0))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Gonzaleznj7'!$B$8:$B$177,B84)=0),1,0))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Gonzaleznj7'!$B$8:$B$177,B85)=0),1,0))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Gonzaleznj7'!$B$8:$B$177,B86)=0),1,0))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Gonzaleznj7'!$B$8:$B$177,B87)=0),1,0))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Gonzaleznj7'!$B$8:$B$177,B88)=0),1,0))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Gonzaleznj7'!$B$8:$B$177,B89)=0),1,0))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Gonzaleznj7'!$B$8:$B$177,B90)=0),1,0))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Gonzaleznj7'!$B$8:$B$177,B91)=0),1,0))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Gonzaleznj7'!$B$8:$B$177,B92)=0),1,0))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Gonzaleznj7'!$B$8:$B$177,B93)=0),1,0))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Gonzaleznj7'!$B$8:$B$177,B94)=0),1,0))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Gonzaleznj7'!$B$8:$B$177,B95)=0),1,0))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Gonzaleznj7'!$B$8:$B$177,B96)=0),1,0))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Gonzaleznj7'!$B$8:$B$177,B97)=0),1,0))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Gonzaleznj7'!$B$8:$B$177,B98)=0),1,0))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Gonzaleznj7'!$B$8:$B$177,B99)=0),1,0))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Gonzaleznj7'!$B$8:$B$177,B100)=0),1,0))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Gonzaleznj7'!$B$8:$B$177,B101)=0),1,0))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Gonzaleznj7'!$B$8:$B$177,B102)=0),1,0))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Gonzaleznj7'!$B$8:$B$177,B103)=0),1,0))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Gonzaleznj7'!$B$8:$B$177,B104)=0),1,0))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Gonzaleznj7'!$B$8:$B$177,B105)=0),1,0))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Gonzaleznj7'!$B$8:$B$177,B106)=0),1,0))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Gonzaleznj7'!$B$8:$B$177,B107)=0),1,0))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Gonzaleznj7'!$B$8:$B$177,B108)=0),1,0))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Gonzaleznj7'!$B$8:$B$177,B109)=0),1,0))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Gonzaleznj7'!$B$8:$B$177,B110)=0),1,0))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Gonzaleznj7'!$B$8:$B$177,B111)=0),1,0))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Gonzaleznj7'!$B$8:$B$177,B112)=0),1,0))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Gonzaleznj7'!$B$8:$B$177,B113)=0),1,0))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Gonzaleznj7'!$B$8:$B$177,B114)=0),1,0))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Gonzaleznj7'!$B$8:$B$177,B115)=0),1,0))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Gonzaleznj7'!$B$8:$B$177,B116)=0),1,0))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Gonzaleznj7'!$B$8:$B$177,B117)=0),1,0))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Gonzaleznj7'!$B$8:$B$177,B118)=0),1,0))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Gonzaleznj7'!$B$8:$B$177,B119)=0),1,0))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Gonzaleznj7'!$B$8:$B$177,B120)=0),1,0))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Gonzaleznj7'!$B$8:$B$177,B121)=0),1,0))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Gonzaleznj7'!$B$8:$B$177,B122)=0),1,0))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Gonzaleznj7'!$B$8:$B$177,B123)=0),1,0))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Gonzaleznj7'!$B$8:$B$177,B124)=0),1,0))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Gonzaleznj7'!$B$8:$B$177,B125)=0),1,0))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Gonzaleznj7'!$B$8:$B$177,B126)=0),1,0))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Gonzaleznj7'!$B$8:$B$177,B127)=0),1,0))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Gonzaleznj7'!$B$8:$B$177,B128)=0),1,0))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Gonzaleznj7'!$B$8:$B$177,B129)=0),1,0))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Gonzaleznj7'!$B$8:$B$177,B130)=0),1,0))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Gonzaleznj7'!$B$8:$B$177,B131)=0),1,0))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Gonzaleznj7'!$B$8:$B$177,B132)=0),1,0))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Gonzaleznj7'!$B$8:$B$177,B133)=0),1,0))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Gonzaleznj7'!$B$8:$B$177,B134)=0),1,0))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Gonzaleznj7'!$B$8:$B$177,B135)=0),1,0))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Gonzaleznj7'!$B$8:$B$177,B136)=0),1,0))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Gonzaleznj7'!$B$8:$B$177,B137)=0),1,0))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Gonzaleznj7'!$B$8:$B$177,B138)=0),1,0))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Gonzaleznj7'!$B$8:$B$177,B139)=0),1,0))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Gonzaleznj7'!$B$8:$B$177,B140)=0),1,0))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Gonzaleznj7'!$B$8:$B$177,B141)=0),1,0))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Gonzaleznj7'!$B$8:$B$177,B142)=0),1,0))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Gonzaleznj7'!$B$8:$B$177,B143)=0),1,0))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Gonzaleznj7'!$B$8:$B$177,B144)=0),1,0))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Gonzaleznj7'!$B$8:$B$177,B145)=0),1,0))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Gonzaleznj7'!$B$8:$B$177,B146)=0),1,0))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Gonzaleznj7'!$B$8:$B$177,B147)=0),1,0))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Gonzaleznj7'!$B$8:$B$177,B148)=0),1,0))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Gonzaleznj7'!$B$8:$B$177,B149)=0),1,0))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Gonzaleznj7'!$B$8:$B$177,B150)=0),1,0))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Gonzaleznj7'!$B$8:$B$177,B151)=0),1,0))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Gonzaleznj7'!$B$8:$B$177,B152)=0),1,0))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Gonzaleznj7'!$B$8:$B$177,B153)=0),1,0))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Gonzaleznj7'!$B$8:$B$177,B154)=0),1,0))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Gonzaleznj7'!$B$8:$B$177,B155)=0),1,0))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Gonzaleznj7'!$B$8:$B$177,B156)=0),1,0))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Gonzaleznj7'!$B$8:$B$177,B157)=0),1,0))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Gonzaleznj7'!$B$8:$B$177,B158)=0),1,0))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Gonzaleznj7'!$B$8:$B$177,B159)=0),1,0))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Gonzaleznj7'!$B$8:$B$177,B160)=0),1,0))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Gonzaleznj7'!$B$8:$B$177,B161)=0),1,0))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Gonzaleznj7'!$B$8:$B$177,B162)=0),1,0))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Gonzaleznj7'!$B$8:$B$177,B163)=0),1,0))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Gonzaleznj7'!$B$8:$B$177,B164)=0),1,0))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Gonzaleznj7'!$B$8:$B$177,B165)=0),1,0))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Gonzaleznj7'!$B$8:$B$177,B166)=0),1,0))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Gonzaleznj7'!$B$8:$B$177,B167)=0),1,0))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Gonzaleznj7'!$B$8:$B$177,B168)=0),1,0))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Gonzaleznj7'!$B$8:$B$177,B169)=0),1,0))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Gonzaleznj7'!$B$8:$B$177,B170)=0),1,0))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Gonzaleznj7'!$B$8:$B$177,B171)=0),1,0))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Gonzaleznj7'!$B$8:$B$177,B172)=0),1,0))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Gonzaleznj7'!$B$8:$B$177,B173)=0),1,0))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Gonzaleznj7'!$B$8:$B$177,B174)=0),1,0))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Gonzaleznj7'!$B$8:$B$177,B175)=0),1,0))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Gonzaleznj7'!$B$8:$B$177,B176)=0),1,0))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Gonzaleznj7'!$B$8:$B$177,B177)=0),1,0))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0.14"/>
    <col customWidth="1" min="2" max="5" width="8.0"/>
    <col customWidth="1" min="6" max="6" width="7.71"/>
    <col customWidth="1" min="7" max="8" width="8.0"/>
    <col customWidth="1" min="9" max="11" width="7.0"/>
    <col customWidth="1" min="12" max="12" width="8.0"/>
    <col customWidth="1" min="13" max="13" width="7.0"/>
    <col customWidth="1" min="14" max="14" width="8.0"/>
    <col customWidth="1" min="15" max="17" width="9.0"/>
    <col customWidth="1" min="18" max="18" width="7.29"/>
    <col customWidth="1" min="19" max="19" width="33.29"/>
    <col customWidth="1" min="20" max="20" width="5.0"/>
    <col customWidth="1" min="21" max="21" width="38.29"/>
    <col customWidth="1" min="22" max="22" width="26.0"/>
    <col customWidth="1" min="23" max="26" width="8.43"/>
  </cols>
  <sheetData>
    <row r="1">
      <c r="A1" s="78" t="s">
        <v>603</v>
      </c>
      <c r="B1" s="1" t="s">
        <v>659</v>
      </c>
      <c r="L1" s="1" t="s">
        <v>575</v>
      </c>
      <c r="M1" s="1">
        <f>Params!B8</f>
        <v>1.1</v>
      </c>
      <c r="O1" s="1" t="s">
        <v>771</v>
      </c>
      <c r="P1" s="1">
        <f>Params!B9</f>
        <v>300</v>
      </c>
      <c r="Q1" s="1" t="s">
        <v>772</v>
      </c>
      <c r="R1" s="1">
        <f>Params!B7</f>
        <v>1.2</v>
      </c>
    </row>
    <row r="2">
      <c r="A2" s="78"/>
    </row>
    <row r="3">
      <c r="A3" s="78"/>
    </row>
    <row r="4">
      <c r="A4" s="287" t="s">
        <v>773</v>
      </c>
      <c r="B4" s="279" t="s">
        <v>740</v>
      </c>
      <c r="C4" s="279" t="s">
        <v>774</v>
      </c>
      <c r="D4" s="279" t="s">
        <v>775</v>
      </c>
      <c r="E4" s="279" t="s">
        <v>776</v>
      </c>
      <c r="F4" s="279" t="s">
        <v>746</v>
      </c>
    </row>
    <row r="5">
      <c r="A5" s="78">
        <f>SUMIFS(Q8:Q174,K8:K174,FALSE())</f>
        <v>8368.0938</v>
      </c>
      <c r="B5" s="1">
        <f>SUMIFS(N8:N174,K8:K174,FALSE())</f>
        <v>4225</v>
      </c>
      <c r="C5" s="288">
        <f>IF(B5=0,0,60*A5/B5)</f>
        <v>118.836835</v>
      </c>
      <c r="D5" s="1">
        <f>SUM(C8:C174)</f>
        <v>6406</v>
      </c>
      <c r="E5" s="1">
        <f>SUM(R8:R174)</f>
        <v>58</v>
      </c>
      <c r="F5" s="1">
        <f>SUM(T8:T174)</f>
        <v>25</v>
      </c>
    </row>
    <row r="6">
      <c r="A6" s="78"/>
    </row>
    <row r="7">
      <c r="A7" s="289"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306">
        <v>46266.0</v>
      </c>
      <c r="B8" s="1">
        <f t="shared" ref="B8:B174" si="1">IF(A8="","",INT(A8))</f>
        <v>46266</v>
      </c>
      <c r="C8" s="281">
        <v>145.0</v>
      </c>
      <c r="D8" s="281">
        <v>33.0</v>
      </c>
      <c r="E8" s="1">
        <f t="shared" ref="E8:E174" si="2">IF(OR(C8="",N(D8)=0),"",C8/D8)</f>
        <v>4.393939394</v>
      </c>
      <c r="F8" s="281" t="s">
        <v>1238</v>
      </c>
      <c r="G8" s="282">
        <v>0.3076388888888889</v>
      </c>
      <c r="H8" s="282">
        <v>0.3819444444444444</v>
      </c>
      <c r="I8" s="281"/>
      <c r="J8" s="292">
        <f t="shared" ref="J8:J174" si="3">IF(OR(NOT(ISNUMBER(G8)),NOT(ISNUMBER(H8))),"",ROUND((H8-G8)*1440,0)-N(I8))</f>
        <v>107</v>
      </c>
      <c r="K8" s="1" t="b">
        <f t="shared" ref="K8:K174" si="4">IF(C8="","",OR(C8&lt;30,N(D8)&lt;10))</f>
        <v>0</v>
      </c>
      <c r="L8" s="1">
        <f t="shared" ref="L8:L174" si="5">IF(C8="","",IF(K8,1,IF(E8&lt;=1.94,1.65,IF(E8&lt;=2.44,1.25,IF(E8&lt;=2.8,1.16,IF(E8&lt;=3.09,1.05,IF(E8&lt;=3.5,0.95,IF(E8&lt;=3.95,0.82,IF(E8&lt;=5.05,0.65,IF(E8&lt;=8,0.6,IF(E8&lt;=15,0.45,0.3)))))))))))</f>
        <v>0.65</v>
      </c>
      <c r="M8" s="1">
        <f t="shared" ref="M8:M174" si="6">IF(OR(F8="Reach",F8="OP",F8="Swing"),$R$1,1)</f>
        <v>1.2</v>
      </c>
      <c r="N8" s="292">
        <f t="shared" ref="N8:N174" si="7">IF(OR(A8="",N(J8)&lt;=0),0,IF(K8,MAX(J8,15),J8))</f>
        <v>107</v>
      </c>
      <c r="O8" s="1">
        <f t="shared" ref="O8:O174" si="8">IF(C8="",0,C8*L8*$M$1*M8)</f>
        <v>124.41</v>
      </c>
      <c r="P8" s="292">
        <f t="shared" ref="P8:P174" si="9">$P$1/60*N8</f>
        <v>535</v>
      </c>
      <c r="Q8" s="1">
        <f t="shared" ref="Q8:Q174" si="10">MIN(O8,P8)</f>
        <v>124.41</v>
      </c>
      <c r="R8" s="281"/>
      <c r="S8" s="281"/>
      <c r="T8" s="1">
        <f t="shared" ref="T8:T174" si="11">IF(B8="",0,IF(COUNTIF($B$8:B8,B8)=1,1,0))</f>
        <v>1</v>
      </c>
      <c r="U8" s="16" t="s">
        <v>1217</v>
      </c>
    </row>
    <row r="9">
      <c r="A9" s="306">
        <v>46266.0</v>
      </c>
      <c r="B9" s="1">
        <f t="shared" si="1"/>
        <v>46266</v>
      </c>
      <c r="C9" s="281">
        <f>63+87+14</f>
        <v>164</v>
      </c>
      <c r="D9" s="281">
        <f>38+39+9</f>
        <v>86</v>
      </c>
      <c r="E9" s="1">
        <f t="shared" si="2"/>
        <v>1.906976744</v>
      </c>
      <c r="F9" s="281" t="s">
        <v>1238</v>
      </c>
      <c r="G9" s="282">
        <v>0.3784722222222222</v>
      </c>
      <c r="H9" s="282">
        <v>0.5069444444444444</v>
      </c>
      <c r="I9" s="281">
        <v>60.0</v>
      </c>
      <c r="J9" s="292">
        <f t="shared" si="3"/>
        <v>125</v>
      </c>
      <c r="K9" s="1" t="b">
        <f t="shared" si="4"/>
        <v>0</v>
      </c>
      <c r="L9" s="1">
        <f t="shared" si="5"/>
        <v>1.65</v>
      </c>
      <c r="M9" s="1">
        <f t="shared" si="6"/>
        <v>1.2</v>
      </c>
      <c r="N9" s="292">
        <f t="shared" si="7"/>
        <v>125</v>
      </c>
      <c r="O9" s="1">
        <f t="shared" si="8"/>
        <v>357.192</v>
      </c>
      <c r="P9" s="292">
        <f t="shared" si="9"/>
        <v>625</v>
      </c>
      <c r="Q9" s="1">
        <f t="shared" si="10"/>
        <v>357.192</v>
      </c>
      <c r="R9" s="281"/>
      <c r="S9" s="281"/>
      <c r="T9" s="1">
        <f t="shared" si="11"/>
        <v>0</v>
      </c>
      <c r="U9" s="16" t="s">
        <v>1764</v>
      </c>
    </row>
    <row r="10">
      <c r="A10" s="291">
        <v>46267.0</v>
      </c>
      <c r="B10" s="1">
        <f t="shared" si="1"/>
        <v>46267</v>
      </c>
      <c r="C10" s="281">
        <f>150+188</f>
        <v>338</v>
      </c>
      <c r="D10" s="281">
        <v>79.0</v>
      </c>
      <c r="E10" s="1">
        <f t="shared" si="2"/>
        <v>4.278481013</v>
      </c>
      <c r="F10" s="281" t="s">
        <v>811</v>
      </c>
      <c r="G10" s="282">
        <v>0.3076388888888889</v>
      </c>
      <c r="H10" s="282">
        <v>0.4076388888888889</v>
      </c>
      <c r="I10" s="281"/>
      <c r="J10" s="292">
        <f t="shared" si="3"/>
        <v>144</v>
      </c>
      <c r="K10" s="1" t="b">
        <f t="shared" si="4"/>
        <v>0</v>
      </c>
      <c r="L10" s="1">
        <f t="shared" si="5"/>
        <v>0.65</v>
      </c>
      <c r="M10" s="1">
        <f t="shared" si="6"/>
        <v>1</v>
      </c>
      <c r="N10" s="292">
        <f t="shared" si="7"/>
        <v>144</v>
      </c>
      <c r="O10" s="1">
        <f t="shared" si="8"/>
        <v>241.67</v>
      </c>
      <c r="P10" s="292">
        <f t="shared" si="9"/>
        <v>720</v>
      </c>
      <c r="Q10" s="1">
        <f t="shared" si="10"/>
        <v>241.67</v>
      </c>
      <c r="R10" s="281">
        <v>2.0</v>
      </c>
      <c r="S10" s="281" t="s">
        <v>1766</v>
      </c>
      <c r="T10" s="1">
        <f t="shared" si="11"/>
        <v>1</v>
      </c>
    </row>
    <row r="11">
      <c r="A11" s="291">
        <v>46267.0</v>
      </c>
      <c r="B11" s="1">
        <f t="shared" si="1"/>
        <v>46267</v>
      </c>
      <c r="C11" s="281">
        <v>225.0</v>
      </c>
      <c r="D11" s="281">
        <v>40.0</v>
      </c>
      <c r="E11" s="1">
        <f t="shared" si="2"/>
        <v>5.625</v>
      </c>
      <c r="F11" s="281" t="s">
        <v>811</v>
      </c>
      <c r="G11" s="282">
        <v>0.4083333333333333</v>
      </c>
      <c r="H11" s="282">
        <v>0.44305555555555554</v>
      </c>
      <c r="I11" s="281"/>
      <c r="J11" s="292">
        <f t="shared" si="3"/>
        <v>50</v>
      </c>
      <c r="K11" s="1" t="b">
        <f t="shared" si="4"/>
        <v>0</v>
      </c>
      <c r="L11" s="1">
        <f t="shared" si="5"/>
        <v>0.6</v>
      </c>
      <c r="M11" s="1">
        <f t="shared" si="6"/>
        <v>1</v>
      </c>
      <c r="N11" s="292">
        <f t="shared" si="7"/>
        <v>50</v>
      </c>
      <c r="O11" s="1">
        <f t="shared" si="8"/>
        <v>148.5</v>
      </c>
      <c r="P11" s="292">
        <f t="shared" si="9"/>
        <v>250</v>
      </c>
      <c r="Q11" s="1">
        <f t="shared" si="10"/>
        <v>148.5</v>
      </c>
      <c r="R11" s="281"/>
      <c r="S11" s="281"/>
      <c r="T11" s="1">
        <f t="shared" si="11"/>
        <v>0</v>
      </c>
    </row>
    <row r="12">
      <c r="A12" s="291">
        <v>46268.0</v>
      </c>
      <c r="B12" s="1">
        <f t="shared" si="1"/>
        <v>46268</v>
      </c>
      <c r="C12" s="281">
        <f>231+115</f>
        <v>346</v>
      </c>
      <c r="D12" s="281">
        <v>80.0</v>
      </c>
      <c r="E12" s="1">
        <f t="shared" si="2"/>
        <v>4.325</v>
      </c>
      <c r="F12" s="281" t="s">
        <v>811</v>
      </c>
      <c r="G12" s="282">
        <v>0.3090277777777778</v>
      </c>
      <c r="H12" s="282">
        <v>0.39444444444444443</v>
      </c>
      <c r="I12" s="281"/>
      <c r="J12" s="292">
        <f t="shared" si="3"/>
        <v>123</v>
      </c>
      <c r="K12" s="1" t="b">
        <f t="shared" si="4"/>
        <v>0</v>
      </c>
      <c r="L12" s="1">
        <f t="shared" si="5"/>
        <v>0.65</v>
      </c>
      <c r="M12" s="1">
        <f t="shared" si="6"/>
        <v>1</v>
      </c>
      <c r="N12" s="292">
        <f t="shared" si="7"/>
        <v>123</v>
      </c>
      <c r="O12" s="1">
        <f t="shared" si="8"/>
        <v>247.39</v>
      </c>
      <c r="P12" s="292">
        <f t="shared" si="9"/>
        <v>615</v>
      </c>
      <c r="Q12" s="1">
        <f t="shared" si="10"/>
        <v>247.39</v>
      </c>
      <c r="R12" s="281">
        <v>1.0</v>
      </c>
      <c r="S12" s="281" t="s">
        <v>1769</v>
      </c>
      <c r="T12" s="1">
        <f t="shared" si="11"/>
        <v>1</v>
      </c>
    </row>
    <row r="13">
      <c r="A13" s="291">
        <v>46268.0</v>
      </c>
      <c r="B13" s="1">
        <f t="shared" si="1"/>
        <v>46268</v>
      </c>
      <c r="C13" s="281">
        <f>60+9</f>
        <v>69</v>
      </c>
      <c r="D13" s="281">
        <v>45.0</v>
      </c>
      <c r="E13" s="1">
        <f t="shared" si="2"/>
        <v>1.533333333</v>
      </c>
      <c r="F13" s="281" t="s">
        <v>811</v>
      </c>
      <c r="G13" s="282">
        <v>0.3951388888888889</v>
      </c>
      <c r="H13" s="282">
        <v>0.4409722222222222</v>
      </c>
      <c r="I13" s="281"/>
      <c r="J13" s="292">
        <f t="shared" si="3"/>
        <v>66</v>
      </c>
      <c r="K13" s="1" t="b">
        <f t="shared" si="4"/>
        <v>0</v>
      </c>
      <c r="L13" s="1">
        <f t="shared" si="5"/>
        <v>1.65</v>
      </c>
      <c r="M13" s="1">
        <f t="shared" si="6"/>
        <v>1</v>
      </c>
      <c r="N13" s="292">
        <f t="shared" si="7"/>
        <v>66</v>
      </c>
      <c r="O13" s="1">
        <f t="shared" si="8"/>
        <v>125.235</v>
      </c>
      <c r="P13" s="292">
        <f t="shared" si="9"/>
        <v>330</v>
      </c>
      <c r="Q13" s="1">
        <f t="shared" si="10"/>
        <v>125.235</v>
      </c>
      <c r="R13" s="281"/>
      <c r="S13" s="281"/>
      <c r="T13" s="1">
        <f t="shared" si="11"/>
        <v>0</v>
      </c>
    </row>
    <row r="14">
      <c r="A14" s="306">
        <v>46268.0</v>
      </c>
      <c r="B14" s="1">
        <f t="shared" si="1"/>
        <v>46268</v>
      </c>
      <c r="C14" s="281">
        <v>68.0</v>
      </c>
      <c r="D14" s="281">
        <v>38.0</v>
      </c>
      <c r="E14" s="1">
        <f t="shared" si="2"/>
        <v>1.789473684</v>
      </c>
      <c r="F14" s="281" t="s">
        <v>811</v>
      </c>
      <c r="G14" s="282">
        <v>0.5173611111111112</v>
      </c>
      <c r="H14" s="282">
        <v>0.5520833333333334</v>
      </c>
      <c r="I14" s="281"/>
      <c r="J14" s="292">
        <f t="shared" si="3"/>
        <v>50</v>
      </c>
      <c r="K14" s="1" t="b">
        <f t="shared" si="4"/>
        <v>0</v>
      </c>
      <c r="L14" s="1">
        <f t="shared" si="5"/>
        <v>1.65</v>
      </c>
      <c r="M14" s="1">
        <f t="shared" si="6"/>
        <v>1</v>
      </c>
      <c r="N14" s="292">
        <f t="shared" si="7"/>
        <v>50</v>
      </c>
      <c r="O14" s="1">
        <f t="shared" si="8"/>
        <v>123.42</v>
      </c>
      <c r="P14" s="292">
        <f t="shared" si="9"/>
        <v>250</v>
      </c>
      <c r="Q14" s="1">
        <f t="shared" si="10"/>
        <v>123.42</v>
      </c>
      <c r="R14" s="281"/>
      <c r="S14" s="281"/>
      <c r="T14" s="1">
        <f t="shared" si="11"/>
        <v>0</v>
      </c>
      <c r="U14" s="16" t="s">
        <v>1217</v>
      </c>
    </row>
    <row r="15">
      <c r="A15" s="291">
        <v>46269.0</v>
      </c>
      <c r="B15" s="1">
        <f t="shared" si="1"/>
        <v>46269</v>
      </c>
      <c r="C15" s="281">
        <v>98.0</v>
      </c>
      <c r="D15" s="281">
        <v>43.0</v>
      </c>
      <c r="E15" s="1">
        <f t="shared" si="2"/>
        <v>2.279069767</v>
      </c>
      <c r="F15" s="281" t="s">
        <v>1238</v>
      </c>
      <c r="G15" s="299">
        <v>0.3131365740740741</v>
      </c>
      <c r="H15" s="299">
        <v>0.39672453703703703</v>
      </c>
      <c r="I15" s="281"/>
      <c r="J15" s="300">
        <f t="shared" si="3"/>
        <v>120</v>
      </c>
      <c r="K15" s="1" t="b">
        <f t="shared" si="4"/>
        <v>0</v>
      </c>
      <c r="L15" s="1">
        <f t="shared" si="5"/>
        <v>1.25</v>
      </c>
      <c r="M15" s="1">
        <f t="shared" si="6"/>
        <v>1.2</v>
      </c>
      <c r="N15" s="300">
        <f t="shared" si="7"/>
        <v>120</v>
      </c>
      <c r="O15" s="1">
        <f t="shared" si="8"/>
        <v>161.7</v>
      </c>
      <c r="P15" s="300">
        <f t="shared" si="9"/>
        <v>600</v>
      </c>
      <c r="Q15" s="1">
        <f t="shared" si="10"/>
        <v>161.7</v>
      </c>
      <c r="R15" s="281"/>
      <c r="S15" s="281"/>
      <c r="T15" s="1">
        <f t="shared" si="11"/>
        <v>1</v>
      </c>
      <c r="U15" s="16" t="s">
        <v>1773</v>
      </c>
      <c r="V15" s="1" t="s">
        <v>1075</v>
      </c>
      <c r="W15" s="1" t="s">
        <v>1774</v>
      </c>
    </row>
    <row r="16">
      <c r="A16" s="291">
        <v>46269.0</v>
      </c>
      <c r="B16" s="1">
        <f t="shared" si="1"/>
        <v>46269</v>
      </c>
      <c r="C16" s="281">
        <v>75.0</v>
      </c>
      <c r="D16" s="281">
        <v>46.0</v>
      </c>
      <c r="E16" s="1">
        <f t="shared" si="2"/>
        <v>1.630434783</v>
      </c>
      <c r="F16" s="281" t="s">
        <v>1238</v>
      </c>
      <c r="G16" s="299">
        <v>0.3839814814814815</v>
      </c>
      <c r="H16" s="299">
        <v>0.4334953703703704</v>
      </c>
      <c r="I16" s="281"/>
      <c r="J16" s="300">
        <f t="shared" si="3"/>
        <v>71</v>
      </c>
      <c r="K16" s="1" t="b">
        <f t="shared" si="4"/>
        <v>0</v>
      </c>
      <c r="L16" s="1">
        <f t="shared" si="5"/>
        <v>1.65</v>
      </c>
      <c r="M16" s="1">
        <f t="shared" si="6"/>
        <v>1.2</v>
      </c>
      <c r="N16" s="300">
        <f t="shared" si="7"/>
        <v>71</v>
      </c>
      <c r="O16" s="1">
        <f t="shared" si="8"/>
        <v>163.35</v>
      </c>
      <c r="P16" s="300">
        <f t="shared" si="9"/>
        <v>355</v>
      </c>
      <c r="Q16" s="1">
        <f t="shared" si="10"/>
        <v>163.35</v>
      </c>
      <c r="R16" s="281"/>
      <c r="S16" s="281"/>
      <c r="T16" s="1">
        <f t="shared" si="11"/>
        <v>0</v>
      </c>
      <c r="V16" s="1" t="s">
        <v>1218</v>
      </c>
      <c r="W16" s="1" t="s">
        <v>1776</v>
      </c>
    </row>
    <row r="17">
      <c r="A17" s="291">
        <v>46271.0</v>
      </c>
      <c r="B17" s="1">
        <f t="shared" si="1"/>
        <v>46271</v>
      </c>
      <c r="C17" s="281">
        <v>42.0</v>
      </c>
      <c r="D17" s="281">
        <v>7.0</v>
      </c>
      <c r="E17" s="1">
        <f t="shared" si="2"/>
        <v>6</v>
      </c>
      <c r="F17" s="281" t="s">
        <v>1238</v>
      </c>
      <c r="G17" s="299">
        <v>0.3048726851851852</v>
      </c>
      <c r="H17" s="299">
        <v>0.3799652777777778</v>
      </c>
      <c r="I17" s="281"/>
      <c r="J17" s="300">
        <f t="shared" si="3"/>
        <v>108</v>
      </c>
      <c r="K17" s="1" t="b">
        <f t="shared" si="4"/>
        <v>1</v>
      </c>
      <c r="L17" s="1">
        <f t="shared" si="5"/>
        <v>1</v>
      </c>
      <c r="M17" s="1">
        <f t="shared" si="6"/>
        <v>1.2</v>
      </c>
      <c r="N17" s="300">
        <f t="shared" si="7"/>
        <v>108</v>
      </c>
      <c r="O17" s="1">
        <f t="shared" si="8"/>
        <v>55.44</v>
      </c>
      <c r="P17" s="300">
        <f t="shared" si="9"/>
        <v>540</v>
      </c>
      <c r="Q17" s="1">
        <f t="shared" si="10"/>
        <v>55.44</v>
      </c>
      <c r="R17" s="281"/>
      <c r="S17" s="281"/>
      <c r="T17" s="1">
        <f t="shared" si="11"/>
        <v>1</v>
      </c>
      <c r="V17" s="1" t="s">
        <v>1777</v>
      </c>
      <c r="W17" s="1" t="s">
        <v>1778</v>
      </c>
    </row>
    <row r="18">
      <c r="A18" s="291">
        <v>46271.0</v>
      </c>
      <c r="B18" s="1">
        <f t="shared" si="1"/>
        <v>46271</v>
      </c>
      <c r="C18" s="281">
        <v>46.0</v>
      </c>
      <c r="D18" s="281">
        <v>32.0</v>
      </c>
      <c r="E18" s="1">
        <f t="shared" si="2"/>
        <v>1.4375</v>
      </c>
      <c r="F18" s="281" t="s">
        <v>1238</v>
      </c>
      <c r="G18" s="299">
        <v>0.6045138888888889</v>
      </c>
      <c r="H18" s="299">
        <v>0.6311805555555555</v>
      </c>
      <c r="I18" s="281"/>
      <c r="J18" s="300">
        <f t="shared" si="3"/>
        <v>38</v>
      </c>
      <c r="K18" s="1" t="b">
        <f t="shared" si="4"/>
        <v>0</v>
      </c>
      <c r="L18" s="1">
        <f t="shared" si="5"/>
        <v>1.65</v>
      </c>
      <c r="M18" s="1">
        <f t="shared" si="6"/>
        <v>1.2</v>
      </c>
      <c r="N18" s="300">
        <f t="shared" si="7"/>
        <v>38</v>
      </c>
      <c r="O18" s="1">
        <f t="shared" si="8"/>
        <v>100.188</v>
      </c>
      <c r="P18" s="300">
        <f t="shared" si="9"/>
        <v>190</v>
      </c>
      <c r="Q18" s="1">
        <f t="shared" si="10"/>
        <v>100.188</v>
      </c>
      <c r="R18" s="281"/>
      <c r="S18" s="281"/>
      <c r="T18" s="1">
        <f t="shared" si="11"/>
        <v>0</v>
      </c>
      <c r="V18" s="1" t="s">
        <v>1228</v>
      </c>
      <c r="W18" s="1" t="s">
        <v>1780</v>
      </c>
    </row>
    <row r="19">
      <c r="A19" s="291">
        <v>46272.0</v>
      </c>
      <c r="B19" s="1">
        <f t="shared" si="1"/>
        <v>46272</v>
      </c>
      <c r="C19" s="281">
        <v>143.0</v>
      </c>
      <c r="D19" s="281">
        <v>41.0</v>
      </c>
      <c r="E19" s="1">
        <f t="shared" si="2"/>
        <v>3.487804878</v>
      </c>
      <c r="F19" s="281" t="s">
        <v>1238</v>
      </c>
      <c r="G19" s="299">
        <v>0.31083333333333335</v>
      </c>
      <c r="H19" s="299">
        <v>0.3840277777777778</v>
      </c>
      <c r="I19" s="281"/>
      <c r="J19" s="300">
        <f t="shared" si="3"/>
        <v>105</v>
      </c>
      <c r="K19" s="1" t="b">
        <f t="shared" si="4"/>
        <v>0</v>
      </c>
      <c r="L19" s="1">
        <f t="shared" si="5"/>
        <v>0.95</v>
      </c>
      <c r="M19" s="1">
        <f t="shared" si="6"/>
        <v>1.2</v>
      </c>
      <c r="N19" s="300">
        <f t="shared" si="7"/>
        <v>105</v>
      </c>
      <c r="O19" s="1">
        <f t="shared" si="8"/>
        <v>179.322</v>
      </c>
      <c r="P19" s="300">
        <f t="shared" si="9"/>
        <v>525</v>
      </c>
      <c r="Q19" s="1">
        <f t="shared" si="10"/>
        <v>179.322</v>
      </c>
      <c r="R19" s="281">
        <v>2.0</v>
      </c>
      <c r="S19" s="281" t="s">
        <v>1782</v>
      </c>
      <c r="T19" s="1">
        <f t="shared" si="11"/>
        <v>1</v>
      </c>
      <c r="V19" s="1" t="s">
        <v>1230</v>
      </c>
      <c r="W19" s="1" t="s">
        <v>1783</v>
      </c>
    </row>
    <row r="20">
      <c r="A20" s="291">
        <v>46272.0</v>
      </c>
      <c r="B20" s="1">
        <f t="shared" si="1"/>
        <v>46272</v>
      </c>
      <c r="C20" s="281">
        <v>188.0</v>
      </c>
      <c r="D20" s="281">
        <v>78.0</v>
      </c>
      <c r="E20" s="1">
        <f t="shared" si="2"/>
        <v>2.41025641</v>
      </c>
      <c r="F20" s="281" t="s">
        <v>1238</v>
      </c>
      <c r="G20" s="299">
        <v>0.38425925925925924</v>
      </c>
      <c r="H20" s="299">
        <v>0.5420138888888889</v>
      </c>
      <c r="I20" s="281">
        <v>83.0</v>
      </c>
      <c r="J20" s="300">
        <f t="shared" si="3"/>
        <v>144</v>
      </c>
      <c r="K20" s="1" t="b">
        <f t="shared" si="4"/>
        <v>0</v>
      </c>
      <c r="L20" s="1">
        <f t="shared" si="5"/>
        <v>1.25</v>
      </c>
      <c r="M20" s="1">
        <f t="shared" si="6"/>
        <v>1.2</v>
      </c>
      <c r="N20" s="300">
        <f t="shared" si="7"/>
        <v>144</v>
      </c>
      <c r="O20" s="1">
        <f t="shared" si="8"/>
        <v>310.2</v>
      </c>
      <c r="P20" s="300">
        <f t="shared" si="9"/>
        <v>720</v>
      </c>
      <c r="Q20" s="1">
        <f t="shared" si="10"/>
        <v>310.2</v>
      </c>
      <c r="R20" s="281"/>
      <c r="S20" s="281"/>
      <c r="T20" s="1">
        <f t="shared" si="11"/>
        <v>0</v>
      </c>
      <c r="U20" s="16" t="s">
        <v>1784</v>
      </c>
      <c r="V20" s="1" t="s">
        <v>1084</v>
      </c>
      <c r="W20" s="1" t="s">
        <v>1785</v>
      </c>
    </row>
    <row r="21" ht="15.75" customHeight="1">
      <c r="A21" s="291">
        <v>46273.0</v>
      </c>
      <c r="B21" s="1">
        <f t="shared" si="1"/>
        <v>46273</v>
      </c>
      <c r="C21" s="281">
        <v>87.0</v>
      </c>
      <c r="D21" s="281">
        <v>40.0</v>
      </c>
      <c r="E21" s="1">
        <f t="shared" si="2"/>
        <v>2.175</v>
      </c>
      <c r="F21" s="281" t="s">
        <v>811</v>
      </c>
      <c r="G21" s="299">
        <v>0.30440972222222223</v>
      </c>
      <c r="H21" s="299">
        <v>0.3632175925925926</v>
      </c>
      <c r="I21" s="281"/>
      <c r="J21" s="300">
        <f t="shared" si="3"/>
        <v>85</v>
      </c>
      <c r="K21" s="1" t="b">
        <f t="shared" si="4"/>
        <v>0</v>
      </c>
      <c r="L21" s="1">
        <f t="shared" si="5"/>
        <v>1.25</v>
      </c>
      <c r="M21" s="1">
        <f t="shared" si="6"/>
        <v>1</v>
      </c>
      <c r="N21" s="300">
        <f t="shared" si="7"/>
        <v>85</v>
      </c>
      <c r="O21" s="1">
        <f t="shared" si="8"/>
        <v>119.625</v>
      </c>
      <c r="P21" s="300">
        <f t="shared" si="9"/>
        <v>425</v>
      </c>
      <c r="Q21" s="1">
        <f t="shared" si="10"/>
        <v>119.625</v>
      </c>
      <c r="R21" s="281"/>
      <c r="S21" s="281"/>
      <c r="T21" s="1">
        <f t="shared" si="11"/>
        <v>1</v>
      </c>
      <c r="V21" s="1" t="s">
        <v>1787</v>
      </c>
      <c r="W21" s="1" t="s">
        <v>1788</v>
      </c>
    </row>
    <row r="22" ht="15.75" customHeight="1">
      <c r="A22" s="291">
        <v>46273.0</v>
      </c>
      <c r="B22" s="1">
        <f t="shared" si="1"/>
        <v>46273</v>
      </c>
      <c r="C22" s="281">
        <v>338.0</v>
      </c>
      <c r="D22" s="281">
        <v>80.0</v>
      </c>
      <c r="E22" s="1">
        <f t="shared" si="2"/>
        <v>4.225</v>
      </c>
      <c r="F22" s="281" t="s">
        <v>811</v>
      </c>
      <c r="G22" s="299">
        <v>0.3669560185185185</v>
      </c>
      <c r="H22" s="299">
        <v>0.4542013888888889</v>
      </c>
      <c r="I22" s="281"/>
      <c r="J22" s="300">
        <f t="shared" si="3"/>
        <v>126</v>
      </c>
      <c r="K22" s="1" t="b">
        <f t="shared" si="4"/>
        <v>0</v>
      </c>
      <c r="L22" s="1">
        <f t="shared" si="5"/>
        <v>0.65</v>
      </c>
      <c r="M22" s="1">
        <f t="shared" si="6"/>
        <v>1</v>
      </c>
      <c r="N22" s="300">
        <f t="shared" si="7"/>
        <v>126</v>
      </c>
      <c r="O22" s="1">
        <f t="shared" si="8"/>
        <v>241.67</v>
      </c>
      <c r="P22" s="300">
        <f t="shared" si="9"/>
        <v>630</v>
      </c>
      <c r="Q22" s="1">
        <f t="shared" si="10"/>
        <v>241.67</v>
      </c>
      <c r="R22" s="281"/>
      <c r="S22" s="281"/>
      <c r="T22" s="1">
        <f t="shared" si="11"/>
        <v>0</v>
      </c>
      <c r="V22" s="1" t="s">
        <v>827</v>
      </c>
      <c r="W22" s="1" t="s">
        <v>1790</v>
      </c>
    </row>
    <row r="23" ht="15.75" customHeight="1">
      <c r="A23" s="291">
        <v>46274.0</v>
      </c>
      <c r="B23" s="1">
        <f t="shared" si="1"/>
        <v>46274</v>
      </c>
      <c r="C23" s="281">
        <v>288.0</v>
      </c>
      <c r="D23" s="281">
        <v>80.0</v>
      </c>
      <c r="E23" s="1">
        <f t="shared" si="2"/>
        <v>3.6</v>
      </c>
      <c r="F23" s="281" t="s">
        <v>811</v>
      </c>
      <c r="G23" s="299">
        <v>0.3094791666666667</v>
      </c>
      <c r="H23" s="299">
        <v>0.3984837962962963</v>
      </c>
      <c r="I23" s="281"/>
      <c r="J23" s="300">
        <f t="shared" si="3"/>
        <v>128</v>
      </c>
      <c r="K23" s="1" t="b">
        <f t="shared" si="4"/>
        <v>0</v>
      </c>
      <c r="L23" s="1">
        <f t="shared" si="5"/>
        <v>0.82</v>
      </c>
      <c r="M23" s="1">
        <f t="shared" si="6"/>
        <v>1</v>
      </c>
      <c r="N23" s="300">
        <f t="shared" si="7"/>
        <v>128</v>
      </c>
      <c r="O23" s="1">
        <f t="shared" si="8"/>
        <v>259.776</v>
      </c>
      <c r="P23" s="300">
        <f t="shared" si="9"/>
        <v>640</v>
      </c>
      <c r="Q23" s="1">
        <f t="shared" si="10"/>
        <v>259.776</v>
      </c>
      <c r="R23" s="281">
        <v>35.0</v>
      </c>
      <c r="S23" s="281" t="s">
        <v>1792</v>
      </c>
      <c r="T23" s="1">
        <f t="shared" si="11"/>
        <v>1</v>
      </c>
      <c r="V23" s="1" t="s">
        <v>1793</v>
      </c>
      <c r="W23" s="1" t="s">
        <v>1794</v>
      </c>
    </row>
    <row r="24" ht="15.75" customHeight="1">
      <c r="A24" s="291">
        <v>46275.0</v>
      </c>
      <c r="B24" s="1">
        <f t="shared" si="1"/>
        <v>46275</v>
      </c>
      <c r="C24" s="281">
        <v>442.0</v>
      </c>
      <c r="D24" s="281">
        <v>80.0</v>
      </c>
      <c r="E24" s="1">
        <f t="shared" si="2"/>
        <v>5.525</v>
      </c>
      <c r="F24" s="281" t="s">
        <v>811</v>
      </c>
      <c r="G24" s="299">
        <v>0.3117361111111111</v>
      </c>
      <c r="H24" s="299">
        <v>0.41847222222222225</v>
      </c>
      <c r="I24" s="281"/>
      <c r="J24" s="300">
        <f t="shared" si="3"/>
        <v>154</v>
      </c>
      <c r="K24" s="1" t="b">
        <f t="shared" si="4"/>
        <v>0</v>
      </c>
      <c r="L24" s="1">
        <f t="shared" si="5"/>
        <v>0.6</v>
      </c>
      <c r="M24" s="1">
        <f t="shared" si="6"/>
        <v>1</v>
      </c>
      <c r="N24" s="300">
        <f t="shared" si="7"/>
        <v>154</v>
      </c>
      <c r="O24" s="1">
        <f t="shared" si="8"/>
        <v>291.72</v>
      </c>
      <c r="P24" s="300">
        <f t="shared" si="9"/>
        <v>770</v>
      </c>
      <c r="Q24" s="1">
        <f t="shared" si="10"/>
        <v>291.72</v>
      </c>
      <c r="R24" s="281"/>
      <c r="S24" s="281"/>
      <c r="T24" s="1">
        <f t="shared" si="11"/>
        <v>1</v>
      </c>
      <c r="V24" s="1" t="s">
        <v>830</v>
      </c>
      <c r="W24" s="1" t="s">
        <v>1796</v>
      </c>
    </row>
    <row r="25" ht="15.75" customHeight="1">
      <c r="A25" s="291">
        <v>46275.0</v>
      </c>
      <c r="B25" s="1">
        <f t="shared" si="1"/>
        <v>46275</v>
      </c>
      <c r="C25" s="281">
        <v>98.0</v>
      </c>
      <c r="D25" s="281">
        <v>40.0</v>
      </c>
      <c r="E25" s="1">
        <f t="shared" si="2"/>
        <v>2.45</v>
      </c>
      <c r="F25" s="281" t="s">
        <v>811</v>
      </c>
      <c r="G25" s="299">
        <v>0.41856481481481483</v>
      </c>
      <c r="H25" s="299">
        <v>0.4566087962962963</v>
      </c>
      <c r="I25" s="281"/>
      <c r="J25" s="300">
        <f t="shared" si="3"/>
        <v>55</v>
      </c>
      <c r="K25" s="1" t="b">
        <f t="shared" si="4"/>
        <v>0</v>
      </c>
      <c r="L25" s="1">
        <f t="shared" si="5"/>
        <v>1.16</v>
      </c>
      <c r="M25" s="1">
        <f t="shared" si="6"/>
        <v>1</v>
      </c>
      <c r="N25" s="300">
        <f t="shared" si="7"/>
        <v>55</v>
      </c>
      <c r="O25" s="1">
        <f t="shared" si="8"/>
        <v>125.048</v>
      </c>
      <c r="P25" s="300">
        <f t="shared" si="9"/>
        <v>275</v>
      </c>
      <c r="Q25" s="1">
        <f t="shared" si="10"/>
        <v>125.048</v>
      </c>
      <c r="R25" s="281"/>
      <c r="S25" s="281"/>
      <c r="T25" s="1">
        <f t="shared" si="11"/>
        <v>0</v>
      </c>
      <c r="V25" s="1" t="s">
        <v>832</v>
      </c>
      <c r="W25" s="1" t="s">
        <v>1798</v>
      </c>
    </row>
    <row r="26" ht="15.75" customHeight="1">
      <c r="A26" s="291">
        <v>46276.0</v>
      </c>
      <c r="B26" s="1">
        <f t="shared" si="1"/>
        <v>46276</v>
      </c>
      <c r="C26" s="281">
        <v>191.0</v>
      </c>
      <c r="D26" s="281">
        <v>80.0</v>
      </c>
      <c r="E26" s="1">
        <f t="shared" si="2"/>
        <v>2.3875</v>
      </c>
      <c r="F26" s="281" t="s">
        <v>811</v>
      </c>
      <c r="G26" s="299">
        <v>0.3024074074074074</v>
      </c>
      <c r="H26" s="299">
        <v>0.3896875</v>
      </c>
      <c r="I26" s="281"/>
      <c r="J26" s="300">
        <f t="shared" si="3"/>
        <v>126</v>
      </c>
      <c r="K26" s="1" t="b">
        <f t="shared" si="4"/>
        <v>0</v>
      </c>
      <c r="L26" s="1">
        <f t="shared" si="5"/>
        <v>1.25</v>
      </c>
      <c r="M26" s="1">
        <f t="shared" si="6"/>
        <v>1</v>
      </c>
      <c r="N26" s="300">
        <f t="shared" si="7"/>
        <v>126</v>
      </c>
      <c r="O26" s="1">
        <f t="shared" si="8"/>
        <v>262.625</v>
      </c>
      <c r="P26" s="300">
        <f t="shared" si="9"/>
        <v>630</v>
      </c>
      <c r="Q26" s="1">
        <f t="shared" si="10"/>
        <v>262.625</v>
      </c>
      <c r="R26" s="281"/>
      <c r="S26" s="281"/>
      <c r="T26" s="1">
        <f t="shared" si="11"/>
        <v>1</v>
      </c>
      <c r="V26" s="1" t="s">
        <v>1113</v>
      </c>
      <c r="W26" s="1" t="s">
        <v>1800</v>
      </c>
    </row>
    <row r="27" ht="15.75" customHeight="1">
      <c r="A27" s="291">
        <v>46276.0</v>
      </c>
      <c r="B27" s="1">
        <f t="shared" si="1"/>
        <v>46276</v>
      </c>
      <c r="C27" s="281">
        <v>49.0</v>
      </c>
      <c r="D27" s="281">
        <v>30.0</v>
      </c>
      <c r="E27" s="1">
        <f t="shared" si="2"/>
        <v>1.633333333</v>
      </c>
      <c r="F27" s="281" t="s">
        <v>811</v>
      </c>
      <c r="G27" s="299">
        <v>0.39328703703703705</v>
      </c>
      <c r="H27" s="299">
        <v>0.41616898148148146</v>
      </c>
      <c r="I27" s="281"/>
      <c r="J27" s="300">
        <f t="shared" si="3"/>
        <v>33</v>
      </c>
      <c r="K27" s="1" t="b">
        <f t="shared" si="4"/>
        <v>0</v>
      </c>
      <c r="L27" s="1">
        <f t="shared" si="5"/>
        <v>1.65</v>
      </c>
      <c r="M27" s="1">
        <f t="shared" si="6"/>
        <v>1</v>
      </c>
      <c r="N27" s="300">
        <f t="shared" si="7"/>
        <v>33</v>
      </c>
      <c r="O27" s="1">
        <f t="shared" si="8"/>
        <v>88.935</v>
      </c>
      <c r="P27" s="300">
        <f t="shared" si="9"/>
        <v>165</v>
      </c>
      <c r="Q27" s="1">
        <f t="shared" si="10"/>
        <v>88.935</v>
      </c>
      <c r="R27" s="281"/>
      <c r="S27" s="281"/>
      <c r="T27" s="1">
        <f t="shared" si="11"/>
        <v>0</v>
      </c>
      <c r="V27" s="1" t="s">
        <v>1262</v>
      </c>
      <c r="W27" s="1" t="s">
        <v>1802</v>
      </c>
    </row>
    <row r="28" ht="15.75" customHeight="1">
      <c r="A28" s="291">
        <v>46279.0</v>
      </c>
      <c r="B28" s="1">
        <f t="shared" si="1"/>
        <v>46279</v>
      </c>
      <c r="C28" s="281">
        <v>87.0</v>
      </c>
      <c r="D28" s="281">
        <v>50.0</v>
      </c>
      <c r="E28" s="1">
        <f t="shared" si="2"/>
        <v>1.74</v>
      </c>
      <c r="F28" s="281" t="s">
        <v>1238</v>
      </c>
      <c r="G28" s="299">
        <v>0.3111574074074074</v>
      </c>
      <c r="H28" s="299">
        <v>0.38475694444444447</v>
      </c>
      <c r="I28" s="281"/>
      <c r="J28" s="300">
        <f t="shared" si="3"/>
        <v>106</v>
      </c>
      <c r="K28" s="1" t="b">
        <f t="shared" si="4"/>
        <v>0</v>
      </c>
      <c r="L28" s="1">
        <f t="shared" si="5"/>
        <v>1.65</v>
      </c>
      <c r="M28" s="1">
        <f t="shared" si="6"/>
        <v>1.2</v>
      </c>
      <c r="N28" s="300">
        <f t="shared" si="7"/>
        <v>106</v>
      </c>
      <c r="O28" s="1">
        <f t="shared" si="8"/>
        <v>189.486</v>
      </c>
      <c r="P28" s="300">
        <f t="shared" si="9"/>
        <v>530</v>
      </c>
      <c r="Q28" s="1">
        <f t="shared" si="10"/>
        <v>189.486</v>
      </c>
      <c r="R28" s="281">
        <v>2.0</v>
      </c>
      <c r="S28" s="281" t="s">
        <v>1804</v>
      </c>
      <c r="T28" s="1">
        <f t="shared" si="11"/>
        <v>1</v>
      </c>
      <c r="V28" s="1" t="s">
        <v>1805</v>
      </c>
      <c r="W28" s="1" t="s">
        <v>1806</v>
      </c>
    </row>
    <row r="29" ht="15.75" customHeight="1">
      <c r="A29" s="291">
        <v>46279.0</v>
      </c>
      <c r="B29" s="1">
        <f t="shared" si="1"/>
        <v>46279</v>
      </c>
      <c r="C29" s="281">
        <v>91.0</v>
      </c>
      <c r="D29" s="281">
        <v>60.0</v>
      </c>
      <c r="E29" s="1">
        <f t="shared" si="2"/>
        <v>1.516666667</v>
      </c>
      <c r="F29" s="281" t="s">
        <v>1238</v>
      </c>
      <c r="G29" s="299">
        <v>0.38481481481481483</v>
      </c>
      <c r="H29" s="299">
        <v>0.4449884259259259</v>
      </c>
      <c r="I29" s="281"/>
      <c r="J29" s="300">
        <f t="shared" si="3"/>
        <v>87</v>
      </c>
      <c r="K29" s="1" t="b">
        <f t="shared" si="4"/>
        <v>0</v>
      </c>
      <c r="L29" s="1">
        <f t="shared" si="5"/>
        <v>1.65</v>
      </c>
      <c r="M29" s="1">
        <f t="shared" si="6"/>
        <v>1.2</v>
      </c>
      <c r="N29" s="300">
        <f t="shared" si="7"/>
        <v>87</v>
      </c>
      <c r="O29" s="1">
        <f t="shared" si="8"/>
        <v>198.198</v>
      </c>
      <c r="P29" s="300">
        <f t="shared" si="9"/>
        <v>435</v>
      </c>
      <c r="Q29" s="1">
        <f t="shared" si="10"/>
        <v>198.198</v>
      </c>
      <c r="R29" s="281"/>
      <c r="S29" s="281"/>
      <c r="T29" s="1">
        <f t="shared" si="11"/>
        <v>0</v>
      </c>
      <c r="V29" s="1" t="s">
        <v>854</v>
      </c>
      <c r="W29" s="1" t="s">
        <v>1808</v>
      </c>
    </row>
    <row r="30" ht="15.75" customHeight="1">
      <c r="A30" s="291">
        <v>46279.0</v>
      </c>
      <c r="B30" s="1">
        <f t="shared" si="1"/>
        <v>46279</v>
      </c>
      <c r="C30" s="281">
        <v>46.0</v>
      </c>
      <c r="D30" s="281">
        <v>24.0</v>
      </c>
      <c r="E30" s="1">
        <f t="shared" si="2"/>
        <v>1.916666667</v>
      </c>
      <c r="F30" s="281" t="s">
        <v>1274</v>
      </c>
      <c r="G30" s="299">
        <v>0.44505787037037037</v>
      </c>
      <c r="H30" s="299">
        <v>0.5496875</v>
      </c>
      <c r="I30" s="281">
        <v>98.0</v>
      </c>
      <c r="J30" s="300">
        <f t="shared" si="3"/>
        <v>53</v>
      </c>
      <c r="K30" s="1" t="b">
        <f t="shared" si="4"/>
        <v>0</v>
      </c>
      <c r="L30" s="1">
        <f t="shared" si="5"/>
        <v>1.65</v>
      </c>
      <c r="M30" s="1">
        <f t="shared" si="6"/>
        <v>1.2</v>
      </c>
      <c r="N30" s="300">
        <f t="shared" si="7"/>
        <v>53</v>
      </c>
      <c r="O30" s="1">
        <f t="shared" si="8"/>
        <v>100.188</v>
      </c>
      <c r="P30" s="300">
        <f t="shared" si="9"/>
        <v>265</v>
      </c>
      <c r="Q30" s="1">
        <f t="shared" si="10"/>
        <v>100.188</v>
      </c>
      <c r="R30" s="281"/>
      <c r="S30" s="281"/>
      <c r="T30" s="1">
        <f t="shared" si="11"/>
        <v>0</v>
      </c>
      <c r="U30" s="16" t="s">
        <v>1810</v>
      </c>
      <c r="V30" s="1" t="s">
        <v>992</v>
      </c>
      <c r="W30" s="1" t="s">
        <v>1811</v>
      </c>
      <c r="X30" s="242" t="s">
        <v>1812</v>
      </c>
    </row>
    <row r="31" ht="15.75" customHeight="1">
      <c r="A31" s="291">
        <v>46280.0</v>
      </c>
      <c r="B31" s="1">
        <f t="shared" si="1"/>
        <v>46280</v>
      </c>
      <c r="C31" s="281">
        <v>10.0</v>
      </c>
      <c r="D31" s="281">
        <v>7.0</v>
      </c>
      <c r="E31" s="1">
        <f t="shared" si="2"/>
        <v>1.428571429</v>
      </c>
      <c r="F31" s="281" t="s">
        <v>811</v>
      </c>
      <c r="G31" s="299">
        <v>0.30594907407407407</v>
      </c>
      <c r="H31" s="299">
        <v>0.31572916666666667</v>
      </c>
      <c r="I31" s="281"/>
      <c r="J31" s="300">
        <f t="shared" si="3"/>
        <v>14</v>
      </c>
      <c r="K31" s="1" t="b">
        <f t="shared" si="4"/>
        <v>1</v>
      </c>
      <c r="L31" s="1">
        <f t="shared" si="5"/>
        <v>1</v>
      </c>
      <c r="M31" s="1">
        <f t="shared" si="6"/>
        <v>1</v>
      </c>
      <c r="N31" s="300">
        <f t="shared" si="7"/>
        <v>15</v>
      </c>
      <c r="O31" s="1">
        <f t="shared" si="8"/>
        <v>11</v>
      </c>
      <c r="P31" s="300">
        <f t="shared" si="9"/>
        <v>75</v>
      </c>
      <c r="Q31" s="1">
        <f t="shared" si="10"/>
        <v>11</v>
      </c>
      <c r="R31" s="281"/>
      <c r="S31" s="281"/>
      <c r="T31" s="1">
        <f t="shared" si="11"/>
        <v>1</v>
      </c>
      <c r="V31" s="1" t="s">
        <v>1814</v>
      </c>
      <c r="W31" s="1" t="s">
        <v>1815</v>
      </c>
    </row>
    <row r="32" ht="15.75" customHeight="1">
      <c r="A32" s="291">
        <v>46281.0</v>
      </c>
      <c r="B32" s="1">
        <f t="shared" si="1"/>
        <v>46281</v>
      </c>
      <c r="C32" s="281">
        <v>68.0</v>
      </c>
      <c r="D32" s="281">
        <v>41.0</v>
      </c>
      <c r="E32" s="1">
        <f t="shared" si="2"/>
        <v>1.658536585</v>
      </c>
      <c r="F32" s="281" t="s">
        <v>1238</v>
      </c>
      <c r="G32" s="299">
        <v>0.3044791666666667</v>
      </c>
      <c r="H32" s="299">
        <v>0.36997685185185186</v>
      </c>
      <c r="I32" s="281"/>
      <c r="J32" s="300">
        <f t="shared" si="3"/>
        <v>94</v>
      </c>
      <c r="K32" s="1" t="b">
        <f t="shared" si="4"/>
        <v>0</v>
      </c>
      <c r="L32" s="1">
        <f t="shared" si="5"/>
        <v>1.65</v>
      </c>
      <c r="M32" s="1">
        <f t="shared" si="6"/>
        <v>1.2</v>
      </c>
      <c r="N32" s="300">
        <f t="shared" si="7"/>
        <v>94</v>
      </c>
      <c r="O32" s="1">
        <f t="shared" si="8"/>
        <v>148.104</v>
      </c>
      <c r="P32" s="300">
        <f t="shared" si="9"/>
        <v>470</v>
      </c>
      <c r="Q32" s="1">
        <f t="shared" si="10"/>
        <v>148.104</v>
      </c>
      <c r="R32" s="281">
        <v>2.0</v>
      </c>
      <c r="S32" s="281" t="s">
        <v>1817</v>
      </c>
      <c r="T32" s="1">
        <f t="shared" si="11"/>
        <v>1</v>
      </c>
      <c r="V32" s="1" t="s">
        <v>1818</v>
      </c>
      <c r="W32" s="1" t="s">
        <v>1819</v>
      </c>
    </row>
    <row r="33" ht="15.75" customHeight="1">
      <c r="A33" s="291">
        <v>46281.0</v>
      </c>
      <c r="B33" s="1">
        <f t="shared" si="1"/>
        <v>46281</v>
      </c>
      <c r="C33" s="281">
        <v>73.0</v>
      </c>
      <c r="D33" s="281">
        <v>57.0</v>
      </c>
      <c r="E33" s="1">
        <f t="shared" si="2"/>
        <v>1.280701754</v>
      </c>
      <c r="F33" s="281" t="s">
        <v>1238</v>
      </c>
      <c r="G33" s="299">
        <v>0.39936342592592594</v>
      </c>
      <c r="H33" s="299">
        <v>0.4506134259259259</v>
      </c>
      <c r="I33" s="281"/>
      <c r="J33" s="300">
        <f t="shared" si="3"/>
        <v>74</v>
      </c>
      <c r="K33" s="1" t="b">
        <f t="shared" si="4"/>
        <v>0</v>
      </c>
      <c r="L33" s="1">
        <f t="shared" si="5"/>
        <v>1.65</v>
      </c>
      <c r="M33" s="1">
        <f t="shared" si="6"/>
        <v>1.2</v>
      </c>
      <c r="N33" s="300">
        <f t="shared" si="7"/>
        <v>74</v>
      </c>
      <c r="O33" s="1">
        <f t="shared" si="8"/>
        <v>158.994</v>
      </c>
      <c r="P33" s="300">
        <f t="shared" si="9"/>
        <v>370</v>
      </c>
      <c r="Q33" s="1">
        <f t="shared" si="10"/>
        <v>158.994</v>
      </c>
      <c r="R33" s="281"/>
      <c r="S33" s="281"/>
      <c r="T33" s="1">
        <f t="shared" si="11"/>
        <v>0</v>
      </c>
      <c r="V33" s="1" t="s">
        <v>1142</v>
      </c>
      <c r="W33" s="1" t="s">
        <v>1821</v>
      </c>
    </row>
    <row r="34" ht="15.75" customHeight="1">
      <c r="A34" s="291">
        <v>46281.0</v>
      </c>
      <c r="B34" s="1">
        <f t="shared" si="1"/>
        <v>46281</v>
      </c>
      <c r="C34" s="281">
        <v>28.0</v>
      </c>
      <c r="D34" s="281">
        <v>20.0</v>
      </c>
      <c r="E34" s="1">
        <f t="shared" si="2"/>
        <v>1.4</v>
      </c>
      <c r="F34" s="281" t="s">
        <v>1238</v>
      </c>
      <c r="G34" s="299">
        <v>0.37015046296296295</v>
      </c>
      <c r="H34" s="299">
        <v>0.3992824074074074</v>
      </c>
      <c r="I34" s="281"/>
      <c r="J34" s="300">
        <f t="shared" si="3"/>
        <v>42</v>
      </c>
      <c r="K34" s="1" t="b">
        <f t="shared" si="4"/>
        <v>1</v>
      </c>
      <c r="L34" s="1">
        <f t="shared" si="5"/>
        <v>1</v>
      </c>
      <c r="M34" s="1">
        <f t="shared" si="6"/>
        <v>1.2</v>
      </c>
      <c r="N34" s="300">
        <f t="shared" si="7"/>
        <v>42</v>
      </c>
      <c r="O34" s="1">
        <f t="shared" si="8"/>
        <v>36.96</v>
      </c>
      <c r="P34" s="300">
        <f t="shared" si="9"/>
        <v>210</v>
      </c>
      <c r="Q34" s="1">
        <f t="shared" si="10"/>
        <v>36.96</v>
      </c>
      <c r="R34" s="281"/>
      <c r="S34" s="281"/>
      <c r="T34" s="1">
        <f t="shared" si="11"/>
        <v>0</v>
      </c>
      <c r="V34" s="1" t="s">
        <v>1011</v>
      </c>
      <c r="W34" s="1" t="s">
        <v>1823</v>
      </c>
    </row>
    <row r="35" ht="15.75" customHeight="1">
      <c r="A35" s="291">
        <v>46282.0</v>
      </c>
      <c r="B35" s="1">
        <f t="shared" si="1"/>
        <v>46282</v>
      </c>
      <c r="C35" s="281">
        <v>3.0</v>
      </c>
      <c r="D35" s="281">
        <v>3.0</v>
      </c>
      <c r="E35" s="1">
        <f t="shared" si="2"/>
        <v>1</v>
      </c>
      <c r="F35" s="281" t="s">
        <v>811</v>
      </c>
      <c r="G35" s="299">
        <v>0.30248842592592595</v>
      </c>
      <c r="H35" s="299">
        <v>0.3150925925925926</v>
      </c>
      <c r="I35" s="281"/>
      <c r="J35" s="300">
        <f t="shared" si="3"/>
        <v>18</v>
      </c>
      <c r="K35" s="1" t="b">
        <f t="shared" si="4"/>
        <v>1</v>
      </c>
      <c r="L35" s="1">
        <f t="shared" si="5"/>
        <v>1</v>
      </c>
      <c r="M35" s="1">
        <f t="shared" si="6"/>
        <v>1</v>
      </c>
      <c r="N35" s="300">
        <f t="shared" si="7"/>
        <v>18</v>
      </c>
      <c r="O35" s="1">
        <f t="shared" si="8"/>
        <v>3.3</v>
      </c>
      <c r="P35" s="300">
        <f t="shared" si="9"/>
        <v>90</v>
      </c>
      <c r="Q35" s="1">
        <f t="shared" si="10"/>
        <v>3.3</v>
      </c>
      <c r="R35" s="281"/>
      <c r="S35" s="281"/>
      <c r="T35" s="1">
        <f t="shared" si="11"/>
        <v>1</v>
      </c>
      <c r="V35" s="1" t="s">
        <v>1825</v>
      </c>
      <c r="W35" s="1" t="s">
        <v>1826</v>
      </c>
    </row>
    <row r="36" ht="15.75" customHeight="1">
      <c r="A36" s="291">
        <v>46282.0</v>
      </c>
      <c r="B36" s="1">
        <f t="shared" si="1"/>
        <v>46282</v>
      </c>
      <c r="C36" s="281">
        <v>2.0</v>
      </c>
      <c r="D36" s="281">
        <v>2.0</v>
      </c>
      <c r="E36" s="1">
        <f t="shared" si="2"/>
        <v>1</v>
      </c>
      <c r="F36" s="281" t="s">
        <v>811</v>
      </c>
      <c r="G36" s="299">
        <v>0.3153240740740741</v>
      </c>
      <c r="H36" s="299">
        <v>0.3153472222222222</v>
      </c>
      <c r="I36" s="281"/>
      <c r="J36" s="300">
        <f t="shared" si="3"/>
        <v>0</v>
      </c>
      <c r="K36" s="1" t="b">
        <f t="shared" si="4"/>
        <v>1</v>
      </c>
      <c r="L36" s="1">
        <f t="shared" si="5"/>
        <v>1</v>
      </c>
      <c r="M36" s="1">
        <f t="shared" si="6"/>
        <v>1</v>
      </c>
      <c r="N36" s="1">
        <f t="shared" si="7"/>
        <v>0</v>
      </c>
      <c r="O36" s="1">
        <f t="shared" si="8"/>
        <v>2.2</v>
      </c>
      <c r="P36" s="1">
        <f t="shared" si="9"/>
        <v>0</v>
      </c>
      <c r="Q36" s="1">
        <f t="shared" si="10"/>
        <v>0</v>
      </c>
      <c r="R36" s="281"/>
      <c r="S36" s="281"/>
      <c r="T36" s="1">
        <f t="shared" si="11"/>
        <v>0</v>
      </c>
      <c r="V36" s="1" t="s">
        <v>1828</v>
      </c>
      <c r="W36" s="1" t="s">
        <v>1829</v>
      </c>
    </row>
    <row r="37" ht="15.75" customHeight="1">
      <c r="A37" s="291">
        <v>46282.0</v>
      </c>
      <c r="B37" s="1">
        <f t="shared" si="1"/>
        <v>46282</v>
      </c>
      <c r="C37" s="281">
        <v>4.0</v>
      </c>
      <c r="D37" s="281">
        <v>2.0</v>
      </c>
      <c r="E37" s="1">
        <f t="shared" si="2"/>
        <v>2</v>
      </c>
      <c r="F37" s="281" t="s">
        <v>811</v>
      </c>
      <c r="G37" s="299">
        <v>0.3154050925925926</v>
      </c>
      <c r="H37" s="299">
        <v>0.3154398148148148</v>
      </c>
      <c r="I37" s="281"/>
      <c r="J37" s="300">
        <f t="shared" si="3"/>
        <v>0</v>
      </c>
      <c r="K37" s="1" t="b">
        <f t="shared" si="4"/>
        <v>1</v>
      </c>
      <c r="L37" s="1">
        <f t="shared" si="5"/>
        <v>1</v>
      </c>
      <c r="M37" s="1">
        <f t="shared" si="6"/>
        <v>1</v>
      </c>
      <c r="N37" s="1">
        <f t="shared" si="7"/>
        <v>0</v>
      </c>
      <c r="O37" s="1">
        <f t="shared" si="8"/>
        <v>4.4</v>
      </c>
      <c r="P37" s="1">
        <f t="shared" si="9"/>
        <v>0</v>
      </c>
      <c r="Q37" s="1">
        <f t="shared" si="10"/>
        <v>0</v>
      </c>
      <c r="R37" s="281"/>
      <c r="S37" s="281"/>
      <c r="T37" s="1">
        <f t="shared" si="11"/>
        <v>0</v>
      </c>
      <c r="V37" s="1" t="s">
        <v>1831</v>
      </c>
      <c r="W37" s="1" t="s">
        <v>1832</v>
      </c>
    </row>
    <row r="38" ht="15.75" customHeight="1">
      <c r="A38" s="291">
        <v>46282.0</v>
      </c>
      <c r="B38" s="1">
        <f t="shared" si="1"/>
        <v>46282</v>
      </c>
      <c r="C38" s="281">
        <v>52.0</v>
      </c>
      <c r="D38" s="281">
        <v>33.0</v>
      </c>
      <c r="E38" s="1">
        <f t="shared" si="2"/>
        <v>1.575757576</v>
      </c>
      <c r="F38" s="281" t="s">
        <v>811</v>
      </c>
      <c r="G38" s="299">
        <v>0.5068865740740741</v>
      </c>
      <c r="H38" s="299">
        <v>0.5517361111111111</v>
      </c>
      <c r="I38" s="281"/>
      <c r="J38" s="300">
        <f t="shared" si="3"/>
        <v>65</v>
      </c>
      <c r="K38" s="1" t="b">
        <f t="shared" si="4"/>
        <v>0</v>
      </c>
      <c r="L38" s="1">
        <f t="shared" si="5"/>
        <v>1.65</v>
      </c>
      <c r="M38" s="1">
        <f t="shared" si="6"/>
        <v>1</v>
      </c>
      <c r="N38" s="300">
        <f t="shared" si="7"/>
        <v>65</v>
      </c>
      <c r="O38" s="1">
        <f t="shared" si="8"/>
        <v>94.38</v>
      </c>
      <c r="P38" s="300">
        <f t="shared" si="9"/>
        <v>325</v>
      </c>
      <c r="Q38" s="1">
        <f t="shared" si="10"/>
        <v>94.38</v>
      </c>
      <c r="R38" s="281"/>
      <c r="S38" s="281"/>
      <c r="T38" s="1">
        <f t="shared" si="11"/>
        <v>0</v>
      </c>
      <c r="V38" s="1" t="s">
        <v>1834</v>
      </c>
      <c r="W38" s="1" t="s">
        <v>1835</v>
      </c>
    </row>
    <row r="39" ht="15.75" customHeight="1">
      <c r="A39" s="291">
        <v>46283.0</v>
      </c>
      <c r="B39" s="1">
        <f t="shared" si="1"/>
        <v>46283</v>
      </c>
      <c r="C39" s="281">
        <v>269.0</v>
      </c>
      <c r="D39" s="281">
        <v>80.0</v>
      </c>
      <c r="E39" s="1">
        <f t="shared" si="2"/>
        <v>3.3625</v>
      </c>
      <c r="F39" s="281" t="s">
        <v>811</v>
      </c>
      <c r="G39" s="299">
        <v>0.3067476851851852</v>
      </c>
      <c r="H39" s="299">
        <v>0.3980092592592593</v>
      </c>
      <c r="I39" s="281"/>
      <c r="J39" s="300">
        <f t="shared" si="3"/>
        <v>131</v>
      </c>
      <c r="K39" s="1" t="b">
        <f t="shared" si="4"/>
        <v>0</v>
      </c>
      <c r="L39" s="1">
        <f t="shared" si="5"/>
        <v>0.95</v>
      </c>
      <c r="M39" s="1">
        <f t="shared" si="6"/>
        <v>1</v>
      </c>
      <c r="N39" s="300">
        <f t="shared" si="7"/>
        <v>131</v>
      </c>
      <c r="O39" s="1">
        <f t="shared" si="8"/>
        <v>281.105</v>
      </c>
      <c r="P39" s="300">
        <f t="shared" si="9"/>
        <v>655</v>
      </c>
      <c r="Q39" s="1">
        <f t="shared" si="10"/>
        <v>281.105</v>
      </c>
      <c r="R39" s="281">
        <v>1.0</v>
      </c>
      <c r="S39" s="281" t="s">
        <v>1837</v>
      </c>
      <c r="T39" s="1">
        <f t="shared" si="11"/>
        <v>1</v>
      </c>
      <c r="V39" s="1" t="s">
        <v>877</v>
      </c>
      <c r="W39" s="1" t="s">
        <v>1838</v>
      </c>
    </row>
    <row r="40" ht="15.75" customHeight="1">
      <c r="A40" s="291">
        <v>46283.0</v>
      </c>
      <c r="B40" s="1">
        <f t="shared" si="1"/>
        <v>46283</v>
      </c>
      <c r="C40" s="281">
        <v>151.0</v>
      </c>
      <c r="D40" s="281">
        <v>38.0</v>
      </c>
      <c r="E40" s="1">
        <f t="shared" si="2"/>
        <v>3.973684211</v>
      </c>
      <c r="F40" s="281" t="s">
        <v>811</v>
      </c>
      <c r="G40" s="299">
        <v>0.39806712962962965</v>
      </c>
      <c r="H40" s="299">
        <v>0.4482291666666667</v>
      </c>
      <c r="I40" s="281"/>
      <c r="J40" s="300">
        <f t="shared" si="3"/>
        <v>72</v>
      </c>
      <c r="K40" s="1" t="b">
        <f t="shared" si="4"/>
        <v>0</v>
      </c>
      <c r="L40" s="1">
        <f t="shared" si="5"/>
        <v>0.65</v>
      </c>
      <c r="M40" s="1">
        <f t="shared" si="6"/>
        <v>1</v>
      </c>
      <c r="N40" s="300">
        <f t="shared" si="7"/>
        <v>72</v>
      </c>
      <c r="O40" s="1">
        <f t="shared" si="8"/>
        <v>107.965</v>
      </c>
      <c r="P40" s="300">
        <f t="shared" si="9"/>
        <v>360</v>
      </c>
      <c r="Q40" s="1">
        <f t="shared" si="10"/>
        <v>107.965</v>
      </c>
      <c r="R40" s="281"/>
      <c r="S40" s="281"/>
      <c r="T40" s="1">
        <f t="shared" si="11"/>
        <v>0</v>
      </c>
      <c r="V40" s="1" t="s">
        <v>877</v>
      </c>
      <c r="W40" s="1" t="s">
        <v>1839</v>
      </c>
    </row>
    <row r="41" ht="15.75" customHeight="1">
      <c r="A41" s="291">
        <v>46285.0</v>
      </c>
      <c r="B41" s="1">
        <f t="shared" si="1"/>
        <v>46285</v>
      </c>
      <c r="C41" s="281">
        <v>38.0</v>
      </c>
      <c r="D41" s="281">
        <v>28.0</v>
      </c>
      <c r="E41" s="1">
        <f t="shared" si="2"/>
        <v>1.357142857</v>
      </c>
      <c r="F41" s="281" t="s">
        <v>1238</v>
      </c>
      <c r="G41" s="299">
        <v>0.30236111111111114</v>
      </c>
      <c r="H41" s="299">
        <v>0.3389814814814815</v>
      </c>
      <c r="I41" s="281"/>
      <c r="J41" s="300">
        <f t="shared" si="3"/>
        <v>53</v>
      </c>
      <c r="K41" s="1" t="b">
        <f t="shared" si="4"/>
        <v>0</v>
      </c>
      <c r="L41" s="1">
        <f t="shared" si="5"/>
        <v>1.65</v>
      </c>
      <c r="M41" s="1">
        <f t="shared" si="6"/>
        <v>1.2</v>
      </c>
      <c r="N41" s="300">
        <f t="shared" si="7"/>
        <v>53</v>
      </c>
      <c r="O41" s="1">
        <f t="shared" si="8"/>
        <v>82.764</v>
      </c>
      <c r="P41" s="300">
        <f t="shared" si="9"/>
        <v>265</v>
      </c>
      <c r="Q41" s="1">
        <f t="shared" si="10"/>
        <v>82.764</v>
      </c>
      <c r="R41" s="281">
        <v>2.0</v>
      </c>
      <c r="S41" s="281" t="s">
        <v>1840</v>
      </c>
      <c r="T41" s="1">
        <f t="shared" si="11"/>
        <v>1</v>
      </c>
      <c r="V41" s="1" t="s">
        <v>887</v>
      </c>
      <c r="W41" s="1" t="s">
        <v>1841</v>
      </c>
    </row>
    <row r="42" ht="15.75" customHeight="1">
      <c r="A42" s="291">
        <v>46285.0</v>
      </c>
      <c r="B42" s="1">
        <f t="shared" si="1"/>
        <v>46285</v>
      </c>
      <c r="C42" s="281">
        <v>48.0</v>
      </c>
      <c r="D42" s="281">
        <v>30.0</v>
      </c>
      <c r="E42" s="1">
        <f t="shared" si="2"/>
        <v>1.6</v>
      </c>
      <c r="F42" s="281" t="s">
        <v>1238</v>
      </c>
      <c r="G42" s="299">
        <v>0.3390856481481481</v>
      </c>
      <c r="H42" s="299">
        <v>0.36702546296296296</v>
      </c>
      <c r="I42" s="281"/>
      <c r="J42" s="300">
        <f t="shared" si="3"/>
        <v>40</v>
      </c>
      <c r="K42" s="1" t="b">
        <f t="shared" si="4"/>
        <v>0</v>
      </c>
      <c r="L42" s="1">
        <f t="shared" si="5"/>
        <v>1.65</v>
      </c>
      <c r="M42" s="1">
        <f t="shared" si="6"/>
        <v>1.2</v>
      </c>
      <c r="N42" s="300">
        <f t="shared" si="7"/>
        <v>40</v>
      </c>
      <c r="O42" s="1">
        <f t="shared" si="8"/>
        <v>104.544</v>
      </c>
      <c r="P42" s="300">
        <f t="shared" si="9"/>
        <v>200</v>
      </c>
      <c r="Q42" s="1">
        <f t="shared" si="10"/>
        <v>104.544</v>
      </c>
      <c r="R42" s="281"/>
      <c r="S42" s="281"/>
      <c r="T42" s="1">
        <f t="shared" si="11"/>
        <v>0</v>
      </c>
      <c r="V42" s="1" t="s">
        <v>891</v>
      </c>
      <c r="W42" s="1" t="s">
        <v>1842</v>
      </c>
    </row>
    <row r="43" ht="15.75" customHeight="1">
      <c r="A43" s="291">
        <v>46285.0</v>
      </c>
      <c r="B43" s="1">
        <f t="shared" si="1"/>
        <v>46285</v>
      </c>
      <c r="C43" s="281">
        <v>188.0</v>
      </c>
      <c r="D43" s="281">
        <v>92.0</v>
      </c>
      <c r="E43" s="1">
        <f t="shared" si="2"/>
        <v>2.043478261</v>
      </c>
      <c r="F43" s="281" t="s">
        <v>1238</v>
      </c>
      <c r="G43" s="299">
        <v>0.3671064814814815</v>
      </c>
      <c r="H43" s="299">
        <v>0.5773032407407407</v>
      </c>
      <c r="I43" s="281">
        <v>60.0</v>
      </c>
      <c r="J43" s="300">
        <f t="shared" si="3"/>
        <v>243</v>
      </c>
      <c r="K43" s="1" t="b">
        <f t="shared" si="4"/>
        <v>0</v>
      </c>
      <c r="L43" s="1">
        <f t="shared" si="5"/>
        <v>1.25</v>
      </c>
      <c r="M43" s="1">
        <f t="shared" si="6"/>
        <v>1.2</v>
      </c>
      <c r="N43" s="300">
        <f t="shared" si="7"/>
        <v>243</v>
      </c>
      <c r="O43" s="1">
        <f t="shared" si="8"/>
        <v>310.2</v>
      </c>
      <c r="P43" s="300">
        <f t="shared" si="9"/>
        <v>1215</v>
      </c>
      <c r="Q43" s="1">
        <f t="shared" si="10"/>
        <v>310.2</v>
      </c>
      <c r="R43" s="281"/>
      <c r="S43" s="281"/>
      <c r="T43" s="1">
        <f t="shared" si="11"/>
        <v>0</v>
      </c>
      <c r="U43" s="68" t="s">
        <v>1843</v>
      </c>
      <c r="V43" s="1" t="s">
        <v>889</v>
      </c>
      <c r="W43" s="1" t="s">
        <v>1844</v>
      </c>
    </row>
    <row r="44" ht="15.75" customHeight="1">
      <c r="A44" s="291">
        <v>46286.0</v>
      </c>
      <c r="B44" s="1">
        <f t="shared" si="1"/>
        <v>46286</v>
      </c>
      <c r="C44" s="281">
        <v>8.0</v>
      </c>
      <c r="D44" s="281">
        <v>3.0</v>
      </c>
      <c r="E44" s="1">
        <f t="shared" si="2"/>
        <v>2.666666667</v>
      </c>
      <c r="F44" s="281" t="s">
        <v>811</v>
      </c>
      <c r="G44" s="299">
        <v>0.30703703703703705</v>
      </c>
      <c r="H44" s="299">
        <v>0.3122337962962963</v>
      </c>
      <c r="I44" s="281"/>
      <c r="J44" s="300">
        <f t="shared" si="3"/>
        <v>7</v>
      </c>
      <c r="K44" s="1" t="b">
        <f t="shared" si="4"/>
        <v>1</v>
      </c>
      <c r="L44" s="1">
        <f t="shared" si="5"/>
        <v>1</v>
      </c>
      <c r="M44" s="1">
        <f t="shared" si="6"/>
        <v>1</v>
      </c>
      <c r="N44" s="300">
        <f t="shared" si="7"/>
        <v>15</v>
      </c>
      <c r="O44" s="1">
        <f t="shared" si="8"/>
        <v>8.8</v>
      </c>
      <c r="P44" s="300">
        <f t="shared" si="9"/>
        <v>75</v>
      </c>
      <c r="Q44" s="1">
        <f t="shared" si="10"/>
        <v>8.8</v>
      </c>
      <c r="R44" s="281"/>
      <c r="S44" s="281"/>
      <c r="T44" s="1">
        <f t="shared" si="11"/>
        <v>1</v>
      </c>
      <c r="V44" s="1" t="s">
        <v>1845</v>
      </c>
      <c r="W44" s="1" t="s">
        <v>1846</v>
      </c>
    </row>
    <row r="45" ht="15.75" customHeight="1">
      <c r="A45" s="291">
        <v>46286.0</v>
      </c>
      <c r="B45" s="1">
        <f t="shared" si="1"/>
        <v>46286</v>
      </c>
      <c r="C45" s="281">
        <v>2.0</v>
      </c>
      <c r="D45" s="281">
        <v>2.0</v>
      </c>
      <c r="E45" s="1">
        <f t="shared" si="2"/>
        <v>1</v>
      </c>
      <c r="F45" s="281" t="s">
        <v>811</v>
      </c>
      <c r="G45" s="299">
        <v>0.3012384259259259</v>
      </c>
      <c r="H45" s="299">
        <v>0.3069212962962963</v>
      </c>
      <c r="I45" s="281"/>
      <c r="J45" s="300">
        <f t="shared" si="3"/>
        <v>8</v>
      </c>
      <c r="K45" s="1" t="b">
        <f t="shared" si="4"/>
        <v>1</v>
      </c>
      <c r="L45" s="1">
        <f t="shared" si="5"/>
        <v>1</v>
      </c>
      <c r="M45" s="1">
        <f t="shared" si="6"/>
        <v>1</v>
      </c>
      <c r="N45" s="300">
        <f t="shared" si="7"/>
        <v>15</v>
      </c>
      <c r="O45" s="1">
        <f t="shared" si="8"/>
        <v>2.2</v>
      </c>
      <c r="P45" s="300">
        <f t="shared" si="9"/>
        <v>75</v>
      </c>
      <c r="Q45" s="1">
        <f t="shared" si="10"/>
        <v>2.2</v>
      </c>
      <c r="R45" s="281"/>
      <c r="S45" s="281"/>
      <c r="T45" s="1">
        <f t="shared" si="11"/>
        <v>0</v>
      </c>
      <c r="V45" s="1" t="s">
        <v>1847</v>
      </c>
      <c r="W45" s="1" t="s">
        <v>1848</v>
      </c>
    </row>
    <row r="46" ht="15.75" customHeight="1">
      <c r="A46" s="291">
        <v>46286.0</v>
      </c>
      <c r="B46" s="1">
        <f t="shared" si="1"/>
        <v>46286</v>
      </c>
      <c r="C46" s="281">
        <v>27.0</v>
      </c>
      <c r="D46" s="281">
        <v>20.0</v>
      </c>
      <c r="E46" s="1">
        <f t="shared" si="2"/>
        <v>1.35</v>
      </c>
      <c r="F46" s="281" t="s">
        <v>1238</v>
      </c>
      <c r="G46" s="299">
        <v>0.5165162037037037</v>
      </c>
      <c r="H46" s="299">
        <v>0.5457175925925926</v>
      </c>
      <c r="I46" s="281"/>
      <c r="J46" s="300">
        <f t="shared" si="3"/>
        <v>42</v>
      </c>
      <c r="K46" s="1" t="b">
        <f t="shared" si="4"/>
        <v>1</v>
      </c>
      <c r="L46" s="1">
        <f t="shared" si="5"/>
        <v>1</v>
      </c>
      <c r="M46" s="1">
        <f t="shared" si="6"/>
        <v>1.2</v>
      </c>
      <c r="N46" s="300">
        <f t="shared" si="7"/>
        <v>42</v>
      </c>
      <c r="O46" s="1">
        <f t="shared" si="8"/>
        <v>35.64</v>
      </c>
      <c r="P46" s="300">
        <f t="shared" si="9"/>
        <v>210</v>
      </c>
      <c r="Q46" s="1">
        <f t="shared" si="10"/>
        <v>35.64</v>
      </c>
      <c r="R46" s="281"/>
      <c r="S46" s="281"/>
      <c r="T46" s="1">
        <f t="shared" si="11"/>
        <v>0</v>
      </c>
      <c r="V46" s="1" t="s">
        <v>1032</v>
      </c>
      <c r="W46" s="1" t="s">
        <v>1849</v>
      </c>
    </row>
    <row r="47" ht="15.75" customHeight="1">
      <c r="A47" s="291">
        <v>46287.0</v>
      </c>
      <c r="B47" s="1">
        <f t="shared" si="1"/>
        <v>46287</v>
      </c>
      <c r="C47" s="281">
        <v>305.0</v>
      </c>
      <c r="D47" s="281">
        <v>80.0</v>
      </c>
      <c r="E47" s="1">
        <f t="shared" si="2"/>
        <v>3.8125</v>
      </c>
      <c r="F47" s="281" t="s">
        <v>811</v>
      </c>
      <c r="G47" s="281">
        <v>0.30416666666666664</v>
      </c>
      <c r="H47" s="281">
        <v>0.4027777777777778</v>
      </c>
      <c r="I47" s="281"/>
      <c r="J47" s="1">
        <f t="shared" si="3"/>
        <v>142</v>
      </c>
      <c r="K47" s="1" t="b">
        <f t="shared" si="4"/>
        <v>0</v>
      </c>
      <c r="L47" s="1">
        <f t="shared" si="5"/>
        <v>0.82</v>
      </c>
      <c r="M47" s="1">
        <f t="shared" si="6"/>
        <v>1</v>
      </c>
      <c r="N47" s="1">
        <f t="shared" si="7"/>
        <v>142</v>
      </c>
      <c r="O47" s="1">
        <f t="shared" si="8"/>
        <v>275.11</v>
      </c>
      <c r="P47" s="1">
        <f t="shared" si="9"/>
        <v>710</v>
      </c>
      <c r="Q47" s="1">
        <f t="shared" si="10"/>
        <v>275.11</v>
      </c>
      <c r="R47" s="281">
        <v>2.0</v>
      </c>
      <c r="S47" s="281" t="s">
        <v>1850</v>
      </c>
      <c r="T47" s="1">
        <f t="shared" si="11"/>
        <v>1</v>
      </c>
      <c r="V47" s="1" t="s">
        <v>902</v>
      </c>
      <c r="W47" s="239" t="s">
        <v>1851</v>
      </c>
    </row>
    <row r="48" ht="15.75" customHeight="1">
      <c r="A48" s="291">
        <v>46287.0</v>
      </c>
      <c r="B48" s="1">
        <f t="shared" si="1"/>
        <v>46287</v>
      </c>
      <c r="C48" s="281">
        <v>73.0</v>
      </c>
      <c r="D48" s="281">
        <v>40.0</v>
      </c>
      <c r="E48" s="1">
        <f t="shared" si="2"/>
        <v>1.825</v>
      </c>
      <c r="F48" s="281" t="s">
        <v>811</v>
      </c>
      <c r="G48" s="281">
        <v>0.40347222222222223</v>
      </c>
      <c r="H48" s="281">
        <v>0.43680555555555556</v>
      </c>
      <c r="I48" s="281"/>
      <c r="J48" s="1">
        <f t="shared" si="3"/>
        <v>48</v>
      </c>
      <c r="K48" s="1" t="b">
        <f t="shared" si="4"/>
        <v>0</v>
      </c>
      <c r="L48" s="1">
        <f t="shared" si="5"/>
        <v>1.65</v>
      </c>
      <c r="M48" s="1">
        <f t="shared" si="6"/>
        <v>1</v>
      </c>
      <c r="N48" s="1">
        <f t="shared" si="7"/>
        <v>48</v>
      </c>
      <c r="O48" s="1">
        <f t="shared" si="8"/>
        <v>132.495</v>
      </c>
      <c r="P48" s="1">
        <f t="shared" si="9"/>
        <v>240</v>
      </c>
      <c r="Q48" s="1">
        <f t="shared" si="10"/>
        <v>132.495</v>
      </c>
      <c r="R48" s="281"/>
      <c r="S48" s="281"/>
      <c r="T48" s="1">
        <f t="shared" si="11"/>
        <v>0</v>
      </c>
      <c r="V48" s="1" t="s">
        <v>904</v>
      </c>
      <c r="W48" s="239" t="s">
        <v>1852</v>
      </c>
    </row>
    <row r="49" ht="15.75" customHeight="1">
      <c r="A49" s="291">
        <v>46288.0</v>
      </c>
      <c r="B49" s="1">
        <f t="shared" si="1"/>
        <v>46288</v>
      </c>
      <c r="C49" s="281">
        <v>49.0</v>
      </c>
      <c r="D49" s="281">
        <v>34.0</v>
      </c>
      <c r="E49" s="1">
        <f t="shared" si="2"/>
        <v>1.441176471</v>
      </c>
      <c r="F49" s="281" t="s">
        <v>811</v>
      </c>
      <c r="G49" s="281">
        <v>0.3076388888888889</v>
      </c>
      <c r="H49" s="281">
        <v>0.34097222222222223</v>
      </c>
      <c r="I49" s="281"/>
      <c r="J49" s="1">
        <f t="shared" si="3"/>
        <v>48</v>
      </c>
      <c r="K49" s="1" t="b">
        <f t="shared" si="4"/>
        <v>0</v>
      </c>
      <c r="L49" s="1">
        <f t="shared" si="5"/>
        <v>1.65</v>
      </c>
      <c r="M49" s="1">
        <f t="shared" si="6"/>
        <v>1</v>
      </c>
      <c r="N49" s="1">
        <f t="shared" si="7"/>
        <v>48</v>
      </c>
      <c r="O49" s="1">
        <f t="shared" si="8"/>
        <v>88.935</v>
      </c>
      <c r="P49" s="1">
        <f t="shared" si="9"/>
        <v>240</v>
      </c>
      <c r="Q49" s="1">
        <f t="shared" si="10"/>
        <v>88.935</v>
      </c>
      <c r="R49" s="281">
        <v>5.0</v>
      </c>
      <c r="S49" s="281" t="s">
        <v>1853</v>
      </c>
      <c r="T49" s="1">
        <f t="shared" si="11"/>
        <v>1</v>
      </c>
      <c r="V49" s="1" t="s">
        <v>1174</v>
      </c>
      <c r="W49" s="239" t="s">
        <v>1854</v>
      </c>
    </row>
    <row r="50" ht="15.75" customHeight="1">
      <c r="A50" s="291">
        <v>46288.0</v>
      </c>
      <c r="B50" s="1">
        <f t="shared" si="1"/>
        <v>46288</v>
      </c>
      <c r="C50" s="281">
        <v>117.0</v>
      </c>
      <c r="D50" s="281">
        <v>46.0</v>
      </c>
      <c r="E50" s="1">
        <f t="shared" si="2"/>
        <v>2.543478261</v>
      </c>
      <c r="F50" s="281" t="s">
        <v>811</v>
      </c>
      <c r="G50" s="281">
        <v>0.3458333333333333</v>
      </c>
      <c r="H50" s="281">
        <v>0.3993055555555556</v>
      </c>
      <c r="I50" s="281"/>
      <c r="J50" s="1">
        <f t="shared" si="3"/>
        <v>77</v>
      </c>
      <c r="K50" s="1" t="b">
        <f t="shared" si="4"/>
        <v>0</v>
      </c>
      <c r="L50" s="1">
        <f t="shared" si="5"/>
        <v>1.16</v>
      </c>
      <c r="M50" s="1">
        <f t="shared" si="6"/>
        <v>1</v>
      </c>
      <c r="N50" s="1">
        <f t="shared" si="7"/>
        <v>77</v>
      </c>
      <c r="O50" s="1">
        <f t="shared" si="8"/>
        <v>149.292</v>
      </c>
      <c r="P50" s="1">
        <f t="shared" si="9"/>
        <v>385</v>
      </c>
      <c r="Q50" s="1">
        <f t="shared" si="10"/>
        <v>149.292</v>
      </c>
      <c r="R50" s="281"/>
      <c r="S50" s="281"/>
      <c r="T50" s="1">
        <f t="shared" si="11"/>
        <v>0</v>
      </c>
      <c r="V50" s="1" t="s">
        <v>1177</v>
      </c>
      <c r="W50" s="239" t="s">
        <v>1855</v>
      </c>
    </row>
    <row r="51" ht="15.75" customHeight="1">
      <c r="A51" s="291">
        <v>46288.0</v>
      </c>
      <c r="B51" s="1">
        <f t="shared" si="1"/>
        <v>46288</v>
      </c>
      <c r="C51" s="281">
        <v>69.0</v>
      </c>
      <c r="D51" s="281">
        <v>47.0</v>
      </c>
      <c r="E51" s="1">
        <f t="shared" si="2"/>
        <v>1.468085106</v>
      </c>
      <c r="F51" s="281" t="s">
        <v>811</v>
      </c>
      <c r="G51" s="281">
        <v>0.4</v>
      </c>
      <c r="H51" s="281">
        <v>0.4423611111111111</v>
      </c>
      <c r="I51" s="281"/>
      <c r="J51" s="1">
        <f t="shared" si="3"/>
        <v>61</v>
      </c>
      <c r="K51" s="1" t="b">
        <f t="shared" si="4"/>
        <v>0</v>
      </c>
      <c r="L51" s="1">
        <f t="shared" si="5"/>
        <v>1.65</v>
      </c>
      <c r="M51" s="1">
        <f t="shared" si="6"/>
        <v>1</v>
      </c>
      <c r="N51" s="1">
        <f t="shared" si="7"/>
        <v>61</v>
      </c>
      <c r="O51" s="1">
        <f t="shared" si="8"/>
        <v>125.235</v>
      </c>
      <c r="P51" s="1">
        <f t="shared" si="9"/>
        <v>305</v>
      </c>
      <c r="Q51" s="1">
        <f t="shared" si="10"/>
        <v>125.235</v>
      </c>
      <c r="R51" s="281"/>
      <c r="S51" s="281"/>
      <c r="T51" s="1">
        <f t="shared" si="11"/>
        <v>0</v>
      </c>
      <c r="V51" s="1" t="s">
        <v>1179</v>
      </c>
      <c r="W51" s="239" t="s">
        <v>1856</v>
      </c>
    </row>
    <row r="52" ht="15.75" customHeight="1">
      <c r="A52" s="291">
        <v>46289.0</v>
      </c>
      <c r="B52" s="1">
        <f t="shared" si="1"/>
        <v>46289</v>
      </c>
      <c r="C52" s="281">
        <v>75.0</v>
      </c>
      <c r="D52" s="281">
        <v>39.0</v>
      </c>
      <c r="E52" s="1">
        <f t="shared" si="2"/>
        <v>1.923076923</v>
      </c>
      <c r="F52" s="281" t="s">
        <v>1238</v>
      </c>
      <c r="G52" s="281">
        <v>0.3090277777777778</v>
      </c>
      <c r="H52" s="281">
        <v>0.34930555555555554</v>
      </c>
      <c r="I52" s="281"/>
      <c r="J52" s="1">
        <f t="shared" si="3"/>
        <v>58</v>
      </c>
      <c r="K52" s="1" t="b">
        <f t="shared" si="4"/>
        <v>0</v>
      </c>
      <c r="L52" s="1">
        <f t="shared" si="5"/>
        <v>1.65</v>
      </c>
      <c r="M52" s="1">
        <f t="shared" si="6"/>
        <v>1.2</v>
      </c>
      <c r="N52" s="1">
        <f t="shared" si="7"/>
        <v>58</v>
      </c>
      <c r="O52" s="1">
        <f t="shared" si="8"/>
        <v>163.35</v>
      </c>
      <c r="P52" s="1">
        <f t="shared" si="9"/>
        <v>290</v>
      </c>
      <c r="Q52" s="1">
        <f t="shared" si="10"/>
        <v>163.35</v>
      </c>
      <c r="R52" s="281">
        <v>2.0</v>
      </c>
      <c r="S52" s="281" t="s">
        <v>1857</v>
      </c>
      <c r="T52" s="1">
        <f t="shared" si="11"/>
        <v>1</v>
      </c>
      <c r="V52" s="1" t="s">
        <v>909</v>
      </c>
      <c r="W52" s="239" t="s">
        <v>1858</v>
      </c>
    </row>
    <row r="53" ht="15.75" customHeight="1">
      <c r="A53" s="291">
        <v>46289.0</v>
      </c>
      <c r="B53" s="1">
        <f t="shared" si="1"/>
        <v>46289</v>
      </c>
      <c r="C53" s="281">
        <v>105.0</v>
      </c>
      <c r="D53" s="281">
        <v>71.0</v>
      </c>
      <c r="E53" s="1">
        <f t="shared" si="2"/>
        <v>1.478873239</v>
      </c>
      <c r="F53" s="281" t="s">
        <v>1238</v>
      </c>
      <c r="G53" s="281">
        <v>0.35</v>
      </c>
      <c r="H53" s="281">
        <v>0.41597222222222224</v>
      </c>
      <c r="I53" s="281"/>
      <c r="J53" s="1">
        <f t="shared" si="3"/>
        <v>95</v>
      </c>
      <c r="K53" s="1" t="b">
        <f t="shared" si="4"/>
        <v>0</v>
      </c>
      <c r="L53" s="1">
        <f t="shared" si="5"/>
        <v>1.65</v>
      </c>
      <c r="M53" s="1">
        <f t="shared" si="6"/>
        <v>1.2</v>
      </c>
      <c r="N53" s="1">
        <f t="shared" si="7"/>
        <v>95</v>
      </c>
      <c r="O53" s="1">
        <f t="shared" si="8"/>
        <v>228.69</v>
      </c>
      <c r="P53" s="1">
        <f t="shared" si="9"/>
        <v>475</v>
      </c>
      <c r="Q53" s="1">
        <f t="shared" si="10"/>
        <v>228.69</v>
      </c>
      <c r="R53" s="281"/>
      <c r="S53" s="281"/>
      <c r="T53" s="1">
        <f t="shared" si="11"/>
        <v>0</v>
      </c>
      <c r="V53" s="1" t="s">
        <v>911</v>
      </c>
      <c r="W53" s="239" t="s">
        <v>1859</v>
      </c>
    </row>
    <row r="54" ht="15.75" customHeight="1">
      <c r="A54" s="291">
        <v>46289.0</v>
      </c>
      <c r="B54" s="1">
        <f t="shared" si="1"/>
        <v>46289</v>
      </c>
      <c r="C54" s="281">
        <v>30.0</v>
      </c>
      <c r="D54" s="281">
        <v>25.0</v>
      </c>
      <c r="E54" s="1">
        <f t="shared" si="2"/>
        <v>1.2</v>
      </c>
      <c r="F54" s="281" t="s">
        <v>1274</v>
      </c>
      <c r="G54" s="281">
        <v>0.4166666666666667</v>
      </c>
      <c r="H54" s="281">
        <v>0.44027777777777777</v>
      </c>
      <c r="I54" s="281"/>
      <c r="J54" s="1">
        <f t="shared" si="3"/>
        <v>34</v>
      </c>
      <c r="K54" s="1" t="b">
        <f t="shared" si="4"/>
        <v>0</v>
      </c>
      <c r="L54" s="1">
        <f t="shared" si="5"/>
        <v>1.65</v>
      </c>
      <c r="M54" s="1">
        <f t="shared" si="6"/>
        <v>1.2</v>
      </c>
      <c r="N54" s="1">
        <f t="shared" si="7"/>
        <v>34</v>
      </c>
      <c r="O54" s="1">
        <f t="shared" si="8"/>
        <v>65.34</v>
      </c>
      <c r="P54" s="1">
        <f t="shared" si="9"/>
        <v>170</v>
      </c>
      <c r="Q54" s="1">
        <f t="shared" si="10"/>
        <v>65.34</v>
      </c>
      <c r="R54" s="281"/>
      <c r="S54" s="281"/>
      <c r="T54" s="1">
        <f t="shared" si="11"/>
        <v>0</v>
      </c>
      <c r="V54" s="1" t="s">
        <v>1044</v>
      </c>
      <c r="W54" s="239" t="s">
        <v>1860</v>
      </c>
    </row>
    <row r="55" ht="15.75" customHeight="1">
      <c r="A55" s="291">
        <v>46290.0</v>
      </c>
      <c r="B55" s="1">
        <f t="shared" si="1"/>
        <v>46290</v>
      </c>
      <c r="C55" s="281">
        <v>79.0</v>
      </c>
      <c r="D55" s="281">
        <v>45.0</v>
      </c>
      <c r="E55" s="1">
        <f t="shared" si="2"/>
        <v>1.755555556</v>
      </c>
      <c r="F55" s="281" t="s">
        <v>1238</v>
      </c>
      <c r="G55" s="282">
        <v>0.3013888888888889</v>
      </c>
      <c r="H55" s="282">
        <v>0.36180555555555555</v>
      </c>
      <c r="I55" s="281"/>
      <c r="J55" s="292">
        <f t="shared" si="3"/>
        <v>87</v>
      </c>
      <c r="K55" s="1" t="b">
        <f t="shared" si="4"/>
        <v>0</v>
      </c>
      <c r="L55" s="1">
        <f t="shared" si="5"/>
        <v>1.65</v>
      </c>
      <c r="M55" s="1">
        <f t="shared" si="6"/>
        <v>1.2</v>
      </c>
      <c r="N55" s="292">
        <f t="shared" si="7"/>
        <v>87</v>
      </c>
      <c r="O55" s="1">
        <f t="shared" si="8"/>
        <v>172.062</v>
      </c>
      <c r="P55" s="292">
        <f t="shared" si="9"/>
        <v>435</v>
      </c>
      <c r="Q55" s="1">
        <f t="shared" si="10"/>
        <v>172.062</v>
      </c>
      <c r="R55" s="281"/>
      <c r="S55" s="281"/>
      <c r="T55" s="1">
        <f t="shared" si="11"/>
        <v>1</v>
      </c>
      <c r="V55" s="1" t="s">
        <v>1196</v>
      </c>
      <c r="W55" s="1" t="s">
        <v>1861</v>
      </c>
    </row>
    <row r="56" ht="15.75" customHeight="1">
      <c r="A56" s="291">
        <v>46290.0</v>
      </c>
      <c r="B56" s="1">
        <f t="shared" si="1"/>
        <v>46290</v>
      </c>
      <c r="C56" s="281">
        <v>74.0</v>
      </c>
      <c r="D56" s="281">
        <v>30.0</v>
      </c>
      <c r="E56" s="1">
        <f t="shared" si="2"/>
        <v>2.466666667</v>
      </c>
      <c r="F56" s="281" t="s">
        <v>1238</v>
      </c>
      <c r="G56" s="282">
        <v>0.36180555555555555</v>
      </c>
      <c r="H56" s="282">
        <v>0.4013888888888889</v>
      </c>
      <c r="I56" s="281"/>
      <c r="J56" s="292">
        <f t="shared" si="3"/>
        <v>57</v>
      </c>
      <c r="K56" s="1" t="b">
        <f t="shared" si="4"/>
        <v>0</v>
      </c>
      <c r="L56" s="1">
        <f t="shared" si="5"/>
        <v>1.16</v>
      </c>
      <c r="M56" s="1">
        <f t="shared" si="6"/>
        <v>1.2</v>
      </c>
      <c r="N56" s="292">
        <f t="shared" si="7"/>
        <v>57</v>
      </c>
      <c r="O56" s="1">
        <f t="shared" si="8"/>
        <v>113.3088</v>
      </c>
      <c r="P56" s="292">
        <f t="shared" si="9"/>
        <v>285</v>
      </c>
      <c r="Q56" s="1">
        <f t="shared" si="10"/>
        <v>113.3088</v>
      </c>
      <c r="R56" s="281"/>
      <c r="S56" s="281"/>
      <c r="T56" s="1">
        <f t="shared" si="11"/>
        <v>0</v>
      </c>
      <c r="V56" s="1" t="s">
        <v>919</v>
      </c>
      <c r="W56" s="1" t="s">
        <v>1862</v>
      </c>
    </row>
    <row r="57" ht="15.75" customHeight="1">
      <c r="A57" s="291">
        <v>46290.0</v>
      </c>
      <c r="B57" s="1">
        <f t="shared" si="1"/>
        <v>46290</v>
      </c>
      <c r="C57" s="281">
        <v>43.0</v>
      </c>
      <c r="D57" s="281">
        <v>24.0</v>
      </c>
      <c r="E57" s="1">
        <f t="shared" si="2"/>
        <v>1.791666667</v>
      </c>
      <c r="F57" s="281" t="s">
        <v>1238</v>
      </c>
      <c r="G57" s="282">
        <v>0.4013888888888889</v>
      </c>
      <c r="H57" s="282">
        <v>0.43125</v>
      </c>
      <c r="I57" s="281"/>
      <c r="J57" s="292">
        <f t="shared" si="3"/>
        <v>43</v>
      </c>
      <c r="K57" s="1" t="b">
        <f t="shared" si="4"/>
        <v>0</v>
      </c>
      <c r="L57" s="1">
        <f t="shared" si="5"/>
        <v>1.65</v>
      </c>
      <c r="M57" s="1">
        <f t="shared" si="6"/>
        <v>1.2</v>
      </c>
      <c r="N57" s="292">
        <f t="shared" si="7"/>
        <v>43</v>
      </c>
      <c r="O57" s="1">
        <f t="shared" si="8"/>
        <v>93.654</v>
      </c>
      <c r="P57" s="292">
        <f t="shared" si="9"/>
        <v>215</v>
      </c>
      <c r="Q57" s="1">
        <f t="shared" si="10"/>
        <v>93.654</v>
      </c>
      <c r="R57" s="281"/>
      <c r="S57" s="281"/>
      <c r="T57" s="1">
        <f t="shared" si="11"/>
        <v>0</v>
      </c>
      <c r="V57" s="1" t="s">
        <v>1048</v>
      </c>
      <c r="W57" s="1" t="s">
        <v>1863</v>
      </c>
    </row>
    <row r="58" ht="15.75" customHeight="1">
      <c r="A58" s="291">
        <v>46292.0</v>
      </c>
      <c r="B58" s="1">
        <f t="shared" si="1"/>
        <v>46292</v>
      </c>
      <c r="C58" s="281">
        <v>66.0</v>
      </c>
      <c r="D58" s="281">
        <v>40.0</v>
      </c>
      <c r="E58" s="1">
        <f t="shared" si="2"/>
        <v>1.65</v>
      </c>
      <c r="F58" s="281" t="s">
        <v>1238</v>
      </c>
      <c r="G58" s="282">
        <v>0.3055555555555556</v>
      </c>
      <c r="H58" s="282">
        <v>0.35833333333333334</v>
      </c>
      <c r="I58" s="281"/>
      <c r="J58" s="292">
        <f t="shared" si="3"/>
        <v>76</v>
      </c>
      <c r="K58" s="1" t="b">
        <f t="shared" si="4"/>
        <v>0</v>
      </c>
      <c r="L58" s="1">
        <f t="shared" si="5"/>
        <v>1.65</v>
      </c>
      <c r="M58" s="1">
        <f t="shared" si="6"/>
        <v>1.2</v>
      </c>
      <c r="N58" s="292">
        <f t="shared" si="7"/>
        <v>76</v>
      </c>
      <c r="O58" s="1">
        <f t="shared" si="8"/>
        <v>143.748</v>
      </c>
      <c r="P58" s="292">
        <f t="shared" si="9"/>
        <v>380</v>
      </c>
      <c r="Q58" s="1">
        <f t="shared" si="10"/>
        <v>143.748</v>
      </c>
      <c r="R58" s="281">
        <v>1.0</v>
      </c>
      <c r="S58" s="281" t="s">
        <v>1864</v>
      </c>
      <c r="T58" s="1">
        <f t="shared" si="11"/>
        <v>1</v>
      </c>
      <c r="V58" s="1" t="s">
        <v>926</v>
      </c>
      <c r="W58" s="1" t="s">
        <v>1865</v>
      </c>
    </row>
    <row r="59" ht="15.75" customHeight="1">
      <c r="A59" s="291">
        <v>46292.0</v>
      </c>
      <c r="B59" s="1">
        <f t="shared" si="1"/>
        <v>46292</v>
      </c>
      <c r="C59" s="281">
        <v>185.0</v>
      </c>
      <c r="D59" s="281">
        <v>99.0</v>
      </c>
      <c r="E59" s="1">
        <f t="shared" si="2"/>
        <v>1.868686869</v>
      </c>
      <c r="F59" s="281" t="s">
        <v>1238</v>
      </c>
      <c r="G59" s="282">
        <v>0.35833333333333334</v>
      </c>
      <c r="H59" s="282">
        <v>0.4583333333333333</v>
      </c>
      <c r="I59" s="281"/>
      <c r="J59" s="292">
        <f t="shared" si="3"/>
        <v>144</v>
      </c>
      <c r="K59" s="1" t="b">
        <f t="shared" si="4"/>
        <v>0</v>
      </c>
      <c r="L59" s="1">
        <f t="shared" si="5"/>
        <v>1.65</v>
      </c>
      <c r="M59" s="1">
        <f t="shared" si="6"/>
        <v>1.2</v>
      </c>
      <c r="N59" s="292">
        <f t="shared" si="7"/>
        <v>144</v>
      </c>
      <c r="O59" s="1">
        <f t="shared" si="8"/>
        <v>402.93</v>
      </c>
      <c r="P59" s="292">
        <f t="shared" si="9"/>
        <v>720</v>
      </c>
      <c r="Q59" s="1">
        <f t="shared" si="10"/>
        <v>402.93</v>
      </c>
      <c r="R59" s="281"/>
      <c r="S59" s="281"/>
      <c r="T59" s="1">
        <f t="shared" si="11"/>
        <v>0</v>
      </c>
      <c r="V59" s="1" t="s">
        <v>929</v>
      </c>
      <c r="W59" s="1" t="s">
        <v>1866</v>
      </c>
    </row>
    <row r="60" ht="15.75" customHeight="1">
      <c r="A60" s="291">
        <v>46293.0</v>
      </c>
      <c r="B60" s="1">
        <f t="shared" si="1"/>
        <v>46293</v>
      </c>
      <c r="C60" s="281">
        <v>3.0</v>
      </c>
      <c r="D60" s="281">
        <v>3.0</v>
      </c>
      <c r="E60" s="1">
        <f t="shared" si="2"/>
        <v>1</v>
      </c>
      <c r="F60" s="281" t="s">
        <v>811</v>
      </c>
      <c r="G60" s="299">
        <v>0.3031712962962963</v>
      </c>
      <c r="H60" s="299">
        <v>0.30324074074074076</v>
      </c>
      <c r="I60" s="281"/>
      <c r="J60" s="300">
        <f t="shared" si="3"/>
        <v>0</v>
      </c>
      <c r="K60" s="1" t="b">
        <f t="shared" si="4"/>
        <v>1</v>
      </c>
      <c r="L60" s="1">
        <f t="shared" si="5"/>
        <v>1</v>
      </c>
      <c r="M60" s="1">
        <f t="shared" si="6"/>
        <v>1</v>
      </c>
      <c r="N60" s="1">
        <f t="shared" si="7"/>
        <v>0</v>
      </c>
      <c r="O60" s="1">
        <f t="shared" si="8"/>
        <v>3.3</v>
      </c>
      <c r="P60" s="1">
        <f t="shared" si="9"/>
        <v>0</v>
      </c>
      <c r="Q60" s="1">
        <f t="shared" si="10"/>
        <v>0</v>
      </c>
      <c r="R60" s="281"/>
      <c r="S60" s="281"/>
      <c r="T60" s="1">
        <f t="shared" si="11"/>
        <v>1</v>
      </c>
      <c r="V60" s="1" t="s">
        <v>1867</v>
      </c>
      <c r="W60" s="1" t="s">
        <v>1868</v>
      </c>
    </row>
    <row r="61" ht="15.75" customHeight="1">
      <c r="A61" s="291">
        <v>46293.0</v>
      </c>
      <c r="B61" s="1">
        <f t="shared" si="1"/>
        <v>46293</v>
      </c>
      <c r="C61" s="281">
        <v>2.0</v>
      </c>
      <c r="D61" s="281">
        <v>1.0</v>
      </c>
      <c r="E61" s="1">
        <f t="shared" si="2"/>
        <v>2</v>
      </c>
      <c r="F61" s="281" t="s">
        <v>811</v>
      </c>
      <c r="G61" s="299">
        <v>0.5331018518518519</v>
      </c>
      <c r="H61" s="299">
        <v>0.5333217592592593</v>
      </c>
      <c r="I61" s="281"/>
      <c r="J61" s="300">
        <f t="shared" si="3"/>
        <v>0</v>
      </c>
      <c r="K61" s="1" t="b">
        <f t="shared" si="4"/>
        <v>1</v>
      </c>
      <c r="L61" s="1">
        <f t="shared" si="5"/>
        <v>1</v>
      </c>
      <c r="M61" s="1">
        <f t="shared" si="6"/>
        <v>1</v>
      </c>
      <c r="N61" s="1">
        <f t="shared" si="7"/>
        <v>0</v>
      </c>
      <c r="O61" s="1">
        <f t="shared" si="8"/>
        <v>2.2</v>
      </c>
      <c r="P61" s="1">
        <f t="shared" si="9"/>
        <v>0</v>
      </c>
      <c r="Q61" s="1">
        <f t="shared" si="10"/>
        <v>0</v>
      </c>
      <c r="R61" s="281"/>
      <c r="S61" s="281"/>
      <c r="T61" s="1">
        <f t="shared" si="11"/>
        <v>0</v>
      </c>
      <c r="V61" s="1" t="s">
        <v>1869</v>
      </c>
      <c r="W61" s="1" t="s">
        <v>1870</v>
      </c>
    </row>
    <row r="62" ht="15.75" customHeight="1">
      <c r="A62" s="291">
        <v>46293.0</v>
      </c>
      <c r="B62" s="1">
        <f t="shared" si="1"/>
        <v>46293</v>
      </c>
      <c r="C62" s="281">
        <v>2.0</v>
      </c>
      <c r="D62" s="281">
        <v>2.0</v>
      </c>
      <c r="E62" s="1">
        <f t="shared" si="2"/>
        <v>1</v>
      </c>
      <c r="F62" s="281" t="s">
        <v>811</v>
      </c>
      <c r="G62" s="299">
        <v>0.5331944444444444</v>
      </c>
      <c r="H62" s="299">
        <v>0.5332175925925926</v>
      </c>
      <c r="I62" s="281"/>
      <c r="J62" s="300">
        <f t="shared" si="3"/>
        <v>0</v>
      </c>
      <c r="K62" s="1" t="b">
        <f t="shared" si="4"/>
        <v>1</v>
      </c>
      <c r="L62" s="1">
        <f t="shared" si="5"/>
        <v>1</v>
      </c>
      <c r="M62" s="1">
        <f t="shared" si="6"/>
        <v>1</v>
      </c>
      <c r="N62" s="1">
        <f t="shared" si="7"/>
        <v>0</v>
      </c>
      <c r="O62" s="1">
        <f t="shared" si="8"/>
        <v>2.2</v>
      </c>
      <c r="P62" s="1">
        <f t="shared" si="9"/>
        <v>0</v>
      </c>
      <c r="Q62" s="1">
        <f t="shared" si="10"/>
        <v>0</v>
      </c>
      <c r="R62" s="281"/>
      <c r="S62" s="281"/>
      <c r="T62" s="1">
        <f t="shared" si="11"/>
        <v>0</v>
      </c>
      <c r="U62" s="16" t="s">
        <v>1871</v>
      </c>
      <c r="V62" s="1" t="s">
        <v>1872</v>
      </c>
      <c r="W62" s="1" t="s">
        <v>1873</v>
      </c>
    </row>
    <row r="63" ht="15.75" customHeight="1">
      <c r="A63" s="291">
        <v>46293.0</v>
      </c>
      <c r="B63" s="1">
        <f t="shared" si="1"/>
        <v>46293</v>
      </c>
      <c r="C63" s="281">
        <v>3.0</v>
      </c>
      <c r="D63" s="281">
        <v>2.0</v>
      </c>
      <c r="E63" s="1">
        <f t="shared" si="2"/>
        <v>1.5</v>
      </c>
      <c r="F63" s="281" t="s">
        <v>811</v>
      </c>
      <c r="G63" s="299">
        <v>0.5367708333333333</v>
      </c>
      <c r="H63" s="299">
        <v>0.5456134259259259</v>
      </c>
      <c r="I63" s="281"/>
      <c r="J63" s="300">
        <f t="shared" si="3"/>
        <v>13</v>
      </c>
      <c r="K63" s="1" t="b">
        <f t="shared" si="4"/>
        <v>1</v>
      </c>
      <c r="L63" s="1">
        <f t="shared" si="5"/>
        <v>1</v>
      </c>
      <c r="M63" s="1">
        <f t="shared" si="6"/>
        <v>1</v>
      </c>
      <c r="N63" s="300">
        <f t="shared" si="7"/>
        <v>15</v>
      </c>
      <c r="O63" s="1">
        <f t="shared" si="8"/>
        <v>3.3</v>
      </c>
      <c r="P63" s="300">
        <f t="shared" si="9"/>
        <v>75</v>
      </c>
      <c r="Q63" s="1">
        <f t="shared" si="10"/>
        <v>3.3</v>
      </c>
      <c r="R63" s="281"/>
      <c r="S63" s="281"/>
      <c r="T63" s="1">
        <f t="shared" si="11"/>
        <v>0</v>
      </c>
      <c r="V63" s="1" t="s">
        <v>1874</v>
      </c>
      <c r="W63" s="1" t="s">
        <v>1875</v>
      </c>
    </row>
    <row r="64" ht="15.75" customHeight="1">
      <c r="A64" s="291">
        <v>46294.0</v>
      </c>
      <c r="B64" s="1">
        <f t="shared" si="1"/>
        <v>46294</v>
      </c>
      <c r="C64" s="281">
        <v>172.0</v>
      </c>
      <c r="D64" s="281">
        <v>49.0</v>
      </c>
      <c r="E64" s="1">
        <f t="shared" si="2"/>
        <v>3.510204082</v>
      </c>
      <c r="F64" s="281" t="s">
        <v>811</v>
      </c>
      <c r="G64" s="299">
        <v>0.3051041666666667</v>
      </c>
      <c r="H64" s="299">
        <v>0.3655324074074074</v>
      </c>
      <c r="I64" s="281"/>
      <c r="J64" s="300">
        <f t="shared" si="3"/>
        <v>87</v>
      </c>
      <c r="K64" s="1" t="b">
        <f t="shared" si="4"/>
        <v>0</v>
      </c>
      <c r="L64" s="1">
        <f t="shared" si="5"/>
        <v>0.82</v>
      </c>
      <c r="M64" s="1">
        <f t="shared" si="6"/>
        <v>1</v>
      </c>
      <c r="N64" s="300">
        <f t="shared" si="7"/>
        <v>87</v>
      </c>
      <c r="O64" s="1">
        <f t="shared" si="8"/>
        <v>155.144</v>
      </c>
      <c r="P64" s="300">
        <f t="shared" si="9"/>
        <v>435</v>
      </c>
      <c r="Q64" s="1">
        <f t="shared" si="10"/>
        <v>155.144</v>
      </c>
      <c r="R64" s="281"/>
      <c r="S64" s="281"/>
      <c r="T64" s="1">
        <f t="shared" si="11"/>
        <v>1</v>
      </c>
      <c r="V64" s="1" t="s">
        <v>938</v>
      </c>
      <c r="W64" s="1" t="s">
        <v>1876</v>
      </c>
    </row>
    <row r="65" ht="15.75" customHeight="1">
      <c r="A65" s="291">
        <v>46294.0</v>
      </c>
      <c r="B65" s="1">
        <f t="shared" si="1"/>
        <v>46294</v>
      </c>
      <c r="C65" s="281">
        <v>93.0</v>
      </c>
      <c r="D65" s="281">
        <v>38.0</v>
      </c>
      <c r="E65" s="1">
        <f t="shared" si="2"/>
        <v>2.447368421</v>
      </c>
      <c r="F65" s="281" t="s">
        <v>811</v>
      </c>
      <c r="G65" s="299">
        <v>0.36559027777777775</v>
      </c>
      <c r="H65" s="299">
        <v>0.40625</v>
      </c>
      <c r="I65" s="281"/>
      <c r="J65" s="300">
        <f t="shared" si="3"/>
        <v>59</v>
      </c>
      <c r="K65" s="1" t="b">
        <f t="shared" si="4"/>
        <v>0</v>
      </c>
      <c r="L65" s="1">
        <f t="shared" si="5"/>
        <v>1.16</v>
      </c>
      <c r="M65" s="1">
        <f t="shared" si="6"/>
        <v>1</v>
      </c>
      <c r="N65" s="300">
        <f t="shared" si="7"/>
        <v>59</v>
      </c>
      <c r="O65" s="1">
        <f t="shared" si="8"/>
        <v>118.668</v>
      </c>
      <c r="P65" s="300">
        <f t="shared" si="9"/>
        <v>295</v>
      </c>
      <c r="Q65" s="1">
        <f t="shared" si="10"/>
        <v>118.668</v>
      </c>
      <c r="R65" s="281"/>
      <c r="S65" s="281"/>
      <c r="T65" s="1">
        <f t="shared" si="11"/>
        <v>0</v>
      </c>
      <c r="U65" s="16" t="s">
        <v>1877</v>
      </c>
      <c r="V65" s="1" t="s">
        <v>940</v>
      </c>
      <c r="W65" s="1" t="s">
        <v>1878</v>
      </c>
    </row>
    <row r="66" ht="15.75" customHeight="1">
      <c r="A66" s="291">
        <v>46295.0</v>
      </c>
      <c r="B66" s="1">
        <f t="shared" si="1"/>
        <v>46295</v>
      </c>
      <c r="C66" s="281">
        <v>97.0</v>
      </c>
      <c r="D66" s="281">
        <v>57.0</v>
      </c>
      <c r="E66" s="1">
        <f t="shared" si="2"/>
        <v>1.701754386</v>
      </c>
      <c r="F66" s="281" t="s">
        <v>1238</v>
      </c>
      <c r="G66" s="299">
        <v>0.3043402777777778</v>
      </c>
      <c r="H66" s="299">
        <v>0.3815972222222222</v>
      </c>
      <c r="I66" s="281"/>
      <c r="J66" s="300">
        <f t="shared" si="3"/>
        <v>111</v>
      </c>
      <c r="K66" s="1" t="b">
        <f t="shared" si="4"/>
        <v>0</v>
      </c>
      <c r="L66" s="1">
        <f t="shared" si="5"/>
        <v>1.65</v>
      </c>
      <c r="M66" s="1">
        <f t="shared" si="6"/>
        <v>1.2</v>
      </c>
      <c r="N66" s="300">
        <f t="shared" si="7"/>
        <v>111</v>
      </c>
      <c r="O66" s="1">
        <f t="shared" si="8"/>
        <v>211.266</v>
      </c>
      <c r="P66" s="300">
        <f t="shared" si="9"/>
        <v>555</v>
      </c>
      <c r="Q66" s="1">
        <f t="shared" si="10"/>
        <v>211.266</v>
      </c>
      <c r="R66" s="281">
        <v>1.0</v>
      </c>
      <c r="S66" s="281" t="s">
        <v>1879</v>
      </c>
      <c r="T66" s="1">
        <f t="shared" si="11"/>
        <v>1</v>
      </c>
      <c r="V66" s="1" t="s">
        <v>947</v>
      </c>
      <c r="W66" s="1" t="s">
        <v>1880</v>
      </c>
    </row>
    <row r="67" ht="15.75" customHeight="1">
      <c r="A67" s="291">
        <v>46295.0</v>
      </c>
      <c r="B67" s="1">
        <f t="shared" si="1"/>
        <v>46295</v>
      </c>
      <c r="C67" s="281">
        <v>75.0</v>
      </c>
      <c r="D67" s="281">
        <v>52.0</v>
      </c>
      <c r="E67" s="1">
        <f t="shared" si="2"/>
        <v>1.442307692</v>
      </c>
      <c r="F67" s="281" t="s">
        <v>1238</v>
      </c>
      <c r="G67" s="299">
        <v>0.3816319444444444</v>
      </c>
      <c r="H67" s="299">
        <v>0.4284027777777778</v>
      </c>
      <c r="I67" s="281"/>
      <c r="J67" s="300">
        <f t="shared" si="3"/>
        <v>67</v>
      </c>
      <c r="K67" s="1" t="b">
        <f t="shared" si="4"/>
        <v>0</v>
      </c>
      <c r="L67" s="1">
        <f t="shared" si="5"/>
        <v>1.65</v>
      </c>
      <c r="M67" s="1">
        <f t="shared" si="6"/>
        <v>1.2</v>
      </c>
      <c r="N67" s="300">
        <f t="shared" si="7"/>
        <v>67</v>
      </c>
      <c r="O67" s="1">
        <f t="shared" si="8"/>
        <v>163.35</v>
      </c>
      <c r="P67" s="300">
        <f t="shared" si="9"/>
        <v>335</v>
      </c>
      <c r="Q67" s="1">
        <f t="shared" si="10"/>
        <v>163.35</v>
      </c>
      <c r="R67" s="281"/>
      <c r="S67" s="281"/>
      <c r="T67" s="1">
        <f t="shared" si="11"/>
        <v>0</v>
      </c>
      <c r="V67" s="1" t="s">
        <v>949</v>
      </c>
      <c r="W67" s="1" t="s">
        <v>1881</v>
      </c>
    </row>
    <row r="68" ht="15.75" customHeight="1">
      <c r="A68" s="291">
        <v>46295.0</v>
      </c>
      <c r="B68" s="1">
        <f t="shared" si="1"/>
        <v>46295</v>
      </c>
      <c r="C68" s="281">
        <v>54.0</v>
      </c>
      <c r="D68" s="281">
        <v>34.0</v>
      </c>
      <c r="E68" s="1">
        <f t="shared" si="2"/>
        <v>1.588235294</v>
      </c>
      <c r="F68" s="281" t="s">
        <v>1238</v>
      </c>
      <c r="G68" s="299">
        <v>0.42844907407407407</v>
      </c>
      <c r="H68" s="299">
        <v>0.47237268518518516</v>
      </c>
      <c r="I68" s="281"/>
      <c r="J68" s="300">
        <f t="shared" si="3"/>
        <v>63</v>
      </c>
      <c r="K68" s="1" t="b">
        <f t="shared" si="4"/>
        <v>0</v>
      </c>
      <c r="L68" s="1">
        <f t="shared" si="5"/>
        <v>1.65</v>
      </c>
      <c r="M68" s="1">
        <f t="shared" si="6"/>
        <v>1.2</v>
      </c>
      <c r="N68" s="300">
        <f t="shared" si="7"/>
        <v>63</v>
      </c>
      <c r="O68" s="1">
        <f t="shared" si="8"/>
        <v>117.612</v>
      </c>
      <c r="P68" s="300">
        <f t="shared" si="9"/>
        <v>315</v>
      </c>
      <c r="Q68" s="1">
        <f t="shared" si="10"/>
        <v>117.612</v>
      </c>
      <c r="R68" s="281"/>
      <c r="S68" s="281"/>
      <c r="T68" s="1">
        <f t="shared" si="11"/>
        <v>0</v>
      </c>
      <c r="V68" s="1" t="s">
        <v>1001</v>
      </c>
      <c r="W68" s="1" t="s">
        <v>1882</v>
      </c>
    </row>
    <row r="69" ht="15.75" customHeight="1">
      <c r="A69" s="29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9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9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9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9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9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9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9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9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9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9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9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9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9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9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9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9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9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9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9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9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9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9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9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9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9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9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9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9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9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9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9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9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9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9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9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9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9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9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9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9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9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9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9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9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9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9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9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9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9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9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9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9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9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9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9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9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9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9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9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9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9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9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9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9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9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9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9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9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9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9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9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9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9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9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9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9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9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9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9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9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9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9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9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9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9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9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9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9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9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9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9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9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9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9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9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9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9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9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9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9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9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9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9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9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9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78"/>
    </row>
    <row r="176" ht="15.75" customHeight="1">
      <c r="A176" s="78"/>
    </row>
    <row r="177" ht="15.75" customHeight="1">
      <c r="A177" s="78"/>
    </row>
    <row r="178" ht="15.75" customHeight="1">
      <c r="A178" s="78"/>
    </row>
    <row r="179" ht="15.75" customHeight="1">
      <c r="A179" s="78"/>
    </row>
    <row r="180" ht="15.75" customHeight="1">
      <c r="A180" s="78"/>
    </row>
    <row r="181" ht="15.75" customHeight="1">
      <c r="A181" s="78"/>
    </row>
    <row r="182" ht="15.75" customHeight="1">
      <c r="A182" s="78"/>
    </row>
    <row r="183" ht="15.75" customHeight="1">
      <c r="A183" s="78"/>
    </row>
    <row r="184" ht="15.75" customHeight="1">
      <c r="A184" s="78"/>
    </row>
    <row r="185" ht="15.75" customHeight="1">
      <c r="A185" s="78"/>
    </row>
    <row r="186" ht="15.75" customHeight="1">
      <c r="A186" s="78"/>
    </row>
    <row r="187" ht="15.75" customHeight="1">
      <c r="A187" s="78"/>
    </row>
    <row r="188" ht="15.75" customHeight="1">
      <c r="A188" s="78"/>
    </row>
    <row r="189" ht="15.75" customHeight="1">
      <c r="A189" s="78"/>
    </row>
    <row r="190" ht="15.75" customHeight="1">
      <c r="A190" s="78"/>
    </row>
    <row r="191" ht="15.75" customHeight="1">
      <c r="A191" s="78"/>
    </row>
    <row r="192" ht="15.75" customHeight="1">
      <c r="A192" s="78"/>
    </row>
    <row r="193" ht="15.75" customHeight="1">
      <c r="A193" s="78"/>
    </row>
    <row r="194" ht="15.75" customHeight="1">
      <c r="A194" s="78"/>
    </row>
    <row r="195" ht="15.75" customHeight="1">
      <c r="A195" s="78"/>
    </row>
    <row r="196" ht="15.75" customHeight="1">
      <c r="A196" s="78"/>
    </row>
    <row r="197" ht="15.75" customHeight="1">
      <c r="A197" s="78"/>
    </row>
    <row r="198" ht="15.75" customHeight="1">
      <c r="A198" s="78"/>
    </row>
    <row r="199" ht="15.75" customHeight="1">
      <c r="A199" s="78"/>
    </row>
    <row r="200" ht="15.75" customHeight="1">
      <c r="A200" s="78"/>
    </row>
    <row r="201" ht="15.75" customHeight="1">
      <c r="A201" s="78"/>
    </row>
    <row r="202" ht="15.75" customHeight="1">
      <c r="A202" s="78"/>
    </row>
    <row r="203" ht="15.75" customHeight="1">
      <c r="A203" s="78"/>
    </row>
    <row r="204" ht="15.75" customHeight="1">
      <c r="A204" s="78"/>
    </row>
    <row r="205" ht="15.75" customHeight="1">
      <c r="A205" s="78"/>
    </row>
    <row r="206" ht="15.75" customHeight="1">
      <c r="A206" s="78"/>
    </row>
    <row r="207" ht="15.75" customHeight="1">
      <c r="A207" s="78"/>
    </row>
    <row r="208" ht="15.75" customHeight="1">
      <c r="A208" s="78"/>
    </row>
    <row r="209" ht="15.75" customHeight="1">
      <c r="A209" s="78"/>
    </row>
    <row r="210" ht="15.75" customHeight="1">
      <c r="A210" s="78"/>
    </row>
    <row r="211" ht="15.75" customHeight="1">
      <c r="A211" s="78"/>
    </row>
    <row r="212" ht="15.75" customHeight="1">
      <c r="A212" s="78"/>
    </row>
    <row r="213" ht="15.75" customHeight="1">
      <c r="A213" s="78"/>
    </row>
    <row r="214" ht="15.75" customHeight="1">
      <c r="A214" s="78"/>
    </row>
    <row r="215" ht="15.75" customHeight="1">
      <c r="A215" s="78"/>
    </row>
    <row r="216" ht="15.75" customHeight="1">
      <c r="A216" s="78"/>
    </row>
    <row r="217" ht="15.75" customHeight="1">
      <c r="A217" s="78"/>
    </row>
    <row r="218" ht="15.75" customHeight="1">
      <c r="A218" s="78"/>
    </row>
    <row r="219" ht="15.75" customHeight="1">
      <c r="A219" s="78"/>
    </row>
    <row r="220" ht="15.75" customHeight="1">
      <c r="A220" s="78"/>
    </row>
    <row r="221" ht="15.75" customHeight="1">
      <c r="A221" s="78"/>
    </row>
    <row r="222" ht="15.75" customHeight="1">
      <c r="A222" s="78"/>
    </row>
    <row r="223" ht="15.75" customHeight="1">
      <c r="A223" s="78"/>
    </row>
    <row r="224" ht="15.75" customHeight="1">
      <c r="A224" s="78"/>
    </row>
    <row r="225" ht="15.75" customHeight="1">
      <c r="A225" s="78"/>
    </row>
    <row r="226" ht="15.75" customHeight="1">
      <c r="A226" s="78"/>
    </row>
    <row r="227" ht="15.75" customHeight="1">
      <c r="A227" s="78"/>
    </row>
    <row r="228" ht="15.75" customHeight="1">
      <c r="A228" s="78"/>
    </row>
    <row r="229" ht="15.75" customHeight="1">
      <c r="A229" s="78"/>
    </row>
    <row r="230" ht="15.75" customHeight="1">
      <c r="A230" s="78"/>
    </row>
    <row r="231" ht="15.75" customHeight="1">
      <c r="A231" s="78"/>
    </row>
    <row r="232" ht="15.75" customHeight="1">
      <c r="A232" s="78"/>
    </row>
    <row r="233" ht="15.75" customHeight="1">
      <c r="A233" s="78"/>
    </row>
    <row r="234" ht="15.75" customHeight="1">
      <c r="A234" s="78"/>
    </row>
    <row r="235" ht="15.75" customHeight="1">
      <c r="A235" s="78"/>
    </row>
    <row r="236" ht="15.75" customHeight="1">
      <c r="A236" s="78"/>
    </row>
    <row r="237" ht="15.75" customHeight="1">
      <c r="A237" s="78"/>
    </row>
    <row r="238" ht="15.75" customHeight="1">
      <c r="A238" s="78"/>
    </row>
    <row r="239" ht="15.75" customHeight="1">
      <c r="A239" s="78"/>
    </row>
    <row r="240" ht="15.75" customHeight="1">
      <c r="A240" s="78"/>
    </row>
    <row r="241" ht="15.75" customHeight="1">
      <c r="A241" s="78"/>
    </row>
    <row r="242" ht="15.75" customHeight="1">
      <c r="A242" s="78"/>
    </row>
    <row r="243" ht="15.75" customHeight="1">
      <c r="A243" s="78"/>
    </row>
    <row r="244" ht="15.75" customHeight="1">
      <c r="A244" s="78"/>
    </row>
    <row r="245" ht="15.75" customHeight="1">
      <c r="A245" s="78"/>
    </row>
    <row r="246" ht="15.75" customHeight="1">
      <c r="A246" s="78"/>
    </row>
    <row r="247" ht="15.75" customHeight="1">
      <c r="A247" s="78"/>
    </row>
    <row r="248" ht="15.75" customHeight="1">
      <c r="A248" s="78"/>
    </row>
    <row r="249" ht="15.75" customHeight="1">
      <c r="A249" s="78"/>
    </row>
    <row r="250" ht="15.75" customHeight="1">
      <c r="A250" s="78"/>
    </row>
    <row r="251" ht="15.75" customHeight="1">
      <c r="A251" s="78"/>
    </row>
    <row r="252" ht="15.75" customHeight="1">
      <c r="A252" s="78"/>
    </row>
    <row r="253" ht="15.75" customHeight="1">
      <c r="A253" s="78"/>
    </row>
    <row r="254" ht="15.75" customHeight="1">
      <c r="A254" s="78"/>
    </row>
    <row r="255" ht="15.75" customHeight="1">
      <c r="A255" s="78"/>
    </row>
    <row r="256" ht="15.75" customHeight="1">
      <c r="A256" s="78"/>
    </row>
    <row r="257" ht="15.75" customHeight="1">
      <c r="A257" s="78"/>
    </row>
    <row r="258" ht="15.75" customHeight="1">
      <c r="A258" s="78"/>
    </row>
    <row r="259" ht="15.75" customHeight="1">
      <c r="A259" s="78"/>
    </row>
    <row r="260" ht="15.75" customHeight="1">
      <c r="A260" s="78"/>
    </row>
    <row r="261" ht="15.75" customHeight="1">
      <c r="A261" s="78"/>
    </row>
    <row r="262" ht="15.75" customHeight="1">
      <c r="A262" s="78"/>
    </row>
    <row r="263" ht="15.75" customHeight="1">
      <c r="A263" s="78"/>
    </row>
    <row r="264" ht="15.75" customHeight="1">
      <c r="A264" s="78"/>
    </row>
    <row r="265" ht="15.75" customHeight="1">
      <c r="A265" s="78"/>
    </row>
    <row r="266" ht="15.75" customHeight="1">
      <c r="A266" s="78"/>
    </row>
    <row r="267" ht="15.75" customHeight="1">
      <c r="A267" s="78"/>
    </row>
    <row r="268" ht="15.75" customHeight="1">
      <c r="A268" s="78"/>
    </row>
    <row r="269" ht="15.75" customHeight="1">
      <c r="A269" s="78"/>
    </row>
    <row r="270" ht="15.75" customHeight="1">
      <c r="A270" s="78"/>
    </row>
    <row r="271" ht="15.75" customHeight="1">
      <c r="A271" s="78"/>
    </row>
    <row r="272" ht="15.75" customHeight="1">
      <c r="A272" s="78"/>
    </row>
    <row r="273" ht="15.75" customHeight="1">
      <c r="A273" s="78"/>
    </row>
    <row r="274" ht="15.75" customHeight="1">
      <c r="A274" s="78"/>
    </row>
    <row r="275" ht="15.75" customHeight="1">
      <c r="A275" s="78"/>
    </row>
    <row r="276" ht="15.75" customHeight="1">
      <c r="A276" s="78"/>
    </row>
    <row r="277" ht="15.75" customHeight="1">
      <c r="A277" s="78"/>
    </row>
    <row r="278" ht="15.75" customHeight="1">
      <c r="A278" s="78"/>
    </row>
    <row r="279" ht="15.75" customHeight="1">
      <c r="A279" s="78"/>
    </row>
    <row r="280" ht="15.75" customHeight="1">
      <c r="A280" s="78"/>
    </row>
    <row r="281" ht="15.75" customHeight="1">
      <c r="A281" s="78"/>
    </row>
    <row r="282" ht="15.75" customHeight="1">
      <c r="A282" s="78"/>
    </row>
    <row r="283" ht="15.75" customHeight="1">
      <c r="A283" s="78"/>
    </row>
    <row r="284" ht="15.75" customHeight="1">
      <c r="A284" s="78"/>
    </row>
    <row r="285" ht="15.75" customHeight="1">
      <c r="A285" s="78"/>
    </row>
    <row r="286" ht="15.75" customHeight="1">
      <c r="A286" s="78"/>
    </row>
    <row r="287" ht="15.75" customHeight="1">
      <c r="A287" s="78"/>
    </row>
    <row r="288" ht="15.75" customHeight="1">
      <c r="A288" s="78"/>
    </row>
    <row r="289" ht="15.75" customHeight="1">
      <c r="A289" s="78"/>
    </row>
    <row r="290" ht="15.75" customHeight="1">
      <c r="A290" s="78"/>
    </row>
    <row r="291" ht="15.75" customHeight="1">
      <c r="A291" s="78"/>
    </row>
    <row r="292" ht="15.75" customHeight="1">
      <c r="A292" s="78"/>
    </row>
    <row r="293" ht="15.75" customHeight="1">
      <c r="A293" s="78"/>
    </row>
    <row r="294" ht="15.75" customHeight="1">
      <c r="A294" s="78"/>
    </row>
    <row r="295" ht="15.75" customHeight="1">
      <c r="A295" s="78"/>
    </row>
    <row r="296" ht="15.75" customHeight="1">
      <c r="A296" s="78"/>
    </row>
    <row r="297" ht="15.75" customHeight="1">
      <c r="A297" s="78"/>
    </row>
    <row r="298" ht="15.75" customHeight="1">
      <c r="A298" s="78"/>
    </row>
    <row r="299" ht="15.75" customHeight="1">
      <c r="A299" s="78"/>
    </row>
    <row r="300" ht="15.75" customHeight="1">
      <c r="A300" s="78"/>
    </row>
    <row r="301" ht="15.75" customHeight="1">
      <c r="A301" s="78"/>
    </row>
    <row r="302" ht="15.75" customHeight="1">
      <c r="A302" s="78"/>
    </row>
    <row r="303" ht="15.75" customHeight="1">
      <c r="A303" s="78"/>
    </row>
    <row r="304" ht="15.75" customHeight="1">
      <c r="A304" s="78"/>
    </row>
    <row r="305" ht="15.75" customHeight="1">
      <c r="A305" s="78"/>
    </row>
    <row r="306" ht="15.75" customHeight="1">
      <c r="A306" s="78"/>
    </row>
    <row r="307" ht="15.75" customHeight="1">
      <c r="A307" s="78"/>
    </row>
    <row r="308" ht="15.75" customHeight="1">
      <c r="A308" s="78"/>
    </row>
    <row r="309" ht="15.75" customHeight="1">
      <c r="A309" s="78"/>
    </row>
    <row r="310" ht="15.75" customHeight="1">
      <c r="A310" s="78"/>
    </row>
    <row r="311" ht="15.75" customHeight="1">
      <c r="A311" s="78"/>
    </row>
    <row r="312" ht="15.75" customHeight="1">
      <c r="A312" s="78"/>
    </row>
    <row r="313" ht="15.75" customHeight="1">
      <c r="A313" s="78"/>
    </row>
    <row r="314" ht="15.75" customHeight="1">
      <c r="A314" s="78"/>
    </row>
    <row r="315" ht="15.75" customHeight="1">
      <c r="A315" s="78"/>
    </row>
    <row r="316" ht="15.75" customHeight="1">
      <c r="A316" s="78"/>
    </row>
    <row r="317" ht="15.75" customHeight="1">
      <c r="A317" s="78"/>
    </row>
    <row r="318" ht="15.75" customHeight="1">
      <c r="A318" s="78"/>
    </row>
    <row r="319" ht="15.75" customHeight="1">
      <c r="A319" s="78"/>
    </row>
    <row r="320" ht="15.75" customHeight="1">
      <c r="A320" s="78"/>
    </row>
    <row r="321" ht="15.75" customHeight="1">
      <c r="A321" s="78"/>
    </row>
    <row r="322" ht="15.75" customHeight="1">
      <c r="A322" s="78"/>
    </row>
    <row r="323" ht="15.75" customHeight="1">
      <c r="A323" s="78"/>
    </row>
    <row r="324" ht="15.75" customHeight="1">
      <c r="A324" s="78"/>
    </row>
    <row r="325" ht="15.75" customHeight="1">
      <c r="A325" s="78"/>
    </row>
    <row r="326" ht="15.75" customHeight="1">
      <c r="A326" s="78"/>
    </row>
    <row r="327" ht="15.75" customHeight="1">
      <c r="A327" s="78"/>
    </row>
    <row r="328" ht="15.75" customHeight="1">
      <c r="A328" s="78"/>
    </row>
    <row r="329" ht="15.75" customHeight="1">
      <c r="A329" s="78"/>
    </row>
    <row r="330" ht="15.75" customHeight="1">
      <c r="A330" s="78"/>
    </row>
    <row r="331" ht="15.75" customHeight="1">
      <c r="A331" s="78"/>
    </row>
    <row r="332" ht="15.75" customHeight="1">
      <c r="A332" s="78"/>
    </row>
    <row r="333" ht="15.75" customHeight="1">
      <c r="A333" s="78"/>
    </row>
    <row r="334" ht="15.75" customHeight="1">
      <c r="A334" s="78"/>
    </row>
    <row r="335" ht="15.75" customHeight="1">
      <c r="A335" s="78"/>
    </row>
    <row r="336" ht="15.75" customHeight="1">
      <c r="A336" s="78"/>
    </row>
    <row r="337" ht="15.75" customHeight="1">
      <c r="A337" s="78"/>
    </row>
    <row r="338" ht="15.75" customHeight="1">
      <c r="A338" s="78"/>
    </row>
    <row r="339" ht="15.75" customHeight="1">
      <c r="A339" s="78"/>
    </row>
    <row r="340" ht="15.75" customHeight="1">
      <c r="A340" s="78"/>
    </row>
    <row r="341" ht="15.75" customHeight="1">
      <c r="A341" s="78"/>
    </row>
    <row r="342" ht="15.75" customHeight="1">
      <c r="A342" s="78"/>
    </row>
    <row r="343" ht="15.75" customHeight="1">
      <c r="A343" s="78"/>
    </row>
    <row r="344" ht="15.75" customHeight="1">
      <c r="A344" s="78"/>
    </row>
    <row r="345" ht="15.75" customHeight="1">
      <c r="A345" s="78"/>
    </row>
    <row r="346" ht="15.75" customHeight="1">
      <c r="A346" s="78"/>
    </row>
    <row r="347" ht="15.75" customHeight="1">
      <c r="A347" s="78"/>
    </row>
    <row r="348" ht="15.75" customHeight="1">
      <c r="A348" s="78"/>
    </row>
    <row r="349" ht="15.75" customHeight="1">
      <c r="A349" s="78"/>
    </row>
    <row r="350" ht="15.75" customHeight="1">
      <c r="A350" s="78"/>
    </row>
    <row r="351" ht="15.75" customHeight="1">
      <c r="A351" s="78"/>
    </row>
    <row r="352" ht="15.75" customHeight="1">
      <c r="A352" s="78"/>
    </row>
    <row r="353" ht="15.75" customHeight="1">
      <c r="A353" s="78"/>
    </row>
    <row r="354" ht="15.75" customHeight="1">
      <c r="A354" s="78"/>
    </row>
    <row r="355" ht="15.75" customHeight="1">
      <c r="A355" s="78"/>
    </row>
    <row r="356" ht="15.75" customHeight="1">
      <c r="A356" s="78"/>
    </row>
    <row r="357" ht="15.75" customHeight="1">
      <c r="A357" s="78"/>
    </row>
    <row r="358" ht="15.75" customHeight="1">
      <c r="A358" s="78"/>
    </row>
    <row r="359" ht="15.75" customHeight="1">
      <c r="A359" s="78"/>
    </row>
    <row r="360" ht="15.75" customHeight="1">
      <c r="A360" s="78"/>
    </row>
    <row r="361" ht="15.75" customHeight="1">
      <c r="A361" s="78"/>
    </row>
    <row r="362" ht="15.75" customHeight="1">
      <c r="A362" s="78"/>
    </row>
    <row r="363" ht="15.75" customHeight="1">
      <c r="A363" s="78"/>
    </row>
    <row r="364" ht="15.75" customHeight="1">
      <c r="A364" s="78"/>
    </row>
    <row r="365" ht="15.75" customHeight="1">
      <c r="A365" s="78"/>
    </row>
    <row r="366" ht="15.75" customHeight="1">
      <c r="A366" s="78"/>
    </row>
    <row r="367" ht="15.75" customHeight="1">
      <c r="A367" s="78"/>
    </row>
    <row r="368" ht="15.75" customHeight="1">
      <c r="A368" s="78"/>
    </row>
    <row r="369" ht="15.75" customHeight="1">
      <c r="A369" s="78"/>
    </row>
    <row r="370" ht="15.75" customHeight="1">
      <c r="A370" s="78"/>
    </row>
    <row r="371" ht="15.75" customHeight="1">
      <c r="A371" s="78"/>
    </row>
    <row r="372" ht="15.75" customHeight="1">
      <c r="A372" s="78"/>
    </row>
    <row r="373" ht="15.75" customHeight="1">
      <c r="A373" s="78"/>
    </row>
    <row r="374" ht="15.75" customHeight="1">
      <c r="A374" s="78"/>
    </row>
    <row r="375" ht="15.75" customHeight="1">
      <c r="A375" s="78"/>
    </row>
    <row r="376" ht="15.75" customHeight="1">
      <c r="A376" s="78"/>
    </row>
    <row r="377" ht="15.75" customHeight="1">
      <c r="A377" s="78"/>
    </row>
    <row r="378" ht="15.75" customHeight="1">
      <c r="A378" s="78"/>
    </row>
    <row r="379" ht="15.75" customHeight="1">
      <c r="A379" s="78"/>
    </row>
    <row r="380" ht="15.75" customHeight="1">
      <c r="A380" s="78"/>
    </row>
    <row r="381" ht="15.75" customHeight="1">
      <c r="A381" s="78"/>
    </row>
    <row r="382" ht="15.75" customHeight="1">
      <c r="A382" s="78"/>
    </row>
    <row r="383" ht="15.75" customHeight="1">
      <c r="A383" s="78"/>
    </row>
    <row r="384" ht="15.75" customHeight="1">
      <c r="A384" s="78"/>
    </row>
    <row r="385" ht="15.75" customHeight="1">
      <c r="A385" s="78"/>
    </row>
    <row r="386" ht="15.75" customHeight="1">
      <c r="A386" s="78"/>
    </row>
    <row r="387" ht="15.75" customHeight="1">
      <c r="A387" s="78"/>
    </row>
    <row r="388" ht="15.75" customHeight="1">
      <c r="A388" s="78"/>
    </row>
    <row r="389" ht="15.75" customHeight="1">
      <c r="A389" s="78"/>
    </row>
    <row r="390" ht="15.75" customHeight="1">
      <c r="A390" s="78"/>
    </row>
    <row r="391" ht="15.75" customHeight="1">
      <c r="A391" s="78"/>
    </row>
    <row r="392" ht="15.75" customHeight="1">
      <c r="A392" s="78"/>
    </row>
    <row r="393" ht="15.75" customHeight="1">
      <c r="A393" s="78"/>
    </row>
    <row r="394" ht="15.75" customHeight="1">
      <c r="A394" s="78"/>
    </row>
    <row r="395" ht="15.75" customHeight="1">
      <c r="A395" s="78"/>
    </row>
    <row r="396" ht="15.75" customHeight="1">
      <c r="A396" s="78"/>
    </row>
    <row r="397" ht="15.75" customHeight="1">
      <c r="A397" s="78"/>
    </row>
    <row r="398" ht="15.75" customHeight="1">
      <c r="A398" s="78"/>
    </row>
    <row r="399" ht="15.75" customHeight="1">
      <c r="A399" s="78"/>
    </row>
    <row r="400" ht="15.75" customHeight="1">
      <c r="A400" s="78"/>
    </row>
    <row r="401" ht="15.75" customHeight="1">
      <c r="A401" s="78"/>
    </row>
    <row r="402" ht="15.75" customHeight="1">
      <c r="A402" s="78"/>
    </row>
    <row r="403" ht="15.75" customHeight="1">
      <c r="A403" s="78"/>
    </row>
    <row r="404" ht="15.75" customHeight="1">
      <c r="A404" s="78"/>
    </row>
    <row r="405" ht="15.75" customHeight="1">
      <c r="A405" s="78"/>
    </row>
    <row r="406" ht="15.75" customHeight="1">
      <c r="A406" s="78"/>
    </row>
    <row r="407" ht="15.75" customHeight="1">
      <c r="A407" s="78"/>
    </row>
    <row r="408" ht="15.75" customHeight="1">
      <c r="A408" s="78"/>
    </row>
    <row r="409" ht="15.75" customHeight="1">
      <c r="A409" s="78"/>
    </row>
    <row r="410" ht="15.75" customHeight="1">
      <c r="A410" s="78"/>
    </row>
    <row r="411" ht="15.75" customHeight="1">
      <c r="A411" s="78"/>
    </row>
    <row r="412" ht="15.75" customHeight="1">
      <c r="A412" s="78"/>
    </row>
    <row r="413" ht="15.75" customHeight="1">
      <c r="A413" s="78"/>
    </row>
    <row r="414" ht="15.75" customHeight="1">
      <c r="A414" s="78"/>
    </row>
    <row r="415" ht="15.75" customHeight="1">
      <c r="A415" s="78"/>
    </row>
    <row r="416" ht="15.75" customHeight="1">
      <c r="A416" s="78"/>
    </row>
    <row r="417" ht="15.75" customHeight="1">
      <c r="A417" s="78"/>
    </row>
    <row r="418" ht="15.75" customHeight="1">
      <c r="A418" s="78"/>
    </row>
    <row r="419" ht="15.75" customHeight="1">
      <c r="A419" s="78"/>
    </row>
    <row r="420" ht="15.75" customHeight="1">
      <c r="A420" s="78"/>
    </row>
    <row r="421" ht="15.75" customHeight="1">
      <c r="A421" s="78"/>
    </row>
    <row r="422" ht="15.75" customHeight="1">
      <c r="A422" s="78"/>
    </row>
    <row r="423" ht="15.75" customHeight="1">
      <c r="A423" s="78"/>
    </row>
    <row r="424" ht="15.75" customHeight="1">
      <c r="A424" s="78"/>
    </row>
    <row r="425" ht="15.75" customHeight="1">
      <c r="A425" s="78"/>
    </row>
    <row r="426" ht="15.75" customHeight="1">
      <c r="A426" s="78"/>
    </row>
    <row r="427" ht="15.75" customHeight="1">
      <c r="A427" s="78"/>
    </row>
    <row r="428" ht="15.75" customHeight="1">
      <c r="A428" s="78"/>
    </row>
    <row r="429" ht="15.75" customHeight="1">
      <c r="A429" s="78"/>
    </row>
    <row r="430" ht="15.75" customHeight="1">
      <c r="A430" s="78"/>
    </row>
    <row r="431" ht="15.75" customHeight="1">
      <c r="A431" s="78"/>
    </row>
    <row r="432" ht="15.75" customHeight="1">
      <c r="A432" s="78"/>
    </row>
    <row r="433" ht="15.75" customHeight="1">
      <c r="A433" s="78"/>
    </row>
    <row r="434" ht="15.75" customHeight="1">
      <c r="A434" s="78"/>
    </row>
    <row r="435" ht="15.75" customHeight="1">
      <c r="A435" s="78"/>
    </row>
    <row r="436" ht="15.75" customHeight="1">
      <c r="A436" s="78"/>
    </row>
    <row r="437" ht="15.75" customHeight="1">
      <c r="A437" s="78"/>
    </row>
    <row r="438" ht="15.75" customHeight="1">
      <c r="A438" s="78"/>
    </row>
    <row r="439" ht="15.75" customHeight="1">
      <c r="A439" s="78"/>
    </row>
    <row r="440" ht="15.75" customHeight="1">
      <c r="A440" s="78"/>
    </row>
    <row r="441" ht="15.75" customHeight="1">
      <c r="A441" s="78"/>
    </row>
    <row r="442" ht="15.75" customHeight="1">
      <c r="A442" s="78"/>
    </row>
    <row r="443" ht="15.75" customHeight="1">
      <c r="A443" s="78"/>
    </row>
    <row r="444" ht="15.75" customHeight="1">
      <c r="A444" s="78"/>
    </row>
    <row r="445" ht="15.75" customHeight="1">
      <c r="A445" s="78"/>
    </row>
    <row r="446" ht="15.75" customHeight="1">
      <c r="A446" s="78"/>
    </row>
    <row r="447" ht="15.75" customHeight="1">
      <c r="A447" s="78"/>
    </row>
    <row r="448" ht="15.75" customHeight="1">
      <c r="A448" s="78"/>
    </row>
    <row r="449" ht="15.75" customHeight="1">
      <c r="A449" s="78"/>
    </row>
    <row r="450" ht="15.75" customHeight="1">
      <c r="A450" s="78"/>
    </row>
    <row r="451" ht="15.75" customHeight="1">
      <c r="A451" s="78"/>
    </row>
    <row r="452" ht="15.75" customHeight="1">
      <c r="A452" s="78"/>
    </row>
    <row r="453" ht="15.75" customHeight="1">
      <c r="A453" s="78"/>
    </row>
    <row r="454" ht="15.75" customHeight="1">
      <c r="A454" s="78"/>
    </row>
    <row r="455" ht="15.75" customHeight="1">
      <c r="A455" s="78"/>
    </row>
    <row r="456" ht="15.75" customHeight="1">
      <c r="A456" s="78"/>
    </row>
    <row r="457" ht="15.75" customHeight="1">
      <c r="A457" s="78"/>
    </row>
    <row r="458" ht="15.75" customHeight="1">
      <c r="A458" s="78"/>
    </row>
    <row r="459" ht="15.75" customHeight="1">
      <c r="A459" s="78"/>
    </row>
    <row r="460" ht="15.75" customHeight="1">
      <c r="A460" s="78"/>
    </row>
    <row r="461" ht="15.75" customHeight="1">
      <c r="A461" s="78"/>
    </row>
    <row r="462" ht="15.75" customHeight="1">
      <c r="A462" s="78"/>
    </row>
    <row r="463" ht="15.75" customHeight="1">
      <c r="A463" s="78"/>
    </row>
    <row r="464" ht="15.75" customHeight="1">
      <c r="A464" s="78"/>
    </row>
    <row r="465" ht="15.75" customHeight="1">
      <c r="A465" s="78"/>
    </row>
    <row r="466" ht="15.75" customHeight="1">
      <c r="A466" s="78"/>
    </row>
    <row r="467" ht="15.75" customHeight="1">
      <c r="A467" s="78"/>
    </row>
    <row r="468" ht="15.75" customHeight="1">
      <c r="A468" s="78"/>
    </row>
    <row r="469" ht="15.75" customHeight="1">
      <c r="A469" s="78"/>
    </row>
    <row r="470" ht="15.75" customHeight="1">
      <c r="A470" s="78"/>
    </row>
    <row r="471" ht="15.75" customHeight="1">
      <c r="A471" s="78"/>
    </row>
    <row r="472" ht="15.75" customHeight="1">
      <c r="A472" s="78"/>
    </row>
    <row r="473" ht="15.75" customHeight="1">
      <c r="A473" s="78"/>
    </row>
    <row r="474" ht="15.75" customHeight="1">
      <c r="A474" s="78"/>
    </row>
    <row r="475" ht="15.75" customHeight="1">
      <c r="A475" s="78"/>
    </row>
    <row r="476" ht="15.75" customHeight="1">
      <c r="A476" s="78"/>
    </row>
    <row r="477" ht="15.75" customHeight="1">
      <c r="A477" s="78"/>
    </row>
    <row r="478" ht="15.75" customHeight="1">
      <c r="A478" s="78"/>
    </row>
    <row r="479" ht="15.75" customHeight="1">
      <c r="A479" s="78"/>
    </row>
    <row r="480" ht="15.75" customHeight="1">
      <c r="A480" s="78"/>
    </row>
    <row r="481" ht="15.75" customHeight="1">
      <c r="A481" s="78"/>
    </row>
    <row r="482" ht="15.75" customHeight="1">
      <c r="A482" s="78"/>
    </row>
    <row r="483" ht="15.75" customHeight="1">
      <c r="A483" s="78"/>
    </row>
    <row r="484" ht="15.75" customHeight="1">
      <c r="A484" s="78"/>
    </row>
    <row r="485" ht="15.75" customHeight="1">
      <c r="A485" s="78"/>
    </row>
    <row r="486" ht="15.75" customHeight="1">
      <c r="A486" s="78"/>
    </row>
    <row r="487" ht="15.75" customHeight="1">
      <c r="A487" s="78"/>
    </row>
    <row r="488" ht="15.75" customHeight="1">
      <c r="A488" s="78"/>
    </row>
    <row r="489" ht="15.75" customHeight="1">
      <c r="A489" s="78"/>
    </row>
    <row r="490" ht="15.75" customHeight="1">
      <c r="A490" s="78"/>
    </row>
    <row r="491" ht="15.75" customHeight="1">
      <c r="A491" s="78"/>
    </row>
    <row r="492" ht="15.75" customHeight="1">
      <c r="A492" s="78"/>
    </row>
    <row r="493" ht="15.75" customHeight="1">
      <c r="A493" s="78"/>
    </row>
    <row r="494" ht="15.75" customHeight="1">
      <c r="A494" s="78"/>
    </row>
    <row r="495" ht="15.75" customHeight="1">
      <c r="A495" s="78"/>
    </row>
    <row r="496" ht="15.75" customHeight="1">
      <c r="A496" s="78"/>
    </row>
    <row r="497" ht="15.75" customHeight="1">
      <c r="A497" s="78"/>
    </row>
    <row r="498" ht="15.75" customHeight="1">
      <c r="A498" s="78"/>
    </row>
    <row r="499" ht="15.75" customHeight="1">
      <c r="A499" s="78"/>
    </row>
    <row r="500" ht="15.75" customHeight="1">
      <c r="A500" s="78"/>
    </row>
    <row r="501" ht="15.75" customHeight="1">
      <c r="A501" s="78"/>
    </row>
    <row r="502" ht="15.75" customHeight="1">
      <c r="A502" s="78"/>
    </row>
    <row r="503" ht="15.75" customHeight="1">
      <c r="A503" s="78"/>
    </row>
    <row r="504" ht="15.75" customHeight="1">
      <c r="A504" s="78"/>
    </row>
    <row r="505" ht="15.75" customHeight="1">
      <c r="A505" s="78"/>
    </row>
    <row r="506" ht="15.75" customHeight="1">
      <c r="A506" s="78"/>
    </row>
    <row r="507" ht="15.75" customHeight="1">
      <c r="A507" s="78"/>
    </row>
    <row r="508" ht="15.75" customHeight="1">
      <c r="A508" s="78"/>
    </row>
    <row r="509" ht="15.75" customHeight="1">
      <c r="A509" s="78"/>
    </row>
    <row r="510" ht="15.75" customHeight="1">
      <c r="A510" s="78"/>
    </row>
    <row r="511" ht="15.75" customHeight="1">
      <c r="A511" s="78"/>
    </row>
    <row r="512" ht="15.75" customHeight="1">
      <c r="A512" s="78"/>
    </row>
    <row r="513" ht="15.75" customHeight="1">
      <c r="A513" s="78"/>
    </row>
    <row r="514" ht="15.75" customHeight="1">
      <c r="A514" s="78"/>
    </row>
    <row r="515" ht="15.75" customHeight="1">
      <c r="A515" s="78"/>
    </row>
    <row r="516" ht="15.75" customHeight="1">
      <c r="A516" s="78"/>
    </row>
    <row r="517" ht="15.75" customHeight="1">
      <c r="A517" s="78"/>
    </row>
    <row r="518" ht="15.75" customHeight="1">
      <c r="A518" s="78"/>
    </row>
    <row r="519" ht="15.75" customHeight="1">
      <c r="A519" s="78"/>
    </row>
    <row r="520" ht="15.75" customHeight="1">
      <c r="A520" s="78"/>
    </row>
    <row r="521" ht="15.75" customHeight="1">
      <c r="A521" s="78"/>
    </row>
    <row r="522" ht="15.75" customHeight="1">
      <c r="A522" s="78"/>
    </row>
    <row r="523" ht="15.75" customHeight="1">
      <c r="A523" s="78"/>
    </row>
    <row r="524" ht="15.75" customHeight="1">
      <c r="A524" s="78"/>
    </row>
    <row r="525" ht="15.75" customHeight="1">
      <c r="A525" s="78"/>
    </row>
    <row r="526" ht="15.75" customHeight="1">
      <c r="A526" s="78"/>
    </row>
    <row r="527" ht="15.75" customHeight="1">
      <c r="A527" s="78"/>
    </row>
    <row r="528" ht="15.75" customHeight="1">
      <c r="A528" s="78"/>
    </row>
    <row r="529" ht="15.75" customHeight="1">
      <c r="A529" s="78"/>
    </row>
    <row r="530" ht="15.75" customHeight="1">
      <c r="A530" s="78"/>
    </row>
    <row r="531" ht="15.75" customHeight="1">
      <c r="A531" s="78"/>
    </row>
    <row r="532" ht="15.75" customHeight="1">
      <c r="A532" s="78"/>
    </row>
    <row r="533" ht="15.75" customHeight="1">
      <c r="A533" s="78"/>
    </row>
    <row r="534" ht="15.75" customHeight="1">
      <c r="A534" s="78"/>
    </row>
    <row r="535" ht="15.75" customHeight="1">
      <c r="A535" s="78"/>
    </row>
    <row r="536" ht="15.75" customHeight="1">
      <c r="A536" s="78"/>
    </row>
    <row r="537" ht="15.75" customHeight="1">
      <c r="A537" s="78"/>
    </row>
    <row r="538" ht="15.75" customHeight="1">
      <c r="A538" s="78"/>
    </row>
    <row r="539" ht="15.75" customHeight="1">
      <c r="A539" s="78"/>
    </row>
    <row r="540" ht="15.75" customHeight="1">
      <c r="A540" s="78"/>
    </row>
    <row r="541" ht="15.75" customHeight="1">
      <c r="A541" s="78"/>
    </row>
    <row r="542" ht="15.75" customHeight="1">
      <c r="A542" s="78"/>
    </row>
    <row r="543" ht="15.75" customHeight="1">
      <c r="A543" s="78"/>
    </row>
    <row r="544" ht="15.75" customHeight="1">
      <c r="A544" s="78"/>
    </row>
    <row r="545" ht="15.75" customHeight="1">
      <c r="A545" s="78"/>
    </row>
    <row r="546" ht="15.75" customHeight="1">
      <c r="A546" s="78"/>
    </row>
    <row r="547" ht="15.75" customHeight="1">
      <c r="A547" s="78"/>
    </row>
    <row r="548" ht="15.75" customHeight="1">
      <c r="A548" s="78"/>
    </row>
    <row r="549" ht="15.75" customHeight="1">
      <c r="A549" s="78"/>
    </row>
    <row r="550" ht="15.75" customHeight="1">
      <c r="A550" s="78"/>
    </row>
    <row r="551" ht="15.75" customHeight="1">
      <c r="A551" s="78"/>
    </row>
    <row r="552" ht="15.75" customHeight="1">
      <c r="A552" s="78"/>
    </row>
    <row r="553" ht="15.75" customHeight="1">
      <c r="A553" s="78"/>
    </row>
    <row r="554" ht="15.75" customHeight="1">
      <c r="A554" s="78"/>
    </row>
    <row r="555" ht="15.75" customHeight="1">
      <c r="A555" s="78"/>
    </row>
    <row r="556" ht="15.75" customHeight="1">
      <c r="A556" s="78"/>
    </row>
    <row r="557" ht="15.75" customHeight="1">
      <c r="A557" s="78"/>
    </row>
    <row r="558" ht="15.75" customHeight="1">
      <c r="A558" s="78"/>
    </row>
    <row r="559" ht="15.75" customHeight="1">
      <c r="A559" s="78"/>
    </row>
    <row r="560" ht="15.75" customHeight="1">
      <c r="A560" s="78"/>
    </row>
    <row r="561" ht="15.75" customHeight="1">
      <c r="A561" s="78"/>
    </row>
    <row r="562" ht="15.75" customHeight="1">
      <c r="A562" s="78"/>
    </row>
    <row r="563" ht="15.75" customHeight="1">
      <c r="A563" s="78"/>
    </row>
    <row r="564" ht="15.75" customHeight="1">
      <c r="A564" s="78"/>
    </row>
    <row r="565" ht="15.75" customHeight="1">
      <c r="A565" s="78"/>
    </row>
    <row r="566" ht="15.75" customHeight="1">
      <c r="A566" s="78"/>
    </row>
    <row r="567" ht="15.75" customHeight="1">
      <c r="A567" s="78"/>
    </row>
    <row r="568" ht="15.75" customHeight="1">
      <c r="A568" s="78"/>
    </row>
    <row r="569" ht="15.75" customHeight="1">
      <c r="A569" s="78"/>
    </row>
    <row r="570" ht="15.75" customHeight="1">
      <c r="A570" s="78"/>
    </row>
    <row r="571" ht="15.75" customHeight="1">
      <c r="A571" s="78"/>
    </row>
    <row r="572" ht="15.75" customHeight="1">
      <c r="A572" s="78"/>
    </row>
    <row r="573" ht="15.75" customHeight="1">
      <c r="A573" s="78"/>
    </row>
    <row r="574" ht="15.75" customHeight="1">
      <c r="A574" s="78"/>
    </row>
    <row r="575" ht="15.75" customHeight="1">
      <c r="A575" s="78"/>
    </row>
    <row r="576" ht="15.75" customHeight="1">
      <c r="A576" s="78"/>
    </row>
    <row r="577" ht="15.75" customHeight="1">
      <c r="A577" s="78"/>
    </row>
    <row r="578" ht="15.75" customHeight="1">
      <c r="A578" s="78"/>
    </row>
    <row r="579" ht="15.75" customHeight="1">
      <c r="A579" s="78"/>
    </row>
    <row r="580" ht="15.75" customHeight="1">
      <c r="A580" s="78"/>
    </row>
    <row r="581" ht="15.75" customHeight="1">
      <c r="A581" s="78"/>
    </row>
    <row r="582" ht="15.75" customHeight="1">
      <c r="A582" s="78"/>
    </row>
    <row r="583" ht="15.75" customHeight="1">
      <c r="A583" s="78"/>
    </row>
    <row r="584" ht="15.75" customHeight="1">
      <c r="A584" s="78"/>
    </row>
    <row r="585" ht="15.75" customHeight="1">
      <c r="A585" s="78"/>
    </row>
    <row r="586" ht="15.75" customHeight="1">
      <c r="A586" s="78"/>
    </row>
    <row r="587" ht="15.75" customHeight="1">
      <c r="A587" s="78"/>
    </row>
    <row r="588" ht="15.75" customHeight="1">
      <c r="A588" s="78"/>
    </row>
    <row r="589" ht="15.75" customHeight="1">
      <c r="A589" s="78"/>
    </row>
    <row r="590" ht="15.75" customHeight="1">
      <c r="A590" s="78"/>
    </row>
    <row r="591" ht="15.75" customHeight="1">
      <c r="A591" s="78"/>
    </row>
    <row r="592" ht="15.75" customHeight="1">
      <c r="A592" s="78"/>
    </row>
    <row r="593" ht="15.75" customHeight="1">
      <c r="A593" s="78"/>
    </row>
    <row r="594" ht="15.75" customHeight="1">
      <c r="A594" s="78"/>
    </row>
    <row r="595" ht="15.75" customHeight="1">
      <c r="A595" s="78"/>
    </row>
    <row r="596" ht="15.75" customHeight="1">
      <c r="A596" s="78"/>
    </row>
    <row r="597" ht="15.75" customHeight="1">
      <c r="A597" s="78"/>
    </row>
    <row r="598" ht="15.75" customHeight="1">
      <c r="A598" s="78"/>
    </row>
    <row r="599" ht="15.75" customHeight="1">
      <c r="A599" s="78"/>
    </row>
    <row r="600" ht="15.75" customHeight="1">
      <c r="A600" s="78"/>
    </row>
    <row r="601" ht="15.75" customHeight="1">
      <c r="A601" s="78"/>
    </row>
    <row r="602" ht="15.75" customHeight="1">
      <c r="A602" s="78"/>
    </row>
    <row r="603" ht="15.75" customHeight="1">
      <c r="A603" s="78"/>
    </row>
    <row r="604" ht="15.75" customHeight="1">
      <c r="A604" s="78"/>
    </row>
    <row r="605" ht="15.75" customHeight="1">
      <c r="A605" s="78"/>
    </row>
    <row r="606" ht="15.75" customHeight="1">
      <c r="A606" s="78"/>
    </row>
    <row r="607" ht="15.75" customHeight="1">
      <c r="A607" s="78"/>
    </row>
    <row r="608" ht="15.75" customHeight="1">
      <c r="A608" s="78"/>
    </row>
    <row r="609" ht="15.75" customHeight="1">
      <c r="A609" s="78"/>
    </row>
    <row r="610" ht="15.75" customHeight="1">
      <c r="A610" s="78"/>
    </row>
    <row r="611" ht="15.75" customHeight="1">
      <c r="A611" s="78"/>
    </row>
    <row r="612" ht="15.75" customHeight="1">
      <c r="A612" s="78"/>
    </row>
    <row r="613" ht="15.75" customHeight="1">
      <c r="A613" s="78"/>
    </row>
    <row r="614" ht="15.75" customHeight="1">
      <c r="A614" s="78"/>
    </row>
    <row r="615" ht="15.75" customHeight="1">
      <c r="A615" s="78"/>
    </row>
    <row r="616" ht="15.75" customHeight="1">
      <c r="A616" s="78"/>
    </row>
    <row r="617" ht="15.75" customHeight="1">
      <c r="A617" s="78"/>
    </row>
    <row r="618" ht="15.75" customHeight="1">
      <c r="A618" s="78"/>
    </row>
    <row r="619" ht="15.75" customHeight="1">
      <c r="A619" s="78"/>
    </row>
    <row r="620" ht="15.75" customHeight="1">
      <c r="A620" s="78"/>
    </row>
    <row r="621" ht="15.75" customHeight="1">
      <c r="A621" s="78"/>
    </row>
    <row r="622" ht="15.75" customHeight="1">
      <c r="A622" s="78"/>
    </row>
    <row r="623" ht="15.75" customHeight="1">
      <c r="A623" s="78"/>
    </row>
    <row r="624" ht="15.75" customHeight="1">
      <c r="A624" s="78"/>
    </row>
    <row r="625" ht="15.75" customHeight="1">
      <c r="A625" s="78"/>
    </row>
    <row r="626" ht="15.75" customHeight="1">
      <c r="A626" s="78"/>
    </row>
    <row r="627" ht="15.75" customHeight="1">
      <c r="A627" s="78"/>
    </row>
    <row r="628" ht="15.75" customHeight="1">
      <c r="A628" s="78"/>
    </row>
    <row r="629" ht="15.75" customHeight="1">
      <c r="A629" s="78"/>
    </row>
    <row r="630" ht="15.75" customHeight="1">
      <c r="A630" s="78"/>
    </row>
    <row r="631" ht="15.75" customHeight="1">
      <c r="A631" s="78"/>
    </row>
    <row r="632" ht="15.75" customHeight="1">
      <c r="A632" s="78"/>
    </row>
    <row r="633" ht="15.75" customHeight="1">
      <c r="A633" s="78"/>
    </row>
    <row r="634" ht="15.75" customHeight="1">
      <c r="A634" s="78"/>
    </row>
    <row r="635" ht="15.75" customHeight="1">
      <c r="A635" s="78"/>
    </row>
    <row r="636" ht="15.75" customHeight="1">
      <c r="A636" s="78"/>
    </row>
    <row r="637" ht="15.75" customHeight="1">
      <c r="A637" s="78"/>
    </row>
    <row r="638" ht="15.75" customHeight="1">
      <c r="A638" s="78"/>
    </row>
    <row r="639" ht="15.75" customHeight="1">
      <c r="A639" s="78"/>
    </row>
    <row r="640" ht="15.75" customHeight="1">
      <c r="A640" s="78"/>
    </row>
    <row r="641" ht="15.75" customHeight="1">
      <c r="A641" s="78"/>
    </row>
    <row r="642" ht="15.75" customHeight="1">
      <c r="A642" s="78"/>
    </row>
    <row r="643" ht="15.75" customHeight="1">
      <c r="A643" s="78"/>
    </row>
    <row r="644" ht="15.75" customHeight="1">
      <c r="A644" s="78"/>
    </row>
    <row r="645" ht="15.75" customHeight="1">
      <c r="A645" s="78"/>
    </row>
    <row r="646" ht="15.75" customHeight="1">
      <c r="A646" s="78"/>
    </row>
    <row r="647" ht="15.75" customHeight="1">
      <c r="A647" s="78"/>
    </row>
    <row r="648" ht="15.75" customHeight="1">
      <c r="A648" s="78"/>
    </row>
    <row r="649" ht="15.75" customHeight="1">
      <c r="A649" s="78"/>
    </row>
    <row r="650" ht="15.75" customHeight="1">
      <c r="A650" s="78"/>
    </row>
    <row r="651" ht="15.75" customHeight="1">
      <c r="A651" s="78"/>
    </row>
    <row r="652" ht="15.75" customHeight="1">
      <c r="A652" s="78"/>
    </row>
    <row r="653" ht="15.75" customHeight="1">
      <c r="A653" s="78"/>
    </row>
    <row r="654" ht="15.75" customHeight="1">
      <c r="A654" s="78"/>
    </row>
    <row r="655" ht="15.75" customHeight="1">
      <c r="A655" s="78"/>
    </row>
    <row r="656" ht="15.75" customHeight="1">
      <c r="A656" s="78"/>
    </row>
    <row r="657" ht="15.75" customHeight="1">
      <c r="A657" s="78"/>
    </row>
    <row r="658" ht="15.75" customHeight="1">
      <c r="A658" s="78"/>
    </row>
    <row r="659" ht="15.75" customHeight="1">
      <c r="A659" s="78"/>
    </row>
    <row r="660" ht="15.75" customHeight="1">
      <c r="A660" s="78"/>
    </row>
    <row r="661" ht="15.75" customHeight="1">
      <c r="A661" s="78"/>
    </row>
    <row r="662" ht="15.75" customHeight="1">
      <c r="A662" s="78"/>
    </row>
    <row r="663" ht="15.75" customHeight="1">
      <c r="A663" s="78"/>
    </row>
    <row r="664" ht="15.75" customHeight="1">
      <c r="A664" s="78"/>
    </row>
    <row r="665" ht="15.75" customHeight="1">
      <c r="A665" s="78"/>
    </row>
    <row r="666" ht="15.75" customHeight="1">
      <c r="A666" s="78"/>
    </row>
    <row r="667" ht="15.75" customHeight="1">
      <c r="A667" s="78"/>
    </row>
    <row r="668" ht="15.75" customHeight="1">
      <c r="A668" s="78"/>
    </row>
    <row r="669" ht="15.75" customHeight="1">
      <c r="A669" s="78"/>
    </row>
    <row r="670" ht="15.75" customHeight="1">
      <c r="A670" s="78"/>
    </row>
    <row r="671" ht="15.75" customHeight="1">
      <c r="A671" s="78"/>
    </row>
    <row r="672" ht="15.75" customHeight="1">
      <c r="A672" s="78"/>
    </row>
    <row r="673" ht="15.75" customHeight="1">
      <c r="A673" s="78"/>
    </row>
    <row r="674" ht="15.75" customHeight="1">
      <c r="A674" s="78"/>
    </row>
    <row r="675" ht="15.75" customHeight="1">
      <c r="A675" s="78"/>
    </row>
    <row r="676" ht="15.75" customHeight="1">
      <c r="A676" s="78"/>
    </row>
    <row r="677" ht="15.75" customHeight="1">
      <c r="A677" s="78"/>
    </row>
    <row r="678" ht="15.75" customHeight="1">
      <c r="A678" s="78"/>
    </row>
    <row r="679" ht="15.75" customHeight="1">
      <c r="A679" s="78"/>
    </row>
    <row r="680" ht="15.75" customHeight="1">
      <c r="A680" s="78"/>
    </row>
    <row r="681" ht="15.75" customHeight="1">
      <c r="A681" s="78"/>
    </row>
    <row r="682" ht="15.75" customHeight="1">
      <c r="A682" s="78"/>
    </row>
    <row r="683" ht="15.75" customHeight="1">
      <c r="A683" s="78"/>
    </row>
    <row r="684" ht="15.75" customHeight="1">
      <c r="A684" s="78"/>
    </row>
    <row r="685" ht="15.75" customHeight="1">
      <c r="A685" s="78"/>
    </row>
    <row r="686" ht="15.75" customHeight="1">
      <c r="A686" s="78"/>
    </row>
    <row r="687" ht="15.75" customHeight="1">
      <c r="A687" s="78"/>
    </row>
    <row r="688" ht="15.75" customHeight="1">
      <c r="A688" s="78"/>
    </row>
    <row r="689" ht="15.75" customHeight="1">
      <c r="A689" s="78"/>
    </row>
    <row r="690" ht="15.75" customHeight="1">
      <c r="A690" s="78"/>
    </row>
    <row r="691" ht="15.75" customHeight="1">
      <c r="A691" s="78"/>
    </row>
    <row r="692" ht="15.75" customHeight="1">
      <c r="A692" s="78"/>
    </row>
    <row r="693" ht="15.75" customHeight="1">
      <c r="A693" s="78"/>
    </row>
    <row r="694" ht="15.75" customHeight="1">
      <c r="A694" s="78"/>
    </row>
    <row r="695" ht="15.75" customHeight="1">
      <c r="A695" s="78"/>
    </row>
    <row r="696" ht="15.75" customHeight="1">
      <c r="A696" s="78"/>
    </row>
    <row r="697" ht="15.75" customHeight="1">
      <c r="A697" s="78"/>
    </row>
    <row r="698" ht="15.75" customHeight="1">
      <c r="A698" s="78"/>
    </row>
    <row r="699" ht="15.75" customHeight="1">
      <c r="A699" s="78"/>
    </row>
    <row r="700" ht="15.75" customHeight="1">
      <c r="A700" s="78"/>
    </row>
    <row r="701" ht="15.75" customHeight="1">
      <c r="A701" s="78"/>
    </row>
    <row r="702" ht="15.75" customHeight="1">
      <c r="A702" s="78"/>
    </row>
    <row r="703" ht="15.75" customHeight="1">
      <c r="A703" s="78"/>
    </row>
    <row r="704" ht="15.75" customHeight="1">
      <c r="A704" s="78"/>
    </row>
    <row r="705" ht="15.75" customHeight="1">
      <c r="A705" s="78"/>
    </row>
    <row r="706" ht="15.75" customHeight="1">
      <c r="A706" s="78"/>
    </row>
    <row r="707" ht="15.75" customHeight="1">
      <c r="A707" s="78"/>
    </row>
    <row r="708" ht="15.75" customHeight="1">
      <c r="A708" s="78"/>
    </row>
    <row r="709" ht="15.75" customHeight="1">
      <c r="A709" s="78"/>
    </row>
    <row r="710" ht="15.75" customHeight="1">
      <c r="A710" s="78"/>
    </row>
    <row r="711" ht="15.75" customHeight="1">
      <c r="A711" s="78"/>
    </row>
    <row r="712" ht="15.75" customHeight="1">
      <c r="A712" s="78"/>
    </row>
    <row r="713" ht="15.75" customHeight="1">
      <c r="A713" s="78"/>
    </row>
    <row r="714" ht="15.75" customHeight="1">
      <c r="A714" s="78"/>
    </row>
    <row r="715" ht="15.75" customHeight="1">
      <c r="A715" s="78"/>
    </row>
    <row r="716" ht="15.75" customHeight="1">
      <c r="A716" s="78"/>
    </row>
    <row r="717" ht="15.75" customHeight="1">
      <c r="A717" s="78"/>
    </row>
    <row r="718" ht="15.75" customHeight="1">
      <c r="A718" s="78"/>
    </row>
    <row r="719" ht="15.75" customHeight="1">
      <c r="A719" s="78"/>
    </row>
    <row r="720" ht="15.75" customHeight="1">
      <c r="A720" s="78"/>
    </row>
    <row r="721" ht="15.75" customHeight="1">
      <c r="A721" s="78"/>
    </row>
    <row r="722" ht="15.75" customHeight="1">
      <c r="A722" s="78"/>
    </row>
    <row r="723" ht="15.75" customHeight="1">
      <c r="A723" s="78"/>
    </row>
    <row r="724" ht="15.75" customHeight="1">
      <c r="A724" s="78"/>
    </row>
    <row r="725" ht="15.75" customHeight="1">
      <c r="A725" s="78"/>
    </row>
    <row r="726" ht="15.75" customHeight="1">
      <c r="A726" s="78"/>
    </row>
    <row r="727" ht="15.75" customHeight="1">
      <c r="A727" s="78"/>
    </row>
    <row r="728" ht="15.75" customHeight="1">
      <c r="A728" s="78"/>
    </row>
    <row r="729" ht="15.75" customHeight="1">
      <c r="A729" s="78"/>
    </row>
    <row r="730" ht="15.75" customHeight="1">
      <c r="A730" s="78"/>
    </row>
    <row r="731" ht="15.75" customHeight="1">
      <c r="A731" s="78"/>
    </row>
    <row r="732" ht="15.75" customHeight="1">
      <c r="A732" s="78"/>
    </row>
    <row r="733" ht="15.75" customHeight="1">
      <c r="A733" s="78"/>
    </row>
    <row r="734" ht="15.75" customHeight="1">
      <c r="A734" s="78"/>
    </row>
    <row r="735" ht="15.75" customHeight="1">
      <c r="A735" s="78"/>
    </row>
    <row r="736" ht="15.75" customHeight="1">
      <c r="A736" s="78"/>
    </row>
    <row r="737" ht="15.75" customHeight="1">
      <c r="A737" s="78"/>
    </row>
    <row r="738" ht="15.75" customHeight="1">
      <c r="A738" s="78"/>
    </row>
    <row r="739" ht="15.75" customHeight="1">
      <c r="A739" s="78"/>
    </row>
    <row r="740" ht="15.75" customHeight="1">
      <c r="A740" s="78"/>
    </row>
    <row r="741" ht="15.75" customHeight="1">
      <c r="A741" s="78"/>
    </row>
    <row r="742" ht="15.75" customHeight="1">
      <c r="A742" s="78"/>
    </row>
    <row r="743" ht="15.75" customHeight="1">
      <c r="A743" s="78"/>
    </row>
    <row r="744" ht="15.75" customHeight="1">
      <c r="A744" s="78"/>
    </row>
    <row r="745" ht="15.75" customHeight="1">
      <c r="A745" s="78"/>
    </row>
    <row r="746" ht="15.75" customHeight="1">
      <c r="A746" s="78"/>
    </row>
    <row r="747" ht="15.75" customHeight="1">
      <c r="A747" s="78"/>
    </row>
    <row r="748" ht="15.75" customHeight="1">
      <c r="A748" s="78"/>
    </row>
    <row r="749" ht="15.75" customHeight="1">
      <c r="A749" s="78"/>
    </row>
    <row r="750" ht="15.75" customHeight="1">
      <c r="A750" s="78"/>
    </row>
    <row r="751" ht="15.75" customHeight="1">
      <c r="A751" s="78"/>
    </row>
    <row r="752" ht="15.75" customHeight="1">
      <c r="A752" s="78"/>
    </row>
    <row r="753" ht="15.75" customHeight="1">
      <c r="A753" s="78"/>
    </row>
    <row r="754" ht="15.75" customHeight="1">
      <c r="A754" s="78"/>
    </row>
    <row r="755" ht="15.75" customHeight="1">
      <c r="A755" s="78"/>
    </row>
    <row r="756" ht="15.75" customHeight="1">
      <c r="A756" s="78"/>
    </row>
    <row r="757" ht="15.75" customHeight="1">
      <c r="A757" s="78"/>
    </row>
    <row r="758" ht="15.75" customHeight="1">
      <c r="A758" s="78"/>
    </row>
    <row r="759" ht="15.75" customHeight="1">
      <c r="A759" s="78"/>
    </row>
    <row r="760" ht="15.75" customHeight="1">
      <c r="A760" s="78"/>
    </row>
    <row r="761" ht="15.75" customHeight="1">
      <c r="A761" s="78"/>
    </row>
    <row r="762" ht="15.75" customHeight="1">
      <c r="A762" s="78"/>
    </row>
    <row r="763" ht="15.75" customHeight="1">
      <c r="A763" s="78"/>
    </row>
    <row r="764" ht="15.75" customHeight="1">
      <c r="A764" s="78"/>
    </row>
    <row r="765" ht="15.75" customHeight="1">
      <c r="A765" s="78"/>
    </row>
    <row r="766" ht="15.75" customHeight="1">
      <c r="A766" s="78"/>
    </row>
    <row r="767" ht="15.75" customHeight="1">
      <c r="A767" s="78"/>
    </row>
    <row r="768" ht="15.75" customHeight="1">
      <c r="A768" s="78"/>
    </row>
    <row r="769" ht="15.75" customHeight="1">
      <c r="A769" s="78"/>
    </row>
    <row r="770" ht="15.75" customHeight="1">
      <c r="A770" s="78"/>
    </row>
    <row r="771" ht="15.75" customHeight="1">
      <c r="A771" s="78"/>
    </row>
    <row r="772" ht="15.75" customHeight="1">
      <c r="A772" s="78"/>
    </row>
    <row r="773" ht="15.75" customHeight="1">
      <c r="A773" s="78"/>
    </row>
    <row r="774" ht="15.75" customHeight="1">
      <c r="A774" s="78"/>
    </row>
    <row r="775" ht="15.75" customHeight="1">
      <c r="A775" s="78"/>
    </row>
    <row r="776" ht="15.75" customHeight="1">
      <c r="A776" s="78"/>
    </row>
    <row r="777" ht="15.75" customHeight="1">
      <c r="A777" s="78"/>
    </row>
    <row r="778" ht="15.75" customHeight="1">
      <c r="A778" s="78"/>
    </row>
    <row r="779" ht="15.75" customHeight="1">
      <c r="A779" s="78"/>
    </row>
    <row r="780" ht="15.75" customHeight="1">
      <c r="A780" s="78"/>
    </row>
    <row r="781" ht="15.75" customHeight="1">
      <c r="A781" s="78"/>
    </row>
    <row r="782" ht="15.75" customHeight="1">
      <c r="A782" s="78"/>
    </row>
    <row r="783" ht="15.75" customHeight="1">
      <c r="A783" s="78"/>
    </row>
    <row r="784" ht="15.75" customHeight="1">
      <c r="A784" s="78"/>
    </row>
    <row r="785" ht="15.75" customHeight="1">
      <c r="A785" s="78"/>
    </row>
    <row r="786" ht="15.75" customHeight="1">
      <c r="A786" s="78"/>
    </row>
    <row r="787" ht="15.75" customHeight="1">
      <c r="A787" s="78"/>
    </row>
    <row r="788" ht="15.75" customHeight="1">
      <c r="A788" s="78"/>
    </row>
    <row r="789" ht="15.75" customHeight="1">
      <c r="A789" s="78"/>
    </row>
    <row r="790" ht="15.75" customHeight="1">
      <c r="A790" s="78"/>
    </row>
    <row r="791" ht="15.75" customHeight="1">
      <c r="A791" s="78"/>
    </row>
    <row r="792" ht="15.75" customHeight="1">
      <c r="A792" s="78"/>
    </row>
    <row r="793" ht="15.75" customHeight="1">
      <c r="A793" s="78"/>
    </row>
    <row r="794" ht="15.75" customHeight="1">
      <c r="A794" s="78"/>
    </row>
    <row r="795" ht="15.75" customHeight="1">
      <c r="A795" s="78"/>
    </row>
    <row r="796" ht="15.75" customHeight="1">
      <c r="A796" s="78"/>
    </row>
    <row r="797" ht="15.75" customHeight="1">
      <c r="A797" s="78"/>
    </row>
    <row r="798" ht="15.75" customHeight="1">
      <c r="A798" s="78"/>
    </row>
    <row r="799" ht="15.75" customHeight="1">
      <c r="A799" s="78"/>
    </row>
    <row r="800" ht="15.75" customHeight="1">
      <c r="A800" s="78"/>
    </row>
    <row r="801" ht="15.75" customHeight="1">
      <c r="A801" s="78"/>
    </row>
    <row r="802" ht="15.75" customHeight="1">
      <c r="A802" s="78"/>
    </row>
    <row r="803" ht="15.75" customHeight="1">
      <c r="A803" s="78"/>
    </row>
    <row r="804" ht="15.75" customHeight="1">
      <c r="A804" s="78"/>
    </row>
    <row r="805" ht="15.75" customHeight="1">
      <c r="A805" s="78"/>
    </row>
    <row r="806" ht="15.75" customHeight="1">
      <c r="A806" s="78"/>
    </row>
    <row r="807" ht="15.75" customHeight="1">
      <c r="A807" s="78"/>
    </row>
    <row r="808" ht="15.75" customHeight="1">
      <c r="A808" s="78"/>
    </row>
    <row r="809" ht="15.75" customHeight="1">
      <c r="A809" s="78"/>
    </row>
    <row r="810" ht="15.75" customHeight="1">
      <c r="A810" s="78"/>
    </row>
    <row r="811" ht="15.75" customHeight="1">
      <c r="A811" s="78"/>
    </row>
    <row r="812" ht="15.75" customHeight="1">
      <c r="A812" s="78"/>
    </row>
    <row r="813" ht="15.75" customHeight="1">
      <c r="A813" s="78"/>
    </row>
    <row r="814" ht="15.75" customHeight="1">
      <c r="A814" s="78"/>
    </row>
    <row r="815" ht="15.75" customHeight="1">
      <c r="A815" s="78"/>
    </row>
    <row r="816" ht="15.75" customHeight="1">
      <c r="A816" s="78"/>
    </row>
    <row r="817" ht="15.75" customHeight="1">
      <c r="A817" s="78"/>
    </row>
    <row r="818" ht="15.75" customHeight="1">
      <c r="A818" s="78"/>
    </row>
    <row r="819" ht="15.75" customHeight="1">
      <c r="A819" s="78"/>
    </row>
    <row r="820" ht="15.75" customHeight="1">
      <c r="A820" s="78"/>
    </row>
    <row r="821" ht="15.75" customHeight="1">
      <c r="A821" s="78"/>
    </row>
    <row r="822" ht="15.75" customHeight="1">
      <c r="A822" s="78"/>
    </row>
    <row r="823" ht="15.75" customHeight="1">
      <c r="A823" s="78"/>
    </row>
    <row r="824" ht="15.75" customHeight="1">
      <c r="A824" s="78"/>
    </row>
    <row r="825" ht="15.75" customHeight="1">
      <c r="A825" s="78"/>
    </row>
    <row r="826" ht="15.75" customHeight="1">
      <c r="A826" s="78"/>
    </row>
    <row r="827" ht="15.75" customHeight="1">
      <c r="A827" s="78"/>
    </row>
    <row r="828" ht="15.75" customHeight="1">
      <c r="A828" s="78"/>
    </row>
    <row r="829" ht="15.75" customHeight="1">
      <c r="A829" s="78"/>
    </row>
    <row r="830" ht="15.75" customHeight="1">
      <c r="A830" s="78"/>
    </row>
    <row r="831" ht="15.75" customHeight="1">
      <c r="A831" s="78"/>
    </row>
    <row r="832" ht="15.75" customHeight="1">
      <c r="A832" s="78"/>
    </row>
    <row r="833" ht="15.75" customHeight="1">
      <c r="A833" s="78"/>
    </row>
    <row r="834" ht="15.75" customHeight="1">
      <c r="A834" s="78"/>
    </row>
    <row r="835" ht="15.75" customHeight="1">
      <c r="A835" s="78"/>
    </row>
    <row r="836" ht="15.75" customHeight="1">
      <c r="A836" s="78"/>
    </row>
    <row r="837" ht="15.75" customHeight="1">
      <c r="A837" s="78"/>
    </row>
    <row r="838" ht="15.75" customHeight="1">
      <c r="A838" s="78"/>
    </row>
    <row r="839" ht="15.75" customHeight="1">
      <c r="A839" s="78"/>
    </row>
    <row r="840" ht="15.75" customHeight="1">
      <c r="A840" s="78"/>
    </row>
    <row r="841" ht="15.75" customHeight="1">
      <c r="A841" s="78"/>
    </row>
    <row r="842" ht="15.75" customHeight="1">
      <c r="A842" s="78"/>
    </row>
    <row r="843" ht="15.75" customHeight="1">
      <c r="A843" s="78"/>
    </row>
    <row r="844" ht="15.75" customHeight="1">
      <c r="A844" s="78"/>
    </row>
    <row r="845" ht="15.75" customHeight="1">
      <c r="A845" s="78"/>
    </row>
    <row r="846" ht="15.75" customHeight="1">
      <c r="A846" s="78"/>
    </row>
    <row r="847" ht="15.75" customHeight="1">
      <c r="A847" s="78"/>
    </row>
    <row r="848" ht="15.75" customHeight="1">
      <c r="A848" s="78"/>
    </row>
    <row r="849" ht="15.75" customHeight="1">
      <c r="A849" s="78"/>
    </row>
    <row r="850" ht="15.75" customHeight="1">
      <c r="A850" s="78"/>
    </row>
    <row r="851" ht="15.75" customHeight="1">
      <c r="A851" s="78"/>
    </row>
    <row r="852" ht="15.75" customHeight="1">
      <c r="A852" s="78"/>
    </row>
    <row r="853" ht="15.75" customHeight="1">
      <c r="A853" s="78"/>
    </row>
    <row r="854" ht="15.75" customHeight="1">
      <c r="A854" s="78"/>
    </row>
    <row r="855" ht="15.75" customHeight="1">
      <c r="A855" s="78"/>
    </row>
    <row r="856" ht="15.75" customHeight="1">
      <c r="A856" s="78"/>
    </row>
    <row r="857" ht="15.75" customHeight="1">
      <c r="A857" s="78"/>
    </row>
    <row r="858" ht="15.75" customHeight="1">
      <c r="A858" s="78"/>
    </row>
    <row r="859" ht="15.75" customHeight="1">
      <c r="A859" s="78"/>
    </row>
    <row r="860" ht="15.75" customHeight="1">
      <c r="A860" s="78"/>
    </row>
    <row r="861" ht="15.75" customHeight="1">
      <c r="A861" s="78"/>
    </row>
    <row r="862" ht="15.75" customHeight="1">
      <c r="A862" s="78"/>
    </row>
    <row r="863" ht="15.75" customHeight="1">
      <c r="A863" s="78"/>
    </row>
    <row r="864" ht="15.75" customHeight="1">
      <c r="A864" s="78"/>
    </row>
    <row r="865" ht="15.75" customHeight="1">
      <c r="A865" s="78"/>
    </row>
    <row r="866" ht="15.75" customHeight="1">
      <c r="A866" s="78"/>
    </row>
    <row r="867" ht="15.75" customHeight="1">
      <c r="A867" s="78"/>
    </row>
    <row r="868" ht="15.75" customHeight="1">
      <c r="A868" s="78"/>
    </row>
    <row r="869" ht="15.75" customHeight="1">
      <c r="A869" s="78"/>
    </row>
    <row r="870" ht="15.75" customHeight="1">
      <c r="A870" s="78"/>
    </row>
    <row r="871" ht="15.75" customHeight="1">
      <c r="A871" s="78"/>
    </row>
    <row r="872" ht="15.75" customHeight="1">
      <c r="A872" s="78"/>
    </row>
    <row r="873" ht="15.75" customHeight="1">
      <c r="A873" s="78"/>
    </row>
    <row r="874" ht="15.75" customHeight="1">
      <c r="A874" s="78"/>
    </row>
    <row r="875" ht="15.75" customHeight="1">
      <c r="A875" s="78"/>
    </row>
    <row r="876" ht="15.75" customHeight="1">
      <c r="A876" s="78"/>
    </row>
    <row r="877" ht="15.75" customHeight="1">
      <c r="A877" s="78"/>
    </row>
    <row r="878" ht="15.75" customHeight="1">
      <c r="A878" s="78"/>
    </row>
    <row r="879" ht="15.75" customHeight="1">
      <c r="A879" s="78"/>
    </row>
    <row r="880" ht="15.75" customHeight="1">
      <c r="A880" s="78"/>
    </row>
    <row r="881" ht="15.75" customHeight="1">
      <c r="A881" s="78"/>
    </row>
    <row r="882" ht="15.75" customHeight="1">
      <c r="A882" s="78"/>
    </row>
    <row r="883" ht="15.75" customHeight="1">
      <c r="A883" s="78"/>
    </row>
    <row r="884" ht="15.75" customHeight="1">
      <c r="A884" s="78"/>
    </row>
    <row r="885" ht="15.75" customHeight="1">
      <c r="A885" s="78"/>
    </row>
    <row r="886" ht="15.75" customHeight="1">
      <c r="A886" s="78"/>
    </row>
    <row r="887" ht="15.75" customHeight="1">
      <c r="A887" s="78"/>
    </row>
    <row r="888" ht="15.75" customHeight="1">
      <c r="A888" s="78"/>
    </row>
    <row r="889" ht="15.75" customHeight="1">
      <c r="A889" s="78"/>
    </row>
    <row r="890" ht="15.75" customHeight="1">
      <c r="A890" s="78"/>
    </row>
    <row r="891" ht="15.75" customHeight="1">
      <c r="A891" s="78"/>
    </row>
    <row r="892" ht="15.75" customHeight="1">
      <c r="A892" s="78"/>
    </row>
    <row r="893" ht="15.75" customHeight="1">
      <c r="A893" s="78"/>
    </row>
    <row r="894" ht="15.75" customHeight="1">
      <c r="A894" s="78"/>
    </row>
    <row r="895" ht="15.75" customHeight="1">
      <c r="A895" s="78"/>
    </row>
    <row r="896" ht="15.75" customHeight="1">
      <c r="A896" s="78"/>
    </row>
    <row r="897" ht="15.75" customHeight="1">
      <c r="A897" s="78"/>
    </row>
    <row r="898" ht="15.75" customHeight="1">
      <c r="A898" s="78"/>
    </row>
    <row r="899" ht="15.75" customHeight="1">
      <c r="A899" s="78"/>
    </row>
    <row r="900" ht="15.75" customHeight="1">
      <c r="A900" s="78"/>
    </row>
    <row r="901" ht="15.75" customHeight="1">
      <c r="A901" s="78"/>
    </row>
    <row r="902" ht="15.75" customHeight="1">
      <c r="A902" s="78"/>
    </row>
    <row r="903" ht="15.75" customHeight="1">
      <c r="A903" s="78"/>
    </row>
    <row r="904" ht="15.75" customHeight="1">
      <c r="A904" s="78"/>
    </row>
    <row r="905" ht="15.75" customHeight="1">
      <c r="A905" s="78"/>
    </row>
    <row r="906" ht="15.75" customHeight="1">
      <c r="A906" s="78"/>
    </row>
    <row r="907" ht="15.75" customHeight="1">
      <c r="A907" s="78"/>
    </row>
    <row r="908" ht="15.75" customHeight="1">
      <c r="A908" s="78"/>
    </row>
    <row r="909" ht="15.75" customHeight="1">
      <c r="A909" s="78"/>
    </row>
    <row r="910" ht="15.75" customHeight="1">
      <c r="A910" s="78"/>
    </row>
    <row r="911" ht="15.75" customHeight="1">
      <c r="A911" s="78"/>
    </row>
    <row r="912" ht="15.75" customHeight="1">
      <c r="A912" s="78"/>
    </row>
    <row r="913" ht="15.75" customHeight="1">
      <c r="A913" s="78"/>
    </row>
    <row r="914" ht="15.75" customHeight="1">
      <c r="A914" s="78"/>
    </row>
    <row r="915" ht="15.75" customHeight="1">
      <c r="A915" s="78"/>
    </row>
    <row r="916" ht="15.75" customHeight="1">
      <c r="A916" s="78"/>
    </row>
    <row r="917" ht="15.75" customHeight="1">
      <c r="A917" s="78"/>
    </row>
    <row r="918" ht="15.75" customHeight="1">
      <c r="A918" s="78"/>
    </row>
    <row r="919" ht="15.75" customHeight="1">
      <c r="A919" s="78"/>
    </row>
    <row r="920" ht="15.75" customHeight="1">
      <c r="A920" s="78"/>
    </row>
    <row r="921" ht="15.75" customHeight="1">
      <c r="A921" s="78"/>
    </row>
    <row r="922" ht="15.75" customHeight="1">
      <c r="A922" s="78"/>
    </row>
    <row r="923" ht="15.75" customHeight="1">
      <c r="A923" s="78"/>
    </row>
    <row r="924" ht="15.75" customHeight="1">
      <c r="A924" s="78"/>
    </row>
    <row r="925" ht="15.75" customHeight="1">
      <c r="A925" s="78"/>
    </row>
    <row r="926" ht="15.75" customHeight="1">
      <c r="A926" s="78"/>
    </row>
    <row r="927" ht="15.75" customHeight="1">
      <c r="A927" s="78"/>
    </row>
    <row r="928" ht="15.75" customHeight="1">
      <c r="A928" s="78"/>
    </row>
    <row r="929" ht="15.75" customHeight="1">
      <c r="A929" s="78"/>
    </row>
    <row r="930" ht="15.75" customHeight="1">
      <c r="A930" s="78"/>
    </row>
    <row r="931" ht="15.75" customHeight="1">
      <c r="A931" s="78"/>
    </row>
    <row r="932" ht="15.75" customHeight="1">
      <c r="A932" s="78"/>
    </row>
    <row r="933" ht="15.75" customHeight="1">
      <c r="A933" s="78"/>
    </row>
    <row r="934" ht="15.75" customHeight="1">
      <c r="A934" s="78"/>
    </row>
    <row r="935" ht="15.75" customHeight="1">
      <c r="A935" s="78"/>
    </row>
    <row r="936" ht="15.75" customHeight="1">
      <c r="A936" s="78"/>
    </row>
    <row r="937" ht="15.75" customHeight="1">
      <c r="A937" s="78"/>
    </row>
    <row r="938" ht="15.75" customHeight="1">
      <c r="A938" s="78"/>
    </row>
    <row r="939" ht="15.75" customHeight="1">
      <c r="A939" s="78"/>
    </row>
    <row r="940" ht="15.75" customHeight="1">
      <c r="A940" s="78"/>
    </row>
    <row r="941" ht="15.75" customHeight="1">
      <c r="A941" s="78"/>
    </row>
    <row r="942" ht="15.75" customHeight="1">
      <c r="A942" s="78"/>
    </row>
    <row r="943" ht="15.75" customHeight="1">
      <c r="A943" s="78"/>
    </row>
    <row r="944" ht="15.75" customHeight="1">
      <c r="A944" s="78"/>
    </row>
    <row r="945" ht="15.75" customHeight="1">
      <c r="A945" s="78"/>
    </row>
    <row r="946" ht="15.75" customHeight="1">
      <c r="A946" s="78"/>
    </row>
    <row r="947" ht="15.75" customHeight="1">
      <c r="A947" s="78"/>
    </row>
    <row r="948" ht="15.75" customHeight="1">
      <c r="A948" s="78"/>
    </row>
    <row r="949" ht="15.75" customHeight="1">
      <c r="A949" s="78"/>
    </row>
    <row r="950" ht="15.75" customHeight="1">
      <c r="A950" s="78"/>
    </row>
    <row r="951" ht="15.75" customHeight="1">
      <c r="A951" s="78"/>
    </row>
    <row r="952" ht="15.75" customHeight="1">
      <c r="A952" s="78"/>
    </row>
    <row r="953" ht="15.75" customHeight="1">
      <c r="A953" s="78"/>
    </row>
    <row r="954" ht="15.75" customHeight="1">
      <c r="A954" s="78"/>
    </row>
    <row r="955" ht="15.75" customHeight="1">
      <c r="A955" s="78"/>
    </row>
    <row r="956" ht="15.75" customHeight="1">
      <c r="A956" s="78"/>
    </row>
    <row r="957" ht="15.75" customHeight="1">
      <c r="A957" s="78"/>
    </row>
    <row r="958" ht="15.75" customHeight="1">
      <c r="A958" s="78"/>
    </row>
    <row r="959" ht="15.75" customHeight="1">
      <c r="A959" s="78"/>
    </row>
    <row r="960" ht="15.75" customHeight="1">
      <c r="A960" s="78"/>
    </row>
    <row r="961" ht="15.75" customHeight="1">
      <c r="A961" s="78"/>
    </row>
    <row r="962" ht="15.75" customHeight="1">
      <c r="A962" s="78"/>
    </row>
    <row r="963" ht="15.75" customHeight="1">
      <c r="A963" s="78"/>
    </row>
    <row r="964" ht="15.75" customHeight="1">
      <c r="A964" s="78"/>
    </row>
    <row r="965" ht="15.75" customHeight="1">
      <c r="A965" s="78"/>
    </row>
    <row r="966" ht="15.75" customHeight="1">
      <c r="A966" s="78"/>
    </row>
    <row r="967" ht="15.75" customHeight="1">
      <c r="A967" s="78"/>
    </row>
    <row r="968" ht="15.75" customHeight="1">
      <c r="A968" s="78"/>
    </row>
    <row r="969" ht="15.75" customHeight="1">
      <c r="A969" s="78"/>
    </row>
    <row r="970" ht="15.75" customHeight="1">
      <c r="A970" s="78"/>
    </row>
    <row r="971" ht="15.75" customHeight="1">
      <c r="A971" s="78"/>
    </row>
    <row r="972" ht="15.75" customHeight="1">
      <c r="A972" s="78"/>
    </row>
    <row r="973" ht="15.75" customHeight="1">
      <c r="A973" s="78"/>
    </row>
    <row r="974" ht="15.75" customHeight="1">
      <c r="A974" s="78"/>
    </row>
    <row r="975" ht="15.75" customHeight="1">
      <c r="A975" s="78"/>
    </row>
    <row r="976" ht="15.75" customHeight="1">
      <c r="A976" s="78"/>
    </row>
    <row r="977" ht="15.75" customHeight="1">
      <c r="A977" s="78"/>
    </row>
    <row r="978" ht="15.75" customHeight="1">
      <c r="A978" s="78"/>
    </row>
    <row r="979" ht="15.75" customHeight="1">
      <c r="A979" s="78"/>
    </row>
    <row r="980" ht="15.75" customHeight="1">
      <c r="A980" s="78"/>
    </row>
    <row r="981" ht="15.75" customHeight="1">
      <c r="A981" s="78"/>
    </row>
    <row r="982" ht="15.75" customHeight="1">
      <c r="A982" s="78"/>
    </row>
    <row r="983" ht="15.75" customHeight="1">
      <c r="A983" s="78"/>
    </row>
    <row r="984" ht="15.75" customHeight="1">
      <c r="A984" s="78"/>
    </row>
    <row r="985" ht="15.75" customHeight="1">
      <c r="A985" s="78"/>
    </row>
    <row r="986" ht="15.75" customHeight="1">
      <c r="A986" s="78"/>
    </row>
    <row r="987" ht="15.75" customHeight="1">
      <c r="A987" s="78"/>
    </row>
    <row r="988" ht="15.75" customHeight="1">
      <c r="A988" s="78"/>
    </row>
    <row r="989" ht="15.75" customHeight="1">
      <c r="A989" s="78"/>
    </row>
    <row r="990" ht="15.75" customHeight="1">
      <c r="A990" s="78"/>
    </row>
    <row r="991" ht="15.75" customHeight="1">
      <c r="A991" s="78"/>
    </row>
    <row r="992" ht="15.75" customHeight="1">
      <c r="A992" s="78"/>
    </row>
    <row r="993" ht="15.75" customHeight="1">
      <c r="A993" s="78"/>
    </row>
    <row r="994" ht="15.75" customHeight="1">
      <c r="A994" s="78"/>
    </row>
    <row r="995" ht="15.75" customHeight="1">
      <c r="A995" s="78"/>
    </row>
    <row r="996" ht="15.75" customHeight="1">
      <c r="A996" s="78"/>
    </row>
    <row r="997" ht="15.75" customHeight="1">
      <c r="A997" s="78"/>
    </row>
    <row r="998" ht="15.75" customHeight="1">
      <c r="A998" s="78"/>
    </row>
    <row r="999" ht="15.75" customHeight="1">
      <c r="A999" s="78"/>
    </row>
    <row r="1000" ht="15.75" customHeight="1">
      <c r="A1000" s="78"/>
    </row>
  </sheetData>
  <dataValidations>
    <dataValidation type="list" allowBlank="1" sqref="F8:F174">
      <formula1>"FL,Reach,OP,Swing"</formula1>
    </dataValidation>
  </dataValidations>
  <printOptions/>
  <pageMargins bottom="1.0" footer="0.0" header="0.0" left="0.75" right="0.75" top="1.0"/>
  <pageSetup paperSize="9" orientation="portrait"/>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15" width="9.29"/>
    <col customWidth="1" min="16" max="26" width="8.43"/>
  </cols>
  <sheetData>
    <row r="1">
      <c r="A1" s="1" t="s">
        <v>603</v>
      </c>
      <c r="B1" s="1" t="s">
        <v>659</v>
      </c>
      <c r="J1" s="1" t="s">
        <v>575</v>
      </c>
      <c r="K1" s="1">
        <f>Params!B8</f>
        <v>1.1</v>
      </c>
    </row>
    <row r="4">
      <c r="A4" s="279" t="s">
        <v>796</v>
      </c>
      <c r="B4" s="279" t="s">
        <v>740</v>
      </c>
      <c r="C4" s="279" t="s">
        <v>745</v>
      </c>
      <c r="D4" s="279" t="s">
        <v>776</v>
      </c>
      <c r="E4" s="279" t="s">
        <v>797</v>
      </c>
      <c r="F4" s="279" t="s">
        <v>746</v>
      </c>
    </row>
    <row r="5">
      <c r="A5" s="1">
        <f>SUM(K8:K175)</f>
        <v>620.9</v>
      </c>
      <c r="B5" s="268">
        <v>1307.0</v>
      </c>
      <c r="C5" s="268">
        <v>31.35</v>
      </c>
      <c r="D5" s="1">
        <f>SUM(L8:L175)</f>
        <v>1</v>
      </c>
      <c r="E5" s="1">
        <f>SUM(E8:E175)</f>
        <v>146</v>
      </c>
      <c r="F5" s="1">
        <f>SUM(N8:N175)</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46267.0</v>
      </c>
      <c r="B8" s="1">
        <f t="shared" ref="B8:B175" si="1">IF(A8="","",INT(A8))</f>
        <v>46267</v>
      </c>
      <c r="C8" s="281" t="s">
        <v>841</v>
      </c>
      <c r="D8" s="281" t="s">
        <v>1883</v>
      </c>
      <c r="E8" s="281">
        <v>10.0</v>
      </c>
      <c r="F8" s="281">
        <v>40.0</v>
      </c>
      <c r="G8" s="281">
        <f t="shared" ref="G8:G175" si="2">HOUR(O8)*60+MINUTE(O8)</f>
        <v>55</v>
      </c>
      <c r="H8" s="1">
        <f t="shared" ref="H8:H175" si="3">IF(N(F8)=0,"",E8/F8)</f>
        <v>0.25</v>
      </c>
      <c r="I8" s="1">
        <f t="shared" ref="I8:I175" si="4">IF(H8="","",LOOKUP(H8,{0,0.05,0.1,0.15,0.2},{0.85,0.95,1,1.05,1.1}))</f>
        <v>1.1</v>
      </c>
      <c r="J8" s="1">
        <f t="shared" ref="J8:J175" si="5">IF(C8="","",IF(C8="container",1,IF(OR(C8="moving list",C8="consolidation bulk"),1.3,IF(C8="consolidation mix",1.4,1))))</f>
        <v>1</v>
      </c>
      <c r="K8" s="1">
        <f t="shared" ref="K8:K175" si="6">IF(N(F8)=0,0,F8*IF(N(I8)=0,1,I8)*IF(N(J8)=0,1,J8))</f>
        <v>44</v>
      </c>
      <c r="L8" s="281"/>
      <c r="M8" s="281"/>
      <c r="N8" s="1">
        <f>IF(B8="",0,IF(AND(COUNTIF($B$8:B8,B8)=1,COUNTIF('Picking - Herman'!$B$8:$B$174,B8)=0),1,0))</f>
        <v>0</v>
      </c>
      <c r="O8" s="196">
        <v>0.038622685185185184</v>
      </c>
    </row>
    <row r="9">
      <c r="A9" s="291">
        <v>46268.0</v>
      </c>
      <c r="B9" s="1">
        <f t="shared" si="1"/>
        <v>46268</v>
      </c>
      <c r="C9" s="281" t="s">
        <v>841</v>
      </c>
      <c r="D9" s="281" t="s">
        <v>1884</v>
      </c>
      <c r="E9" s="281">
        <v>2.0</v>
      </c>
      <c r="F9" s="281">
        <v>18.0</v>
      </c>
      <c r="G9" s="281">
        <f t="shared" si="2"/>
        <v>11</v>
      </c>
      <c r="H9" s="1">
        <f t="shared" si="3"/>
        <v>0.1111111111</v>
      </c>
      <c r="I9" s="1">
        <f t="shared" si="4"/>
        <v>1</v>
      </c>
      <c r="J9" s="1">
        <f t="shared" si="5"/>
        <v>1</v>
      </c>
      <c r="K9" s="1">
        <f t="shared" si="6"/>
        <v>18</v>
      </c>
      <c r="L9" s="281"/>
      <c r="M9" s="281"/>
      <c r="N9" s="1">
        <f>IF(B9="",0,IF(AND(COUNTIF($B$8:B9,B9)=1,COUNTIF('Picking - Herman'!$B$8:$B$174,B9)=0),1,0))</f>
        <v>0</v>
      </c>
      <c r="O9" s="196">
        <v>0.008032407407407408</v>
      </c>
    </row>
    <row r="10">
      <c r="A10" s="291">
        <v>46269.0</v>
      </c>
      <c r="B10" s="1">
        <f t="shared" si="1"/>
        <v>46269</v>
      </c>
      <c r="C10" s="281" t="s">
        <v>841</v>
      </c>
      <c r="D10" s="281" t="s">
        <v>1885</v>
      </c>
      <c r="E10" s="281">
        <v>4.0</v>
      </c>
      <c r="F10" s="281">
        <v>8.0</v>
      </c>
      <c r="G10" s="281">
        <f t="shared" si="2"/>
        <v>24</v>
      </c>
      <c r="H10" s="1">
        <f t="shared" si="3"/>
        <v>0.5</v>
      </c>
      <c r="I10" s="1">
        <f t="shared" si="4"/>
        <v>1.1</v>
      </c>
      <c r="J10" s="1">
        <f t="shared" si="5"/>
        <v>1</v>
      </c>
      <c r="K10" s="1">
        <f t="shared" si="6"/>
        <v>8.8</v>
      </c>
      <c r="L10" s="281"/>
      <c r="M10" s="281"/>
      <c r="N10" s="1">
        <f>IF(B10="",0,IF(AND(COUNTIF($B$8:B10,B10)=1,COUNTIF('Picking - Herman'!$B$8:$B$174,B10)=0),1,0))</f>
        <v>0</v>
      </c>
      <c r="O10" s="196">
        <v>0.016666666666666666</v>
      </c>
    </row>
    <row r="11">
      <c r="A11" s="291">
        <v>46269.0</v>
      </c>
      <c r="B11" s="1">
        <f t="shared" si="1"/>
        <v>46269</v>
      </c>
      <c r="C11" s="281" t="s">
        <v>841</v>
      </c>
      <c r="D11" s="281" t="s">
        <v>1886</v>
      </c>
      <c r="E11" s="281">
        <v>3.0</v>
      </c>
      <c r="F11" s="281">
        <v>37.0</v>
      </c>
      <c r="G11" s="281">
        <f t="shared" si="2"/>
        <v>50</v>
      </c>
      <c r="H11" s="1">
        <f t="shared" si="3"/>
        <v>0.08108108108</v>
      </c>
      <c r="I11" s="1">
        <f t="shared" si="4"/>
        <v>0.95</v>
      </c>
      <c r="J11" s="1">
        <f t="shared" si="5"/>
        <v>1</v>
      </c>
      <c r="K11" s="1">
        <f t="shared" si="6"/>
        <v>35.15</v>
      </c>
      <c r="L11" s="281"/>
      <c r="M11" s="281"/>
      <c r="N11" s="1">
        <f>IF(B11="",0,IF(AND(COUNTIF($B$8:B11,B11)=1,COUNTIF('Picking - Herman'!$B$8:$B$174,B11)=0),1,0))</f>
        <v>0</v>
      </c>
      <c r="O11" s="196">
        <v>0.0353587962962963</v>
      </c>
    </row>
    <row r="12">
      <c r="A12" s="291">
        <v>46271.0</v>
      </c>
      <c r="B12" s="1">
        <f t="shared" si="1"/>
        <v>46271</v>
      </c>
      <c r="C12" s="281" t="s">
        <v>841</v>
      </c>
      <c r="D12" s="281" t="s">
        <v>1887</v>
      </c>
      <c r="E12" s="281">
        <v>4.0</v>
      </c>
      <c r="F12" s="281">
        <v>26.0</v>
      </c>
      <c r="G12" s="281">
        <f t="shared" si="2"/>
        <v>34</v>
      </c>
      <c r="H12" s="1">
        <f t="shared" si="3"/>
        <v>0.1538461538</v>
      </c>
      <c r="I12" s="1">
        <f t="shared" si="4"/>
        <v>1.05</v>
      </c>
      <c r="J12" s="1">
        <f t="shared" si="5"/>
        <v>1</v>
      </c>
      <c r="K12" s="1">
        <f t="shared" si="6"/>
        <v>27.3</v>
      </c>
      <c r="L12" s="281"/>
      <c r="M12" s="281"/>
      <c r="N12" s="1">
        <f>IF(B12="",0,IF(AND(COUNTIF($B$8:B12,B12)=1,COUNTIF('Picking - Herman'!$B$8:$B$174,B12)=0),1,0))</f>
        <v>0</v>
      </c>
      <c r="O12" s="196">
        <v>0.024247685185185185</v>
      </c>
    </row>
    <row r="13">
      <c r="A13" s="291">
        <v>46272.0</v>
      </c>
      <c r="B13" s="1">
        <f t="shared" si="1"/>
        <v>46272</v>
      </c>
      <c r="C13" s="281" t="s">
        <v>841</v>
      </c>
      <c r="D13" s="281" t="s">
        <v>1888</v>
      </c>
      <c r="E13" s="281">
        <v>1.0</v>
      </c>
      <c r="F13" s="281">
        <v>4.0</v>
      </c>
      <c r="G13" s="281">
        <f t="shared" si="2"/>
        <v>11</v>
      </c>
      <c r="H13" s="1">
        <f t="shared" si="3"/>
        <v>0.25</v>
      </c>
      <c r="I13" s="1">
        <f t="shared" si="4"/>
        <v>1.1</v>
      </c>
      <c r="J13" s="1">
        <f t="shared" si="5"/>
        <v>1</v>
      </c>
      <c r="K13" s="1">
        <f t="shared" si="6"/>
        <v>4.4</v>
      </c>
      <c r="L13" s="281"/>
      <c r="M13" s="281"/>
      <c r="N13" s="1">
        <f>IF(B13="",0,IF(AND(COUNTIF($B$8:B13,B13)=1,COUNTIF('Picking - Herman'!$B$8:$B$174,B13)=0),1,0))</f>
        <v>0</v>
      </c>
      <c r="O13" s="196">
        <v>0.007638888888888889</v>
      </c>
    </row>
    <row r="14">
      <c r="A14" s="291">
        <v>46273.0</v>
      </c>
      <c r="B14" s="1">
        <f t="shared" si="1"/>
        <v>46273</v>
      </c>
      <c r="C14" s="281" t="s">
        <v>841</v>
      </c>
      <c r="D14" s="281" t="s">
        <v>1694</v>
      </c>
      <c r="E14" s="281">
        <v>4.0</v>
      </c>
      <c r="F14" s="281">
        <v>18.0</v>
      </c>
      <c r="G14" s="281">
        <f t="shared" si="2"/>
        <v>45</v>
      </c>
      <c r="H14" s="1">
        <f t="shared" si="3"/>
        <v>0.2222222222</v>
      </c>
      <c r="I14" s="1">
        <f t="shared" si="4"/>
        <v>1.1</v>
      </c>
      <c r="J14" s="1">
        <f t="shared" si="5"/>
        <v>1</v>
      </c>
      <c r="K14" s="1">
        <f t="shared" si="6"/>
        <v>19.8</v>
      </c>
      <c r="L14" s="281"/>
      <c r="M14" s="281"/>
      <c r="N14" s="1">
        <f>IF(B14="",0,IF(AND(COUNTIF($B$8:B14,B14)=1,COUNTIF('Picking - Herman'!$B$8:$B$174,B14)=0),1,0))</f>
        <v>0</v>
      </c>
      <c r="O14" s="196">
        <v>0.031296296296296294</v>
      </c>
    </row>
    <row r="15">
      <c r="A15" s="291">
        <v>46273.0</v>
      </c>
      <c r="B15" s="1">
        <f t="shared" si="1"/>
        <v>46273</v>
      </c>
      <c r="C15" s="281" t="s">
        <v>841</v>
      </c>
      <c r="D15" s="281" t="s">
        <v>1599</v>
      </c>
      <c r="E15" s="281">
        <v>8.0</v>
      </c>
      <c r="F15" s="281">
        <v>16.0</v>
      </c>
      <c r="G15" s="281">
        <f t="shared" si="2"/>
        <v>101</v>
      </c>
      <c r="H15" s="1">
        <f t="shared" si="3"/>
        <v>0.5</v>
      </c>
      <c r="I15" s="1">
        <f t="shared" si="4"/>
        <v>1.1</v>
      </c>
      <c r="J15" s="1">
        <f t="shared" si="5"/>
        <v>1</v>
      </c>
      <c r="K15" s="1">
        <f t="shared" si="6"/>
        <v>17.6</v>
      </c>
      <c r="L15" s="281"/>
      <c r="M15" s="281"/>
      <c r="N15" s="1">
        <f>IF(B15="",0,IF(AND(COUNTIF($B$8:B15,B15)=1,COUNTIF('Picking - Herman'!$B$8:$B$174,B15)=0),1,0))</f>
        <v>0</v>
      </c>
      <c r="O15" s="196">
        <v>0.07020833333333333</v>
      </c>
    </row>
    <row r="16">
      <c r="A16" s="291">
        <v>46274.0</v>
      </c>
      <c r="B16" s="1">
        <f t="shared" si="1"/>
        <v>46274</v>
      </c>
      <c r="C16" s="281" t="s">
        <v>841</v>
      </c>
      <c r="D16" s="281" t="s">
        <v>1701</v>
      </c>
      <c r="E16" s="281">
        <v>2.0</v>
      </c>
      <c r="F16" s="281">
        <v>2.0</v>
      </c>
      <c r="G16" s="281">
        <f t="shared" si="2"/>
        <v>3</v>
      </c>
      <c r="H16" s="1">
        <f t="shared" si="3"/>
        <v>1</v>
      </c>
      <c r="I16" s="1">
        <f t="shared" si="4"/>
        <v>1.1</v>
      </c>
      <c r="J16" s="1">
        <f t="shared" si="5"/>
        <v>1</v>
      </c>
      <c r="K16" s="1">
        <f t="shared" si="6"/>
        <v>2.2</v>
      </c>
      <c r="L16" s="281"/>
      <c r="M16" s="281"/>
      <c r="N16" s="1">
        <f>IF(B16="",0,IF(AND(COUNTIF($B$8:B16,B16)=1,COUNTIF('Picking - Herman'!$B$8:$B$174,B16)=0),1,0))</f>
        <v>0</v>
      </c>
      <c r="O16" s="196">
        <v>0.002199074074074074</v>
      </c>
    </row>
    <row r="17">
      <c r="A17" s="291">
        <v>46274.0</v>
      </c>
      <c r="B17" s="1">
        <f t="shared" si="1"/>
        <v>46274</v>
      </c>
      <c r="C17" s="281" t="s">
        <v>841</v>
      </c>
      <c r="D17" s="281" t="s">
        <v>1699</v>
      </c>
      <c r="E17" s="281">
        <v>7.0</v>
      </c>
      <c r="F17" s="281">
        <v>26.0</v>
      </c>
      <c r="G17" s="281">
        <f t="shared" si="2"/>
        <v>82</v>
      </c>
      <c r="H17" s="1">
        <f t="shared" si="3"/>
        <v>0.2692307692</v>
      </c>
      <c r="I17" s="1">
        <f t="shared" si="4"/>
        <v>1.1</v>
      </c>
      <c r="J17" s="1">
        <f t="shared" si="5"/>
        <v>1</v>
      </c>
      <c r="K17" s="1">
        <f t="shared" si="6"/>
        <v>28.6</v>
      </c>
      <c r="L17" s="281">
        <v>1.0</v>
      </c>
      <c r="M17" s="281" t="s">
        <v>1889</v>
      </c>
      <c r="N17" s="1">
        <f>IF(B17="",0,IF(AND(COUNTIF($B$8:B17,B17)=1,COUNTIF('Picking - Herman'!$B$8:$B$174,B17)=0),1,0))</f>
        <v>0</v>
      </c>
      <c r="O17" s="196">
        <v>0.057465277777777775</v>
      </c>
    </row>
    <row r="18">
      <c r="A18" s="291">
        <v>46275.0</v>
      </c>
      <c r="B18" s="1">
        <f t="shared" si="1"/>
        <v>46275</v>
      </c>
      <c r="C18" s="281" t="s">
        <v>841</v>
      </c>
      <c r="D18" s="281" t="s">
        <v>1708</v>
      </c>
      <c r="E18" s="281">
        <v>6.0</v>
      </c>
      <c r="F18" s="281">
        <v>14.0</v>
      </c>
      <c r="G18" s="281">
        <f t="shared" si="2"/>
        <v>29</v>
      </c>
      <c r="H18" s="1">
        <f t="shared" si="3"/>
        <v>0.4285714286</v>
      </c>
      <c r="I18" s="1">
        <f t="shared" si="4"/>
        <v>1.1</v>
      </c>
      <c r="J18" s="1">
        <f t="shared" si="5"/>
        <v>1</v>
      </c>
      <c r="K18" s="1">
        <f t="shared" si="6"/>
        <v>15.4</v>
      </c>
      <c r="L18" s="281"/>
      <c r="M18" s="281"/>
      <c r="N18" s="1">
        <f>IF(B18="",0,IF(AND(COUNTIF($B$8:B18,B18)=1,COUNTIF('Picking - Herman'!$B$8:$B$174,B18)=0),1,0))</f>
        <v>0</v>
      </c>
      <c r="O18" s="196">
        <v>0.020162037037037037</v>
      </c>
    </row>
    <row r="19">
      <c r="A19" s="291">
        <v>46276.0</v>
      </c>
      <c r="B19" s="1">
        <f t="shared" si="1"/>
        <v>46276</v>
      </c>
      <c r="C19" s="281" t="s">
        <v>841</v>
      </c>
      <c r="D19" s="281" t="s">
        <v>1720</v>
      </c>
      <c r="E19" s="281">
        <v>3.0</v>
      </c>
      <c r="F19" s="281">
        <v>6.0</v>
      </c>
      <c r="G19" s="281">
        <f t="shared" si="2"/>
        <v>18</v>
      </c>
      <c r="H19" s="1">
        <f t="shared" si="3"/>
        <v>0.5</v>
      </c>
      <c r="I19" s="1">
        <f t="shared" si="4"/>
        <v>1.1</v>
      </c>
      <c r="J19" s="1">
        <f t="shared" si="5"/>
        <v>1</v>
      </c>
      <c r="K19" s="1">
        <f t="shared" si="6"/>
        <v>6.6</v>
      </c>
      <c r="L19" s="281"/>
      <c r="M19" s="281"/>
      <c r="N19" s="1">
        <f>IF(B19="",0,IF(AND(COUNTIF($B$8:B19,B19)=1,COUNTIF('Picking - Herman'!$B$8:$B$174,B19)=0),1,0))</f>
        <v>0</v>
      </c>
      <c r="O19" s="196">
        <v>0.012708333333333334</v>
      </c>
    </row>
    <row r="20">
      <c r="A20" s="291">
        <v>46279.0</v>
      </c>
      <c r="B20" s="1">
        <f t="shared" si="1"/>
        <v>46279</v>
      </c>
      <c r="C20" s="281" t="s">
        <v>841</v>
      </c>
      <c r="D20" s="281" t="s">
        <v>1890</v>
      </c>
      <c r="E20" s="281">
        <v>5.0</v>
      </c>
      <c r="F20" s="281">
        <v>5.0</v>
      </c>
      <c r="G20" s="281">
        <f t="shared" si="2"/>
        <v>68</v>
      </c>
      <c r="H20" s="1">
        <f t="shared" si="3"/>
        <v>1</v>
      </c>
      <c r="I20" s="1">
        <f t="shared" si="4"/>
        <v>1.1</v>
      </c>
      <c r="J20" s="1">
        <f t="shared" si="5"/>
        <v>1</v>
      </c>
      <c r="K20" s="1">
        <f t="shared" si="6"/>
        <v>5.5</v>
      </c>
      <c r="L20" s="281"/>
      <c r="M20" s="281"/>
      <c r="N20" s="1">
        <f>IF(B20="",0,IF(AND(COUNTIF($B$8:B20,B20)=1,COUNTIF('Picking - Herman'!$B$8:$B$174,B20)=0),1,0))</f>
        <v>0</v>
      </c>
      <c r="O20" s="196">
        <v>0.04766203703703704</v>
      </c>
    </row>
    <row r="21" ht="15.75" customHeight="1">
      <c r="A21" s="291">
        <v>46283.0</v>
      </c>
      <c r="B21" s="1">
        <f t="shared" si="1"/>
        <v>46283</v>
      </c>
      <c r="C21" s="281" t="s">
        <v>841</v>
      </c>
      <c r="D21" s="281" t="s">
        <v>1151</v>
      </c>
      <c r="E21" s="281">
        <v>5.0</v>
      </c>
      <c r="F21" s="281">
        <v>15.0</v>
      </c>
      <c r="G21" s="281">
        <f t="shared" si="2"/>
        <v>40</v>
      </c>
      <c r="H21" s="1">
        <f t="shared" si="3"/>
        <v>0.3333333333</v>
      </c>
      <c r="I21" s="1">
        <f t="shared" si="4"/>
        <v>1.1</v>
      </c>
      <c r="J21" s="1">
        <f t="shared" si="5"/>
        <v>1</v>
      </c>
      <c r="K21" s="1">
        <f t="shared" si="6"/>
        <v>16.5</v>
      </c>
      <c r="L21" s="281"/>
      <c r="M21" s="281"/>
      <c r="N21" s="1">
        <f>IF(B21="",0,IF(AND(COUNTIF($B$8:B21,B21)=1,COUNTIF('Picking - Herman'!$B$8:$B$174,B21)=0),1,0))</f>
        <v>0</v>
      </c>
      <c r="O21" s="196">
        <v>0.027916666666666666</v>
      </c>
    </row>
    <row r="22" ht="15.75" customHeight="1">
      <c r="A22" s="291">
        <v>46285.0</v>
      </c>
      <c r="B22" s="1">
        <f t="shared" si="1"/>
        <v>46285</v>
      </c>
      <c r="C22" s="281" t="s">
        <v>841</v>
      </c>
      <c r="D22" s="281" t="s">
        <v>1891</v>
      </c>
      <c r="E22" s="281">
        <v>5.0</v>
      </c>
      <c r="F22" s="281">
        <v>16.0</v>
      </c>
      <c r="G22" s="281">
        <f t="shared" si="2"/>
        <v>62</v>
      </c>
      <c r="H22" s="1">
        <f t="shared" si="3"/>
        <v>0.3125</v>
      </c>
      <c r="I22" s="1">
        <f t="shared" si="4"/>
        <v>1.1</v>
      </c>
      <c r="J22" s="1">
        <f t="shared" si="5"/>
        <v>1</v>
      </c>
      <c r="K22" s="1">
        <f t="shared" si="6"/>
        <v>17.6</v>
      </c>
      <c r="L22" s="281"/>
      <c r="M22" s="281"/>
      <c r="N22" s="1">
        <f>IF(B22="",0,IF(AND(COUNTIF($B$8:B22,B22)=1,COUNTIF('Picking - Herman'!$B$8:$B$174,B22)=0),1,0))</f>
        <v>0</v>
      </c>
      <c r="O22" s="196">
        <v>0.04311342592592592</v>
      </c>
    </row>
    <row r="23" ht="15.75" customHeight="1">
      <c r="A23" s="291">
        <v>46285.0</v>
      </c>
      <c r="B23" s="1">
        <f t="shared" si="1"/>
        <v>46285</v>
      </c>
      <c r="C23" s="281" t="s">
        <v>841</v>
      </c>
      <c r="D23" s="281" t="s">
        <v>1892</v>
      </c>
      <c r="E23" s="281">
        <v>10.0</v>
      </c>
      <c r="F23" s="281">
        <v>27.0</v>
      </c>
      <c r="G23" s="281">
        <f t="shared" si="2"/>
        <v>72</v>
      </c>
      <c r="H23" s="1">
        <f t="shared" si="3"/>
        <v>0.3703703704</v>
      </c>
      <c r="I23" s="1">
        <f t="shared" si="4"/>
        <v>1.1</v>
      </c>
      <c r="J23" s="1">
        <f t="shared" si="5"/>
        <v>1</v>
      </c>
      <c r="K23" s="1">
        <f t="shared" si="6"/>
        <v>29.7</v>
      </c>
      <c r="L23" s="281"/>
      <c r="M23" s="281"/>
      <c r="N23" s="1">
        <f>IF(B23="",0,IF(AND(COUNTIF($B$8:B23,B23)=1,COUNTIF('Picking - Herman'!$B$8:$B$174,B23)=0),1,0))</f>
        <v>0</v>
      </c>
      <c r="O23" s="196">
        <v>0.05030092592592592</v>
      </c>
    </row>
    <row r="24" ht="15.75" customHeight="1">
      <c r="A24" s="291">
        <v>46286.0</v>
      </c>
      <c r="B24" s="1">
        <f t="shared" si="1"/>
        <v>46286</v>
      </c>
      <c r="C24" s="281" t="s">
        <v>841</v>
      </c>
      <c r="D24" s="281" t="s">
        <v>1626</v>
      </c>
      <c r="E24" s="281">
        <v>3.0</v>
      </c>
      <c r="F24" s="281">
        <v>19.0</v>
      </c>
      <c r="G24" s="281">
        <f t="shared" si="2"/>
        <v>30</v>
      </c>
      <c r="H24" s="1">
        <f t="shared" si="3"/>
        <v>0.1578947368</v>
      </c>
      <c r="I24" s="1">
        <f t="shared" si="4"/>
        <v>1.05</v>
      </c>
      <c r="J24" s="1">
        <f t="shared" si="5"/>
        <v>1</v>
      </c>
      <c r="K24" s="1">
        <f t="shared" si="6"/>
        <v>19.95</v>
      </c>
      <c r="L24" s="281"/>
      <c r="M24" s="281"/>
      <c r="N24" s="1">
        <f>IF(B24="",0,IF(AND(COUNTIF($B$8:B24,B24)=1,COUNTIF('Picking - Herman'!$B$8:$B$174,B24)=0),1,0))</f>
        <v>0</v>
      </c>
      <c r="O24" s="196">
        <v>0.021099537037037038</v>
      </c>
    </row>
    <row r="25" ht="15.75" customHeight="1">
      <c r="A25" s="291">
        <v>46287.0</v>
      </c>
      <c r="B25" s="1">
        <f t="shared" si="1"/>
        <v>46287</v>
      </c>
      <c r="C25" s="281" t="s">
        <v>841</v>
      </c>
      <c r="D25" s="281" t="s">
        <v>1758</v>
      </c>
      <c r="E25" s="281">
        <v>2.0</v>
      </c>
      <c r="F25" s="281">
        <v>13.0</v>
      </c>
      <c r="G25" s="281">
        <f t="shared" si="2"/>
        <v>25</v>
      </c>
      <c r="H25" s="1">
        <f t="shared" si="3"/>
        <v>0.1538461538</v>
      </c>
      <c r="I25" s="1">
        <f t="shared" si="4"/>
        <v>1.05</v>
      </c>
      <c r="J25" s="1">
        <f t="shared" si="5"/>
        <v>1</v>
      </c>
      <c r="K25" s="1">
        <f t="shared" si="6"/>
        <v>13.65</v>
      </c>
      <c r="L25" s="281"/>
      <c r="M25" s="281"/>
      <c r="N25" s="1">
        <f>IF(B25="",0,IF(AND(COUNTIF($B$8:B25,B25)=1,COUNTIF('Picking - Herman'!$B$8:$B$174,B25)=0),1,0))</f>
        <v>0</v>
      </c>
      <c r="O25" s="196">
        <v>0.01783564814814815</v>
      </c>
    </row>
    <row r="26" ht="15.75" customHeight="1">
      <c r="A26" s="291">
        <v>46287.0</v>
      </c>
      <c r="B26" s="1">
        <f t="shared" si="1"/>
        <v>46287</v>
      </c>
      <c r="C26" s="281" t="s">
        <v>841</v>
      </c>
      <c r="D26" s="281" t="s">
        <v>1893</v>
      </c>
      <c r="E26" s="281">
        <v>9.0</v>
      </c>
      <c r="F26" s="281">
        <v>38.0</v>
      </c>
      <c r="G26" s="281">
        <f t="shared" si="2"/>
        <v>53</v>
      </c>
      <c r="H26" s="1">
        <f t="shared" si="3"/>
        <v>0.2368421053</v>
      </c>
      <c r="I26" s="1">
        <f t="shared" si="4"/>
        <v>1.1</v>
      </c>
      <c r="J26" s="1">
        <f t="shared" si="5"/>
        <v>1</v>
      </c>
      <c r="K26" s="1">
        <f t="shared" si="6"/>
        <v>41.8</v>
      </c>
      <c r="L26" s="281"/>
      <c r="M26" s="281"/>
      <c r="N26" s="1">
        <f>IF(B26="",0,IF(AND(COUNTIF($B$8:B26,B26)=1,COUNTIF('Picking - Herman'!$B$8:$B$174,B26)=0),1,0))</f>
        <v>0</v>
      </c>
      <c r="O26" s="196">
        <v>0.0371875</v>
      </c>
    </row>
    <row r="27" ht="15.75" customHeight="1">
      <c r="A27" s="291">
        <v>46288.0</v>
      </c>
      <c r="B27" s="1">
        <f t="shared" si="1"/>
        <v>46288</v>
      </c>
      <c r="C27" s="281" t="s">
        <v>841</v>
      </c>
      <c r="D27" s="281" t="s">
        <v>1894</v>
      </c>
      <c r="E27" s="281">
        <v>1.0</v>
      </c>
      <c r="F27" s="281">
        <v>1.0</v>
      </c>
      <c r="G27" s="281">
        <f t="shared" si="2"/>
        <v>0</v>
      </c>
      <c r="H27" s="1">
        <f t="shared" si="3"/>
        <v>1</v>
      </c>
      <c r="I27" s="1">
        <f t="shared" si="4"/>
        <v>1.1</v>
      </c>
      <c r="J27" s="1">
        <f t="shared" si="5"/>
        <v>1</v>
      </c>
      <c r="K27" s="1">
        <f t="shared" si="6"/>
        <v>1.1</v>
      </c>
      <c r="L27" s="281"/>
      <c r="M27" s="281"/>
      <c r="N27" s="1">
        <f>IF(B27="",0,IF(AND(COUNTIF($B$8:B27,B27)=1,COUNTIF('Picking - Herman'!$B$8:$B$174,B27)=0),1,0))</f>
        <v>0</v>
      </c>
      <c r="O27" s="196">
        <v>2.4305555555555555E-4</v>
      </c>
    </row>
    <row r="28" ht="15.75" customHeight="1">
      <c r="A28" s="291">
        <v>46288.0</v>
      </c>
      <c r="B28" s="1">
        <f t="shared" si="1"/>
        <v>46288</v>
      </c>
      <c r="C28" s="281" t="s">
        <v>841</v>
      </c>
      <c r="D28" s="281" t="s">
        <v>1759</v>
      </c>
      <c r="E28" s="281">
        <v>1.0</v>
      </c>
      <c r="F28" s="281">
        <v>3.0</v>
      </c>
      <c r="G28" s="281">
        <f t="shared" si="2"/>
        <v>0</v>
      </c>
      <c r="H28" s="1">
        <f t="shared" si="3"/>
        <v>0.3333333333</v>
      </c>
      <c r="I28" s="1">
        <f t="shared" si="4"/>
        <v>1.1</v>
      </c>
      <c r="J28" s="1">
        <f t="shared" si="5"/>
        <v>1</v>
      </c>
      <c r="K28" s="1">
        <f t="shared" si="6"/>
        <v>3.3</v>
      </c>
      <c r="L28" s="281"/>
      <c r="M28" s="281"/>
      <c r="N28" s="1">
        <f>IF(B28="",0,IF(AND(COUNTIF($B$8:B28,B28)=1,COUNTIF('Picking - Herman'!$B$8:$B$174,B28)=0),1,0))</f>
        <v>0</v>
      </c>
      <c r="O28" s="196">
        <v>2.777777777777778E-4</v>
      </c>
    </row>
    <row r="29" ht="15.75" customHeight="1">
      <c r="A29" s="291">
        <v>46289.0</v>
      </c>
      <c r="B29" s="1">
        <f t="shared" si="1"/>
        <v>46289</v>
      </c>
      <c r="C29" s="281" t="s">
        <v>841</v>
      </c>
      <c r="D29" s="281" t="s">
        <v>1895</v>
      </c>
      <c r="E29" s="281">
        <v>2.0</v>
      </c>
      <c r="F29" s="281">
        <v>3.0</v>
      </c>
      <c r="G29" s="281">
        <f t="shared" si="2"/>
        <v>5</v>
      </c>
      <c r="H29" s="1">
        <f t="shared" si="3"/>
        <v>0.6666666667</v>
      </c>
      <c r="I29" s="1">
        <f t="shared" si="4"/>
        <v>1.1</v>
      </c>
      <c r="J29" s="1">
        <f t="shared" si="5"/>
        <v>1</v>
      </c>
      <c r="K29" s="1">
        <f t="shared" si="6"/>
        <v>3.3</v>
      </c>
      <c r="L29" s="281"/>
      <c r="M29" s="281"/>
      <c r="N29" s="1">
        <f>IF(B29="",0,IF(AND(COUNTIF($B$8:B29,B29)=1,COUNTIF('Picking - Herman'!$B$8:$B$174,B29)=0),1,0))</f>
        <v>0</v>
      </c>
      <c r="O29" s="196">
        <v>0.004039351851851852</v>
      </c>
    </row>
    <row r="30" ht="15.75" customHeight="1">
      <c r="A30" s="291">
        <v>46289.0</v>
      </c>
      <c r="B30" s="1">
        <f t="shared" si="1"/>
        <v>46289</v>
      </c>
      <c r="C30" s="281" t="s">
        <v>841</v>
      </c>
      <c r="D30" s="281" t="s">
        <v>1640</v>
      </c>
      <c r="E30" s="281">
        <v>4.0</v>
      </c>
      <c r="F30" s="281">
        <v>11.0</v>
      </c>
      <c r="G30" s="281">
        <f t="shared" si="2"/>
        <v>36</v>
      </c>
      <c r="H30" s="1">
        <f t="shared" si="3"/>
        <v>0.3636363636</v>
      </c>
      <c r="I30" s="1">
        <f t="shared" si="4"/>
        <v>1.1</v>
      </c>
      <c r="J30" s="1">
        <f t="shared" si="5"/>
        <v>1</v>
      </c>
      <c r="K30" s="1">
        <f t="shared" si="6"/>
        <v>12.1</v>
      </c>
      <c r="L30" s="281"/>
      <c r="M30" s="281"/>
      <c r="N30" s="1">
        <f>IF(B30="",0,IF(AND(COUNTIF($B$8:B30,B30)=1,COUNTIF('Picking - Herman'!$B$8:$B$174,B30)=0),1,0))</f>
        <v>0</v>
      </c>
      <c r="O30" s="196">
        <v>0.02539351851851852</v>
      </c>
    </row>
    <row r="31" ht="15.75" customHeight="1">
      <c r="A31" s="291">
        <v>46289.0</v>
      </c>
      <c r="B31" s="1">
        <f t="shared" si="1"/>
        <v>46289</v>
      </c>
      <c r="C31" s="281" t="s">
        <v>841</v>
      </c>
      <c r="D31" s="281" t="s">
        <v>1896</v>
      </c>
      <c r="E31" s="281">
        <v>7.0</v>
      </c>
      <c r="F31" s="281">
        <v>41.0</v>
      </c>
      <c r="G31" s="281">
        <f t="shared" si="2"/>
        <v>78</v>
      </c>
      <c r="H31" s="1">
        <f t="shared" si="3"/>
        <v>0.1707317073</v>
      </c>
      <c r="I31" s="1">
        <f t="shared" si="4"/>
        <v>1.05</v>
      </c>
      <c r="J31" s="1">
        <f t="shared" si="5"/>
        <v>1</v>
      </c>
      <c r="K31" s="1">
        <f t="shared" si="6"/>
        <v>43.05</v>
      </c>
      <c r="L31" s="281"/>
      <c r="M31" s="281"/>
      <c r="N31" s="1">
        <f>IF(B31="",0,IF(AND(COUNTIF($B$8:B31,B31)=1,COUNTIF('Picking - Herman'!$B$8:$B$174,B31)=0),1,0))</f>
        <v>0</v>
      </c>
      <c r="O31" s="196">
        <v>0.054363425925925926</v>
      </c>
    </row>
    <row r="32" ht="15.75" customHeight="1">
      <c r="A32" s="291">
        <v>46290.0</v>
      </c>
      <c r="B32" s="1">
        <f t="shared" si="1"/>
        <v>46290</v>
      </c>
      <c r="C32" s="281" t="s">
        <v>841</v>
      </c>
      <c r="D32" s="281" t="s">
        <v>1789</v>
      </c>
      <c r="E32" s="281">
        <v>2.0</v>
      </c>
      <c r="F32" s="281">
        <v>6.0</v>
      </c>
      <c r="G32" s="281">
        <f t="shared" si="2"/>
        <v>19</v>
      </c>
      <c r="H32" s="1">
        <f t="shared" si="3"/>
        <v>0.3333333333</v>
      </c>
      <c r="I32" s="1">
        <f t="shared" si="4"/>
        <v>1.1</v>
      </c>
      <c r="J32" s="1">
        <f t="shared" si="5"/>
        <v>1</v>
      </c>
      <c r="K32" s="1">
        <f t="shared" si="6"/>
        <v>6.6</v>
      </c>
      <c r="L32" s="281"/>
      <c r="M32" s="281"/>
      <c r="N32" s="1">
        <f>IF(B32="",0,IF(AND(COUNTIF($B$8:B32,B32)=1,COUNTIF('Picking - Herman'!$B$8:$B$174,B32)=0),1,0))</f>
        <v>0</v>
      </c>
      <c r="O32" s="196">
        <v>0.013425925925925926</v>
      </c>
    </row>
    <row r="33" ht="15.75" customHeight="1">
      <c r="A33" s="291">
        <v>46290.0</v>
      </c>
      <c r="B33" s="1">
        <f t="shared" si="1"/>
        <v>46290</v>
      </c>
      <c r="C33" s="281" t="s">
        <v>841</v>
      </c>
      <c r="D33" s="281" t="s">
        <v>1897</v>
      </c>
      <c r="E33" s="281">
        <v>16.0</v>
      </c>
      <c r="F33" s="281">
        <v>32.0</v>
      </c>
      <c r="G33" s="281">
        <f t="shared" si="2"/>
        <v>92</v>
      </c>
      <c r="H33" s="1">
        <f t="shared" si="3"/>
        <v>0.5</v>
      </c>
      <c r="I33" s="1">
        <f t="shared" si="4"/>
        <v>1.1</v>
      </c>
      <c r="J33" s="1">
        <f t="shared" si="5"/>
        <v>1</v>
      </c>
      <c r="K33" s="1">
        <f t="shared" si="6"/>
        <v>35.2</v>
      </c>
      <c r="L33" s="281"/>
      <c r="M33" s="281"/>
      <c r="N33" s="1">
        <f>IF(B33="",0,IF(AND(COUNTIF($B$8:B33,B33)=1,COUNTIF('Picking - Herman'!$B$8:$B$174,B33)=0),1,0))</f>
        <v>0</v>
      </c>
      <c r="O33" s="196">
        <v>0.06409722222222222</v>
      </c>
    </row>
    <row r="34" ht="15.75" customHeight="1">
      <c r="A34" s="291">
        <v>46292.0</v>
      </c>
      <c r="B34" s="1">
        <f t="shared" si="1"/>
        <v>46292</v>
      </c>
      <c r="C34" s="281" t="s">
        <v>841</v>
      </c>
      <c r="D34" s="281" t="s">
        <v>1898</v>
      </c>
      <c r="E34" s="281">
        <v>3.0</v>
      </c>
      <c r="F34" s="281">
        <v>5.0</v>
      </c>
      <c r="G34" s="281">
        <f t="shared" si="2"/>
        <v>8</v>
      </c>
      <c r="H34" s="1">
        <f t="shared" si="3"/>
        <v>0.6</v>
      </c>
      <c r="I34" s="1">
        <f t="shared" si="4"/>
        <v>1.1</v>
      </c>
      <c r="J34" s="1">
        <f t="shared" si="5"/>
        <v>1</v>
      </c>
      <c r="K34" s="1">
        <f t="shared" si="6"/>
        <v>5.5</v>
      </c>
      <c r="L34" s="281"/>
      <c r="M34" s="281"/>
      <c r="N34" s="1">
        <f>IF(B34="",0,IF(AND(COUNTIF($B$8:B34,B34)=1,COUNTIF('Picking - Herman'!$B$8:$B$174,B34)=0),1,0))</f>
        <v>0</v>
      </c>
      <c r="O34" s="196">
        <v>0.005648148148148148</v>
      </c>
    </row>
    <row r="35" ht="15.75" customHeight="1">
      <c r="A35" s="291">
        <v>46292.0</v>
      </c>
      <c r="B35" s="1">
        <f t="shared" si="1"/>
        <v>46292</v>
      </c>
      <c r="C35" s="281" t="s">
        <v>841</v>
      </c>
      <c r="D35" s="281" t="s">
        <v>1899</v>
      </c>
      <c r="E35" s="281">
        <v>2.0</v>
      </c>
      <c r="F35" s="281">
        <v>22.0</v>
      </c>
      <c r="G35" s="281">
        <f t="shared" si="2"/>
        <v>61</v>
      </c>
      <c r="H35" s="1">
        <f t="shared" si="3"/>
        <v>0.09090909091</v>
      </c>
      <c r="I35" s="1">
        <f t="shared" si="4"/>
        <v>0.95</v>
      </c>
      <c r="J35" s="1">
        <f t="shared" si="5"/>
        <v>1</v>
      </c>
      <c r="K35" s="1">
        <f t="shared" si="6"/>
        <v>20.9</v>
      </c>
      <c r="L35" s="281"/>
      <c r="M35" s="281"/>
      <c r="N35" s="1">
        <f>IF(B35="",0,IF(AND(COUNTIF($B$8:B35,B35)=1,COUNTIF('Picking - Herman'!$B$8:$B$174,B35)=0),1,0))</f>
        <v>0</v>
      </c>
      <c r="O35" s="196">
        <v>0.042777777777777776</v>
      </c>
    </row>
    <row r="36" ht="15.75" customHeight="1">
      <c r="A36" s="291">
        <v>46293.0</v>
      </c>
      <c r="B36" s="1">
        <f t="shared" si="1"/>
        <v>46293</v>
      </c>
      <c r="C36" s="281" t="s">
        <v>841</v>
      </c>
      <c r="D36" s="281" t="s">
        <v>1807</v>
      </c>
      <c r="E36" s="281">
        <v>3.0</v>
      </c>
      <c r="F36" s="281">
        <v>12.0</v>
      </c>
      <c r="G36" s="281">
        <f t="shared" si="2"/>
        <v>42</v>
      </c>
      <c r="H36" s="1">
        <f t="shared" si="3"/>
        <v>0.25</v>
      </c>
      <c r="I36" s="1">
        <f t="shared" si="4"/>
        <v>1.1</v>
      </c>
      <c r="J36" s="1">
        <f t="shared" si="5"/>
        <v>1</v>
      </c>
      <c r="K36" s="1">
        <f t="shared" si="6"/>
        <v>13.2</v>
      </c>
      <c r="L36" s="281"/>
      <c r="M36" s="281"/>
      <c r="N36" s="1">
        <f>IF(B36="",0,IF(AND(COUNTIF($B$8:B36,B36)=1,COUNTIF('Picking - Herman'!$B$8:$B$174,B36)=0),1,0))</f>
        <v>0</v>
      </c>
      <c r="O36" s="196">
        <v>0.029166666666666667</v>
      </c>
    </row>
    <row r="37" ht="15.75" customHeight="1">
      <c r="A37" s="291">
        <v>46293.0</v>
      </c>
      <c r="B37" s="1">
        <f t="shared" si="1"/>
        <v>46293</v>
      </c>
      <c r="C37" s="281" t="s">
        <v>841</v>
      </c>
      <c r="D37" s="281" t="s">
        <v>1801</v>
      </c>
      <c r="E37" s="281">
        <v>4.0</v>
      </c>
      <c r="F37" s="281">
        <v>23.0</v>
      </c>
      <c r="G37" s="281">
        <f t="shared" si="2"/>
        <v>57</v>
      </c>
      <c r="H37" s="1">
        <f t="shared" si="3"/>
        <v>0.1739130435</v>
      </c>
      <c r="I37" s="1">
        <f t="shared" si="4"/>
        <v>1.05</v>
      </c>
      <c r="J37" s="1">
        <f t="shared" si="5"/>
        <v>1</v>
      </c>
      <c r="K37" s="1">
        <f t="shared" si="6"/>
        <v>24.15</v>
      </c>
      <c r="L37" s="281"/>
      <c r="M37" s="281"/>
      <c r="N37" s="1">
        <f>IF(B37="",0,IF(AND(COUNTIF($B$8:B37,B37)=1,COUNTIF('Picking - Herman'!$B$8:$B$174,B37)=0),1,0))</f>
        <v>0</v>
      </c>
      <c r="O37" s="196">
        <v>0.0396875</v>
      </c>
    </row>
    <row r="38" ht="15.75" customHeight="1">
      <c r="A38" s="291">
        <v>46294.0</v>
      </c>
      <c r="B38" s="1">
        <f t="shared" si="1"/>
        <v>46294</v>
      </c>
      <c r="C38" s="281" t="s">
        <v>841</v>
      </c>
      <c r="D38" s="281" t="s">
        <v>1900</v>
      </c>
      <c r="E38" s="281">
        <v>1.0</v>
      </c>
      <c r="F38" s="281">
        <v>30.0</v>
      </c>
      <c r="G38" s="281">
        <f t="shared" si="2"/>
        <v>0</v>
      </c>
      <c r="H38" s="1">
        <f t="shared" si="3"/>
        <v>0.03333333333</v>
      </c>
      <c r="I38" s="1">
        <f t="shared" si="4"/>
        <v>0.85</v>
      </c>
      <c r="J38" s="1">
        <f t="shared" si="5"/>
        <v>1</v>
      </c>
      <c r="K38" s="1">
        <f t="shared" si="6"/>
        <v>25.5</v>
      </c>
      <c r="L38" s="281"/>
      <c r="M38" s="281"/>
      <c r="N38" s="1">
        <f>IF(B38="",0,IF(AND(COUNTIF($B$8:B38,B38)=1,COUNTIF('Picking - Herman'!$B$8:$B$174,B38)=0),1,0))</f>
        <v>0</v>
      </c>
      <c r="O38" s="196">
        <v>1.8518518518518518E-4</v>
      </c>
    </row>
    <row r="39" ht="15.75" customHeight="1">
      <c r="A39" s="291">
        <v>46294.0</v>
      </c>
      <c r="B39" s="1">
        <f t="shared" si="1"/>
        <v>46294</v>
      </c>
      <c r="C39" s="281" t="s">
        <v>841</v>
      </c>
      <c r="D39" s="281" t="s">
        <v>1901</v>
      </c>
      <c r="E39" s="281">
        <v>3.0</v>
      </c>
      <c r="F39" s="281">
        <v>33.0</v>
      </c>
      <c r="G39" s="281">
        <f t="shared" si="2"/>
        <v>36</v>
      </c>
      <c r="H39" s="1">
        <f t="shared" si="3"/>
        <v>0.09090909091</v>
      </c>
      <c r="I39" s="1">
        <f t="shared" si="4"/>
        <v>0.95</v>
      </c>
      <c r="J39" s="1">
        <f t="shared" si="5"/>
        <v>1</v>
      </c>
      <c r="K39" s="1">
        <f t="shared" si="6"/>
        <v>31.35</v>
      </c>
      <c r="L39" s="281"/>
      <c r="M39" s="281"/>
      <c r="N39" s="1">
        <f>IF(B39="",0,IF(AND(COUNTIF($B$8:B39,B39)=1,COUNTIF('Picking - Herman'!$B$8:$B$174,B39)=0),1,0))</f>
        <v>0</v>
      </c>
      <c r="O39" s="196">
        <v>0.0253125</v>
      </c>
    </row>
    <row r="40" ht="15.75" customHeight="1">
      <c r="A40" s="291">
        <v>46294.0</v>
      </c>
      <c r="B40" s="1">
        <f t="shared" si="1"/>
        <v>46294</v>
      </c>
      <c r="C40" s="281" t="s">
        <v>841</v>
      </c>
      <c r="D40" s="281" t="s">
        <v>1903</v>
      </c>
      <c r="E40" s="281">
        <v>4.0</v>
      </c>
      <c r="F40" s="281">
        <v>22.0</v>
      </c>
      <c r="G40" s="281">
        <f t="shared" si="2"/>
        <v>60</v>
      </c>
      <c r="H40" s="1">
        <f t="shared" si="3"/>
        <v>0.1818181818</v>
      </c>
      <c r="I40" s="1">
        <f t="shared" si="4"/>
        <v>1.05</v>
      </c>
      <c r="J40" s="1">
        <f t="shared" si="5"/>
        <v>1</v>
      </c>
      <c r="K40" s="1">
        <f t="shared" si="6"/>
        <v>23.1</v>
      </c>
      <c r="L40" s="281"/>
      <c r="M40" s="281"/>
      <c r="N40" s="1">
        <f>IF(B40="",0,IF(AND(COUNTIF($B$8:B40,B40)=1,COUNTIF('Picking - Herman'!$B$8:$B$174,B40)=0),1,0))</f>
        <v>0</v>
      </c>
      <c r="O40" s="196">
        <v>0.04231481481481481</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Herman'!$B$8:$B$174,B41)=0),1,0))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Herman'!$B$8:$B$174,B42)=0),1,0))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Herman'!$B$8:$B$174,B43)=0),1,0))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Herman'!$B$8:$B$174,B44)=0),1,0))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Herman'!$B$8:$B$174,B45)=0),1,0))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Herman'!$B$8:$B$174,B46)=0),1,0))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Herman'!$B$8:$B$174,B47)=0),1,0))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Herman'!$B$8:$B$174,B48)=0),1,0))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Herman'!$B$8:$B$174,B49)=0),1,0))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Herman'!$B$8:$B$174,B50)=0),1,0))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Herman'!$B$8:$B$174,B51)=0),1,0))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Herman'!$B$8:$B$174,B52)=0),1,0))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Herman'!$B$8:$B$174,B53)=0),1,0))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Herman'!$B$8:$B$174,B54)=0),1,0))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Herman'!$B$8:$B$174,B55)=0),1,0))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Herman'!$B$8:$B$174,B56)=0),1,0))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Herman'!$B$8:$B$174,B57)=0),1,0))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Herman'!$B$8:$B$174,B58)=0),1,0))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Herman'!$B$8:$B$174,B59)=0),1,0))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Herman'!$B$8:$B$174,B60)=0),1,0))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Herman'!$B$8:$B$174,B61)=0),1,0))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Herman'!$B$8:$B$174,B62)=0),1,0))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Herman'!$B$8:$B$174,B63)=0),1,0))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Herman'!$B$8:$B$174,B64)=0),1,0))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Herman'!$B$8:$B$174,B65)=0),1,0))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Herman'!$B$8:$B$174,B66)=0),1,0))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Herman'!$B$8:$B$174,B67)=0),1,0))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Herman'!$B$8:$B$174,B68)=0),1,0))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Herman'!$B$8:$B$174,B69)=0),1,0))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Herman'!$B$8:$B$174,B70)=0),1,0))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Herman'!$B$8:$B$174,B71)=0),1,0))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Herman'!$B$8:$B$174,B72)=0),1,0))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Herman'!$B$8:$B$174,B73)=0),1,0))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Herman'!$B$8:$B$174,B74)=0),1,0))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Herman'!$B$8:$B$174,B75)=0),1,0))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Herman'!$B$8:$B$174,B76)=0),1,0))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Herman'!$B$8:$B$174,B77)=0),1,0))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Herman'!$B$8:$B$174,B78)=0),1,0))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Herman'!$B$8:$B$174,B79)=0),1,0))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Herman'!$B$8:$B$174,B80)=0),1,0))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Herman'!$B$8:$B$174,B81)=0),1,0))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Herman'!$B$8:$B$174,B82)=0),1,0))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Herman'!$B$8:$B$174,B83)=0),1,0))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Herman'!$B$8:$B$174,B84)=0),1,0))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Herman'!$B$8:$B$174,B85)=0),1,0))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Herman'!$B$8:$B$174,B86)=0),1,0))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Herman'!$B$8:$B$174,B87)=0),1,0))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Herman'!$B$8:$B$174,B88)=0),1,0))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Herman'!$B$8:$B$174,B89)=0),1,0))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Herman'!$B$8:$B$174,B90)=0),1,0))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Herman'!$B$8:$B$174,B91)=0),1,0))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Herman'!$B$8:$B$174,B92)=0),1,0))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Herman'!$B$8:$B$174,B93)=0),1,0))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Herman'!$B$8:$B$174,B94)=0),1,0))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Herman'!$B$8:$B$174,B95)=0),1,0))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Herman'!$B$8:$B$174,B96)=0),1,0))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Herman'!$B$8:$B$174,B97)=0),1,0))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Herman'!$B$8:$B$174,B98)=0),1,0))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Herman'!$B$8:$B$174,B99)=0),1,0))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Herman'!$B$8:$B$174,B100)=0),1,0))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Herman'!$B$8:$B$174,B101)=0),1,0))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Herman'!$B$8:$B$174,B102)=0),1,0))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Herman'!$B$8:$B$174,B103)=0),1,0))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Herman'!$B$8:$B$174,B104)=0),1,0))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Herman'!$B$8:$B$174,B105)=0),1,0))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Herman'!$B$8:$B$174,B106)=0),1,0))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Herman'!$B$8:$B$174,B107)=0),1,0))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Herman'!$B$8:$B$174,B108)=0),1,0))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Herman'!$B$8:$B$174,B109)=0),1,0))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Herman'!$B$8:$B$174,B110)=0),1,0))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Herman'!$B$8:$B$174,B111)=0),1,0))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Herman'!$B$8:$B$174,B112)=0),1,0))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Herman'!$B$8:$B$174,B113)=0),1,0))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Herman'!$B$8:$B$174,B114)=0),1,0))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Herman'!$B$8:$B$174,B115)=0),1,0))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Herman'!$B$8:$B$174,B116)=0),1,0))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Herman'!$B$8:$B$174,B117)=0),1,0))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Herman'!$B$8:$B$174,B118)=0),1,0))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Herman'!$B$8:$B$174,B119)=0),1,0))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Herman'!$B$8:$B$174,B120)=0),1,0))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Herman'!$B$8:$B$174,B121)=0),1,0))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Herman'!$B$8:$B$174,B122)=0),1,0))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Herman'!$B$8:$B$174,B123)=0),1,0))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Herman'!$B$8:$B$174,B124)=0),1,0))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Herman'!$B$8:$B$174,B125)=0),1,0))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Herman'!$B$8:$B$174,B126)=0),1,0))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Herman'!$B$8:$B$174,B127)=0),1,0))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Herman'!$B$8:$B$174,B128)=0),1,0))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Herman'!$B$8:$B$174,B129)=0),1,0))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Herman'!$B$8:$B$174,B130)=0),1,0))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Herman'!$B$8:$B$174,B131)=0),1,0))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Herman'!$B$8:$B$174,B132)=0),1,0))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Herman'!$B$8:$B$174,B133)=0),1,0))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Herman'!$B$8:$B$174,B134)=0),1,0))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Herman'!$B$8:$B$174,B135)=0),1,0))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Herman'!$B$8:$B$174,B136)=0),1,0))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Herman'!$B$8:$B$174,B137)=0),1,0))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Herman'!$B$8:$B$174,B138)=0),1,0))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Herman'!$B$8:$B$174,B139)=0),1,0))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Herman'!$B$8:$B$174,B140)=0),1,0))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Herman'!$B$8:$B$174,B141)=0),1,0))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Herman'!$B$8:$B$174,B142)=0),1,0))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Herman'!$B$8:$B$174,B143)=0),1,0))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Herman'!$B$8:$B$174,B144)=0),1,0))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Herman'!$B$8:$B$174,B145)=0),1,0))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Herman'!$B$8:$B$174,B146)=0),1,0))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Herman'!$B$8:$B$174,B147)=0),1,0))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Herman'!$B$8:$B$174,B148)=0),1,0))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Herman'!$B$8:$B$174,B149)=0),1,0))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Herman'!$B$8:$B$174,B150)=0),1,0))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Herman'!$B$8:$B$174,B151)=0),1,0))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Herman'!$B$8:$B$174,B152)=0),1,0))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Herman'!$B$8:$B$174,B153)=0),1,0))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Herman'!$B$8:$B$174,B154)=0),1,0))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Herman'!$B$8:$B$174,B155)=0),1,0))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Herman'!$B$8:$B$174,B156)=0),1,0))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Herman'!$B$8:$B$174,B157)=0),1,0))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Herman'!$B$8:$B$174,B158)=0),1,0))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Herman'!$B$8:$B$174,B159)=0),1,0))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Herman'!$B$8:$B$174,B160)=0),1,0))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Herman'!$B$8:$B$174,B161)=0),1,0))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Herman'!$B$8:$B$174,B162)=0),1,0))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Herman'!$B$8:$B$174,B163)=0),1,0))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Herman'!$B$8:$B$174,B164)=0),1,0))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Herman'!$B$8:$B$174,B165)=0),1,0))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Herman'!$B$8:$B$174,B166)=0),1,0))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Herman'!$B$8:$B$174,B167)=0),1,0))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Herman'!$B$8:$B$174,B168)=0),1,0))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Herman'!$B$8:$B$174,B169)=0),1,0))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Herman'!$B$8:$B$174,B170)=0),1,0))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Herman'!$B$8:$B$174,B171)=0),1,0))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Herman'!$B$8:$B$174,B172)=0),1,0))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Herman'!$B$8:$B$174,B173)=0),1,0))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Herman'!$B$8:$B$174,B174)=0),1,0))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Herman'!$B$8:$B$174,B175)=0),1,0))</f>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5">
      <formula1>"container,moving list,consolidation bulk,consolidation mix"</formula1>
    </dataValidation>
  </dataValidations>
  <printOptions/>
  <pageMargins bottom="1.0" footer="0.0" header="0.0" left="0.75" right="0.75" top="1.0"/>
  <pageSetup paperSize="9" orientation="portrait"/>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0.0"/>
    <col customWidth="1" min="2" max="8" width="8.0"/>
    <col customWidth="1" min="9" max="11" width="7.0"/>
    <col customWidth="1" min="12" max="12" width="8.0"/>
    <col customWidth="1" min="13" max="13" width="7.0"/>
    <col customWidth="1" min="14" max="14" width="8.0"/>
    <col customWidth="1" min="15" max="17" width="9.0"/>
    <col customWidth="1" min="18" max="18" width="7.14"/>
    <col customWidth="1" min="19" max="19" width="24.0"/>
    <col customWidth="1" min="20" max="20" width="5.0"/>
    <col customWidth="1" min="21" max="21" width="30.14"/>
    <col customWidth="1" min="22" max="22" width="18.0"/>
    <col customWidth="1" min="23" max="23" width="25.86"/>
    <col customWidth="1" min="24" max="26" width="8.43"/>
  </cols>
  <sheetData>
    <row r="1">
      <c r="A1" s="1" t="s">
        <v>603</v>
      </c>
      <c r="B1" s="1" t="s">
        <v>657</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SUMIFS(Q9:Q175,K9:K175,FALSE())</f>
        <v>15125.929</v>
      </c>
      <c r="B5" s="1">
        <f>SUMIFS(N9:N175,K9:K175,FALSE())</f>
        <v>6947</v>
      </c>
      <c r="C5" s="1">
        <f>IF(B5=0,0,60*A5/B5)</f>
        <v>130.6399511</v>
      </c>
      <c r="D5" s="1">
        <f>SUM(C9:C175)</f>
        <v>8282</v>
      </c>
      <c r="E5" s="1">
        <f>SUM(R9:R175)</f>
        <v>24</v>
      </c>
      <c r="F5" s="1">
        <f>SUM(T9:T175)</f>
        <v>24</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303">
        <v>46266.0</v>
      </c>
      <c r="B8" s="1">
        <f t="shared" ref="B8:B175" si="1">IF(A8="","",INT(A8))</f>
        <v>46266</v>
      </c>
      <c r="C8" s="281">
        <f>144+67</f>
        <v>211</v>
      </c>
      <c r="D8" s="281">
        <v>60.0</v>
      </c>
      <c r="E8" s="1">
        <f t="shared" ref="E8:E175" si="2">IF(OR(C8="",N(D8)=0),"",C8/D8)</f>
        <v>3.516666667</v>
      </c>
      <c r="F8" s="281" t="s">
        <v>1238</v>
      </c>
      <c r="G8" s="282">
        <v>0.3090277777777778</v>
      </c>
      <c r="H8" s="282">
        <v>0.37430555555555556</v>
      </c>
      <c r="I8" s="281"/>
      <c r="J8" s="292">
        <f t="shared" ref="J8:J175" si="3">IF(OR(NOT(ISNUMBER(G8)),NOT(ISNUMBER(H8))),"",ROUND((H8-G8)*1440,0)-N(I8))</f>
        <v>94</v>
      </c>
      <c r="K8" s="1" t="b">
        <f t="shared" ref="K8:K175" si="4">IF(C8="","",OR(C8&lt;30,N(D8)&lt;10))</f>
        <v>0</v>
      </c>
      <c r="L8" s="1">
        <f t="shared" ref="L8:L175" si="5">IF(C8="","",IF(K8,1,IF(E8&lt;=1.94,1.65,IF(E8&lt;=2.44,1.25,IF(E8&lt;=2.8,1.16,IF(E8&lt;=3.09,1.05,IF(E8&lt;=3.5,0.95,IF(E8&lt;=3.95,0.82,IF(E8&lt;=5.05,0.65,IF(E8&lt;=8,0.6,IF(E8&lt;=15,0.45,0.3)))))))))))</f>
        <v>0.82</v>
      </c>
      <c r="M8" s="1">
        <f t="shared" ref="M8:M175" si="6">IF(OR(F8="Reach",F8="OP",F8="Swing"),$R$1,1)</f>
        <v>1.2</v>
      </c>
      <c r="N8" s="292">
        <f t="shared" ref="N8:N175" si="7">IF(OR(A8="",N(J8)&lt;=0),0,IF(K8,MAX(J8,15),J8))</f>
        <v>94</v>
      </c>
      <c r="O8" s="1">
        <f t="shared" ref="O8:O175" si="8">IF(C8="",0,C8*L8*$M$1*M8)</f>
        <v>228.3864</v>
      </c>
      <c r="P8" s="292">
        <f t="shared" ref="P8:P175" si="9">$P$1/60*N8</f>
        <v>470</v>
      </c>
      <c r="Q8" s="1">
        <f t="shared" ref="Q8:Q175" si="10">MIN(O8,P8)</f>
        <v>228.3864</v>
      </c>
      <c r="R8" s="281"/>
      <c r="S8" s="281"/>
      <c r="T8" s="1">
        <f>IF(B8="",0,IF(COUNTIF($B$9:B11,B8)=1,1,0))</f>
        <v>0</v>
      </c>
      <c r="U8" s="16" t="s">
        <v>1217</v>
      </c>
    </row>
    <row r="9">
      <c r="A9" s="303">
        <v>46266.0</v>
      </c>
      <c r="B9" s="1">
        <f t="shared" si="1"/>
        <v>46266</v>
      </c>
      <c r="C9" s="281">
        <f>60+84</f>
        <v>144</v>
      </c>
      <c r="D9" s="281">
        <v>77.0</v>
      </c>
      <c r="E9" s="1">
        <f t="shared" si="2"/>
        <v>1.87012987</v>
      </c>
      <c r="F9" s="281" t="s">
        <v>1238</v>
      </c>
      <c r="G9" s="282">
        <v>0.37569444444444444</v>
      </c>
      <c r="H9" s="282">
        <v>0.44722222222222224</v>
      </c>
      <c r="I9" s="281"/>
      <c r="J9" s="292">
        <f t="shared" si="3"/>
        <v>103</v>
      </c>
      <c r="K9" s="1" t="b">
        <f t="shared" si="4"/>
        <v>0</v>
      </c>
      <c r="L9" s="1">
        <f t="shared" si="5"/>
        <v>1.65</v>
      </c>
      <c r="M9" s="1">
        <f t="shared" si="6"/>
        <v>1.2</v>
      </c>
      <c r="N9" s="292">
        <f t="shared" si="7"/>
        <v>103</v>
      </c>
      <c r="O9" s="1">
        <f t="shared" si="8"/>
        <v>313.632</v>
      </c>
      <c r="P9" s="292">
        <f t="shared" si="9"/>
        <v>515</v>
      </c>
      <c r="Q9" s="1">
        <f t="shared" si="10"/>
        <v>313.632</v>
      </c>
      <c r="R9" s="281"/>
      <c r="S9" s="281"/>
      <c r="T9" s="1">
        <f t="shared" ref="T9:T175" si="11">IF(B9="",0,IF(COUNTIF($B$9:B9,B9)=1,1,0))</f>
        <v>1</v>
      </c>
      <c r="U9" s="16" t="s">
        <v>1217</v>
      </c>
    </row>
    <row r="10">
      <c r="A10" s="303">
        <v>46266.0</v>
      </c>
      <c r="B10" s="1">
        <f t="shared" si="1"/>
        <v>46266</v>
      </c>
      <c r="C10" s="281">
        <v>31.0</v>
      </c>
      <c r="D10" s="281">
        <v>19.0</v>
      </c>
      <c r="E10" s="1">
        <f t="shared" si="2"/>
        <v>1.631578947</v>
      </c>
      <c r="F10" s="281" t="s">
        <v>1274</v>
      </c>
      <c r="G10" s="282">
        <v>0.5208333333333334</v>
      </c>
      <c r="H10" s="282">
        <v>0.5472222222222223</v>
      </c>
      <c r="I10" s="281"/>
      <c r="J10" s="292">
        <f t="shared" si="3"/>
        <v>38</v>
      </c>
      <c r="K10" s="1" t="b">
        <f t="shared" si="4"/>
        <v>0</v>
      </c>
      <c r="L10" s="1">
        <f t="shared" si="5"/>
        <v>1.65</v>
      </c>
      <c r="M10" s="1">
        <f t="shared" si="6"/>
        <v>1.2</v>
      </c>
      <c r="N10" s="292">
        <f t="shared" si="7"/>
        <v>38</v>
      </c>
      <c r="O10" s="1">
        <f t="shared" si="8"/>
        <v>67.518</v>
      </c>
      <c r="P10" s="292">
        <f t="shared" si="9"/>
        <v>190</v>
      </c>
      <c r="Q10" s="1">
        <f t="shared" si="10"/>
        <v>67.518</v>
      </c>
      <c r="R10" s="281"/>
      <c r="S10" s="281"/>
      <c r="T10" s="1">
        <f t="shared" si="11"/>
        <v>0</v>
      </c>
      <c r="U10" s="16" t="s">
        <v>1217</v>
      </c>
    </row>
    <row r="11">
      <c r="A11" s="303">
        <v>46266.0</v>
      </c>
      <c r="B11" s="1">
        <f t="shared" si="1"/>
        <v>46266</v>
      </c>
      <c r="C11" s="281">
        <v>59.0</v>
      </c>
      <c r="D11" s="281">
        <v>36.0</v>
      </c>
      <c r="E11" s="1">
        <f t="shared" si="2"/>
        <v>1.638888889</v>
      </c>
      <c r="F11" s="281" t="s">
        <v>1274</v>
      </c>
      <c r="G11" s="282">
        <v>0.5868055555555556</v>
      </c>
      <c r="H11" s="282">
        <v>0.6243055555555556</v>
      </c>
      <c r="I11" s="281"/>
      <c r="J11" s="292">
        <f t="shared" si="3"/>
        <v>54</v>
      </c>
      <c r="K11" s="1" t="b">
        <f t="shared" si="4"/>
        <v>0</v>
      </c>
      <c r="L11" s="1">
        <f t="shared" si="5"/>
        <v>1.65</v>
      </c>
      <c r="M11" s="1">
        <f t="shared" si="6"/>
        <v>1.2</v>
      </c>
      <c r="N11" s="292">
        <f t="shared" si="7"/>
        <v>54</v>
      </c>
      <c r="O11" s="1">
        <f t="shared" si="8"/>
        <v>128.502</v>
      </c>
      <c r="P11" s="292">
        <f t="shared" si="9"/>
        <v>270</v>
      </c>
      <c r="Q11" s="1">
        <f t="shared" si="10"/>
        <v>128.502</v>
      </c>
      <c r="R11" s="281"/>
      <c r="S11" s="281"/>
      <c r="T11" s="1">
        <f t="shared" si="11"/>
        <v>0</v>
      </c>
      <c r="U11" s="16" t="s">
        <v>1217</v>
      </c>
    </row>
    <row r="12">
      <c r="A12" s="303">
        <v>46267.0</v>
      </c>
      <c r="B12" s="1">
        <f t="shared" si="1"/>
        <v>46267</v>
      </c>
      <c r="C12" s="281">
        <f>84+83</f>
        <v>167</v>
      </c>
      <c r="D12" s="281">
        <v>80.0</v>
      </c>
      <c r="E12" s="1">
        <f t="shared" si="2"/>
        <v>2.0875</v>
      </c>
      <c r="F12" s="281" t="s">
        <v>1238</v>
      </c>
      <c r="G12" s="282">
        <v>0.3090277777777778</v>
      </c>
      <c r="H12" s="282">
        <v>0.3923611111111111</v>
      </c>
      <c r="I12" s="281"/>
      <c r="J12" s="292">
        <f t="shared" si="3"/>
        <v>120</v>
      </c>
      <c r="K12" s="1" t="b">
        <f t="shared" si="4"/>
        <v>0</v>
      </c>
      <c r="L12" s="1">
        <f t="shared" si="5"/>
        <v>1.25</v>
      </c>
      <c r="M12" s="1">
        <f t="shared" si="6"/>
        <v>1.2</v>
      </c>
      <c r="N12" s="292">
        <f t="shared" si="7"/>
        <v>120</v>
      </c>
      <c r="O12" s="1">
        <f t="shared" si="8"/>
        <v>275.55</v>
      </c>
      <c r="P12" s="292">
        <f t="shared" si="9"/>
        <v>600</v>
      </c>
      <c r="Q12" s="1">
        <f t="shared" si="10"/>
        <v>275.55</v>
      </c>
      <c r="R12" s="281">
        <v>2.0</v>
      </c>
      <c r="S12" s="281" t="s">
        <v>1902</v>
      </c>
      <c r="T12" s="1">
        <f t="shared" si="11"/>
        <v>1</v>
      </c>
      <c r="U12" s="16" t="s">
        <v>1217</v>
      </c>
    </row>
    <row r="13">
      <c r="A13" s="303">
        <v>46267.0</v>
      </c>
      <c r="B13" s="1">
        <f t="shared" si="1"/>
        <v>46267</v>
      </c>
      <c r="C13" s="281">
        <f>67+57</f>
        <v>124</v>
      </c>
      <c r="D13" s="281">
        <v>79.0</v>
      </c>
      <c r="E13" s="1">
        <f t="shared" si="2"/>
        <v>1.569620253</v>
      </c>
      <c r="F13" s="281" t="s">
        <v>1238</v>
      </c>
      <c r="G13" s="282">
        <v>0.3958333333333333</v>
      </c>
      <c r="H13" s="282">
        <v>0.46875</v>
      </c>
      <c r="I13" s="281"/>
      <c r="J13" s="292">
        <f t="shared" si="3"/>
        <v>105</v>
      </c>
      <c r="K13" s="1" t="b">
        <f t="shared" si="4"/>
        <v>0</v>
      </c>
      <c r="L13" s="1">
        <f t="shared" si="5"/>
        <v>1.65</v>
      </c>
      <c r="M13" s="1">
        <f t="shared" si="6"/>
        <v>1.2</v>
      </c>
      <c r="N13" s="292">
        <f t="shared" si="7"/>
        <v>105</v>
      </c>
      <c r="O13" s="1">
        <f t="shared" si="8"/>
        <v>270.072</v>
      </c>
      <c r="P13" s="292">
        <f t="shared" si="9"/>
        <v>525</v>
      </c>
      <c r="Q13" s="1">
        <f t="shared" si="10"/>
        <v>270.072</v>
      </c>
      <c r="R13" s="281"/>
      <c r="S13" s="281"/>
      <c r="T13" s="1">
        <f t="shared" si="11"/>
        <v>0</v>
      </c>
      <c r="U13" s="16" t="s">
        <v>1217</v>
      </c>
    </row>
    <row r="14">
      <c r="A14" s="303">
        <v>46267.0</v>
      </c>
      <c r="B14" s="1">
        <f t="shared" si="1"/>
        <v>46267</v>
      </c>
      <c r="C14" s="281">
        <v>44.0</v>
      </c>
      <c r="D14" s="281">
        <v>37.0</v>
      </c>
      <c r="E14" s="1">
        <f t="shared" si="2"/>
        <v>1.189189189</v>
      </c>
      <c r="F14" s="281" t="s">
        <v>1238</v>
      </c>
      <c r="G14" s="282">
        <v>0.5277777777777778</v>
      </c>
      <c r="H14" s="282">
        <v>0.5659722222222222</v>
      </c>
      <c r="I14" s="281"/>
      <c r="J14" s="292">
        <f t="shared" si="3"/>
        <v>55</v>
      </c>
      <c r="K14" s="1" t="b">
        <f t="shared" si="4"/>
        <v>0</v>
      </c>
      <c r="L14" s="1">
        <f t="shared" si="5"/>
        <v>1.65</v>
      </c>
      <c r="M14" s="1">
        <f t="shared" si="6"/>
        <v>1.2</v>
      </c>
      <c r="N14" s="292">
        <f t="shared" si="7"/>
        <v>55</v>
      </c>
      <c r="O14" s="1">
        <f t="shared" si="8"/>
        <v>95.832</v>
      </c>
      <c r="P14" s="292">
        <f t="shared" si="9"/>
        <v>275</v>
      </c>
      <c r="Q14" s="1">
        <f t="shared" si="10"/>
        <v>95.832</v>
      </c>
      <c r="R14" s="281"/>
      <c r="S14" s="281"/>
      <c r="T14" s="1">
        <f t="shared" si="11"/>
        <v>0</v>
      </c>
      <c r="U14" s="16" t="s">
        <v>1217</v>
      </c>
    </row>
    <row r="15">
      <c r="A15" s="303">
        <v>46268.0</v>
      </c>
      <c r="B15" s="1">
        <f t="shared" si="1"/>
        <v>46268</v>
      </c>
      <c r="C15" s="281">
        <f>74+72</f>
        <v>146</v>
      </c>
      <c r="D15" s="281">
        <v>77.0</v>
      </c>
      <c r="E15" s="1">
        <f t="shared" si="2"/>
        <v>1.896103896</v>
      </c>
      <c r="F15" s="281" t="s">
        <v>1238</v>
      </c>
      <c r="G15" s="282">
        <v>0.3090277777777778</v>
      </c>
      <c r="H15" s="282">
        <v>0.3951388888888889</v>
      </c>
      <c r="I15" s="281"/>
      <c r="J15" s="292">
        <f t="shared" si="3"/>
        <v>124</v>
      </c>
      <c r="K15" s="1" t="b">
        <f t="shared" si="4"/>
        <v>0</v>
      </c>
      <c r="L15" s="1">
        <f t="shared" si="5"/>
        <v>1.65</v>
      </c>
      <c r="M15" s="1">
        <f t="shared" si="6"/>
        <v>1.2</v>
      </c>
      <c r="N15" s="292">
        <f t="shared" si="7"/>
        <v>124</v>
      </c>
      <c r="O15" s="1">
        <f t="shared" si="8"/>
        <v>317.988</v>
      </c>
      <c r="P15" s="292">
        <f t="shared" si="9"/>
        <v>620</v>
      </c>
      <c r="Q15" s="1">
        <f t="shared" si="10"/>
        <v>317.988</v>
      </c>
      <c r="R15" s="281"/>
      <c r="S15" s="281"/>
      <c r="T15" s="1">
        <f t="shared" si="11"/>
        <v>1</v>
      </c>
      <c r="U15" s="16" t="s">
        <v>1217</v>
      </c>
    </row>
    <row r="16">
      <c r="A16" s="303">
        <v>46268.0</v>
      </c>
      <c r="B16" s="1">
        <f t="shared" si="1"/>
        <v>46268</v>
      </c>
      <c r="C16" s="281">
        <f>103+93</f>
        <v>196</v>
      </c>
      <c r="D16" s="281">
        <v>68.0</v>
      </c>
      <c r="E16" s="1">
        <f t="shared" si="2"/>
        <v>2.882352941</v>
      </c>
      <c r="F16" s="281" t="s">
        <v>1238</v>
      </c>
      <c r="G16" s="282">
        <v>0.3958333333333333</v>
      </c>
      <c r="H16" s="282">
        <v>0.4597222222222222</v>
      </c>
      <c r="I16" s="281"/>
      <c r="J16" s="292">
        <f t="shared" si="3"/>
        <v>92</v>
      </c>
      <c r="K16" s="1" t="b">
        <f t="shared" si="4"/>
        <v>0</v>
      </c>
      <c r="L16" s="1">
        <f t="shared" si="5"/>
        <v>1.05</v>
      </c>
      <c r="M16" s="1">
        <f t="shared" si="6"/>
        <v>1.2</v>
      </c>
      <c r="N16" s="292">
        <f t="shared" si="7"/>
        <v>92</v>
      </c>
      <c r="O16" s="1">
        <f t="shared" si="8"/>
        <v>271.656</v>
      </c>
      <c r="P16" s="292">
        <f t="shared" si="9"/>
        <v>460</v>
      </c>
      <c r="Q16" s="1">
        <f t="shared" si="10"/>
        <v>271.656</v>
      </c>
      <c r="R16" s="281"/>
      <c r="S16" s="281"/>
      <c r="T16" s="1">
        <f t="shared" si="11"/>
        <v>0</v>
      </c>
      <c r="U16" s="16" t="s">
        <v>1217</v>
      </c>
    </row>
    <row r="17">
      <c r="A17" s="291">
        <v>46269.0</v>
      </c>
      <c r="B17" s="1">
        <f t="shared" si="1"/>
        <v>46269</v>
      </c>
      <c r="C17" s="281">
        <v>107.0</v>
      </c>
      <c r="D17" s="281">
        <v>43.0</v>
      </c>
      <c r="E17" s="1">
        <f t="shared" si="2"/>
        <v>2.488372093</v>
      </c>
      <c r="F17" s="281" t="s">
        <v>1238</v>
      </c>
      <c r="G17" s="299">
        <v>0.31175925925925924</v>
      </c>
      <c r="H17" s="299">
        <v>0.36767361111111113</v>
      </c>
      <c r="I17" s="281"/>
      <c r="J17" s="300">
        <f t="shared" si="3"/>
        <v>81</v>
      </c>
      <c r="K17" s="1" t="b">
        <f t="shared" si="4"/>
        <v>0</v>
      </c>
      <c r="L17" s="1">
        <f t="shared" si="5"/>
        <v>1.16</v>
      </c>
      <c r="M17" s="1">
        <f t="shared" si="6"/>
        <v>1.2</v>
      </c>
      <c r="N17" s="300">
        <f t="shared" si="7"/>
        <v>81</v>
      </c>
      <c r="O17" s="1">
        <f t="shared" si="8"/>
        <v>163.8384</v>
      </c>
      <c r="P17" s="300">
        <f t="shared" si="9"/>
        <v>405</v>
      </c>
      <c r="Q17" s="1">
        <f t="shared" si="10"/>
        <v>163.8384</v>
      </c>
      <c r="R17" s="281"/>
      <c r="S17" s="281"/>
      <c r="T17" s="1">
        <f t="shared" si="11"/>
        <v>1</v>
      </c>
      <c r="U17" s="16" t="s">
        <v>1904</v>
      </c>
      <c r="V17" s="1" t="s">
        <v>1905</v>
      </c>
      <c r="W17" s="1" t="s">
        <v>1906</v>
      </c>
    </row>
    <row r="18">
      <c r="A18" s="291">
        <v>46269.0</v>
      </c>
      <c r="B18" s="1">
        <f t="shared" si="1"/>
        <v>46269</v>
      </c>
      <c r="C18" s="281">
        <v>118.0</v>
      </c>
      <c r="D18" s="281">
        <v>79.0</v>
      </c>
      <c r="E18" s="1">
        <f t="shared" si="2"/>
        <v>1.493670886</v>
      </c>
      <c r="F18" s="281" t="s">
        <v>1238</v>
      </c>
      <c r="G18" s="299">
        <v>0.36925925925925923</v>
      </c>
      <c r="H18" s="299">
        <v>0.4361689814814815</v>
      </c>
      <c r="I18" s="281"/>
      <c r="J18" s="300">
        <f t="shared" si="3"/>
        <v>96</v>
      </c>
      <c r="K18" s="1" t="b">
        <f t="shared" si="4"/>
        <v>0</v>
      </c>
      <c r="L18" s="1">
        <f t="shared" si="5"/>
        <v>1.65</v>
      </c>
      <c r="M18" s="1">
        <f t="shared" si="6"/>
        <v>1.2</v>
      </c>
      <c r="N18" s="300">
        <f t="shared" si="7"/>
        <v>96</v>
      </c>
      <c r="O18" s="1">
        <f t="shared" si="8"/>
        <v>257.004</v>
      </c>
      <c r="P18" s="300">
        <f t="shared" si="9"/>
        <v>480</v>
      </c>
      <c r="Q18" s="1">
        <f t="shared" si="10"/>
        <v>257.004</v>
      </c>
      <c r="R18" s="281"/>
      <c r="S18" s="281"/>
      <c r="T18" s="1">
        <f t="shared" si="11"/>
        <v>0</v>
      </c>
      <c r="V18" s="1" t="s">
        <v>1218</v>
      </c>
      <c r="W18" s="1" t="s">
        <v>1907</v>
      </c>
    </row>
    <row r="19">
      <c r="A19" s="291">
        <v>46269.0</v>
      </c>
      <c r="B19" s="1">
        <f t="shared" si="1"/>
        <v>46269</v>
      </c>
      <c r="C19" s="281">
        <v>63.0</v>
      </c>
      <c r="D19" s="281">
        <v>41.0</v>
      </c>
      <c r="E19" s="1">
        <f t="shared" si="2"/>
        <v>1.536585366</v>
      </c>
      <c r="F19" s="281" t="s">
        <v>1238</v>
      </c>
      <c r="G19" s="299">
        <v>0.5102777777777778</v>
      </c>
      <c r="H19" s="299">
        <v>0.5487731481481481</v>
      </c>
      <c r="I19" s="281"/>
      <c r="J19" s="300">
        <f t="shared" si="3"/>
        <v>55</v>
      </c>
      <c r="K19" s="1" t="b">
        <f t="shared" si="4"/>
        <v>0</v>
      </c>
      <c r="L19" s="1">
        <f t="shared" si="5"/>
        <v>1.65</v>
      </c>
      <c r="M19" s="1">
        <f t="shared" si="6"/>
        <v>1.2</v>
      </c>
      <c r="N19" s="300">
        <f t="shared" si="7"/>
        <v>55</v>
      </c>
      <c r="O19" s="1">
        <f t="shared" si="8"/>
        <v>137.214</v>
      </c>
      <c r="P19" s="300">
        <f t="shared" si="9"/>
        <v>275</v>
      </c>
      <c r="Q19" s="1">
        <f t="shared" si="10"/>
        <v>137.214</v>
      </c>
      <c r="R19" s="281"/>
      <c r="S19" s="281"/>
      <c r="T19" s="1">
        <f t="shared" si="11"/>
        <v>0</v>
      </c>
      <c r="V19" s="1" t="s">
        <v>1908</v>
      </c>
      <c r="W19" s="1" t="s">
        <v>1909</v>
      </c>
    </row>
    <row r="20">
      <c r="A20" s="291">
        <v>46269.0</v>
      </c>
      <c r="B20" s="1">
        <f t="shared" si="1"/>
        <v>46269</v>
      </c>
      <c r="C20" s="281">
        <v>37.0</v>
      </c>
      <c r="D20" s="281">
        <v>32.0</v>
      </c>
      <c r="E20" s="1">
        <f t="shared" si="2"/>
        <v>1.15625</v>
      </c>
      <c r="F20" s="281" t="s">
        <v>1238</v>
      </c>
      <c r="G20" s="299">
        <v>0.5954976851851852</v>
      </c>
      <c r="H20" s="299">
        <v>0.6292129629629629</v>
      </c>
      <c r="I20" s="281"/>
      <c r="J20" s="300">
        <f t="shared" si="3"/>
        <v>49</v>
      </c>
      <c r="K20" s="1" t="b">
        <f t="shared" si="4"/>
        <v>0</v>
      </c>
      <c r="L20" s="1">
        <f t="shared" si="5"/>
        <v>1.65</v>
      </c>
      <c r="M20" s="1">
        <f t="shared" si="6"/>
        <v>1.2</v>
      </c>
      <c r="N20" s="300">
        <f t="shared" si="7"/>
        <v>49</v>
      </c>
      <c r="O20" s="1">
        <f t="shared" si="8"/>
        <v>80.586</v>
      </c>
      <c r="P20" s="300">
        <f t="shared" si="9"/>
        <v>245</v>
      </c>
      <c r="Q20" s="1">
        <f t="shared" si="10"/>
        <v>80.586</v>
      </c>
      <c r="R20" s="281"/>
      <c r="S20" s="281"/>
      <c r="T20" s="1">
        <f t="shared" si="11"/>
        <v>0</v>
      </c>
      <c r="V20" s="1" t="s">
        <v>1222</v>
      </c>
      <c r="W20" s="1" t="s">
        <v>1910</v>
      </c>
    </row>
    <row r="21" ht="15.75" customHeight="1">
      <c r="A21" s="291">
        <v>46271.0</v>
      </c>
      <c r="B21" s="1">
        <f t="shared" si="1"/>
        <v>46271</v>
      </c>
      <c r="C21" s="281">
        <v>211.0</v>
      </c>
      <c r="D21" s="281">
        <v>59.0</v>
      </c>
      <c r="E21" s="1">
        <f t="shared" si="2"/>
        <v>3.576271186</v>
      </c>
      <c r="F21" s="281" t="s">
        <v>1238</v>
      </c>
      <c r="G21" s="299">
        <v>0.3066550925925926</v>
      </c>
      <c r="H21" s="299">
        <v>0.3847800925925926</v>
      </c>
      <c r="I21" s="281"/>
      <c r="J21" s="300">
        <f t="shared" si="3"/>
        <v>113</v>
      </c>
      <c r="K21" s="1" t="b">
        <f t="shared" si="4"/>
        <v>0</v>
      </c>
      <c r="L21" s="1">
        <f t="shared" si="5"/>
        <v>0.82</v>
      </c>
      <c r="M21" s="1">
        <f t="shared" si="6"/>
        <v>1.2</v>
      </c>
      <c r="N21" s="300">
        <f t="shared" si="7"/>
        <v>113</v>
      </c>
      <c r="O21" s="1">
        <f t="shared" si="8"/>
        <v>228.3864</v>
      </c>
      <c r="P21" s="300">
        <f t="shared" si="9"/>
        <v>565</v>
      </c>
      <c r="Q21" s="1">
        <f t="shared" si="10"/>
        <v>228.3864</v>
      </c>
      <c r="R21" s="281"/>
      <c r="S21" s="281"/>
      <c r="T21" s="1">
        <f t="shared" si="11"/>
        <v>1</v>
      </c>
      <c r="V21" s="1" t="s">
        <v>821</v>
      </c>
      <c r="W21" s="1" t="s">
        <v>1911</v>
      </c>
    </row>
    <row r="22" ht="15.75" customHeight="1">
      <c r="A22" s="291">
        <v>46271.0</v>
      </c>
      <c r="B22" s="1">
        <f t="shared" si="1"/>
        <v>46271</v>
      </c>
      <c r="C22" s="281">
        <v>153.0</v>
      </c>
      <c r="D22" s="281">
        <v>63.0</v>
      </c>
      <c r="E22" s="1">
        <f t="shared" si="2"/>
        <v>2.428571429</v>
      </c>
      <c r="F22" s="281" t="s">
        <v>1238</v>
      </c>
      <c r="G22" s="299">
        <v>0.38645833333333335</v>
      </c>
      <c r="H22" s="299">
        <v>0.45394675925925926</v>
      </c>
      <c r="I22" s="281"/>
      <c r="J22" s="300">
        <f t="shared" si="3"/>
        <v>97</v>
      </c>
      <c r="K22" s="1" t="b">
        <f t="shared" si="4"/>
        <v>0</v>
      </c>
      <c r="L22" s="1">
        <f t="shared" si="5"/>
        <v>1.25</v>
      </c>
      <c r="M22" s="1">
        <f t="shared" si="6"/>
        <v>1.2</v>
      </c>
      <c r="N22" s="300">
        <f t="shared" si="7"/>
        <v>97</v>
      </c>
      <c r="O22" s="1">
        <f t="shared" si="8"/>
        <v>252.45</v>
      </c>
      <c r="P22" s="300">
        <f t="shared" si="9"/>
        <v>485</v>
      </c>
      <c r="Q22" s="1">
        <f t="shared" si="10"/>
        <v>252.45</v>
      </c>
      <c r="R22" s="281"/>
      <c r="S22" s="281"/>
      <c r="T22" s="1">
        <f t="shared" si="11"/>
        <v>0</v>
      </c>
      <c r="V22" s="1" t="s">
        <v>823</v>
      </c>
      <c r="W22" s="1" t="s">
        <v>1912</v>
      </c>
    </row>
    <row r="23" ht="15.75" customHeight="1">
      <c r="A23" s="291">
        <v>46271.0</v>
      </c>
      <c r="B23" s="1">
        <f t="shared" si="1"/>
        <v>46271</v>
      </c>
      <c r="C23" s="281">
        <v>111.0</v>
      </c>
      <c r="D23" s="281">
        <v>66.0</v>
      </c>
      <c r="E23" s="1">
        <f t="shared" si="2"/>
        <v>1.681818182</v>
      </c>
      <c r="F23" s="281" t="s">
        <v>1238</v>
      </c>
      <c r="G23" s="299">
        <v>0.5209259259259259</v>
      </c>
      <c r="H23" s="299">
        <v>0.5818865740740741</v>
      </c>
      <c r="I23" s="281"/>
      <c r="J23" s="300">
        <f t="shared" si="3"/>
        <v>88</v>
      </c>
      <c r="K23" s="1" t="b">
        <f t="shared" si="4"/>
        <v>0</v>
      </c>
      <c r="L23" s="1">
        <f t="shared" si="5"/>
        <v>1.65</v>
      </c>
      <c r="M23" s="1">
        <f t="shared" si="6"/>
        <v>1.2</v>
      </c>
      <c r="N23" s="300">
        <f t="shared" si="7"/>
        <v>88</v>
      </c>
      <c r="O23" s="1">
        <f t="shared" si="8"/>
        <v>241.758</v>
      </c>
      <c r="P23" s="300">
        <f t="shared" si="9"/>
        <v>440</v>
      </c>
      <c r="Q23" s="1">
        <f t="shared" si="10"/>
        <v>241.758</v>
      </c>
      <c r="R23" s="281"/>
      <c r="S23" s="281"/>
      <c r="T23" s="1">
        <f t="shared" si="11"/>
        <v>0</v>
      </c>
      <c r="V23" s="1" t="s">
        <v>1226</v>
      </c>
      <c r="W23" s="1" t="s">
        <v>1913</v>
      </c>
    </row>
    <row r="24" ht="15.75" customHeight="1">
      <c r="A24" s="291">
        <v>46271.0</v>
      </c>
      <c r="B24" s="1">
        <f t="shared" si="1"/>
        <v>46271</v>
      </c>
      <c r="C24" s="281">
        <v>73.0</v>
      </c>
      <c r="D24" s="281">
        <v>43.0</v>
      </c>
      <c r="E24" s="1">
        <f t="shared" si="2"/>
        <v>1.697674419</v>
      </c>
      <c r="F24" s="281" t="s">
        <v>1238</v>
      </c>
      <c r="G24" s="299">
        <v>0.5888773148148149</v>
      </c>
      <c r="H24" s="299">
        <v>0.6333333333333333</v>
      </c>
      <c r="I24" s="281"/>
      <c r="J24" s="300">
        <f t="shared" si="3"/>
        <v>64</v>
      </c>
      <c r="K24" s="1" t="b">
        <f t="shared" si="4"/>
        <v>0</v>
      </c>
      <c r="L24" s="1">
        <f t="shared" si="5"/>
        <v>1.65</v>
      </c>
      <c r="M24" s="1">
        <f t="shared" si="6"/>
        <v>1.2</v>
      </c>
      <c r="N24" s="300">
        <f t="shared" si="7"/>
        <v>64</v>
      </c>
      <c r="O24" s="1">
        <f t="shared" si="8"/>
        <v>158.994</v>
      </c>
      <c r="P24" s="300">
        <f t="shared" si="9"/>
        <v>320</v>
      </c>
      <c r="Q24" s="1">
        <f t="shared" si="10"/>
        <v>158.994</v>
      </c>
      <c r="R24" s="281"/>
      <c r="S24" s="281"/>
      <c r="T24" s="1">
        <f t="shared" si="11"/>
        <v>0</v>
      </c>
      <c r="V24" s="1" t="s">
        <v>1228</v>
      </c>
      <c r="W24" s="1" t="s">
        <v>1914</v>
      </c>
    </row>
    <row r="25" ht="15.75" customHeight="1">
      <c r="A25" s="291">
        <v>46272.0</v>
      </c>
      <c r="B25" s="1">
        <f t="shared" si="1"/>
        <v>46272</v>
      </c>
      <c r="C25" s="281">
        <v>76.0</v>
      </c>
      <c r="D25" s="281">
        <v>42.0</v>
      </c>
      <c r="E25" s="1">
        <f t="shared" si="2"/>
        <v>1.80952381</v>
      </c>
      <c r="F25" s="281" t="s">
        <v>1238</v>
      </c>
      <c r="G25" s="299">
        <v>0.44144675925925925</v>
      </c>
      <c r="H25" s="299">
        <v>0.46391203703703704</v>
      </c>
      <c r="I25" s="281"/>
      <c r="J25" s="300">
        <f t="shared" si="3"/>
        <v>32</v>
      </c>
      <c r="K25" s="1" t="b">
        <f t="shared" si="4"/>
        <v>0</v>
      </c>
      <c r="L25" s="1">
        <f t="shared" si="5"/>
        <v>1.65</v>
      </c>
      <c r="M25" s="1">
        <f t="shared" si="6"/>
        <v>1.2</v>
      </c>
      <c r="N25" s="300">
        <f t="shared" si="7"/>
        <v>32</v>
      </c>
      <c r="O25" s="1">
        <f t="shared" si="8"/>
        <v>165.528</v>
      </c>
      <c r="P25" s="300">
        <f t="shared" si="9"/>
        <v>160</v>
      </c>
      <c r="Q25" s="1">
        <f t="shared" si="10"/>
        <v>160</v>
      </c>
      <c r="R25" s="281">
        <v>1.0</v>
      </c>
      <c r="S25" s="281" t="s">
        <v>1915</v>
      </c>
      <c r="T25" s="1">
        <f t="shared" si="11"/>
        <v>1</v>
      </c>
      <c r="V25" s="1" t="s">
        <v>1230</v>
      </c>
      <c r="W25" s="1" t="s">
        <v>1916</v>
      </c>
    </row>
    <row r="26" ht="15.75" customHeight="1">
      <c r="A26" s="291">
        <v>46272.0</v>
      </c>
      <c r="B26" s="1">
        <f t="shared" si="1"/>
        <v>46272</v>
      </c>
      <c r="C26" s="281">
        <v>171.0</v>
      </c>
      <c r="D26" s="281">
        <v>76.0</v>
      </c>
      <c r="E26" s="1">
        <f t="shared" si="2"/>
        <v>2.25</v>
      </c>
      <c r="F26" s="281" t="s">
        <v>1238</v>
      </c>
      <c r="G26" s="299">
        <v>0.36302083333333335</v>
      </c>
      <c r="H26" s="299">
        <v>0.43994212962962964</v>
      </c>
      <c r="I26" s="281"/>
      <c r="J26" s="300">
        <f t="shared" si="3"/>
        <v>111</v>
      </c>
      <c r="K26" s="1" t="b">
        <f t="shared" si="4"/>
        <v>0</v>
      </c>
      <c r="L26" s="1">
        <f t="shared" si="5"/>
        <v>1.25</v>
      </c>
      <c r="M26" s="1">
        <f t="shared" si="6"/>
        <v>1.2</v>
      </c>
      <c r="N26" s="300">
        <f t="shared" si="7"/>
        <v>111</v>
      </c>
      <c r="O26" s="1">
        <f t="shared" si="8"/>
        <v>282.15</v>
      </c>
      <c r="P26" s="300">
        <f t="shared" si="9"/>
        <v>555</v>
      </c>
      <c r="Q26" s="1">
        <f t="shared" si="10"/>
        <v>282.15</v>
      </c>
      <c r="R26" s="281"/>
      <c r="S26" s="281"/>
      <c r="T26" s="1">
        <f t="shared" si="11"/>
        <v>0</v>
      </c>
      <c r="V26" s="1" t="s">
        <v>1084</v>
      </c>
      <c r="W26" s="1" t="s">
        <v>1917</v>
      </c>
    </row>
    <row r="27" ht="15.75" customHeight="1">
      <c r="A27" s="291">
        <v>46272.0</v>
      </c>
      <c r="B27" s="1">
        <f t="shared" si="1"/>
        <v>46272</v>
      </c>
      <c r="C27" s="281">
        <v>1.0</v>
      </c>
      <c r="D27" s="281">
        <v>1.0</v>
      </c>
      <c r="E27" s="1">
        <f t="shared" si="2"/>
        <v>1</v>
      </c>
      <c r="F27" s="281" t="s">
        <v>1238</v>
      </c>
      <c r="G27" s="299">
        <v>0.5446527777777778</v>
      </c>
      <c r="H27" s="299">
        <v>0.5447685185185185</v>
      </c>
      <c r="I27" s="281"/>
      <c r="J27" s="300">
        <f t="shared" si="3"/>
        <v>0</v>
      </c>
      <c r="K27" s="1" t="b">
        <f t="shared" si="4"/>
        <v>1</v>
      </c>
      <c r="L27" s="1">
        <f t="shared" si="5"/>
        <v>1</v>
      </c>
      <c r="M27" s="1">
        <f t="shared" si="6"/>
        <v>1.2</v>
      </c>
      <c r="N27" s="1">
        <f t="shared" si="7"/>
        <v>0</v>
      </c>
      <c r="O27" s="1">
        <f t="shared" si="8"/>
        <v>1.32</v>
      </c>
      <c r="P27" s="1">
        <f t="shared" si="9"/>
        <v>0</v>
      </c>
      <c r="Q27" s="1">
        <f t="shared" si="10"/>
        <v>0</v>
      </c>
      <c r="R27" s="281"/>
      <c r="S27" s="281"/>
      <c r="T27" s="1">
        <f t="shared" si="11"/>
        <v>0</v>
      </c>
      <c r="V27" s="1" t="s">
        <v>1918</v>
      </c>
      <c r="W27" s="1" t="s">
        <v>1919</v>
      </c>
    </row>
    <row r="28" ht="15.75" customHeight="1">
      <c r="A28" s="291">
        <v>46272.0</v>
      </c>
      <c r="B28" s="1">
        <f t="shared" si="1"/>
        <v>46272</v>
      </c>
      <c r="C28" s="281">
        <v>25.0</v>
      </c>
      <c r="D28" s="281">
        <v>17.0</v>
      </c>
      <c r="E28" s="1">
        <f t="shared" si="2"/>
        <v>1.470588235</v>
      </c>
      <c r="F28" s="281" t="s">
        <v>1238</v>
      </c>
      <c r="G28" s="299">
        <v>0.5202893518518519</v>
      </c>
      <c r="H28" s="299">
        <v>0.5413541666666667</v>
      </c>
      <c r="I28" s="281"/>
      <c r="J28" s="300">
        <f t="shared" si="3"/>
        <v>30</v>
      </c>
      <c r="K28" s="1" t="b">
        <f t="shared" si="4"/>
        <v>1</v>
      </c>
      <c r="L28" s="1">
        <f t="shared" si="5"/>
        <v>1</v>
      </c>
      <c r="M28" s="1">
        <f t="shared" si="6"/>
        <v>1.2</v>
      </c>
      <c r="N28" s="300">
        <f t="shared" si="7"/>
        <v>30</v>
      </c>
      <c r="O28" s="1">
        <f t="shared" si="8"/>
        <v>33</v>
      </c>
      <c r="P28" s="300">
        <f t="shared" si="9"/>
        <v>150</v>
      </c>
      <c r="Q28" s="1">
        <f t="shared" si="10"/>
        <v>33</v>
      </c>
      <c r="R28" s="281"/>
      <c r="S28" s="281"/>
      <c r="T28" s="1">
        <f t="shared" si="11"/>
        <v>0</v>
      </c>
      <c r="V28" s="1" t="s">
        <v>957</v>
      </c>
      <c r="W28" s="1" t="s">
        <v>1920</v>
      </c>
    </row>
    <row r="29" ht="15.75" customHeight="1">
      <c r="A29" s="291">
        <v>46272.0</v>
      </c>
      <c r="B29" s="1">
        <f t="shared" si="1"/>
        <v>46272</v>
      </c>
      <c r="C29" s="281">
        <v>34.0</v>
      </c>
      <c r="D29" s="281">
        <v>27.0</v>
      </c>
      <c r="E29" s="1">
        <f t="shared" si="2"/>
        <v>1.259259259</v>
      </c>
      <c r="F29" s="281" t="s">
        <v>1238</v>
      </c>
      <c r="G29" s="299">
        <v>0.5982638888888889</v>
      </c>
      <c r="H29" s="299">
        <v>0.6207754629629629</v>
      </c>
      <c r="I29" s="281"/>
      <c r="J29" s="300">
        <f t="shared" si="3"/>
        <v>32</v>
      </c>
      <c r="K29" s="1" t="b">
        <f t="shared" si="4"/>
        <v>0</v>
      </c>
      <c r="L29" s="1">
        <f t="shared" si="5"/>
        <v>1.65</v>
      </c>
      <c r="M29" s="1">
        <f t="shared" si="6"/>
        <v>1.2</v>
      </c>
      <c r="N29" s="300">
        <f t="shared" si="7"/>
        <v>32</v>
      </c>
      <c r="O29" s="1">
        <f t="shared" si="8"/>
        <v>74.052</v>
      </c>
      <c r="P29" s="300">
        <f t="shared" si="9"/>
        <v>160</v>
      </c>
      <c r="Q29" s="1">
        <f t="shared" si="10"/>
        <v>74.052</v>
      </c>
      <c r="R29" s="281"/>
      <c r="S29" s="281"/>
      <c r="T29" s="1">
        <f t="shared" si="11"/>
        <v>0</v>
      </c>
      <c r="V29" s="1" t="s">
        <v>959</v>
      </c>
      <c r="W29" s="1" t="s">
        <v>1921</v>
      </c>
    </row>
    <row r="30" ht="15.75" customHeight="1">
      <c r="A30" s="291">
        <v>46273.0</v>
      </c>
      <c r="B30" s="1">
        <f t="shared" si="1"/>
        <v>46273</v>
      </c>
      <c r="C30" s="281">
        <v>69.0</v>
      </c>
      <c r="D30" s="281">
        <v>36.0</v>
      </c>
      <c r="E30" s="1">
        <f t="shared" si="2"/>
        <v>1.916666667</v>
      </c>
      <c r="F30" s="281" t="s">
        <v>1238</v>
      </c>
      <c r="G30" s="299">
        <v>0.3038310185185185</v>
      </c>
      <c r="H30" s="299">
        <v>0.34726851851851853</v>
      </c>
      <c r="I30" s="281"/>
      <c r="J30" s="300">
        <f t="shared" si="3"/>
        <v>63</v>
      </c>
      <c r="K30" s="1" t="b">
        <f t="shared" si="4"/>
        <v>0</v>
      </c>
      <c r="L30" s="1">
        <f t="shared" si="5"/>
        <v>1.65</v>
      </c>
      <c r="M30" s="1">
        <f t="shared" si="6"/>
        <v>1.2</v>
      </c>
      <c r="N30" s="300">
        <f t="shared" si="7"/>
        <v>63</v>
      </c>
      <c r="O30" s="1">
        <f t="shared" si="8"/>
        <v>150.282</v>
      </c>
      <c r="P30" s="300">
        <f t="shared" si="9"/>
        <v>315</v>
      </c>
      <c r="Q30" s="1">
        <f t="shared" si="10"/>
        <v>150.282</v>
      </c>
      <c r="R30" s="281"/>
      <c r="S30" s="281"/>
      <c r="T30" s="1">
        <f t="shared" si="11"/>
        <v>1</v>
      </c>
      <c r="V30" s="1" t="s">
        <v>1787</v>
      </c>
      <c r="W30" s="1" t="s">
        <v>1922</v>
      </c>
    </row>
    <row r="31" ht="15.75" customHeight="1">
      <c r="A31" s="291">
        <v>46273.0</v>
      </c>
      <c r="B31" s="1">
        <f t="shared" si="1"/>
        <v>46273</v>
      </c>
      <c r="C31" s="281">
        <v>269.0</v>
      </c>
      <c r="D31" s="281">
        <v>108.0</v>
      </c>
      <c r="E31" s="1">
        <f t="shared" si="2"/>
        <v>2.490740741</v>
      </c>
      <c r="F31" s="281" t="s">
        <v>1238</v>
      </c>
      <c r="G31" s="299">
        <v>0.35421296296296295</v>
      </c>
      <c r="H31" s="299">
        <v>0.5406597222222222</v>
      </c>
      <c r="I31" s="281">
        <v>74.0</v>
      </c>
      <c r="J31" s="300">
        <f t="shared" si="3"/>
        <v>194</v>
      </c>
      <c r="K31" s="1" t="b">
        <f t="shared" si="4"/>
        <v>0</v>
      </c>
      <c r="L31" s="1">
        <f t="shared" si="5"/>
        <v>1.16</v>
      </c>
      <c r="M31" s="1">
        <f t="shared" si="6"/>
        <v>1.2</v>
      </c>
      <c r="N31" s="300">
        <f t="shared" si="7"/>
        <v>194</v>
      </c>
      <c r="O31" s="1">
        <f t="shared" si="8"/>
        <v>411.8928</v>
      </c>
      <c r="P31" s="300">
        <f t="shared" si="9"/>
        <v>970</v>
      </c>
      <c r="Q31" s="1">
        <f t="shared" si="10"/>
        <v>411.8928</v>
      </c>
      <c r="R31" s="281"/>
      <c r="S31" s="281"/>
      <c r="T31" s="1">
        <f t="shared" si="11"/>
        <v>0</v>
      </c>
      <c r="U31" s="16" t="s">
        <v>1923</v>
      </c>
      <c r="V31" s="1" t="s">
        <v>827</v>
      </c>
      <c r="W31" s="1" t="s">
        <v>1924</v>
      </c>
    </row>
    <row r="32" ht="15.75" customHeight="1">
      <c r="A32" s="291">
        <v>46273.0</v>
      </c>
      <c r="B32" s="1">
        <f t="shared" si="1"/>
        <v>46273</v>
      </c>
      <c r="C32" s="281">
        <v>44.0</v>
      </c>
      <c r="D32" s="281">
        <v>35.0</v>
      </c>
      <c r="E32" s="1">
        <f t="shared" si="2"/>
        <v>1.257142857</v>
      </c>
      <c r="F32" s="281" t="s">
        <v>1238</v>
      </c>
      <c r="G32" s="299">
        <v>0.5927893518518519</v>
      </c>
      <c r="H32" s="299">
        <v>0.6277314814814815</v>
      </c>
      <c r="I32" s="281"/>
      <c r="J32" s="300">
        <f t="shared" si="3"/>
        <v>50</v>
      </c>
      <c r="K32" s="1" t="b">
        <f t="shared" si="4"/>
        <v>0</v>
      </c>
      <c r="L32" s="1">
        <f t="shared" si="5"/>
        <v>1.65</v>
      </c>
      <c r="M32" s="1">
        <f t="shared" si="6"/>
        <v>1.2</v>
      </c>
      <c r="N32" s="300">
        <f t="shared" si="7"/>
        <v>50</v>
      </c>
      <c r="O32" s="1">
        <f t="shared" si="8"/>
        <v>95.832</v>
      </c>
      <c r="P32" s="300">
        <f t="shared" si="9"/>
        <v>250</v>
      </c>
      <c r="Q32" s="1">
        <f t="shared" si="10"/>
        <v>95.832</v>
      </c>
      <c r="R32" s="281"/>
      <c r="S32" s="281"/>
      <c r="T32" s="1">
        <f t="shared" si="11"/>
        <v>0</v>
      </c>
      <c r="V32" s="1" t="s">
        <v>967</v>
      </c>
      <c r="W32" s="1" t="s">
        <v>1925</v>
      </c>
    </row>
    <row r="33" ht="15.75" customHeight="1">
      <c r="A33" s="291">
        <v>46274.0</v>
      </c>
      <c r="B33" s="1">
        <f t="shared" si="1"/>
        <v>46274</v>
      </c>
      <c r="C33" s="281">
        <v>31.0</v>
      </c>
      <c r="D33" s="281">
        <v>22.0</v>
      </c>
      <c r="E33" s="1">
        <f t="shared" si="2"/>
        <v>1.409090909</v>
      </c>
      <c r="F33" s="281" t="s">
        <v>1238</v>
      </c>
      <c r="G33" s="299">
        <v>0.30486111111111114</v>
      </c>
      <c r="H33" s="299">
        <v>0.3328935185185185</v>
      </c>
      <c r="I33" s="281"/>
      <c r="J33" s="300">
        <f t="shared" si="3"/>
        <v>40</v>
      </c>
      <c r="K33" s="1" t="b">
        <f t="shared" si="4"/>
        <v>0</v>
      </c>
      <c r="L33" s="1">
        <f t="shared" si="5"/>
        <v>1.65</v>
      </c>
      <c r="M33" s="1">
        <f t="shared" si="6"/>
        <v>1.2</v>
      </c>
      <c r="N33" s="300">
        <f t="shared" si="7"/>
        <v>40</v>
      </c>
      <c r="O33" s="1">
        <f t="shared" si="8"/>
        <v>67.518</v>
      </c>
      <c r="P33" s="300">
        <f t="shared" si="9"/>
        <v>200</v>
      </c>
      <c r="Q33" s="1">
        <f t="shared" si="10"/>
        <v>67.518</v>
      </c>
      <c r="R33" s="281"/>
      <c r="S33" s="281"/>
      <c r="T33" s="1">
        <f t="shared" si="11"/>
        <v>1</v>
      </c>
      <c r="V33" s="1" t="s">
        <v>1793</v>
      </c>
      <c r="W33" s="1" t="s">
        <v>1926</v>
      </c>
    </row>
    <row r="34" ht="15.75" customHeight="1">
      <c r="A34" s="291">
        <v>46274.0</v>
      </c>
      <c r="B34" s="1">
        <f t="shared" si="1"/>
        <v>46274</v>
      </c>
      <c r="C34" s="281">
        <v>180.0</v>
      </c>
      <c r="D34" s="281">
        <v>119.0</v>
      </c>
      <c r="E34" s="1">
        <f t="shared" si="2"/>
        <v>1.512605042</v>
      </c>
      <c r="F34" s="281" t="s">
        <v>1238</v>
      </c>
      <c r="G34" s="299">
        <v>0.33439814814814817</v>
      </c>
      <c r="H34" s="299">
        <v>0.4535532407407407</v>
      </c>
      <c r="I34" s="281"/>
      <c r="J34" s="300">
        <f t="shared" si="3"/>
        <v>172</v>
      </c>
      <c r="K34" s="1" t="b">
        <f t="shared" si="4"/>
        <v>0</v>
      </c>
      <c r="L34" s="1">
        <f t="shared" si="5"/>
        <v>1.65</v>
      </c>
      <c r="M34" s="1">
        <f t="shared" si="6"/>
        <v>1.2</v>
      </c>
      <c r="N34" s="300">
        <f t="shared" si="7"/>
        <v>172</v>
      </c>
      <c r="O34" s="1">
        <f t="shared" si="8"/>
        <v>392.04</v>
      </c>
      <c r="P34" s="300">
        <f t="shared" si="9"/>
        <v>860</v>
      </c>
      <c r="Q34" s="1">
        <f t="shared" si="10"/>
        <v>392.04</v>
      </c>
      <c r="R34" s="281"/>
      <c r="S34" s="281"/>
      <c r="T34" s="1">
        <f t="shared" si="11"/>
        <v>0</v>
      </c>
      <c r="V34" s="1" t="s">
        <v>969</v>
      </c>
      <c r="W34" s="1" t="s">
        <v>1927</v>
      </c>
    </row>
    <row r="35" ht="15.75" customHeight="1">
      <c r="A35" s="291">
        <v>46275.0</v>
      </c>
      <c r="B35" s="1">
        <f t="shared" si="1"/>
        <v>46275</v>
      </c>
      <c r="C35" s="281">
        <v>157.0</v>
      </c>
      <c r="D35" s="281">
        <v>78.0</v>
      </c>
      <c r="E35" s="1">
        <f t="shared" si="2"/>
        <v>2.012820513</v>
      </c>
      <c r="F35" s="281" t="s">
        <v>1238</v>
      </c>
      <c r="G35" s="299">
        <v>0.3118518518518518</v>
      </c>
      <c r="H35" s="299">
        <v>0.38363425925925926</v>
      </c>
      <c r="I35" s="281"/>
      <c r="J35" s="300">
        <f t="shared" si="3"/>
        <v>103</v>
      </c>
      <c r="K35" s="1" t="b">
        <f t="shared" si="4"/>
        <v>0</v>
      </c>
      <c r="L35" s="1">
        <f t="shared" si="5"/>
        <v>1.25</v>
      </c>
      <c r="M35" s="1">
        <f t="shared" si="6"/>
        <v>1.2</v>
      </c>
      <c r="N35" s="300">
        <f t="shared" si="7"/>
        <v>103</v>
      </c>
      <c r="O35" s="1">
        <f t="shared" si="8"/>
        <v>259.05</v>
      </c>
      <c r="P35" s="300">
        <f t="shared" si="9"/>
        <v>515</v>
      </c>
      <c r="Q35" s="1">
        <f t="shared" si="10"/>
        <v>259.05</v>
      </c>
      <c r="R35" s="281">
        <v>2.0</v>
      </c>
      <c r="S35" s="281" t="s">
        <v>1928</v>
      </c>
      <c r="T35" s="1">
        <f t="shared" si="11"/>
        <v>1</v>
      </c>
      <c r="V35" s="1" t="s">
        <v>830</v>
      </c>
      <c r="W35" s="1" t="s">
        <v>1929</v>
      </c>
    </row>
    <row r="36" ht="15.75" customHeight="1">
      <c r="A36" s="291">
        <v>46275.0</v>
      </c>
      <c r="B36" s="1">
        <f t="shared" si="1"/>
        <v>46275</v>
      </c>
      <c r="C36" s="281">
        <v>77.0</v>
      </c>
      <c r="D36" s="281">
        <v>49.0</v>
      </c>
      <c r="E36" s="1">
        <f t="shared" si="2"/>
        <v>1.571428571</v>
      </c>
      <c r="F36" s="281" t="s">
        <v>1238</v>
      </c>
      <c r="G36" s="299">
        <v>0.3837847222222222</v>
      </c>
      <c r="H36" s="299">
        <v>0.4280324074074074</v>
      </c>
      <c r="I36" s="281"/>
      <c r="J36" s="300">
        <f t="shared" si="3"/>
        <v>64</v>
      </c>
      <c r="K36" s="1" t="b">
        <f t="shared" si="4"/>
        <v>0</v>
      </c>
      <c r="L36" s="1">
        <f t="shared" si="5"/>
        <v>1.65</v>
      </c>
      <c r="M36" s="1">
        <f t="shared" si="6"/>
        <v>1.2</v>
      </c>
      <c r="N36" s="300">
        <f t="shared" si="7"/>
        <v>64</v>
      </c>
      <c r="O36" s="1">
        <f t="shared" si="8"/>
        <v>167.706</v>
      </c>
      <c r="P36" s="300">
        <f t="shared" si="9"/>
        <v>320</v>
      </c>
      <c r="Q36" s="1">
        <f t="shared" si="10"/>
        <v>167.706</v>
      </c>
      <c r="R36" s="281"/>
      <c r="S36" s="281"/>
      <c r="T36" s="1">
        <f t="shared" si="11"/>
        <v>0</v>
      </c>
      <c r="V36" s="1" t="s">
        <v>832</v>
      </c>
      <c r="W36" s="1" t="s">
        <v>1930</v>
      </c>
    </row>
    <row r="37" ht="15.75" customHeight="1">
      <c r="A37" s="291">
        <v>46275.0</v>
      </c>
      <c r="B37" s="1">
        <f t="shared" si="1"/>
        <v>46275</v>
      </c>
      <c r="C37" s="281">
        <v>48.0</v>
      </c>
      <c r="D37" s="281">
        <v>31.0</v>
      </c>
      <c r="E37" s="1">
        <f t="shared" si="2"/>
        <v>1.548387097</v>
      </c>
      <c r="F37" s="281" t="s">
        <v>1238</v>
      </c>
      <c r="G37" s="299">
        <v>0.5084606481481482</v>
      </c>
      <c r="H37" s="299">
        <v>0.5506365740740741</v>
      </c>
      <c r="I37" s="281"/>
      <c r="J37" s="300">
        <f t="shared" si="3"/>
        <v>61</v>
      </c>
      <c r="K37" s="1" t="b">
        <f t="shared" si="4"/>
        <v>0</v>
      </c>
      <c r="L37" s="1">
        <f t="shared" si="5"/>
        <v>1.65</v>
      </c>
      <c r="M37" s="1">
        <f t="shared" si="6"/>
        <v>1.2</v>
      </c>
      <c r="N37" s="300">
        <f t="shared" si="7"/>
        <v>61</v>
      </c>
      <c r="O37" s="1">
        <f t="shared" si="8"/>
        <v>104.544</v>
      </c>
      <c r="P37" s="300">
        <f t="shared" si="9"/>
        <v>305</v>
      </c>
      <c r="Q37" s="1">
        <f t="shared" si="10"/>
        <v>104.544</v>
      </c>
      <c r="R37" s="281"/>
      <c r="S37" s="281"/>
      <c r="T37" s="1">
        <f t="shared" si="11"/>
        <v>0</v>
      </c>
      <c r="V37" s="1" t="s">
        <v>978</v>
      </c>
      <c r="W37" s="1" t="s">
        <v>1931</v>
      </c>
    </row>
    <row r="38" ht="15.75" customHeight="1">
      <c r="A38" s="291">
        <v>46276.0</v>
      </c>
      <c r="B38" s="1">
        <f t="shared" si="1"/>
        <v>46276</v>
      </c>
      <c r="C38" s="281">
        <v>87.0</v>
      </c>
      <c r="D38" s="281">
        <v>58.0</v>
      </c>
      <c r="E38" s="1">
        <f t="shared" si="2"/>
        <v>1.5</v>
      </c>
      <c r="F38" s="281" t="s">
        <v>1238</v>
      </c>
      <c r="G38" s="299">
        <v>0.30355324074074075</v>
      </c>
      <c r="H38" s="299">
        <v>0.3787962962962963</v>
      </c>
      <c r="I38" s="281"/>
      <c r="J38" s="300">
        <f t="shared" si="3"/>
        <v>108</v>
      </c>
      <c r="K38" s="1" t="b">
        <f t="shared" si="4"/>
        <v>0</v>
      </c>
      <c r="L38" s="1">
        <f t="shared" si="5"/>
        <v>1.65</v>
      </c>
      <c r="M38" s="1">
        <f t="shared" si="6"/>
        <v>1.2</v>
      </c>
      <c r="N38" s="300">
        <f t="shared" si="7"/>
        <v>108</v>
      </c>
      <c r="O38" s="1">
        <f t="shared" si="8"/>
        <v>189.486</v>
      </c>
      <c r="P38" s="300">
        <f t="shared" si="9"/>
        <v>540</v>
      </c>
      <c r="Q38" s="1">
        <f t="shared" si="10"/>
        <v>189.486</v>
      </c>
      <c r="R38" s="281"/>
      <c r="S38" s="281"/>
      <c r="T38" s="1">
        <f t="shared" si="11"/>
        <v>1</v>
      </c>
      <c r="V38" s="1" t="s">
        <v>837</v>
      </c>
      <c r="W38" s="1" t="s">
        <v>1932</v>
      </c>
    </row>
    <row r="39" ht="15.75" customHeight="1">
      <c r="A39" s="291">
        <v>46276.0</v>
      </c>
      <c r="B39" s="1">
        <f t="shared" si="1"/>
        <v>46276</v>
      </c>
      <c r="C39" s="281">
        <v>132.0</v>
      </c>
      <c r="D39" s="281">
        <v>89.0</v>
      </c>
      <c r="E39" s="1">
        <f t="shared" si="2"/>
        <v>1.483146067</v>
      </c>
      <c r="F39" s="281" t="s">
        <v>1274</v>
      </c>
      <c r="G39" s="299">
        <v>0.38028935185185186</v>
      </c>
      <c r="H39" s="299">
        <v>0.5277314814814815</v>
      </c>
      <c r="I39" s="281">
        <v>67.0</v>
      </c>
      <c r="J39" s="300">
        <f t="shared" si="3"/>
        <v>145</v>
      </c>
      <c r="K39" s="1" t="b">
        <f t="shared" si="4"/>
        <v>0</v>
      </c>
      <c r="L39" s="1">
        <f t="shared" si="5"/>
        <v>1.65</v>
      </c>
      <c r="M39" s="1">
        <f t="shared" si="6"/>
        <v>1.2</v>
      </c>
      <c r="N39" s="300">
        <f t="shared" si="7"/>
        <v>145</v>
      </c>
      <c r="O39" s="1">
        <f t="shared" si="8"/>
        <v>287.496</v>
      </c>
      <c r="P39" s="300">
        <f t="shared" si="9"/>
        <v>725</v>
      </c>
      <c r="Q39" s="1">
        <f t="shared" si="10"/>
        <v>287.496</v>
      </c>
      <c r="R39" s="281"/>
      <c r="S39" s="281"/>
      <c r="T39" s="1">
        <f t="shared" si="11"/>
        <v>0</v>
      </c>
      <c r="U39" s="16" t="s">
        <v>1933</v>
      </c>
      <c r="V39" s="1" t="s">
        <v>1262</v>
      </c>
      <c r="W39" s="1" t="s">
        <v>1934</v>
      </c>
    </row>
    <row r="40" ht="15.75" customHeight="1">
      <c r="A40" s="291">
        <v>46276.0</v>
      </c>
      <c r="B40" s="1">
        <f t="shared" si="1"/>
        <v>46276</v>
      </c>
      <c r="C40" s="281">
        <v>75.0</v>
      </c>
      <c r="D40" s="281">
        <v>29.0</v>
      </c>
      <c r="E40" s="1">
        <f t="shared" si="2"/>
        <v>2.586206897</v>
      </c>
      <c r="F40" s="281"/>
      <c r="G40" s="299">
        <v>0.5365625</v>
      </c>
      <c r="H40" s="299">
        <v>0.5718981481481481</v>
      </c>
      <c r="I40" s="281"/>
      <c r="J40" s="300">
        <f t="shared" si="3"/>
        <v>51</v>
      </c>
      <c r="K40" s="1" t="b">
        <f t="shared" si="4"/>
        <v>0</v>
      </c>
      <c r="L40" s="1">
        <f t="shared" si="5"/>
        <v>1.16</v>
      </c>
      <c r="M40" s="1">
        <f t="shared" si="6"/>
        <v>1</v>
      </c>
      <c r="N40" s="300">
        <f t="shared" si="7"/>
        <v>51</v>
      </c>
      <c r="O40" s="1">
        <f t="shared" si="8"/>
        <v>95.7</v>
      </c>
      <c r="P40" s="300">
        <f t="shared" si="9"/>
        <v>255</v>
      </c>
      <c r="Q40" s="1">
        <f t="shared" si="10"/>
        <v>95.7</v>
      </c>
      <c r="R40" s="281"/>
      <c r="S40" s="281"/>
      <c r="T40" s="1">
        <f t="shared" si="11"/>
        <v>0</v>
      </c>
      <c r="V40" s="1" t="s">
        <v>1935</v>
      </c>
      <c r="W40" s="1" t="s">
        <v>1936</v>
      </c>
    </row>
    <row r="41" ht="15.75" customHeight="1">
      <c r="A41" s="291">
        <v>46278.0</v>
      </c>
      <c r="B41" s="1">
        <f t="shared" si="1"/>
        <v>46278</v>
      </c>
      <c r="C41" s="281">
        <v>86.0</v>
      </c>
      <c r="D41" s="281">
        <v>30.0</v>
      </c>
      <c r="E41" s="1">
        <f t="shared" si="2"/>
        <v>2.866666667</v>
      </c>
      <c r="F41" s="281" t="s">
        <v>1238</v>
      </c>
      <c r="G41" s="299">
        <v>0.3024074074074074</v>
      </c>
      <c r="H41" s="299">
        <v>0.34479166666666666</v>
      </c>
      <c r="I41" s="281"/>
      <c r="J41" s="300">
        <f t="shared" si="3"/>
        <v>61</v>
      </c>
      <c r="K41" s="1" t="b">
        <f t="shared" si="4"/>
        <v>0</v>
      </c>
      <c r="L41" s="1">
        <f t="shared" si="5"/>
        <v>1.05</v>
      </c>
      <c r="M41" s="1">
        <f t="shared" si="6"/>
        <v>1.2</v>
      </c>
      <c r="N41" s="300">
        <f t="shared" si="7"/>
        <v>61</v>
      </c>
      <c r="O41" s="1">
        <f t="shared" si="8"/>
        <v>119.196</v>
      </c>
      <c r="P41" s="300">
        <f t="shared" si="9"/>
        <v>305</v>
      </c>
      <c r="Q41" s="1">
        <f t="shared" si="10"/>
        <v>119.196</v>
      </c>
      <c r="R41" s="281">
        <v>4.0</v>
      </c>
      <c r="S41" s="281" t="s">
        <v>1937</v>
      </c>
      <c r="T41" s="1">
        <f t="shared" si="11"/>
        <v>1</v>
      </c>
      <c r="V41" s="1" t="s">
        <v>1553</v>
      </c>
      <c r="W41" s="1" t="s">
        <v>1938</v>
      </c>
    </row>
    <row r="42" ht="15.75" customHeight="1">
      <c r="A42" s="291">
        <v>46278.0</v>
      </c>
      <c r="B42" s="1">
        <f t="shared" si="1"/>
        <v>46278</v>
      </c>
      <c r="C42" s="281">
        <v>334.0</v>
      </c>
      <c r="D42" s="281">
        <v>114.0</v>
      </c>
      <c r="E42" s="1">
        <f t="shared" si="2"/>
        <v>2.929824561</v>
      </c>
      <c r="F42" s="281" t="s">
        <v>1238</v>
      </c>
      <c r="G42" s="299">
        <v>0.35431712962962963</v>
      </c>
      <c r="H42" s="299">
        <v>0.46578703703703705</v>
      </c>
      <c r="I42" s="281"/>
      <c r="J42" s="300">
        <f t="shared" si="3"/>
        <v>161</v>
      </c>
      <c r="K42" s="1" t="b">
        <f t="shared" si="4"/>
        <v>0</v>
      </c>
      <c r="L42" s="1">
        <f t="shared" si="5"/>
        <v>1.05</v>
      </c>
      <c r="M42" s="1">
        <f t="shared" si="6"/>
        <v>1.2</v>
      </c>
      <c r="N42" s="300">
        <f t="shared" si="7"/>
        <v>161</v>
      </c>
      <c r="O42" s="1">
        <f t="shared" si="8"/>
        <v>462.924</v>
      </c>
      <c r="P42" s="300">
        <f t="shared" si="9"/>
        <v>805</v>
      </c>
      <c r="Q42" s="1">
        <f t="shared" si="10"/>
        <v>462.924</v>
      </c>
      <c r="R42" s="281"/>
      <c r="S42" s="281"/>
      <c r="T42" s="1">
        <f t="shared" si="11"/>
        <v>0</v>
      </c>
      <c r="V42" s="1" t="s">
        <v>845</v>
      </c>
      <c r="W42" s="1" t="s">
        <v>1939</v>
      </c>
    </row>
    <row r="43" ht="15.75" customHeight="1">
      <c r="A43" s="291">
        <v>46278.0</v>
      </c>
      <c r="B43" s="1">
        <f t="shared" si="1"/>
        <v>46278</v>
      </c>
      <c r="C43" s="281">
        <v>49.0</v>
      </c>
      <c r="D43" s="281">
        <v>33.0</v>
      </c>
      <c r="E43" s="1">
        <f t="shared" si="2"/>
        <v>1.484848485</v>
      </c>
      <c r="F43" s="281"/>
      <c r="G43" s="299">
        <v>0.5259259259259259</v>
      </c>
      <c r="H43" s="299">
        <v>0.5642592592592592</v>
      </c>
      <c r="I43" s="281"/>
      <c r="J43" s="300">
        <f t="shared" si="3"/>
        <v>55</v>
      </c>
      <c r="K43" s="1" t="b">
        <f t="shared" si="4"/>
        <v>0</v>
      </c>
      <c r="L43" s="1">
        <f t="shared" si="5"/>
        <v>1.65</v>
      </c>
      <c r="M43" s="1">
        <f t="shared" si="6"/>
        <v>1</v>
      </c>
      <c r="N43" s="300">
        <f t="shared" si="7"/>
        <v>55</v>
      </c>
      <c r="O43" s="1">
        <f t="shared" si="8"/>
        <v>88.935</v>
      </c>
      <c r="P43" s="300">
        <f t="shared" si="9"/>
        <v>275</v>
      </c>
      <c r="Q43" s="1">
        <f t="shared" si="10"/>
        <v>88.935</v>
      </c>
      <c r="R43" s="281"/>
      <c r="S43" s="281"/>
      <c r="T43" s="1">
        <f t="shared" si="11"/>
        <v>0</v>
      </c>
      <c r="V43" s="1" t="s">
        <v>849</v>
      </c>
      <c r="W43" s="1" t="s">
        <v>1940</v>
      </c>
    </row>
    <row r="44" ht="15.75" customHeight="1">
      <c r="A44" s="291">
        <v>46279.0</v>
      </c>
      <c r="B44" s="1">
        <f t="shared" si="1"/>
        <v>46279</v>
      </c>
      <c r="C44" s="281">
        <v>114.0</v>
      </c>
      <c r="D44" s="281">
        <v>55.0</v>
      </c>
      <c r="E44" s="1">
        <f t="shared" si="2"/>
        <v>2.072727273</v>
      </c>
      <c r="F44" s="281" t="s">
        <v>1238</v>
      </c>
      <c r="G44" s="299">
        <v>0.3081712962962963</v>
      </c>
      <c r="H44" s="299">
        <v>0.365787037037037</v>
      </c>
      <c r="I44" s="281"/>
      <c r="J44" s="300">
        <f t="shared" si="3"/>
        <v>83</v>
      </c>
      <c r="K44" s="1" t="b">
        <f t="shared" si="4"/>
        <v>0</v>
      </c>
      <c r="L44" s="1">
        <f t="shared" si="5"/>
        <v>1.25</v>
      </c>
      <c r="M44" s="1">
        <f t="shared" si="6"/>
        <v>1.2</v>
      </c>
      <c r="N44" s="300">
        <f t="shared" si="7"/>
        <v>83</v>
      </c>
      <c r="O44" s="1">
        <f t="shared" si="8"/>
        <v>188.1</v>
      </c>
      <c r="P44" s="300">
        <f t="shared" si="9"/>
        <v>415</v>
      </c>
      <c r="Q44" s="1">
        <f t="shared" si="10"/>
        <v>188.1</v>
      </c>
      <c r="R44" s="281"/>
      <c r="S44" s="281"/>
      <c r="T44" s="1">
        <f t="shared" si="11"/>
        <v>1</v>
      </c>
      <c r="V44" s="1" t="s">
        <v>851</v>
      </c>
      <c r="W44" s="1" t="s">
        <v>1941</v>
      </c>
    </row>
    <row r="45" ht="15.75" customHeight="1">
      <c r="A45" s="291">
        <v>46279.0</v>
      </c>
      <c r="B45" s="1">
        <f t="shared" si="1"/>
        <v>46279</v>
      </c>
      <c r="C45" s="281">
        <v>90.0</v>
      </c>
      <c r="D45" s="281">
        <v>58.0</v>
      </c>
      <c r="E45" s="1">
        <f t="shared" si="2"/>
        <v>1.551724138</v>
      </c>
      <c r="F45" s="281" t="s">
        <v>1238</v>
      </c>
      <c r="G45" s="299">
        <v>0.3659375</v>
      </c>
      <c r="H45" s="299">
        <v>0.4167592592592593</v>
      </c>
      <c r="I45" s="281"/>
      <c r="J45" s="300">
        <f t="shared" si="3"/>
        <v>73</v>
      </c>
      <c r="K45" s="1" t="b">
        <f t="shared" si="4"/>
        <v>0</v>
      </c>
      <c r="L45" s="1">
        <f t="shared" si="5"/>
        <v>1.65</v>
      </c>
      <c r="M45" s="1">
        <f t="shared" si="6"/>
        <v>1.2</v>
      </c>
      <c r="N45" s="300">
        <f t="shared" si="7"/>
        <v>73</v>
      </c>
      <c r="O45" s="1">
        <f t="shared" si="8"/>
        <v>196.02</v>
      </c>
      <c r="P45" s="300">
        <f t="shared" si="9"/>
        <v>365</v>
      </c>
      <c r="Q45" s="1">
        <f t="shared" si="10"/>
        <v>196.02</v>
      </c>
      <c r="R45" s="281"/>
      <c r="S45" s="281"/>
      <c r="T45" s="1">
        <f t="shared" si="11"/>
        <v>0</v>
      </c>
      <c r="V45" s="1" t="s">
        <v>854</v>
      </c>
      <c r="W45" s="1" t="s">
        <v>1942</v>
      </c>
    </row>
    <row r="46" ht="15.75" customHeight="1">
      <c r="A46" s="291">
        <v>46279.0</v>
      </c>
      <c r="B46" s="1">
        <f t="shared" si="1"/>
        <v>46279</v>
      </c>
      <c r="C46" s="281">
        <v>40.0</v>
      </c>
      <c r="D46" s="281">
        <v>27.0</v>
      </c>
      <c r="E46" s="1">
        <f t="shared" si="2"/>
        <v>1.481481481</v>
      </c>
      <c r="F46" s="281" t="s">
        <v>1274</v>
      </c>
      <c r="G46" s="299">
        <v>0.41681712962962963</v>
      </c>
      <c r="H46" s="299">
        <v>0.4423726851851852</v>
      </c>
      <c r="I46" s="281"/>
      <c r="J46" s="300">
        <f t="shared" si="3"/>
        <v>37</v>
      </c>
      <c r="K46" s="1" t="b">
        <f t="shared" si="4"/>
        <v>0</v>
      </c>
      <c r="L46" s="1">
        <f t="shared" si="5"/>
        <v>1.65</v>
      </c>
      <c r="M46" s="1">
        <f t="shared" si="6"/>
        <v>1.2</v>
      </c>
      <c r="N46" s="300">
        <f t="shared" si="7"/>
        <v>37</v>
      </c>
      <c r="O46" s="1">
        <f t="shared" si="8"/>
        <v>87.12</v>
      </c>
      <c r="P46" s="300">
        <f t="shared" si="9"/>
        <v>185</v>
      </c>
      <c r="Q46" s="1">
        <f t="shared" si="10"/>
        <v>87.12</v>
      </c>
      <c r="R46" s="281"/>
      <c r="S46" s="281"/>
      <c r="T46" s="1">
        <f t="shared" si="11"/>
        <v>0</v>
      </c>
      <c r="V46" s="1" t="s">
        <v>992</v>
      </c>
      <c r="W46" s="1" t="s">
        <v>1943</v>
      </c>
    </row>
    <row r="47" ht="15.75" customHeight="1">
      <c r="A47" s="291">
        <v>46279.0</v>
      </c>
      <c r="B47" s="1">
        <f t="shared" si="1"/>
        <v>46279</v>
      </c>
      <c r="C47" s="281">
        <v>55.0</v>
      </c>
      <c r="D47" s="281">
        <v>7.0</v>
      </c>
      <c r="E47" s="1">
        <f t="shared" si="2"/>
        <v>7.857142857</v>
      </c>
      <c r="F47" s="281" t="s">
        <v>1274</v>
      </c>
      <c r="G47" s="299">
        <v>0.5077430555555555</v>
      </c>
      <c r="H47" s="299">
        <v>0.5261805555555555</v>
      </c>
      <c r="I47" s="281"/>
      <c r="J47" s="300">
        <f t="shared" si="3"/>
        <v>27</v>
      </c>
      <c r="K47" s="1" t="b">
        <f t="shared" si="4"/>
        <v>1</v>
      </c>
      <c r="L47" s="1">
        <f t="shared" si="5"/>
        <v>1</v>
      </c>
      <c r="M47" s="1">
        <f t="shared" si="6"/>
        <v>1.2</v>
      </c>
      <c r="N47" s="300">
        <f t="shared" si="7"/>
        <v>27</v>
      </c>
      <c r="O47" s="1">
        <f t="shared" si="8"/>
        <v>72.6</v>
      </c>
      <c r="P47" s="300">
        <f t="shared" si="9"/>
        <v>135</v>
      </c>
      <c r="Q47" s="1">
        <f t="shared" si="10"/>
        <v>72.6</v>
      </c>
      <c r="R47" s="281"/>
      <c r="S47" s="281"/>
      <c r="T47" s="1">
        <f t="shared" si="11"/>
        <v>0</v>
      </c>
      <c r="V47" s="1" t="s">
        <v>856</v>
      </c>
      <c r="W47" s="1" t="s">
        <v>1944</v>
      </c>
    </row>
    <row r="48" ht="15.75" customHeight="1">
      <c r="A48" s="291">
        <v>46279.0</v>
      </c>
      <c r="B48" s="1">
        <f t="shared" si="1"/>
        <v>46279</v>
      </c>
      <c r="C48" s="281">
        <v>51.0</v>
      </c>
      <c r="D48" s="281">
        <v>35.0</v>
      </c>
      <c r="E48" s="1">
        <f t="shared" si="2"/>
        <v>1.457142857</v>
      </c>
      <c r="F48" s="281" t="s">
        <v>1274</v>
      </c>
      <c r="G48" s="299">
        <v>0.5270717592592593</v>
      </c>
      <c r="H48" s="299">
        <v>0.5700810185185186</v>
      </c>
      <c r="I48" s="281"/>
      <c r="J48" s="300">
        <f t="shared" si="3"/>
        <v>62</v>
      </c>
      <c r="K48" s="1" t="b">
        <f t="shared" si="4"/>
        <v>0</v>
      </c>
      <c r="L48" s="1">
        <f t="shared" si="5"/>
        <v>1.65</v>
      </c>
      <c r="M48" s="1">
        <f t="shared" si="6"/>
        <v>1.2</v>
      </c>
      <c r="N48" s="300">
        <f t="shared" si="7"/>
        <v>62</v>
      </c>
      <c r="O48" s="1">
        <f t="shared" si="8"/>
        <v>111.078</v>
      </c>
      <c r="P48" s="300">
        <f t="shared" si="9"/>
        <v>310</v>
      </c>
      <c r="Q48" s="1">
        <f t="shared" si="10"/>
        <v>111.078</v>
      </c>
      <c r="R48" s="281"/>
      <c r="S48" s="281"/>
      <c r="T48" s="1">
        <f t="shared" si="11"/>
        <v>0</v>
      </c>
      <c r="V48" s="1" t="s">
        <v>856</v>
      </c>
      <c r="W48" s="1" t="s">
        <v>1945</v>
      </c>
    </row>
    <row r="49" ht="15.75" customHeight="1">
      <c r="A49" s="291">
        <v>46279.0</v>
      </c>
      <c r="B49" s="1">
        <f t="shared" si="1"/>
        <v>46279</v>
      </c>
      <c r="C49" s="281">
        <v>32.0</v>
      </c>
      <c r="D49" s="281">
        <v>25.0</v>
      </c>
      <c r="E49" s="1">
        <f t="shared" si="2"/>
        <v>1.28</v>
      </c>
      <c r="F49" s="281" t="s">
        <v>1238</v>
      </c>
      <c r="G49" s="299">
        <v>0.5723726851851851</v>
      </c>
      <c r="H49" s="299">
        <v>0.6048958333333333</v>
      </c>
      <c r="I49" s="281"/>
      <c r="J49" s="300">
        <f t="shared" si="3"/>
        <v>47</v>
      </c>
      <c r="K49" s="1" t="b">
        <f t="shared" si="4"/>
        <v>0</v>
      </c>
      <c r="L49" s="1">
        <f t="shared" si="5"/>
        <v>1.65</v>
      </c>
      <c r="M49" s="1">
        <f t="shared" si="6"/>
        <v>1.2</v>
      </c>
      <c r="N49" s="300">
        <f t="shared" si="7"/>
        <v>47</v>
      </c>
      <c r="O49" s="1">
        <f t="shared" si="8"/>
        <v>69.696</v>
      </c>
      <c r="P49" s="300">
        <f t="shared" si="9"/>
        <v>235</v>
      </c>
      <c r="Q49" s="1">
        <f t="shared" si="10"/>
        <v>69.696</v>
      </c>
      <c r="R49" s="281"/>
      <c r="S49" s="281"/>
      <c r="T49" s="1">
        <f t="shared" si="11"/>
        <v>0</v>
      </c>
      <c r="V49" s="1" t="s">
        <v>995</v>
      </c>
      <c r="W49" s="1" t="s">
        <v>1946</v>
      </c>
    </row>
    <row r="50" ht="15.75" customHeight="1">
      <c r="A50" s="291">
        <v>46280.0</v>
      </c>
      <c r="B50" s="1">
        <f t="shared" si="1"/>
        <v>46280</v>
      </c>
      <c r="C50" s="281">
        <v>68.0</v>
      </c>
      <c r="D50" s="281">
        <v>39.0</v>
      </c>
      <c r="E50" s="1">
        <f t="shared" si="2"/>
        <v>1.743589744</v>
      </c>
      <c r="F50" s="281" t="s">
        <v>1238</v>
      </c>
      <c r="G50" s="299">
        <v>0.30224537037037036</v>
      </c>
      <c r="H50" s="299">
        <v>0.33641203703703704</v>
      </c>
      <c r="I50" s="281"/>
      <c r="J50" s="300">
        <f t="shared" si="3"/>
        <v>49</v>
      </c>
      <c r="K50" s="1" t="b">
        <f t="shared" si="4"/>
        <v>0</v>
      </c>
      <c r="L50" s="1">
        <f t="shared" si="5"/>
        <v>1.65</v>
      </c>
      <c r="M50" s="1">
        <f t="shared" si="6"/>
        <v>1.2</v>
      </c>
      <c r="N50" s="300">
        <f t="shared" si="7"/>
        <v>49</v>
      </c>
      <c r="O50" s="1">
        <f t="shared" si="8"/>
        <v>148.104</v>
      </c>
      <c r="P50" s="300">
        <f t="shared" si="9"/>
        <v>245</v>
      </c>
      <c r="Q50" s="1">
        <f t="shared" si="10"/>
        <v>148.104</v>
      </c>
      <c r="R50" s="281"/>
      <c r="S50" s="281"/>
      <c r="T50" s="1">
        <f t="shared" si="11"/>
        <v>1</v>
      </c>
      <c r="V50" s="1" t="s">
        <v>861</v>
      </c>
      <c r="W50" s="1" t="s">
        <v>1947</v>
      </c>
    </row>
    <row r="51" ht="15.75" customHeight="1">
      <c r="A51" s="291">
        <v>46280.0</v>
      </c>
      <c r="B51" s="1">
        <f t="shared" si="1"/>
        <v>46280</v>
      </c>
      <c r="C51" s="281">
        <v>52.0</v>
      </c>
      <c r="D51" s="281">
        <v>39.0</v>
      </c>
      <c r="E51" s="1">
        <f t="shared" si="2"/>
        <v>1.333333333</v>
      </c>
      <c r="F51" s="281" t="s">
        <v>1238</v>
      </c>
      <c r="G51" s="299">
        <v>0.3365856481481482</v>
      </c>
      <c r="H51" s="299">
        <v>0.37118055555555557</v>
      </c>
      <c r="I51" s="281"/>
      <c r="J51" s="300">
        <f t="shared" si="3"/>
        <v>50</v>
      </c>
      <c r="K51" s="1" t="b">
        <f t="shared" si="4"/>
        <v>0</v>
      </c>
      <c r="L51" s="1">
        <f t="shared" si="5"/>
        <v>1.65</v>
      </c>
      <c r="M51" s="1">
        <f t="shared" si="6"/>
        <v>1.2</v>
      </c>
      <c r="N51" s="300">
        <f t="shared" si="7"/>
        <v>50</v>
      </c>
      <c r="O51" s="1">
        <f t="shared" si="8"/>
        <v>113.256</v>
      </c>
      <c r="P51" s="300">
        <f t="shared" si="9"/>
        <v>250</v>
      </c>
      <c r="Q51" s="1">
        <f t="shared" si="10"/>
        <v>113.256</v>
      </c>
      <c r="R51" s="281"/>
      <c r="S51" s="281"/>
      <c r="T51" s="1">
        <f t="shared" si="11"/>
        <v>0</v>
      </c>
      <c r="V51" s="1" t="s">
        <v>863</v>
      </c>
      <c r="W51" s="1" t="s">
        <v>1948</v>
      </c>
    </row>
    <row r="52" ht="15.75" customHeight="1">
      <c r="A52" s="291">
        <v>46280.0</v>
      </c>
      <c r="B52" s="1">
        <f t="shared" si="1"/>
        <v>46280</v>
      </c>
      <c r="C52" s="281">
        <v>90.0</v>
      </c>
      <c r="D52" s="281">
        <v>59.0</v>
      </c>
      <c r="E52" s="1">
        <f t="shared" si="2"/>
        <v>1.525423729</v>
      </c>
      <c r="F52" s="281" t="s">
        <v>1238</v>
      </c>
      <c r="G52" s="299">
        <v>0.3712962962962963</v>
      </c>
      <c r="H52" s="299">
        <v>0.4353356481481481</v>
      </c>
      <c r="I52" s="281"/>
      <c r="J52" s="300">
        <f t="shared" si="3"/>
        <v>92</v>
      </c>
      <c r="K52" s="1" t="b">
        <f t="shared" si="4"/>
        <v>0</v>
      </c>
      <c r="L52" s="1">
        <f t="shared" si="5"/>
        <v>1.65</v>
      </c>
      <c r="M52" s="1">
        <f t="shared" si="6"/>
        <v>1.2</v>
      </c>
      <c r="N52" s="300">
        <f t="shared" si="7"/>
        <v>92</v>
      </c>
      <c r="O52" s="1">
        <f t="shared" si="8"/>
        <v>196.02</v>
      </c>
      <c r="P52" s="300">
        <f t="shared" si="9"/>
        <v>460</v>
      </c>
      <c r="Q52" s="1">
        <f t="shared" si="10"/>
        <v>196.02</v>
      </c>
      <c r="R52" s="281"/>
      <c r="S52" s="281"/>
      <c r="T52" s="1">
        <f t="shared" si="11"/>
        <v>0</v>
      </c>
      <c r="V52" s="1" t="s">
        <v>1003</v>
      </c>
      <c r="W52" s="1" t="s">
        <v>1949</v>
      </c>
    </row>
    <row r="53" ht="15.75" customHeight="1">
      <c r="A53" s="291">
        <v>46280.0</v>
      </c>
      <c r="B53" s="1">
        <f t="shared" si="1"/>
        <v>46280</v>
      </c>
      <c r="C53" s="281">
        <v>71.0</v>
      </c>
      <c r="D53" s="281">
        <v>38.0</v>
      </c>
      <c r="E53" s="1">
        <f t="shared" si="2"/>
        <v>1.868421053</v>
      </c>
      <c r="F53" s="281" t="s">
        <v>1238</v>
      </c>
      <c r="G53" s="299">
        <v>0.5373726851851852</v>
      </c>
      <c r="H53" s="299">
        <v>0.5783680555555556</v>
      </c>
      <c r="I53" s="281"/>
      <c r="J53" s="300">
        <f t="shared" si="3"/>
        <v>59</v>
      </c>
      <c r="K53" s="1" t="b">
        <f t="shared" si="4"/>
        <v>0</v>
      </c>
      <c r="L53" s="1">
        <f t="shared" si="5"/>
        <v>1.65</v>
      </c>
      <c r="M53" s="1">
        <f t="shared" si="6"/>
        <v>1.2</v>
      </c>
      <c r="N53" s="300">
        <f t="shared" si="7"/>
        <v>59</v>
      </c>
      <c r="O53" s="1">
        <f t="shared" si="8"/>
        <v>154.638</v>
      </c>
      <c r="P53" s="300">
        <f t="shared" si="9"/>
        <v>295</v>
      </c>
      <c r="Q53" s="1">
        <f t="shared" si="10"/>
        <v>154.638</v>
      </c>
      <c r="R53" s="281"/>
      <c r="S53" s="281"/>
      <c r="T53" s="1">
        <f t="shared" si="11"/>
        <v>0</v>
      </c>
      <c r="V53" s="1" t="s">
        <v>1007</v>
      </c>
      <c r="W53" s="1" t="s">
        <v>1950</v>
      </c>
    </row>
    <row r="54" ht="15.75" customHeight="1">
      <c r="A54" s="291">
        <v>46281.0</v>
      </c>
      <c r="B54" s="1">
        <f t="shared" si="1"/>
        <v>46281</v>
      </c>
      <c r="C54" s="281">
        <v>129.0</v>
      </c>
      <c r="D54" s="281">
        <v>77.0</v>
      </c>
      <c r="E54" s="1">
        <f t="shared" si="2"/>
        <v>1.675324675</v>
      </c>
      <c r="F54" s="281" t="s">
        <v>1238</v>
      </c>
      <c r="G54" s="299">
        <v>0.3043518518518519</v>
      </c>
      <c r="H54" s="299">
        <v>0.3734953703703704</v>
      </c>
      <c r="I54" s="281"/>
      <c r="J54" s="300">
        <f t="shared" si="3"/>
        <v>100</v>
      </c>
      <c r="K54" s="1" t="b">
        <f t="shared" si="4"/>
        <v>0</v>
      </c>
      <c r="L54" s="1">
        <f t="shared" si="5"/>
        <v>1.65</v>
      </c>
      <c r="M54" s="1">
        <f t="shared" si="6"/>
        <v>1.2</v>
      </c>
      <c r="N54" s="300">
        <f t="shared" si="7"/>
        <v>100</v>
      </c>
      <c r="O54" s="1">
        <f t="shared" si="8"/>
        <v>280.962</v>
      </c>
      <c r="P54" s="300">
        <f t="shared" si="9"/>
        <v>500</v>
      </c>
      <c r="Q54" s="1">
        <f t="shared" si="10"/>
        <v>280.962</v>
      </c>
      <c r="R54" s="281"/>
      <c r="S54" s="281"/>
      <c r="T54" s="1">
        <f t="shared" si="11"/>
        <v>1</v>
      </c>
      <c r="V54" s="1" t="s">
        <v>1139</v>
      </c>
      <c r="W54" s="1" t="s">
        <v>1951</v>
      </c>
    </row>
    <row r="55" ht="15.75" customHeight="1">
      <c r="A55" s="291">
        <v>46281.0</v>
      </c>
      <c r="B55" s="1">
        <f t="shared" si="1"/>
        <v>46281</v>
      </c>
      <c r="C55" s="281">
        <v>88.0</v>
      </c>
      <c r="D55" s="281">
        <v>54.0</v>
      </c>
      <c r="E55" s="1">
        <f t="shared" si="2"/>
        <v>1.62962963</v>
      </c>
      <c r="F55" s="281" t="s">
        <v>1238</v>
      </c>
      <c r="G55" s="299">
        <v>0.3738194444444444</v>
      </c>
      <c r="H55" s="299">
        <v>0.41561342592592593</v>
      </c>
      <c r="I55" s="281"/>
      <c r="J55" s="300">
        <f t="shared" si="3"/>
        <v>60</v>
      </c>
      <c r="K55" s="1" t="b">
        <f t="shared" si="4"/>
        <v>0</v>
      </c>
      <c r="L55" s="1">
        <f t="shared" si="5"/>
        <v>1.65</v>
      </c>
      <c r="M55" s="1">
        <f t="shared" si="6"/>
        <v>1.2</v>
      </c>
      <c r="N55" s="300">
        <f t="shared" si="7"/>
        <v>60</v>
      </c>
      <c r="O55" s="1">
        <f t="shared" si="8"/>
        <v>191.664</v>
      </c>
      <c r="P55" s="300">
        <f t="shared" si="9"/>
        <v>300</v>
      </c>
      <c r="Q55" s="1">
        <f t="shared" si="10"/>
        <v>191.664</v>
      </c>
      <c r="R55" s="281"/>
      <c r="S55" s="281"/>
      <c r="T55" s="1">
        <f t="shared" si="11"/>
        <v>0</v>
      </c>
      <c r="V55" s="1" t="s">
        <v>1142</v>
      </c>
      <c r="W55" s="1" t="s">
        <v>1952</v>
      </c>
    </row>
    <row r="56" ht="15.75" customHeight="1">
      <c r="A56" s="291">
        <v>46281.0</v>
      </c>
      <c r="B56" s="1">
        <f t="shared" si="1"/>
        <v>46281</v>
      </c>
      <c r="C56" s="281">
        <v>29.0</v>
      </c>
      <c r="D56" s="281">
        <v>20.0</v>
      </c>
      <c r="E56" s="1">
        <f t="shared" si="2"/>
        <v>1.45</v>
      </c>
      <c r="F56" s="281" t="s">
        <v>1238</v>
      </c>
      <c r="G56" s="299">
        <v>0.4156712962962963</v>
      </c>
      <c r="H56" s="299">
        <v>0.43561342592592595</v>
      </c>
      <c r="I56" s="281"/>
      <c r="J56" s="300">
        <f t="shared" si="3"/>
        <v>29</v>
      </c>
      <c r="K56" s="1" t="b">
        <f t="shared" si="4"/>
        <v>1</v>
      </c>
      <c r="L56" s="1">
        <f t="shared" si="5"/>
        <v>1</v>
      </c>
      <c r="M56" s="1">
        <f t="shared" si="6"/>
        <v>1.2</v>
      </c>
      <c r="N56" s="300">
        <f t="shared" si="7"/>
        <v>29</v>
      </c>
      <c r="O56" s="1">
        <f t="shared" si="8"/>
        <v>38.28</v>
      </c>
      <c r="P56" s="300">
        <f t="shared" si="9"/>
        <v>145</v>
      </c>
      <c r="Q56" s="1">
        <f t="shared" si="10"/>
        <v>38.28</v>
      </c>
      <c r="R56" s="281"/>
      <c r="S56" s="281"/>
      <c r="T56" s="1">
        <f t="shared" si="11"/>
        <v>0</v>
      </c>
      <c r="V56" s="1" t="s">
        <v>1011</v>
      </c>
      <c r="W56" s="1" t="s">
        <v>1953</v>
      </c>
    </row>
    <row r="57" ht="15.75" customHeight="1">
      <c r="A57" s="291">
        <v>46281.0</v>
      </c>
      <c r="B57" s="1">
        <f t="shared" si="1"/>
        <v>46281</v>
      </c>
      <c r="C57" s="281">
        <v>158.0</v>
      </c>
      <c r="D57" s="281">
        <v>20.0</v>
      </c>
      <c r="E57" s="1">
        <f t="shared" si="2"/>
        <v>7.9</v>
      </c>
      <c r="F57" s="281" t="s">
        <v>1274</v>
      </c>
      <c r="G57" s="299">
        <v>0.5398495370370371</v>
      </c>
      <c r="H57" s="299">
        <v>0.5967592592592592</v>
      </c>
      <c r="I57" s="281"/>
      <c r="J57" s="300">
        <f t="shared" si="3"/>
        <v>82</v>
      </c>
      <c r="K57" s="1" t="b">
        <f t="shared" si="4"/>
        <v>0</v>
      </c>
      <c r="L57" s="1">
        <f t="shared" si="5"/>
        <v>0.6</v>
      </c>
      <c r="M57" s="1">
        <f t="shared" si="6"/>
        <v>1.2</v>
      </c>
      <c r="N57" s="300">
        <f t="shared" si="7"/>
        <v>82</v>
      </c>
      <c r="O57" s="1">
        <f t="shared" si="8"/>
        <v>125.136</v>
      </c>
      <c r="P57" s="300">
        <f t="shared" si="9"/>
        <v>410</v>
      </c>
      <c r="Q57" s="1">
        <f t="shared" si="10"/>
        <v>125.136</v>
      </c>
      <c r="R57" s="281"/>
      <c r="S57" s="281"/>
      <c r="T57" s="1">
        <f t="shared" si="11"/>
        <v>0</v>
      </c>
      <c r="V57" s="1" t="s">
        <v>1011</v>
      </c>
      <c r="W57" s="1" t="s">
        <v>1954</v>
      </c>
    </row>
    <row r="58" ht="15.75" customHeight="1">
      <c r="A58" s="291">
        <v>46281.0</v>
      </c>
      <c r="B58" s="1">
        <f t="shared" si="1"/>
        <v>46281</v>
      </c>
      <c r="C58" s="281">
        <v>33.0</v>
      </c>
      <c r="D58" s="281">
        <v>25.0</v>
      </c>
      <c r="E58" s="1">
        <f t="shared" si="2"/>
        <v>1.32</v>
      </c>
      <c r="F58" s="281" t="s">
        <v>1238</v>
      </c>
      <c r="G58" s="299">
        <v>0.5071527777777778</v>
      </c>
      <c r="H58" s="299">
        <v>0.5382870370370371</v>
      </c>
      <c r="I58" s="281"/>
      <c r="J58" s="300">
        <f t="shared" si="3"/>
        <v>45</v>
      </c>
      <c r="K58" s="1" t="b">
        <f t="shared" si="4"/>
        <v>0</v>
      </c>
      <c r="L58" s="1">
        <f t="shared" si="5"/>
        <v>1.65</v>
      </c>
      <c r="M58" s="1">
        <f t="shared" si="6"/>
        <v>1.2</v>
      </c>
      <c r="N58" s="300">
        <f t="shared" si="7"/>
        <v>45</v>
      </c>
      <c r="O58" s="1">
        <f t="shared" si="8"/>
        <v>71.874</v>
      </c>
      <c r="P58" s="300">
        <f t="shared" si="9"/>
        <v>225</v>
      </c>
      <c r="Q58" s="1">
        <f t="shared" si="10"/>
        <v>71.874</v>
      </c>
      <c r="R58" s="281"/>
      <c r="S58" s="281"/>
      <c r="T58" s="1">
        <f t="shared" si="11"/>
        <v>0</v>
      </c>
      <c r="V58" s="1" t="s">
        <v>873</v>
      </c>
      <c r="W58" s="1" t="s">
        <v>1955</v>
      </c>
    </row>
    <row r="59" ht="15.75" customHeight="1">
      <c r="A59" s="291">
        <v>46282.0</v>
      </c>
      <c r="B59" s="1">
        <f t="shared" si="1"/>
        <v>46282</v>
      </c>
      <c r="C59" s="281">
        <v>72.0</v>
      </c>
      <c r="D59" s="281">
        <v>37.0</v>
      </c>
      <c r="E59" s="1">
        <f t="shared" si="2"/>
        <v>1.945945946</v>
      </c>
      <c r="F59" s="281" t="s">
        <v>1238</v>
      </c>
      <c r="G59" s="299">
        <v>0.3051157407407407</v>
      </c>
      <c r="H59" s="299">
        <v>0.3364699074074074</v>
      </c>
      <c r="I59" s="281"/>
      <c r="J59" s="300">
        <f t="shared" si="3"/>
        <v>45</v>
      </c>
      <c r="K59" s="1" t="b">
        <f t="shared" si="4"/>
        <v>0</v>
      </c>
      <c r="L59" s="1">
        <f t="shared" si="5"/>
        <v>1.25</v>
      </c>
      <c r="M59" s="1">
        <f t="shared" si="6"/>
        <v>1.2</v>
      </c>
      <c r="N59" s="300">
        <f t="shared" si="7"/>
        <v>45</v>
      </c>
      <c r="O59" s="1">
        <f t="shared" si="8"/>
        <v>118.8</v>
      </c>
      <c r="P59" s="300">
        <f t="shared" si="9"/>
        <v>225</v>
      </c>
      <c r="Q59" s="1">
        <f t="shared" si="10"/>
        <v>118.8</v>
      </c>
      <c r="R59" s="281">
        <v>6.0</v>
      </c>
      <c r="S59" s="281" t="s">
        <v>1956</v>
      </c>
      <c r="T59" s="1">
        <f t="shared" si="11"/>
        <v>1</v>
      </c>
      <c r="V59" s="1" t="s">
        <v>1013</v>
      </c>
      <c r="W59" s="1" t="s">
        <v>1957</v>
      </c>
    </row>
    <row r="60" ht="15.75" customHeight="1">
      <c r="A60" s="291">
        <v>46282.0</v>
      </c>
      <c r="B60" s="1">
        <f t="shared" si="1"/>
        <v>46282</v>
      </c>
      <c r="C60" s="281">
        <v>116.0</v>
      </c>
      <c r="D60" s="281">
        <v>71.0</v>
      </c>
      <c r="E60" s="1">
        <f t="shared" si="2"/>
        <v>1.633802817</v>
      </c>
      <c r="F60" s="281" t="s">
        <v>1274</v>
      </c>
      <c r="G60" s="299">
        <v>0.37181712962962965</v>
      </c>
      <c r="H60" s="299">
        <v>0.43767361111111114</v>
      </c>
      <c r="I60" s="281"/>
      <c r="J60" s="300">
        <f t="shared" si="3"/>
        <v>95</v>
      </c>
      <c r="K60" s="1" t="b">
        <f t="shared" si="4"/>
        <v>0</v>
      </c>
      <c r="L60" s="1">
        <f t="shared" si="5"/>
        <v>1.65</v>
      </c>
      <c r="M60" s="1">
        <f t="shared" si="6"/>
        <v>1.2</v>
      </c>
      <c r="N60" s="300">
        <f t="shared" si="7"/>
        <v>95</v>
      </c>
      <c r="O60" s="1">
        <f t="shared" si="8"/>
        <v>252.648</v>
      </c>
      <c r="P60" s="300">
        <f t="shared" si="9"/>
        <v>475</v>
      </c>
      <c r="Q60" s="1">
        <f t="shared" si="10"/>
        <v>252.648</v>
      </c>
      <c r="R60" s="281"/>
      <c r="S60" s="281"/>
      <c r="T60" s="1">
        <f t="shared" si="11"/>
        <v>0</v>
      </c>
      <c r="V60" s="1" t="s">
        <v>1015</v>
      </c>
      <c r="W60" s="1" t="s">
        <v>1958</v>
      </c>
    </row>
    <row r="61" ht="15.75" customHeight="1">
      <c r="A61" s="291">
        <v>46282.0</v>
      </c>
      <c r="B61" s="1">
        <f t="shared" si="1"/>
        <v>46282</v>
      </c>
      <c r="C61" s="281">
        <v>58.0</v>
      </c>
      <c r="D61" s="281">
        <v>37.0</v>
      </c>
      <c r="E61" s="1">
        <f t="shared" si="2"/>
        <v>1.567567568</v>
      </c>
      <c r="F61" s="281" t="s">
        <v>1238</v>
      </c>
      <c r="G61" s="299">
        <v>0.33725694444444443</v>
      </c>
      <c r="H61" s="299">
        <v>0.37159722222222225</v>
      </c>
      <c r="I61" s="281"/>
      <c r="J61" s="300">
        <f t="shared" si="3"/>
        <v>49</v>
      </c>
      <c r="K61" s="1" t="b">
        <f t="shared" si="4"/>
        <v>0</v>
      </c>
      <c r="L61" s="1">
        <f t="shared" si="5"/>
        <v>1.65</v>
      </c>
      <c r="M61" s="1">
        <f t="shared" si="6"/>
        <v>1.2</v>
      </c>
      <c r="N61" s="300">
        <f t="shared" si="7"/>
        <v>49</v>
      </c>
      <c r="O61" s="1">
        <f t="shared" si="8"/>
        <v>126.324</v>
      </c>
      <c r="P61" s="300">
        <f t="shared" si="9"/>
        <v>245</v>
      </c>
      <c r="Q61" s="1">
        <f t="shared" si="10"/>
        <v>126.324</v>
      </c>
      <c r="R61" s="281"/>
      <c r="S61" s="281"/>
      <c r="T61" s="1">
        <f t="shared" si="11"/>
        <v>0</v>
      </c>
      <c r="V61" s="1" t="s">
        <v>1152</v>
      </c>
      <c r="W61" s="1" t="s">
        <v>1959</v>
      </c>
    </row>
    <row r="62" ht="15.75" customHeight="1">
      <c r="A62" s="291">
        <v>46282.0</v>
      </c>
      <c r="B62" s="1">
        <f t="shared" si="1"/>
        <v>46282</v>
      </c>
      <c r="C62" s="281">
        <v>56.0</v>
      </c>
      <c r="D62" s="281">
        <v>36.0</v>
      </c>
      <c r="E62" s="1">
        <f t="shared" si="2"/>
        <v>1.555555556</v>
      </c>
      <c r="F62" s="281" t="s">
        <v>1238</v>
      </c>
      <c r="G62" s="299">
        <v>0.5098263888888889</v>
      </c>
      <c r="H62" s="299">
        <v>0.5475462962962963</v>
      </c>
      <c r="I62" s="281"/>
      <c r="J62" s="300">
        <f t="shared" si="3"/>
        <v>54</v>
      </c>
      <c r="K62" s="1" t="b">
        <f t="shared" si="4"/>
        <v>0</v>
      </c>
      <c r="L62" s="1">
        <f t="shared" si="5"/>
        <v>1.65</v>
      </c>
      <c r="M62" s="1">
        <f t="shared" si="6"/>
        <v>1.2</v>
      </c>
      <c r="N62" s="300">
        <f t="shared" si="7"/>
        <v>54</v>
      </c>
      <c r="O62" s="1">
        <f t="shared" si="8"/>
        <v>121.968</v>
      </c>
      <c r="P62" s="300">
        <f t="shared" si="9"/>
        <v>270</v>
      </c>
      <c r="Q62" s="1">
        <f t="shared" si="10"/>
        <v>121.968</v>
      </c>
      <c r="R62" s="281"/>
      <c r="S62" s="281"/>
      <c r="T62" s="1">
        <f t="shared" si="11"/>
        <v>0</v>
      </c>
      <c r="V62" s="1" t="s">
        <v>1960</v>
      </c>
      <c r="W62" s="1" t="s">
        <v>1961</v>
      </c>
    </row>
    <row r="63" ht="15.75" customHeight="1">
      <c r="A63" s="291">
        <v>46282.0</v>
      </c>
      <c r="B63" s="1">
        <f t="shared" si="1"/>
        <v>46282</v>
      </c>
      <c r="C63" s="281">
        <v>28.0</v>
      </c>
      <c r="D63" s="281">
        <v>18.0</v>
      </c>
      <c r="E63" s="1">
        <f t="shared" si="2"/>
        <v>1.555555556</v>
      </c>
      <c r="F63" s="281" t="s">
        <v>1238</v>
      </c>
      <c r="G63" s="299">
        <v>0.5658449074074074</v>
      </c>
      <c r="H63" s="299">
        <v>0.5930787037037037</v>
      </c>
      <c r="I63" s="281"/>
      <c r="J63" s="300">
        <f t="shared" si="3"/>
        <v>39</v>
      </c>
      <c r="K63" s="1" t="b">
        <f t="shared" si="4"/>
        <v>1</v>
      </c>
      <c r="L63" s="1">
        <f t="shared" si="5"/>
        <v>1</v>
      </c>
      <c r="M63" s="1">
        <f t="shared" si="6"/>
        <v>1.2</v>
      </c>
      <c r="N63" s="300">
        <f t="shared" si="7"/>
        <v>39</v>
      </c>
      <c r="O63" s="1">
        <f t="shared" si="8"/>
        <v>36.96</v>
      </c>
      <c r="P63" s="300">
        <f t="shared" si="9"/>
        <v>195</v>
      </c>
      <c r="Q63" s="1">
        <f t="shared" si="10"/>
        <v>36.96</v>
      </c>
      <c r="R63" s="281"/>
      <c r="S63" s="281"/>
      <c r="T63" s="1">
        <f t="shared" si="11"/>
        <v>0</v>
      </c>
      <c r="V63" s="1" t="s">
        <v>1017</v>
      </c>
      <c r="W63" s="1" t="s">
        <v>1962</v>
      </c>
    </row>
    <row r="64" ht="15.75" customHeight="1">
      <c r="A64" s="291">
        <v>46282.0</v>
      </c>
      <c r="B64" s="1">
        <f t="shared" si="1"/>
        <v>46282</v>
      </c>
      <c r="C64" s="281">
        <f>10+3</f>
        <v>13</v>
      </c>
      <c r="D64" s="281">
        <f>3+4</f>
        <v>7</v>
      </c>
      <c r="E64" s="1">
        <f t="shared" si="2"/>
        <v>1.857142857</v>
      </c>
      <c r="F64" s="281" t="s">
        <v>1238</v>
      </c>
      <c r="G64" s="299">
        <v>0.5506134259259259</v>
      </c>
      <c r="H64" s="299">
        <v>0.5637037037037037</v>
      </c>
      <c r="I64" s="281"/>
      <c r="J64" s="300">
        <f t="shared" si="3"/>
        <v>19</v>
      </c>
      <c r="K64" s="1" t="b">
        <f t="shared" si="4"/>
        <v>1</v>
      </c>
      <c r="L64" s="1">
        <f t="shared" si="5"/>
        <v>1</v>
      </c>
      <c r="M64" s="1">
        <f t="shared" si="6"/>
        <v>1.2</v>
      </c>
      <c r="N64" s="300">
        <f t="shared" si="7"/>
        <v>19</v>
      </c>
      <c r="O64" s="1">
        <f t="shared" si="8"/>
        <v>17.16</v>
      </c>
      <c r="P64" s="300">
        <f t="shared" si="9"/>
        <v>95</v>
      </c>
      <c r="Q64" s="1">
        <f t="shared" si="10"/>
        <v>17.16</v>
      </c>
      <c r="R64" s="281"/>
      <c r="S64" s="281"/>
      <c r="T64" s="1">
        <f t="shared" si="11"/>
        <v>0</v>
      </c>
      <c r="U64" s="16" t="s">
        <v>1964</v>
      </c>
      <c r="V64" s="16" t="s">
        <v>1965</v>
      </c>
      <c r="W64" s="16" t="s">
        <v>1966</v>
      </c>
      <c r="X64" s="16"/>
      <c r="Y64" s="16"/>
      <c r="Z64" s="16"/>
    </row>
    <row r="65" ht="15.75" customHeight="1">
      <c r="A65" s="291">
        <v>46283.0</v>
      </c>
      <c r="B65" s="1">
        <f t="shared" si="1"/>
        <v>46283</v>
      </c>
      <c r="C65" s="281">
        <v>73.0</v>
      </c>
      <c r="D65" s="281">
        <v>39.0</v>
      </c>
      <c r="E65" s="1">
        <f t="shared" si="2"/>
        <v>1.871794872</v>
      </c>
      <c r="F65" s="281" t="s">
        <v>1238</v>
      </c>
      <c r="G65" s="299">
        <v>0.3075925925925926</v>
      </c>
      <c r="H65" s="299">
        <v>0.34186342592592595</v>
      </c>
      <c r="I65" s="281"/>
      <c r="J65" s="300">
        <f t="shared" si="3"/>
        <v>49</v>
      </c>
      <c r="K65" s="1" t="b">
        <f t="shared" si="4"/>
        <v>0</v>
      </c>
      <c r="L65" s="1">
        <f t="shared" si="5"/>
        <v>1.65</v>
      </c>
      <c r="M65" s="1">
        <f t="shared" si="6"/>
        <v>1.2</v>
      </c>
      <c r="N65" s="300">
        <f t="shared" si="7"/>
        <v>49</v>
      </c>
      <c r="O65" s="1">
        <f t="shared" si="8"/>
        <v>158.994</v>
      </c>
      <c r="P65" s="300">
        <f t="shared" si="9"/>
        <v>245</v>
      </c>
      <c r="Q65" s="1">
        <f t="shared" si="10"/>
        <v>158.994</v>
      </c>
      <c r="R65" s="281"/>
      <c r="S65" s="281"/>
      <c r="T65" s="1">
        <f t="shared" si="11"/>
        <v>1</v>
      </c>
      <c r="V65" s="1" t="s">
        <v>877</v>
      </c>
      <c r="W65" s="1" t="s">
        <v>1967</v>
      </c>
    </row>
    <row r="66" ht="15.75" customHeight="1">
      <c r="A66" s="291">
        <v>46283.0</v>
      </c>
      <c r="B66" s="1">
        <f t="shared" si="1"/>
        <v>46283</v>
      </c>
      <c r="C66" s="281">
        <v>192.0</v>
      </c>
      <c r="D66" s="281">
        <v>75.0</v>
      </c>
      <c r="E66" s="1">
        <f t="shared" si="2"/>
        <v>2.56</v>
      </c>
      <c r="F66" s="281" t="s">
        <v>1238</v>
      </c>
      <c r="G66" s="299">
        <v>0.3593402777777778</v>
      </c>
      <c r="H66" s="299">
        <v>0.4290625</v>
      </c>
      <c r="I66" s="281"/>
      <c r="J66" s="300">
        <f t="shared" si="3"/>
        <v>100</v>
      </c>
      <c r="K66" s="1" t="b">
        <f t="shared" si="4"/>
        <v>0</v>
      </c>
      <c r="L66" s="1">
        <f t="shared" si="5"/>
        <v>1.16</v>
      </c>
      <c r="M66" s="1">
        <f t="shared" si="6"/>
        <v>1.2</v>
      </c>
      <c r="N66" s="300">
        <f t="shared" si="7"/>
        <v>100</v>
      </c>
      <c r="O66" s="1">
        <f t="shared" si="8"/>
        <v>293.9904</v>
      </c>
      <c r="P66" s="300">
        <f t="shared" si="9"/>
        <v>500</v>
      </c>
      <c r="Q66" s="1">
        <f t="shared" si="10"/>
        <v>293.9904</v>
      </c>
      <c r="R66" s="281"/>
      <c r="S66" s="281"/>
      <c r="T66" s="1">
        <f t="shared" si="11"/>
        <v>0</v>
      </c>
      <c r="V66" s="1" t="s">
        <v>879</v>
      </c>
      <c r="W66" s="1" t="s">
        <v>1969</v>
      </c>
    </row>
    <row r="67" ht="15.75" customHeight="1">
      <c r="A67" s="291">
        <v>46283.0</v>
      </c>
      <c r="B67" s="1">
        <f t="shared" si="1"/>
        <v>46283</v>
      </c>
      <c r="C67" s="281">
        <v>29.0</v>
      </c>
      <c r="D67" s="281">
        <v>23.0</v>
      </c>
      <c r="E67" s="1">
        <f t="shared" si="2"/>
        <v>1.260869565</v>
      </c>
      <c r="F67" s="281" t="s">
        <v>1238</v>
      </c>
      <c r="G67" s="299">
        <v>0.34199074074074076</v>
      </c>
      <c r="H67" s="299">
        <v>0.3592592592592593</v>
      </c>
      <c r="I67" s="281"/>
      <c r="J67" s="300">
        <f t="shared" si="3"/>
        <v>25</v>
      </c>
      <c r="K67" s="1" t="b">
        <f t="shared" si="4"/>
        <v>1</v>
      </c>
      <c r="L67" s="1">
        <f t="shared" si="5"/>
        <v>1</v>
      </c>
      <c r="M67" s="1">
        <f t="shared" si="6"/>
        <v>1.2</v>
      </c>
      <c r="N67" s="300">
        <f t="shared" si="7"/>
        <v>25</v>
      </c>
      <c r="O67" s="1">
        <f t="shared" si="8"/>
        <v>38.28</v>
      </c>
      <c r="P67" s="300">
        <f t="shared" si="9"/>
        <v>125</v>
      </c>
      <c r="Q67" s="1">
        <f t="shared" si="10"/>
        <v>38.28</v>
      </c>
      <c r="R67" s="281"/>
      <c r="S67" s="281"/>
      <c r="T67" s="1">
        <f t="shared" si="11"/>
        <v>0</v>
      </c>
      <c r="V67" s="1" t="s">
        <v>1971</v>
      </c>
      <c r="W67" s="1" t="s">
        <v>1972</v>
      </c>
    </row>
    <row r="68" ht="15.75" customHeight="1">
      <c r="A68" s="291">
        <v>46283.0</v>
      </c>
      <c r="B68" s="1">
        <f t="shared" si="1"/>
        <v>46283</v>
      </c>
      <c r="C68" s="281">
        <v>45.0</v>
      </c>
      <c r="D68" s="281">
        <v>34.0</v>
      </c>
      <c r="E68" s="1">
        <f t="shared" si="2"/>
        <v>1.323529412</v>
      </c>
      <c r="F68" s="281" t="s">
        <v>1238</v>
      </c>
      <c r="G68" s="299">
        <v>0.6240393518518519</v>
      </c>
      <c r="H68" s="299">
        <v>0.6512152777777778</v>
      </c>
      <c r="I68" s="281"/>
      <c r="J68" s="300">
        <f t="shared" si="3"/>
        <v>39</v>
      </c>
      <c r="K68" s="1" t="b">
        <f t="shared" si="4"/>
        <v>0</v>
      </c>
      <c r="L68" s="1">
        <f t="shared" si="5"/>
        <v>1.65</v>
      </c>
      <c r="M68" s="1">
        <f t="shared" si="6"/>
        <v>1.2</v>
      </c>
      <c r="N68" s="300">
        <f t="shared" si="7"/>
        <v>39</v>
      </c>
      <c r="O68" s="1">
        <f t="shared" si="8"/>
        <v>98.01</v>
      </c>
      <c r="P68" s="300">
        <f t="shared" si="9"/>
        <v>195</v>
      </c>
      <c r="Q68" s="1">
        <f t="shared" si="10"/>
        <v>98.01</v>
      </c>
      <c r="R68" s="281"/>
      <c r="S68" s="281"/>
      <c r="T68" s="1">
        <f t="shared" si="11"/>
        <v>0</v>
      </c>
      <c r="V68" s="1" t="s">
        <v>1971</v>
      </c>
      <c r="W68" s="1" t="s">
        <v>1973</v>
      </c>
    </row>
    <row r="69" ht="15.75" customHeight="1">
      <c r="A69" s="291">
        <v>46283.0</v>
      </c>
      <c r="B69" s="1">
        <f t="shared" si="1"/>
        <v>46283</v>
      </c>
      <c r="C69" s="281">
        <v>60.0</v>
      </c>
      <c r="D69" s="281">
        <v>32.0</v>
      </c>
      <c r="E69" s="1">
        <f t="shared" si="2"/>
        <v>1.875</v>
      </c>
      <c r="F69" s="281" t="s">
        <v>1238</v>
      </c>
      <c r="G69" s="299">
        <v>0.5120254629629629</v>
      </c>
      <c r="H69" s="299">
        <v>0.5548263888888889</v>
      </c>
      <c r="I69" s="281"/>
      <c r="J69" s="300">
        <f t="shared" si="3"/>
        <v>62</v>
      </c>
      <c r="K69" s="1" t="b">
        <f t="shared" si="4"/>
        <v>0</v>
      </c>
      <c r="L69" s="1">
        <f t="shared" si="5"/>
        <v>1.65</v>
      </c>
      <c r="M69" s="1">
        <f t="shared" si="6"/>
        <v>1.2</v>
      </c>
      <c r="N69" s="300">
        <f t="shared" si="7"/>
        <v>62</v>
      </c>
      <c r="O69" s="1">
        <f t="shared" si="8"/>
        <v>130.68</v>
      </c>
      <c r="P69" s="300">
        <f t="shared" si="9"/>
        <v>310</v>
      </c>
      <c r="Q69" s="1">
        <f t="shared" si="10"/>
        <v>130.68</v>
      </c>
      <c r="R69" s="281"/>
      <c r="S69" s="281"/>
      <c r="T69" s="1">
        <f t="shared" si="11"/>
        <v>0</v>
      </c>
      <c r="V69" s="1" t="s">
        <v>1974</v>
      </c>
      <c r="W69" s="1" t="s">
        <v>1975</v>
      </c>
    </row>
    <row r="70" ht="15.75" customHeight="1">
      <c r="A70" s="291">
        <v>46283.0</v>
      </c>
      <c r="B70" s="1">
        <f t="shared" si="1"/>
        <v>46283</v>
      </c>
      <c r="C70" s="281">
        <v>58.0</v>
      </c>
      <c r="D70" s="281">
        <v>39.0</v>
      </c>
      <c r="E70" s="1">
        <f t="shared" si="2"/>
        <v>1.487179487</v>
      </c>
      <c r="F70" s="281" t="s">
        <v>1238</v>
      </c>
      <c r="G70" s="299">
        <v>0.5549074074074074</v>
      </c>
      <c r="H70" s="299">
        <v>0.5959837962962963</v>
      </c>
      <c r="I70" s="281"/>
      <c r="J70" s="300">
        <f t="shared" si="3"/>
        <v>59</v>
      </c>
      <c r="K70" s="1" t="b">
        <f t="shared" si="4"/>
        <v>0</v>
      </c>
      <c r="L70" s="1">
        <f t="shared" si="5"/>
        <v>1.65</v>
      </c>
      <c r="M70" s="1">
        <f t="shared" si="6"/>
        <v>1.2</v>
      </c>
      <c r="N70" s="300">
        <f t="shared" si="7"/>
        <v>59</v>
      </c>
      <c r="O70" s="1">
        <f t="shared" si="8"/>
        <v>126.324</v>
      </c>
      <c r="P70" s="300">
        <f t="shared" si="9"/>
        <v>295</v>
      </c>
      <c r="Q70" s="1">
        <f t="shared" si="10"/>
        <v>126.324</v>
      </c>
      <c r="R70" s="281"/>
      <c r="S70" s="281"/>
      <c r="T70" s="1">
        <f t="shared" si="11"/>
        <v>0</v>
      </c>
      <c r="V70" s="1" t="s">
        <v>882</v>
      </c>
      <c r="W70" s="1" t="s">
        <v>1976</v>
      </c>
    </row>
    <row r="71" ht="15.75" customHeight="1">
      <c r="A71" s="291">
        <v>46286.0</v>
      </c>
      <c r="B71" s="1">
        <f t="shared" si="1"/>
        <v>46286</v>
      </c>
      <c r="C71" s="281">
        <v>99.0</v>
      </c>
      <c r="D71" s="281">
        <v>55.0</v>
      </c>
      <c r="E71" s="1">
        <f t="shared" si="2"/>
        <v>1.8</v>
      </c>
      <c r="F71" s="281" t="s">
        <v>1238</v>
      </c>
      <c r="G71" s="299">
        <v>0.30274305555555553</v>
      </c>
      <c r="H71" s="299">
        <v>0.352974537037037</v>
      </c>
      <c r="I71" s="281"/>
      <c r="J71" s="300">
        <f t="shared" si="3"/>
        <v>72</v>
      </c>
      <c r="K71" s="1" t="b">
        <f t="shared" si="4"/>
        <v>0</v>
      </c>
      <c r="L71" s="1">
        <f t="shared" si="5"/>
        <v>1.65</v>
      </c>
      <c r="M71" s="1">
        <f t="shared" si="6"/>
        <v>1.2</v>
      </c>
      <c r="N71" s="300">
        <f t="shared" si="7"/>
        <v>72</v>
      </c>
      <c r="O71" s="1">
        <f t="shared" si="8"/>
        <v>215.622</v>
      </c>
      <c r="P71" s="300">
        <f t="shared" si="9"/>
        <v>360</v>
      </c>
      <c r="Q71" s="1">
        <f t="shared" si="10"/>
        <v>215.622</v>
      </c>
      <c r="R71" s="281">
        <v>1.0</v>
      </c>
      <c r="S71" s="281" t="s">
        <v>1977</v>
      </c>
      <c r="T71" s="1">
        <f t="shared" si="11"/>
        <v>1</v>
      </c>
      <c r="V71" s="1" t="s">
        <v>896</v>
      </c>
      <c r="W71" s="1" t="s">
        <v>1979</v>
      </c>
    </row>
    <row r="72" ht="15.75" customHeight="1">
      <c r="A72" s="291">
        <v>46286.0</v>
      </c>
      <c r="B72" s="1">
        <f t="shared" si="1"/>
        <v>46286</v>
      </c>
      <c r="C72" s="281">
        <v>115.0</v>
      </c>
      <c r="D72" s="281">
        <v>80.0</v>
      </c>
      <c r="E72" s="1">
        <f t="shared" si="2"/>
        <v>1.4375</v>
      </c>
      <c r="F72" s="281" t="s">
        <v>1238</v>
      </c>
      <c r="G72" s="299">
        <v>0.35302083333333334</v>
      </c>
      <c r="H72" s="299">
        <v>0.42355324074074074</v>
      </c>
      <c r="I72" s="281"/>
      <c r="J72" s="300">
        <f t="shared" si="3"/>
        <v>102</v>
      </c>
      <c r="K72" s="1" t="b">
        <f t="shared" si="4"/>
        <v>0</v>
      </c>
      <c r="L72" s="1">
        <f t="shared" si="5"/>
        <v>1.65</v>
      </c>
      <c r="M72" s="1">
        <f t="shared" si="6"/>
        <v>1.2</v>
      </c>
      <c r="N72" s="300">
        <f t="shared" si="7"/>
        <v>102</v>
      </c>
      <c r="O72" s="1">
        <f t="shared" si="8"/>
        <v>250.47</v>
      </c>
      <c r="P72" s="300">
        <f t="shared" si="9"/>
        <v>510</v>
      </c>
      <c r="Q72" s="1">
        <f t="shared" si="10"/>
        <v>250.47</v>
      </c>
      <c r="R72" s="281"/>
      <c r="S72" s="281"/>
      <c r="T72" s="1">
        <f t="shared" si="11"/>
        <v>0</v>
      </c>
      <c r="V72" s="1" t="s">
        <v>899</v>
      </c>
      <c r="W72" s="1" t="s">
        <v>1980</v>
      </c>
    </row>
    <row r="73" ht="15.75" customHeight="1">
      <c r="A73" s="306">
        <v>46286.0</v>
      </c>
      <c r="B73" s="16">
        <f t="shared" si="1"/>
        <v>46286</v>
      </c>
      <c r="C73" s="16">
        <v>57.0</v>
      </c>
      <c r="D73" s="16">
        <v>39.0</v>
      </c>
      <c r="E73" s="16">
        <f t="shared" si="2"/>
        <v>1.461538462</v>
      </c>
      <c r="F73" s="16" t="s">
        <v>1238</v>
      </c>
      <c r="G73" s="304">
        <v>0.4249537037037037</v>
      </c>
      <c r="H73" s="304">
        <v>0.5388425925925926</v>
      </c>
      <c r="I73" s="16">
        <v>67.0</v>
      </c>
      <c r="J73" s="304">
        <f t="shared" si="3"/>
        <v>97</v>
      </c>
      <c r="K73" s="16" t="b">
        <f t="shared" si="4"/>
        <v>0</v>
      </c>
      <c r="L73" s="16">
        <f t="shared" si="5"/>
        <v>1.65</v>
      </c>
      <c r="M73" s="16">
        <f t="shared" si="6"/>
        <v>1.2</v>
      </c>
      <c r="N73" s="304">
        <f t="shared" si="7"/>
        <v>97</v>
      </c>
      <c r="O73" s="16">
        <f t="shared" si="8"/>
        <v>124.146</v>
      </c>
      <c r="P73" s="304">
        <f t="shared" si="9"/>
        <v>485</v>
      </c>
      <c r="Q73" s="16">
        <f t="shared" si="10"/>
        <v>124.146</v>
      </c>
      <c r="R73" s="16"/>
      <c r="S73" s="16"/>
      <c r="T73" s="16">
        <f t="shared" si="11"/>
        <v>0</v>
      </c>
      <c r="U73" s="16" t="s">
        <v>1981</v>
      </c>
      <c r="V73" s="1" t="s">
        <v>1030</v>
      </c>
      <c r="W73" s="1" t="s">
        <v>1982</v>
      </c>
    </row>
    <row r="74" ht="15.75" customHeight="1">
      <c r="A74" s="291">
        <v>46286.0</v>
      </c>
      <c r="B74" s="1">
        <f t="shared" si="1"/>
        <v>46286</v>
      </c>
      <c r="C74" s="281">
        <v>52.0</v>
      </c>
      <c r="D74" s="281">
        <v>35.0</v>
      </c>
      <c r="E74" s="1">
        <f t="shared" si="2"/>
        <v>1.485714286</v>
      </c>
      <c r="F74" s="281" t="s">
        <v>1238</v>
      </c>
      <c r="G74" s="299">
        <v>0.590787037037037</v>
      </c>
      <c r="H74" s="299">
        <v>0.6241087962962963</v>
      </c>
      <c r="I74" s="281"/>
      <c r="J74" s="300">
        <f t="shared" si="3"/>
        <v>48</v>
      </c>
      <c r="K74" s="1" t="b">
        <f t="shared" si="4"/>
        <v>0</v>
      </c>
      <c r="L74" s="1">
        <f t="shared" si="5"/>
        <v>1.65</v>
      </c>
      <c r="M74" s="1">
        <f t="shared" si="6"/>
        <v>1.2</v>
      </c>
      <c r="N74" s="300">
        <f t="shared" si="7"/>
        <v>48</v>
      </c>
      <c r="O74" s="1">
        <f t="shared" si="8"/>
        <v>113.256</v>
      </c>
      <c r="P74" s="300">
        <f t="shared" si="9"/>
        <v>240</v>
      </c>
      <c r="Q74" s="1">
        <f t="shared" si="10"/>
        <v>113.256</v>
      </c>
      <c r="R74" s="281"/>
      <c r="S74" s="281"/>
      <c r="T74" s="1">
        <f t="shared" si="11"/>
        <v>0</v>
      </c>
      <c r="V74" s="1" t="s">
        <v>1983</v>
      </c>
      <c r="W74" s="1" t="s">
        <v>1984</v>
      </c>
    </row>
    <row r="75" ht="15.75" customHeight="1">
      <c r="A75" s="291">
        <v>46287.0</v>
      </c>
      <c r="B75" s="1">
        <f t="shared" si="1"/>
        <v>46287</v>
      </c>
      <c r="C75" s="281">
        <v>58.0</v>
      </c>
      <c r="D75" s="281">
        <v>42.0</v>
      </c>
      <c r="E75" s="1">
        <f t="shared" si="2"/>
        <v>1.380952381</v>
      </c>
      <c r="F75" s="281" t="s">
        <v>1238</v>
      </c>
      <c r="G75" s="282">
        <v>0.3114351851851852</v>
      </c>
      <c r="H75" s="282">
        <v>0.35216435185185185</v>
      </c>
      <c r="I75" s="281"/>
      <c r="J75" s="292">
        <f t="shared" si="3"/>
        <v>59</v>
      </c>
      <c r="K75" s="1" t="b">
        <f t="shared" si="4"/>
        <v>0</v>
      </c>
      <c r="L75" s="1">
        <f t="shared" si="5"/>
        <v>1.65</v>
      </c>
      <c r="M75" s="1">
        <f t="shared" si="6"/>
        <v>1.2</v>
      </c>
      <c r="N75" s="292">
        <f t="shared" si="7"/>
        <v>59</v>
      </c>
      <c r="O75" s="1">
        <f t="shared" si="8"/>
        <v>126.324</v>
      </c>
      <c r="P75" s="292">
        <f t="shared" si="9"/>
        <v>295</v>
      </c>
      <c r="Q75" s="1">
        <f t="shared" si="10"/>
        <v>126.324</v>
      </c>
      <c r="R75" s="281"/>
      <c r="S75" s="281"/>
      <c r="T75" s="1">
        <f t="shared" si="11"/>
        <v>1</v>
      </c>
      <c r="V75" s="1" t="s">
        <v>1569</v>
      </c>
      <c r="W75" s="1" t="s">
        <v>1986</v>
      </c>
    </row>
    <row r="76" ht="15.75" customHeight="1">
      <c r="A76" s="291">
        <v>46287.0</v>
      </c>
      <c r="B76" s="1">
        <f t="shared" si="1"/>
        <v>46287</v>
      </c>
      <c r="C76" s="281">
        <v>63.0</v>
      </c>
      <c r="D76" s="281">
        <v>35.0</v>
      </c>
      <c r="E76" s="1">
        <f t="shared" si="2"/>
        <v>1.8</v>
      </c>
      <c r="F76" s="281" t="s">
        <v>1238</v>
      </c>
      <c r="G76" s="282">
        <v>0.3044675925925926</v>
      </c>
      <c r="H76" s="282">
        <v>0.35224537037037035</v>
      </c>
      <c r="I76" s="281"/>
      <c r="J76" s="292">
        <f t="shared" si="3"/>
        <v>69</v>
      </c>
      <c r="K76" s="1" t="b">
        <f t="shared" si="4"/>
        <v>0</v>
      </c>
      <c r="L76" s="1">
        <f t="shared" si="5"/>
        <v>1.65</v>
      </c>
      <c r="M76" s="1">
        <f t="shared" si="6"/>
        <v>1.2</v>
      </c>
      <c r="N76" s="292">
        <f t="shared" si="7"/>
        <v>69</v>
      </c>
      <c r="O76" s="1">
        <f t="shared" si="8"/>
        <v>137.214</v>
      </c>
      <c r="P76" s="292">
        <f t="shared" si="9"/>
        <v>345</v>
      </c>
      <c r="Q76" s="1">
        <f t="shared" si="10"/>
        <v>137.214</v>
      </c>
      <c r="R76" s="281"/>
      <c r="S76" s="281"/>
      <c r="T76" s="1">
        <f t="shared" si="11"/>
        <v>0</v>
      </c>
      <c r="V76" s="1" t="s">
        <v>902</v>
      </c>
      <c r="W76" s="1" t="s">
        <v>1988</v>
      </c>
    </row>
    <row r="77" ht="15.75" customHeight="1">
      <c r="A77" s="291">
        <v>46287.0</v>
      </c>
      <c r="B77" s="1">
        <f t="shared" si="1"/>
        <v>46287</v>
      </c>
      <c r="C77" s="281">
        <v>98.0</v>
      </c>
      <c r="D77" s="281">
        <v>74.0</v>
      </c>
      <c r="E77" s="1">
        <f t="shared" si="2"/>
        <v>1.324324324</v>
      </c>
      <c r="F77" s="281" t="s">
        <v>1238</v>
      </c>
      <c r="G77" s="282">
        <v>0.3827083333333333</v>
      </c>
      <c r="H77" s="282">
        <v>0.4365625</v>
      </c>
      <c r="I77" s="281"/>
      <c r="J77" s="292">
        <f t="shared" si="3"/>
        <v>78</v>
      </c>
      <c r="K77" s="1" t="b">
        <f t="shared" si="4"/>
        <v>0</v>
      </c>
      <c r="L77" s="1">
        <f t="shared" si="5"/>
        <v>1.65</v>
      </c>
      <c r="M77" s="1">
        <f t="shared" si="6"/>
        <v>1.2</v>
      </c>
      <c r="N77" s="292">
        <f t="shared" si="7"/>
        <v>78</v>
      </c>
      <c r="O77" s="1">
        <f t="shared" si="8"/>
        <v>213.444</v>
      </c>
      <c r="P77" s="292">
        <f t="shared" si="9"/>
        <v>390</v>
      </c>
      <c r="Q77" s="1">
        <f t="shared" si="10"/>
        <v>213.444</v>
      </c>
      <c r="R77" s="281"/>
      <c r="S77" s="281"/>
      <c r="T77" s="1">
        <f t="shared" si="11"/>
        <v>0</v>
      </c>
      <c r="V77" s="1" t="s">
        <v>904</v>
      </c>
      <c r="W77" s="1" t="s">
        <v>1991</v>
      </c>
    </row>
    <row r="78" ht="15.75" customHeight="1">
      <c r="A78" s="291">
        <v>46287.0</v>
      </c>
      <c r="B78" s="1">
        <f t="shared" si="1"/>
        <v>46287</v>
      </c>
      <c r="C78" s="281">
        <v>58.0</v>
      </c>
      <c r="D78" s="281">
        <v>36.0</v>
      </c>
      <c r="E78" s="1">
        <f t="shared" si="2"/>
        <v>1.611111111</v>
      </c>
      <c r="F78" s="281" t="s">
        <v>1238</v>
      </c>
      <c r="G78" s="282">
        <v>0.43802083333333336</v>
      </c>
      <c r="H78" s="282">
        <v>0.5173726851851852</v>
      </c>
      <c r="I78" s="281">
        <v>71.0</v>
      </c>
      <c r="J78" s="292">
        <f t="shared" si="3"/>
        <v>43</v>
      </c>
      <c r="K78" s="1" t="b">
        <f t="shared" si="4"/>
        <v>0</v>
      </c>
      <c r="L78" s="1">
        <f t="shared" si="5"/>
        <v>1.65</v>
      </c>
      <c r="M78" s="1">
        <f t="shared" si="6"/>
        <v>1.2</v>
      </c>
      <c r="N78" s="292">
        <f t="shared" si="7"/>
        <v>43</v>
      </c>
      <c r="O78" s="1">
        <f t="shared" si="8"/>
        <v>126.324</v>
      </c>
      <c r="P78" s="292">
        <f t="shared" si="9"/>
        <v>215</v>
      </c>
      <c r="Q78" s="1">
        <f t="shared" si="10"/>
        <v>126.324</v>
      </c>
      <c r="R78" s="281"/>
      <c r="S78" s="281"/>
      <c r="T78" s="1">
        <f t="shared" si="11"/>
        <v>0</v>
      </c>
      <c r="U78" s="16" t="s">
        <v>1454</v>
      </c>
      <c r="V78" s="1" t="s">
        <v>1034</v>
      </c>
      <c r="W78" s="1" t="s">
        <v>1994</v>
      </c>
    </row>
    <row r="79" ht="15.75" customHeight="1">
      <c r="A79" s="291">
        <v>46287.0</v>
      </c>
      <c r="B79" s="1">
        <f t="shared" si="1"/>
        <v>46287</v>
      </c>
      <c r="C79" s="281">
        <v>36.0</v>
      </c>
      <c r="D79" s="281">
        <v>30.0</v>
      </c>
      <c r="E79" s="1">
        <f t="shared" si="2"/>
        <v>1.2</v>
      </c>
      <c r="F79" s="281" t="s">
        <v>1238</v>
      </c>
      <c r="G79" s="282">
        <v>0.5175578703703704</v>
      </c>
      <c r="H79" s="282">
        <v>0.5438773148148148</v>
      </c>
      <c r="I79" s="281"/>
      <c r="J79" s="292">
        <f t="shared" si="3"/>
        <v>38</v>
      </c>
      <c r="K79" s="1" t="b">
        <f t="shared" si="4"/>
        <v>0</v>
      </c>
      <c r="L79" s="1">
        <f t="shared" si="5"/>
        <v>1.65</v>
      </c>
      <c r="M79" s="1">
        <f t="shared" si="6"/>
        <v>1.2</v>
      </c>
      <c r="N79" s="292">
        <f t="shared" si="7"/>
        <v>38</v>
      </c>
      <c r="O79" s="1">
        <f t="shared" si="8"/>
        <v>78.408</v>
      </c>
      <c r="P79" s="292">
        <f t="shared" si="9"/>
        <v>190</v>
      </c>
      <c r="Q79" s="1">
        <f t="shared" si="10"/>
        <v>78.408</v>
      </c>
      <c r="R79" s="281"/>
      <c r="S79" s="281"/>
      <c r="T79" s="1">
        <f t="shared" si="11"/>
        <v>0</v>
      </c>
      <c r="V79" s="1" t="s">
        <v>1995</v>
      </c>
      <c r="W79" s="1" t="s">
        <v>1996</v>
      </c>
    </row>
    <row r="80" ht="15.75" customHeight="1">
      <c r="A80" s="291">
        <v>46287.0</v>
      </c>
      <c r="B80" s="1">
        <f t="shared" si="1"/>
        <v>46287</v>
      </c>
      <c r="C80" s="281">
        <v>32.0</v>
      </c>
      <c r="D80" s="281">
        <v>27.0</v>
      </c>
      <c r="E80" s="1">
        <f t="shared" si="2"/>
        <v>1.185185185</v>
      </c>
      <c r="F80" s="281" t="s">
        <v>1238</v>
      </c>
      <c r="G80" s="282">
        <v>0.08984953703703703</v>
      </c>
      <c r="H80" s="282">
        <v>0.1169675925925926</v>
      </c>
      <c r="I80" s="281"/>
      <c r="J80" s="292">
        <f t="shared" si="3"/>
        <v>39</v>
      </c>
      <c r="K80" s="1" t="b">
        <f t="shared" si="4"/>
        <v>0</v>
      </c>
      <c r="L80" s="1">
        <f t="shared" si="5"/>
        <v>1.65</v>
      </c>
      <c r="M80" s="1">
        <f t="shared" si="6"/>
        <v>1.2</v>
      </c>
      <c r="N80" s="292">
        <f t="shared" si="7"/>
        <v>39</v>
      </c>
      <c r="O80" s="1">
        <f t="shared" si="8"/>
        <v>69.696</v>
      </c>
      <c r="P80" s="292">
        <f t="shared" si="9"/>
        <v>195</v>
      </c>
      <c r="Q80" s="1">
        <f t="shared" si="10"/>
        <v>69.696</v>
      </c>
      <c r="R80" s="281"/>
      <c r="S80" s="281"/>
      <c r="T80" s="1">
        <f t="shared" si="11"/>
        <v>0</v>
      </c>
      <c r="V80" s="1" t="s">
        <v>1040</v>
      </c>
      <c r="W80" s="1" t="s">
        <v>1997</v>
      </c>
    </row>
    <row r="81" ht="15.75" customHeight="1">
      <c r="A81" s="291">
        <v>46288.0</v>
      </c>
      <c r="B81" s="1">
        <f t="shared" si="1"/>
        <v>46288</v>
      </c>
      <c r="C81" s="281">
        <v>45.0</v>
      </c>
      <c r="D81" s="281">
        <v>37.0</v>
      </c>
      <c r="E81" s="1">
        <f t="shared" si="2"/>
        <v>1.216216216</v>
      </c>
      <c r="F81" s="281" t="s">
        <v>1238</v>
      </c>
      <c r="G81" s="282">
        <v>0.3106712962962963</v>
      </c>
      <c r="H81" s="282">
        <v>0.3471296296296296</v>
      </c>
      <c r="I81" s="281"/>
      <c r="J81" s="292">
        <f t="shared" si="3"/>
        <v>53</v>
      </c>
      <c r="K81" s="1" t="b">
        <f t="shared" si="4"/>
        <v>0</v>
      </c>
      <c r="L81" s="1">
        <f t="shared" si="5"/>
        <v>1.65</v>
      </c>
      <c r="M81" s="1">
        <f t="shared" si="6"/>
        <v>1.2</v>
      </c>
      <c r="N81" s="292">
        <f t="shared" si="7"/>
        <v>53</v>
      </c>
      <c r="O81" s="1">
        <f t="shared" si="8"/>
        <v>98.01</v>
      </c>
      <c r="P81" s="292">
        <f t="shared" si="9"/>
        <v>265</v>
      </c>
      <c r="Q81" s="1">
        <f t="shared" si="10"/>
        <v>98.01</v>
      </c>
      <c r="R81" s="281"/>
      <c r="S81" s="281"/>
      <c r="T81" s="1">
        <f t="shared" si="11"/>
        <v>1</v>
      </c>
      <c r="V81" s="1" t="s">
        <v>1174</v>
      </c>
      <c r="W81" s="1" t="s">
        <v>1998</v>
      </c>
    </row>
    <row r="82" ht="15.75" customHeight="1">
      <c r="A82" s="291">
        <v>46288.0</v>
      </c>
      <c r="B82" s="1">
        <f t="shared" si="1"/>
        <v>46288</v>
      </c>
      <c r="C82" s="281">
        <v>43.0</v>
      </c>
      <c r="D82" s="281">
        <v>23.0</v>
      </c>
      <c r="E82" s="1">
        <f t="shared" si="2"/>
        <v>1.869565217</v>
      </c>
      <c r="F82" s="281" t="s">
        <v>1238</v>
      </c>
      <c r="G82" s="282">
        <v>0.34726851851851853</v>
      </c>
      <c r="H82" s="282">
        <v>0.3678125</v>
      </c>
      <c r="I82" s="281"/>
      <c r="J82" s="292">
        <f t="shared" si="3"/>
        <v>30</v>
      </c>
      <c r="K82" s="1" t="b">
        <f t="shared" si="4"/>
        <v>0</v>
      </c>
      <c r="L82" s="1">
        <f t="shared" si="5"/>
        <v>1.65</v>
      </c>
      <c r="M82" s="1">
        <f t="shared" si="6"/>
        <v>1.2</v>
      </c>
      <c r="N82" s="292">
        <f t="shared" si="7"/>
        <v>30</v>
      </c>
      <c r="O82" s="1">
        <f t="shared" si="8"/>
        <v>93.654</v>
      </c>
      <c r="P82" s="292">
        <f t="shared" si="9"/>
        <v>150</v>
      </c>
      <c r="Q82" s="1">
        <f t="shared" si="10"/>
        <v>93.654</v>
      </c>
      <c r="R82" s="281"/>
      <c r="S82" s="281"/>
      <c r="T82" s="1">
        <f t="shared" si="11"/>
        <v>0</v>
      </c>
      <c r="V82" s="1" t="s">
        <v>1177</v>
      </c>
      <c r="W82" s="1" t="s">
        <v>2001</v>
      </c>
    </row>
    <row r="83" ht="15.75" customHeight="1">
      <c r="A83" s="291">
        <v>46288.0</v>
      </c>
      <c r="B83" s="1">
        <f t="shared" si="1"/>
        <v>46288</v>
      </c>
      <c r="C83" s="281">
        <v>102.0</v>
      </c>
      <c r="D83" s="281">
        <v>63.0</v>
      </c>
      <c r="E83" s="1">
        <f t="shared" si="2"/>
        <v>1.619047619</v>
      </c>
      <c r="F83" s="281" t="s">
        <v>1238</v>
      </c>
      <c r="G83" s="282">
        <v>0.36873842592592593</v>
      </c>
      <c r="H83" s="282">
        <v>0.43743055555555554</v>
      </c>
      <c r="I83" s="281"/>
      <c r="J83" s="292">
        <f t="shared" si="3"/>
        <v>99</v>
      </c>
      <c r="K83" s="1" t="b">
        <f t="shared" si="4"/>
        <v>0</v>
      </c>
      <c r="L83" s="1">
        <f t="shared" si="5"/>
        <v>1.65</v>
      </c>
      <c r="M83" s="1">
        <f t="shared" si="6"/>
        <v>1.2</v>
      </c>
      <c r="N83" s="292">
        <f t="shared" si="7"/>
        <v>99</v>
      </c>
      <c r="O83" s="1">
        <f t="shared" si="8"/>
        <v>222.156</v>
      </c>
      <c r="P83" s="292">
        <f t="shared" si="9"/>
        <v>495</v>
      </c>
      <c r="Q83" s="1">
        <f t="shared" si="10"/>
        <v>222.156</v>
      </c>
      <c r="R83" s="281"/>
      <c r="S83" s="281"/>
      <c r="T83" s="1">
        <f t="shared" si="11"/>
        <v>0</v>
      </c>
      <c r="V83" s="1" t="s">
        <v>1179</v>
      </c>
      <c r="W83" s="1" t="s">
        <v>2002</v>
      </c>
    </row>
    <row r="84" ht="15.75" customHeight="1">
      <c r="A84" s="291">
        <v>46288.0</v>
      </c>
      <c r="B84" s="1">
        <f t="shared" si="1"/>
        <v>46288</v>
      </c>
      <c r="C84" s="281">
        <v>37.0</v>
      </c>
      <c r="D84" s="281">
        <v>29.0</v>
      </c>
      <c r="E84" s="1">
        <f t="shared" si="2"/>
        <v>1.275862069</v>
      </c>
      <c r="F84" s="281" t="s">
        <v>811</v>
      </c>
      <c r="G84" s="282">
        <v>0.5115509259259259</v>
      </c>
      <c r="H84" s="282">
        <v>0.5437962962962963</v>
      </c>
      <c r="I84" s="281"/>
      <c r="J84" s="292">
        <f t="shared" si="3"/>
        <v>46</v>
      </c>
      <c r="K84" s="1" t="b">
        <f t="shared" si="4"/>
        <v>0</v>
      </c>
      <c r="L84" s="1">
        <f t="shared" si="5"/>
        <v>1.65</v>
      </c>
      <c r="M84" s="1">
        <f t="shared" si="6"/>
        <v>1</v>
      </c>
      <c r="N84" s="292">
        <f t="shared" si="7"/>
        <v>46</v>
      </c>
      <c r="O84" s="1">
        <f t="shared" si="8"/>
        <v>67.155</v>
      </c>
      <c r="P84" s="292">
        <f t="shared" si="9"/>
        <v>230</v>
      </c>
      <c r="Q84" s="1">
        <f t="shared" si="10"/>
        <v>67.155</v>
      </c>
      <c r="R84" s="281"/>
      <c r="S84" s="281"/>
      <c r="T84" s="1">
        <f t="shared" si="11"/>
        <v>0</v>
      </c>
      <c r="V84" s="1" t="s">
        <v>2003</v>
      </c>
      <c r="W84" s="1" t="s">
        <v>2004</v>
      </c>
    </row>
    <row r="85" ht="15.75" customHeight="1">
      <c r="A85" s="291">
        <v>46288.0</v>
      </c>
      <c r="B85" s="1">
        <f t="shared" si="1"/>
        <v>46288</v>
      </c>
      <c r="C85" s="281">
        <v>84.0</v>
      </c>
      <c r="D85" s="281">
        <v>30.0</v>
      </c>
      <c r="E85" s="1">
        <f t="shared" si="2"/>
        <v>2.8</v>
      </c>
      <c r="F85" s="281" t="s">
        <v>811</v>
      </c>
      <c r="G85" s="282">
        <v>0.04420138888888889</v>
      </c>
      <c r="H85" s="282">
        <v>0.08530092592592593</v>
      </c>
      <c r="I85" s="281"/>
      <c r="J85" s="292">
        <f t="shared" si="3"/>
        <v>59</v>
      </c>
      <c r="K85" s="1" t="b">
        <f t="shared" si="4"/>
        <v>0</v>
      </c>
      <c r="L85" s="1">
        <f t="shared" si="5"/>
        <v>1.16</v>
      </c>
      <c r="M85" s="1">
        <f t="shared" si="6"/>
        <v>1</v>
      </c>
      <c r="N85" s="292">
        <f t="shared" si="7"/>
        <v>59</v>
      </c>
      <c r="O85" s="1">
        <f t="shared" si="8"/>
        <v>107.184</v>
      </c>
      <c r="P85" s="292">
        <f t="shared" si="9"/>
        <v>295</v>
      </c>
      <c r="Q85" s="1">
        <f t="shared" si="10"/>
        <v>107.184</v>
      </c>
      <c r="R85" s="281"/>
      <c r="S85" s="281"/>
      <c r="T85" s="1">
        <f t="shared" si="11"/>
        <v>0</v>
      </c>
      <c r="V85" s="1" t="s">
        <v>1306</v>
      </c>
      <c r="W85" s="1" t="s">
        <v>2006</v>
      </c>
    </row>
    <row r="86" ht="15.75" customHeight="1">
      <c r="A86" s="291">
        <v>46288.0</v>
      </c>
      <c r="B86" s="1">
        <f t="shared" si="1"/>
        <v>46288</v>
      </c>
      <c r="C86" s="281">
        <v>40.0</v>
      </c>
      <c r="D86" s="281">
        <v>29.0</v>
      </c>
      <c r="E86" s="1">
        <f t="shared" si="2"/>
        <v>1.379310345</v>
      </c>
      <c r="F86" s="281" t="s">
        <v>811</v>
      </c>
      <c r="G86" s="282">
        <v>0.09064814814814814</v>
      </c>
      <c r="H86" s="282">
        <v>0.1180324074074074</v>
      </c>
      <c r="I86" s="281"/>
      <c r="J86" s="292">
        <f t="shared" si="3"/>
        <v>39</v>
      </c>
      <c r="K86" s="1" t="b">
        <f t="shared" si="4"/>
        <v>0</v>
      </c>
      <c r="L86" s="1">
        <f t="shared" si="5"/>
        <v>1.65</v>
      </c>
      <c r="M86" s="1">
        <f t="shared" si="6"/>
        <v>1</v>
      </c>
      <c r="N86" s="292">
        <f t="shared" si="7"/>
        <v>39</v>
      </c>
      <c r="O86" s="1">
        <f t="shared" si="8"/>
        <v>72.6</v>
      </c>
      <c r="P86" s="292">
        <f t="shared" si="9"/>
        <v>195</v>
      </c>
      <c r="Q86" s="1">
        <f t="shared" si="10"/>
        <v>72.6</v>
      </c>
      <c r="R86" s="281"/>
      <c r="S86" s="281"/>
      <c r="T86" s="1">
        <f t="shared" si="11"/>
        <v>0</v>
      </c>
      <c r="V86" s="1" t="s">
        <v>2007</v>
      </c>
      <c r="W86" s="1" t="s">
        <v>2008</v>
      </c>
    </row>
    <row r="87" ht="15.75" customHeight="1">
      <c r="A87" s="291">
        <v>46290.0</v>
      </c>
      <c r="B87" s="1">
        <f t="shared" si="1"/>
        <v>46290</v>
      </c>
      <c r="C87" s="281">
        <v>31.0</v>
      </c>
      <c r="D87" s="281">
        <v>26.0</v>
      </c>
      <c r="E87" s="1">
        <f t="shared" si="2"/>
        <v>1.192307692</v>
      </c>
      <c r="F87" s="281" t="s">
        <v>1238</v>
      </c>
      <c r="G87" s="282">
        <v>0.31666666666666665</v>
      </c>
      <c r="H87" s="282">
        <v>0.33819444444444446</v>
      </c>
      <c r="I87" s="281"/>
      <c r="J87" s="292">
        <f t="shared" si="3"/>
        <v>31</v>
      </c>
      <c r="K87" s="1" t="b">
        <f t="shared" si="4"/>
        <v>0</v>
      </c>
      <c r="L87" s="1">
        <f t="shared" si="5"/>
        <v>1.65</v>
      </c>
      <c r="M87" s="1">
        <f t="shared" si="6"/>
        <v>1.2</v>
      </c>
      <c r="N87" s="292">
        <f t="shared" si="7"/>
        <v>31</v>
      </c>
      <c r="O87" s="1">
        <f t="shared" si="8"/>
        <v>67.518</v>
      </c>
      <c r="P87" s="292">
        <f t="shared" si="9"/>
        <v>155</v>
      </c>
      <c r="Q87" s="1">
        <f t="shared" si="10"/>
        <v>67.518</v>
      </c>
      <c r="R87" s="281">
        <v>2.0</v>
      </c>
      <c r="S87" s="281" t="s">
        <v>2009</v>
      </c>
      <c r="T87" s="1">
        <f t="shared" si="11"/>
        <v>1</v>
      </c>
      <c r="V87" s="1" t="s">
        <v>917</v>
      </c>
      <c r="W87" s="1" t="s">
        <v>2010</v>
      </c>
    </row>
    <row r="88" ht="15.75" customHeight="1">
      <c r="A88" s="291">
        <v>46290.0</v>
      </c>
      <c r="B88" s="1">
        <f t="shared" si="1"/>
        <v>46290</v>
      </c>
      <c r="C88" s="281">
        <v>6.0</v>
      </c>
      <c r="D88" s="281">
        <v>4.0</v>
      </c>
      <c r="E88" s="1">
        <f t="shared" si="2"/>
        <v>1.5</v>
      </c>
      <c r="F88" s="281" t="s">
        <v>1238</v>
      </c>
      <c r="G88" s="282">
        <v>0.3173611111111111</v>
      </c>
      <c r="H88" s="282">
        <v>0.33819444444444446</v>
      </c>
      <c r="I88" s="281"/>
      <c r="J88" s="292">
        <f t="shared" si="3"/>
        <v>30</v>
      </c>
      <c r="K88" s="1" t="b">
        <f t="shared" si="4"/>
        <v>1</v>
      </c>
      <c r="L88" s="1">
        <f t="shared" si="5"/>
        <v>1</v>
      </c>
      <c r="M88" s="1">
        <f t="shared" si="6"/>
        <v>1.2</v>
      </c>
      <c r="N88" s="292">
        <f t="shared" si="7"/>
        <v>30</v>
      </c>
      <c r="O88" s="1">
        <f t="shared" si="8"/>
        <v>7.92</v>
      </c>
      <c r="P88" s="292">
        <f t="shared" si="9"/>
        <v>150</v>
      </c>
      <c r="Q88" s="1">
        <f t="shared" si="10"/>
        <v>7.92</v>
      </c>
      <c r="R88" s="281"/>
      <c r="S88" s="281"/>
      <c r="T88" s="1">
        <f t="shared" si="11"/>
        <v>0</v>
      </c>
      <c r="V88" s="1" t="s">
        <v>1193</v>
      </c>
      <c r="W88" s="1" t="s">
        <v>2012</v>
      </c>
    </row>
    <row r="89" ht="15.75" customHeight="1">
      <c r="A89" s="291">
        <v>46290.0</v>
      </c>
      <c r="B89" s="1">
        <f t="shared" si="1"/>
        <v>46290</v>
      </c>
      <c r="C89" s="281">
        <v>35.0</v>
      </c>
      <c r="D89" s="281">
        <v>28.0</v>
      </c>
      <c r="E89" s="1">
        <f t="shared" si="2"/>
        <v>1.25</v>
      </c>
      <c r="F89" s="281" t="s">
        <v>1238</v>
      </c>
      <c r="G89" s="282">
        <v>0.33819444444444446</v>
      </c>
      <c r="H89" s="282">
        <v>0.3638888888888889</v>
      </c>
      <c r="I89" s="281"/>
      <c r="J89" s="292">
        <f t="shared" si="3"/>
        <v>37</v>
      </c>
      <c r="K89" s="1" t="b">
        <f t="shared" si="4"/>
        <v>0</v>
      </c>
      <c r="L89" s="1">
        <f t="shared" si="5"/>
        <v>1.65</v>
      </c>
      <c r="M89" s="1">
        <f t="shared" si="6"/>
        <v>1.2</v>
      </c>
      <c r="N89" s="292">
        <f t="shared" si="7"/>
        <v>37</v>
      </c>
      <c r="O89" s="1">
        <f t="shared" si="8"/>
        <v>76.23</v>
      </c>
      <c r="P89" s="292">
        <f t="shared" si="9"/>
        <v>185</v>
      </c>
      <c r="Q89" s="1">
        <f t="shared" si="10"/>
        <v>76.23</v>
      </c>
      <c r="R89" s="281"/>
      <c r="S89" s="281"/>
      <c r="T89" s="1">
        <f t="shared" si="11"/>
        <v>0</v>
      </c>
      <c r="V89" s="1" t="s">
        <v>1046</v>
      </c>
      <c r="W89" s="1" t="s">
        <v>2013</v>
      </c>
    </row>
    <row r="90" ht="15.75" customHeight="1">
      <c r="A90" s="291">
        <v>46290.0</v>
      </c>
      <c r="B90" s="1">
        <f t="shared" si="1"/>
        <v>46290</v>
      </c>
      <c r="C90" s="281">
        <v>71.0</v>
      </c>
      <c r="D90" s="281">
        <v>23.0</v>
      </c>
      <c r="E90" s="1">
        <f t="shared" si="2"/>
        <v>3.086956522</v>
      </c>
      <c r="F90" s="281" t="s">
        <v>1238</v>
      </c>
      <c r="G90" s="282">
        <v>0.3645833333333333</v>
      </c>
      <c r="H90" s="282">
        <v>0.675</v>
      </c>
      <c r="I90" s="281">
        <v>200.0</v>
      </c>
      <c r="J90" s="292">
        <f t="shared" si="3"/>
        <v>247</v>
      </c>
      <c r="K90" s="1" t="b">
        <f t="shared" si="4"/>
        <v>0</v>
      </c>
      <c r="L90" s="1">
        <f t="shared" si="5"/>
        <v>1.05</v>
      </c>
      <c r="M90" s="1">
        <f t="shared" si="6"/>
        <v>1.2</v>
      </c>
      <c r="N90" s="292">
        <f t="shared" si="7"/>
        <v>247</v>
      </c>
      <c r="O90" s="1">
        <f t="shared" si="8"/>
        <v>98.406</v>
      </c>
      <c r="P90" s="292">
        <f t="shared" si="9"/>
        <v>1235</v>
      </c>
      <c r="Q90" s="1">
        <f t="shared" si="10"/>
        <v>98.406</v>
      </c>
      <c r="R90" s="281"/>
      <c r="S90" s="281"/>
      <c r="T90" s="1">
        <f t="shared" si="11"/>
        <v>0</v>
      </c>
      <c r="U90" s="68" t="s">
        <v>2014</v>
      </c>
      <c r="V90" s="1" t="s">
        <v>1048</v>
      </c>
      <c r="W90" s="1" t="s">
        <v>2015</v>
      </c>
    </row>
    <row r="91" ht="15.75" customHeight="1">
      <c r="A91" s="291">
        <v>46290.0</v>
      </c>
      <c r="B91" s="1">
        <f t="shared" si="1"/>
        <v>46290</v>
      </c>
      <c r="C91" s="281">
        <v>189.0</v>
      </c>
      <c r="D91" s="281">
        <v>58.0</v>
      </c>
      <c r="E91" s="1">
        <f t="shared" si="2"/>
        <v>3.25862069</v>
      </c>
      <c r="F91" s="281" t="s">
        <v>1238</v>
      </c>
      <c r="G91" s="282">
        <v>0.3993055555555556</v>
      </c>
      <c r="H91" s="282">
        <v>0.675</v>
      </c>
      <c r="I91" s="281">
        <v>60.0</v>
      </c>
      <c r="J91" s="292">
        <f t="shared" si="3"/>
        <v>337</v>
      </c>
      <c r="K91" s="1" t="b">
        <f t="shared" si="4"/>
        <v>0</v>
      </c>
      <c r="L91" s="1">
        <f t="shared" si="5"/>
        <v>0.95</v>
      </c>
      <c r="M91" s="1">
        <f t="shared" si="6"/>
        <v>1.2</v>
      </c>
      <c r="N91" s="292">
        <f t="shared" si="7"/>
        <v>337</v>
      </c>
      <c r="O91" s="1">
        <f t="shared" si="8"/>
        <v>237.006</v>
      </c>
      <c r="P91" s="292">
        <f t="shared" si="9"/>
        <v>1685</v>
      </c>
      <c r="Q91" s="1">
        <f t="shared" si="10"/>
        <v>237.006</v>
      </c>
      <c r="R91" s="281"/>
      <c r="S91" s="281"/>
      <c r="T91" s="1">
        <f t="shared" si="11"/>
        <v>0</v>
      </c>
      <c r="U91" s="68" t="s">
        <v>2016</v>
      </c>
      <c r="V91" s="1" t="s">
        <v>919</v>
      </c>
      <c r="W91" s="1" t="s">
        <v>2017</v>
      </c>
    </row>
    <row r="92" ht="15.75" customHeight="1">
      <c r="A92" s="291">
        <v>46290.0</v>
      </c>
      <c r="B92" s="1">
        <f t="shared" si="1"/>
        <v>46290</v>
      </c>
      <c r="C92" s="281">
        <v>30.0</v>
      </c>
      <c r="D92" s="281">
        <v>25.0</v>
      </c>
      <c r="E92" s="1">
        <f t="shared" si="2"/>
        <v>1.2</v>
      </c>
      <c r="F92" s="281" t="s">
        <v>811</v>
      </c>
      <c r="G92" s="282">
        <v>0.5097222222222222</v>
      </c>
      <c r="H92" s="282">
        <v>0.5340277777777778</v>
      </c>
      <c r="I92" s="281"/>
      <c r="J92" s="292">
        <f t="shared" si="3"/>
        <v>35</v>
      </c>
      <c r="K92" s="1" t="b">
        <f t="shared" si="4"/>
        <v>0</v>
      </c>
      <c r="L92" s="1">
        <f t="shared" si="5"/>
        <v>1.65</v>
      </c>
      <c r="M92" s="1">
        <f t="shared" si="6"/>
        <v>1</v>
      </c>
      <c r="N92" s="292">
        <f t="shared" si="7"/>
        <v>35</v>
      </c>
      <c r="O92" s="1">
        <f t="shared" si="8"/>
        <v>54.45</v>
      </c>
      <c r="P92" s="292">
        <f t="shared" si="9"/>
        <v>175</v>
      </c>
      <c r="Q92" s="1">
        <f t="shared" si="10"/>
        <v>54.45</v>
      </c>
      <c r="R92" s="281"/>
      <c r="S92" s="281"/>
      <c r="T92" s="1">
        <f t="shared" si="11"/>
        <v>0</v>
      </c>
      <c r="V92" s="1" t="s">
        <v>2018</v>
      </c>
      <c r="W92" s="1" t="s">
        <v>2019</v>
      </c>
    </row>
    <row r="93" ht="15.75" customHeight="1">
      <c r="A93" s="291">
        <v>46290.0</v>
      </c>
      <c r="B93" s="1">
        <f t="shared" si="1"/>
        <v>46290</v>
      </c>
      <c r="C93" s="281">
        <v>55.0</v>
      </c>
      <c r="D93" s="281">
        <v>27.0</v>
      </c>
      <c r="E93" s="1">
        <f t="shared" si="2"/>
        <v>2.037037037</v>
      </c>
      <c r="F93" s="281" t="s">
        <v>811</v>
      </c>
      <c r="G93" s="282">
        <v>0.5909722222222222</v>
      </c>
      <c r="H93" s="282">
        <v>0.625</v>
      </c>
      <c r="I93" s="281"/>
      <c r="J93" s="292">
        <f t="shared" si="3"/>
        <v>49</v>
      </c>
      <c r="K93" s="1" t="b">
        <f t="shared" si="4"/>
        <v>0</v>
      </c>
      <c r="L93" s="1">
        <f t="shared" si="5"/>
        <v>1.25</v>
      </c>
      <c r="M93" s="1">
        <f t="shared" si="6"/>
        <v>1</v>
      </c>
      <c r="N93" s="292">
        <f t="shared" si="7"/>
        <v>49</v>
      </c>
      <c r="O93" s="1">
        <f t="shared" si="8"/>
        <v>75.625</v>
      </c>
      <c r="P93" s="292">
        <f t="shared" si="9"/>
        <v>245</v>
      </c>
      <c r="Q93" s="1">
        <f t="shared" si="10"/>
        <v>75.625</v>
      </c>
      <c r="R93" s="281"/>
      <c r="S93" s="281"/>
      <c r="T93" s="1">
        <f t="shared" si="11"/>
        <v>0</v>
      </c>
      <c r="V93" s="1" t="s">
        <v>1050</v>
      </c>
      <c r="W93" s="1" t="s">
        <v>2022</v>
      </c>
    </row>
    <row r="94" ht="15.75" customHeight="1">
      <c r="A94" s="291">
        <v>46292.0</v>
      </c>
      <c r="B94" s="1">
        <f t="shared" si="1"/>
        <v>46292</v>
      </c>
      <c r="C94" s="281">
        <v>60.0</v>
      </c>
      <c r="D94" s="281">
        <v>38.0</v>
      </c>
      <c r="E94" s="1">
        <f t="shared" si="2"/>
        <v>1.578947368</v>
      </c>
      <c r="F94" s="281" t="s">
        <v>1238</v>
      </c>
      <c r="G94" s="282">
        <v>0.30486111111111114</v>
      </c>
      <c r="H94" s="282">
        <v>0.34097222222222223</v>
      </c>
      <c r="I94" s="281"/>
      <c r="J94" s="292">
        <f t="shared" si="3"/>
        <v>52</v>
      </c>
      <c r="K94" s="1" t="b">
        <f t="shared" si="4"/>
        <v>0</v>
      </c>
      <c r="L94" s="1">
        <f t="shared" si="5"/>
        <v>1.65</v>
      </c>
      <c r="M94" s="1">
        <f t="shared" si="6"/>
        <v>1.2</v>
      </c>
      <c r="N94" s="292">
        <f t="shared" si="7"/>
        <v>52</v>
      </c>
      <c r="O94" s="1">
        <f t="shared" si="8"/>
        <v>130.68</v>
      </c>
      <c r="P94" s="292">
        <f t="shared" si="9"/>
        <v>260</v>
      </c>
      <c r="Q94" s="1">
        <f t="shared" si="10"/>
        <v>130.68</v>
      </c>
      <c r="R94" s="281">
        <v>2.0</v>
      </c>
      <c r="S94" s="281" t="s">
        <v>2024</v>
      </c>
      <c r="T94" s="1">
        <f t="shared" si="11"/>
        <v>1</v>
      </c>
      <c r="V94" s="1" t="s">
        <v>1336</v>
      </c>
      <c r="W94" s="1" t="s">
        <v>2025</v>
      </c>
    </row>
    <row r="95" ht="15.75" customHeight="1">
      <c r="A95" s="291">
        <v>46292.0</v>
      </c>
      <c r="B95" s="1">
        <f t="shared" si="1"/>
        <v>46292</v>
      </c>
      <c r="C95" s="281">
        <v>36.0</v>
      </c>
      <c r="D95" s="281">
        <v>26.0</v>
      </c>
      <c r="E95" s="1">
        <f t="shared" si="2"/>
        <v>1.384615385</v>
      </c>
      <c r="F95" s="281" t="s">
        <v>1238</v>
      </c>
      <c r="G95" s="282">
        <v>0.3416666666666667</v>
      </c>
      <c r="H95" s="282">
        <v>0.3625</v>
      </c>
      <c r="I95" s="281"/>
      <c r="J95" s="292">
        <f t="shared" si="3"/>
        <v>30</v>
      </c>
      <c r="K95" s="1" t="b">
        <f t="shared" si="4"/>
        <v>0</v>
      </c>
      <c r="L95" s="1">
        <f t="shared" si="5"/>
        <v>1.65</v>
      </c>
      <c r="M95" s="1">
        <f t="shared" si="6"/>
        <v>1.2</v>
      </c>
      <c r="N95" s="292">
        <f t="shared" si="7"/>
        <v>30</v>
      </c>
      <c r="O95" s="1">
        <f t="shared" si="8"/>
        <v>78.408</v>
      </c>
      <c r="P95" s="292">
        <f t="shared" si="9"/>
        <v>150</v>
      </c>
      <c r="Q95" s="1">
        <f t="shared" si="10"/>
        <v>78.408</v>
      </c>
      <c r="R95" s="281"/>
      <c r="S95" s="281"/>
      <c r="T95" s="1">
        <f t="shared" si="11"/>
        <v>0</v>
      </c>
      <c r="V95" s="1" t="s">
        <v>929</v>
      </c>
      <c r="W95" s="1" t="s">
        <v>2029</v>
      </c>
    </row>
    <row r="96" ht="15.75" customHeight="1">
      <c r="A96" s="291">
        <v>46292.0</v>
      </c>
      <c r="B96" s="1">
        <f t="shared" si="1"/>
        <v>46292</v>
      </c>
      <c r="C96" s="281">
        <v>184.0</v>
      </c>
      <c r="D96" s="281">
        <v>99.0</v>
      </c>
      <c r="E96" s="1">
        <f t="shared" si="2"/>
        <v>1.858585859</v>
      </c>
      <c r="F96" s="281" t="s">
        <v>1238</v>
      </c>
      <c r="G96" s="282">
        <v>0.3625</v>
      </c>
      <c r="H96" s="282">
        <v>0.44930555555555557</v>
      </c>
      <c r="I96" s="281"/>
      <c r="J96" s="292">
        <f t="shared" si="3"/>
        <v>125</v>
      </c>
      <c r="K96" s="1" t="b">
        <f t="shared" si="4"/>
        <v>0</v>
      </c>
      <c r="L96" s="1">
        <f t="shared" si="5"/>
        <v>1.65</v>
      </c>
      <c r="M96" s="1">
        <f t="shared" si="6"/>
        <v>1.2</v>
      </c>
      <c r="N96" s="292">
        <f t="shared" si="7"/>
        <v>125</v>
      </c>
      <c r="O96" s="1">
        <f t="shared" si="8"/>
        <v>400.752</v>
      </c>
      <c r="P96" s="292">
        <f t="shared" si="9"/>
        <v>625</v>
      </c>
      <c r="Q96" s="1">
        <f t="shared" si="10"/>
        <v>400.752</v>
      </c>
      <c r="R96" s="281"/>
      <c r="S96" s="281"/>
      <c r="T96" s="1">
        <f t="shared" si="11"/>
        <v>0</v>
      </c>
      <c r="V96" s="1" t="s">
        <v>976</v>
      </c>
      <c r="W96" s="1" t="s">
        <v>2031</v>
      </c>
    </row>
    <row r="97" ht="15.75" customHeight="1">
      <c r="A97" s="291">
        <v>46292.0</v>
      </c>
      <c r="B97" s="1">
        <f t="shared" si="1"/>
        <v>46292</v>
      </c>
      <c r="C97" s="281">
        <v>18.0</v>
      </c>
      <c r="D97" s="281">
        <v>15.0</v>
      </c>
      <c r="E97" s="1">
        <f t="shared" si="2"/>
        <v>1.2</v>
      </c>
      <c r="F97" s="281" t="s">
        <v>811</v>
      </c>
      <c r="G97" s="282">
        <v>0.5097222222222222</v>
      </c>
      <c r="H97" s="282">
        <v>0.5277777777777778</v>
      </c>
      <c r="I97" s="281"/>
      <c r="J97" s="292">
        <f t="shared" si="3"/>
        <v>26</v>
      </c>
      <c r="K97" s="1" t="b">
        <f t="shared" si="4"/>
        <v>1</v>
      </c>
      <c r="L97" s="1">
        <f t="shared" si="5"/>
        <v>1</v>
      </c>
      <c r="M97" s="1">
        <f t="shared" si="6"/>
        <v>1</v>
      </c>
      <c r="N97" s="292">
        <f t="shared" si="7"/>
        <v>26</v>
      </c>
      <c r="O97" s="1">
        <f t="shared" si="8"/>
        <v>19.8</v>
      </c>
      <c r="P97" s="292">
        <f t="shared" si="9"/>
        <v>130</v>
      </c>
      <c r="Q97" s="1">
        <f t="shared" si="10"/>
        <v>19.8</v>
      </c>
      <c r="R97" s="281"/>
      <c r="S97" s="281"/>
      <c r="T97" s="1">
        <f t="shared" si="11"/>
        <v>0</v>
      </c>
      <c r="V97" s="1" t="s">
        <v>980</v>
      </c>
      <c r="W97" s="1" t="s">
        <v>2033</v>
      </c>
    </row>
    <row r="98" ht="15.75" customHeight="1">
      <c r="A98" s="291">
        <v>46292.0</v>
      </c>
      <c r="B98" s="1">
        <f t="shared" si="1"/>
        <v>46292</v>
      </c>
      <c r="C98" s="281">
        <v>48.0</v>
      </c>
      <c r="D98" s="281">
        <v>21.0</v>
      </c>
      <c r="E98" s="1">
        <f t="shared" si="2"/>
        <v>2.285714286</v>
      </c>
      <c r="F98" s="281" t="s">
        <v>811</v>
      </c>
      <c r="G98" s="282">
        <v>0.5284722222222222</v>
      </c>
      <c r="H98" s="282">
        <v>0.5569444444444445</v>
      </c>
      <c r="I98" s="281"/>
      <c r="J98" s="292">
        <f t="shared" si="3"/>
        <v>41</v>
      </c>
      <c r="K98" s="1" t="b">
        <f t="shared" si="4"/>
        <v>0</v>
      </c>
      <c r="L98" s="1">
        <f t="shared" si="5"/>
        <v>1.25</v>
      </c>
      <c r="M98" s="1">
        <f t="shared" si="6"/>
        <v>1</v>
      </c>
      <c r="N98" s="292">
        <f t="shared" si="7"/>
        <v>41</v>
      </c>
      <c r="O98" s="1">
        <f t="shared" si="8"/>
        <v>66</v>
      </c>
      <c r="P98" s="292">
        <f t="shared" si="9"/>
        <v>205</v>
      </c>
      <c r="Q98" s="1">
        <f t="shared" si="10"/>
        <v>66</v>
      </c>
      <c r="R98" s="281"/>
      <c r="S98" s="281"/>
      <c r="T98" s="1">
        <f t="shared" si="11"/>
        <v>0</v>
      </c>
      <c r="V98" s="1" t="s">
        <v>980</v>
      </c>
      <c r="W98" s="1" t="s">
        <v>2035</v>
      </c>
    </row>
    <row r="99" ht="15.75" customHeight="1">
      <c r="A99" s="291">
        <v>46293.0</v>
      </c>
      <c r="B99" s="1">
        <f t="shared" si="1"/>
        <v>46293</v>
      </c>
      <c r="C99" s="281">
        <v>38.0</v>
      </c>
      <c r="D99" s="281">
        <v>28.0</v>
      </c>
      <c r="E99" s="1">
        <f t="shared" si="2"/>
        <v>1.357142857</v>
      </c>
      <c r="F99" s="281" t="s">
        <v>1238</v>
      </c>
      <c r="G99" s="299">
        <v>0.3042476851851852</v>
      </c>
      <c r="H99" s="299">
        <v>0.329224537037037</v>
      </c>
      <c r="I99" s="281"/>
      <c r="J99" s="300">
        <f t="shared" si="3"/>
        <v>36</v>
      </c>
      <c r="K99" s="1" t="b">
        <f t="shared" si="4"/>
        <v>0</v>
      </c>
      <c r="L99" s="1">
        <f t="shared" si="5"/>
        <v>1.65</v>
      </c>
      <c r="M99" s="1">
        <f t="shared" si="6"/>
        <v>1.2</v>
      </c>
      <c r="N99" s="300">
        <f t="shared" si="7"/>
        <v>36</v>
      </c>
      <c r="O99" s="1">
        <f t="shared" si="8"/>
        <v>82.764</v>
      </c>
      <c r="P99" s="300">
        <f t="shared" si="9"/>
        <v>180</v>
      </c>
      <c r="Q99" s="1">
        <f t="shared" si="10"/>
        <v>82.764</v>
      </c>
      <c r="R99" s="281">
        <v>4.0</v>
      </c>
      <c r="S99" s="281" t="s">
        <v>2038</v>
      </c>
      <c r="T99" s="1">
        <f t="shared" si="11"/>
        <v>1</v>
      </c>
      <c r="V99" s="1" t="s">
        <v>1200</v>
      </c>
      <c r="W99" s="1" t="s">
        <v>2039</v>
      </c>
    </row>
    <row r="100" ht="15.75" customHeight="1">
      <c r="A100" s="291">
        <v>46293.0</v>
      </c>
      <c r="B100" s="1">
        <f t="shared" si="1"/>
        <v>46293</v>
      </c>
      <c r="C100" s="281">
        <v>52.0</v>
      </c>
      <c r="D100" s="281">
        <v>33.0</v>
      </c>
      <c r="E100" s="1">
        <f t="shared" si="2"/>
        <v>1.575757576</v>
      </c>
      <c r="F100" s="281" t="s">
        <v>1238</v>
      </c>
      <c r="G100" s="299">
        <v>0.3294675925925926</v>
      </c>
      <c r="H100" s="299">
        <v>0.3564236111111111</v>
      </c>
      <c r="I100" s="281"/>
      <c r="J100" s="300">
        <f t="shared" si="3"/>
        <v>39</v>
      </c>
      <c r="K100" s="1" t="b">
        <f t="shared" si="4"/>
        <v>0</v>
      </c>
      <c r="L100" s="1">
        <f t="shared" si="5"/>
        <v>1.65</v>
      </c>
      <c r="M100" s="1">
        <f t="shared" si="6"/>
        <v>1.2</v>
      </c>
      <c r="N100" s="300">
        <f t="shared" si="7"/>
        <v>39</v>
      </c>
      <c r="O100" s="1">
        <f t="shared" si="8"/>
        <v>113.256</v>
      </c>
      <c r="P100" s="300">
        <f t="shared" si="9"/>
        <v>195</v>
      </c>
      <c r="Q100" s="1">
        <f t="shared" si="10"/>
        <v>113.256</v>
      </c>
      <c r="R100" s="281"/>
      <c r="S100" s="281"/>
      <c r="T100" s="1">
        <f t="shared" si="11"/>
        <v>0</v>
      </c>
      <c r="V100" s="1" t="s">
        <v>931</v>
      </c>
      <c r="W100" s="1" t="s">
        <v>2041</v>
      </c>
    </row>
    <row r="101" ht="15.75" customHeight="1">
      <c r="A101" s="291">
        <v>46293.0</v>
      </c>
      <c r="B101" s="1">
        <f t="shared" si="1"/>
        <v>46293</v>
      </c>
      <c r="C101" s="281">
        <v>92.0</v>
      </c>
      <c r="D101" s="281">
        <v>74.0</v>
      </c>
      <c r="E101" s="1">
        <f t="shared" si="2"/>
        <v>1.243243243</v>
      </c>
      <c r="F101" s="281" t="s">
        <v>1238</v>
      </c>
      <c r="G101" s="299">
        <v>0.40175925925925926</v>
      </c>
      <c r="H101" s="299">
        <v>0.4510416666666667</v>
      </c>
      <c r="I101" s="281"/>
      <c r="J101" s="300">
        <f t="shared" si="3"/>
        <v>71</v>
      </c>
      <c r="K101" s="1" t="b">
        <f t="shared" si="4"/>
        <v>0</v>
      </c>
      <c r="L101" s="1">
        <f t="shared" si="5"/>
        <v>1.65</v>
      </c>
      <c r="M101" s="1">
        <f t="shared" si="6"/>
        <v>1.2</v>
      </c>
      <c r="N101" s="300">
        <f t="shared" si="7"/>
        <v>71</v>
      </c>
      <c r="O101" s="1">
        <f t="shared" si="8"/>
        <v>200.376</v>
      </c>
      <c r="P101" s="300">
        <f t="shared" si="9"/>
        <v>355</v>
      </c>
      <c r="Q101" s="1">
        <f t="shared" si="10"/>
        <v>200.376</v>
      </c>
      <c r="R101" s="281"/>
      <c r="S101" s="281"/>
      <c r="T101" s="1">
        <f t="shared" si="11"/>
        <v>0</v>
      </c>
      <c r="V101" s="1" t="s">
        <v>934</v>
      </c>
      <c r="W101" s="1" t="s">
        <v>2043</v>
      </c>
    </row>
    <row r="102" ht="15.75" customHeight="1">
      <c r="A102" s="291">
        <v>46293.0</v>
      </c>
      <c r="B102" s="1">
        <f t="shared" si="1"/>
        <v>46293</v>
      </c>
      <c r="C102" s="281">
        <v>54.0</v>
      </c>
      <c r="D102" s="281">
        <v>38.0</v>
      </c>
      <c r="E102" s="1">
        <f t="shared" si="2"/>
        <v>1.421052632</v>
      </c>
      <c r="F102" s="281" t="s">
        <v>1238</v>
      </c>
      <c r="G102" s="299">
        <v>0.36615740740740743</v>
      </c>
      <c r="H102" s="299">
        <v>0.4015740740740741</v>
      </c>
      <c r="I102" s="281"/>
      <c r="J102" s="300">
        <f t="shared" si="3"/>
        <v>51</v>
      </c>
      <c r="K102" s="1" t="b">
        <f t="shared" si="4"/>
        <v>0</v>
      </c>
      <c r="L102" s="1">
        <f t="shared" si="5"/>
        <v>1.65</v>
      </c>
      <c r="M102" s="1">
        <f t="shared" si="6"/>
        <v>1.2</v>
      </c>
      <c r="N102" s="300">
        <f t="shared" si="7"/>
        <v>51</v>
      </c>
      <c r="O102" s="1">
        <f t="shared" si="8"/>
        <v>117.612</v>
      </c>
      <c r="P102" s="300">
        <f t="shared" si="9"/>
        <v>255</v>
      </c>
      <c r="Q102" s="1">
        <f t="shared" si="10"/>
        <v>117.612</v>
      </c>
      <c r="R102" s="281"/>
      <c r="S102" s="281"/>
      <c r="T102" s="1">
        <f t="shared" si="11"/>
        <v>0</v>
      </c>
      <c r="V102" s="1" t="s">
        <v>936</v>
      </c>
      <c r="W102" s="1" t="s">
        <v>2044</v>
      </c>
    </row>
    <row r="103" ht="15.75" customHeight="1">
      <c r="A103" s="291">
        <v>46293.0</v>
      </c>
      <c r="B103" s="1">
        <f t="shared" si="1"/>
        <v>46293</v>
      </c>
      <c r="C103" s="281">
        <v>48.0</v>
      </c>
      <c r="D103" s="281">
        <v>34.0</v>
      </c>
      <c r="E103" s="1">
        <f t="shared" si="2"/>
        <v>1.411764706</v>
      </c>
      <c r="F103" s="281" t="s">
        <v>811</v>
      </c>
      <c r="G103" s="299">
        <v>0.5108680555555556</v>
      </c>
      <c r="H103" s="299">
        <v>0.5481597222222222</v>
      </c>
      <c r="I103" s="281"/>
      <c r="J103" s="300">
        <f t="shared" si="3"/>
        <v>54</v>
      </c>
      <c r="K103" s="1" t="b">
        <f t="shared" si="4"/>
        <v>0</v>
      </c>
      <c r="L103" s="1">
        <f t="shared" si="5"/>
        <v>1.65</v>
      </c>
      <c r="M103" s="1">
        <f t="shared" si="6"/>
        <v>1</v>
      </c>
      <c r="N103" s="300">
        <f t="shared" si="7"/>
        <v>54</v>
      </c>
      <c r="O103" s="1">
        <f t="shared" si="8"/>
        <v>87.12</v>
      </c>
      <c r="P103" s="300">
        <f t="shared" si="9"/>
        <v>270</v>
      </c>
      <c r="Q103" s="1">
        <f t="shared" si="10"/>
        <v>87.12</v>
      </c>
      <c r="R103" s="281"/>
      <c r="S103" s="281"/>
      <c r="T103" s="1">
        <f t="shared" si="11"/>
        <v>0</v>
      </c>
      <c r="V103" s="1" t="s">
        <v>1058</v>
      </c>
      <c r="W103" s="1" t="s">
        <v>2045</v>
      </c>
    </row>
    <row r="104" ht="15.75" customHeight="1">
      <c r="A104" s="291">
        <v>46293.0</v>
      </c>
      <c r="B104" s="1">
        <f t="shared" si="1"/>
        <v>46293</v>
      </c>
      <c r="C104" s="281">
        <v>51.0</v>
      </c>
      <c r="D104" s="281">
        <v>36.0</v>
      </c>
      <c r="E104" s="1">
        <f t="shared" si="2"/>
        <v>1.416666667</v>
      </c>
      <c r="F104" s="281" t="s">
        <v>811</v>
      </c>
      <c r="G104" s="299">
        <v>0.5946643518518518</v>
      </c>
      <c r="H104" s="299">
        <v>0.633912037037037</v>
      </c>
      <c r="I104" s="281"/>
      <c r="J104" s="300">
        <f t="shared" si="3"/>
        <v>57</v>
      </c>
      <c r="K104" s="1" t="b">
        <f t="shared" si="4"/>
        <v>0</v>
      </c>
      <c r="L104" s="1">
        <f t="shared" si="5"/>
        <v>1.65</v>
      </c>
      <c r="M104" s="1">
        <f t="shared" si="6"/>
        <v>1</v>
      </c>
      <c r="N104" s="300">
        <f t="shared" si="7"/>
        <v>57</v>
      </c>
      <c r="O104" s="1">
        <f t="shared" si="8"/>
        <v>92.565</v>
      </c>
      <c r="P104" s="300">
        <f t="shared" si="9"/>
        <v>285</v>
      </c>
      <c r="Q104" s="1">
        <f t="shared" si="10"/>
        <v>92.565</v>
      </c>
      <c r="R104" s="281"/>
      <c r="S104" s="281"/>
      <c r="T104" s="1">
        <f t="shared" si="11"/>
        <v>0</v>
      </c>
      <c r="V104" s="1" t="s">
        <v>1060</v>
      </c>
      <c r="W104" s="1" t="s">
        <v>2048</v>
      </c>
    </row>
    <row r="105" ht="15.75" customHeight="1">
      <c r="A105" s="291">
        <v>46294.0</v>
      </c>
      <c r="B105" s="1">
        <f t="shared" si="1"/>
        <v>46294</v>
      </c>
      <c r="C105" s="281">
        <v>41.0</v>
      </c>
      <c r="D105" s="281">
        <v>36.0</v>
      </c>
      <c r="E105" s="1">
        <f t="shared" si="2"/>
        <v>1.138888889</v>
      </c>
      <c r="F105" s="281" t="s">
        <v>1238</v>
      </c>
      <c r="G105" s="299">
        <v>0.30416666666666664</v>
      </c>
      <c r="H105" s="299">
        <v>0.3333333333333333</v>
      </c>
      <c r="I105" s="281"/>
      <c r="J105" s="300">
        <f t="shared" si="3"/>
        <v>42</v>
      </c>
      <c r="K105" s="1" t="b">
        <f t="shared" si="4"/>
        <v>0</v>
      </c>
      <c r="L105" s="1">
        <f t="shared" si="5"/>
        <v>1.65</v>
      </c>
      <c r="M105" s="1">
        <f t="shared" si="6"/>
        <v>1.2</v>
      </c>
      <c r="N105" s="300">
        <f t="shared" si="7"/>
        <v>42</v>
      </c>
      <c r="O105" s="1">
        <f t="shared" si="8"/>
        <v>89.298</v>
      </c>
      <c r="P105" s="300">
        <f t="shared" si="9"/>
        <v>210</v>
      </c>
      <c r="Q105" s="1">
        <f t="shared" si="10"/>
        <v>89.298</v>
      </c>
      <c r="R105" s="281"/>
      <c r="S105" s="281"/>
      <c r="T105" s="1">
        <f t="shared" si="11"/>
        <v>1</v>
      </c>
      <c r="V105" s="1" t="s">
        <v>1364</v>
      </c>
      <c r="W105" s="1" t="s">
        <v>2049</v>
      </c>
    </row>
    <row r="106" ht="15.75" customHeight="1">
      <c r="A106" s="291">
        <v>46294.0</v>
      </c>
      <c r="B106" s="1">
        <f t="shared" si="1"/>
        <v>46294</v>
      </c>
      <c r="C106" s="281">
        <v>78.0</v>
      </c>
      <c r="D106" s="281">
        <v>46.0</v>
      </c>
      <c r="E106" s="1">
        <f t="shared" si="2"/>
        <v>1.695652174</v>
      </c>
      <c r="F106" s="281" t="s">
        <v>1238</v>
      </c>
      <c r="G106" s="299">
        <v>0.3334375</v>
      </c>
      <c r="H106" s="299">
        <v>0.37561342592592595</v>
      </c>
      <c r="I106" s="281"/>
      <c r="J106" s="300">
        <f t="shared" si="3"/>
        <v>61</v>
      </c>
      <c r="K106" s="1" t="b">
        <f t="shared" si="4"/>
        <v>0</v>
      </c>
      <c r="L106" s="1">
        <f t="shared" si="5"/>
        <v>1.65</v>
      </c>
      <c r="M106" s="1">
        <f t="shared" si="6"/>
        <v>1.2</v>
      </c>
      <c r="N106" s="300">
        <f t="shared" si="7"/>
        <v>61</v>
      </c>
      <c r="O106" s="1">
        <f t="shared" si="8"/>
        <v>169.884</v>
      </c>
      <c r="P106" s="300">
        <f t="shared" si="9"/>
        <v>305</v>
      </c>
      <c r="Q106" s="1">
        <f t="shared" si="10"/>
        <v>169.884</v>
      </c>
      <c r="R106" s="281"/>
      <c r="S106" s="281"/>
      <c r="T106" s="1">
        <f t="shared" si="11"/>
        <v>0</v>
      </c>
      <c r="V106" s="1" t="s">
        <v>938</v>
      </c>
      <c r="W106" s="1" t="s">
        <v>2050</v>
      </c>
    </row>
    <row r="107" ht="15.75" customHeight="1">
      <c r="A107" s="291">
        <v>46294.0</v>
      </c>
      <c r="B107" s="1">
        <f t="shared" si="1"/>
        <v>46294</v>
      </c>
      <c r="C107" s="281">
        <v>57.0</v>
      </c>
      <c r="D107" s="281">
        <v>47.0</v>
      </c>
      <c r="E107" s="1">
        <f t="shared" si="2"/>
        <v>1.212765957</v>
      </c>
      <c r="F107" s="281" t="s">
        <v>1238</v>
      </c>
      <c r="G107" s="299">
        <v>0.3757638888888889</v>
      </c>
      <c r="H107" s="299">
        <v>0.4172800925925926</v>
      </c>
      <c r="I107" s="281"/>
      <c r="J107" s="300">
        <f t="shared" si="3"/>
        <v>60</v>
      </c>
      <c r="K107" s="1" t="b">
        <f t="shared" si="4"/>
        <v>0</v>
      </c>
      <c r="L107" s="1">
        <f t="shared" si="5"/>
        <v>1.65</v>
      </c>
      <c r="M107" s="1">
        <f t="shared" si="6"/>
        <v>1.2</v>
      </c>
      <c r="N107" s="300">
        <f t="shared" si="7"/>
        <v>60</v>
      </c>
      <c r="O107" s="1">
        <f t="shared" si="8"/>
        <v>124.146</v>
      </c>
      <c r="P107" s="300">
        <f t="shared" si="9"/>
        <v>300</v>
      </c>
      <c r="Q107" s="1">
        <f t="shared" si="10"/>
        <v>124.146</v>
      </c>
      <c r="R107" s="281"/>
      <c r="S107" s="281"/>
      <c r="T107" s="1">
        <f t="shared" si="11"/>
        <v>0</v>
      </c>
      <c r="V107" s="1" t="s">
        <v>940</v>
      </c>
      <c r="W107" s="1" t="s">
        <v>2051</v>
      </c>
    </row>
    <row r="108" ht="15.75" customHeight="1">
      <c r="A108" s="291">
        <v>46294.0</v>
      </c>
      <c r="B108" s="1">
        <f t="shared" si="1"/>
        <v>46294</v>
      </c>
      <c r="C108" s="281">
        <v>24.0</v>
      </c>
      <c r="D108" s="281">
        <v>17.0</v>
      </c>
      <c r="E108" s="1">
        <f t="shared" si="2"/>
        <v>1.411764706</v>
      </c>
      <c r="F108" s="281" t="s">
        <v>1238</v>
      </c>
      <c r="G108" s="299">
        <v>0.41788194444444443</v>
      </c>
      <c r="H108" s="299">
        <v>0.4300347222222222</v>
      </c>
      <c r="I108" s="281"/>
      <c r="J108" s="300">
        <f t="shared" si="3"/>
        <v>18</v>
      </c>
      <c r="K108" s="1" t="b">
        <f t="shared" si="4"/>
        <v>1</v>
      </c>
      <c r="L108" s="1">
        <f t="shared" si="5"/>
        <v>1</v>
      </c>
      <c r="M108" s="1">
        <f t="shared" si="6"/>
        <v>1.2</v>
      </c>
      <c r="N108" s="300">
        <f t="shared" si="7"/>
        <v>18</v>
      </c>
      <c r="O108" s="1">
        <f t="shared" si="8"/>
        <v>31.68</v>
      </c>
      <c r="P108" s="300">
        <f t="shared" si="9"/>
        <v>90</v>
      </c>
      <c r="Q108" s="1">
        <f t="shared" si="10"/>
        <v>31.68</v>
      </c>
      <c r="R108" s="281"/>
      <c r="S108" s="281"/>
      <c r="T108" s="1">
        <f t="shared" si="11"/>
        <v>0</v>
      </c>
      <c r="V108" s="1" t="s">
        <v>942</v>
      </c>
      <c r="W108" s="1" t="s">
        <v>2052</v>
      </c>
    </row>
    <row r="109" ht="15.75" customHeight="1">
      <c r="A109" s="291">
        <v>46294.0</v>
      </c>
      <c r="B109" s="1">
        <f t="shared" si="1"/>
        <v>46294</v>
      </c>
      <c r="C109" s="281">
        <v>44.0</v>
      </c>
      <c r="D109" s="281">
        <v>21.0</v>
      </c>
      <c r="E109" s="1">
        <f t="shared" si="2"/>
        <v>2.095238095</v>
      </c>
      <c r="F109" s="281" t="s">
        <v>811</v>
      </c>
      <c r="G109" s="299">
        <v>0.5075347222222222</v>
      </c>
      <c r="H109" s="299">
        <v>0.5379282407407407</v>
      </c>
      <c r="I109" s="281"/>
      <c r="J109" s="300">
        <f t="shared" si="3"/>
        <v>44</v>
      </c>
      <c r="K109" s="1" t="b">
        <f t="shared" si="4"/>
        <v>0</v>
      </c>
      <c r="L109" s="1">
        <f t="shared" si="5"/>
        <v>1.25</v>
      </c>
      <c r="M109" s="1">
        <f t="shared" si="6"/>
        <v>1</v>
      </c>
      <c r="N109" s="300">
        <f t="shared" si="7"/>
        <v>44</v>
      </c>
      <c r="O109" s="1">
        <f t="shared" si="8"/>
        <v>60.5</v>
      </c>
      <c r="P109" s="300">
        <f t="shared" si="9"/>
        <v>220</v>
      </c>
      <c r="Q109" s="1">
        <f t="shared" si="10"/>
        <v>60.5</v>
      </c>
      <c r="R109" s="281"/>
      <c r="S109" s="281"/>
      <c r="T109" s="1">
        <f t="shared" si="11"/>
        <v>0</v>
      </c>
      <c r="V109" s="1" t="s">
        <v>1066</v>
      </c>
      <c r="W109" s="1" t="s">
        <v>2054</v>
      </c>
    </row>
    <row r="110" ht="15.75" customHeight="1">
      <c r="A110" s="291">
        <v>46294.0</v>
      </c>
      <c r="B110" s="1">
        <f t="shared" si="1"/>
        <v>46294</v>
      </c>
      <c r="C110" s="281">
        <v>11.0</v>
      </c>
      <c r="D110" s="281">
        <v>4.0</v>
      </c>
      <c r="E110" s="1">
        <f t="shared" si="2"/>
        <v>2.75</v>
      </c>
      <c r="F110" s="281" t="s">
        <v>811</v>
      </c>
      <c r="G110" s="299">
        <v>0.5383796296296296</v>
      </c>
      <c r="H110" s="299">
        <v>0.5476157407407407</v>
      </c>
      <c r="I110" s="281"/>
      <c r="J110" s="300">
        <f t="shared" si="3"/>
        <v>13</v>
      </c>
      <c r="K110" s="1" t="b">
        <f t="shared" si="4"/>
        <v>1</v>
      </c>
      <c r="L110" s="1">
        <f t="shared" si="5"/>
        <v>1</v>
      </c>
      <c r="M110" s="1">
        <f t="shared" si="6"/>
        <v>1</v>
      </c>
      <c r="N110" s="300">
        <f t="shared" si="7"/>
        <v>15</v>
      </c>
      <c r="O110" s="1">
        <f t="shared" si="8"/>
        <v>12.1</v>
      </c>
      <c r="P110" s="300">
        <f t="shared" si="9"/>
        <v>75</v>
      </c>
      <c r="Q110" s="1">
        <f t="shared" si="10"/>
        <v>12.1</v>
      </c>
      <c r="R110" s="281"/>
      <c r="S110" s="281"/>
      <c r="T110" s="1">
        <f t="shared" si="11"/>
        <v>0</v>
      </c>
      <c r="V110" s="1" t="s">
        <v>2056</v>
      </c>
      <c r="W110" s="1" t="s">
        <v>2057</v>
      </c>
    </row>
    <row r="111" ht="15.75" customHeight="1">
      <c r="A111" s="291">
        <v>46294.0</v>
      </c>
      <c r="B111" s="1">
        <f t="shared" si="1"/>
        <v>46294</v>
      </c>
      <c r="C111" s="281">
        <v>2.0</v>
      </c>
      <c r="D111" s="281">
        <v>1.0</v>
      </c>
      <c r="E111" s="1">
        <f t="shared" si="2"/>
        <v>2</v>
      </c>
      <c r="F111" s="281" t="s">
        <v>811</v>
      </c>
      <c r="G111" s="299">
        <v>0.5484722222222222</v>
      </c>
      <c r="H111" s="299">
        <v>0.5507638888888889</v>
      </c>
      <c r="I111" s="281"/>
      <c r="J111" s="300">
        <f t="shared" si="3"/>
        <v>3</v>
      </c>
      <c r="K111" s="1" t="b">
        <f t="shared" si="4"/>
        <v>1</v>
      </c>
      <c r="L111" s="1">
        <f t="shared" si="5"/>
        <v>1</v>
      </c>
      <c r="M111" s="1">
        <f t="shared" si="6"/>
        <v>1</v>
      </c>
      <c r="N111" s="300">
        <f t="shared" si="7"/>
        <v>15</v>
      </c>
      <c r="O111" s="1">
        <f t="shared" si="8"/>
        <v>2.2</v>
      </c>
      <c r="P111" s="300">
        <f t="shared" si="9"/>
        <v>75</v>
      </c>
      <c r="Q111" s="1">
        <f t="shared" si="10"/>
        <v>2.2</v>
      </c>
      <c r="R111" s="281"/>
      <c r="S111" s="281"/>
      <c r="T111" s="1">
        <f t="shared" si="11"/>
        <v>0</v>
      </c>
      <c r="V111" s="1" t="s">
        <v>2059</v>
      </c>
      <c r="W111" s="1" t="s">
        <v>2060</v>
      </c>
    </row>
    <row r="112" ht="15.75" customHeight="1">
      <c r="A112" s="291">
        <v>46294.0</v>
      </c>
      <c r="B112" s="1">
        <f t="shared" si="1"/>
        <v>46294</v>
      </c>
      <c r="C112" s="281">
        <v>45.0</v>
      </c>
      <c r="D112" s="281">
        <v>35.0</v>
      </c>
      <c r="E112" s="1">
        <f t="shared" si="2"/>
        <v>1.285714286</v>
      </c>
      <c r="F112" s="281" t="s">
        <v>811</v>
      </c>
      <c r="G112" s="299">
        <v>0.6011226851851852</v>
      </c>
      <c r="H112" s="299">
        <v>0.6399421296296296</v>
      </c>
      <c r="I112" s="281"/>
      <c r="J112" s="300">
        <f t="shared" si="3"/>
        <v>56</v>
      </c>
      <c r="K112" s="1" t="b">
        <f t="shared" si="4"/>
        <v>0</v>
      </c>
      <c r="L112" s="1">
        <f t="shared" si="5"/>
        <v>1.65</v>
      </c>
      <c r="M112" s="1">
        <f t="shared" si="6"/>
        <v>1</v>
      </c>
      <c r="N112" s="300">
        <f t="shared" si="7"/>
        <v>56</v>
      </c>
      <c r="O112" s="1">
        <f t="shared" si="8"/>
        <v>81.675</v>
      </c>
      <c r="P112" s="300">
        <f t="shared" si="9"/>
        <v>280</v>
      </c>
      <c r="Q112" s="1">
        <f t="shared" si="10"/>
        <v>81.675</v>
      </c>
      <c r="R112" s="281"/>
      <c r="S112" s="281"/>
      <c r="T112" s="1">
        <f t="shared" si="11"/>
        <v>0</v>
      </c>
      <c r="V112" s="1" t="s">
        <v>944</v>
      </c>
      <c r="W112" s="1" t="s">
        <v>2061</v>
      </c>
    </row>
    <row r="113" ht="15.75" customHeight="1">
      <c r="A113" s="291">
        <v>46295.0</v>
      </c>
      <c r="B113" s="1">
        <f t="shared" si="1"/>
        <v>46295</v>
      </c>
      <c r="C113" s="281">
        <v>33.0</v>
      </c>
      <c r="D113" s="281">
        <v>30.0</v>
      </c>
      <c r="E113" s="1">
        <f t="shared" si="2"/>
        <v>1.1</v>
      </c>
      <c r="F113" s="281" t="s">
        <v>1238</v>
      </c>
      <c r="G113" s="299">
        <v>0.30395833333333333</v>
      </c>
      <c r="H113" s="299">
        <v>0.3280902777777778</v>
      </c>
      <c r="I113" s="281"/>
      <c r="J113" s="300">
        <f t="shared" si="3"/>
        <v>35</v>
      </c>
      <c r="K113" s="1" t="b">
        <f t="shared" si="4"/>
        <v>0</v>
      </c>
      <c r="L113" s="1">
        <f t="shared" si="5"/>
        <v>1.65</v>
      </c>
      <c r="M113" s="1">
        <f t="shared" si="6"/>
        <v>1.2</v>
      </c>
      <c r="N113" s="300">
        <f t="shared" si="7"/>
        <v>35</v>
      </c>
      <c r="O113" s="1">
        <f t="shared" si="8"/>
        <v>71.874</v>
      </c>
      <c r="P113" s="300">
        <f t="shared" si="9"/>
        <v>175</v>
      </c>
      <c r="Q113" s="1">
        <f t="shared" si="10"/>
        <v>71.874</v>
      </c>
      <c r="R113" s="281"/>
      <c r="S113" s="281"/>
      <c r="T113" s="1">
        <f t="shared" si="11"/>
        <v>1</v>
      </c>
      <c r="V113" s="1" t="s">
        <v>1210</v>
      </c>
      <c r="W113" s="1" t="s">
        <v>2062</v>
      </c>
    </row>
    <row r="114" ht="15.75" customHeight="1">
      <c r="A114" s="291">
        <v>46295.0</v>
      </c>
      <c r="B114" s="1">
        <f t="shared" si="1"/>
        <v>46295</v>
      </c>
      <c r="C114" s="281">
        <v>61.0</v>
      </c>
      <c r="D114" s="281">
        <v>32.0</v>
      </c>
      <c r="E114" s="1">
        <f t="shared" si="2"/>
        <v>1.90625</v>
      </c>
      <c r="F114" s="281" t="s">
        <v>1238</v>
      </c>
      <c r="G114" s="299">
        <v>0.3282291666666667</v>
      </c>
      <c r="H114" s="299">
        <v>0.35649305555555555</v>
      </c>
      <c r="I114" s="281"/>
      <c r="J114" s="300">
        <f t="shared" si="3"/>
        <v>41</v>
      </c>
      <c r="K114" s="1" t="b">
        <f t="shared" si="4"/>
        <v>0</v>
      </c>
      <c r="L114" s="1">
        <f t="shared" si="5"/>
        <v>1.65</v>
      </c>
      <c r="M114" s="1">
        <f t="shared" si="6"/>
        <v>1.2</v>
      </c>
      <c r="N114" s="300">
        <f t="shared" si="7"/>
        <v>41</v>
      </c>
      <c r="O114" s="1">
        <f t="shared" si="8"/>
        <v>132.858</v>
      </c>
      <c r="P114" s="300">
        <f t="shared" si="9"/>
        <v>205</v>
      </c>
      <c r="Q114" s="1">
        <f t="shared" si="10"/>
        <v>132.858</v>
      </c>
      <c r="R114" s="281"/>
      <c r="S114" s="281"/>
      <c r="T114" s="1">
        <f t="shared" si="11"/>
        <v>0</v>
      </c>
      <c r="V114" s="1" t="s">
        <v>947</v>
      </c>
      <c r="W114" s="1" t="s">
        <v>2063</v>
      </c>
    </row>
    <row r="115" ht="15.75" customHeight="1">
      <c r="A115" s="291">
        <v>46295.0</v>
      </c>
      <c r="B115" s="1">
        <f t="shared" si="1"/>
        <v>46295</v>
      </c>
      <c r="C115" s="281">
        <v>74.0</v>
      </c>
      <c r="D115" s="281">
        <v>55.0</v>
      </c>
      <c r="E115" s="1">
        <f t="shared" si="2"/>
        <v>1.345454545</v>
      </c>
      <c r="F115" s="281" t="s">
        <v>1238</v>
      </c>
      <c r="G115" s="299">
        <v>0.3909490740740741</v>
      </c>
      <c r="H115" s="299">
        <v>0.4382523148148148</v>
      </c>
      <c r="I115" s="281"/>
      <c r="J115" s="300">
        <f t="shared" si="3"/>
        <v>68</v>
      </c>
      <c r="K115" s="1" t="b">
        <f t="shared" si="4"/>
        <v>0</v>
      </c>
      <c r="L115" s="1">
        <f t="shared" si="5"/>
        <v>1.65</v>
      </c>
      <c r="M115" s="1">
        <f t="shared" si="6"/>
        <v>1.2</v>
      </c>
      <c r="N115" s="300">
        <f t="shared" si="7"/>
        <v>68</v>
      </c>
      <c r="O115" s="1">
        <f t="shared" si="8"/>
        <v>161.172</v>
      </c>
      <c r="P115" s="300">
        <f t="shared" si="9"/>
        <v>340</v>
      </c>
      <c r="Q115" s="1">
        <f t="shared" si="10"/>
        <v>161.172</v>
      </c>
      <c r="R115" s="281"/>
      <c r="S115" s="281"/>
      <c r="T115" s="1">
        <f t="shared" si="11"/>
        <v>0</v>
      </c>
      <c r="V115" s="1" t="s">
        <v>949</v>
      </c>
      <c r="W115" s="1" t="s">
        <v>2064</v>
      </c>
    </row>
    <row r="116" ht="15.75" customHeight="1">
      <c r="A116" s="291">
        <v>46295.0</v>
      </c>
      <c r="B116" s="1">
        <f t="shared" si="1"/>
        <v>46295</v>
      </c>
      <c r="C116" s="281">
        <v>66.0</v>
      </c>
      <c r="D116" s="281">
        <v>31.0</v>
      </c>
      <c r="E116" s="1">
        <f t="shared" si="2"/>
        <v>2.129032258</v>
      </c>
      <c r="F116" s="281" t="s">
        <v>1238</v>
      </c>
      <c r="G116" s="299">
        <v>0.35653935185185187</v>
      </c>
      <c r="H116" s="299">
        <v>0.3908912037037037</v>
      </c>
      <c r="I116" s="281"/>
      <c r="J116" s="300">
        <f t="shared" si="3"/>
        <v>49</v>
      </c>
      <c r="K116" s="1" t="b">
        <f t="shared" si="4"/>
        <v>0</v>
      </c>
      <c r="L116" s="1">
        <f t="shared" si="5"/>
        <v>1.25</v>
      </c>
      <c r="M116" s="1">
        <f t="shared" si="6"/>
        <v>1.2</v>
      </c>
      <c r="N116" s="300">
        <f t="shared" si="7"/>
        <v>49</v>
      </c>
      <c r="O116" s="1">
        <f t="shared" si="8"/>
        <v>108.9</v>
      </c>
      <c r="P116" s="300">
        <f t="shared" si="9"/>
        <v>245</v>
      </c>
      <c r="Q116" s="1">
        <f t="shared" si="10"/>
        <v>108.9</v>
      </c>
      <c r="R116" s="281"/>
      <c r="S116" s="281"/>
      <c r="T116" s="1">
        <f t="shared" si="11"/>
        <v>0</v>
      </c>
      <c r="V116" s="1" t="s">
        <v>1001</v>
      </c>
      <c r="W116" s="1" t="s">
        <v>2065</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5">
      <formula1>"FL,Reach,OP,Swing"</formula1>
    </dataValidation>
  </dataValidations>
  <printOptions/>
  <pageMargins bottom="1.0" footer="0.0" header="0.0" left="0.75" right="0.75" top="1.0"/>
  <pageSetup paperSize="9" orientation="portrait"/>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657</v>
      </c>
      <c r="J1" s="1" t="s">
        <v>575</v>
      </c>
      <c r="K1" s="1">
        <f>Params!B8</f>
        <v>1.1</v>
      </c>
    </row>
    <row r="4">
      <c r="A4" s="279" t="s">
        <v>796</v>
      </c>
      <c r="B4" s="279" t="s">
        <v>740</v>
      </c>
      <c r="C4" s="279" t="s">
        <v>745</v>
      </c>
      <c r="D4" s="279" t="s">
        <v>776</v>
      </c>
      <c r="E4" s="279" t="s">
        <v>797</v>
      </c>
      <c r="F4" s="279" t="s">
        <v>746</v>
      </c>
    </row>
    <row r="5">
      <c r="A5" s="1">
        <f>SUM(K8:K177)</f>
        <v>97.5</v>
      </c>
      <c r="B5" s="268">
        <v>228.0</v>
      </c>
      <c r="C5" s="268">
        <v>28.22</v>
      </c>
      <c r="D5" s="1">
        <f>SUM(L8:L177)</f>
        <v>0</v>
      </c>
      <c r="E5" s="1">
        <f>SUM(E8:E177)</f>
        <v>23</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46267.0</v>
      </c>
      <c r="B8" s="1">
        <f t="shared" ref="B8:B177" si="1">IF(A8="","",INT(A8))</f>
        <v>46267</v>
      </c>
      <c r="C8" s="281" t="s">
        <v>841</v>
      </c>
      <c r="D8" s="281" t="s">
        <v>1679</v>
      </c>
      <c r="E8" s="281">
        <v>1.0</v>
      </c>
      <c r="F8" s="281">
        <v>3.0</v>
      </c>
      <c r="G8" s="281">
        <f t="shared" ref="G8:G177" si="2">HOUR(O8)*60+MINUTE(O8)</f>
        <v>3</v>
      </c>
      <c r="H8" s="1">
        <f t="shared" ref="H8:H177" si="3">IF(N(F8)=0,"",E8/F8)</f>
        <v>0.3333333333</v>
      </c>
      <c r="I8" s="1">
        <f t="shared" ref="I8:I177" si="4">IF(H8="","",LOOKUP(H8,{0,0.05,0.1,0.15,0.2},{0.85,0.95,1,1.05,1.1}))</f>
        <v>1.1</v>
      </c>
      <c r="J8" s="1">
        <f t="shared" ref="J8:J177" si="5">IF(C8="","",IF(C8="container",1,IF(OR(C8="moving list",C8="consolidation bulk"),1.3,IF(C8="consolidation mix",1.4,1))))</f>
        <v>1</v>
      </c>
      <c r="K8" s="1">
        <f t="shared" ref="K8:K177" si="6">IF(N(F8)=0,0,F8*IF(N(I8)=0,1,I8)*IF(N(J8)=0,1,J8))</f>
        <v>3.3</v>
      </c>
      <c r="L8" s="281"/>
      <c r="M8" s="281"/>
      <c r="N8" s="1">
        <f>IF(B8="",0,IF(AND(COUNTIF($B$8:B8,B8)=1,COUNTIF('Picking - Ivan'!$B$9:$B$175,B8)=0),1,0))</f>
        <v>0</v>
      </c>
      <c r="O8" s="196">
        <v>0.0024537037037037036</v>
      </c>
    </row>
    <row r="9">
      <c r="A9" s="291">
        <v>46274.0</v>
      </c>
      <c r="B9" s="1">
        <f t="shared" si="1"/>
        <v>46274</v>
      </c>
      <c r="C9" s="281" t="s">
        <v>841</v>
      </c>
      <c r="D9" s="281" t="s">
        <v>1963</v>
      </c>
      <c r="E9" s="281">
        <v>7.0</v>
      </c>
      <c r="F9" s="281">
        <v>21.0</v>
      </c>
      <c r="G9" s="281">
        <f t="shared" si="2"/>
        <v>63</v>
      </c>
      <c r="H9" s="1">
        <f t="shared" si="3"/>
        <v>0.3333333333</v>
      </c>
      <c r="I9" s="1">
        <f t="shared" si="4"/>
        <v>1.1</v>
      </c>
      <c r="J9" s="1">
        <f t="shared" si="5"/>
        <v>1</v>
      </c>
      <c r="K9" s="1">
        <f t="shared" si="6"/>
        <v>23.1</v>
      </c>
      <c r="L9" s="281"/>
      <c r="M9" s="281"/>
      <c r="N9" s="1">
        <f>IF(B9="",0,IF(AND(COUNTIF($B$8:B9,B9)=1,COUNTIF('Picking - Ivan'!$B$9:$B$175,B9)=0),1,0))</f>
        <v>0</v>
      </c>
      <c r="O9" s="196">
        <v>0.04431712962962963</v>
      </c>
    </row>
    <row r="10">
      <c r="A10" s="291">
        <v>46295.0</v>
      </c>
      <c r="B10" s="1">
        <f t="shared" si="1"/>
        <v>46295</v>
      </c>
      <c r="C10" s="281" t="s">
        <v>841</v>
      </c>
      <c r="D10" s="281" t="s">
        <v>1204</v>
      </c>
      <c r="E10" s="281">
        <v>2.0</v>
      </c>
      <c r="F10" s="281">
        <v>15.0</v>
      </c>
      <c r="G10" s="281">
        <f t="shared" si="2"/>
        <v>17</v>
      </c>
      <c r="H10" s="1">
        <f t="shared" si="3"/>
        <v>0.1333333333</v>
      </c>
      <c r="I10" s="1">
        <f t="shared" si="4"/>
        <v>1</v>
      </c>
      <c r="J10" s="1">
        <f t="shared" si="5"/>
        <v>1</v>
      </c>
      <c r="K10" s="1">
        <f t="shared" si="6"/>
        <v>15</v>
      </c>
      <c r="L10" s="281"/>
      <c r="M10" s="281"/>
      <c r="N10" s="1">
        <f>IF(B10="",0,IF(AND(COUNTIF($B$8:B10,B10)=1,COUNTIF('Picking - Ivan'!$B$9:$B$175,B10)=0),1,0))</f>
        <v>0</v>
      </c>
      <c r="O10" s="196">
        <v>0.012002314814814815</v>
      </c>
    </row>
    <row r="11">
      <c r="A11" s="291">
        <v>46295.0</v>
      </c>
      <c r="B11" s="1">
        <f t="shared" si="1"/>
        <v>46295</v>
      </c>
      <c r="C11" s="281" t="s">
        <v>841</v>
      </c>
      <c r="D11" s="281" t="s">
        <v>1968</v>
      </c>
      <c r="E11" s="281">
        <v>5.0</v>
      </c>
      <c r="F11" s="281">
        <v>25.0</v>
      </c>
      <c r="G11" s="281">
        <f t="shared" si="2"/>
        <v>45</v>
      </c>
      <c r="H11" s="1">
        <f t="shared" si="3"/>
        <v>0.2</v>
      </c>
      <c r="I11" s="1">
        <f t="shared" si="4"/>
        <v>1.1</v>
      </c>
      <c r="J11" s="1">
        <f t="shared" si="5"/>
        <v>1</v>
      </c>
      <c r="K11" s="1">
        <f t="shared" si="6"/>
        <v>27.5</v>
      </c>
      <c r="L11" s="281"/>
      <c r="M11" s="281"/>
      <c r="N11" s="1">
        <f>IF(B11="",0,IF(AND(COUNTIF($B$8:B11,B11)=1,COUNTIF('Picking - Ivan'!$B$9:$B$175,B11)=0),1,0))</f>
        <v>0</v>
      </c>
      <c r="O11" s="196">
        <v>0.03162037037037037</v>
      </c>
    </row>
    <row r="12">
      <c r="A12" s="291">
        <v>46295.0</v>
      </c>
      <c r="B12" s="1">
        <f t="shared" si="1"/>
        <v>46295</v>
      </c>
      <c r="C12" s="281" t="s">
        <v>841</v>
      </c>
      <c r="D12" s="281" t="s">
        <v>1970</v>
      </c>
      <c r="E12" s="281">
        <v>8.0</v>
      </c>
      <c r="F12" s="281">
        <v>26.0</v>
      </c>
      <c r="G12" s="281">
        <f t="shared" si="2"/>
        <v>100</v>
      </c>
      <c r="H12" s="1">
        <f t="shared" si="3"/>
        <v>0.3076923077</v>
      </c>
      <c r="I12" s="1">
        <f t="shared" si="4"/>
        <v>1.1</v>
      </c>
      <c r="J12" s="1">
        <f t="shared" si="5"/>
        <v>1</v>
      </c>
      <c r="K12" s="1">
        <f t="shared" si="6"/>
        <v>28.6</v>
      </c>
      <c r="L12" s="281"/>
      <c r="M12" s="281"/>
      <c r="N12" s="1">
        <f>IF(B12="",0,IF(AND(COUNTIF($B$8:B12,B12)=1,COUNTIF('Picking - Ivan'!$B$9:$B$175,B12)=0),1,0))</f>
        <v>0</v>
      </c>
      <c r="O12" s="196">
        <v>0.07001157407407407</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Ivan'!$B$9:$B$175,B13)=0),1,0))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Ivan'!$B$9:$B$175,B14)=0),1,0))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Ivan'!$B$9:$B$175,B15)=0),1,0))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Ivan'!$B$9:$B$175,B16)=0),1,0))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Ivan'!$B$9:$B$175,B17)=0),1,0))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Ivan'!$B$9:$B$175,B18)=0),1,0))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Ivan'!$B$9:$B$175,B19)=0),1,0))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Ivan'!$B$9:$B$175,B20)=0),1,0))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Ivan'!$B$9:$B$175,B21)=0),1,0))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Ivan'!$B$9:$B$175,B22)=0),1,0))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Ivan'!$B$9:$B$175,B23)=0),1,0))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Ivan'!$B$9:$B$175,B24)=0),1,0))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Ivan'!$B$9:$B$175,B25)=0),1,0))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Ivan'!$B$9:$B$175,B26)=0),1,0))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Ivan'!$B$9:$B$175,B27)=0),1,0))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Ivan'!$B$9:$B$175,B28)=0),1,0))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Ivan'!$B$9:$B$175,B29)=0),1,0))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Ivan'!$B$9:$B$175,B30)=0),1,0))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Ivan'!$B$9:$B$175,B31)=0),1,0))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Ivan'!$B$9:$B$175,B32)=0),1,0))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Ivan'!$B$9:$B$175,B33)=0),1,0))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Ivan'!$B$9:$B$175,B34)=0),1,0))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Ivan'!$B$9:$B$175,B35)=0),1,0))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Ivan'!$B$9:$B$175,B36)=0),1,0))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Ivan'!$B$9:$B$175,B37)=0),1,0))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Ivan'!$B$9:$B$175,B38)=0),1,0))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Ivan'!$B$9:$B$175,B39)=0),1,0))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Ivan'!$B$9:$B$175,B40)=0),1,0))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Ivan'!$B$9:$B$175,B41)=0),1,0))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Ivan'!$B$9:$B$175,B42)=0),1,0))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Ivan'!$B$9:$B$175,B43)=0),1,0))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Ivan'!$B$9:$B$175,B44)=0),1,0))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Ivan'!$B$9:$B$175,B45)=0),1,0))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Ivan'!$B$9:$B$175,B46)=0),1,0))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Ivan'!$B$9:$B$175,B47)=0),1,0))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Ivan'!$B$9:$B$175,B48)=0),1,0))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Ivan'!$B$9:$B$175,B49)=0),1,0))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Ivan'!$B$9:$B$175,B50)=0),1,0))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Ivan'!$B$9:$B$175,B51)=0),1,0))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Ivan'!$B$9:$B$175,B52)=0),1,0))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Ivan'!$B$9:$B$175,B53)=0),1,0))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Ivan'!$B$9:$B$175,B54)=0),1,0))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Ivan'!$B$9:$B$175,B55)=0),1,0))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Ivan'!$B$9:$B$175,B56)=0),1,0))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Ivan'!$B$9:$B$175,B57)=0),1,0))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Ivan'!$B$9:$B$175,B58)=0),1,0))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Ivan'!$B$9:$B$175,B59)=0),1,0))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Ivan'!$B$9:$B$175,B60)=0),1,0))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Ivan'!$B$9:$B$175,B61)=0),1,0))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Ivan'!$B$9:$B$175,B62)=0),1,0))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Ivan'!$B$9:$B$175,B63)=0),1,0))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Ivan'!$B$9:$B$175,B64)=0),1,0))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Ivan'!$B$9:$B$175,B65)=0),1,0))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Ivan'!$B$9:$B$175,B66)=0),1,0))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Ivan'!$B$9:$B$175,B67)=0),1,0))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Ivan'!$B$9:$B$175,B68)=0),1,0))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Ivan'!$B$9:$B$175,B69)=0),1,0))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Ivan'!$B$9:$B$175,B70)=0),1,0))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Ivan'!$B$9:$B$175,B71)=0),1,0))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Ivan'!$B$9:$B$175,B72)=0),1,0))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Ivan'!$B$9:$B$175,B73)=0),1,0))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Ivan'!$B$9:$B$175,B74)=0),1,0))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Ivan'!$B$9:$B$175,B75)=0),1,0))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Ivan'!$B$9:$B$175,B76)=0),1,0))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Ivan'!$B$9:$B$175,B77)=0),1,0))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Ivan'!$B$9:$B$175,B78)=0),1,0))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Ivan'!$B$9:$B$175,B79)=0),1,0))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Ivan'!$B$9:$B$175,B80)=0),1,0))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Ivan'!$B$9:$B$175,B81)=0),1,0))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Ivan'!$B$9:$B$175,B82)=0),1,0))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Ivan'!$B$9:$B$175,B83)=0),1,0))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Ivan'!$B$9:$B$175,B84)=0),1,0))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Ivan'!$B$9:$B$175,B85)=0),1,0))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Ivan'!$B$9:$B$175,B86)=0),1,0))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Ivan'!$B$9:$B$175,B87)=0),1,0))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Ivan'!$B$9:$B$175,B88)=0),1,0))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Ivan'!$B$9:$B$175,B89)=0),1,0))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Ivan'!$B$9:$B$175,B90)=0),1,0))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Ivan'!$B$9:$B$175,B91)=0),1,0))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Ivan'!$B$9:$B$175,B92)=0),1,0))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Ivan'!$B$9:$B$175,B93)=0),1,0))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Ivan'!$B$9:$B$175,B94)=0),1,0))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Ivan'!$B$9:$B$175,B95)=0),1,0))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Ivan'!$B$9:$B$175,B96)=0),1,0))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Ivan'!$B$9:$B$175,B97)=0),1,0))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Ivan'!$B$9:$B$175,B98)=0),1,0))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Ivan'!$B$9:$B$175,B99)=0),1,0))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Ivan'!$B$9:$B$175,B100)=0),1,0))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Ivan'!$B$9:$B$175,B101)=0),1,0))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Ivan'!$B$9:$B$175,B102)=0),1,0))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Ivan'!$B$9:$B$175,B103)=0),1,0))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Ivan'!$B$9:$B$175,B104)=0),1,0))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Ivan'!$B$9:$B$175,B105)=0),1,0))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Ivan'!$B$9:$B$175,B106)=0),1,0))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Ivan'!$B$9:$B$175,B107)=0),1,0))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Ivan'!$B$9:$B$175,B108)=0),1,0))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Ivan'!$B$9:$B$175,B109)=0),1,0))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Ivan'!$B$9:$B$175,B110)=0),1,0))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Ivan'!$B$9:$B$175,B111)=0),1,0))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Ivan'!$B$9:$B$175,B112)=0),1,0))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Ivan'!$B$9:$B$175,B113)=0),1,0))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Ivan'!$B$9:$B$175,B114)=0),1,0))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Ivan'!$B$9:$B$175,B115)=0),1,0))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Ivan'!$B$9:$B$175,B116)=0),1,0))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Ivan'!$B$9:$B$175,B117)=0),1,0))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Ivan'!$B$9:$B$175,B118)=0),1,0))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Ivan'!$B$9:$B$175,B119)=0),1,0))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Ivan'!$B$9:$B$175,B120)=0),1,0))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Ivan'!$B$9:$B$175,B121)=0),1,0))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Ivan'!$B$9:$B$175,B122)=0),1,0))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Ivan'!$B$9:$B$175,B123)=0),1,0))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Ivan'!$B$9:$B$175,B124)=0),1,0))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Ivan'!$B$9:$B$175,B125)=0),1,0))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Ivan'!$B$9:$B$175,B126)=0),1,0))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Ivan'!$B$9:$B$175,B127)=0),1,0))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Ivan'!$B$9:$B$175,B128)=0),1,0))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Ivan'!$B$9:$B$175,B129)=0),1,0))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Ivan'!$B$9:$B$175,B130)=0),1,0))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Ivan'!$B$9:$B$175,B131)=0),1,0))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Ivan'!$B$9:$B$175,B132)=0),1,0))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Ivan'!$B$9:$B$175,B133)=0),1,0))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Ivan'!$B$9:$B$175,B134)=0),1,0))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Ivan'!$B$9:$B$175,B135)=0),1,0))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Ivan'!$B$9:$B$175,B136)=0),1,0))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Ivan'!$B$9:$B$175,B137)=0),1,0))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Ivan'!$B$9:$B$175,B138)=0),1,0))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Ivan'!$B$9:$B$175,B139)=0),1,0))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Ivan'!$B$9:$B$175,B140)=0),1,0))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Ivan'!$B$9:$B$175,B141)=0),1,0))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Ivan'!$B$9:$B$175,B142)=0),1,0))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Ivan'!$B$9:$B$175,B143)=0),1,0))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Ivan'!$B$9:$B$175,B144)=0),1,0))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Ivan'!$B$9:$B$175,B145)=0),1,0))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Ivan'!$B$9:$B$175,B146)=0),1,0))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Ivan'!$B$9:$B$175,B147)=0),1,0))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Ivan'!$B$9:$B$175,B148)=0),1,0))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Ivan'!$B$9:$B$175,B149)=0),1,0))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Ivan'!$B$9:$B$175,B150)=0),1,0))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Ivan'!$B$9:$B$175,B151)=0),1,0))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Ivan'!$B$9:$B$175,B152)=0),1,0))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Ivan'!$B$9:$B$175,B153)=0),1,0))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Ivan'!$B$9:$B$175,B154)=0),1,0))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Ivan'!$B$9:$B$175,B155)=0),1,0))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Ivan'!$B$9:$B$175,B156)=0),1,0))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Ivan'!$B$9:$B$175,B157)=0),1,0))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Ivan'!$B$9:$B$175,B158)=0),1,0))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Ivan'!$B$9:$B$175,B159)=0),1,0))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Ivan'!$B$9:$B$175,B160)=0),1,0))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Ivan'!$B$9:$B$175,B161)=0),1,0))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Ivan'!$B$9:$B$175,B162)=0),1,0))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Ivan'!$B$9:$B$175,B163)=0),1,0))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Ivan'!$B$9:$B$175,B164)=0),1,0))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Ivan'!$B$9:$B$175,B165)=0),1,0))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Ivan'!$B$9:$B$175,B166)=0),1,0))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Ivan'!$B$9:$B$175,B167)=0),1,0))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Ivan'!$B$9:$B$175,B168)=0),1,0))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Ivan'!$B$9:$B$175,B169)=0),1,0))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Ivan'!$B$9:$B$175,B170)=0),1,0))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Ivan'!$B$9:$B$175,B171)=0),1,0))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Ivan'!$B$9:$B$175,B172)=0),1,0))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Ivan'!$B$9:$B$175,B173)=0),1,0))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Ivan'!$B$9:$B$175,B174)=0),1,0))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Ivan'!$B$9:$B$175,B175)=0),1,0))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Ivan'!$B$9:$B$175,B176)=0),1,0))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Ivan'!$B$9:$B$175,B177)=0),1,0))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5" width="8.0"/>
    <col customWidth="1" min="6" max="6" width="7.71"/>
    <col customWidth="1" min="7" max="8" width="8.0"/>
    <col customWidth="1" min="9" max="11" width="7.0"/>
    <col customWidth="1" min="12" max="12" width="8.0"/>
    <col customWidth="1" min="13" max="13" width="7.0"/>
    <col customWidth="1" min="14" max="14" width="8.0"/>
    <col customWidth="1" min="15" max="17" width="9.0"/>
    <col customWidth="1" min="18" max="18" width="8.0"/>
    <col customWidth="1" min="19" max="19" width="24.0"/>
    <col customWidth="1" min="20" max="20" width="5.0"/>
    <col customWidth="1" min="21" max="21" width="28.43"/>
    <col customWidth="1" min="22" max="26" width="8.43"/>
  </cols>
  <sheetData>
    <row r="1">
      <c r="A1" s="1" t="s">
        <v>603</v>
      </c>
      <c r="B1" s="1" t="s">
        <v>617</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SUMIFS(Q8:Q177,K8:K177,FALSE())</f>
        <v>6747.77</v>
      </c>
      <c r="B5" s="1">
        <f>SUMIFS(N8:N177,K8:K177,FALSE())</f>
        <v>4656</v>
      </c>
      <c r="C5" s="1">
        <f>IF(B5=0,0,60*A5/B5)</f>
        <v>86.95579897</v>
      </c>
      <c r="D5" s="1">
        <f>SUM(C8:C177)</f>
        <v>5878</v>
      </c>
      <c r="E5" s="1">
        <f>SUM(R8:R177)</f>
        <v>6</v>
      </c>
      <c r="F5" s="1">
        <f>SUM(T8:T177)</f>
        <v>19</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7" si="1">IF(A8="","",INT(A8))</f>
        <v>46266</v>
      </c>
      <c r="C8" s="281">
        <f>122+119</f>
        <v>241</v>
      </c>
      <c r="D8" s="281">
        <v>80.0</v>
      </c>
      <c r="E8" s="1">
        <f t="shared" ref="E8:E177" si="2">IF(OR(C8="",N(D8)=0),"",C8/D8)</f>
        <v>3.0125</v>
      </c>
      <c r="F8" s="281" t="s">
        <v>811</v>
      </c>
      <c r="G8" s="282">
        <v>0.3076388888888889</v>
      </c>
      <c r="H8" s="282">
        <v>0.4222222222222222</v>
      </c>
      <c r="I8" s="281"/>
      <c r="J8" s="292">
        <f t="shared" ref="J8:J177" si="3">IF(OR(NOT(ISNUMBER(G8)),NOT(ISNUMBER(H8))),"",ROUND((H8-G8)*1440,0)-N(I8))</f>
        <v>165</v>
      </c>
      <c r="K8" s="1" t="b">
        <f t="shared" ref="K8:K177" si="4">IF(C8="","",OR(C8&lt;30,N(D8)&lt;10))</f>
        <v>0</v>
      </c>
      <c r="L8" s="1">
        <f t="shared" ref="L8:L177" si="5">IF(C8="","",IF(K8,1,IF(E8&lt;=1.94,1.65,IF(E8&lt;=2.44,1.25,IF(E8&lt;=2.8,1.16,IF(E8&lt;=3.09,1.05,IF(E8&lt;=3.5,0.95,IF(E8&lt;=3.95,0.82,IF(E8&lt;=5.05,0.65,IF(E8&lt;=8,0.6,IF(E8&lt;=15,0.45,0.3)))))))))))</f>
        <v>1.05</v>
      </c>
      <c r="M8" s="1">
        <f t="shared" ref="M8:M177" si="6">IF(OR(F8="Reach",F8="OP",F8="Swing"),$R$1,1)</f>
        <v>1</v>
      </c>
      <c r="N8" s="292">
        <f t="shared" ref="N8:N177" si="7">IF(OR(A8="",N(J8)&lt;=0),0,IF(K8,MAX(J8,15),J8))</f>
        <v>165</v>
      </c>
      <c r="O8" s="1">
        <f t="shared" ref="O8:O177" si="8">IF(C8="",0,C8*L8*$M$1*M8)</f>
        <v>278.355</v>
      </c>
      <c r="P8" s="292">
        <f t="shared" ref="P8:P177" si="9">$P$1/60*N8</f>
        <v>825</v>
      </c>
      <c r="Q8" s="1">
        <f t="shared" ref="Q8:Q177" si="10">MIN(O8,P8)</f>
        <v>278.355</v>
      </c>
      <c r="R8" s="281"/>
      <c r="S8" s="281"/>
      <c r="T8" s="1">
        <f t="shared" ref="T8:T177" si="11">IF(B8="",0,IF(COUNTIF($B$8:B8,B8)=1,1,0))</f>
        <v>1</v>
      </c>
    </row>
    <row r="9">
      <c r="A9" s="280">
        <v>46266.0</v>
      </c>
      <c r="B9" s="1">
        <f t="shared" si="1"/>
        <v>46266</v>
      </c>
      <c r="C9" s="281">
        <v>73.0</v>
      </c>
      <c r="D9" s="281">
        <v>40.0</v>
      </c>
      <c r="E9" s="1">
        <f t="shared" si="2"/>
        <v>1.825</v>
      </c>
      <c r="F9" s="281" t="s">
        <v>811</v>
      </c>
      <c r="G9" s="282">
        <v>0.42569444444444443</v>
      </c>
      <c r="H9" s="282">
        <v>0.4888888888888889</v>
      </c>
      <c r="I9" s="281"/>
      <c r="J9" s="292">
        <f t="shared" si="3"/>
        <v>91</v>
      </c>
      <c r="K9" s="1" t="b">
        <f t="shared" si="4"/>
        <v>0</v>
      </c>
      <c r="L9" s="1">
        <f t="shared" si="5"/>
        <v>1.65</v>
      </c>
      <c r="M9" s="1">
        <f t="shared" si="6"/>
        <v>1</v>
      </c>
      <c r="N9" s="292">
        <f t="shared" si="7"/>
        <v>91</v>
      </c>
      <c r="O9" s="1">
        <f t="shared" si="8"/>
        <v>132.495</v>
      </c>
      <c r="P9" s="292">
        <f t="shared" si="9"/>
        <v>455</v>
      </c>
      <c r="Q9" s="1">
        <f t="shared" si="10"/>
        <v>132.495</v>
      </c>
      <c r="R9" s="281"/>
      <c r="S9" s="281"/>
      <c r="T9" s="1">
        <f t="shared" si="11"/>
        <v>0</v>
      </c>
    </row>
    <row r="10">
      <c r="A10" s="280">
        <v>46267.0</v>
      </c>
      <c r="B10" s="1">
        <f t="shared" si="1"/>
        <v>46267</v>
      </c>
      <c r="C10" s="281">
        <f>82+94+59</f>
        <v>235</v>
      </c>
      <c r="D10" s="281">
        <v>120.0</v>
      </c>
      <c r="E10" s="1">
        <f t="shared" si="2"/>
        <v>1.958333333</v>
      </c>
      <c r="F10" s="281" t="s">
        <v>811</v>
      </c>
      <c r="G10" s="282">
        <v>0.30833333333333335</v>
      </c>
      <c r="H10" s="282">
        <v>0.4618055555555556</v>
      </c>
      <c r="I10" s="281"/>
      <c r="J10" s="292">
        <f t="shared" si="3"/>
        <v>221</v>
      </c>
      <c r="K10" s="1" t="b">
        <f t="shared" si="4"/>
        <v>0</v>
      </c>
      <c r="L10" s="1">
        <f t="shared" si="5"/>
        <v>1.25</v>
      </c>
      <c r="M10" s="1">
        <f t="shared" si="6"/>
        <v>1</v>
      </c>
      <c r="N10" s="292">
        <f t="shared" si="7"/>
        <v>221</v>
      </c>
      <c r="O10" s="1">
        <f t="shared" si="8"/>
        <v>323.125</v>
      </c>
      <c r="P10" s="292">
        <f t="shared" si="9"/>
        <v>1105</v>
      </c>
      <c r="Q10" s="1">
        <f t="shared" si="10"/>
        <v>323.125</v>
      </c>
      <c r="R10" s="281">
        <v>1.0</v>
      </c>
      <c r="S10" s="281" t="s">
        <v>1978</v>
      </c>
      <c r="T10" s="1">
        <f t="shared" si="11"/>
        <v>1</v>
      </c>
    </row>
    <row r="11">
      <c r="A11" s="280">
        <v>46268.0</v>
      </c>
      <c r="B11" s="1">
        <f t="shared" si="1"/>
        <v>46268</v>
      </c>
      <c r="C11" s="281">
        <f>173+91</f>
        <v>264</v>
      </c>
      <c r="D11" s="281">
        <v>80.0</v>
      </c>
      <c r="E11" s="1">
        <f t="shared" si="2"/>
        <v>3.3</v>
      </c>
      <c r="F11" s="281" t="s">
        <v>811</v>
      </c>
      <c r="G11" s="282">
        <v>0.3111111111111111</v>
      </c>
      <c r="H11" s="307">
        <v>0.4236111111111111</v>
      </c>
      <c r="I11" s="281"/>
      <c r="J11" s="292">
        <f t="shared" si="3"/>
        <v>162</v>
      </c>
      <c r="K11" s="1" t="b">
        <f t="shared" si="4"/>
        <v>0</v>
      </c>
      <c r="L11" s="1">
        <f t="shared" si="5"/>
        <v>0.95</v>
      </c>
      <c r="M11" s="1">
        <f t="shared" si="6"/>
        <v>1</v>
      </c>
      <c r="N11" s="292">
        <f t="shared" si="7"/>
        <v>162</v>
      </c>
      <c r="O11" s="1">
        <f t="shared" si="8"/>
        <v>275.88</v>
      </c>
      <c r="P11" s="292">
        <f t="shared" si="9"/>
        <v>810</v>
      </c>
      <c r="Q11" s="1">
        <f t="shared" si="10"/>
        <v>275.88</v>
      </c>
      <c r="R11" s="281"/>
      <c r="S11" s="281"/>
      <c r="T11" s="1">
        <f t="shared" si="11"/>
        <v>1</v>
      </c>
    </row>
    <row r="12">
      <c r="A12" s="280">
        <v>46268.0</v>
      </c>
      <c r="B12" s="1">
        <f t="shared" si="1"/>
        <v>46268</v>
      </c>
      <c r="C12" s="281">
        <v>97.0</v>
      </c>
      <c r="D12" s="281">
        <v>40.0</v>
      </c>
      <c r="E12" s="1">
        <f t="shared" si="2"/>
        <v>2.425</v>
      </c>
      <c r="F12" s="281" t="s">
        <v>811</v>
      </c>
      <c r="G12" s="282">
        <v>0.5090277777777777</v>
      </c>
      <c r="H12" s="282">
        <v>0.5604166666666667</v>
      </c>
      <c r="I12" s="281"/>
      <c r="J12" s="292">
        <f t="shared" si="3"/>
        <v>74</v>
      </c>
      <c r="K12" s="1" t="b">
        <f t="shared" si="4"/>
        <v>0</v>
      </c>
      <c r="L12" s="1">
        <f t="shared" si="5"/>
        <v>1.25</v>
      </c>
      <c r="M12" s="1">
        <f t="shared" si="6"/>
        <v>1</v>
      </c>
      <c r="N12" s="292">
        <f t="shared" si="7"/>
        <v>74</v>
      </c>
      <c r="O12" s="1">
        <f t="shared" si="8"/>
        <v>133.375</v>
      </c>
      <c r="P12" s="292">
        <f t="shared" si="9"/>
        <v>370</v>
      </c>
      <c r="Q12" s="1">
        <f t="shared" si="10"/>
        <v>133.375</v>
      </c>
      <c r="R12" s="281"/>
      <c r="S12" s="281"/>
      <c r="T12" s="1">
        <f t="shared" si="11"/>
        <v>0</v>
      </c>
    </row>
    <row r="13">
      <c r="A13" s="280">
        <v>46268.0</v>
      </c>
      <c r="B13" s="1">
        <f t="shared" si="1"/>
        <v>46268</v>
      </c>
      <c r="C13" s="281">
        <v>65.0</v>
      </c>
      <c r="D13" s="281">
        <v>40.0</v>
      </c>
      <c r="E13" s="1">
        <f t="shared" si="2"/>
        <v>1.625</v>
      </c>
      <c r="F13" s="281" t="s">
        <v>811</v>
      </c>
      <c r="G13" s="282">
        <v>0.5881944444444445</v>
      </c>
      <c r="H13" s="282">
        <v>0.6284722222222222</v>
      </c>
      <c r="I13" s="281"/>
      <c r="J13" s="292">
        <f t="shared" si="3"/>
        <v>58</v>
      </c>
      <c r="K13" s="1" t="b">
        <f t="shared" si="4"/>
        <v>0</v>
      </c>
      <c r="L13" s="1">
        <f t="shared" si="5"/>
        <v>1.65</v>
      </c>
      <c r="M13" s="1">
        <f t="shared" si="6"/>
        <v>1</v>
      </c>
      <c r="N13" s="292">
        <f t="shared" si="7"/>
        <v>58</v>
      </c>
      <c r="O13" s="1">
        <f t="shared" si="8"/>
        <v>117.975</v>
      </c>
      <c r="P13" s="292">
        <f t="shared" si="9"/>
        <v>290</v>
      </c>
      <c r="Q13" s="1">
        <f t="shared" si="10"/>
        <v>117.975</v>
      </c>
      <c r="R13" s="281"/>
      <c r="S13" s="281"/>
      <c r="T13" s="1">
        <f t="shared" si="11"/>
        <v>0</v>
      </c>
    </row>
    <row r="14">
      <c r="A14" s="291">
        <v>46271.0</v>
      </c>
      <c r="B14" s="1">
        <f t="shared" si="1"/>
        <v>46271</v>
      </c>
      <c r="C14" s="281">
        <v>198.0</v>
      </c>
      <c r="D14" s="281">
        <v>69.0</v>
      </c>
      <c r="E14" s="1">
        <f t="shared" si="2"/>
        <v>2.869565217</v>
      </c>
      <c r="F14" s="281" t="s">
        <v>811</v>
      </c>
      <c r="G14" s="299">
        <v>0.30725694444444446</v>
      </c>
      <c r="H14" s="299">
        <v>0.4426157407407407</v>
      </c>
      <c r="I14" s="281"/>
      <c r="J14" s="300">
        <f t="shared" si="3"/>
        <v>195</v>
      </c>
      <c r="K14" s="1" t="b">
        <f t="shared" si="4"/>
        <v>0</v>
      </c>
      <c r="L14" s="1">
        <f t="shared" si="5"/>
        <v>1.05</v>
      </c>
      <c r="M14" s="1">
        <f t="shared" si="6"/>
        <v>1</v>
      </c>
      <c r="N14" s="300">
        <f t="shared" si="7"/>
        <v>195</v>
      </c>
      <c r="O14" s="1">
        <f t="shared" si="8"/>
        <v>228.69</v>
      </c>
      <c r="P14" s="300">
        <f t="shared" si="9"/>
        <v>975</v>
      </c>
      <c r="Q14" s="1">
        <f t="shared" si="10"/>
        <v>228.69</v>
      </c>
      <c r="R14" s="281"/>
      <c r="S14" s="281"/>
      <c r="T14" s="1">
        <f t="shared" si="11"/>
        <v>1</v>
      </c>
      <c r="V14" s="1" t="s">
        <v>1985</v>
      </c>
    </row>
    <row r="15">
      <c r="A15" s="291">
        <v>46271.0</v>
      </c>
      <c r="B15" s="1">
        <f t="shared" si="1"/>
        <v>46271</v>
      </c>
      <c r="C15" s="281">
        <v>355.0</v>
      </c>
      <c r="D15" s="281">
        <v>90.0</v>
      </c>
      <c r="E15" s="1">
        <f t="shared" si="2"/>
        <v>3.944444444</v>
      </c>
      <c r="F15" s="281" t="s">
        <v>811</v>
      </c>
      <c r="G15" s="304">
        <v>0.521238425925926</v>
      </c>
      <c r="H15" s="304">
        <v>0.5630092592592593</v>
      </c>
      <c r="I15" s="281"/>
      <c r="J15" s="300">
        <f t="shared" si="3"/>
        <v>60</v>
      </c>
      <c r="K15" s="1" t="b">
        <f t="shared" si="4"/>
        <v>0</v>
      </c>
      <c r="L15" s="1">
        <f t="shared" si="5"/>
        <v>0.82</v>
      </c>
      <c r="M15" s="1">
        <f t="shared" si="6"/>
        <v>1</v>
      </c>
      <c r="N15" s="300">
        <f t="shared" si="7"/>
        <v>60</v>
      </c>
      <c r="O15" s="1">
        <f t="shared" si="8"/>
        <v>320.21</v>
      </c>
      <c r="P15" s="300">
        <f t="shared" si="9"/>
        <v>300</v>
      </c>
      <c r="Q15" s="1">
        <f t="shared" si="10"/>
        <v>300</v>
      </c>
      <c r="R15" s="281"/>
      <c r="S15" s="281"/>
      <c r="T15" s="1">
        <f t="shared" si="11"/>
        <v>0</v>
      </c>
      <c r="V15" s="1" t="s">
        <v>1987</v>
      </c>
    </row>
    <row r="16">
      <c r="A16" s="291">
        <v>46272.0</v>
      </c>
      <c r="B16" s="1">
        <f t="shared" si="1"/>
        <v>46272</v>
      </c>
      <c r="C16" s="281">
        <v>9.0</v>
      </c>
      <c r="D16" s="281">
        <v>8.0</v>
      </c>
      <c r="E16" s="1">
        <f t="shared" si="2"/>
        <v>1.125</v>
      </c>
      <c r="F16" s="281" t="s">
        <v>811</v>
      </c>
      <c r="G16" s="299">
        <v>0.31104166666666666</v>
      </c>
      <c r="H16" s="299">
        <v>0.3272685185185185</v>
      </c>
      <c r="I16" s="281"/>
      <c r="J16" s="300">
        <f t="shared" si="3"/>
        <v>23</v>
      </c>
      <c r="K16" s="1" t="b">
        <f t="shared" si="4"/>
        <v>1</v>
      </c>
      <c r="L16" s="1">
        <f t="shared" si="5"/>
        <v>1</v>
      </c>
      <c r="M16" s="1">
        <f t="shared" si="6"/>
        <v>1</v>
      </c>
      <c r="N16" s="300">
        <f t="shared" si="7"/>
        <v>23</v>
      </c>
      <c r="O16" s="1">
        <f t="shared" si="8"/>
        <v>9.9</v>
      </c>
      <c r="P16" s="300">
        <f t="shared" si="9"/>
        <v>115</v>
      </c>
      <c r="Q16" s="1">
        <f t="shared" si="10"/>
        <v>9.9</v>
      </c>
      <c r="R16" s="281">
        <v>2.0</v>
      </c>
      <c r="S16" s="281" t="s">
        <v>1989</v>
      </c>
      <c r="T16" s="1">
        <f t="shared" si="11"/>
        <v>1</v>
      </c>
      <c r="V16" s="1" t="s">
        <v>1990</v>
      </c>
    </row>
    <row r="17">
      <c r="A17" s="291">
        <v>46272.0</v>
      </c>
      <c r="B17" s="1">
        <f t="shared" si="1"/>
        <v>46272</v>
      </c>
      <c r="C17" s="281">
        <v>440.0</v>
      </c>
      <c r="D17" s="281">
        <v>103.0</v>
      </c>
      <c r="E17" s="1">
        <f t="shared" si="2"/>
        <v>4.27184466</v>
      </c>
      <c r="F17" s="281" t="s">
        <v>811</v>
      </c>
      <c r="G17" s="299">
        <v>0.3280092592592593</v>
      </c>
      <c r="H17" s="299">
        <v>0.5511111111111111</v>
      </c>
      <c r="I17" s="281">
        <v>60.0</v>
      </c>
      <c r="J17" s="300">
        <f t="shared" si="3"/>
        <v>261</v>
      </c>
      <c r="K17" s="1" t="b">
        <f t="shared" si="4"/>
        <v>0</v>
      </c>
      <c r="L17" s="1">
        <f t="shared" si="5"/>
        <v>0.65</v>
      </c>
      <c r="M17" s="1">
        <f t="shared" si="6"/>
        <v>1</v>
      </c>
      <c r="N17" s="300">
        <f t="shared" si="7"/>
        <v>261</v>
      </c>
      <c r="O17" s="1">
        <f t="shared" si="8"/>
        <v>314.6</v>
      </c>
      <c r="P17" s="300">
        <f t="shared" si="9"/>
        <v>1305</v>
      </c>
      <c r="Q17" s="1">
        <f t="shared" si="10"/>
        <v>314.6</v>
      </c>
      <c r="R17" s="281"/>
      <c r="S17" s="281"/>
      <c r="T17" s="1">
        <f t="shared" si="11"/>
        <v>0</v>
      </c>
      <c r="U17" s="16" t="s">
        <v>1992</v>
      </c>
      <c r="V17" s="1" t="s">
        <v>955</v>
      </c>
      <c r="X17" s="308" t="s">
        <v>1993</v>
      </c>
    </row>
    <row r="18">
      <c r="A18" s="291">
        <v>46272.0</v>
      </c>
      <c r="B18" s="1">
        <f t="shared" si="1"/>
        <v>46272</v>
      </c>
      <c r="C18" s="281">
        <v>46.0</v>
      </c>
      <c r="D18" s="281">
        <v>29.0</v>
      </c>
      <c r="E18" s="1">
        <f t="shared" si="2"/>
        <v>1.586206897</v>
      </c>
      <c r="F18" s="281" t="s">
        <v>811</v>
      </c>
      <c r="G18" s="299">
        <v>0.5976851851851852</v>
      </c>
      <c r="H18" s="299">
        <v>0.6282060185185185</v>
      </c>
      <c r="I18" s="281"/>
      <c r="J18" s="300">
        <f t="shared" si="3"/>
        <v>44</v>
      </c>
      <c r="K18" s="1" t="b">
        <f t="shared" si="4"/>
        <v>0</v>
      </c>
      <c r="L18" s="1">
        <f t="shared" si="5"/>
        <v>1.65</v>
      </c>
      <c r="M18" s="1">
        <f t="shared" si="6"/>
        <v>1</v>
      </c>
      <c r="N18" s="300">
        <f t="shared" si="7"/>
        <v>44</v>
      </c>
      <c r="O18" s="1">
        <f t="shared" si="8"/>
        <v>83.49</v>
      </c>
      <c r="P18" s="300">
        <f t="shared" si="9"/>
        <v>220</v>
      </c>
      <c r="Q18" s="1">
        <f t="shared" si="10"/>
        <v>83.49</v>
      </c>
      <c r="R18" s="281"/>
      <c r="S18" s="281"/>
      <c r="T18" s="1">
        <f t="shared" si="11"/>
        <v>0</v>
      </c>
      <c r="V18" s="1" t="s">
        <v>959</v>
      </c>
    </row>
    <row r="19">
      <c r="A19" s="291">
        <v>46273.0</v>
      </c>
      <c r="B19" s="1">
        <f t="shared" si="1"/>
        <v>46273</v>
      </c>
      <c r="C19" s="281">
        <v>119.0</v>
      </c>
      <c r="D19" s="281">
        <v>60.0</v>
      </c>
      <c r="E19" s="1">
        <f t="shared" si="2"/>
        <v>1.983333333</v>
      </c>
      <c r="F19" s="281" t="s">
        <v>811</v>
      </c>
      <c r="G19" s="299">
        <v>0.30394675925925924</v>
      </c>
      <c r="H19" s="299">
        <v>0.4039583333333333</v>
      </c>
      <c r="I19" s="281"/>
      <c r="J19" s="300">
        <f t="shared" si="3"/>
        <v>144</v>
      </c>
      <c r="K19" s="1" t="b">
        <f t="shared" si="4"/>
        <v>0</v>
      </c>
      <c r="L19" s="1">
        <f t="shared" si="5"/>
        <v>1.25</v>
      </c>
      <c r="M19" s="1">
        <f t="shared" si="6"/>
        <v>1</v>
      </c>
      <c r="N19" s="300">
        <f t="shared" si="7"/>
        <v>144</v>
      </c>
      <c r="O19" s="1">
        <f t="shared" si="8"/>
        <v>163.625</v>
      </c>
      <c r="P19" s="300">
        <f t="shared" si="9"/>
        <v>720</v>
      </c>
      <c r="Q19" s="1">
        <f t="shared" si="10"/>
        <v>163.625</v>
      </c>
      <c r="R19" s="281"/>
      <c r="S19" s="281"/>
      <c r="T19" s="1">
        <f t="shared" si="11"/>
        <v>1</v>
      </c>
      <c r="V19" s="1" t="s">
        <v>827</v>
      </c>
    </row>
    <row r="20">
      <c r="A20" s="291">
        <v>46274.0</v>
      </c>
      <c r="B20" s="1">
        <f t="shared" si="1"/>
        <v>46274</v>
      </c>
      <c r="C20" s="281">
        <v>162.0</v>
      </c>
      <c r="D20" s="281">
        <v>49.0</v>
      </c>
      <c r="E20" s="1">
        <f t="shared" si="2"/>
        <v>3.306122449</v>
      </c>
      <c r="F20" s="281" t="s">
        <v>811</v>
      </c>
      <c r="G20" s="299">
        <v>0.30821759259259257</v>
      </c>
      <c r="H20" s="299">
        <v>0.4176388888888889</v>
      </c>
      <c r="I20" s="281"/>
      <c r="J20" s="300">
        <f t="shared" si="3"/>
        <v>158</v>
      </c>
      <c r="K20" s="1" t="b">
        <f t="shared" si="4"/>
        <v>0</v>
      </c>
      <c r="L20" s="1">
        <f t="shared" si="5"/>
        <v>0.95</v>
      </c>
      <c r="M20" s="1">
        <f t="shared" si="6"/>
        <v>1</v>
      </c>
      <c r="N20" s="300">
        <f t="shared" si="7"/>
        <v>158</v>
      </c>
      <c r="O20" s="1">
        <f t="shared" si="8"/>
        <v>169.29</v>
      </c>
      <c r="P20" s="300">
        <f t="shared" si="9"/>
        <v>790</v>
      </c>
      <c r="Q20" s="1">
        <f t="shared" si="10"/>
        <v>169.29</v>
      </c>
      <c r="R20" s="281"/>
      <c r="S20" s="281"/>
      <c r="T20" s="1">
        <f t="shared" si="11"/>
        <v>1</v>
      </c>
      <c r="V20" s="1" t="s">
        <v>1793</v>
      </c>
    </row>
    <row r="21" ht="15.75" customHeight="1">
      <c r="A21" s="291">
        <v>46274.0</v>
      </c>
      <c r="B21" s="1">
        <f t="shared" si="1"/>
        <v>46274</v>
      </c>
      <c r="C21" s="281">
        <v>217.0</v>
      </c>
      <c r="D21" s="281">
        <v>76.0</v>
      </c>
      <c r="E21" s="1">
        <f t="shared" si="2"/>
        <v>2.855263158</v>
      </c>
      <c r="F21" s="281" t="s">
        <v>811</v>
      </c>
      <c r="G21" s="299">
        <v>0.4177199074074074</v>
      </c>
      <c r="H21" s="299">
        <v>0.5945486111111111</v>
      </c>
      <c r="I21" s="281">
        <v>60.0</v>
      </c>
      <c r="J21" s="300">
        <f t="shared" si="3"/>
        <v>195</v>
      </c>
      <c r="K21" s="1" t="b">
        <f t="shared" si="4"/>
        <v>0</v>
      </c>
      <c r="L21" s="1">
        <f t="shared" si="5"/>
        <v>1.05</v>
      </c>
      <c r="M21" s="1">
        <f t="shared" si="6"/>
        <v>1</v>
      </c>
      <c r="N21" s="300">
        <f t="shared" si="7"/>
        <v>195</v>
      </c>
      <c r="O21" s="1">
        <f t="shared" si="8"/>
        <v>250.635</v>
      </c>
      <c r="P21" s="300">
        <f t="shared" si="9"/>
        <v>975</v>
      </c>
      <c r="Q21" s="1">
        <f t="shared" si="10"/>
        <v>250.635</v>
      </c>
      <c r="R21" s="281"/>
      <c r="S21" s="281"/>
      <c r="T21" s="1">
        <f t="shared" si="11"/>
        <v>0</v>
      </c>
      <c r="U21" s="16" t="s">
        <v>1992</v>
      </c>
      <c r="V21" s="1" t="s">
        <v>969</v>
      </c>
    </row>
    <row r="22" ht="15.75" customHeight="1">
      <c r="A22" s="291">
        <v>46275.0</v>
      </c>
      <c r="B22" s="1">
        <f t="shared" si="1"/>
        <v>46275</v>
      </c>
      <c r="C22" s="281">
        <v>97.0</v>
      </c>
      <c r="D22" s="281">
        <v>33.0</v>
      </c>
      <c r="E22" s="1">
        <f t="shared" si="2"/>
        <v>2.939393939</v>
      </c>
      <c r="F22" s="281" t="s">
        <v>811</v>
      </c>
      <c r="G22" s="299">
        <v>0.31090277777777775</v>
      </c>
      <c r="H22" s="299">
        <v>0.3723842592592593</v>
      </c>
      <c r="I22" s="281"/>
      <c r="J22" s="300">
        <f t="shared" si="3"/>
        <v>89</v>
      </c>
      <c r="K22" s="1" t="b">
        <f t="shared" si="4"/>
        <v>0</v>
      </c>
      <c r="L22" s="1">
        <f t="shared" si="5"/>
        <v>1.05</v>
      </c>
      <c r="M22" s="1">
        <f t="shared" si="6"/>
        <v>1</v>
      </c>
      <c r="N22" s="300">
        <f t="shared" si="7"/>
        <v>89</v>
      </c>
      <c r="O22" s="1">
        <f t="shared" si="8"/>
        <v>112.035</v>
      </c>
      <c r="P22" s="300">
        <f t="shared" si="9"/>
        <v>445</v>
      </c>
      <c r="Q22" s="1">
        <f t="shared" si="10"/>
        <v>112.035</v>
      </c>
      <c r="R22" s="281">
        <v>2.0</v>
      </c>
      <c r="S22" s="281" t="s">
        <v>1999</v>
      </c>
      <c r="T22" s="1">
        <f t="shared" si="11"/>
        <v>1</v>
      </c>
      <c r="V22" s="1" t="s">
        <v>2000</v>
      </c>
    </row>
    <row r="23" ht="15.75" customHeight="1">
      <c r="A23" s="291">
        <v>46275.0</v>
      </c>
      <c r="B23" s="1">
        <f t="shared" si="1"/>
        <v>46275</v>
      </c>
      <c r="C23" s="281">
        <v>60.0</v>
      </c>
      <c r="D23" s="281">
        <v>40.0</v>
      </c>
      <c r="E23" s="1">
        <f t="shared" si="2"/>
        <v>1.5</v>
      </c>
      <c r="F23" s="281" t="s">
        <v>811</v>
      </c>
      <c r="G23" s="299">
        <v>0.41711805555555553</v>
      </c>
      <c r="H23" s="299">
        <v>0.42347222222222225</v>
      </c>
      <c r="I23" s="281"/>
      <c r="J23" s="300">
        <f t="shared" si="3"/>
        <v>9</v>
      </c>
      <c r="K23" s="1" t="b">
        <f t="shared" si="4"/>
        <v>0</v>
      </c>
      <c r="L23" s="1">
        <f t="shared" si="5"/>
        <v>1.65</v>
      </c>
      <c r="M23" s="1">
        <f t="shared" si="6"/>
        <v>1</v>
      </c>
      <c r="N23" s="300">
        <f t="shared" si="7"/>
        <v>9</v>
      </c>
      <c r="O23" s="1">
        <f t="shared" si="8"/>
        <v>108.9</v>
      </c>
      <c r="P23" s="300">
        <f t="shared" si="9"/>
        <v>45</v>
      </c>
      <c r="Q23" s="1">
        <f t="shared" si="10"/>
        <v>45</v>
      </c>
      <c r="R23" s="281"/>
      <c r="S23" s="281"/>
      <c r="T23" s="1">
        <f t="shared" si="11"/>
        <v>0</v>
      </c>
      <c r="V23" s="1" t="s">
        <v>832</v>
      </c>
    </row>
    <row r="24" ht="15.75" customHeight="1">
      <c r="A24" s="291">
        <v>46278.0</v>
      </c>
      <c r="B24" s="1">
        <f t="shared" si="1"/>
        <v>46278</v>
      </c>
      <c r="C24" s="281">
        <v>161.0</v>
      </c>
      <c r="D24" s="281">
        <v>81.0</v>
      </c>
      <c r="E24" s="1">
        <f t="shared" si="2"/>
        <v>1.987654321</v>
      </c>
      <c r="F24" s="281" t="s">
        <v>811</v>
      </c>
      <c r="G24" s="299">
        <v>0.3027546296296296</v>
      </c>
      <c r="H24" s="299">
        <v>0.42822916666666666</v>
      </c>
      <c r="I24" s="281"/>
      <c r="J24" s="300">
        <f t="shared" si="3"/>
        <v>181</v>
      </c>
      <c r="K24" s="1" t="b">
        <f t="shared" si="4"/>
        <v>0</v>
      </c>
      <c r="L24" s="1">
        <f t="shared" si="5"/>
        <v>1.25</v>
      </c>
      <c r="M24" s="1">
        <f t="shared" si="6"/>
        <v>1</v>
      </c>
      <c r="N24" s="300">
        <f t="shared" si="7"/>
        <v>181</v>
      </c>
      <c r="O24" s="1">
        <f t="shared" si="8"/>
        <v>221.375</v>
      </c>
      <c r="P24" s="300">
        <f t="shared" si="9"/>
        <v>905</v>
      </c>
      <c r="Q24" s="1">
        <f t="shared" si="10"/>
        <v>221.375</v>
      </c>
      <c r="R24" s="281"/>
      <c r="S24" s="281"/>
      <c r="T24" s="1">
        <f t="shared" si="11"/>
        <v>1</v>
      </c>
      <c r="V24" s="1" t="s">
        <v>847</v>
      </c>
    </row>
    <row r="25" ht="15.75" customHeight="1">
      <c r="A25" s="291">
        <v>46278.0</v>
      </c>
      <c r="B25" s="1">
        <f t="shared" si="1"/>
        <v>46278</v>
      </c>
      <c r="C25" s="281">
        <v>4.0</v>
      </c>
      <c r="D25" s="281">
        <v>3.0</v>
      </c>
      <c r="E25" s="1">
        <f t="shared" si="2"/>
        <v>1.333333333</v>
      </c>
      <c r="F25" s="281" t="s">
        <v>811</v>
      </c>
      <c r="G25" s="299">
        <v>0.5071412037037037</v>
      </c>
      <c r="H25" s="299">
        <v>0.5139930555555555</v>
      </c>
      <c r="I25" s="281"/>
      <c r="J25" s="300">
        <f t="shared" si="3"/>
        <v>10</v>
      </c>
      <c r="K25" s="1" t="b">
        <f t="shared" si="4"/>
        <v>1</v>
      </c>
      <c r="L25" s="1">
        <f t="shared" si="5"/>
        <v>1</v>
      </c>
      <c r="M25" s="1">
        <f t="shared" si="6"/>
        <v>1</v>
      </c>
      <c r="N25" s="300">
        <f t="shared" si="7"/>
        <v>15</v>
      </c>
      <c r="O25" s="1">
        <f t="shared" si="8"/>
        <v>4.4</v>
      </c>
      <c r="P25" s="300">
        <f t="shared" si="9"/>
        <v>75</v>
      </c>
      <c r="Q25" s="1">
        <f t="shared" si="10"/>
        <v>4.4</v>
      </c>
      <c r="R25" s="281"/>
      <c r="S25" s="281"/>
      <c r="T25" s="1">
        <f t="shared" si="11"/>
        <v>0</v>
      </c>
      <c r="V25" s="1" t="s">
        <v>2005</v>
      </c>
    </row>
    <row r="26" ht="15.75" customHeight="1">
      <c r="A26" s="291">
        <v>46278.0</v>
      </c>
      <c r="B26" s="1">
        <f t="shared" si="1"/>
        <v>46278</v>
      </c>
      <c r="C26" s="281">
        <v>53.0</v>
      </c>
      <c r="D26" s="281">
        <v>26.0</v>
      </c>
      <c r="E26" s="1">
        <f t="shared" si="2"/>
        <v>2.038461538</v>
      </c>
      <c r="F26" s="281" t="s">
        <v>811</v>
      </c>
      <c r="G26" s="304">
        <v>0.6039236111111111</v>
      </c>
      <c r="H26" s="304">
        <v>0.6166666666666667</v>
      </c>
      <c r="I26" s="281"/>
      <c r="J26" s="300">
        <f t="shared" si="3"/>
        <v>18</v>
      </c>
      <c r="K26" s="1" t="b">
        <f t="shared" si="4"/>
        <v>0</v>
      </c>
      <c r="L26" s="1">
        <f t="shared" si="5"/>
        <v>1.25</v>
      </c>
      <c r="M26" s="1">
        <f t="shared" si="6"/>
        <v>1</v>
      </c>
      <c r="N26" s="300">
        <f t="shared" si="7"/>
        <v>18</v>
      </c>
      <c r="O26" s="1">
        <f t="shared" si="8"/>
        <v>72.875</v>
      </c>
      <c r="P26" s="300">
        <f t="shared" si="9"/>
        <v>90</v>
      </c>
      <c r="Q26" s="1">
        <f t="shared" si="10"/>
        <v>72.875</v>
      </c>
      <c r="R26" s="281"/>
      <c r="S26" s="281"/>
      <c r="T26" s="1">
        <f t="shared" si="11"/>
        <v>0</v>
      </c>
      <c r="V26" s="1" t="s">
        <v>1270</v>
      </c>
    </row>
    <row r="27" ht="15.75" customHeight="1">
      <c r="A27" s="291">
        <v>46279.0</v>
      </c>
      <c r="B27" s="1">
        <f t="shared" si="1"/>
        <v>46279</v>
      </c>
      <c r="C27" s="281">
        <v>92.0</v>
      </c>
      <c r="D27" s="281">
        <v>36.0</v>
      </c>
      <c r="E27" s="1">
        <f t="shared" si="2"/>
        <v>2.555555556</v>
      </c>
      <c r="F27" s="281" t="s">
        <v>811</v>
      </c>
      <c r="G27" s="299">
        <v>0.30887731481481484</v>
      </c>
      <c r="H27" s="299">
        <v>0.358125</v>
      </c>
      <c r="I27" s="281"/>
      <c r="J27" s="300">
        <f t="shared" si="3"/>
        <v>71</v>
      </c>
      <c r="K27" s="1" t="b">
        <f t="shared" si="4"/>
        <v>0</v>
      </c>
      <c r="L27" s="1">
        <f t="shared" si="5"/>
        <v>1.16</v>
      </c>
      <c r="M27" s="1">
        <f t="shared" si="6"/>
        <v>1</v>
      </c>
      <c r="N27" s="300">
        <f t="shared" si="7"/>
        <v>71</v>
      </c>
      <c r="O27" s="1">
        <f t="shared" si="8"/>
        <v>117.392</v>
      </c>
      <c r="P27" s="300">
        <f t="shared" si="9"/>
        <v>355</v>
      </c>
      <c r="Q27" s="1">
        <f t="shared" si="10"/>
        <v>117.392</v>
      </c>
      <c r="R27" s="281"/>
      <c r="S27" s="281"/>
      <c r="T27" s="1">
        <f t="shared" si="11"/>
        <v>1</v>
      </c>
      <c r="V27" s="1" t="s">
        <v>854</v>
      </c>
    </row>
    <row r="28" ht="15.75" customHeight="1">
      <c r="A28" s="291">
        <v>46279.0</v>
      </c>
      <c r="B28" s="1">
        <f t="shared" si="1"/>
        <v>46279</v>
      </c>
      <c r="C28" s="281">
        <v>177.0</v>
      </c>
      <c r="D28" s="281">
        <v>77.0</v>
      </c>
      <c r="E28" s="1">
        <f t="shared" si="2"/>
        <v>2.298701299</v>
      </c>
      <c r="F28" s="281" t="s">
        <v>811</v>
      </c>
      <c r="G28" s="299">
        <v>0.3581944444444444</v>
      </c>
      <c r="H28" s="299">
        <v>0.47436342592592595</v>
      </c>
      <c r="I28" s="281"/>
      <c r="J28" s="300">
        <f t="shared" si="3"/>
        <v>167</v>
      </c>
      <c r="K28" s="1" t="b">
        <f t="shared" si="4"/>
        <v>0</v>
      </c>
      <c r="L28" s="1">
        <f t="shared" si="5"/>
        <v>1.25</v>
      </c>
      <c r="M28" s="1">
        <f t="shared" si="6"/>
        <v>1</v>
      </c>
      <c r="N28" s="300">
        <f t="shared" si="7"/>
        <v>167</v>
      </c>
      <c r="O28" s="1">
        <f t="shared" si="8"/>
        <v>243.375</v>
      </c>
      <c r="P28" s="300">
        <f t="shared" si="9"/>
        <v>835</v>
      </c>
      <c r="Q28" s="1">
        <f t="shared" si="10"/>
        <v>243.375</v>
      </c>
      <c r="R28" s="281"/>
      <c r="S28" s="281"/>
      <c r="T28" s="1">
        <f t="shared" si="11"/>
        <v>0</v>
      </c>
      <c r="V28" s="1" t="s">
        <v>992</v>
      </c>
    </row>
    <row r="29" ht="15.75" customHeight="1">
      <c r="A29" s="291">
        <v>46279.0</v>
      </c>
      <c r="B29" s="1">
        <f t="shared" si="1"/>
        <v>46279</v>
      </c>
      <c r="C29" s="281">
        <v>3.0</v>
      </c>
      <c r="D29" s="281">
        <v>3.0</v>
      </c>
      <c r="E29" s="1">
        <f t="shared" si="2"/>
        <v>1</v>
      </c>
      <c r="F29" s="281" t="s">
        <v>811</v>
      </c>
      <c r="G29" s="299">
        <v>0.547962962962963</v>
      </c>
      <c r="H29" s="299">
        <v>0.5541319444444445</v>
      </c>
      <c r="I29" s="281"/>
      <c r="J29" s="300">
        <f t="shared" si="3"/>
        <v>9</v>
      </c>
      <c r="K29" s="1" t="b">
        <f t="shared" si="4"/>
        <v>1</v>
      </c>
      <c r="L29" s="1">
        <f t="shared" si="5"/>
        <v>1</v>
      </c>
      <c r="M29" s="1">
        <f t="shared" si="6"/>
        <v>1</v>
      </c>
      <c r="N29" s="300">
        <f t="shared" si="7"/>
        <v>15</v>
      </c>
      <c r="O29" s="1">
        <f t="shared" si="8"/>
        <v>3.3</v>
      </c>
      <c r="P29" s="300">
        <f t="shared" si="9"/>
        <v>75</v>
      </c>
      <c r="Q29" s="1">
        <f t="shared" si="10"/>
        <v>3.3</v>
      </c>
      <c r="R29" s="281"/>
      <c r="S29" s="281"/>
      <c r="T29" s="1">
        <f t="shared" si="11"/>
        <v>0</v>
      </c>
      <c r="V29" s="1" t="s">
        <v>2011</v>
      </c>
    </row>
    <row r="30" ht="15.75" customHeight="1">
      <c r="A30" s="291">
        <v>46279.0</v>
      </c>
      <c r="B30" s="1">
        <f t="shared" si="1"/>
        <v>46279</v>
      </c>
      <c r="C30" s="281">
        <v>101.0</v>
      </c>
      <c r="D30" s="281">
        <v>9.0</v>
      </c>
      <c r="E30" s="1">
        <f t="shared" si="2"/>
        <v>11.22222222</v>
      </c>
      <c r="F30" s="281" t="s">
        <v>811</v>
      </c>
      <c r="G30" s="299">
        <v>0.5162268518518518</v>
      </c>
      <c r="H30" s="299">
        <v>0.5460300925925926</v>
      </c>
      <c r="I30" s="281"/>
      <c r="J30" s="300">
        <f t="shared" si="3"/>
        <v>43</v>
      </c>
      <c r="K30" s="1" t="b">
        <f t="shared" si="4"/>
        <v>1</v>
      </c>
      <c r="L30" s="1">
        <f t="shared" si="5"/>
        <v>1</v>
      </c>
      <c r="M30" s="1">
        <f t="shared" si="6"/>
        <v>1</v>
      </c>
      <c r="N30" s="300">
        <f t="shared" si="7"/>
        <v>43</v>
      </c>
      <c r="O30" s="1">
        <f t="shared" si="8"/>
        <v>111.1</v>
      </c>
      <c r="P30" s="300">
        <f t="shared" si="9"/>
        <v>215</v>
      </c>
      <c r="Q30" s="1">
        <f t="shared" si="10"/>
        <v>111.1</v>
      </c>
      <c r="R30" s="281"/>
      <c r="S30" s="281"/>
      <c r="T30" s="1">
        <f t="shared" si="11"/>
        <v>0</v>
      </c>
      <c r="V30" s="1" t="s">
        <v>995</v>
      </c>
    </row>
    <row r="31" ht="15.75" customHeight="1">
      <c r="A31" s="291">
        <v>46281.0</v>
      </c>
      <c r="B31" s="1">
        <f t="shared" si="1"/>
        <v>46281</v>
      </c>
      <c r="C31" s="281">
        <v>187.0</v>
      </c>
      <c r="D31" s="281">
        <v>72.0</v>
      </c>
      <c r="E31" s="1">
        <f t="shared" si="2"/>
        <v>2.597222222</v>
      </c>
      <c r="F31" s="281" t="s">
        <v>811</v>
      </c>
      <c r="G31" s="299">
        <v>0.3055439814814815</v>
      </c>
      <c r="H31" s="299">
        <v>0.4073263888888889</v>
      </c>
      <c r="I31" s="281"/>
      <c r="J31" s="300">
        <f t="shared" si="3"/>
        <v>147</v>
      </c>
      <c r="K31" s="1" t="b">
        <f t="shared" si="4"/>
        <v>0</v>
      </c>
      <c r="L31" s="1">
        <f t="shared" si="5"/>
        <v>1.16</v>
      </c>
      <c r="M31" s="1">
        <f t="shared" si="6"/>
        <v>1</v>
      </c>
      <c r="N31" s="300">
        <f t="shared" si="7"/>
        <v>147</v>
      </c>
      <c r="O31" s="1">
        <f t="shared" si="8"/>
        <v>238.612</v>
      </c>
      <c r="P31" s="300">
        <f t="shared" si="9"/>
        <v>735</v>
      </c>
      <c r="Q31" s="1">
        <f t="shared" si="10"/>
        <v>238.612</v>
      </c>
      <c r="R31" s="281"/>
      <c r="S31" s="281"/>
      <c r="T31" s="1">
        <f t="shared" si="11"/>
        <v>1</v>
      </c>
      <c r="V31" s="1" t="s">
        <v>1011</v>
      </c>
    </row>
    <row r="32" ht="15.75" customHeight="1">
      <c r="A32" s="291">
        <v>46282.0</v>
      </c>
      <c r="B32" s="1">
        <f t="shared" si="1"/>
        <v>46282</v>
      </c>
      <c r="C32" s="281">
        <v>540.0</v>
      </c>
      <c r="D32" s="281">
        <v>120.0</v>
      </c>
      <c r="E32" s="1">
        <f t="shared" si="2"/>
        <v>4.5</v>
      </c>
      <c r="F32" s="281" t="s">
        <v>811</v>
      </c>
      <c r="G32" s="299">
        <v>0.30528935185185185</v>
      </c>
      <c r="H32" s="299">
        <v>0.4702314814814815</v>
      </c>
      <c r="I32" s="281"/>
      <c r="J32" s="300">
        <f t="shared" si="3"/>
        <v>238</v>
      </c>
      <c r="K32" s="1" t="b">
        <f t="shared" si="4"/>
        <v>0</v>
      </c>
      <c r="L32" s="1">
        <f t="shared" si="5"/>
        <v>0.65</v>
      </c>
      <c r="M32" s="1">
        <f t="shared" si="6"/>
        <v>1</v>
      </c>
      <c r="N32" s="300">
        <f t="shared" si="7"/>
        <v>238</v>
      </c>
      <c r="O32" s="1">
        <f t="shared" si="8"/>
        <v>386.1</v>
      </c>
      <c r="P32" s="300">
        <f t="shared" si="9"/>
        <v>1190</v>
      </c>
      <c r="Q32" s="1">
        <f t="shared" si="10"/>
        <v>386.1</v>
      </c>
      <c r="R32" s="281"/>
      <c r="S32" s="281"/>
      <c r="T32" s="1">
        <f t="shared" si="11"/>
        <v>1</v>
      </c>
      <c r="V32" s="1" t="s">
        <v>1015</v>
      </c>
    </row>
    <row r="33" ht="15.75" customHeight="1">
      <c r="A33" s="291">
        <v>46282.0</v>
      </c>
      <c r="B33" s="1">
        <f t="shared" si="1"/>
        <v>46282</v>
      </c>
      <c r="C33" s="281">
        <v>52.0</v>
      </c>
      <c r="D33" s="281">
        <v>31.0</v>
      </c>
      <c r="E33" s="1">
        <f t="shared" si="2"/>
        <v>1.677419355</v>
      </c>
      <c r="F33" s="281" t="s">
        <v>811</v>
      </c>
      <c r="G33" s="299">
        <v>0.5143055555555556</v>
      </c>
      <c r="H33" s="299">
        <v>0.5497337962962963</v>
      </c>
      <c r="I33" s="281"/>
      <c r="J33" s="300">
        <f t="shared" si="3"/>
        <v>51</v>
      </c>
      <c r="K33" s="1" t="b">
        <f t="shared" si="4"/>
        <v>0</v>
      </c>
      <c r="L33" s="1">
        <f t="shared" si="5"/>
        <v>1.65</v>
      </c>
      <c r="M33" s="1">
        <f t="shared" si="6"/>
        <v>1</v>
      </c>
      <c r="N33" s="300">
        <f t="shared" si="7"/>
        <v>51</v>
      </c>
      <c r="O33" s="1">
        <f t="shared" si="8"/>
        <v>94.38</v>
      </c>
      <c r="P33" s="300">
        <f t="shared" si="9"/>
        <v>255</v>
      </c>
      <c r="Q33" s="1">
        <f t="shared" si="10"/>
        <v>94.38</v>
      </c>
      <c r="R33" s="281"/>
      <c r="S33" s="281"/>
      <c r="T33" s="1">
        <f t="shared" si="11"/>
        <v>0</v>
      </c>
      <c r="V33" s="1" t="s">
        <v>1017</v>
      </c>
    </row>
    <row r="34" ht="15.75" customHeight="1">
      <c r="A34" s="291">
        <v>46282.0</v>
      </c>
      <c r="B34" s="1">
        <f t="shared" si="1"/>
        <v>46282</v>
      </c>
      <c r="C34" s="281">
        <v>65.0</v>
      </c>
      <c r="D34" s="281">
        <v>33.0</v>
      </c>
      <c r="E34" s="1">
        <f t="shared" si="2"/>
        <v>1.96969697</v>
      </c>
      <c r="F34" s="281" t="s">
        <v>811</v>
      </c>
      <c r="G34" s="299">
        <v>0.5914351851851852</v>
      </c>
      <c r="H34" s="299">
        <v>0.6321064814814815</v>
      </c>
      <c r="I34" s="281"/>
      <c r="J34" s="300">
        <f t="shared" si="3"/>
        <v>59</v>
      </c>
      <c r="K34" s="1" t="b">
        <f t="shared" si="4"/>
        <v>0</v>
      </c>
      <c r="L34" s="1">
        <f t="shared" si="5"/>
        <v>1.25</v>
      </c>
      <c r="M34" s="1">
        <f t="shared" si="6"/>
        <v>1</v>
      </c>
      <c r="N34" s="300">
        <f t="shared" si="7"/>
        <v>59</v>
      </c>
      <c r="O34" s="1">
        <f t="shared" si="8"/>
        <v>89.375</v>
      </c>
      <c r="P34" s="300">
        <f t="shared" si="9"/>
        <v>295</v>
      </c>
      <c r="Q34" s="1">
        <f t="shared" si="10"/>
        <v>89.375</v>
      </c>
      <c r="R34" s="281"/>
      <c r="S34" s="281"/>
      <c r="T34" s="1">
        <f t="shared" si="11"/>
        <v>0</v>
      </c>
      <c r="V34" s="1" t="s">
        <v>1020</v>
      </c>
    </row>
    <row r="35" ht="15.75" customHeight="1">
      <c r="A35" s="291">
        <v>46283.0</v>
      </c>
      <c r="B35" s="1">
        <f t="shared" si="1"/>
        <v>46283</v>
      </c>
      <c r="C35" s="281">
        <v>39.0</v>
      </c>
      <c r="D35" s="281">
        <v>27.0</v>
      </c>
      <c r="E35" s="1">
        <f t="shared" si="2"/>
        <v>1.444444444</v>
      </c>
      <c r="F35" s="281" t="s">
        <v>811</v>
      </c>
      <c r="G35" s="299">
        <v>0.3092476851851852</v>
      </c>
      <c r="H35" s="299">
        <v>0.36</v>
      </c>
      <c r="I35" s="281"/>
      <c r="J35" s="300">
        <f t="shared" si="3"/>
        <v>73</v>
      </c>
      <c r="K35" s="1" t="b">
        <f t="shared" si="4"/>
        <v>0</v>
      </c>
      <c r="L35" s="1">
        <f t="shared" si="5"/>
        <v>1.65</v>
      </c>
      <c r="M35" s="1">
        <f t="shared" si="6"/>
        <v>1</v>
      </c>
      <c r="N35" s="300">
        <f t="shared" si="7"/>
        <v>73</v>
      </c>
      <c r="O35" s="1">
        <f t="shared" si="8"/>
        <v>70.785</v>
      </c>
      <c r="P35" s="300">
        <f t="shared" si="9"/>
        <v>365</v>
      </c>
      <c r="Q35" s="1">
        <f t="shared" si="10"/>
        <v>70.785</v>
      </c>
      <c r="R35" s="281"/>
      <c r="S35" s="281"/>
      <c r="T35" s="1">
        <f t="shared" si="11"/>
        <v>1</v>
      </c>
      <c r="V35" s="1" t="s">
        <v>1563</v>
      </c>
      <c r="W35" s="1" t="s">
        <v>2020</v>
      </c>
    </row>
    <row r="36" ht="15.75" customHeight="1">
      <c r="A36" s="291">
        <v>46283.0</v>
      </c>
      <c r="B36" s="1">
        <f t="shared" si="1"/>
        <v>46283</v>
      </c>
      <c r="C36" s="281">
        <v>193.0</v>
      </c>
      <c r="D36" s="281">
        <v>40.0</v>
      </c>
      <c r="E36" s="1">
        <f t="shared" si="2"/>
        <v>4.825</v>
      </c>
      <c r="F36" s="281" t="s">
        <v>811</v>
      </c>
      <c r="G36" s="299">
        <v>0.42833333333333334</v>
      </c>
      <c r="H36" s="299">
        <v>0.4780671296296296</v>
      </c>
      <c r="I36" s="281"/>
      <c r="J36" s="300">
        <f t="shared" si="3"/>
        <v>72</v>
      </c>
      <c r="K36" s="1" t="b">
        <f t="shared" si="4"/>
        <v>0</v>
      </c>
      <c r="L36" s="1">
        <f t="shared" si="5"/>
        <v>0.65</v>
      </c>
      <c r="M36" s="1">
        <f t="shared" si="6"/>
        <v>1</v>
      </c>
      <c r="N36" s="300">
        <f t="shared" si="7"/>
        <v>72</v>
      </c>
      <c r="O36" s="1">
        <f t="shared" si="8"/>
        <v>137.995</v>
      </c>
      <c r="P36" s="300">
        <f t="shared" si="9"/>
        <v>360</v>
      </c>
      <c r="Q36" s="1">
        <f t="shared" si="10"/>
        <v>137.995</v>
      </c>
      <c r="R36" s="281"/>
      <c r="S36" s="281"/>
      <c r="T36" s="1">
        <f t="shared" si="11"/>
        <v>0</v>
      </c>
      <c r="V36" s="1" t="s">
        <v>879</v>
      </c>
      <c r="W36" s="1" t="s">
        <v>2021</v>
      </c>
    </row>
    <row r="37" ht="15.75" customHeight="1">
      <c r="A37" s="291">
        <v>46283.0</v>
      </c>
      <c r="B37" s="1">
        <f t="shared" si="1"/>
        <v>46283</v>
      </c>
      <c r="C37" s="281">
        <v>85.0</v>
      </c>
      <c r="D37" s="281">
        <v>46.0</v>
      </c>
      <c r="E37" s="1">
        <f t="shared" si="2"/>
        <v>1.847826087</v>
      </c>
      <c r="F37" s="281" t="s">
        <v>811</v>
      </c>
      <c r="G37" s="299">
        <v>0.3612268518518518</v>
      </c>
      <c r="H37" s="299">
        <v>0.4282638888888889</v>
      </c>
      <c r="I37" s="281"/>
      <c r="J37" s="300">
        <f t="shared" si="3"/>
        <v>97</v>
      </c>
      <c r="K37" s="1" t="b">
        <f t="shared" si="4"/>
        <v>0</v>
      </c>
      <c r="L37" s="1">
        <f t="shared" si="5"/>
        <v>1.65</v>
      </c>
      <c r="M37" s="1">
        <f t="shared" si="6"/>
        <v>1</v>
      </c>
      <c r="N37" s="300">
        <f t="shared" si="7"/>
        <v>97</v>
      </c>
      <c r="O37" s="1">
        <f t="shared" si="8"/>
        <v>154.275</v>
      </c>
      <c r="P37" s="300">
        <f t="shared" si="9"/>
        <v>485</v>
      </c>
      <c r="Q37" s="1">
        <f t="shared" si="10"/>
        <v>154.275</v>
      </c>
      <c r="R37" s="281"/>
      <c r="S37" s="281"/>
      <c r="T37" s="1">
        <f t="shared" si="11"/>
        <v>0</v>
      </c>
      <c r="V37" s="1" t="s">
        <v>1971</v>
      </c>
      <c r="W37" s="1" t="s">
        <v>2023</v>
      </c>
    </row>
    <row r="38" ht="15.75" customHeight="1">
      <c r="A38" s="291">
        <v>46283.0</v>
      </c>
      <c r="B38" s="1">
        <f t="shared" si="1"/>
        <v>46283</v>
      </c>
      <c r="C38" s="281">
        <v>49.0</v>
      </c>
      <c r="D38" s="281">
        <v>40.0</v>
      </c>
      <c r="E38" s="1">
        <f t="shared" si="2"/>
        <v>1.225</v>
      </c>
      <c r="F38" s="281" t="s">
        <v>811</v>
      </c>
      <c r="G38" s="299">
        <v>0.5929398148148148</v>
      </c>
      <c r="H38" s="299">
        <v>0.642974537037037</v>
      </c>
      <c r="I38" s="281"/>
      <c r="J38" s="300">
        <f t="shared" si="3"/>
        <v>72</v>
      </c>
      <c r="K38" s="1" t="b">
        <f t="shared" si="4"/>
        <v>0</v>
      </c>
      <c r="L38" s="1">
        <f t="shared" si="5"/>
        <v>1.65</v>
      </c>
      <c r="M38" s="1">
        <f t="shared" si="6"/>
        <v>1</v>
      </c>
      <c r="N38" s="300">
        <f t="shared" si="7"/>
        <v>72</v>
      </c>
      <c r="O38" s="1">
        <f t="shared" si="8"/>
        <v>88.935</v>
      </c>
      <c r="P38" s="300">
        <f t="shared" si="9"/>
        <v>360</v>
      </c>
      <c r="Q38" s="1">
        <f t="shared" si="10"/>
        <v>88.935</v>
      </c>
      <c r="R38" s="281"/>
      <c r="S38" s="281"/>
      <c r="T38" s="1">
        <f t="shared" si="11"/>
        <v>0</v>
      </c>
      <c r="V38" s="1" t="s">
        <v>2026</v>
      </c>
      <c r="W38" s="1" t="s">
        <v>2027</v>
      </c>
    </row>
    <row r="39" ht="15.75" customHeight="1">
      <c r="A39" s="291">
        <v>46285.0</v>
      </c>
      <c r="B39" s="1">
        <f t="shared" si="1"/>
        <v>46285</v>
      </c>
      <c r="C39" s="281">
        <v>162.0</v>
      </c>
      <c r="D39" s="281">
        <v>34.0</v>
      </c>
      <c r="E39" s="1">
        <f t="shared" si="2"/>
        <v>4.764705882</v>
      </c>
      <c r="F39" s="281" t="s">
        <v>811</v>
      </c>
      <c r="G39" s="299">
        <v>0.30364583333333334</v>
      </c>
      <c r="H39" s="299">
        <v>0.3733564814814815</v>
      </c>
      <c r="I39" s="281"/>
      <c r="J39" s="300">
        <f t="shared" si="3"/>
        <v>100</v>
      </c>
      <c r="K39" s="1" t="b">
        <f t="shared" si="4"/>
        <v>0</v>
      </c>
      <c r="L39" s="1">
        <f t="shared" si="5"/>
        <v>0.65</v>
      </c>
      <c r="M39" s="1">
        <f t="shared" si="6"/>
        <v>1</v>
      </c>
      <c r="N39" s="300">
        <f t="shared" si="7"/>
        <v>100</v>
      </c>
      <c r="O39" s="1">
        <f t="shared" si="8"/>
        <v>115.83</v>
      </c>
      <c r="P39" s="300">
        <f t="shared" si="9"/>
        <v>500</v>
      </c>
      <c r="Q39" s="1">
        <f t="shared" si="10"/>
        <v>115.83</v>
      </c>
      <c r="R39" s="281"/>
      <c r="S39" s="281"/>
      <c r="T39" s="1">
        <f t="shared" si="11"/>
        <v>1</v>
      </c>
      <c r="V39" s="1" t="s">
        <v>887</v>
      </c>
      <c r="W39" s="1" t="s">
        <v>2028</v>
      </c>
    </row>
    <row r="40" ht="15.75" customHeight="1">
      <c r="A40" s="291">
        <v>46285.0</v>
      </c>
      <c r="B40" s="1">
        <f t="shared" si="1"/>
        <v>46285</v>
      </c>
      <c r="C40" s="281">
        <v>146.0</v>
      </c>
      <c r="D40" s="281">
        <v>80.0</v>
      </c>
      <c r="E40" s="1">
        <f t="shared" si="2"/>
        <v>1.825</v>
      </c>
      <c r="F40" s="281" t="s">
        <v>811</v>
      </c>
      <c r="G40" s="299">
        <v>0.37346064814814817</v>
      </c>
      <c r="H40" s="299">
        <v>0.5300694444444445</v>
      </c>
      <c r="I40" s="281">
        <v>63.0</v>
      </c>
      <c r="J40" s="300">
        <f t="shared" si="3"/>
        <v>163</v>
      </c>
      <c r="K40" s="1" t="b">
        <f t="shared" si="4"/>
        <v>0</v>
      </c>
      <c r="L40" s="1">
        <f t="shared" si="5"/>
        <v>1.65</v>
      </c>
      <c r="M40" s="1">
        <f t="shared" si="6"/>
        <v>1</v>
      </c>
      <c r="N40" s="300">
        <f t="shared" si="7"/>
        <v>163</v>
      </c>
      <c r="O40" s="1">
        <f t="shared" si="8"/>
        <v>264.99</v>
      </c>
      <c r="P40" s="300">
        <f t="shared" si="9"/>
        <v>815</v>
      </c>
      <c r="Q40" s="1">
        <f t="shared" si="10"/>
        <v>264.99</v>
      </c>
      <c r="R40" s="281"/>
      <c r="S40" s="281"/>
      <c r="T40" s="1">
        <f t="shared" si="11"/>
        <v>0</v>
      </c>
      <c r="U40" s="68" t="s">
        <v>1128</v>
      </c>
      <c r="V40" s="1" t="s">
        <v>889</v>
      </c>
      <c r="W40" s="1" t="s">
        <v>2030</v>
      </c>
    </row>
    <row r="41" ht="15.75" customHeight="1">
      <c r="A41" s="291">
        <v>46285.0</v>
      </c>
      <c r="B41" s="1">
        <f t="shared" si="1"/>
        <v>46285</v>
      </c>
      <c r="C41" s="281">
        <v>37.0</v>
      </c>
      <c r="D41" s="281">
        <v>25.0</v>
      </c>
      <c r="E41" s="1">
        <f t="shared" si="2"/>
        <v>1.48</v>
      </c>
      <c r="F41" s="281" t="s">
        <v>811</v>
      </c>
      <c r="G41" s="299">
        <v>0.5921412037037037</v>
      </c>
      <c r="H41" s="299">
        <v>0.6209027777777778</v>
      </c>
      <c r="I41" s="281"/>
      <c r="J41" s="300">
        <f t="shared" si="3"/>
        <v>41</v>
      </c>
      <c r="K41" s="1" t="b">
        <f t="shared" si="4"/>
        <v>0</v>
      </c>
      <c r="L41" s="1">
        <f t="shared" si="5"/>
        <v>1.65</v>
      </c>
      <c r="M41" s="1">
        <f t="shared" si="6"/>
        <v>1</v>
      </c>
      <c r="N41" s="300">
        <f t="shared" si="7"/>
        <v>41</v>
      </c>
      <c r="O41" s="1">
        <f t="shared" si="8"/>
        <v>67.155</v>
      </c>
      <c r="P41" s="300">
        <f t="shared" si="9"/>
        <v>205</v>
      </c>
      <c r="Q41" s="1">
        <f t="shared" si="10"/>
        <v>67.155</v>
      </c>
      <c r="R41" s="281"/>
      <c r="S41" s="281"/>
      <c r="T41" s="1">
        <f t="shared" si="11"/>
        <v>0</v>
      </c>
      <c r="V41" s="1" t="s">
        <v>1025</v>
      </c>
      <c r="W41" s="1" t="s">
        <v>2032</v>
      </c>
    </row>
    <row r="42" ht="15.75" customHeight="1">
      <c r="A42" s="291">
        <v>46286.0</v>
      </c>
      <c r="B42" s="1">
        <f t="shared" si="1"/>
        <v>46286</v>
      </c>
      <c r="C42" s="281">
        <v>98.0</v>
      </c>
      <c r="D42" s="281">
        <v>35.0</v>
      </c>
      <c r="E42" s="1">
        <f t="shared" si="2"/>
        <v>2.8</v>
      </c>
      <c r="F42" s="281" t="s">
        <v>811</v>
      </c>
      <c r="G42" s="299">
        <v>0.30416666666666664</v>
      </c>
      <c r="H42" s="299">
        <v>0.35703703703703704</v>
      </c>
      <c r="I42" s="281"/>
      <c r="J42" s="300">
        <f t="shared" si="3"/>
        <v>76</v>
      </c>
      <c r="K42" s="1" t="b">
        <f t="shared" si="4"/>
        <v>0</v>
      </c>
      <c r="L42" s="1">
        <f t="shared" si="5"/>
        <v>1.16</v>
      </c>
      <c r="M42" s="1">
        <f t="shared" si="6"/>
        <v>1</v>
      </c>
      <c r="N42" s="300">
        <f t="shared" si="7"/>
        <v>76</v>
      </c>
      <c r="O42" s="1">
        <f t="shared" si="8"/>
        <v>125.048</v>
      </c>
      <c r="P42" s="300">
        <f t="shared" si="9"/>
        <v>380</v>
      </c>
      <c r="Q42" s="1">
        <f t="shared" si="10"/>
        <v>125.048</v>
      </c>
      <c r="R42" s="281"/>
      <c r="S42" s="281"/>
      <c r="T42" s="1">
        <f t="shared" si="11"/>
        <v>1</v>
      </c>
      <c r="V42" s="1" t="s">
        <v>1027</v>
      </c>
      <c r="W42" s="1" t="s">
        <v>2034</v>
      </c>
    </row>
    <row r="43" ht="15.75" customHeight="1">
      <c r="A43" s="291">
        <v>46286.0</v>
      </c>
      <c r="B43" s="1">
        <f t="shared" si="1"/>
        <v>46286</v>
      </c>
      <c r="C43" s="281">
        <v>149.0</v>
      </c>
      <c r="D43" s="281">
        <v>75.0</v>
      </c>
      <c r="E43" s="1">
        <f t="shared" si="2"/>
        <v>1.986666667</v>
      </c>
      <c r="F43" s="281" t="s">
        <v>811</v>
      </c>
      <c r="G43" s="299">
        <v>0.3570833333333333</v>
      </c>
      <c r="H43" s="299">
        <v>0.6238078703703703</v>
      </c>
      <c r="I43" s="281">
        <v>60.0</v>
      </c>
      <c r="J43" s="300">
        <f t="shared" si="3"/>
        <v>324</v>
      </c>
      <c r="K43" s="1" t="b">
        <f t="shared" si="4"/>
        <v>0</v>
      </c>
      <c r="L43" s="1">
        <f t="shared" si="5"/>
        <v>1.25</v>
      </c>
      <c r="M43" s="1">
        <f t="shared" si="6"/>
        <v>1</v>
      </c>
      <c r="N43" s="300">
        <f t="shared" si="7"/>
        <v>324</v>
      </c>
      <c r="O43" s="1">
        <f t="shared" si="8"/>
        <v>204.875</v>
      </c>
      <c r="P43" s="300">
        <f t="shared" si="9"/>
        <v>1620</v>
      </c>
      <c r="Q43" s="1">
        <f t="shared" si="10"/>
        <v>204.875</v>
      </c>
      <c r="R43" s="281"/>
      <c r="S43" s="281"/>
      <c r="T43" s="1">
        <f t="shared" si="11"/>
        <v>0</v>
      </c>
      <c r="U43" s="68" t="s">
        <v>2036</v>
      </c>
      <c r="V43" s="1" t="s">
        <v>1030</v>
      </c>
      <c r="W43" s="1" t="s">
        <v>2037</v>
      </c>
    </row>
    <row r="44" ht="15.75" customHeight="1">
      <c r="A44" s="291">
        <v>46286.0</v>
      </c>
      <c r="B44" s="1">
        <f t="shared" si="1"/>
        <v>46286</v>
      </c>
      <c r="C44" s="281">
        <v>54.0</v>
      </c>
      <c r="D44" s="281">
        <v>33.0</v>
      </c>
      <c r="E44" s="1">
        <f t="shared" si="2"/>
        <v>1.636363636</v>
      </c>
      <c r="F44" s="281" t="s">
        <v>811</v>
      </c>
      <c r="G44" s="299">
        <v>0.5902893518518518</v>
      </c>
      <c r="H44" s="299">
        <v>0.6200810185185185</v>
      </c>
      <c r="I44" s="281"/>
      <c r="J44" s="300">
        <f t="shared" si="3"/>
        <v>43</v>
      </c>
      <c r="K44" s="1" t="b">
        <f t="shared" si="4"/>
        <v>0</v>
      </c>
      <c r="L44" s="1">
        <f t="shared" si="5"/>
        <v>1.65</v>
      </c>
      <c r="M44" s="1">
        <f t="shared" si="6"/>
        <v>1</v>
      </c>
      <c r="N44" s="300">
        <f t="shared" si="7"/>
        <v>43</v>
      </c>
      <c r="O44" s="1">
        <f t="shared" si="8"/>
        <v>98.01</v>
      </c>
      <c r="P44" s="300">
        <f t="shared" si="9"/>
        <v>215</v>
      </c>
      <c r="Q44" s="1">
        <f t="shared" si="10"/>
        <v>98.01</v>
      </c>
      <c r="R44" s="281"/>
      <c r="S44" s="281"/>
      <c r="T44" s="1">
        <f t="shared" si="11"/>
        <v>0</v>
      </c>
      <c r="V44" s="1" t="s">
        <v>1983</v>
      </c>
      <c r="W44" s="1" t="s">
        <v>2040</v>
      </c>
    </row>
    <row r="45" ht="15.75" customHeight="1">
      <c r="A45" s="291">
        <v>46287.0</v>
      </c>
      <c r="B45" s="1">
        <f t="shared" si="1"/>
        <v>46287</v>
      </c>
      <c r="C45" s="281">
        <v>2.0</v>
      </c>
      <c r="D45" s="281">
        <v>2.0</v>
      </c>
      <c r="E45" s="1">
        <f t="shared" si="2"/>
        <v>1</v>
      </c>
      <c r="F45" s="281" t="s">
        <v>811</v>
      </c>
      <c r="G45" s="282">
        <v>0.3028240740740741</v>
      </c>
      <c r="H45" s="282">
        <v>0.3228125</v>
      </c>
      <c r="I45" s="281"/>
      <c r="J45" s="292">
        <f t="shared" si="3"/>
        <v>29</v>
      </c>
      <c r="K45" s="1" t="b">
        <f t="shared" si="4"/>
        <v>1</v>
      </c>
      <c r="L45" s="1">
        <f t="shared" si="5"/>
        <v>1</v>
      </c>
      <c r="M45" s="1">
        <f t="shared" si="6"/>
        <v>1</v>
      </c>
      <c r="N45" s="292">
        <f t="shared" si="7"/>
        <v>29</v>
      </c>
      <c r="O45" s="1">
        <f t="shared" si="8"/>
        <v>2.2</v>
      </c>
      <c r="P45" s="292">
        <f t="shared" si="9"/>
        <v>145</v>
      </c>
      <c r="Q45" s="1">
        <f t="shared" si="10"/>
        <v>2.2</v>
      </c>
      <c r="R45" s="281">
        <v>1.0</v>
      </c>
      <c r="S45" s="281" t="s">
        <v>2042</v>
      </c>
      <c r="T45" s="1">
        <f t="shared" si="11"/>
        <v>1</v>
      </c>
    </row>
    <row r="46" ht="15.75" customHeight="1">
      <c r="A46" s="291">
        <v>46287.0</v>
      </c>
      <c r="B46" s="1">
        <f t="shared" si="1"/>
        <v>46287</v>
      </c>
      <c r="C46" s="281">
        <v>55.0</v>
      </c>
      <c r="D46" s="281">
        <v>22.0</v>
      </c>
      <c r="E46" s="1">
        <f t="shared" si="2"/>
        <v>2.5</v>
      </c>
      <c r="F46" s="281" t="s">
        <v>811</v>
      </c>
      <c r="G46" s="282">
        <v>0.5110185185185185</v>
      </c>
      <c r="H46" s="282">
        <v>0.5523611111111111</v>
      </c>
      <c r="I46" s="281"/>
      <c r="J46" s="292">
        <f t="shared" si="3"/>
        <v>60</v>
      </c>
      <c r="K46" s="1" t="b">
        <f t="shared" si="4"/>
        <v>0</v>
      </c>
      <c r="L46" s="1">
        <f t="shared" si="5"/>
        <v>1.16</v>
      </c>
      <c r="M46" s="1">
        <f t="shared" si="6"/>
        <v>1</v>
      </c>
      <c r="N46" s="292">
        <f t="shared" si="7"/>
        <v>60</v>
      </c>
      <c r="O46" s="1">
        <f t="shared" si="8"/>
        <v>70.18</v>
      </c>
      <c r="P46" s="292">
        <f t="shared" si="9"/>
        <v>300</v>
      </c>
      <c r="Q46" s="1">
        <f t="shared" si="10"/>
        <v>70.18</v>
      </c>
      <c r="R46" s="281"/>
      <c r="S46" s="281"/>
      <c r="T46" s="1">
        <f t="shared" si="11"/>
        <v>0</v>
      </c>
    </row>
    <row r="47" ht="15.75" customHeight="1">
      <c r="A47" s="291">
        <v>46288.0</v>
      </c>
      <c r="B47" s="1">
        <f t="shared" si="1"/>
        <v>46288</v>
      </c>
      <c r="C47" s="281">
        <v>81.0</v>
      </c>
      <c r="D47" s="281">
        <v>64.0</v>
      </c>
      <c r="E47" s="1">
        <f t="shared" si="2"/>
        <v>1.265625</v>
      </c>
      <c r="F47" s="281" t="s">
        <v>811</v>
      </c>
      <c r="G47" s="282">
        <v>0.3112962962962963</v>
      </c>
      <c r="H47" s="282">
        <v>0.4000925925925926</v>
      </c>
      <c r="I47" s="281"/>
      <c r="J47" s="292">
        <f t="shared" si="3"/>
        <v>128</v>
      </c>
      <c r="K47" s="1" t="b">
        <f t="shared" si="4"/>
        <v>0</v>
      </c>
      <c r="L47" s="1">
        <f t="shared" si="5"/>
        <v>1.65</v>
      </c>
      <c r="M47" s="1">
        <f t="shared" si="6"/>
        <v>1</v>
      </c>
      <c r="N47" s="292">
        <f t="shared" si="7"/>
        <v>128</v>
      </c>
      <c r="O47" s="1">
        <f t="shared" si="8"/>
        <v>147.015</v>
      </c>
      <c r="P47" s="292">
        <f t="shared" si="9"/>
        <v>640</v>
      </c>
      <c r="Q47" s="1">
        <f t="shared" si="10"/>
        <v>147.015</v>
      </c>
      <c r="R47" s="281"/>
      <c r="S47" s="281"/>
      <c r="T47" s="1">
        <f t="shared" si="11"/>
        <v>1</v>
      </c>
    </row>
    <row r="48" ht="15.75" customHeight="1">
      <c r="A48" s="291">
        <v>46288.0</v>
      </c>
      <c r="B48" s="1">
        <f t="shared" si="1"/>
        <v>46288</v>
      </c>
      <c r="C48" s="281">
        <v>83.0</v>
      </c>
      <c r="D48" s="281">
        <v>34.0</v>
      </c>
      <c r="E48" s="1">
        <f t="shared" si="2"/>
        <v>2.441176471</v>
      </c>
      <c r="F48" s="281" t="s">
        <v>811</v>
      </c>
      <c r="G48" s="282">
        <v>0.44680555555555557</v>
      </c>
      <c r="H48" s="282">
        <v>0.535625</v>
      </c>
      <c r="I48" s="281">
        <v>65.0</v>
      </c>
      <c r="J48" s="292">
        <f t="shared" si="3"/>
        <v>63</v>
      </c>
      <c r="K48" s="1" t="b">
        <f t="shared" si="4"/>
        <v>0</v>
      </c>
      <c r="L48" s="1">
        <f t="shared" si="5"/>
        <v>1.16</v>
      </c>
      <c r="M48" s="1">
        <f t="shared" si="6"/>
        <v>1</v>
      </c>
      <c r="N48" s="292">
        <f t="shared" si="7"/>
        <v>63</v>
      </c>
      <c r="O48" s="1">
        <f t="shared" si="8"/>
        <v>105.908</v>
      </c>
      <c r="P48" s="292">
        <f t="shared" si="9"/>
        <v>315</v>
      </c>
      <c r="Q48" s="1">
        <f t="shared" si="10"/>
        <v>105.908</v>
      </c>
      <c r="R48" s="281"/>
      <c r="S48" s="281"/>
      <c r="T48" s="1">
        <f t="shared" si="11"/>
        <v>0</v>
      </c>
      <c r="U48" s="68" t="s">
        <v>2046</v>
      </c>
      <c r="W48" s="242" t="s">
        <v>2047</v>
      </c>
    </row>
    <row r="49" ht="15.75" customHeight="1">
      <c r="A49" s="291">
        <v>46288.0</v>
      </c>
      <c r="B49" s="1">
        <f t="shared" si="1"/>
        <v>46288</v>
      </c>
      <c r="C49" s="281">
        <v>33.0</v>
      </c>
      <c r="D49" s="281">
        <v>30.0</v>
      </c>
      <c r="E49" s="1">
        <f t="shared" si="2"/>
        <v>1.1</v>
      </c>
      <c r="F49" s="281" t="s">
        <v>811</v>
      </c>
      <c r="G49" s="282">
        <v>0.5374074074074074</v>
      </c>
      <c r="H49" s="282">
        <v>0.5728009259259259</v>
      </c>
      <c r="I49" s="281"/>
      <c r="J49" s="292">
        <f t="shared" si="3"/>
        <v>51</v>
      </c>
      <c r="K49" s="1" t="b">
        <f t="shared" si="4"/>
        <v>0</v>
      </c>
      <c r="L49" s="1">
        <f t="shared" si="5"/>
        <v>1.65</v>
      </c>
      <c r="M49" s="1">
        <f t="shared" si="6"/>
        <v>1</v>
      </c>
      <c r="N49" s="292">
        <f t="shared" si="7"/>
        <v>51</v>
      </c>
      <c r="O49" s="1">
        <f t="shared" si="8"/>
        <v>59.895</v>
      </c>
      <c r="P49" s="292">
        <f t="shared" si="9"/>
        <v>255</v>
      </c>
      <c r="Q49" s="1">
        <f t="shared" si="10"/>
        <v>59.895</v>
      </c>
      <c r="R49" s="281"/>
      <c r="S49" s="281"/>
      <c r="T49" s="1">
        <f t="shared" si="11"/>
        <v>0</v>
      </c>
    </row>
    <row r="50" ht="15.75" customHeight="1">
      <c r="A50" s="291">
        <v>46289.0</v>
      </c>
      <c r="B50" s="1">
        <f t="shared" si="1"/>
        <v>46289</v>
      </c>
      <c r="C50" s="281">
        <v>11.0</v>
      </c>
      <c r="D50" s="281">
        <v>6.0</v>
      </c>
      <c r="E50" s="1">
        <f t="shared" si="2"/>
        <v>1.833333333</v>
      </c>
      <c r="F50" s="281" t="s">
        <v>811</v>
      </c>
      <c r="G50" s="282">
        <v>0.3082523148148148</v>
      </c>
      <c r="H50" s="282">
        <v>0.3230092592592593</v>
      </c>
      <c r="I50" s="281"/>
      <c r="J50" s="292">
        <f t="shared" si="3"/>
        <v>21</v>
      </c>
      <c r="K50" s="1" t="b">
        <f t="shared" si="4"/>
        <v>1</v>
      </c>
      <c r="L50" s="1">
        <f t="shared" si="5"/>
        <v>1</v>
      </c>
      <c r="M50" s="1">
        <f t="shared" si="6"/>
        <v>1</v>
      </c>
      <c r="N50" s="292">
        <f t="shared" si="7"/>
        <v>21</v>
      </c>
      <c r="O50" s="1">
        <f t="shared" si="8"/>
        <v>12.1</v>
      </c>
      <c r="P50" s="292">
        <f t="shared" si="9"/>
        <v>105</v>
      </c>
      <c r="Q50" s="1">
        <f t="shared" si="10"/>
        <v>12.1</v>
      </c>
      <c r="R50" s="281"/>
      <c r="S50" s="281"/>
      <c r="T50" s="1">
        <f t="shared" si="11"/>
        <v>1</v>
      </c>
    </row>
    <row r="51" ht="15.75" customHeight="1">
      <c r="A51" s="291">
        <v>46289.0</v>
      </c>
      <c r="B51" s="1">
        <f t="shared" si="1"/>
        <v>46289</v>
      </c>
      <c r="C51" s="281">
        <v>50.0</v>
      </c>
      <c r="D51" s="281">
        <v>29.0</v>
      </c>
      <c r="E51" s="1">
        <f t="shared" si="2"/>
        <v>1.724137931</v>
      </c>
      <c r="F51" s="281" t="s">
        <v>811</v>
      </c>
      <c r="G51" s="282">
        <v>0.5072222222222222</v>
      </c>
      <c r="H51" s="282">
        <v>0.5467013888888889</v>
      </c>
      <c r="I51" s="281"/>
      <c r="J51" s="292">
        <f t="shared" si="3"/>
        <v>57</v>
      </c>
      <c r="K51" s="1" t="b">
        <f t="shared" si="4"/>
        <v>0</v>
      </c>
      <c r="L51" s="1">
        <f t="shared" si="5"/>
        <v>1.65</v>
      </c>
      <c r="M51" s="1">
        <f t="shared" si="6"/>
        <v>1</v>
      </c>
      <c r="N51" s="292">
        <f t="shared" si="7"/>
        <v>57</v>
      </c>
      <c r="O51" s="1">
        <f t="shared" si="8"/>
        <v>90.75</v>
      </c>
      <c r="P51" s="292">
        <f t="shared" si="9"/>
        <v>285</v>
      </c>
      <c r="Q51" s="1">
        <f t="shared" si="10"/>
        <v>90.75</v>
      </c>
      <c r="R51" s="281"/>
      <c r="S51" s="281"/>
      <c r="T51" s="1">
        <f t="shared" si="11"/>
        <v>0</v>
      </c>
    </row>
    <row r="52" ht="15.75" customHeight="1">
      <c r="A52" s="291">
        <v>46289.0</v>
      </c>
      <c r="B52" s="1">
        <f t="shared" si="1"/>
        <v>46289</v>
      </c>
      <c r="C52" s="281">
        <v>101.0</v>
      </c>
      <c r="D52" s="281">
        <v>30.0</v>
      </c>
      <c r="E52" s="1">
        <f t="shared" si="2"/>
        <v>3.366666667</v>
      </c>
      <c r="F52" s="281" t="s">
        <v>811</v>
      </c>
      <c r="G52" s="282">
        <v>0.046747685185185184</v>
      </c>
      <c r="H52" s="282">
        <v>0.09162037037037037</v>
      </c>
      <c r="I52" s="281"/>
      <c r="J52" s="292">
        <f t="shared" si="3"/>
        <v>65</v>
      </c>
      <c r="K52" s="1" t="b">
        <f t="shared" si="4"/>
        <v>0</v>
      </c>
      <c r="L52" s="1">
        <f t="shared" si="5"/>
        <v>0.95</v>
      </c>
      <c r="M52" s="1">
        <f t="shared" si="6"/>
        <v>1</v>
      </c>
      <c r="N52" s="292">
        <f t="shared" si="7"/>
        <v>65</v>
      </c>
      <c r="O52" s="1">
        <f t="shared" si="8"/>
        <v>105.545</v>
      </c>
      <c r="P52" s="292">
        <f t="shared" si="9"/>
        <v>325</v>
      </c>
      <c r="Q52" s="1">
        <f t="shared" si="10"/>
        <v>105.545</v>
      </c>
      <c r="R52" s="281"/>
      <c r="S52" s="281"/>
      <c r="T52" s="1">
        <f t="shared" si="11"/>
        <v>0</v>
      </c>
    </row>
    <row r="53" ht="15.75" customHeight="1">
      <c r="A53" s="291">
        <v>46289.0</v>
      </c>
      <c r="B53" s="1">
        <f t="shared" si="1"/>
        <v>46289</v>
      </c>
      <c r="C53" s="281">
        <v>68.0</v>
      </c>
      <c r="D53" s="281">
        <v>31.0</v>
      </c>
      <c r="E53" s="1">
        <f t="shared" si="2"/>
        <v>2.193548387</v>
      </c>
      <c r="F53" s="281" t="s">
        <v>811</v>
      </c>
      <c r="G53" s="282">
        <v>0.09269675925925926</v>
      </c>
      <c r="H53" s="282">
        <v>0.1254976851851852</v>
      </c>
      <c r="I53" s="281"/>
      <c r="J53" s="292">
        <f t="shared" si="3"/>
        <v>47</v>
      </c>
      <c r="K53" s="1" t="b">
        <f t="shared" si="4"/>
        <v>0</v>
      </c>
      <c r="L53" s="1">
        <f t="shared" si="5"/>
        <v>1.25</v>
      </c>
      <c r="M53" s="1">
        <f t="shared" si="6"/>
        <v>1</v>
      </c>
      <c r="N53" s="292">
        <f t="shared" si="7"/>
        <v>47</v>
      </c>
      <c r="O53" s="1">
        <f t="shared" si="8"/>
        <v>93.5</v>
      </c>
      <c r="P53" s="292">
        <f t="shared" si="9"/>
        <v>235</v>
      </c>
      <c r="Q53" s="1">
        <f t="shared" si="10"/>
        <v>93.5</v>
      </c>
      <c r="R53" s="281"/>
      <c r="S53" s="281"/>
      <c r="T53" s="1">
        <f t="shared" si="11"/>
        <v>0</v>
      </c>
    </row>
    <row r="54" ht="15.75" customHeight="1">
      <c r="A54" s="291">
        <v>46290.0</v>
      </c>
      <c r="B54" s="1">
        <f t="shared" si="1"/>
        <v>46290</v>
      </c>
      <c r="C54" s="281">
        <v>97.0</v>
      </c>
      <c r="D54" s="281">
        <v>31.0</v>
      </c>
      <c r="E54" s="1">
        <f t="shared" si="2"/>
        <v>3.129032258</v>
      </c>
      <c r="F54" s="281" t="s">
        <v>811</v>
      </c>
      <c r="G54" s="282">
        <v>0.3013888888888889</v>
      </c>
      <c r="H54" s="282">
        <v>0.3527777777777778</v>
      </c>
      <c r="I54" s="281"/>
      <c r="J54" s="292">
        <f t="shared" si="3"/>
        <v>74</v>
      </c>
      <c r="K54" s="1" t="b">
        <f t="shared" si="4"/>
        <v>0</v>
      </c>
      <c r="L54" s="1">
        <f t="shared" si="5"/>
        <v>0.95</v>
      </c>
      <c r="M54" s="1">
        <f t="shared" si="6"/>
        <v>1</v>
      </c>
      <c r="N54" s="292">
        <f t="shared" si="7"/>
        <v>74</v>
      </c>
      <c r="O54" s="1">
        <f t="shared" si="8"/>
        <v>101.365</v>
      </c>
      <c r="P54" s="292">
        <f t="shared" si="9"/>
        <v>370</v>
      </c>
      <c r="Q54" s="1">
        <f t="shared" si="10"/>
        <v>101.365</v>
      </c>
      <c r="R54" s="281"/>
      <c r="S54" s="281"/>
      <c r="T54" s="1">
        <f t="shared" si="11"/>
        <v>1</v>
      </c>
      <c r="V54" s="1" t="s">
        <v>1046</v>
      </c>
      <c r="W54" s="1" t="s">
        <v>2053</v>
      </c>
    </row>
    <row r="55" ht="15.75" customHeight="1">
      <c r="A55" s="291">
        <v>46290.0</v>
      </c>
      <c r="B55" s="1">
        <f t="shared" si="1"/>
        <v>46290</v>
      </c>
      <c r="C55" s="281">
        <v>133.0</v>
      </c>
      <c r="D55" s="281">
        <v>66.0</v>
      </c>
      <c r="E55" s="1">
        <f t="shared" si="2"/>
        <v>2.015151515</v>
      </c>
      <c r="F55" s="281" t="s">
        <v>811</v>
      </c>
      <c r="G55" s="282">
        <v>0.3527777777777778</v>
      </c>
      <c r="H55" s="282">
        <v>0.44583333333333336</v>
      </c>
      <c r="I55" s="281"/>
      <c r="J55" s="292">
        <f t="shared" si="3"/>
        <v>134</v>
      </c>
      <c r="K55" s="1" t="b">
        <f t="shared" si="4"/>
        <v>0</v>
      </c>
      <c r="L55" s="1">
        <f t="shared" si="5"/>
        <v>1.25</v>
      </c>
      <c r="M55" s="1">
        <f t="shared" si="6"/>
        <v>1</v>
      </c>
      <c r="N55" s="292">
        <f t="shared" si="7"/>
        <v>134</v>
      </c>
      <c r="O55" s="1">
        <f t="shared" si="8"/>
        <v>182.875</v>
      </c>
      <c r="P55" s="292">
        <f t="shared" si="9"/>
        <v>670</v>
      </c>
      <c r="Q55" s="1">
        <f t="shared" si="10"/>
        <v>182.875</v>
      </c>
      <c r="R55" s="281"/>
      <c r="S55" s="281"/>
      <c r="T55" s="1">
        <f t="shared" si="11"/>
        <v>0</v>
      </c>
      <c r="V55" s="1" t="s">
        <v>1048</v>
      </c>
      <c r="W55" s="1" t="s">
        <v>2055</v>
      </c>
    </row>
    <row r="56" ht="15.75" customHeight="1">
      <c r="A56" s="291">
        <v>46290.0</v>
      </c>
      <c r="B56" s="1">
        <f t="shared" si="1"/>
        <v>46290</v>
      </c>
      <c r="C56" s="281">
        <v>39.0</v>
      </c>
      <c r="D56" s="281">
        <v>30.0</v>
      </c>
      <c r="E56" s="1">
        <f t="shared" si="2"/>
        <v>1.3</v>
      </c>
      <c r="F56" s="281" t="s">
        <v>811</v>
      </c>
      <c r="G56" s="282">
        <v>0.5055555555555555</v>
      </c>
      <c r="H56" s="282">
        <v>0.5458333333333333</v>
      </c>
      <c r="I56" s="281"/>
      <c r="J56" s="292">
        <f t="shared" si="3"/>
        <v>58</v>
      </c>
      <c r="K56" s="1" t="b">
        <f t="shared" si="4"/>
        <v>0</v>
      </c>
      <c r="L56" s="1">
        <f t="shared" si="5"/>
        <v>1.65</v>
      </c>
      <c r="M56" s="1">
        <f t="shared" si="6"/>
        <v>1</v>
      </c>
      <c r="N56" s="292">
        <f t="shared" si="7"/>
        <v>58</v>
      </c>
      <c r="O56" s="1">
        <f t="shared" si="8"/>
        <v>70.785</v>
      </c>
      <c r="P56" s="292">
        <f t="shared" si="9"/>
        <v>290</v>
      </c>
      <c r="Q56" s="1">
        <f t="shared" si="10"/>
        <v>70.785</v>
      </c>
      <c r="R56" s="281"/>
      <c r="S56" s="281"/>
      <c r="T56" s="1">
        <f t="shared" si="11"/>
        <v>0</v>
      </c>
      <c r="V56" s="1" t="s">
        <v>921</v>
      </c>
      <c r="W56" s="1" t="s">
        <v>2058</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c r="A177" s="281"/>
      <c r="B177" s="1" t="str">
        <f t="shared" si="1"/>
        <v/>
      </c>
      <c r="C177" s="281"/>
      <c r="D177" s="281"/>
      <c r="E177" s="1" t="str">
        <f t="shared" si="2"/>
        <v/>
      </c>
      <c r="F177" s="281"/>
      <c r="G177" s="281"/>
      <c r="H177" s="281"/>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1"/>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7">
      <formula1>"FL,Reach,OP,Swing"</formula1>
    </dataValidation>
  </dataValidations>
  <printOptions/>
  <pageMargins bottom="1.0" footer="0.0" header="0.0" left="0.75" right="0.75" top="1.0"/>
  <pageSetup paperSize="9" orientation="portrait"/>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617</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Jefferson Castillo'!$B$8:$B$177,B8)=0),1,0))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Jefferson Castillo'!$B$8:$B$177,B9)=0),1,0))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Jefferson Castillo'!$B$8:$B$177,B10)=0),1,0))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Jefferson Castillo'!$B$8:$B$177,B11)=0),1,0))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Jefferson Castillo'!$B$8:$B$177,B12)=0),1,0))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Jefferson Castillo'!$B$8:$B$177,B13)=0),1,0))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Jefferson Castillo'!$B$8:$B$177,B14)=0),1,0))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Jefferson Castillo'!$B$8:$B$177,B15)=0),1,0))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Jefferson Castillo'!$B$8:$B$177,B16)=0),1,0))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Jefferson Castillo'!$B$8:$B$177,B17)=0),1,0))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Jefferson Castillo'!$B$8:$B$177,B18)=0),1,0))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Jefferson Castillo'!$B$8:$B$177,B19)=0),1,0))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Jefferson Castillo'!$B$8:$B$177,B20)=0),1,0))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Jefferson Castillo'!$B$8:$B$177,B21)=0),1,0))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Jefferson Castillo'!$B$8:$B$177,B22)=0),1,0))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Jefferson Castillo'!$B$8:$B$177,B23)=0),1,0))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Jefferson Castillo'!$B$8:$B$177,B24)=0),1,0))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Jefferson Castillo'!$B$8:$B$177,B25)=0),1,0))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Jefferson Castillo'!$B$8:$B$177,B26)=0),1,0))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Jefferson Castillo'!$B$8:$B$177,B27)=0),1,0))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Jefferson Castillo'!$B$8:$B$177,B28)=0),1,0))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Jefferson Castillo'!$B$8:$B$177,B29)=0),1,0))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Jefferson Castillo'!$B$8:$B$177,B30)=0),1,0))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Jefferson Castillo'!$B$8:$B$177,B31)=0),1,0))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Jefferson Castillo'!$B$8:$B$177,B32)=0),1,0))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Jefferson Castillo'!$B$8:$B$177,B33)=0),1,0))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Jefferson Castillo'!$B$8:$B$177,B34)=0),1,0))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Jefferson Castillo'!$B$8:$B$177,B35)=0),1,0))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Jefferson Castillo'!$B$8:$B$177,B36)=0),1,0))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Jefferson Castillo'!$B$8:$B$177,B37)=0),1,0))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Jefferson Castillo'!$B$8:$B$177,B38)=0),1,0))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Jefferson Castillo'!$B$8:$B$177,B39)=0),1,0))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Jefferson Castillo'!$B$8:$B$177,B40)=0),1,0))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Jefferson Castillo'!$B$8:$B$177,B41)=0),1,0))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Jefferson Castillo'!$B$8:$B$177,B42)=0),1,0))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Jefferson Castillo'!$B$8:$B$177,B43)=0),1,0))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Jefferson Castillo'!$B$8:$B$177,B44)=0),1,0))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Jefferson Castillo'!$B$8:$B$177,B45)=0),1,0))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Jefferson Castillo'!$B$8:$B$177,B46)=0),1,0))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Jefferson Castillo'!$B$8:$B$177,B47)=0),1,0))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Jefferson Castillo'!$B$8:$B$177,B48)=0),1,0))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Jefferson Castillo'!$B$8:$B$177,B49)=0),1,0))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Jefferson Castillo'!$B$8:$B$177,B50)=0),1,0))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Jefferson Castillo'!$B$8:$B$177,B51)=0),1,0))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Jefferson Castillo'!$B$8:$B$177,B52)=0),1,0))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Jefferson Castillo'!$B$8:$B$177,B53)=0),1,0))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Jefferson Castillo'!$B$8:$B$177,B54)=0),1,0))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Jefferson Castillo'!$B$8:$B$177,B55)=0),1,0))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Jefferson Castillo'!$B$8:$B$177,B56)=0),1,0))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Jefferson Castillo'!$B$8:$B$177,B57)=0),1,0))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Jefferson Castillo'!$B$8:$B$177,B58)=0),1,0))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Jefferson Castillo'!$B$8:$B$177,B59)=0),1,0))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Jefferson Castillo'!$B$8:$B$177,B60)=0),1,0))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Jefferson Castillo'!$B$8:$B$177,B61)=0),1,0))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Jefferson Castillo'!$B$8:$B$177,B62)=0),1,0))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Jefferson Castillo'!$B$8:$B$177,B63)=0),1,0))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Jefferson Castillo'!$B$8:$B$177,B64)=0),1,0))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Jefferson Castillo'!$B$8:$B$177,B65)=0),1,0))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Jefferson Castillo'!$B$8:$B$177,B66)=0),1,0))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Jefferson Castillo'!$B$8:$B$177,B67)=0),1,0))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Jefferson Castillo'!$B$8:$B$177,B68)=0),1,0))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Jefferson Castillo'!$B$8:$B$177,B69)=0),1,0))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Jefferson Castillo'!$B$8:$B$177,B70)=0),1,0))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Jefferson Castillo'!$B$8:$B$177,B71)=0),1,0))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Jefferson Castillo'!$B$8:$B$177,B72)=0),1,0))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Jefferson Castillo'!$B$8:$B$177,B73)=0),1,0))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Jefferson Castillo'!$B$8:$B$177,B74)=0),1,0))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Jefferson Castillo'!$B$8:$B$177,B75)=0),1,0))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Jefferson Castillo'!$B$8:$B$177,B76)=0),1,0))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Jefferson Castillo'!$B$8:$B$177,B77)=0),1,0))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Jefferson Castillo'!$B$8:$B$177,B78)=0),1,0))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Jefferson Castillo'!$B$8:$B$177,B79)=0),1,0))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Jefferson Castillo'!$B$8:$B$177,B80)=0),1,0))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Jefferson Castillo'!$B$8:$B$177,B81)=0),1,0))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Jefferson Castillo'!$B$8:$B$177,B82)=0),1,0))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Jefferson Castillo'!$B$8:$B$177,B83)=0),1,0))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Jefferson Castillo'!$B$8:$B$177,B84)=0),1,0))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Jefferson Castillo'!$B$8:$B$177,B85)=0),1,0))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Jefferson Castillo'!$B$8:$B$177,B86)=0),1,0))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Jefferson Castillo'!$B$8:$B$177,B87)=0),1,0))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Jefferson Castillo'!$B$8:$B$177,B88)=0),1,0))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Jefferson Castillo'!$B$8:$B$177,B89)=0),1,0))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Jefferson Castillo'!$B$8:$B$177,B90)=0),1,0))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Jefferson Castillo'!$B$8:$B$177,B91)=0),1,0))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Jefferson Castillo'!$B$8:$B$177,B92)=0),1,0))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Jefferson Castillo'!$B$8:$B$177,B93)=0),1,0))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Jefferson Castillo'!$B$8:$B$177,B94)=0),1,0))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Jefferson Castillo'!$B$8:$B$177,B95)=0),1,0))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Jefferson Castillo'!$B$8:$B$177,B96)=0),1,0))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Jefferson Castillo'!$B$8:$B$177,B97)=0),1,0))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Jefferson Castillo'!$B$8:$B$177,B98)=0),1,0))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Jefferson Castillo'!$B$8:$B$177,B99)=0),1,0))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Jefferson Castillo'!$B$8:$B$177,B100)=0),1,0))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Jefferson Castillo'!$B$8:$B$177,B101)=0),1,0))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Jefferson Castillo'!$B$8:$B$177,B102)=0),1,0))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Jefferson Castillo'!$B$8:$B$177,B103)=0),1,0))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Jefferson Castillo'!$B$8:$B$177,B104)=0),1,0))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Jefferson Castillo'!$B$8:$B$177,B105)=0),1,0))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Jefferson Castillo'!$B$8:$B$177,B106)=0),1,0))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Jefferson Castillo'!$B$8:$B$177,B107)=0),1,0))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Jefferson Castillo'!$B$8:$B$177,B108)=0),1,0))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Jefferson Castillo'!$B$8:$B$177,B109)=0),1,0))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Jefferson Castillo'!$B$8:$B$177,B110)=0),1,0))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Jefferson Castillo'!$B$8:$B$177,B111)=0),1,0))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Jefferson Castillo'!$B$8:$B$177,B112)=0),1,0))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Jefferson Castillo'!$B$8:$B$177,B113)=0),1,0))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Jefferson Castillo'!$B$8:$B$177,B114)=0),1,0))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Jefferson Castillo'!$B$8:$B$177,B115)=0),1,0))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Jefferson Castillo'!$B$8:$B$177,B116)=0),1,0))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Jefferson Castillo'!$B$8:$B$177,B117)=0),1,0))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Jefferson Castillo'!$B$8:$B$177,B118)=0),1,0))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Jefferson Castillo'!$B$8:$B$177,B119)=0),1,0))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Jefferson Castillo'!$B$8:$B$177,B120)=0),1,0))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Jefferson Castillo'!$B$8:$B$177,B121)=0),1,0))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Jefferson Castillo'!$B$8:$B$177,B122)=0),1,0))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Jefferson Castillo'!$B$8:$B$177,B123)=0),1,0))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Jefferson Castillo'!$B$8:$B$177,B124)=0),1,0))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Jefferson Castillo'!$B$8:$B$177,B125)=0),1,0))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Jefferson Castillo'!$B$8:$B$177,B126)=0),1,0))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Jefferson Castillo'!$B$8:$B$177,B127)=0),1,0))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Jefferson Castillo'!$B$8:$B$177,B128)=0),1,0))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Jefferson Castillo'!$B$8:$B$177,B129)=0),1,0))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Jefferson Castillo'!$B$8:$B$177,B130)=0),1,0))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Jefferson Castillo'!$B$8:$B$177,B131)=0),1,0))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Jefferson Castillo'!$B$8:$B$177,B132)=0),1,0))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Jefferson Castillo'!$B$8:$B$177,B133)=0),1,0))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Jefferson Castillo'!$B$8:$B$177,B134)=0),1,0))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Jefferson Castillo'!$B$8:$B$177,B135)=0),1,0))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Jefferson Castillo'!$B$8:$B$177,B136)=0),1,0))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Jefferson Castillo'!$B$8:$B$177,B137)=0),1,0))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Jefferson Castillo'!$B$8:$B$177,B138)=0),1,0))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Jefferson Castillo'!$B$8:$B$177,B139)=0),1,0))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Jefferson Castillo'!$B$8:$B$177,B140)=0),1,0))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Jefferson Castillo'!$B$8:$B$177,B141)=0),1,0))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Jefferson Castillo'!$B$8:$B$177,B142)=0),1,0))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Jefferson Castillo'!$B$8:$B$177,B143)=0),1,0))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Jefferson Castillo'!$B$8:$B$177,B144)=0),1,0))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Jefferson Castillo'!$B$8:$B$177,B145)=0),1,0))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Jefferson Castillo'!$B$8:$B$177,B146)=0),1,0))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Jefferson Castillo'!$B$8:$B$177,B147)=0),1,0))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Jefferson Castillo'!$B$8:$B$177,B148)=0),1,0))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Jefferson Castillo'!$B$8:$B$177,B149)=0),1,0))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Jefferson Castillo'!$B$8:$B$177,B150)=0),1,0))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Jefferson Castillo'!$B$8:$B$177,B151)=0),1,0))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Jefferson Castillo'!$B$8:$B$177,B152)=0),1,0))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Jefferson Castillo'!$B$8:$B$177,B153)=0),1,0))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Jefferson Castillo'!$B$8:$B$177,B154)=0),1,0))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Jefferson Castillo'!$B$8:$B$177,B155)=0),1,0))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Jefferson Castillo'!$B$8:$B$177,B156)=0),1,0))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Jefferson Castillo'!$B$8:$B$177,B157)=0),1,0))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Jefferson Castillo'!$B$8:$B$177,B158)=0),1,0))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Jefferson Castillo'!$B$8:$B$177,B159)=0),1,0))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Jefferson Castillo'!$B$8:$B$177,B160)=0),1,0))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Jefferson Castillo'!$B$8:$B$177,B161)=0),1,0))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Jefferson Castillo'!$B$8:$B$177,B162)=0),1,0))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Jefferson Castillo'!$B$8:$B$177,B163)=0),1,0))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Jefferson Castillo'!$B$8:$B$177,B164)=0),1,0))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Jefferson Castillo'!$B$8:$B$177,B165)=0),1,0))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Jefferson Castillo'!$B$8:$B$177,B166)=0),1,0))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Jefferson Castillo'!$B$8:$B$177,B167)=0),1,0))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Jefferson Castillo'!$B$8:$B$177,B168)=0),1,0))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Jefferson Castillo'!$B$8:$B$177,B169)=0),1,0))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Jefferson Castillo'!$B$8:$B$177,B170)=0),1,0))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Jefferson Castillo'!$B$8:$B$177,B171)=0),1,0))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Jefferson Castillo'!$B$8:$B$177,B172)=0),1,0))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Jefferson Castillo'!$B$8:$B$177,B173)=0),1,0))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Jefferson Castillo'!$B$8:$B$177,B174)=0),1,0))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Jefferson Castillo'!$B$8:$B$177,B175)=0),1,0))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Jefferson Castillo'!$B$8:$B$177,B176)=0),1,0))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Jefferson Castillo'!$B$8:$B$177,B177)=0),1,0))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7.0"/>
    <col customWidth="1" min="2" max="5" width="8.0"/>
    <col customWidth="1" min="6" max="6" width="7.43"/>
    <col customWidth="1" min="7" max="8" width="8.0"/>
    <col customWidth="1" min="9" max="11" width="7.0"/>
    <col customWidth="1" min="12" max="12" width="8.0"/>
    <col customWidth="1" min="13" max="13" width="7.0"/>
    <col customWidth="1" min="14" max="14" width="8.0"/>
    <col customWidth="1" min="15" max="17" width="9.0"/>
    <col customWidth="1" min="18" max="18" width="6.86"/>
    <col customWidth="1" min="19" max="19" width="22.71"/>
    <col customWidth="1" min="20" max="20" width="5.0"/>
    <col customWidth="1" min="21" max="21" width="47.86"/>
    <col customWidth="1" min="22" max="22" width="17.0"/>
    <col customWidth="1" min="23" max="26" width="8.43"/>
  </cols>
  <sheetData>
    <row r="1">
      <c r="A1" s="1" t="s">
        <v>603</v>
      </c>
      <c r="B1" s="1" t="s">
        <v>620</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SUMIFS(Q8:Q175,K8:K175,FALSE())</f>
        <v>8617.29</v>
      </c>
      <c r="B5" s="1">
        <f>SUMIFS(N8:N175,K8:K175,FALSE())</f>
        <v>3801</v>
      </c>
      <c r="C5" s="1">
        <f>IF(B5=0,0,60*A5/B5)</f>
        <v>136.0266772</v>
      </c>
      <c r="D5" s="1">
        <f>SUM(C8:C175)</f>
        <v>8329</v>
      </c>
      <c r="E5" s="1">
        <f>SUM(R8:R175)</f>
        <v>33</v>
      </c>
      <c r="F5" s="1">
        <f>SUM(T8:T175)</f>
        <v>24</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5" si="1">IF(A8="","",INT(A8))</f>
        <v>46266</v>
      </c>
      <c r="C8" s="281">
        <f>152+1</f>
        <v>153</v>
      </c>
      <c r="D8" s="281">
        <v>80.0</v>
      </c>
      <c r="E8" s="1">
        <f t="shared" ref="E8:E175" si="2">IF(OR(C8="",N(D8)=0),"",C8/D8)</f>
        <v>1.9125</v>
      </c>
      <c r="F8" s="281" t="s">
        <v>811</v>
      </c>
      <c r="G8" s="282">
        <v>0.3090277777777778</v>
      </c>
      <c r="H8" s="282">
        <v>0.3854166666666667</v>
      </c>
      <c r="I8" s="281">
        <v>8.0</v>
      </c>
      <c r="J8" s="292">
        <f t="shared" ref="J8:J175" si="3">IF(OR(NOT(ISNUMBER(G8)),NOT(ISNUMBER(H8))),"",ROUND((H8-G8)*1440,0)-N(I8))</f>
        <v>102</v>
      </c>
      <c r="K8" s="1" t="b">
        <f t="shared" ref="K8:K175" si="4">IF(C8="","",OR(C8&lt;30,N(D8)&lt;10))</f>
        <v>0</v>
      </c>
      <c r="L8" s="1">
        <f t="shared" ref="L8:L175" si="5">IF(C8="","",IF(K8,1,IF(E8&lt;=1.94,1.65,IF(E8&lt;=2.44,1.25,IF(E8&lt;=2.8,1.16,IF(E8&lt;=3.09,1.05,IF(E8&lt;=3.5,0.95,IF(E8&lt;=3.95,0.82,IF(E8&lt;=5.05,0.65,IF(E8&lt;=8,0.6,IF(E8&lt;=15,0.45,0.3)))))))))))</f>
        <v>1.65</v>
      </c>
      <c r="M8" s="1">
        <f t="shared" ref="M8:M175" si="6">IF(OR(F8="Reach",F8="OP",F8="Swing"),$R$1,1)</f>
        <v>1</v>
      </c>
      <c r="N8" s="292">
        <f t="shared" ref="N8:N175" si="7">IF(OR(A8="",N(J8)&lt;=0),0,IF(K8,MAX(J8,15),J8))</f>
        <v>102</v>
      </c>
      <c r="O8" s="1">
        <f t="shared" ref="O8:O175" si="8">IF(C8="",0,C8*L8*$M$1*M8)</f>
        <v>277.695</v>
      </c>
      <c r="P8" s="292">
        <f t="shared" ref="P8:P175" si="9">$P$1/60*N8</f>
        <v>510</v>
      </c>
      <c r="Q8" s="1">
        <f t="shared" ref="Q8:Q175" si="10">MIN(O8,P8)</f>
        <v>277.695</v>
      </c>
      <c r="R8" s="281">
        <v>1.0</v>
      </c>
      <c r="S8" s="281" t="s">
        <v>2066</v>
      </c>
      <c r="T8" s="1">
        <f t="shared" ref="T8:T175" si="11">IF(B8="",0,IF(COUNTIF($B$8:B8,B8)=1,1,0))</f>
        <v>1</v>
      </c>
      <c r="U8" s="1" t="s">
        <v>2067</v>
      </c>
    </row>
    <row r="9">
      <c r="A9" s="280">
        <v>46266.0</v>
      </c>
      <c r="B9" s="1">
        <f t="shared" si="1"/>
        <v>46266</v>
      </c>
      <c r="C9" s="281">
        <v>21.0</v>
      </c>
      <c r="D9" s="281">
        <v>14.0</v>
      </c>
      <c r="E9" s="1">
        <f t="shared" si="2"/>
        <v>1.5</v>
      </c>
      <c r="F9" s="281" t="s">
        <v>811</v>
      </c>
      <c r="G9" s="282">
        <v>0.3854166666666667</v>
      </c>
      <c r="H9" s="282">
        <v>0.39652777777777776</v>
      </c>
      <c r="I9" s="281"/>
      <c r="J9" s="292">
        <f t="shared" si="3"/>
        <v>16</v>
      </c>
      <c r="K9" s="1" t="b">
        <f t="shared" si="4"/>
        <v>1</v>
      </c>
      <c r="L9" s="1">
        <f t="shared" si="5"/>
        <v>1</v>
      </c>
      <c r="M9" s="1">
        <f t="shared" si="6"/>
        <v>1</v>
      </c>
      <c r="N9" s="292">
        <f t="shared" si="7"/>
        <v>16</v>
      </c>
      <c r="O9" s="1">
        <f t="shared" si="8"/>
        <v>23.1</v>
      </c>
      <c r="P9" s="292">
        <f t="shared" si="9"/>
        <v>80</v>
      </c>
      <c r="Q9" s="1">
        <f t="shared" si="10"/>
        <v>23.1</v>
      </c>
      <c r="R9" s="281"/>
      <c r="S9" s="281"/>
      <c r="T9" s="1">
        <f t="shared" si="11"/>
        <v>0</v>
      </c>
    </row>
    <row r="10">
      <c r="A10" s="280">
        <v>46267.0</v>
      </c>
      <c r="B10" s="1">
        <f t="shared" si="1"/>
        <v>46267</v>
      </c>
      <c r="C10" s="281">
        <f>285+87</f>
        <v>372</v>
      </c>
      <c r="D10" s="281">
        <v>77.0</v>
      </c>
      <c r="E10" s="1">
        <f t="shared" si="2"/>
        <v>4.831168831</v>
      </c>
      <c r="F10" s="281" t="s">
        <v>811</v>
      </c>
      <c r="G10" s="282">
        <v>0.30694444444444446</v>
      </c>
      <c r="H10" s="282">
        <v>0.3951388888888889</v>
      </c>
      <c r="I10" s="281"/>
      <c r="J10" s="292">
        <f t="shared" si="3"/>
        <v>127</v>
      </c>
      <c r="K10" s="1" t="b">
        <f t="shared" si="4"/>
        <v>0</v>
      </c>
      <c r="L10" s="1">
        <f t="shared" si="5"/>
        <v>0.65</v>
      </c>
      <c r="M10" s="1">
        <f t="shared" si="6"/>
        <v>1</v>
      </c>
      <c r="N10" s="292">
        <f t="shared" si="7"/>
        <v>127</v>
      </c>
      <c r="O10" s="1">
        <f t="shared" si="8"/>
        <v>265.98</v>
      </c>
      <c r="P10" s="292">
        <f t="shared" si="9"/>
        <v>635</v>
      </c>
      <c r="Q10" s="1">
        <f t="shared" si="10"/>
        <v>265.98</v>
      </c>
      <c r="R10" s="281">
        <v>2.0</v>
      </c>
      <c r="S10" s="281" t="s">
        <v>2068</v>
      </c>
      <c r="T10" s="1">
        <f t="shared" si="11"/>
        <v>1</v>
      </c>
    </row>
    <row r="11">
      <c r="A11" s="280">
        <v>46267.0</v>
      </c>
      <c r="B11" s="1">
        <f t="shared" si="1"/>
        <v>46267</v>
      </c>
      <c r="C11" s="281">
        <v>110.0</v>
      </c>
      <c r="D11" s="281">
        <v>39.0</v>
      </c>
      <c r="E11" s="1">
        <f t="shared" si="2"/>
        <v>2.820512821</v>
      </c>
      <c r="F11" s="281" t="s">
        <v>811</v>
      </c>
      <c r="G11" s="282">
        <v>0.3958333333333333</v>
      </c>
      <c r="H11" s="282">
        <v>0.4284722222222222</v>
      </c>
      <c r="I11" s="281"/>
      <c r="J11" s="292">
        <f t="shared" si="3"/>
        <v>47</v>
      </c>
      <c r="K11" s="1" t="b">
        <f t="shared" si="4"/>
        <v>0</v>
      </c>
      <c r="L11" s="1">
        <f t="shared" si="5"/>
        <v>1.05</v>
      </c>
      <c r="M11" s="1">
        <f t="shared" si="6"/>
        <v>1</v>
      </c>
      <c r="N11" s="292">
        <f t="shared" si="7"/>
        <v>47</v>
      </c>
      <c r="O11" s="1">
        <f t="shared" si="8"/>
        <v>127.05</v>
      </c>
      <c r="P11" s="292">
        <f t="shared" si="9"/>
        <v>235</v>
      </c>
      <c r="Q11" s="1">
        <f t="shared" si="10"/>
        <v>127.05</v>
      </c>
      <c r="R11" s="281"/>
      <c r="S11" s="281"/>
      <c r="T11" s="1">
        <f t="shared" si="11"/>
        <v>0</v>
      </c>
    </row>
    <row r="12">
      <c r="A12" s="280">
        <v>46268.0</v>
      </c>
      <c r="B12" s="1">
        <f t="shared" si="1"/>
        <v>46268</v>
      </c>
      <c r="C12" s="281">
        <f>106+140</f>
        <v>246</v>
      </c>
      <c r="D12" s="281">
        <v>80.0</v>
      </c>
      <c r="E12" s="1">
        <f t="shared" si="2"/>
        <v>3.075</v>
      </c>
      <c r="F12" s="281" t="s">
        <v>811</v>
      </c>
      <c r="G12" s="282">
        <v>0.30833333333333335</v>
      </c>
      <c r="H12" s="282">
        <v>0.375</v>
      </c>
      <c r="I12" s="281"/>
      <c r="J12" s="292">
        <f t="shared" si="3"/>
        <v>96</v>
      </c>
      <c r="K12" s="1" t="b">
        <f t="shared" si="4"/>
        <v>0</v>
      </c>
      <c r="L12" s="1">
        <f t="shared" si="5"/>
        <v>1.05</v>
      </c>
      <c r="M12" s="1">
        <f t="shared" si="6"/>
        <v>1</v>
      </c>
      <c r="N12" s="292">
        <f t="shared" si="7"/>
        <v>96</v>
      </c>
      <c r="O12" s="1">
        <f t="shared" si="8"/>
        <v>284.13</v>
      </c>
      <c r="P12" s="292">
        <f t="shared" si="9"/>
        <v>480</v>
      </c>
      <c r="Q12" s="1">
        <f t="shared" si="10"/>
        <v>284.13</v>
      </c>
      <c r="R12" s="281"/>
      <c r="S12" s="281"/>
      <c r="T12" s="1">
        <f t="shared" si="11"/>
        <v>1</v>
      </c>
    </row>
    <row r="13">
      <c r="A13" s="280">
        <v>46268.0</v>
      </c>
      <c r="B13" s="1">
        <f t="shared" si="1"/>
        <v>46268</v>
      </c>
      <c r="C13" s="281">
        <v>120.0</v>
      </c>
      <c r="D13" s="281">
        <v>40.0</v>
      </c>
      <c r="E13" s="1">
        <f t="shared" si="2"/>
        <v>3</v>
      </c>
      <c r="F13" s="281" t="s">
        <v>811</v>
      </c>
      <c r="G13" s="282">
        <v>0.37777777777777777</v>
      </c>
      <c r="H13" s="282">
        <v>0.40694444444444444</v>
      </c>
      <c r="I13" s="281"/>
      <c r="J13" s="292">
        <f t="shared" si="3"/>
        <v>42</v>
      </c>
      <c r="K13" s="1" t="b">
        <f t="shared" si="4"/>
        <v>0</v>
      </c>
      <c r="L13" s="1">
        <f t="shared" si="5"/>
        <v>1.05</v>
      </c>
      <c r="M13" s="1">
        <f t="shared" si="6"/>
        <v>1</v>
      </c>
      <c r="N13" s="292">
        <f t="shared" si="7"/>
        <v>42</v>
      </c>
      <c r="O13" s="1">
        <f t="shared" si="8"/>
        <v>138.6</v>
      </c>
      <c r="P13" s="292">
        <f t="shared" si="9"/>
        <v>210</v>
      </c>
      <c r="Q13" s="1">
        <f t="shared" si="10"/>
        <v>138.6</v>
      </c>
      <c r="R13" s="281"/>
      <c r="S13" s="281"/>
      <c r="T13" s="1">
        <f t="shared" si="11"/>
        <v>0</v>
      </c>
    </row>
    <row r="14">
      <c r="A14" s="303">
        <v>46269.0</v>
      </c>
      <c r="B14" s="1">
        <f t="shared" si="1"/>
        <v>46269</v>
      </c>
      <c r="C14" s="281">
        <v>232.0</v>
      </c>
      <c r="D14" s="281">
        <v>80.0</v>
      </c>
      <c r="E14" s="1">
        <f t="shared" si="2"/>
        <v>2.9</v>
      </c>
      <c r="F14" s="281" t="s">
        <v>811</v>
      </c>
      <c r="G14" s="307">
        <v>0.3145833333333333</v>
      </c>
      <c r="H14" s="307">
        <v>0.3888888888888889</v>
      </c>
      <c r="I14" s="281"/>
      <c r="J14" s="292">
        <f t="shared" si="3"/>
        <v>107</v>
      </c>
      <c r="K14" s="1" t="b">
        <f t="shared" si="4"/>
        <v>0</v>
      </c>
      <c r="L14" s="1">
        <f t="shared" si="5"/>
        <v>1.05</v>
      </c>
      <c r="M14" s="1">
        <f t="shared" si="6"/>
        <v>1</v>
      </c>
      <c r="N14" s="292">
        <f t="shared" si="7"/>
        <v>107</v>
      </c>
      <c r="O14" s="1">
        <f t="shared" si="8"/>
        <v>267.96</v>
      </c>
      <c r="P14" s="292">
        <f t="shared" si="9"/>
        <v>535</v>
      </c>
      <c r="Q14" s="1">
        <f t="shared" si="10"/>
        <v>267.96</v>
      </c>
      <c r="R14" s="281"/>
      <c r="S14" s="281"/>
      <c r="T14" s="1">
        <f t="shared" si="11"/>
        <v>1</v>
      </c>
      <c r="U14" s="16" t="s">
        <v>2069</v>
      </c>
      <c r="V14" s="1" t="s">
        <v>1905</v>
      </c>
    </row>
    <row r="15">
      <c r="A15" s="303">
        <v>46269.0</v>
      </c>
      <c r="B15" s="1">
        <f t="shared" si="1"/>
        <v>46269</v>
      </c>
      <c r="C15" s="281">
        <f>68+50</f>
        <v>118</v>
      </c>
      <c r="D15" s="281">
        <v>59.0</v>
      </c>
      <c r="E15" s="1">
        <f t="shared" si="2"/>
        <v>2</v>
      </c>
      <c r="F15" s="281" t="s">
        <v>811</v>
      </c>
      <c r="G15" s="282">
        <v>0.3888888888888889</v>
      </c>
      <c r="H15" s="307">
        <v>0.5590277777777778</v>
      </c>
      <c r="I15" s="281">
        <v>117.0</v>
      </c>
      <c r="J15" s="292">
        <f t="shared" si="3"/>
        <v>128</v>
      </c>
      <c r="K15" s="1" t="b">
        <f t="shared" si="4"/>
        <v>0</v>
      </c>
      <c r="L15" s="1">
        <f t="shared" si="5"/>
        <v>1.25</v>
      </c>
      <c r="M15" s="1">
        <f t="shared" si="6"/>
        <v>1</v>
      </c>
      <c r="N15" s="292">
        <f t="shared" si="7"/>
        <v>128</v>
      </c>
      <c r="O15" s="1">
        <f t="shared" si="8"/>
        <v>162.25</v>
      </c>
      <c r="P15" s="292">
        <f t="shared" si="9"/>
        <v>640</v>
      </c>
      <c r="Q15" s="1">
        <f t="shared" si="10"/>
        <v>162.25</v>
      </c>
      <c r="R15" s="281"/>
      <c r="S15" s="281"/>
      <c r="T15" s="1">
        <f t="shared" si="11"/>
        <v>0</v>
      </c>
      <c r="U15" s="16" t="s">
        <v>2070</v>
      </c>
    </row>
    <row r="16">
      <c r="A16" s="291">
        <v>46271.0</v>
      </c>
      <c r="B16" s="1">
        <f t="shared" si="1"/>
        <v>46271</v>
      </c>
      <c r="C16" s="281">
        <v>365.0</v>
      </c>
      <c r="D16" s="281">
        <v>70.0</v>
      </c>
      <c r="E16" s="1">
        <f t="shared" si="2"/>
        <v>5.214285714</v>
      </c>
      <c r="F16" s="281" t="s">
        <v>811</v>
      </c>
      <c r="G16" s="299">
        <v>0.3068518518518519</v>
      </c>
      <c r="H16" s="299">
        <v>0.3972569444444444</v>
      </c>
      <c r="I16" s="281"/>
      <c r="J16" s="300">
        <f t="shared" si="3"/>
        <v>130</v>
      </c>
      <c r="K16" s="1" t="b">
        <f t="shared" si="4"/>
        <v>0</v>
      </c>
      <c r="L16" s="1">
        <f t="shared" si="5"/>
        <v>0.6</v>
      </c>
      <c r="M16" s="1">
        <f t="shared" si="6"/>
        <v>1</v>
      </c>
      <c r="N16" s="300">
        <f t="shared" si="7"/>
        <v>130</v>
      </c>
      <c r="O16" s="1">
        <f t="shared" si="8"/>
        <v>240.9</v>
      </c>
      <c r="P16" s="300">
        <f t="shared" si="9"/>
        <v>650</v>
      </c>
      <c r="Q16" s="1">
        <f t="shared" si="10"/>
        <v>240.9</v>
      </c>
      <c r="R16" s="281">
        <v>1.0</v>
      </c>
      <c r="S16" s="281" t="s">
        <v>2071</v>
      </c>
      <c r="T16" s="1">
        <f t="shared" si="11"/>
        <v>1</v>
      </c>
      <c r="V16" s="1" t="s">
        <v>821</v>
      </c>
      <c r="W16" s="1" t="s">
        <v>2072</v>
      </c>
    </row>
    <row r="17">
      <c r="A17" s="291">
        <v>46271.0</v>
      </c>
      <c r="B17" s="1">
        <f t="shared" si="1"/>
        <v>46271</v>
      </c>
      <c r="C17" s="281">
        <v>180.0</v>
      </c>
      <c r="D17" s="281">
        <v>84.0</v>
      </c>
      <c r="E17" s="1">
        <f t="shared" si="2"/>
        <v>2.142857143</v>
      </c>
      <c r="F17" s="281" t="s">
        <v>811</v>
      </c>
      <c r="G17" s="299">
        <v>0.3981712962962963</v>
      </c>
      <c r="H17" s="299">
        <v>0.5628703703703704</v>
      </c>
      <c r="I17" s="281">
        <v>83.0</v>
      </c>
      <c r="J17" s="300">
        <f t="shared" si="3"/>
        <v>154</v>
      </c>
      <c r="K17" s="1" t="b">
        <f t="shared" si="4"/>
        <v>0</v>
      </c>
      <c r="L17" s="1">
        <f t="shared" si="5"/>
        <v>1.25</v>
      </c>
      <c r="M17" s="1">
        <f t="shared" si="6"/>
        <v>1</v>
      </c>
      <c r="N17" s="300">
        <f t="shared" si="7"/>
        <v>154</v>
      </c>
      <c r="O17" s="1">
        <f t="shared" si="8"/>
        <v>247.5</v>
      </c>
      <c r="P17" s="300">
        <f t="shared" si="9"/>
        <v>770</v>
      </c>
      <c r="Q17" s="1">
        <f t="shared" si="10"/>
        <v>247.5</v>
      </c>
      <c r="R17" s="281"/>
      <c r="S17" s="281"/>
      <c r="T17" s="1">
        <f t="shared" si="11"/>
        <v>0</v>
      </c>
      <c r="U17" s="16" t="s">
        <v>1784</v>
      </c>
      <c r="V17" s="1" t="s">
        <v>1987</v>
      </c>
      <c r="W17" s="1" t="s">
        <v>2073</v>
      </c>
    </row>
    <row r="18">
      <c r="A18" s="291">
        <v>46272.0</v>
      </c>
      <c r="B18" s="1">
        <f t="shared" si="1"/>
        <v>46272</v>
      </c>
      <c r="C18" s="281">
        <v>121.0</v>
      </c>
      <c r="D18" s="281">
        <v>50.0</v>
      </c>
      <c r="E18" s="1">
        <f t="shared" si="2"/>
        <v>2.42</v>
      </c>
      <c r="F18" s="281" t="s">
        <v>811</v>
      </c>
      <c r="G18" s="299">
        <v>0.30868055555555557</v>
      </c>
      <c r="H18" s="299">
        <v>0.351875</v>
      </c>
      <c r="I18" s="281"/>
      <c r="J18" s="300">
        <f t="shared" si="3"/>
        <v>62</v>
      </c>
      <c r="K18" s="1" t="b">
        <f t="shared" si="4"/>
        <v>0</v>
      </c>
      <c r="L18" s="1">
        <f t="shared" si="5"/>
        <v>1.25</v>
      </c>
      <c r="M18" s="1">
        <f t="shared" si="6"/>
        <v>1</v>
      </c>
      <c r="N18" s="300">
        <f t="shared" si="7"/>
        <v>62</v>
      </c>
      <c r="O18" s="1">
        <f t="shared" si="8"/>
        <v>166.375</v>
      </c>
      <c r="P18" s="300">
        <f t="shared" si="9"/>
        <v>310</v>
      </c>
      <c r="Q18" s="1">
        <f t="shared" si="10"/>
        <v>166.375</v>
      </c>
      <c r="R18" s="281">
        <v>10.0</v>
      </c>
      <c r="S18" s="281" t="s">
        <v>2074</v>
      </c>
      <c r="T18" s="1">
        <f t="shared" si="11"/>
        <v>1</v>
      </c>
      <c r="V18" s="1" t="s">
        <v>1230</v>
      </c>
      <c r="W18" s="1" t="s">
        <v>2075</v>
      </c>
    </row>
    <row r="19">
      <c r="A19" s="291">
        <v>46272.0</v>
      </c>
      <c r="B19" s="1">
        <f t="shared" si="1"/>
        <v>46272</v>
      </c>
      <c r="C19" s="281">
        <v>185.0</v>
      </c>
      <c r="D19" s="281">
        <v>107.0</v>
      </c>
      <c r="E19" s="1">
        <f t="shared" si="2"/>
        <v>1.728971963</v>
      </c>
      <c r="F19" s="281" t="s">
        <v>811</v>
      </c>
      <c r="G19" s="299">
        <v>0.35206018518518517</v>
      </c>
      <c r="H19" s="299">
        <v>0.45166666666666666</v>
      </c>
      <c r="I19" s="281"/>
      <c r="J19" s="300">
        <f t="shared" si="3"/>
        <v>143</v>
      </c>
      <c r="K19" s="1" t="b">
        <f t="shared" si="4"/>
        <v>0</v>
      </c>
      <c r="L19" s="1">
        <f t="shared" si="5"/>
        <v>1.65</v>
      </c>
      <c r="M19" s="1">
        <f t="shared" si="6"/>
        <v>1</v>
      </c>
      <c r="N19" s="300">
        <f t="shared" si="7"/>
        <v>143</v>
      </c>
      <c r="O19" s="1">
        <f t="shared" si="8"/>
        <v>335.775</v>
      </c>
      <c r="P19" s="300">
        <f t="shared" si="9"/>
        <v>715</v>
      </c>
      <c r="Q19" s="1">
        <f t="shared" si="10"/>
        <v>335.775</v>
      </c>
      <c r="R19" s="281"/>
      <c r="S19" s="281"/>
      <c r="T19" s="1">
        <f t="shared" si="11"/>
        <v>0</v>
      </c>
      <c r="V19" s="1" t="s">
        <v>1084</v>
      </c>
      <c r="W19" s="1" t="s">
        <v>2076</v>
      </c>
    </row>
    <row r="20">
      <c r="A20" s="291">
        <v>46273.0</v>
      </c>
      <c r="B20" s="1">
        <f t="shared" si="1"/>
        <v>46273</v>
      </c>
      <c r="C20" s="281">
        <v>350.0</v>
      </c>
      <c r="D20" s="281">
        <v>80.0</v>
      </c>
      <c r="E20" s="1">
        <f t="shared" si="2"/>
        <v>4.375</v>
      </c>
      <c r="F20" s="281" t="s">
        <v>811</v>
      </c>
      <c r="G20" s="299">
        <v>0.30600694444444443</v>
      </c>
      <c r="H20" s="299">
        <v>0.4019212962962963</v>
      </c>
      <c r="I20" s="281"/>
      <c r="J20" s="300">
        <f t="shared" si="3"/>
        <v>138</v>
      </c>
      <c r="K20" s="1" t="b">
        <f t="shared" si="4"/>
        <v>0</v>
      </c>
      <c r="L20" s="1">
        <f t="shared" si="5"/>
        <v>0.65</v>
      </c>
      <c r="M20" s="1">
        <f t="shared" si="6"/>
        <v>1</v>
      </c>
      <c r="N20" s="300">
        <f t="shared" si="7"/>
        <v>138</v>
      </c>
      <c r="O20" s="1">
        <f t="shared" si="8"/>
        <v>250.25</v>
      </c>
      <c r="P20" s="300">
        <f t="shared" si="9"/>
        <v>690</v>
      </c>
      <c r="Q20" s="1">
        <f t="shared" si="10"/>
        <v>250.25</v>
      </c>
      <c r="R20" s="281"/>
      <c r="S20" s="281"/>
      <c r="T20" s="1">
        <f t="shared" si="11"/>
        <v>1</v>
      </c>
      <c r="V20" s="1" t="s">
        <v>1787</v>
      </c>
      <c r="W20" s="1" t="s">
        <v>2077</v>
      </c>
    </row>
    <row r="21" ht="15.75" customHeight="1">
      <c r="A21" s="291">
        <v>46273.0</v>
      </c>
      <c r="B21" s="1">
        <f t="shared" si="1"/>
        <v>46273</v>
      </c>
      <c r="C21" s="281">
        <v>134.0</v>
      </c>
      <c r="D21" s="281">
        <v>40.0</v>
      </c>
      <c r="E21" s="1">
        <f t="shared" si="2"/>
        <v>3.35</v>
      </c>
      <c r="F21" s="281" t="s">
        <v>811</v>
      </c>
      <c r="G21" s="299">
        <v>0.40197916666666667</v>
      </c>
      <c r="H21" s="299">
        <v>0.441400462962963</v>
      </c>
      <c r="I21" s="281"/>
      <c r="J21" s="300">
        <f t="shared" si="3"/>
        <v>57</v>
      </c>
      <c r="K21" s="1" t="b">
        <f t="shared" si="4"/>
        <v>0</v>
      </c>
      <c r="L21" s="1">
        <f t="shared" si="5"/>
        <v>0.95</v>
      </c>
      <c r="M21" s="1">
        <f t="shared" si="6"/>
        <v>1</v>
      </c>
      <c r="N21" s="300">
        <f t="shared" si="7"/>
        <v>57</v>
      </c>
      <c r="O21" s="1">
        <f t="shared" si="8"/>
        <v>140.03</v>
      </c>
      <c r="P21" s="300">
        <f t="shared" si="9"/>
        <v>285</v>
      </c>
      <c r="Q21" s="1">
        <f t="shared" si="10"/>
        <v>140.03</v>
      </c>
      <c r="R21" s="281"/>
      <c r="S21" s="281"/>
      <c r="T21" s="1">
        <f t="shared" si="11"/>
        <v>0</v>
      </c>
      <c r="V21" s="1" t="s">
        <v>827</v>
      </c>
      <c r="W21" s="1" t="s">
        <v>2078</v>
      </c>
    </row>
    <row r="22" ht="15.75" customHeight="1">
      <c r="A22" s="291">
        <v>46274.0</v>
      </c>
      <c r="B22" s="1">
        <f t="shared" si="1"/>
        <v>46274</v>
      </c>
      <c r="C22" s="281">
        <v>585.0</v>
      </c>
      <c r="D22" s="281">
        <v>80.0</v>
      </c>
      <c r="E22" s="1">
        <f t="shared" si="2"/>
        <v>7.3125</v>
      </c>
      <c r="F22" s="281" t="s">
        <v>811</v>
      </c>
      <c r="G22" s="299">
        <v>0.30596064814814816</v>
      </c>
      <c r="H22" s="299">
        <v>0.40447916666666667</v>
      </c>
      <c r="I22" s="281"/>
      <c r="J22" s="300">
        <f t="shared" si="3"/>
        <v>142</v>
      </c>
      <c r="K22" s="1" t="b">
        <f t="shared" si="4"/>
        <v>0</v>
      </c>
      <c r="L22" s="1">
        <f t="shared" si="5"/>
        <v>0.6</v>
      </c>
      <c r="M22" s="1">
        <f t="shared" si="6"/>
        <v>1</v>
      </c>
      <c r="N22" s="300">
        <f t="shared" si="7"/>
        <v>142</v>
      </c>
      <c r="O22" s="1">
        <f t="shared" si="8"/>
        <v>386.1</v>
      </c>
      <c r="P22" s="300">
        <f t="shared" si="9"/>
        <v>710</v>
      </c>
      <c r="Q22" s="1">
        <f t="shared" si="10"/>
        <v>386.1</v>
      </c>
      <c r="R22" s="281">
        <v>9.0</v>
      </c>
      <c r="S22" s="281" t="s">
        <v>2079</v>
      </c>
      <c r="T22" s="1">
        <f t="shared" si="11"/>
        <v>1</v>
      </c>
      <c r="V22" s="1" t="s">
        <v>1100</v>
      </c>
      <c r="W22" s="1" t="s">
        <v>2080</v>
      </c>
    </row>
    <row r="23" ht="15.75" customHeight="1">
      <c r="A23" s="291">
        <v>46274.0</v>
      </c>
      <c r="B23" s="1">
        <f t="shared" si="1"/>
        <v>46274</v>
      </c>
      <c r="C23" s="281">
        <v>154.0</v>
      </c>
      <c r="D23" s="281">
        <v>40.0</v>
      </c>
      <c r="E23" s="1">
        <f t="shared" si="2"/>
        <v>3.85</v>
      </c>
      <c r="F23" s="281" t="s">
        <v>811</v>
      </c>
      <c r="G23" s="299">
        <v>0.40456018518518516</v>
      </c>
      <c r="H23" s="299">
        <v>0.45625</v>
      </c>
      <c r="I23" s="281"/>
      <c r="J23" s="300">
        <f t="shared" si="3"/>
        <v>74</v>
      </c>
      <c r="K23" s="1" t="b">
        <f t="shared" si="4"/>
        <v>0</v>
      </c>
      <c r="L23" s="1">
        <f t="shared" si="5"/>
        <v>0.82</v>
      </c>
      <c r="M23" s="1">
        <f t="shared" si="6"/>
        <v>1</v>
      </c>
      <c r="N23" s="300">
        <f t="shared" si="7"/>
        <v>74</v>
      </c>
      <c r="O23" s="1">
        <f t="shared" si="8"/>
        <v>138.908</v>
      </c>
      <c r="P23" s="300">
        <f t="shared" si="9"/>
        <v>370</v>
      </c>
      <c r="Q23" s="1">
        <f t="shared" si="10"/>
        <v>138.908</v>
      </c>
      <c r="R23" s="281"/>
      <c r="S23" s="281"/>
      <c r="T23" s="1">
        <f t="shared" si="11"/>
        <v>0</v>
      </c>
      <c r="V23" s="1" t="s">
        <v>1103</v>
      </c>
      <c r="W23" s="1" t="s">
        <v>2081</v>
      </c>
    </row>
    <row r="24" ht="15.75" customHeight="1">
      <c r="A24" s="291">
        <v>46275.0</v>
      </c>
      <c r="B24" s="1">
        <f t="shared" si="1"/>
        <v>46275</v>
      </c>
      <c r="C24" s="281">
        <v>74.0</v>
      </c>
      <c r="D24" s="281">
        <v>33.0</v>
      </c>
      <c r="E24" s="1">
        <f t="shared" si="2"/>
        <v>2.242424242</v>
      </c>
      <c r="F24" s="281" t="s">
        <v>811</v>
      </c>
      <c r="G24" s="299">
        <v>0.308900462962963</v>
      </c>
      <c r="H24" s="299">
        <v>0.3458333333333333</v>
      </c>
      <c r="I24" s="281"/>
      <c r="J24" s="300">
        <f t="shared" si="3"/>
        <v>53</v>
      </c>
      <c r="K24" s="1" t="b">
        <f t="shared" si="4"/>
        <v>0</v>
      </c>
      <c r="L24" s="1">
        <f t="shared" si="5"/>
        <v>1.25</v>
      </c>
      <c r="M24" s="1">
        <f t="shared" si="6"/>
        <v>1</v>
      </c>
      <c r="N24" s="300">
        <f t="shared" si="7"/>
        <v>53</v>
      </c>
      <c r="O24" s="1">
        <f t="shared" si="8"/>
        <v>101.75</v>
      </c>
      <c r="P24" s="300">
        <f t="shared" si="9"/>
        <v>265</v>
      </c>
      <c r="Q24" s="1">
        <f t="shared" si="10"/>
        <v>101.75</v>
      </c>
      <c r="R24" s="281"/>
      <c r="S24" s="281"/>
      <c r="T24" s="1">
        <f t="shared" si="11"/>
        <v>1</v>
      </c>
      <c r="V24" s="1" t="s">
        <v>2000</v>
      </c>
      <c r="W24" s="1" t="s">
        <v>2082</v>
      </c>
    </row>
    <row r="25" ht="15.75" customHeight="1">
      <c r="A25" s="291">
        <v>46275.0</v>
      </c>
      <c r="B25" s="1">
        <f t="shared" si="1"/>
        <v>46275</v>
      </c>
      <c r="C25" s="281">
        <v>200.0</v>
      </c>
      <c r="D25" s="281">
        <v>80.0</v>
      </c>
      <c r="E25" s="1">
        <f t="shared" si="2"/>
        <v>2.5</v>
      </c>
      <c r="F25" s="281" t="s">
        <v>811</v>
      </c>
      <c r="G25" s="299">
        <v>0.3458912037037037</v>
      </c>
      <c r="H25" s="299">
        <v>0.4293634259259259</v>
      </c>
      <c r="I25" s="281"/>
      <c r="J25" s="300">
        <f t="shared" si="3"/>
        <v>120</v>
      </c>
      <c r="K25" s="1" t="b">
        <f t="shared" si="4"/>
        <v>0</v>
      </c>
      <c r="L25" s="1">
        <f t="shared" si="5"/>
        <v>1.16</v>
      </c>
      <c r="M25" s="1">
        <f t="shared" si="6"/>
        <v>1</v>
      </c>
      <c r="N25" s="300">
        <f t="shared" si="7"/>
        <v>120</v>
      </c>
      <c r="O25" s="1">
        <f t="shared" si="8"/>
        <v>255.2</v>
      </c>
      <c r="P25" s="300">
        <f t="shared" si="9"/>
        <v>600</v>
      </c>
      <c r="Q25" s="1">
        <f t="shared" si="10"/>
        <v>255.2</v>
      </c>
      <c r="R25" s="281"/>
      <c r="S25" s="281"/>
      <c r="T25" s="1">
        <f t="shared" si="11"/>
        <v>0</v>
      </c>
      <c r="V25" s="1" t="s">
        <v>834</v>
      </c>
      <c r="W25" s="1" t="s">
        <v>2083</v>
      </c>
    </row>
    <row r="26" ht="15.75" customHeight="1">
      <c r="A26" s="291">
        <v>46276.0</v>
      </c>
      <c r="B26" s="1">
        <f t="shared" si="1"/>
        <v>46276</v>
      </c>
      <c r="C26" s="281">
        <v>182.0</v>
      </c>
      <c r="D26" s="281">
        <v>79.0</v>
      </c>
      <c r="E26" s="1">
        <f t="shared" si="2"/>
        <v>2.303797468</v>
      </c>
      <c r="F26" s="281" t="s">
        <v>811</v>
      </c>
      <c r="G26" s="299">
        <v>0.3019791666666667</v>
      </c>
      <c r="H26" s="299">
        <v>0.38211805555555556</v>
      </c>
      <c r="I26" s="281"/>
      <c r="J26" s="300">
        <f t="shared" si="3"/>
        <v>115</v>
      </c>
      <c r="K26" s="1" t="b">
        <f t="shared" si="4"/>
        <v>0</v>
      </c>
      <c r="L26" s="1">
        <f t="shared" si="5"/>
        <v>1.25</v>
      </c>
      <c r="M26" s="1">
        <f t="shared" si="6"/>
        <v>1</v>
      </c>
      <c r="N26" s="300">
        <f t="shared" si="7"/>
        <v>115</v>
      </c>
      <c r="O26" s="1">
        <f t="shared" si="8"/>
        <v>250.25</v>
      </c>
      <c r="P26" s="300">
        <f t="shared" si="9"/>
        <v>575</v>
      </c>
      <c r="Q26" s="1">
        <f t="shared" si="10"/>
        <v>250.25</v>
      </c>
      <c r="R26" s="281"/>
      <c r="S26" s="281"/>
      <c r="T26" s="1">
        <f t="shared" si="11"/>
        <v>1</v>
      </c>
      <c r="V26" s="1" t="s">
        <v>1113</v>
      </c>
      <c r="W26" s="1" t="s">
        <v>2084</v>
      </c>
    </row>
    <row r="27" ht="15.75" customHeight="1">
      <c r="A27" s="291">
        <v>46276.0</v>
      </c>
      <c r="B27" s="1">
        <f t="shared" si="1"/>
        <v>46276</v>
      </c>
      <c r="C27" s="281">
        <v>67.0</v>
      </c>
      <c r="D27" s="281">
        <v>37.0</v>
      </c>
      <c r="E27" s="1">
        <f t="shared" si="2"/>
        <v>1.810810811</v>
      </c>
      <c r="F27" s="281" t="s">
        <v>811</v>
      </c>
      <c r="G27" s="299">
        <v>0.38225694444444447</v>
      </c>
      <c r="H27" s="299">
        <v>0.42189814814814813</v>
      </c>
      <c r="I27" s="281"/>
      <c r="J27" s="300">
        <f t="shared" si="3"/>
        <v>57</v>
      </c>
      <c r="K27" s="1" t="b">
        <f t="shared" si="4"/>
        <v>0</v>
      </c>
      <c r="L27" s="1">
        <f t="shared" si="5"/>
        <v>1.65</v>
      </c>
      <c r="M27" s="1">
        <f t="shared" si="6"/>
        <v>1</v>
      </c>
      <c r="N27" s="300">
        <f t="shared" si="7"/>
        <v>57</v>
      </c>
      <c r="O27" s="1">
        <f t="shared" si="8"/>
        <v>121.605</v>
      </c>
      <c r="P27" s="300">
        <f t="shared" si="9"/>
        <v>285</v>
      </c>
      <c r="Q27" s="1">
        <f t="shared" si="10"/>
        <v>121.605</v>
      </c>
      <c r="R27" s="281"/>
      <c r="S27" s="281"/>
      <c r="T27" s="1">
        <f t="shared" si="11"/>
        <v>0</v>
      </c>
      <c r="V27" s="1" t="s">
        <v>839</v>
      </c>
      <c r="W27" s="1" t="s">
        <v>2085</v>
      </c>
    </row>
    <row r="28" ht="15.75" customHeight="1">
      <c r="A28" s="291">
        <v>46278.0</v>
      </c>
      <c r="B28" s="1">
        <f t="shared" si="1"/>
        <v>46278</v>
      </c>
      <c r="C28" s="281">
        <v>99.0</v>
      </c>
      <c r="D28" s="281">
        <v>35.0</v>
      </c>
      <c r="E28" s="1">
        <f t="shared" si="2"/>
        <v>2.828571429</v>
      </c>
      <c r="F28" s="281" t="s">
        <v>811</v>
      </c>
      <c r="G28" s="299">
        <v>0.30236111111111114</v>
      </c>
      <c r="H28" s="299">
        <v>0.34208333333333335</v>
      </c>
      <c r="I28" s="281"/>
      <c r="J28" s="300">
        <f t="shared" si="3"/>
        <v>57</v>
      </c>
      <c r="K28" s="1" t="b">
        <f t="shared" si="4"/>
        <v>0</v>
      </c>
      <c r="L28" s="1">
        <f t="shared" si="5"/>
        <v>1.05</v>
      </c>
      <c r="M28" s="1">
        <f t="shared" si="6"/>
        <v>1</v>
      </c>
      <c r="N28" s="300">
        <f t="shared" si="7"/>
        <v>57</v>
      </c>
      <c r="O28" s="1">
        <f t="shared" si="8"/>
        <v>114.345</v>
      </c>
      <c r="P28" s="300">
        <f t="shared" si="9"/>
        <v>285</v>
      </c>
      <c r="Q28" s="1">
        <f t="shared" si="10"/>
        <v>114.345</v>
      </c>
      <c r="R28" s="281">
        <v>2.0</v>
      </c>
      <c r="S28" s="281" t="s">
        <v>2086</v>
      </c>
      <c r="T28" s="1">
        <f t="shared" si="11"/>
        <v>1</v>
      </c>
      <c r="V28" s="1" t="s">
        <v>1117</v>
      </c>
      <c r="W28" s="1" t="s">
        <v>2087</v>
      </c>
    </row>
    <row r="29" ht="15.75" customHeight="1">
      <c r="A29" s="291">
        <v>46278.0</v>
      </c>
      <c r="B29" s="1">
        <f t="shared" si="1"/>
        <v>46278</v>
      </c>
      <c r="C29" s="281">
        <v>164.0</v>
      </c>
      <c r="D29" s="281">
        <v>75.0</v>
      </c>
      <c r="E29" s="1">
        <f t="shared" si="2"/>
        <v>2.186666667</v>
      </c>
      <c r="F29" s="281" t="s">
        <v>811</v>
      </c>
      <c r="G29" s="299">
        <v>0.34216435185185184</v>
      </c>
      <c r="H29" s="299">
        <v>0.43474537037037037</v>
      </c>
      <c r="I29" s="281"/>
      <c r="J29" s="300">
        <f t="shared" si="3"/>
        <v>133</v>
      </c>
      <c r="K29" s="1" t="b">
        <f t="shared" si="4"/>
        <v>0</v>
      </c>
      <c r="L29" s="1">
        <f t="shared" si="5"/>
        <v>1.25</v>
      </c>
      <c r="M29" s="1">
        <f t="shared" si="6"/>
        <v>1</v>
      </c>
      <c r="N29" s="300">
        <f t="shared" si="7"/>
        <v>133</v>
      </c>
      <c r="O29" s="1">
        <f t="shared" si="8"/>
        <v>225.5</v>
      </c>
      <c r="P29" s="300">
        <f t="shared" si="9"/>
        <v>665</v>
      </c>
      <c r="Q29" s="1">
        <f t="shared" si="10"/>
        <v>225.5</v>
      </c>
      <c r="R29" s="281"/>
      <c r="S29" s="281"/>
      <c r="T29" s="1">
        <f t="shared" si="11"/>
        <v>0</v>
      </c>
      <c r="V29" s="1" t="s">
        <v>845</v>
      </c>
      <c r="W29" s="1" t="s">
        <v>2088</v>
      </c>
    </row>
    <row r="30" ht="15.75" customHeight="1">
      <c r="A30" s="291">
        <v>46279.0</v>
      </c>
      <c r="B30" s="1">
        <f t="shared" si="1"/>
        <v>46279</v>
      </c>
      <c r="C30" s="281">
        <v>5.0</v>
      </c>
      <c r="D30" s="281">
        <v>3.0</v>
      </c>
      <c r="E30" s="1">
        <f t="shared" si="2"/>
        <v>1.666666667</v>
      </c>
      <c r="F30" s="281" t="s">
        <v>811</v>
      </c>
      <c r="G30" s="299">
        <v>0.311875</v>
      </c>
      <c r="H30" s="299">
        <v>0.3215162037037037</v>
      </c>
      <c r="I30" s="281"/>
      <c r="J30" s="300">
        <f t="shared" si="3"/>
        <v>14</v>
      </c>
      <c r="K30" s="1" t="b">
        <f t="shared" si="4"/>
        <v>1</v>
      </c>
      <c r="L30" s="1">
        <f t="shared" si="5"/>
        <v>1</v>
      </c>
      <c r="M30" s="1">
        <f t="shared" si="6"/>
        <v>1</v>
      </c>
      <c r="N30" s="300">
        <f t="shared" si="7"/>
        <v>15</v>
      </c>
      <c r="O30" s="1">
        <f t="shared" si="8"/>
        <v>5.5</v>
      </c>
      <c r="P30" s="300">
        <f t="shared" si="9"/>
        <v>75</v>
      </c>
      <c r="Q30" s="1">
        <f t="shared" si="10"/>
        <v>5.5</v>
      </c>
      <c r="R30" s="281"/>
      <c r="S30" s="281"/>
      <c r="T30" s="1">
        <f t="shared" si="11"/>
        <v>1</v>
      </c>
      <c r="V30" s="1" t="s">
        <v>2089</v>
      </c>
      <c r="W30" s="1" t="s">
        <v>2090</v>
      </c>
    </row>
    <row r="31" ht="15.75" customHeight="1">
      <c r="A31" s="291">
        <v>46279.0</v>
      </c>
      <c r="B31" s="1">
        <f t="shared" si="1"/>
        <v>46279</v>
      </c>
      <c r="C31" s="281">
        <v>2.0</v>
      </c>
      <c r="D31" s="281">
        <v>2.0</v>
      </c>
      <c r="E31" s="1">
        <f t="shared" si="2"/>
        <v>1</v>
      </c>
      <c r="F31" s="281" t="s">
        <v>811</v>
      </c>
      <c r="G31" s="299">
        <v>0.3218171296296296</v>
      </c>
      <c r="H31" s="299">
        <v>0.321875</v>
      </c>
      <c r="I31" s="281"/>
      <c r="J31" s="300">
        <f t="shared" si="3"/>
        <v>0</v>
      </c>
      <c r="K31" s="1" t="b">
        <f t="shared" si="4"/>
        <v>1</v>
      </c>
      <c r="L31" s="1">
        <f t="shared" si="5"/>
        <v>1</v>
      </c>
      <c r="M31" s="1">
        <f t="shared" si="6"/>
        <v>1</v>
      </c>
      <c r="N31" s="1">
        <f t="shared" si="7"/>
        <v>0</v>
      </c>
      <c r="O31" s="1">
        <f t="shared" si="8"/>
        <v>2.2</v>
      </c>
      <c r="P31" s="1">
        <f t="shared" si="9"/>
        <v>0</v>
      </c>
      <c r="Q31" s="1">
        <f t="shared" si="10"/>
        <v>0</v>
      </c>
      <c r="R31" s="281"/>
      <c r="S31" s="281"/>
      <c r="T31" s="1">
        <f t="shared" si="11"/>
        <v>0</v>
      </c>
      <c r="V31" s="1" t="s">
        <v>2091</v>
      </c>
      <c r="W31" s="1" t="s">
        <v>2092</v>
      </c>
    </row>
    <row r="32" ht="15.75" customHeight="1">
      <c r="A32" s="291">
        <v>46280.0</v>
      </c>
      <c r="B32" s="1">
        <f t="shared" si="1"/>
        <v>46280</v>
      </c>
      <c r="C32" s="281">
        <v>355.0</v>
      </c>
      <c r="D32" s="281">
        <v>79.0</v>
      </c>
      <c r="E32" s="1">
        <f t="shared" si="2"/>
        <v>4.493670886</v>
      </c>
      <c r="F32" s="281" t="s">
        <v>811</v>
      </c>
      <c r="G32" s="299">
        <v>0.3039236111111111</v>
      </c>
      <c r="H32" s="304">
        <v>0.40225694444444443</v>
      </c>
      <c r="I32" s="281"/>
      <c r="J32" s="300">
        <f t="shared" si="3"/>
        <v>142</v>
      </c>
      <c r="K32" s="1" t="b">
        <f t="shared" si="4"/>
        <v>0</v>
      </c>
      <c r="L32" s="1">
        <f t="shared" si="5"/>
        <v>0.65</v>
      </c>
      <c r="M32" s="1">
        <f t="shared" si="6"/>
        <v>1</v>
      </c>
      <c r="N32" s="300">
        <f t="shared" si="7"/>
        <v>142</v>
      </c>
      <c r="O32" s="1">
        <f t="shared" si="8"/>
        <v>253.825</v>
      </c>
      <c r="P32" s="300">
        <f t="shared" si="9"/>
        <v>710</v>
      </c>
      <c r="Q32" s="1">
        <f t="shared" si="10"/>
        <v>253.825</v>
      </c>
      <c r="R32" s="281">
        <v>6.0</v>
      </c>
      <c r="S32" s="281" t="s">
        <v>2093</v>
      </c>
      <c r="T32" s="1">
        <f t="shared" si="11"/>
        <v>1</v>
      </c>
      <c r="V32" s="1" t="s">
        <v>861</v>
      </c>
      <c r="W32" s="1" t="s">
        <v>2094</v>
      </c>
    </row>
    <row r="33" ht="15.75" customHeight="1">
      <c r="A33" s="291">
        <v>46280.0</v>
      </c>
      <c r="B33" s="1">
        <f t="shared" si="1"/>
        <v>46280</v>
      </c>
      <c r="C33" s="281">
        <v>68.0</v>
      </c>
      <c r="D33" s="281">
        <v>40.0</v>
      </c>
      <c r="E33" s="1">
        <f t="shared" si="2"/>
        <v>1.7</v>
      </c>
      <c r="F33" s="281" t="s">
        <v>811</v>
      </c>
      <c r="G33" s="299">
        <v>0.3871527777777778</v>
      </c>
      <c r="H33" s="299">
        <v>0.4128703703703704</v>
      </c>
      <c r="I33" s="281"/>
      <c r="J33" s="300">
        <f t="shared" si="3"/>
        <v>37</v>
      </c>
      <c r="K33" s="1" t="b">
        <f t="shared" si="4"/>
        <v>0</v>
      </c>
      <c r="L33" s="1">
        <f t="shared" si="5"/>
        <v>1.65</v>
      </c>
      <c r="M33" s="1">
        <f t="shared" si="6"/>
        <v>1</v>
      </c>
      <c r="N33" s="300">
        <f t="shared" si="7"/>
        <v>37</v>
      </c>
      <c r="O33" s="1">
        <f t="shared" si="8"/>
        <v>123.42</v>
      </c>
      <c r="P33" s="300">
        <f t="shared" si="9"/>
        <v>185</v>
      </c>
      <c r="Q33" s="1">
        <f t="shared" si="10"/>
        <v>123.42</v>
      </c>
      <c r="R33" s="281"/>
      <c r="S33" s="281"/>
      <c r="T33" s="1">
        <f t="shared" si="11"/>
        <v>0</v>
      </c>
      <c r="V33" s="1" t="s">
        <v>863</v>
      </c>
      <c r="W33" s="1" t="s">
        <v>2095</v>
      </c>
    </row>
    <row r="34" ht="15.75" customHeight="1">
      <c r="A34" s="291">
        <v>46281.0</v>
      </c>
      <c r="B34" s="1">
        <f t="shared" si="1"/>
        <v>46281</v>
      </c>
      <c r="C34" s="281">
        <v>140.0</v>
      </c>
      <c r="D34" s="281">
        <v>40.0</v>
      </c>
      <c r="E34" s="1">
        <f t="shared" si="2"/>
        <v>3.5</v>
      </c>
      <c r="F34" s="281" t="s">
        <v>811</v>
      </c>
      <c r="G34" s="299">
        <v>0.3047337962962963</v>
      </c>
      <c r="H34" s="299">
        <v>0.3406018518518519</v>
      </c>
      <c r="I34" s="281"/>
      <c r="J34" s="300">
        <f t="shared" si="3"/>
        <v>52</v>
      </c>
      <c r="K34" s="1" t="b">
        <f t="shared" si="4"/>
        <v>0</v>
      </c>
      <c r="L34" s="1">
        <f t="shared" si="5"/>
        <v>0.95</v>
      </c>
      <c r="M34" s="1">
        <f t="shared" si="6"/>
        <v>1</v>
      </c>
      <c r="N34" s="300">
        <f t="shared" si="7"/>
        <v>52</v>
      </c>
      <c r="O34" s="1">
        <f t="shared" si="8"/>
        <v>146.3</v>
      </c>
      <c r="P34" s="300">
        <f t="shared" si="9"/>
        <v>260</v>
      </c>
      <c r="Q34" s="1">
        <f t="shared" si="10"/>
        <v>146.3</v>
      </c>
      <c r="R34" s="281"/>
      <c r="S34" s="281"/>
      <c r="T34" s="1">
        <f t="shared" si="11"/>
        <v>1</v>
      </c>
      <c r="U34" s="16" t="s">
        <v>2096</v>
      </c>
      <c r="V34" s="1" t="s">
        <v>1818</v>
      </c>
      <c r="W34" s="1" t="s">
        <v>2097</v>
      </c>
    </row>
    <row r="35" ht="15.75" customHeight="1">
      <c r="A35" s="291">
        <v>46282.0</v>
      </c>
      <c r="B35" s="1">
        <f t="shared" si="1"/>
        <v>46282</v>
      </c>
      <c r="C35" s="281">
        <v>216.0</v>
      </c>
      <c r="D35" s="281">
        <v>68.0</v>
      </c>
      <c r="E35" s="1">
        <f t="shared" si="2"/>
        <v>3.176470588</v>
      </c>
      <c r="F35" s="281" t="s">
        <v>811</v>
      </c>
      <c r="G35" s="299">
        <v>0.30375</v>
      </c>
      <c r="H35" s="299">
        <v>0.363275462962963</v>
      </c>
      <c r="I35" s="281"/>
      <c r="J35" s="300">
        <f t="shared" si="3"/>
        <v>86</v>
      </c>
      <c r="K35" s="1" t="b">
        <f t="shared" si="4"/>
        <v>0</v>
      </c>
      <c r="L35" s="1">
        <f t="shared" si="5"/>
        <v>0.95</v>
      </c>
      <c r="M35" s="1">
        <f t="shared" si="6"/>
        <v>1</v>
      </c>
      <c r="N35" s="300">
        <f t="shared" si="7"/>
        <v>86</v>
      </c>
      <c r="O35" s="1">
        <f t="shared" si="8"/>
        <v>225.72</v>
      </c>
      <c r="P35" s="300">
        <f t="shared" si="9"/>
        <v>430</v>
      </c>
      <c r="Q35" s="1">
        <f t="shared" si="10"/>
        <v>225.72</v>
      </c>
      <c r="R35" s="281">
        <v>1.0</v>
      </c>
      <c r="S35" s="281" t="s">
        <v>2098</v>
      </c>
      <c r="T35" s="1">
        <f t="shared" si="11"/>
        <v>1</v>
      </c>
      <c r="V35" s="1" t="s">
        <v>1146</v>
      </c>
      <c r="W35" s="1" t="s">
        <v>2099</v>
      </c>
    </row>
    <row r="36" ht="15.75" customHeight="1">
      <c r="A36" s="291">
        <v>46282.0</v>
      </c>
      <c r="B36" s="1">
        <f t="shared" si="1"/>
        <v>46282</v>
      </c>
      <c r="C36" s="281">
        <v>70.0</v>
      </c>
      <c r="D36" s="281">
        <v>37.0</v>
      </c>
      <c r="E36" s="1">
        <f t="shared" si="2"/>
        <v>1.891891892</v>
      </c>
      <c r="F36" s="281" t="s">
        <v>811</v>
      </c>
      <c r="G36" s="299">
        <v>0.3633449074074074</v>
      </c>
      <c r="H36" s="299">
        <v>0.3974421296296296</v>
      </c>
      <c r="I36" s="281"/>
      <c r="J36" s="300">
        <f t="shared" si="3"/>
        <v>49</v>
      </c>
      <c r="K36" s="1" t="b">
        <f t="shared" si="4"/>
        <v>0</v>
      </c>
      <c r="L36" s="1">
        <f t="shared" si="5"/>
        <v>1.65</v>
      </c>
      <c r="M36" s="1">
        <f t="shared" si="6"/>
        <v>1</v>
      </c>
      <c r="N36" s="300">
        <f t="shared" si="7"/>
        <v>49</v>
      </c>
      <c r="O36" s="1">
        <f t="shared" si="8"/>
        <v>127.05</v>
      </c>
      <c r="P36" s="300">
        <f t="shared" si="9"/>
        <v>245</v>
      </c>
      <c r="Q36" s="1">
        <f t="shared" si="10"/>
        <v>127.05</v>
      </c>
      <c r="R36" s="281"/>
      <c r="S36" s="281"/>
      <c r="T36" s="1">
        <f t="shared" si="11"/>
        <v>0</v>
      </c>
      <c r="V36" s="1" t="s">
        <v>1015</v>
      </c>
      <c r="W36" s="1" t="s">
        <v>2100</v>
      </c>
    </row>
    <row r="37" ht="15.75" customHeight="1">
      <c r="A37" s="291">
        <v>46283.0</v>
      </c>
      <c r="B37" s="1">
        <f t="shared" si="1"/>
        <v>46283</v>
      </c>
      <c r="C37" s="281">
        <v>237.0</v>
      </c>
      <c r="D37" s="281">
        <v>80.0</v>
      </c>
      <c r="E37" s="1">
        <f t="shared" si="2"/>
        <v>2.9625</v>
      </c>
      <c r="F37" s="281" t="s">
        <v>811</v>
      </c>
      <c r="G37" s="299">
        <v>0.30799768518518517</v>
      </c>
      <c r="H37" s="299">
        <v>0.37694444444444447</v>
      </c>
      <c r="I37" s="281"/>
      <c r="J37" s="300">
        <f t="shared" si="3"/>
        <v>99</v>
      </c>
      <c r="K37" s="1" t="b">
        <f t="shared" si="4"/>
        <v>0</v>
      </c>
      <c r="L37" s="1">
        <f t="shared" si="5"/>
        <v>1.05</v>
      </c>
      <c r="M37" s="1">
        <f t="shared" si="6"/>
        <v>1</v>
      </c>
      <c r="N37" s="300">
        <f t="shared" si="7"/>
        <v>99</v>
      </c>
      <c r="O37" s="1">
        <f t="shared" si="8"/>
        <v>273.735</v>
      </c>
      <c r="P37" s="300">
        <f t="shared" si="9"/>
        <v>495</v>
      </c>
      <c r="Q37" s="1">
        <f t="shared" si="10"/>
        <v>273.735</v>
      </c>
      <c r="R37" s="281"/>
      <c r="S37" s="281"/>
      <c r="T37" s="1">
        <f t="shared" si="11"/>
        <v>1</v>
      </c>
      <c r="V37" s="1" t="s">
        <v>877</v>
      </c>
      <c r="W37" s="1" t="s">
        <v>2102</v>
      </c>
    </row>
    <row r="38" ht="15.75" customHeight="1">
      <c r="A38" s="291">
        <v>46283.0</v>
      </c>
      <c r="B38" s="1">
        <f t="shared" si="1"/>
        <v>46283</v>
      </c>
      <c r="C38" s="281">
        <v>286.0</v>
      </c>
      <c r="D38" s="281">
        <v>47.0</v>
      </c>
      <c r="E38" s="1">
        <f t="shared" si="2"/>
        <v>6.085106383</v>
      </c>
      <c r="F38" s="281" t="s">
        <v>811</v>
      </c>
      <c r="G38" s="299">
        <v>0.3770601851851852</v>
      </c>
      <c r="H38" s="299">
        <v>0.4157638888888889</v>
      </c>
      <c r="I38" s="281"/>
      <c r="J38" s="300">
        <f t="shared" si="3"/>
        <v>56</v>
      </c>
      <c r="K38" s="1" t="b">
        <f t="shared" si="4"/>
        <v>0</v>
      </c>
      <c r="L38" s="1">
        <f t="shared" si="5"/>
        <v>0.6</v>
      </c>
      <c r="M38" s="1">
        <f t="shared" si="6"/>
        <v>1</v>
      </c>
      <c r="N38" s="300">
        <f t="shared" si="7"/>
        <v>56</v>
      </c>
      <c r="O38" s="1">
        <f t="shared" si="8"/>
        <v>188.76</v>
      </c>
      <c r="P38" s="300">
        <f t="shared" si="9"/>
        <v>280</v>
      </c>
      <c r="Q38" s="1">
        <f t="shared" si="10"/>
        <v>188.76</v>
      </c>
      <c r="R38" s="281"/>
      <c r="S38" s="281"/>
      <c r="T38" s="1">
        <f t="shared" si="11"/>
        <v>0</v>
      </c>
      <c r="V38" s="1" t="s">
        <v>1971</v>
      </c>
      <c r="W38" s="1" t="s">
        <v>2103</v>
      </c>
    </row>
    <row r="39" ht="15.75" customHeight="1">
      <c r="A39" s="291">
        <v>46286.0</v>
      </c>
      <c r="B39" s="1">
        <f t="shared" si="1"/>
        <v>46286</v>
      </c>
      <c r="C39" s="281">
        <v>60.0</v>
      </c>
      <c r="D39" s="281">
        <v>34.0</v>
      </c>
      <c r="E39" s="1">
        <f t="shared" si="2"/>
        <v>1.764705882</v>
      </c>
      <c r="F39" s="281" t="s">
        <v>811</v>
      </c>
      <c r="G39" s="299">
        <v>0.3042361111111111</v>
      </c>
      <c r="H39" s="299">
        <v>0.33949074074074076</v>
      </c>
      <c r="I39" s="281"/>
      <c r="J39" s="300">
        <f t="shared" si="3"/>
        <v>51</v>
      </c>
      <c r="K39" s="1" t="b">
        <f t="shared" si="4"/>
        <v>0</v>
      </c>
      <c r="L39" s="1">
        <f t="shared" si="5"/>
        <v>1.65</v>
      </c>
      <c r="M39" s="1">
        <f t="shared" si="6"/>
        <v>1</v>
      </c>
      <c r="N39" s="300">
        <f t="shared" si="7"/>
        <v>51</v>
      </c>
      <c r="O39" s="1">
        <f t="shared" si="8"/>
        <v>108.9</v>
      </c>
      <c r="P39" s="300">
        <f t="shared" si="9"/>
        <v>255</v>
      </c>
      <c r="Q39" s="1">
        <f t="shared" si="10"/>
        <v>108.9</v>
      </c>
      <c r="R39" s="281"/>
      <c r="S39" s="281"/>
      <c r="T39" s="1">
        <f t="shared" si="11"/>
        <v>1</v>
      </c>
      <c r="V39" s="1" t="s">
        <v>1027</v>
      </c>
      <c r="W39" s="1" t="s">
        <v>2105</v>
      </c>
    </row>
    <row r="40" ht="15.75" customHeight="1">
      <c r="A40" s="291">
        <v>46286.0</v>
      </c>
      <c r="B40" s="1">
        <f t="shared" si="1"/>
        <v>46286</v>
      </c>
      <c r="C40" s="281">
        <v>127.0</v>
      </c>
      <c r="D40" s="281">
        <v>77.0</v>
      </c>
      <c r="E40" s="1">
        <f t="shared" si="2"/>
        <v>1.649350649</v>
      </c>
      <c r="F40" s="281" t="s">
        <v>811</v>
      </c>
      <c r="G40" s="299">
        <v>0.3395486111111111</v>
      </c>
      <c r="H40" s="299">
        <v>0.4082986111111111</v>
      </c>
      <c r="I40" s="281"/>
      <c r="J40" s="300">
        <f t="shared" si="3"/>
        <v>99</v>
      </c>
      <c r="K40" s="1" t="b">
        <f t="shared" si="4"/>
        <v>0</v>
      </c>
      <c r="L40" s="1">
        <f t="shared" si="5"/>
        <v>1.65</v>
      </c>
      <c r="M40" s="1">
        <f t="shared" si="6"/>
        <v>1</v>
      </c>
      <c r="N40" s="300">
        <f t="shared" si="7"/>
        <v>99</v>
      </c>
      <c r="O40" s="1">
        <f t="shared" si="8"/>
        <v>230.505</v>
      </c>
      <c r="P40" s="300">
        <f t="shared" si="9"/>
        <v>495</v>
      </c>
      <c r="Q40" s="1">
        <f t="shared" si="10"/>
        <v>230.505</v>
      </c>
      <c r="R40" s="281"/>
      <c r="S40" s="281"/>
      <c r="T40" s="1">
        <f t="shared" si="11"/>
        <v>0</v>
      </c>
      <c r="V40" s="1" t="s">
        <v>1030</v>
      </c>
      <c r="W40" s="1" t="s">
        <v>2107</v>
      </c>
    </row>
    <row r="41" ht="15.75" customHeight="1">
      <c r="A41" s="291">
        <v>46288.0</v>
      </c>
      <c r="B41" s="1">
        <f t="shared" si="1"/>
        <v>46288</v>
      </c>
      <c r="C41" s="281">
        <v>325.0</v>
      </c>
      <c r="D41" s="281">
        <v>80.0</v>
      </c>
      <c r="E41" s="1">
        <f t="shared" si="2"/>
        <v>4.0625</v>
      </c>
      <c r="F41" s="281" t="s">
        <v>811</v>
      </c>
      <c r="G41" s="282">
        <v>0.3096875</v>
      </c>
      <c r="H41" s="282">
        <v>0.38958333333333334</v>
      </c>
      <c r="I41" s="281"/>
      <c r="J41" s="292">
        <f t="shared" si="3"/>
        <v>115</v>
      </c>
      <c r="K41" s="1" t="b">
        <f t="shared" si="4"/>
        <v>0</v>
      </c>
      <c r="L41" s="1">
        <f t="shared" si="5"/>
        <v>0.65</v>
      </c>
      <c r="M41" s="1">
        <f t="shared" si="6"/>
        <v>1</v>
      </c>
      <c r="N41" s="292">
        <f t="shared" si="7"/>
        <v>115</v>
      </c>
      <c r="O41" s="1">
        <f t="shared" si="8"/>
        <v>232.375</v>
      </c>
      <c r="P41" s="292">
        <f t="shared" si="9"/>
        <v>575</v>
      </c>
      <c r="Q41" s="1">
        <f t="shared" si="10"/>
        <v>232.375</v>
      </c>
      <c r="R41" s="281"/>
      <c r="S41" s="281"/>
      <c r="T41" s="1">
        <f t="shared" si="11"/>
        <v>1</v>
      </c>
      <c r="V41" s="1" t="s">
        <v>2109</v>
      </c>
      <c r="W41" s="1" t="s">
        <v>2110</v>
      </c>
    </row>
    <row r="42" ht="15.75" customHeight="1">
      <c r="A42" s="291">
        <v>46288.0</v>
      </c>
      <c r="B42" s="1">
        <f t="shared" si="1"/>
        <v>46288</v>
      </c>
      <c r="C42" s="281">
        <v>148.0</v>
      </c>
      <c r="D42" s="281">
        <v>80.0</v>
      </c>
      <c r="E42" s="1">
        <f t="shared" si="2"/>
        <v>1.85</v>
      </c>
      <c r="F42" s="281" t="s">
        <v>811</v>
      </c>
      <c r="G42" s="282">
        <v>0.3897800925925926</v>
      </c>
      <c r="H42" s="282">
        <v>0.4514236111111111</v>
      </c>
      <c r="I42" s="281"/>
      <c r="J42" s="292">
        <f t="shared" si="3"/>
        <v>89</v>
      </c>
      <c r="K42" s="1" t="b">
        <f t="shared" si="4"/>
        <v>0</v>
      </c>
      <c r="L42" s="1">
        <f t="shared" si="5"/>
        <v>1.65</v>
      </c>
      <c r="M42" s="1">
        <f t="shared" si="6"/>
        <v>1</v>
      </c>
      <c r="N42" s="292">
        <f t="shared" si="7"/>
        <v>89</v>
      </c>
      <c r="O42" s="1">
        <f t="shared" si="8"/>
        <v>268.62</v>
      </c>
      <c r="P42" s="292">
        <f t="shared" si="9"/>
        <v>445</v>
      </c>
      <c r="Q42" s="1">
        <f t="shared" si="10"/>
        <v>268.62</v>
      </c>
      <c r="R42" s="281"/>
      <c r="S42" s="281"/>
      <c r="T42" s="1">
        <f t="shared" si="11"/>
        <v>0</v>
      </c>
      <c r="V42" s="1" t="s">
        <v>2112</v>
      </c>
      <c r="W42" s="1" t="s">
        <v>2113</v>
      </c>
    </row>
    <row r="43" ht="15.75" customHeight="1">
      <c r="A43" s="291">
        <v>46289.0</v>
      </c>
      <c r="B43" s="1">
        <f t="shared" si="1"/>
        <v>46289</v>
      </c>
      <c r="C43" s="281">
        <v>306.0</v>
      </c>
      <c r="D43" s="281">
        <v>80.0</v>
      </c>
      <c r="E43" s="1">
        <f t="shared" si="2"/>
        <v>3.825</v>
      </c>
      <c r="F43" s="281" t="s">
        <v>811</v>
      </c>
      <c r="G43" s="282">
        <v>0.3106481481481482</v>
      </c>
      <c r="H43" s="282">
        <v>0.39427083333333335</v>
      </c>
      <c r="I43" s="281"/>
      <c r="J43" s="292">
        <f t="shared" si="3"/>
        <v>120</v>
      </c>
      <c r="K43" s="1" t="b">
        <f t="shared" si="4"/>
        <v>0</v>
      </c>
      <c r="L43" s="1">
        <f t="shared" si="5"/>
        <v>0.82</v>
      </c>
      <c r="M43" s="1">
        <f t="shared" si="6"/>
        <v>1</v>
      </c>
      <c r="N43" s="292">
        <f t="shared" si="7"/>
        <v>120</v>
      </c>
      <c r="O43" s="1">
        <f t="shared" si="8"/>
        <v>276.012</v>
      </c>
      <c r="P43" s="292">
        <f t="shared" si="9"/>
        <v>600</v>
      </c>
      <c r="Q43" s="1">
        <f t="shared" si="10"/>
        <v>276.012</v>
      </c>
      <c r="R43" s="281"/>
      <c r="S43" s="281"/>
      <c r="T43" s="1">
        <f t="shared" si="11"/>
        <v>1</v>
      </c>
      <c r="V43" s="1" t="s">
        <v>1042</v>
      </c>
      <c r="W43" s="1" t="s">
        <v>2114</v>
      </c>
    </row>
    <row r="44" ht="15.75" customHeight="1">
      <c r="A44" s="291">
        <v>46289.0</v>
      </c>
      <c r="B44" s="1">
        <f t="shared" si="1"/>
        <v>46289</v>
      </c>
      <c r="C44" s="281">
        <v>108.0</v>
      </c>
      <c r="D44" s="281">
        <v>44.0</v>
      </c>
      <c r="E44" s="1">
        <f t="shared" si="2"/>
        <v>2.454545455</v>
      </c>
      <c r="F44" s="281" t="s">
        <v>811</v>
      </c>
      <c r="G44" s="282">
        <v>0.3945138888888889</v>
      </c>
      <c r="H44" s="282">
        <v>0.4344212962962963</v>
      </c>
      <c r="I44" s="281"/>
      <c r="J44" s="292">
        <f t="shared" si="3"/>
        <v>57</v>
      </c>
      <c r="K44" s="1" t="b">
        <f t="shared" si="4"/>
        <v>0</v>
      </c>
      <c r="L44" s="1">
        <f t="shared" si="5"/>
        <v>1.16</v>
      </c>
      <c r="M44" s="1">
        <f t="shared" si="6"/>
        <v>1</v>
      </c>
      <c r="N44" s="292">
        <f t="shared" si="7"/>
        <v>57</v>
      </c>
      <c r="O44" s="1">
        <f t="shared" si="8"/>
        <v>137.808</v>
      </c>
      <c r="P44" s="292">
        <f t="shared" si="9"/>
        <v>285</v>
      </c>
      <c r="Q44" s="1">
        <f t="shared" si="10"/>
        <v>137.808</v>
      </c>
      <c r="R44" s="281"/>
      <c r="S44" s="281"/>
      <c r="T44" s="1">
        <f t="shared" si="11"/>
        <v>0</v>
      </c>
      <c r="V44" s="1" t="s">
        <v>1044</v>
      </c>
      <c r="W44" s="1" t="s">
        <v>2116</v>
      </c>
    </row>
    <row r="45" ht="15.75" customHeight="1">
      <c r="A45" s="291">
        <v>46290.0</v>
      </c>
      <c r="B45" s="1">
        <f t="shared" si="1"/>
        <v>46290</v>
      </c>
      <c r="C45" s="281">
        <v>147.0</v>
      </c>
      <c r="D45" s="281">
        <v>32.0</v>
      </c>
      <c r="E45" s="1">
        <f t="shared" si="2"/>
        <v>4.59375</v>
      </c>
      <c r="F45" s="281" t="s">
        <v>811</v>
      </c>
      <c r="G45" s="282">
        <v>0.30277777777777776</v>
      </c>
      <c r="H45" s="282">
        <v>0.33958333333333335</v>
      </c>
      <c r="I45" s="281"/>
      <c r="J45" s="292">
        <f t="shared" si="3"/>
        <v>53</v>
      </c>
      <c r="K45" s="1" t="b">
        <f t="shared" si="4"/>
        <v>0</v>
      </c>
      <c r="L45" s="1">
        <f t="shared" si="5"/>
        <v>0.65</v>
      </c>
      <c r="M45" s="1">
        <f t="shared" si="6"/>
        <v>1</v>
      </c>
      <c r="N45" s="292">
        <f t="shared" si="7"/>
        <v>53</v>
      </c>
      <c r="O45" s="1">
        <f t="shared" si="8"/>
        <v>105.105</v>
      </c>
      <c r="P45" s="292">
        <f t="shared" si="9"/>
        <v>265</v>
      </c>
      <c r="Q45" s="1">
        <f t="shared" si="10"/>
        <v>105.105</v>
      </c>
      <c r="R45" s="281"/>
      <c r="S45" s="281"/>
      <c r="T45" s="1">
        <f t="shared" si="11"/>
        <v>1</v>
      </c>
      <c r="V45" s="1" t="s">
        <v>1046</v>
      </c>
      <c r="W45" s="1" t="s">
        <v>2117</v>
      </c>
    </row>
    <row r="46" ht="15.75" customHeight="1">
      <c r="A46" s="291">
        <v>46290.0</v>
      </c>
      <c r="B46" s="1">
        <f t="shared" si="1"/>
        <v>46290</v>
      </c>
      <c r="C46" s="281">
        <v>187.0</v>
      </c>
      <c r="D46" s="281">
        <v>69.0</v>
      </c>
      <c r="E46" s="1">
        <f t="shared" si="2"/>
        <v>2.710144928</v>
      </c>
      <c r="F46" s="281" t="s">
        <v>811</v>
      </c>
      <c r="G46" s="282">
        <v>0.33958333333333335</v>
      </c>
      <c r="H46" s="282">
        <v>0.39652777777777776</v>
      </c>
      <c r="I46" s="281"/>
      <c r="J46" s="292">
        <f t="shared" si="3"/>
        <v>82</v>
      </c>
      <c r="K46" s="1" t="b">
        <f t="shared" si="4"/>
        <v>0</v>
      </c>
      <c r="L46" s="1">
        <f t="shared" si="5"/>
        <v>1.16</v>
      </c>
      <c r="M46" s="1">
        <f t="shared" si="6"/>
        <v>1</v>
      </c>
      <c r="N46" s="292">
        <f t="shared" si="7"/>
        <v>82</v>
      </c>
      <c r="O46" s="1">
        <f t="shared" si="8"/>
        <v>238.612</v>
      </c>
      <c r="P46" s="292">
        <f t="shared" si="9"/>
        <v>410</v>
      </c>
      <c r="Q46" s="1">
        <f t="shared" si="10"/>
        <v>238.612</v>
      </c>
      <c r="R46" s="281"/>
      <c r="S46" s="281"/>
      <c r="T46" s="1">
        <f t="shared" si="11"/>
        <v>0</v>
      </c>
      <c r="V46" s="1" t="s">
        <v>1048</v>
      </c>
      <c r="W46" s="1" t="s">
        <v>2118</v>
      </c>
    </row>
    <row r="47" ht="15.75" customHeight="1">
      <c r="A47" s="291">
        <v>46292.0</v>
      </c>
      <c r="B47" s="1">
        <f t="shared" si="1"/>
        <v>46292</v>
      </c>
      <c r="C47" s="281">
        <v>232.0</v>
      </c>
      <c r="D47" s="281">
        <v>36.0</v>
      </c>
      <c r="E47" s="1">
        <f t="shared" si="2"/>
        <v>6.444444444</v>
      </c>
      <c r="F47" s="281" t="s">
        <v>811</v>
      </c>
      <c r="G47" s="282">
        <v>0.30625</v>
      </c>
      <c r="H47" s="282">
        <v>0.35208333333333336</v>
      </c>
      <c r="I47" s="281"/>
      <c r="J47" s="292">
        <f t="shared" si="3"/>
        <v>66</v>
      </c>
      <c r="K47" s="1" t="b">
        <f t="shared" si="4"/>
        <v>0</v>
      </c>
      <c r="L47" s="1">
        <f t="shared" si="5"/>
        <v>0.6</v>
      </c>
      <c r="M47" s="1">
        <f t="shared" si="6"/>
        <v>1</v>
      </c>
      <c r="N47" s="292">
        <f t="shared" si="7"/>
        <v>66</v>
      </c>
      <c r="O47" s="1">
        <f t="shared" si="8"/>
        <v>153.12</v>
      </c>
      <c r="P47" s="292">
        <f t="shared" si="9"/>
        <v>330</v>
      </c>
      <c r="Q47" s="1">
        <f t="shared" si="10"/>
        <v>153.12</v>
      </c>
      <c r="R47" s="281"/>
      <c r="S47" s="281"/>
      <c r="T47" s="1">
        <f t="shared" si="11"/>
        <v>1</v>
      </c>
      <c r="V47" s="1" t="s">
        <v>926</v>
      </c>
      <c r="W47" s="1" t="s">
        <v>2121</v>
      </c>
    </row>
    <row r="48" ht="15.75" customHeight="1">
      <c r="A48" s="291">
        <v>46292.0</v>
      </c>
      <c r="B48" s="1">
        <f t="shared" si="1"/>
        <v>46292</v>
      </c>
      <c r="C48" s="281">
        <v>131.0</v>
      </c>
      <c r="D48" s="281">
        <v>77.0</v>
      </c>
      <c r="E48" s="1">
        <f t="shared" si="2"/>
        <v>1.701298701</v>
      </c>
      <c r="F48" s="281" t="s">
        <v>811</v>
      </c>
      <c r="G48" s="282">
        <v>0.35208333333333336</v>
      </c>
      <c r="H48" s="282">
        <v>0.42083333333333334</v>
      </c>
      <c r="I48" s="281"/>
      <c r="J48" s="292">
        <f t="shared" si="3"/>
        <v>99</v>
      </c>
      <c r="K48" s="1" t="b">
        <f t="shared" si="4"/>
        <v>0</v>
      </c>
      <c r="L48" s="1">
        <f t="shared" si="5"/>
        <v>1.65</v>
      </c>
      <c r="M48" s="1">
        <f t="shared" si="6"/>
        <v>1</v>
      </c>
      <c r="N48" s="292">
        <f t="shared" si="7"/>
        <v>99</v>
      </c>
      <c r="O48" s="1">
        <f t="shared" si="8"/>
        <v>237.765</v>
      </c>
      <c r="P48" s="292">
        <f t="shared" si="9"/>
        <v>495</v>
      </c>
      <c r="Q48" s="1">
        <f t="shared" si="10"/>
        <v>237.765</v>
      </c>
      <c r="R48" s="281"/>
      <c r="S48" s="281"/>
      <c r="T48" s="1">
        <f t="shared" si="11"/>
        <v>0</v>
      </c>
      <c r="V48" s="1" t="s">
        <v>976</v>
      </c>
      <c r="W48" s="1" t="s">
        <v>2123</v>
      </c>
    </row>
    <row r="49" ht="15.75" customHeight="1">
      <c r="A49" s="291">
        <v>46293.0</v>
      </c>
      <c r="B49" s="1">
        <f t="shared" si="1"/>
        <v>46293</v>
      </c>
      <c r="C49" s="281">
        <v>66.0</v>
      </c>
      <c r="D49" s="281">
        <v>52.0</v>
      </c>
      <c r="E49" s="1">
        <f t="shared" si="2"/>
        <v>1.269230769</v>
      </c>
      <c r="F49" s="281" t="s">
        <v>811</v>
      </c>
      <c r="G49" s="299">
        <v>0.30569444444444444</v>
      </c>
      <c r="H49" s="299">
        <v>0.3506134259259259</v>
      </c>
      <c r="I49" s="281"/>
      <c r="J49" s="300">
        <f t="shared" si="3"/>
        <v>65</v>
      </c>
      <c r="K49" s="1" t="b">
        <f t="shared" si="4"/>
        <v>0</v>
      </c>
      <c r="L49" s="1">
        <f t="shared" si="5"/>
        <v>1.65</v>
      </c>
      <c r="M49" s="1">
        <f t="shared" si="6"/>
        <v>1</v>
      </c>
      <c r="N49" s="300">
        <f t="shared" si="7"/>
        <v>65</v>
      </c>
      <c r="O49" s="1">
        <f t="shared" si="8"/>
        <v>119.79</v>
      </c>
      <c r="P49" s="300">
        <f t="shared" si="9"/>
        <v>325</v>
      </c>
      <c r="Q49" s="1">
        <f t="shared" si="10"/>
        <v>119.79</v>
      </c>
      <c r="R49" s="281">
        <v>1.0</v>
      </c>
      <c r="S49" s="281" t="s">
        <v>2124</v>
      </c>
      <c r="T49" s="1">
        <f t="shared" si="11"/>
        <v>1</v>
      </c>
      <c r="V49" s="1" t="s">
        <v>1200</v>
      </c>
      <c r="W49" s="1" t="s">
        <v>2125</v>
      </c>
    </row>
    <row r="50" ht="15.75" customHeight="1">
      <c r="A50" s="291">
        <v>46293.0</v>
      </c>
      <c r="B50" s="1">
        <f t="shared" si="1"/>
        <v>46293</v>
      </c>
      <c r="C50" s="281">
        <v>260.0</v>
      </c>
      <c r="D50" s="281">
        <v>48.0</v>
      </c>
      <c r="E50" s="1">
        <f t="shared" si="2"/>
        <v>5.416666667</v>
      </c>
      <c r="F50" s="281" t="s">
        <v>811</v>
      </c>
      <c r="G50" s="299">
        <v>0.3506828703703704</v>
      </c>
      <c r="H50" s="299">
        <v>0.40337962962962964</v>
      </c>
      <c r="I50" s="281"/>
      <c r="J50" s="300">
        <f t="shared" si="3"/>
        <v>76</v>
      </c>
      <c r="K50" s="1" t="b">
        <f t="shared" si="4"/>
        <v>0</v>
      </c>
      <c r="L50" s="1">
        <f t="shared" si="5"/>
        <v>0.6</v>
      </c>
      <c r="M50" s="1">
        <f t="shared" si="6"/>
        <v>1</v>
      </c>
      <c r="N50" s="300">
        <f t="shared" si="7"/>
        <v>76</v>
      </c>
      <c r="O50" s="1">
        <f t="shared" si="8"/>
        <v>171.6</v>
      </c>
      <c r="P50" s="300">
        <f t="shared" si="9"/>
        <v>380</v>
      </c>
      <c r="Q50" s="1">
        <f t="shared" si="10"/>
        <v>171.6</v>
      </c>
      <c r="R50" s="281"/>
      <c r="S50" s="281"/>
      <c r="T50" s="1">
        <f t="shared" si="11"/>
        <v>0</v>
      </c>
      <c r="V50" s="1" t="s">
        <v>931</v>
      </c>
      <c r="W50" s="1" t="s">
        <v>2128</v>
      </c>
    </row>
    <row r="51" ht="15.75" customHeight="1">
      <c r="A51" s="291">
        <v>46294.0</v>
      </c>
      <c r="B51" s="1">
        <f t="shared" si="1"/>
        <v>46294</v>
      </c>
      <c r="C51" s="281">
        <v>248.0</v>
      </c>
      <c r="D51" s="281">
        <v>60.0</v>
      </c>
      <c r="E51" s="1">
        <f t="shared" si="2"/>
        <v>4.133333333</v>
      </c>
      <c r="F51" s="281" t="s">
        <v>811</v>
      </c>
      <c r="G51" s="299">
        <v>0.3046527777777778</v>
      </c>
      <c r="H51" s="299">
        <v>0.3566782407407407</v>
      </c>
      <c r="I51" s="281"/>
      <c r="J51" s="300">
        <f t="shared" si="3"/>
        <v>75</v>
      </c>
      <c r="K51" s="1" t="b">
        <f t="shared" si="4"/>
        <v>0</v>
      </c>
      <c r="L51" s="1">
        <f t="shared" si="5"/>
        <v>0.65</v>
      </c>
      <c r="M51" s="1">
        <f t="shared" si="6"/>
        <v>1</v>
      </c>
      <c r="N51" s="300">
        <f t="shared" si="7"/>
        <v>75</v>
      </c>
      <c r="O51" s="1">
        <f t="shared" si="8"/>
        <v>177.32</v>
      </c>
      <c r="P51" s="300">
        <f t="shared" si="9"/>
        <v>375</v>
      </c>
      <c r="Q51" s="1">
        <f t="shared" si="10"/>
        <v>177.32</v>
      </c>
      <c r="R51" s="281"/>
      <c r="S51" s="281"/>
      <c r="T51" s="1">
        <f t="shared" si="11"/>
        <v>1</v>
      </c>
      <c r="V51" s="1" t="s">
        <v>1062</v>
      </c>
      <c r="W51" s="1" t="s">
        <v>2130</v>
      </c>
    </row>
    <row r="52" ht="15.75" customHeight="1">
      <c r="A52" s="291">
        <v>46294.0</v>
      </c>
      <c r="B52" s="1">
        <f t="shared" si="1"/>
        <v>46294</v>
      </c>
      <c r="C52" s="281">
        <v>51.0</v>
      </c>
      <c r="D52" s="281">
        <v>37.0</v>
      </c>
      <c r="E52" s="1">
        <f t="shared" si="2"/>
        <v>1.378378378</v>
      </c>
      <c r="F52" s="281" t="s">
        <v>811</v>
      </c>
      <c r="G52" s="299">
        <v>0.3567361111111111</v>
      </c>
      <c r="H52" s="299">
        <v>0.386412037037037</v>
      </c>
      <c r="I52" s="281"/>
      <c r="J52" s="300">
        <f t="shared" si="3"/>
        <v>43</v>
      </c>
      <c r="K52" s="1" t="b">
        <f t="shared" si="4"/>
        <v>0</v>
      </c>
      <c r="L52" s="1">
        <f t="shared" si="5"/>
        <v>1.65</v>
      </c>
      <c r="M52" s="1">
        <f t="shared" si="6"/>
        <v>1</v>
      </c>
      <c r="N52" s="300">
        <f t="shared" si="7"/>
        <v>43</v>
      </c>
      <c r="O52" s="1">
        <f t="shared" si="8"/>
        <v>92.565</v>
      </c>
      <c r="P52" s="300">
        <f t="shared" si="9"/>
        <v>215</v>
      </c>
      <c r="Q52" s="1">
        <f t="shared" si="10"/>
        <v>92.565</v>
      </c>
      <c r="R52" s="281"/>
      <c r="S52" s="281"/>
      <c r="T52" s="1">
        <f t="shared" si="11"/>
        <v>0</v>
      </c>
      <c r="V52" s="1" t="s">
        <v>942</v>
      </c>
      <c r="W52" s="1" t="s">
        <v>2132</v>
      </c>
    </row>
    <row r="53" ht="15.75" customHeight="1">
      <c r="A53" s="291">
        <v>46295.0</v>
      </c>
      <c r="B53" s="1">
        <f t="shared" si="1"/>
        <v>46295</v>
      </c>
      <c r="C53" s="281">
        <v>322.0</v>
      </c>
      <c r="D53" s="281">
        <v>78.0</v>
      </c>
      <c r="E53" s="1">
        <f t="shared" si="2"/>
        <v>4.128205128</v>
      </c>
      <c r="F53" s="281" t="s">
        <v>811</v>
      </c>
      <c r="G53" s="299">
        <v>0.3061921296296296</v>
      </c>
      <c r="H53" s="299">
        <v>0.3798611111111111</v>
      </c>
      <c r="I53" s="281"/>
      <c r="J53" s="300">
        <f t="shared" si="3"/>
        <v>106</v>
      </c>
      <c r="K53" s="1" t="b">
        <f t="shared" si="4"/>
        <v>0</v>
      </c>
      <c r="L53" s="1">
        <f t="shared" si="5"/>
        <v>0.65</v>
      </c>
      <c r="M53" s="1">
        <f t="shared" si="6"/>
        <v>1</v>
      </c>
      <c r="N53" s="300">
        <f t="shared" si="7"/>
        <v>106</v>
      </c>
      <c r="O53" s="1">
        <f t="shared" si="8"/>
        <v>230.23</v>
      </c>
      <c r="P53" s="300">
        <f t="shared" si="9"/>
        <v>530</v>
      </c>
      <c r="Q53" s="1">
        <f t="shared" si="10"/>
        <v>230.23</v>
      </c>
      <c r="R53" s="281"/>
      <c r="S53" s="281"/>
      <c r="T53" s="1">
        <f t="shared" si="11"/>
        <v>1</v>
      </c>
      <c r="V53" s="1" t="s">
        <v>2134</v>
      </c>
      <c r="W53" s="1" t="s">
        <v>2135</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5">
      <formula1>"FL,Reach,OP,Swing"</formula1>
    </dataValidation>
  </dataValidations>
  <printOptions/>
  <pageMargins bottom="1.0" footer="0.0" header="0.0" left="0.75" right="0.75" top="1.0"/>
  <pageSetup paperSize="9" orientation="portrait"/>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15" width="12.43"/>
    <col customWidth="1" min="16" max="26" width="8.43"/>
  </cols>
  <sheetData>
    <row r="1">
      <c r="A1" s="1" t="s">
        <v>603</v>
      </c>
      <c r="B1" s="1" t="s">
        <v>620</v>
      </c>
      <c r="J1" s="1" t="s">
        <v>575</v>
      </c>
      <c r="K1" s="1">
        <f>Params!B8</f>
        <v>1.1</v>
      </c>
    </row>
    <row r="4">
      <c r="A4" s="279" t="s">
        <v>796</v>
      </c>
      <c r="B4" s="279" t="s">
        <v>740</v>
      </c>
      <c r="C4" s="279" t="s">
        <v>745</v>
      </c>
      <c r="D4" s="279" t="s">
        <v>776</v>
      </c>
      <c r="E4" s="279" t="s">
        <v>797</v>
      </c>
      <c r="F4" s="279" t="s">
        <v>746</v>
      </c>
    </row>
    <row r="5">
      <c r="A5" s="1">
        <f>SUM(K8:K177)</f>
        <v>1423.35</v>
      </c>
      <c r="B5" s="268">
        <v>1790.0</v>
      </c>
      <c r="C5" s="268">
        <v>52.48</v>
      </c>
      <c r="D5" s="1">
        <f>SUM(L8:L177)</f>
        <v>2</v>
      </c>
      <c r="E5" s="1">
        <f>SUM(E8:E177)</f>
        <v>267</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7" si="1">IF(A8="","",INT(A8))</f>
        <v>46266</v>
      </c>
      <c r="C8" s="281" t="s">
        <v>841</v>
      </c>
      <c r="D8" s="281" t="s">
        <v>1590</v>
      </c>
      <c r="E8" s="281">
        <v>1.0</v>
      </c>
      <c r="F8" s="281">
        <v>2.0</v>
      </c>
      <c r="G8" s="281">
        <f t="shared" ref="G8:G177" si="2">HOUR(O8)*60+MINUTE(O8)</f>
        <v>1</v>
      </c>
      <c r="H8" s="1">
        <f t="shared" ref="H8:H177" si="3">IF(N(F8)=0,"",E8/F8)</f>
        <v>0.5</v>
      </c>
      <c r="I8" s="1">
        <f t="shared" ref="I8:I177" si="4">IF(H8="","",LOOKUP(H8,{0,0.05,0.1,0.15,0.2},{0.85,0.95,1,1.05,1.1}))</f>
        <v>1.1</v>
      </c>
      <c r="J8" s="1">
        <f t="shared" ref="J8:J15" si="5">IF(C8="","",IF(C8="container",1,IF(OR(C8="moving list",C8="consolidation bulk"),1.3,IF(C8="consolidation mix",1.4,1))))</f>
        <v>1</v>
      </c>
      <c r="K8" s="1">
        <f t="shared" ref="K8:K177" si="6">IF(N(F8)=0,0,F8*IF(N(I8)=0,1,I8)*IF(N(J8)=0,1,J8))</f>
        <v>2.2</v>
      </c>
      <c r="L8" s="281"/>
      <c r="M8" s="281"/>
      <c r="N8" s="1">
        <f>IF(B8="",0,IF(AND(COUNTIF($B$8:B8,B8)=1,COUNTIF('Picking - Joel'!$B$8:$B$175,B8)=0),1,0))</f>
        <v>0</v>
      </c>
      <c r="O8" s="196">
        <v>7.407407407407407E-4</v>
      </c>
    </row>
    <row r="9">
      <c r="A9" s="291">
        <v>46266.0</v>
      </c>
      <c r="B9" s="1">
        <f t="shared" si="1"/>
        <v>46266</v>
      </c>
      <c r="C9" s="281" t="s">
        <v>841</v>
      </c>
      <c r="D9" s="281" t="s">
        <v>2101</v>
      </c>
      <c r="E9" s="281">
        <v>4.0</v>
      </c>
      <c r="F9" s="281">
        <v>38.0</v>
      </c>
      <c r="G9" s="281">
        <f t="shared" si="2"/>
        <v>39</v>
      </c>
      <c r="H9" s="1">
        <f t="shared" si="3"/>
        <v>0.1052631579</v>
      </c>
      <c r="I9" s="1">
        <f t="shared" si="4"/>
        <v>1</v>
      </c>
      <c r="J9" s="1">
        <f t="shared" si="5"/>
        <v>1</v>
      </c>
      <c r="K9" s="1">
        <f t="shared" si="6"/>
        <v>38</v>
      </c>
      <c r="L9" s="281"/>
      <c r="M9" s="281"/>
      <c r="N9" s="1">
        <f>IF(B9="",0,IF(AND(COUNTIF($B$8:B9,B9)=1,COUNTIF('Picking - Joel'!$B$8:$B$175,B9)=0),1,0))</f>
        <v>0</v>
      </c>
      <c r="O9" s="196">
        <v>0.0271875</v>
      </c>
    </row>
    <row r="10">
      <c r="A10" s="291">
        <v>46266.0</v>
      </c>
      <c r="B10" s="1">
        <f t="shared" si="1"/>
        <v>46266</v>
      </c>
      <c r="C10" s="281" t="s">
        <v>841</v>
      </c>
      <c r="D10" s="281" t="s">
        <v>2104</v>
      </c>
      <c r="E10" s="281">
        <v>3.0</v>
      </c>
      <c r="F10" s="281">
        <v>44.0</v>
      </c>
      <c r="G10" s="281">
        <f t="shared" si="2"/>
        <v>54</v>
      </c>
      <c r="H10" s="1">
        <f t="shared" si="3"/>
        <v>0.06818181818</v>
      </c>
      <c r="I10" s="1">
        <f t="shared" si="4"/>
        <v>0.95</v>
      </c>
      <c r="J10" s="1">
        <f t="shared" si="5"/>
        <v>1</v>
      </c>
      <c r="K10" s="1">
        <f t="shared" si="6"/>
        <v>41.8</v>
      </c>
      <c r="L10" s="281"/>
      <c r="M10" s="281"/>
      <c r="N10" s="1">
        <f>IF(B10="",0,IF(AND(COUNTIF($B$8:B10,B10)=1,COUNTIF('Picking - Joel'!$B$8:$B$175,B10)=0),1,0))</f>
        <v>0</v>
      </c>
      <c r="O10" s="196">
        <v>0.03803240740740741</v>
      </c>
    </row>
    <row r="11">
      <c r="A11" s="291">
        <v>46267.0</v>
      </c>
      <c r="B11" s="1">
        <f t="shared" si="1"/>
        <v>46267</v>
      </c>
      <c r="C11" s="281" t="s">
        <v>841</v>
      </c>
      <c r="D11" s="281" t="s">
        <v>2106</v>
      </c>
      <c r="E11" s="281">
        <v>2.0</v>
      </c>
      <c r="F11" s="281">
        <v>28.0</v>
      </c>
      <c r="G11" s="281">
        <f t="shared" si="2"/>
        <v>22</v>
      </c>
      <c r="H11" s="1">
        <f t="shared" si="3"/>
        <v>0.07142857143</v>
      </c>
      <c r="I11" s="1">
        <f t="shared" si="4"/>
        <v>0.95</v>
      </c>
      <c r="J11" s="1">
        <f t="shared" si="5"/>
        <v>1</v>
      </c>
      <c r="K11" s="1">
        <f t="shared" si="6"/>
        <v>26.6</v>
      </c>
      <c r="L11" s="281"/>
      <c r="M11" s="281"/>
      <c r="N11" s="1">
        <f>IF(B11="",0,IF(AND(COUNTIF($B$8:B11,B11)=1,COUNTIF('Picking - Joel'!$B$8:$B$175,B11)=0),1,0))</f>
        <v>0</v>
      </c>
      <c r="O11" s="196">
        <v>0.015300925925925926</v>
      </c>
    </row>
    <row r="12">
      <c r="A12" s="291">
        <v>46267.0</v>
      </c>
      <c r="B12" s="1">
        <f t="shared" si="1"/>
        <v>46267</v>
      </c>
      <c r="C12" s="281" t="s">
        <v>841</v>
      </c>
      <c r="D12" s="281" t="s">
        <v>2108</v>
      </c>
      <c r="E12" s="281">
        <v>7.0</v>
      </c>
      <c r="F12" s="281">
        <v>39.0</v>
      </c>
      <c r="G12" s="281">
        <f t="shared" si="2"/>
        <v>36</v>
      </c>
      <c r="H12" s="1">
        <f t="shared" si="3"/>
        <v>0.1794871795</v>
      </c>
      <c r="I12" s="1">
        <f t="shared" si="4"/>
        <v>1.05</v>
      </c>
      <c r="J12" s="1">
        <f t="shared" si="5"/>
        <v>1</v>
      </c>
      <c r="K12" s="1">
        <f t="shared" si="6"/>
        <v>40.95</v>
      </c>
      <c r="L12" s="281"/>
      <c r="M12" s="281"/>
      <c r="N12" s="1">
        <f>IF(B12="",0,IF(AND(COUNTIF($B$8:B12,B12)=1,COUNTIF('Picking - Joel'!$B$8:$B$175,B12)=0),1,0))</f>
        <v>0</v>
      </c>
      <c r="O12" s="196">
        <v>0.02550925925925926</v>
      </c>
    </row>
    <row r="13">
      <c r="A13" s="291">
        <v>46267.0</v>
      </c>
      <c r="B13" s="1">
        <f t="shared" si="1"/>
        <v>46267</v>
      </c>
      <c r="C13" s="281" t="s">
        <v>841</v>
      </c>
      <c r="D13" s="281" t="s">
        <v>2111</v>
      </c>
      <c r="E13" s="281">
        <v>4.0</v>
      </c>
      <c r="F13" s="281">
        <v>34.0</v>
      </c>
      <c r="G13" s="281">
        <f t="shared" si="2"/>
        <v>42</v>
      </c>
      <c r="H13" s="1">
        <f t="shared" si="3"/>
        <v>0.1176470588</v>
      </c>
      <c r="I13" s="1">
        <f t="shared" si="4"/>
        <v>1</v>
      </c>
      <c r="J13" s="1">
        <f t="shared" si="5"/>
        <v>1</v>
      </c>
      <c r="K13" s="1">
        <f t="shared" si="6"/>
        <v>34</v>
      </c>
      <c r="L13" s="281"/>
      <c r="M13" s="281"/>
      <c r="N13" s="1">
        <f>IF(B13="",0,IF(AND(COUNTIF($B$8:B13,B13)=1,COUNTIF('Picking - Joel'!$B$8:$B$175,B13)=0),1,0))</f>
        <v>0</v>
      </c>
      <c r="O13" s="196">
        <v>0.02921296296296296</v>
      </c>
    </row>
    <row r="14">
      <c r="A14" s="291">
        <v>46268.0</v>
      </c>
      <c r="B14" s="1">
        <f t="shared" si="1"/>
        <v>46268</v>
      </c>
      <c r="C14" s="281" t="s">
        <v>841</v>
      </c>
      <c r="D14" s="281" t="s">
        <v>1093</v>
      </c>
      <c r="E14" s="281">
        <v>6.0</v>
      </c>
      <c r="F14" s="281">
        <v>19.0</v>
      </c>
      <c r="G14" s="281">
        <f t="shared" si="2"/>
        <v>20</v>
      </c>
      <c r="H14" s="1">
        <f t="shared" si="3"/>
        <v>0.3157894737</v>
      </c>
      <c r="I14" s="1">
        <f t="shared" si="4"/>
        <v>1.1</v>
      </c>
      <c r="J14" s="1">
        <f t="shared" si="5"/>
        <v>1</v>
      </c>
      <c r="K14" s="1">
        <f t="shared" si="6"/>
        <v>20.9</v>
      </c>
      <c r="L14" s="281"/>
      <c r="M14" s="281"/>
      <c r="N14" s="1">
        <f>IF(B14="",0,IF(AND(COUNTIF($B$8:B14,B14)=1,COUNTIF('Picking - Joel'!$B$8:$B$175,B14)=0),1,0))</f>
        <v>0</v>
      </c>
      <c r="O14" s="196">
        <v>0.014247685185185184</v>
      </c>
    </row>
    <row r="15">
      <c r="A15" s="291">
        <v>46268.0</v>
      </c>
      <c r="B15" s="1">
        <f t="shared" si="1"/>
        <v>46268</v>
      </c>
      <c r="C15" s="281" t="s">
        <v>841</v>
      </c>
      <c r="D15" s="281" t="s">
        <v>2115</v>
      </c>
      <c r="E15" s="281">
        <v>11.0</v>
      </c>
      <c r="F15" s="281">
        <v>23.0</v>
      </c>
      <c r="G15" s="281">
        <f t="shared" si="2"/>
        <v>88</v>
      </c>
      <c r="H15" s="1">
        <f t="shared" si="3"/>
        <v>0.4782608696</v>
      </c>
      <c r="I15" s="1">
        <f t="shared" si="4"/>
        <v>1.1</v>
      </c>
      <c r="J15" s="1">
        <f t="shared" si="5"/>
        <v>1</v>
      </c>
      <c r="K15" s="1">
        <f t="shared" si="6"/>
        <v>25.3</v>
      </c>
      <c r="L15" s="281"/>
      <c r="M15" s="281"/>
      <c r="N15" s="1">
        <f>IF(B15="",0,IF(AND(COUNTIF($B$8:B15,B15)=1,COUNTIF('Picking - Joel'!$B$8:$B$175,B15)=0),1,0))</f>
        <v>0</v>
      </c>
      <c r="O15" s="196">
        <v>0.06159722222222222</v>
      </c>
    </row>
    <row r="16">
      <c r="A16" s="291">
        <v>46269.0</v>
      </c>
      <c r="B16" s="1">
        <f t="shared" si="1"/>
        <v>46269</v>
      </c>
      <c r="C16" s="281" t="s">
        <v>841</v>
      </c>
      <c r="D16" s="281" t="s">
        <v>1885</v>
      </c>
      <c r="E16" s="281">
        <v>5.0</v>
      </c>
      <c r="F16" s="281">
        <v>10.0</v>
      </c>
      <c r="G16" s="281">
        <f t="shared" si="2"/>
        <v>15</v>
      </c>
      <c r="H16" s="1">
        <f t="shared" si="3"/>
        <v>0.5</v>
      </c>
      <c r="I16" s="1">
        <f t="shared" si="4"/>
        <v>1.1</v>
      </c>
      <c r="J16" s="1">
        <f t="shared" ref="J16:J29" si="7">IF(D16="","",IF(D16="container",1,IF(OR(D16="moving list",D16="consolidation bulk"),1.3,IF(D16="consolidation mix",1.4,1))))</f>
        <v>1</v>
      </c>
      <c r="K16" s="1">
        <f t="shared" si="6"/>
        <v>11</v>
      </c>
      <c r="L16" s="281"/>
      <c r="M16" s="281"/>
      <c r="N16" s="1">
        <f>IF(B16="",0,IF(AND(COUNTIF($B$8:B16,B16)=1,COUNTIF('Picking - Joel'!$B$8:$B$175,B16)=0),1,0))</f>
        <v>0</v>
      </c>
      <c r="O16" s="196">
        <v>0.011087962962962963</v>
      </c>
    </row>
    <row r="17">
      <c r="A17" s="291">
        <v>46269.0</v>
      </c>
      <c r="B17" s="1">
        <f t="shared" si="1"/>
        <v>46269</v>
      </c>
      <c r="C17" s="281" t="s">
        <v>841</v>
      </c>
      <c r="D17" s="281" t="s">
        <v>2119</v>
      </c>
      <c r="E17" s="281">
        <v>16.0</v>
      </c>
      <c r="F17" s="281">
        <v>32.0</v>
      </c>
      <c r="G17" s="281">
        <f t="shared" si="2"/>
        <v>69</v>
      </c>
      <c r="H17" s="1">
        <f t="shared" si="3"/>
        <v>0.5</v>
      </c>
      <c r="I17" s="1">
        <f t="shared" si="4"/>
        <v>1.1</v>
      </c>
      <c r="J17" s="1">
        <f t="shared" si="7"/>
        <v>1</v>
      </c>
      <c r="K17" s="1">
        <f t="shared" si="6"/>
        <v>35.2</v>
      </c>
      <c r="L17" s="281"/>
      <c r="M17" s="281"/>
      <c r="N17" s="1">
        <f>IF(B17="",0,IF(AND(COUNTIF($B$8:B17,B17)=1,COUNTIF('Picking - Joel'!$B$8:$B$175,B17)=0),1,0))</f>
        <v>0</v>
      </c>
      <c r="O17" s="196">
        <v>0.048240740740740744</v>
      </c>
    </row>
    <row r="18">
      <c r="A18" s="291">
        <v>46271.0</v>
      </c>
      <c r="B18" s="1">
        <f t="shared" si="1"/>
        <v>46271</v>
      </c>
      <c r="C18" s="281" t="s">
        <v>841</v>
      </c>
      <c r="D18" s="281" t="s">
        <v>2122</v>
      </c>
      <c r="E18" s="281">
        <v>13.0</v>
      </c>
      <c r="F18" s="281">
        <v>32.0</v>
      </c>
      <c r="G18" s="281">
        <f t="shared" si="2"/>
        <v>92</v>
      </c>
      <c r="H18" s="1">
        <f t="shared" si="3"/>
        <v>0.40625</v>
      </c>
      <c r="I18" s="1">
        <f t="shared" si="4"/>
        <v>1.1</v>
      </c>
      <c r="J18" s="1">
        <f t="shared" si="7"/>
        <v>1</v>
      </c>
      <c r="K18" s="1">
        <f t="shared" si="6"/>
        <v>35.2</v>
      </c>
      <c r="L18" s="281"/>
      <c r="M18" s="281"/>
      <c r="N18" s="1">
        <f>IF(B18="",0,IF(AND(COUNTIF($B$8:B18,B18)=1,COUNTIF('Picking - Joel'!$B$8:$B$175,B18)=0),1,0))</f>
        <v>0</v>
      </c>
      <c r="O18" s="196">
        <v>0.06431712962962963</v>
      </c>
    </row>
    <row r="19">
      <c r="A19" s="291">
        <v>46273.0</v>
      </c>
      <c r="B19" s="1">
        <f t="shared" si="1"/>
        <v>46273</v>
      </c>
      <c r="C19" s="281" t="s">
        <v>841</v>
      </c>
      <c r="D19" s="281" t="s">
        <v>1107</v>
      </c>
      <c r="E19" s="281">
        <v>3.0</v>
      </c>
      <c r="F19" s="281">
        <v>15.0</v>
      </c>
      <c r="G19" s="281">
        <f t="shared" si="2"/>
        <v>30</v>
      </c>
      <c r="H19" s="1">
        <f t="shared" si="3"/>
        <v>0.2</v>
      </c>
      <c r="I19" s="1">
        <f t="shared" si="4"/>
        <v>1.1</v>
      </c>
      <c r="J19" s="1">
        <f t="shared" si="7"/>
        <v>1</v>
      </c>
      <c r="K19" s="1">
        <f t="shared" si="6"/>
        <v>16.5</v>
      </c>
      <c r="L19" s="281"/>
      <c r="M19" s="281"/>
      <c r="N19" s="1">
        <f>IF(B19="",0,IF(AND(COUNTIF($B$8:B19,B19)=1,COUNTIF('Picking - Joel'!$B$8:$B$175,B19)=0),1,0))</f>
        <v>0</v>
      </c>
      <c r="O19" s="196">
        <v>0.021076388888888888</v>
      </c>
    </row>
    <row r="20">
      <c r="A20" s="291">
        <v>46273.0</v>
      </c>
      <c r="B20" s="1">
        <f t="shared" si="1"/>
        <v>46273</v>
      </c>
      <c r="C20" s="281" t="s">
        <v>841</v>
      </c>
      <c r="D20" s="281" t="s">
        <v>2126</v>
      </c>
      <c r="E20" s="281">
        <v>9.0</v>
      </c>
      <c r="F20" s="281">
        <v>38.0</v>
      </c>
      <c r="G20" s="281">
        <f t="shared" si="2"/>
        <v>78</v>
      </c>
      <c r="H20" s="1">
        <f t="shared" si="3"/>
        <v>0.2368421053</v>
      </c>
      <c r="I20" s="1">
        <f t="shared" si="4"/>
        <v>1.1</v>
      </c>
      <c r="J20" s="1">
        <f t="shared" si="7"/>
        <v>1</v>
      </c>
      <c r="K20" s="1">
        <f t="shared" si="6"/>
        <v>41.8</v>
      </c>
      <c r="L20" s="281"/>
      <c r="M20" s="281"/>
      <c r="N20" s="1">
        <f>IF(B20="",0,IF(AND(COUNTIF($B$8:B20,B20)=1,COUNTIF('Picking - Joel'!$B$8:$B$175,B20)=0),1,0))</f>
        <v>0</v>
      </c>
      <c r="O20" s="196">
        <v>0.05447916666666667</v>
      </c>
    </row>
    <row r="21" ht="15.75" customHeight="1">
      <c r="A21" s="291">
        <v>46274.0</v>
      </c>
      <c r="B21" s="1">
        <f t="shared" si="1"/>
        <v>46274</v>
      </c>
      <c r="C21" s="281" t="s">
        <v>841</v>
      </c>
      <c r="D21" s="281" t="s">
        <v>2127</v>
      </c>
      <c r="E21" s="281">
        <v>2.0</v>
      </c>
      <c r="F21" s="281">
        <v>20.0</v>
      </c>
      <c r="G21" s="281">
        <f t="shared" si="2"/>
        <v>17</v>
      </c>
      <c r="H21" s="1">
        <f t="shared" si="3"/>
        <v>0.1</v>
      </c>
      <c r="I21" s="1">
        <f t="shared" si="4"/>
        <v>1</v>
      </c>
      <c r="J21" s="1">
        <f t="shared" si="7"/>
        <v>1</v>
      </c>
      <c r="K21" s="1">
        <f t="shared" si="6"/>
        <v>20</v>
      </c>
      <c r="L21" s="281"/>
      <c r="M21" s="281"/>
      <c r="N21" s="1">
        <f>IF(B21="",0,IF(AND(COUNTIF($B$8:B21,B21)=1,COUNTIF('Picking - Joel'!$B$8:$B$175,B21)=0),1,0))</f>
        <v>0</v>
      </c>
      <c r="O21" s="196">
        <v>0.012488425925925925</v>
      </c>
    </row>
    <row r="22" ht="15.75" customHeight="1">
      <c r="A22" s="291">
        <v>46274.0</v>
      </c>
      <c r="B22" s="1">
        <f t="shared" si="1"/>
        <v>46274</v>
      </c>
      <c r="C22" s="281" t="s">
        <v>841</v>
      </c>
      <c r="D22" s="281" t="s">
        <v>2129</v>
      </c>
      <c r="E22" s="281">
        <v>3.0</v>
      </c>
      <c r="F22" s="281">
        <v>14.0</v>
      </c>
      <c r="G22" s="281">
        <f t="shared" si="2"/>
        <v>20</v>
      </c>
      <c r="H22" s="1">
        <f t="shared" si="3"/>
        <v>0.2142857143</v>
      </c>
      <c r="I22" s="1">
        <f t="shared" si="4"/>
        <v>1.1</v>
      </c>
      <c r="J22" s="1">
        <f t="shared" si="7"/>
        <v>1</v>
      </c>
      <c r="K22" s="1">
        <f t="shared" si="6"/>
        <v>15.4</v>
      </c>
      <c r="L22" s="281"/>
      <c r="M22" s="281"/>
      <c r="N22" s="1">
        <f>IF(B22="",0,IF(AND(COUNTIF($B$8:B22,B22)=1,COUNTIF('Picking - Joel'!$B$8:$B$175,B22)=0),1,0))</f>
        <v>0</v>
      </c>
      <c r="O22" s="196">
        <v>0.014409722222222223</v>
      </c>
    </row>
    <row r="23" ht="15.75" customHeight="1">
      <c r="A23" s="291">
        <v>46274.0</v>
      </c>
      <c r="B23" s="1">
        <f t="shared" si="1"/>
        <v>46274</v>
      </c>
      <c r="C23" s="281" t="s">
        <v>841</v>
      </c>
      <c r="D23" s="281" t="s">
        <v>2131</v>
      </c>
      <c r="E23" s="281">
        <v>9.0</v>
      </c>
      <c r="F23" s="281">
        <v>31.0</v>
      </c>
      <c r="G23" s="281">
        <f t="shared" si="2"/>
        <v>33</v>
      </c>
      <c r="H23" s="1">
        <f t="shared" si="3"/>
        <v>0.2903225806</v>
      </c>
      <c r="I23" s="1">
        <f t="shared" si="4"/>
        <v>1.1</v>
      </c>
      <c r="J23" s="1">
        <f t="shared" si="7"/>
        <v>1</v>
      </c>
      <c r="K23" s="1">
        <f t="shared" si="6"/>
        <v>34.1</v>
      </c>
      <c r="L23" s="281"/>
      <c r="M23" s="281"/>
      <c r="N23" s="1">
        <f>IF(B23="",0,IF(AND(COUNTIF($B$8:B23,B23)=1,COUNTIF('Picking - Joel'!$B$8:$B$175,B23)=0),1,0))</f>
        <v>0</v>
      </c>
      <c r="O23" s="196">
        <v>0.022928240740740742</v>
      </c>
    </row>
    <row r="24" ht="15.75" customHeight="1">
      <c r="A24" s="291">
        <v>46275.0</v>
      </c>
      <c r="B24" s="1">
        <f t="shared" si="1"/>
        <v>46275</v>
      </c>
      <c r="C24" s="281" t="s">
        <v>841</v>
      </c>
      <c r="D24" s="281" t="s">
        <v>2133</v>
      </c>
      <c r="E24" s="281">
        <v>2.0</v>
      </c>
      <c r="F24" s="281">
        <v>38.0</v>
      </c>
      <c r="G24" s="281">
        <f t="shared" si="2"/>
        <v>33</v>
      </c>
      <c r="H24" s="1">
        <f t="shared" si="3"/>
        <v>0.05263157895</v>
      </c>
      <c r="I24" s="1">
        <f t="shared" si="4"/>
        <v>0.95</v>
      </c>
      <c r="J24" s="1">
        <f t="shared" si="7"/>
        <v>1</v>
      </c>
      <c r="K24" s="1">
        <f t="shared" si="6"/>
        <v>36.1</v>
      </c>
      <c r="L24" s="281"/>
      <c r="M24" s="281"/>
      <c r="N24" s="1">
        <f>IF(B24="",0,IF(AND(COUNTIF($B$8:B24,B24)=1,COUNTIF('Picking - Joel'!$B$8:$B$175,B24)=0),1,0))</f>
        <v>0</v>
      </c>
      <c r="O24" s="196">
        <v>0.022939814814814816</v>
      </c>
    </row>
    <row r="25" ht="15.75" customHeight="1">
      <c r="A25" s="291">
        <v>46275.0</v>
      </c>
      <c r="B25" s="1">
        <f t="shared" si="1"/>
        <v>46275</v>
      </c>
      <c r="C25" s="281" t="s">
        <v>841</v>
      </c>
      <c r="D25" s="281" t="s">
        <v>2136</v>
      </c>
      <c r="E25" s="281">
        <v>6.0</v>
      </c>
      <c r="F25" s="281">
        <v>50.0</v>
      </c>
      <c r="G25" s="281">
        <f t="shared" si="2"/>
        <v>47</v>
      </c>
      <c r="H25" s="1">
        <f t="shared" si="3"/>
        <v>0.12</v>
      </c>
      <c r="I25" s="1">
        <f t="shared" si="4"/>
        <v>1</v>
      </c>
      <c r="J25" s="1">
        <f t="shared" si="7"/>
        <v>1</v>
      </c>
      <c r="K25" s="1">
        <f t="shared" si="6"/>
        <v>50</v>
      </c>
      <c r="L25" s="281"/>
      <c r="M25" s="281"/>
      <c r="N25" s="1">
        <f>IF(B25="",0,IF(AND(COUNTIF($B$8:B25,B25)=1,COUNTIF('Picking - Joel'!$B$8:$B$175,B25)=0),1,0))</f>
        <v>0</v>
      </c>
      <c r="O25" s="196">
        <v>0.033032407407407406</v>
      </c>
    </row>
    <row r="26" ht="15.75" customHeight="1">
      <c r="A26" s="291">
        <v>46276.0</v>
      </c>
      <c r="B26" s="1">
        <f t="shared" si="1"/>
        <v>46276</v>
      </c>
      <c r="C26" s="281" t="s">
        <v>841</v>
      </c>
      <c r="D26" s="281" t="s">
        <v>2137</v>
      </c>
      <c r="E26" s="281">
        <v>2.0</v>
      </c>
      <c r="F26" s="281">
        <v>4.0</v>
      </c>
      <c r="G26" s="281">
        <f t="shared" si="2"/>
        <v>5</v>
      </c>
      <c r="H26" s="1">
        <f t="shared" si="3"/>
        <v>0.5</v>
      </c>
      <c r="I26" s="1">
        <f t="shared" si="4"/>
        <v>1.1</v>
      </c>
      <c r="J26" s="1">
        <f t="shared" si="7"/>
        <v>1</v>
      </c>
      <c r="K26" s="1">
        <f t="shared" si="6"/>
        <v>4.4</v>
      </c>
      <c r="L26" s="281"/>
      <c r="M26" s="281"/>
      <c r="N26" s="1">
        <f>IF(B26="",0,IF(AND(COUNTIF($B$8:B26,B26)=1,COUNTIF('Picking - Joel'!$B$8:$B$175,B26)=0),1,0))</f>
        <v>0</v>
      </c>
      <c r="O26" s="196">
        <v>0.0038194444444444443</v>
      </c>
    </row>
    <row r="27" ht="15.75" customHeight="1">
      <c r="A27" s="291">
        <v>46276.0</v>
      </c>
      <c r="B27" s="1">
        <f t="shared" si="1"/>
        <v>46276</v>
      </c>
      <c r="C27" s="281" t="s">
        <v>841</v>
      </c>
      <c r="D27" s="281" t="s">
        <v>2139</v>
      </c>
      <c r="E27" s="281">
        <v>3.0</v>
      </c>
      <c r="F27" s="281">
        <v>8.0</v>
      </c>
      <c r="G27" s="281">
        <f t="shared" si="2"/>
        <v>10</v>
      </c>
      <c r="H27" s="1">
        <f t="shared" si="3"/>
        <v>0.375</v>
      </c>
      <c r="I27" s="1">
        <f t="shared" si="4"/>
        <v>1.1</v>
      </c>
      <c r="J27" s="1">
        <f t="shared" si="7"/>
        <v>1</v>
      </c>
      <c r="K27" s="1">
        <f t="shared" si="6"/>
        <v>8.8</v>
      </c>
      <c r="L27" s="281"/>
      <c r="M27" s="281"/>
      <c r="N27" s="1">
        <f>IF(B27="",0,IF(AND(COUNTIF($B$8:B27,B27)=1,COUNTIF('Picking - Joel'!$B$8:$B$175,B27)=0),1,0))</f>
        <v>0</v>
      </c>
      <c r="O27" s="196">
        <v>0.007546296296296297</v>
      </c>
    </row>
    <row r="28" ht="15.75" customHeight="1">
      <c r="A28" s="291">
        <v>46278.0</v>
      </c>
      <c r="B28" s="1">
        <f t="shared" si="1"/>
        <v>46278</v>
      </c>
      <c r="C28" s="281" t="s">
        <v>841</v>
      </c>
      <c r="D28" s="281" t="s">
        <v>1723</v>
      </c>
      <c r="E28" s="281">
        <v>6.0</v>
      </c>
      <c r="F28" s="281">
        <v>15.0</v>
      </c>
      <c r="G28" s="281">
        <f t="shared" si="2"/>
        <v>23</v>
      </c>
      <c r="H28" s="1">
        <f t="shared" si="3"/>
        <v>0.4</v>
      </c>
      <c r="I28" s="1">
        <f t="shared" si="4"/>
        <v>1.1</v>
      </c>
      <c r="J28" s="1">
        <f t="shared" si="7"/>
        <v>1</v>
      </c>
      <c r="K28" s="1">
        <f t="shared" si="6"/>
        <v>16.5</v>
      </c>
      <c r="L28" s="281"/>
      <c r="M28" s="281"/>
      <c r="N28" s="1">
        <f>IF(B28="",0,IF(AND(COUNTIF($B$8:B28,B28)=1,COUNTIF('Picking - Joel'!$B$8:$B$175,B28)=0),1,0))</f>
        <v>0</v>
      </c>
      <c r="O28" s="196">
        <v>0.016041666666666666</v>
      </c>
    </row>
    <row r="29" ht="15.75" customHeight="1">
      <c r="A29" s="291">
        <v>46278.0</v>
      </c>
      <c r="B29" s="1">
        <f t="shared" si="1"/>
        <v>46278</v>
      </c>
      <c r="C29" s="281" t="s">
        <v>841</v>
      </c>
      <c r="D29" s="281" t="s">
        <v>2142</v>
      </c>
      <c r="E29" s="281">
        <v>7.0</v>
      </c>
      <c r="F29" s="281">
        <v>17.0</v>
      </c>
      <c r="G29" s="281">
        <f t="shared" si="2"/>
        <v>70</v>
      </c>
      <c r="H29" s="1">
        <f t="shared" si="3"/>
        <v>0.4117647059</v>
      </c>
      <c r="I29" s="1">
        <f t="shared" si="4"/>
        <v>1.1</v>
      </c>
      <c r="J29" s="1">
        <f t="shared" si="7"/>
        <v>1</v>
      </c>
      <c r="K29" s="1">
        <f t="shared" si="6"/>
        <v>18.7</v>
      </c>
      <c r="L29" s="281"/>
      <c r="M29" s="281"/>
      <c r="N29" s="1">
        <f>IF(B29="",0,IF(AND(COUNTIF($B$8:B29,B29)=1,COUNTIF('Picking - Joel'!$B$8:$B$175,B29)=0),1,0))</f>
        <v>0</v>
      </c>
      <c r="O29" s="196">
        <v>0.048935185185185186</v>
      </c>
    </row>
    <row r="30" ht="15.75" customHeight="1">
      <c r="A30" s="291">
        <v>46279.0</v>
      </c>
      <c r="B30" s="1">
        <f t="shared" si="1"/>
        <v>46279</v>
      </c>
      <c r="C30" s="281" t="s">
        <v>841</v>
      </c>
      <c r="D30" s="281" t="s">
        <v>853</v>
      </c>
      <c r="E30" s="281">
        <v>2.0</v>
      </c>
      <c r="F30" s="281">
        <v>39.0</v>
      </c>
      <c r="G30" s="281">
        <f t="shared" si="2"/>
        <v>31</v>
      </c>
      <c r="H30" s="1">
        <f t="shared" si="3"/>
        <v>0.05128205128</v>
      </c>
      <c r="I30" s="1">
        <f t="shared" si="4"/>
        <v>0.95</v>
      </c>
      <c r="J30" s="1">
        <f t="shared" ref="J30:J177" si="8">IF(C30="","",IF(C30="container",1,IF(OR(C30="moving list",C30="consolidation bulk"),1.3,IF(C30="consolidation mix",1.4,1))))</f>
        <v>1</v>
      </c>
      <c r="K30" s="1">
        <f t="shared" si="6"/>
        <v>37.05</v>
      </c>
      <c r="L30" s="281"/>
      <c r="M30" s="281"/>
      <c r="N30" s="1">
        <f>IF(B30="",0,IF(AND(COUNTIF($B$8:B30,B30)=1,COUNTIF('Picking - Joel'!$B$8:$B$175,B30)=0),1,0))</f>
        <v>0</v>
      </c>
      <c r="O30" s="196">
        <v>0.021666666666666667</v>
      </c>
      <c r="S30" s="16"/>
    </row>
    <row r="31" ht="15.75" customHeight="1">
      <c r="A31" s="291">
        <v>46280.0</v>
      </c>
      <c r="B31" s="1">
        <f t="shared" si="1"/>
        <v>46280</v>
      </c>
      <c r="C31" s="281" t="s">
        <v>841</v>
      </c>
      <c r="D31" s="281" t="s">
        <v>2147</v>
      </c>
      <c r="E31" s="281">
        <v>2.0</v>
      </c>
      <c r="F31" s="281">
        <v>14.0</v>
      </c>
      <c r="G31" s="281">
        <f t="shared" si="2"/>
        <v>17</v>
      </c>
      <c r="H31" s="1">
        <f t="shared" si="3"/>
        <v>0.1428571429</v>
      </c>
      <c r="I31" s="1">
        <f t="shared" si="4"/>
        <v>1</v>
      </c>
      <c r="J31" s="1">
        <f t="shared" si="8"/>
        <v>1</v>
      </c>
      <c r="K31" s="1">
        <f t="shared" si="6"/>
        <v>14</v>
      </c>
      <c r="L31" s="281"/>
      <c r="M31" s="281"/>
      <c r="N31" s="1">
        <f>IF(B31="",0,IF(AND(COUNTIF($B$8:B31,B31)=1,COUNTIF('Picking - Joel'!$B$8:$B$175,B31)=0),1,0))</f>
        <v>0</v>
      </c>
      <c r="O31" s="196">
        <v>0.012430555555555556</v>
      </c>
    </row>
    <row r="32" ht="15.75" customHeight="1">
      <c r="A32" s="291">
        <v>46280.0</v>
      </c>
      <c r="B32" s="1">
        <f t="shared" si="1"/>
        <v>46280</v>
      </c>
      <c r="C32" s="281" t="s">
        <v>841</v>
      </c>
      <c r="D32" s="281" t="s">
        <v>2149</v>
      </c>
      <c r="E32" s="281">
        <v>4.0</v>
      </c>
      <c r="F32" s="281">
        <v>29.0</v>
      </c>
      <c r="G32" s="281">
        <f t="shared" si="2"/>
        <v>24</v>
      </c>
      <c r="H32" s="1">
        <f t="shared" si="3"/>
        <v>0.1379310345</v>
      </c>
      <c r="I32" s="1">
        <f t="shared" si="4"/>
        <v>1</v>
      </c>
      <c r="J32" s="1">
        <f t="shared" si="8"/>
        <v>1</v>
      </c>
      <c r="K32" s="1">
        <f t="shared" si="6"/>
        <v>29</v>
      </c>
      <c r="L32" s="281"/>
      <c r="M32" s="281"/>
      <c r="N32" s="1">
        <f>IF(B32="",0,IF(AND(COUNTIF($B$8:B32,B32)=1,COUNTIF('Picking - Joel'!$B$8:$B$175,B32)=0),1,0))</f>
        <v>0</v>
      </c>
      <c r="O32" s="196">
        <v>0.016898148148148148</v>
      </c>
    </row>
    <row r="33" ht="15.75" customHeight="1">
      <c r="A33" s="291">
        <v>46280.0</v>
      </c>
      <c r="B33" s="1">
        <f t="shared" si="1"/>
        <v>46280</v>
      </c>
      <c r="C33" s="281" t="s">
        <v>841</v>
      </c>
      <c r="D33" s="281" t="s">
        <v>1729</v>
      </c>
      <c r="E33" s="281">
        <v>8.0</v>
      </c>
      <c r="F33" s="281">
        <v>30.0</v>
      </c>
      <c r="G33" s="281">
        <f t="shared" si="2"/>
        <v>36</v>
      </c>
      <c r="H33" s="1">
        <f t="shared" si="3"/>
        <v>0.2666666667</v>
      </c>
      <c r="I33" s="1">
        <f t="shared" si="4"/>
        <v>1.1</v>
      </c>
      <c r="J33" s="1">
        <f t="shared" si="8"/>
        <v>1</v>
      </c>
      <c r="K33" s="1">
        <f t="shared" si="6"/>
        <v>33</v>
      </c>
      <c r="L33" s="281"/>
      <c r="M33" s="281"/>
      <c r="N33" s="1">
        <f>IF(B33="",0,IF(AND(COUNTIF($B$8:B33,B33)=1,COUNTIF('Picking - Joel'!$B$8:$B$175,B33)=0),1,0))</f>
        <v>0</v>
      </c>
      <c r="O33" s="196">
        <v>0.025011574074074075</v>
      </c>
    </row>
    <row r="34" ht="15.75" customHeight="1">
      <c r="A34" s="291">
        <v>46281.0</v>
      </c>
      <c r="B34" s="1">
        <f t="shared" si="1"/>
        <v>46281</v>
      </c>
      <c r="C34" s="281" t="s">
        <v>841</v>
      </c>
      <c r="D34" s="281" t="s">
        <v>1134</v>
      </c>
      <c r="E34" s="281">
        <v>1.0</v>
      </c>
      <c r="F34" s="281">
        <v>4.0</v>
      </c>
      <c r="G34" s="281">
        <f t="shared" si="2"/>
        <v>10</v>
      </c>
      <c r="H34" s="1">
        <f t="shared" si="3"/>
        <v>0.25</v>
      </c>
      <c r="I34" s="1">
        <f t="shared" si="4"/>
        <v>1.1</v>
      </c>
      <c r="J34" s="1">
        <f t="shared" si="8"/>
        <v>1</v>
      </c>
      <c r="K34" s="1">
        <f t="shared" si="6"/>
        <v>4.4</v>
      </c>
      <c r="L34" s="281">
        <v>1.0</v>
      </c>
      <c r="M34" s="281" t="s">
        <v>2154</v>
      </c>
      <c r="N34" s="1">
        <f>IF(B34="",0,IF(AND(COUNTIF($B$8:B34,B34)=1,COUNTIF('Picking - Joel'!$B$8:$B$175,B34)=0),1,0))</f>
        <v>0</v>
      </c>
      <c r="O34" s="196">
        <v>0.007349537037037037</v>
      </c>
    </row>
    <row r="35" ht="15.75" customHeight="1">
      <c r="A35" s="291">
        <v>46281.0</v>
      </c>
      <c r="B35" s="1">
        <f t="shared" si="1"/>
        <v>46281</v>
      </c>
      <c r="C35" s="281" t="s">
        <v>841</v>
      </c>
      <c r="D35" s="281" t="s">
        <v>2156</v>
      </c>
      <c r="E35" s="281">
        <v>1.0</v>
      </c>
      <c r="F35" s="281">
        <v>20.0</v>
      </c>
      <c r="G35" s="281">
        <f t="shared" si="2"/>
        <v>13</v>
      </c>
      <c r="H35" s="1">
        <f t="shared" si="3"/>
        <v>0.05</v>
      </c>
      <c r="I35" s="1">
        <f t="shared" si="4"/>
        <v>0.95</v>
      </c>
      <c r="J35" s="1">
        <f t="shared" si="8"/>
        <v>1</v>
      </c>
      <c r="K35" s="1">
        <f t="shared" si="6"/>
        <v>19</v>
      </c>
      <c r="L35" s="281"/>
      <c r="M35" s="281"/>
      <c r="N35" s="1">
        <f>IF(B35="",0,IF(AND(COUNTIF($B$8:B35,B35)=1,COUNTIF('Picking - Joel'!$B$8:$B$175,B35)=0),1,0))</f>
        <v>0</v>
      </c>
      <c r="O35" s="196">
        <v>0.009409722222222222</v>
      </c>
    </row>
    <row r="36" ht="15.75" customHeight="1">
      <c r="A36" s="291">
        <v>46281.0</v>
      </c>
      <c r="B36" s="1">
        <f t="shared" si="1"/>
        <v>46281</v>
      </c>
      <c r="C36" s="281" t="s">
        <v>841</v>
      </c>
      <c r="D36" s="281" t="s">
        <v>1733</v>
      </c>
      <c r="E36" s="281">
        <v>9.0</v>
      </c>
      <c r="F36" s="281">
        <v>32.0</v>
      </c>
      <c r="G36" s="281">
        <f t="shared" si="2"/>
        <v>43</v>
      </c>
      <c r="H36" s="1">
        <f t="shared" si="3"/>
        <v>0.28125</v>
      </c>
      <c r="I36" s="1">
        <f t="shared" si="4"/>
        <v>1.1</v>
      </c>
      <c r="J36" s="1">
        <f t="shared" si="8"/>
        <v>1</v>
      </c>
      <c r="K36" s="1">
        <f t="shared" si="6"/>
        <v>35.2</v>
      </c>
      <c r="L36" s="281"/>
      <c r="M36" s="281"/>
      <c r="N36" s="1">
        <f>IF(B36="",0,IF(AND(COUNTIF($B$8:B36,B36)=1,COUNTIF('Picking - Joel'!$B$8:$B$175,B36)=0),1,0))</f>
        <v>0</v>
      </c>
      <c r="O36" s="196">
        <v>0.03009259259259259</v>
      </c>
    </row>
    <row r="37" ht="15.75" customHeight="1">
      <c r="A37" s="291">
        <v>46281.0</v>
      </c>
      <c r="B37" s="1">
        <f t="shared" si="1"/>
        <v>46281</v>
      </c>
      <c r="C37" s="281" t="s">
        <v>841</v>
      </c>
      <c r="D37" s="281" t="s">
        <v>2160</v>
      </c>
      <c r="E37" s="281">
        <v>2.0</v>
      </c>
      <c r="F37" s="281">
        <v>31.0</v>
      </c>
      <c r="G37" s="281">
        <f t="shared" si="2"/>
        <v>45</v>
      </c>
      <c r="H37" s="1">
        <f t="shared" si="3"/>
        <v>0.06451612903</v>
      </c>
      <c r="I37" s="1">
        <f t="shared" si="4"/>
        <v>0.95</v>
      </c>
      <c r="J37" s="1">
        <f t="shared" si="8"/>
        <v>1</v>
      </c>
      <c r="K37" s="1">
        <f t="shared" si="6"/>
        <v>29.45</v>
      </c>
      <c r="L37" s="281"/>
      <c r="M37" s="281"/>
      <c r="N37" s="1">
        <f>IF(B37="",0,IF(AND(COUNTIF($B$8:B37,B37)=1,COUNTIF('Picking - Joel'!$B$8:$B$175,B37)=0),1,0))</f>
        <v>0</v>
      </c>
      <c r="O37" s="196">
        <v>0.03155092592592593</v>
      </c>
    </row>
    <row r="38" ht="15.75" customHeight="1">
      <c r="A38" s="291">
        <v>46282.0</v>
      </c>
      <c r="B38" s="1">
        <f t="shared" si="1"/>
        <v>46282</v>
      </c>
      <c r="C38" s="281" t="s">
        <v>841</v>
      </c>
      <c r="D38" s="281" t="s">
        <v>1738</v>
      </c>
      <c r="E38" s="281">
        <v>4.0</v>
      </c>
      <c r="F38" s="281">
        <v>18.0</v>
      </c>
      <c r="G38" s="281">
        <f t="shared" si="2"/>
        <v>25</v>
      </c>
      <c r="H38" s="1">
        <f t="shared" si="3"/>
        <v>0.2222222222</v>
      </c>
      <c r="I38" s="1">
        <f t="shared" si="4"/>
        <v>1.1</v>
      </c>
      <c r="J38" s="1">
        <f t="shared" si="8"/>
        <v>1</v>
      </c>
      <c r="K38" s="1">
        <f t="shared" si="6"/>
        <v>19.8</v>
      </c>
      <c r="L38" s="281"/>
      <c r="M38" s="281"/>
      <c r="N38" s="1">
        <f>IF(B38="",0,IF(AND(COUNTIF($B$8:B38,B38)=1,COUNTIF('Picking - Joel'!$B$8:$B$175,B38)=0),1,0))</f>
        <v>0</v>
      </c>
      <c r="O38" s="196">
        <v>0.017372685185185185</v>
      </c>
    </row>
    <row r="39" ht="15.75" customHeight="1">
      <c r="A39" s="291">
        <v>46282.0</v>
      </c>
      <c r="B39" s="1">
        <f t="shared" si="1"/>
        <v>46282</v>
      </c>
      <c r="C39" s="281" t="s">
        <v>841</v>
      </c>
      <c r="D39" s="281" t="s">
        <v>1740</v>
      </c>
      <c r="E39" s="281">
        <v>8.0</v>
      </c>
      <c r="F39" s="281">
        <v>11.0</v>
      </c>
      <c r="G39" s="281">
        <f t="shared" si="2"/>
        <v>33</v>
      </c>
      <c r="H39" s="1">
        <f t="shared" si="3"/>
        <v>0.7272727273</v>
      </c>
      <c r="I39" s="1">
        <f t="shared" si="4"/>
        <v>1.1</v>
      </c>
      <c r="J39" s="1">
        <f t="shared" si="8"/>
        <v>1</v>
      </c>
      <c r="K39" s="1">
        <f t="shared" si="6"/>
        <v>12.1</v>
      </c>
      <c r="L39" s="281"/>
      <c r="M39" s="281"/>
      <c r="N39" s="1">
        <f>IF(B39="",0,IF(AND(COUNTIF($B$8:B39,B39)=1,COUNTIF('Picking - Joel'!$B$8:$B$175,B39)=0),1,0))</f>
        <v>0</v>
      </c>
      <c r="O39" s="196">
        <v>0.023032407407407408</v>
      </c>
    </row>
    <row r="40" ht="15.75" customHeight="1">
      <c r="A40" s="291">
        <v>46283.0</v>
      </c>
      <c r="B40" s="1">
        <f t="shared" si="1"/>
        <v>46283</v>
      </c>
      <c r="C40" s="281" t="s">
        <v>841</v>
      </c>
      <c r="D40" s="281" t="s">
        <v>2165</v>
      </c>
      <c r="E40" s="281">
        <v>2.0</v>
      </c>
      <c r="F40" s="281">
        <v>32.0</v>
      </c>
      <c r="G40" s="281">
        <f t="shared" si="2"/>
        <v>24</v>
      </c>
      <c r="H40" s="1">
        <f t="shared" si="3"/>
        <v>0.0625</v>
      </c>
      <c r="I40" s="1">
        <f t="shared" si="4"/>
        <v>0.95</v>
      </c>
      <c r="J40" s="1">
        <f t="shared" si="8"/>
        <v>1</v>
      </c>
      <c r="K40" s="1">
        <f t="shared" si="6"/>
        <v>30.4</v>
      </c>
      <c r="L40" s="281">
        <v>1.0</v>
      </c>
      <c r="M40" s="281" t="s">
        <v>2168</v>
      </c>
      <c r="N40" s="1">
        <f>IF(B40="",0,IF(AND(COUNTIF($B$8:B40,B40)=1,COUNTIF('Picking - Joel'!$B$8:$B$175,B40)=0),1,0))</f>
        <v>0</v>
      </c>
      <c r="O40" s="196">
        <v>0.017280092592592593</v>
      </c>
    </row>
    <row r="41" ht="15.75" customHeight="1">
      <c r="A41" s="291">
        <v>46283.0</v>
      </c>
      <c r="B41" s="1">
        <f t="shared" si="1"/>
        <v>46283</v>
      </c>
      <c r="C41" s="281" t="s">
        <v>841</v>
      </c>
      <c r="D41" s="281" t="s">
        <v>2169</v>
      </c>
      <c r="E41" s="281">
        <v>2.0</v>
      </c>
      <c r="F41" s="281">
        <v>44.0</v>
      </c>
      <c r="G41" s="281">
        <f t="shared" si="2"/>
        <v>25</v>
      </c>
      <c r="H41" s="1">
        <f t="shared" si="3"/>
        <v>0.04545454545</v>
      </c>
      <c r="I41" s="1">
        <f t="shared" si="4"/>
        <v>0.85</v>
      </c>
      <c r="J41" s="1">
        <f t="shared" si="8"/>
        <v>1</v>
      </c>
      <c r="K41" s="1">
        <f t="shared" si="6"/>
        <v>37.4</v>
      </c>
      <c r="L41" s="281"/>
      <c r="M41" s="281"/>
      <c r="N41" s="1">
        <f>IF(B41="",0,IF(AND(COUNTIF($B$8:B41,B41)=1,COUNTIF('Picking - Joel'!$B$8:$B$175,B41)=0),1,0))</f>
        <v>0</v>
      </c>
      <c r="O41" s="196">
        <v>0.017569444444444443</v>
      </c>
    </row>
    <row r="42" ht="15.75" customHeight="1">
      <c r="A42" s="291">
        <v>46283.0</v>
      </c>
      <c r="B42" s="1">
        <f t="shared" si="1"/>
        <v>46283</v>
      </c>
      <c r="C42" s="281" t="s">
        <v>841</v>
      </c>
      <c r="D42" s="281" t="s">
        <v>2171</v>
      </c>
      <c r="E42" s="281">
        <v>3.0</v>
      </c>
      <c r="F42" s="281">
        <v>36.0</v>
      </c>
      <c r="G42" s="281">
        <f t="shared" si="2"/>
        <v>51</v>
      </c>
      <c r="H42" s="1">
        <f t="shared" si="3"/>
        <v>0.08333333333</v>
      </c>
      <c r="I42" s="1">
        <f t="shared" si="4"/>
        <v>0.95</v>
      </c>
      <c r="J42" s="1">
        <f t="shared" si="8"/>
        <v>1</v>
      </c>
      <c r="K42" s="1">
        <f t="shared" si="6"/>
        <v>34.2</v>
      </c>
      <c r="L42" s="281"/>
      <c r="M42" s="281"/>
      <c r="N42" s="1">
        <f>IF(B42="",0,IF(AND(COUNTIF($B$8:B42,B42)=1,COUNTIF('Picking - Joel'!$B$8:$B$175,B42)=0),1,0))</f>
        <v>0</v>
      </c>
      <c r="O42" s="196">
        <v>0.03542824074074074</v>
      </c>
    </row>
    <row r="43" ht="15.75" customHeight="1">
      <c r="A43" s="291">
        <v>46286.0</v>
      </c>
      <c r="B43" s="1">
        <f t="shared" si="1"/>
        <v>46286</v>
      </c>
      <c r="C43" s="281" t="s">
        <v>841</v>
      </c>
      <c r="D43" s="281" t="s">
        <v>2175</v>
      </c>
      <c r="E43" s="281">
        <v>3.0</v>
      </c>
      <c r="F43" s="281">
        <v>7.0</v>
      </c>
      <c r="G43" s="281">
        <f t="shared" si="2"/>
        <v>11</v>
      </c>
      <c r="H43" s="1">
        <f t="shared" si="3"/>
        <v>0.4285714286</v>
      </c>
      <c r="I43" s="1">
        <f t="shared" si="4"/>
        <v>1.1</v>
      </c>
      <c r="J43" s="1">
        <f t="shared" si="8"/>
        <v>1</v>
      </c>
      <c r="K43" s="1">
        <f t="shared" si="6"/>
        <v>7.7</v>
      </c>
      <c r="L43" s="281"/>
      <c r="M43" s="281"/>
      <c r="N43" s="1">
        <f>IF(B43="",0,IF(AND(COUNTIF($B$8:B43,B43)=1,COUNTIF('Picking - Joel'!$B$8:$B$175,B43)=0),1,0))</f>
        <v>0</v>
      </c>
      <c r="O43" s="196">
        <v>0.008275462962962964</v>
      </c>
    </row>
    <row r="44" ht="15.75" customHeight="1">
      <c r="A44" s="291">
        <v>46286.0</v>
      </c>
      <c r="B44" s="1">
        <f t="shared" si="1"/>
        <v>46286</v>
      </c>
      <c r="C44" s="281" t="s">
        <v>841</v>
      </c>
      <c r="D44" s="281" t="s">
        <v>1629</v>
      </c>
      <c r="E44" s="281">
        <v>6.0</v>
      </c>
      <c r="F44" s="281">
        <v>12.0</v>
      </c>
      <c r="G44" s="281">
        <f t="shared" si="2"/>
        <v>26</v>
      </c>
      <c r="H44" s="1">
        <f t="shared" si="3"/>
        <v>0.5</v>
      </c>
      <c r="I44" s="1">
        <f t="shared" si="4"/>
        <v>1.1</v>
      </c>
      <c r="J44" s="1">
        <f t="shared" si="8"/>
        <v>1</v>
      </c>
      <c r="K44" s="1">
        <f t="shared" si="6"/>
        <v>13.2</v>
      </c>
      <c r="L44" s="281"/>
      <c r="M44" s="281"/>
      <c r="N44" s="1">
        <f>IF(B44="",0,IF(AND(COUNTIF($B$8:B44,B44)=1,COUNTIF('Picking - Joel'!$B$8:$B$175,B44)=0),1,0))</f>
        <v>0</v>
      </c>
      <c r="O44" s="196">
        <v>0.018506944444444444</v>
      </c>
    </row>
    <row r="45" ht="15.75" customHeight="1">
      <c r="A45" s="291">
        <v>46286.0</v>
      </c>
      <c r="B45" s="1">
        <f t="shared" si="1"/>
        <v>46286</v>
      </c>
      <c r="C45" s="281" t="s">
        <v>841</v>
      </c>
      <c r="D45" s="281" t="s">
        <v>2179</v>
      </c>
      <c r="E45" s="281">
        <v>6.0</v>
      </c>
      <c r="F45" s="281">
        <v>23.0</v>
      </c>
      <c r="G45" s="281">
        <f t="shared" si="2"/>
        <v>46</v>
      </c>
      <c r="H45" s="1">
        <f t="shared" si="3"/>
        <v>0.2608695652</v>
      </c>
      <c r="I45" s="1">
        <f t="shared" si="4"/>
        <v>1.1</v>
      </c>
      <c r="J45" s="1">
        <f t="shared" si="8"/>
        <v>1</v>
      </c>
      <c r="K45" s="1">
        <f t="shared" si="6"/>
        <v>25.3</v>
      </c>
      <c r="L45" s="281"/>
      <c r="M45" s="281"/>
      <c r="N45" s="1">
        <f>IF(B45="",0,IF(AND(COUNTIF($B$8:B45,B45)=1,COUNTIF('Picking - Joel'!$B$8:$B$175,B45)=0),1,0))</f>
        <v>0</v>
      </c>
      <c r="O45" s="196">
        <v>0.03215277777777778</v>
      </c>
    </row>
    <row r="46" ht="15.75" customHeight="1">
      <c r="A46" s="291">
        <v>46288.0</v>
      </c>
      <c r="B46" s="1">
        <f t="shared" si="1"/>
        <v>46288</v>
      </c>
      <c r="C46" s="281" t="s">
        <v>841</v>
      </c>
      <c r="D46" s="281" t="s">
        <v>2180</v>
      </c>
      <c r="E46" s="281">
        <v>2.0</v>
      </c>
      <c r="F46" s="281">
        <v>15.0</v>
      </c>
      <c r="G46" s="281">
        <f t="shared" si="2"/>
        <v>21</v>
      </c>
      <c r="H46" s="1">
        <f t="shared" si="3"/>
        <v>0.1333333333</v>
      </c>
      <c r="I46" s="1">
        <f t="shared" si="4"/>
        <v>1</v>
      </c>
      <c r="J46" s="1">
        <f t="shared" si="8"/>
        <v>1</v>
      </c>
      <c r="K46" s="1">
        <f t="shared" si="6"/>
        <v>15</v>
      </c>
      <c r="L46" s="281"/>
      <c r="M46" s="281"/>
      <c r="N46" s="1">
        <f>IF(B46="",0,IF(AND(COUNTIF($B$8:B46,B46)=1,COUNTIF('Picking - Joel'!$B$8:$B$175,B46)=0),1,0))</f>
        <v>0</v>
      </c>
      <c r="O46" s="196">
        <v>0.015243055555555555</v>
      </c>
    </row>
    <row r="47" ht="15.75" customHeight="1">
      <c r="A47" s="291">
        <v>46288.0</v>
      </c>
      <c r="B47" s="1">
        <f t="shared" si="1"/>
        <v>46288</v>
      </c>
      <c r="C47" s="281" t="s">
        <v>841</v>
      </c>
      <c r="D47" s="281" t="s">
        <v>2184</v>
      </c>
      <c r="E47" s="281">
        <v>7.0</v>
      </c>
      <c r="F47" s="281">
        <v>24.0</v>
      </c>
      <c r="G47" s="281">
        <f t="shared" si="2"/>
        <v>29</v>
      </c>
      <c r="H47" s="1">
        <f t="shared" si="3"/>
        <v>0.2916666667</v>
      </c>
      <c r="I47" s="1">
        <f t="shared" si="4"/>
        <v>1.1</v>
      </c>
      <c r="J47" s="1">
        <f t="shared" si="8"/>
        <v>1</v>
      </c>
      <c r="K47" s="1">
        <f t="shared" si="6"/>
        <v>26.4</v>
      </c>
      <c r="L47" s="281"/>
      <c r="M47" s="281"/>
      <c r="N47" s="1">
        <f>IF(B47="",0,IF(AND(COUNTIF($B$8:B47,B47)=1,COUNTIF('Picking - Joel'!$B$8:$B$175,B47)=0),1,0))</f>
        <v>0</v>
      </c>
      <c r="O47" s="196">
        <v>0.02048611111111111</v>
      </c>
    </row>
    <row r="48" ht="15.75" customHeight="1">
      <c r="A48" s="291">
        <v>46288.0</v>
      </c>
      <c r="B48" s="1">
        <f t="shared" si="1"/>
        <v>46288</v>
      </c>
      <c r="C48" s="281" t="s">
        <v>841</v>
      </c>
      <c r="D48" s="281" t="s">
        <v>2186</v>
      </c>
      <c r="E48" s="281">
        <v>6.0</v>
      </c>
      <c r="F48" s="281">
        <v>39.0</v>
      </c>
      <c r="G48" s="281">
        <f t="shared" si="2"/>
        <v>48</v>
      </c>
      <c r="H48" s="1">
        <f t="shared" si="3"/>
        <v>0.1538461538</v>
      </c>
      <c r="I48" s="1">
        <f t="shared" si="4"/>
        <v>1.05</v>
      </c>
      <c r="J48" s="1">
        <f t="shared" si="8"/>
        <v>1</v>
      </c>
      <c r="K48" s="1">
        <f t="shared" si="6"/>
        <v>40.95</v>
      </c>
      <c r="L48" s="281"/>
      <c r="M48" s="281"/>
      <c r="N48" s="1">
        <f>IF(B48="",0,IF(AND(COUNTIF($B$8:B48,B48)=1,COUNTIF('Picking - Joel'!$B$8:$B$175,B48)=0),1,0))</f>
        <v>0</v>
      </c>
      <c r="O48" s="196">
        <v>0.0337037037037037</v>
      </c>
    </row>
    <row r="49" ht="15.75" customHeight="1">
      <c r="A49" s="291">
        <v>46289.0</v>
      </c>
      <c r="B49" s="1">
        <f t="shared" si="1"/>
        <v>46289</v>
      </c>
      <c r="C49" s="281" t="s">
        <v>841</v>
      </c>
      <c r="D49" s="281" t="s">
        <v>2188</v>
      </c>
      <c r="E49" s="281">
        <v>9.0</v>
      </c>
      <c r="F49" s="281">
        <v>34.0</v>
      </c>
      <c r="G49" s="281">
        <f t="shared" si="2"/>
        <v>44</v>
      </c>
      <c r="H49" s="1">
        <f t="shared" si="3"/>
        <v>0.2647058824</v>
      </c>
      <c r="I49" s="1">
        <f t="shared" si="4"/>
        <v>1.1</v>
      </c>
      <c r="J49" s="1">
        <f t="shared" si="8"/>
        <v>1</v>
      </c>
      <c r="K49" s="1">
        <f t="shared" si="6"/>
        <v>37.4</v>
      </c>
      <c r="L49" s="281"/>
      <c r="M49" s="281"/>
      <c r="N49" s="1">
        <f>IF(B49="",0,IF(AND(COUNTIF($B$8:B49,B49)=1,COUNTIF('Picking - Joel'!$B$8:$B$175,B49)=0),1,0))</f>
        <v>0</v>
      </c>
      <c r="O49" s="196">
        <v>0.031006944444444445</v>
      </c>
    </row>
    <row r="50" ht="15.75" customHeight="1">
      <c r="A50" s="291">
        <v>46289.0</v>
      </c>
      <c r="B50" s="1">
        <f t="shared" si="1"/>
        <v>46289</v>
      </c>
      <c r="C50" s="281" t="s">
        <v>841</v>
      </c>
      <c r="D50" s="281" t="s">
        <v>2191</v>
      </c>
      <c r="E50" s="281">
        <v>9.0</v>
      </c>
      <c r="F50" s="281">
        <v>44.0</v>
      </c>
      <c r="G50" s="281">
        <f t="shared" si="2"/>
        <v>57</v>
      </c>
      <c r="H50" s="1">
        <f t="shared" si="3"/>
        <v>0.2045454545</v>
      </c>
      <c r="I50" s="1">
        <f t="shared" si="4"/>
        <v>1.1</v>
      </c>
      <c r="J50" s="1">
        <f t="shared" si="8"/>
        <v>1</v>
      </c>
      <c r="K50" s="1">
        <f t="shared" si="6"/>
        <v>48.4</v>
      </c>
      <c r="L50" s="281"/>
      <c r="M50" s="281"/>
      <c r="N50" s="1">
        <f>IF(B50="",0,IF(AND(COUNTIF($B$8:B50,B50)=1,COUNTIF('Picking - Joel'!$B$8:$B$175,B50)=0),1,0))</f>
        <v>0</v>
      </c>
      <c r="O50" s="196">
        <v>0.03981481481481482</v>
      </c>
    </row>
    <row r="51" ht="15.75" customHeight="1">
      <c r="A51" s="291">
        <v>46290.0</v>
      </c>
      <c r="B51" s="1">
        <f t="shared" si="1"/>
        <v>46290</v>
      </c>
      <c r="C51" s="281" t="s">
        <v>841</v>
      </c>
      <c r="D51" s="281" t="s">
        <v>2194</v>
      </c>
      <c r="E51" s="281">
        <v>2.0</v>
      </c>
      <c r="F51" s="281">
        <v>2.0</v>
      </c>
      <c r="G51" s="281">
        <f t="shared" si="2"/>
        <v>1</v>
      </c>
      <c r="H51" s="1">
        <f t="shared" si="3"/>
        <v>1</v>
      </c>
      <c r="I51" s="1">
        <f t="shared" si="4"/>
        <v>1.1</v>
      </c>
      <c r="J51" s="1">
        <f t="shared" si="8"/>
        <v>1</v>
      </c>
      <c r="K51" s="1">
        <f t="shared" si="6"/>
        <v>2.2</v>
      </c>
      <c r="L51" s="281"/>
      <c r="M51" s="281"/>
      <c r="N51" s="1">
        <f>IF(B51="",0,IF(AND(COUNTIF($B$8:B51,B51)=1,COUNTIF('Picking - Joel'!$B$8:$B$175,B51)=0),1,0))</f>
        <v>0</v>
      </c>
      <c r="O51" s="196">
        <v>0.0011805555555555556</v>
      </c>
    </row>
    <row r="52" ht="15.75" customHeight="1">
      <c r="A52" s="291">
        <v>46290.0</v>
      </c>
      <c r="B52" s="1">
        <f t="shared" si="1"/>
        <v>46290</v>
      </c>
      <c r="C52" s="281" t="s">
        <v>841</v>
      </c>
      <c r="D52" s="281" t="s">
        <v>2197</v>
      </c>
      <c r="E52" s="281">
        <v>7.0</v>
      </c>
      <c r="F52" s="281">
        <v>45.0</v>
      </c>
      <c r="G52" s="281">
        <f t="shared" si="2"/>
        <v>41</v>
      </c>
      <c r="H52" s="1">
        <f t="shared" si="3"/>
        <v>0.1555555556</v>
      </c>
      <c r="I52" s="1">
        <f t="shared" si="4"/>
        <v>1.05</v>
      </c>
      <c r="J52" s="1">
        <f t="shared" si="8"/>
        <v>1</v>
      </c>
      <c r="K52" s="1">
        <f t="shared" si="6"/>
        <v>47.25</v>
      </c>
      <c r="L52" s="281"/>
      <c r="M52" s="281"/>
      <c r="N52" s="1">
        <f>IF(B52="",0,IF(AND(COUNTIF($B$8:B52,B52)=1,COUNTIF('Picking - Joel'!$B$8:$B$175,B52)=0),1,0))</f>
        <v>0</v>
      </c>
      <c r="O52" s="196">
        <v>0.029097222222222222</v>
      </c>
    </row>
    <row r="53" ht="15.75" customHeight="1">
      <c r="A53" s="291">
        <v>46292.0</v>
      </c>
      <c r="B53" s="1">
        <f t="shared" si="1"/>
        <v>46292</v>
      </c>
      <c r="C53" s="281" t="s">
        <v>841</v>
      </c>
      <c r="D53" s="281" t="s">
        <v>2199</v>
      </c>
      <c r="E53" s="281">
        <v>2.0</v>
      </c>
      <c r="F53" s="281">
        <v>4.0</v>
      </c>
      <c r="G53" s="281">
        <f t="shared" si="2"/>
        <v>15</v>
      </c>
      <c r="H53" s="1">
        <f t="shared" si="3"/>
        <v>0.5</v>
      </c>
      <c r="I53" s="1">
        <f t="shared" si="4"/>
        <v>1.1</v>
      </c>
      <c r="J53" s="1">
        <f t="shared" si="8"/>
        <v>1</v>
      </c>
      <c r="K53" s="1">
        <f t="shared" si="6"/>
        <v>4.4</v>
      </c>
      <c r="L53" s="281"/>
      <c r="M53" s="281"/>
      <c r="N53" s="1">
        <f>IF(B53="",0,IF(AND(COUNTIF($B$8:B53,B53)=1,COUNTIF('Picking - Joel'!$B$8:$B$175,B53)=0),1,0))</f>
        <v>0</v>
      </c>
      <c r="O53" s="196">
        <v>0.010868055555555556</v>
      </c>
    </row>
    <row r="54" ht="15.75" customHeight="1">
      <c r="A54" s="291">
        <v>46292.0</v>
      </c>
      <c r="B54" s="1">
        <f t="shared" si="1"/>
        <v>46292</v>
      </c>
      <c r="C54" s="281" t="s">
        <v>841</v>
      </c>
      <c r="D54" s="281" t="s">
        <v>1898</v>
      </c>
      <c r="E54" s="281">
        <v>4.0</v>
      </c>
      <c r="F54" s="281">
        <v>16.0</v>
      </c>
      <c r="G54" s="281">
        <f t="shared" si="2"/>
        <v>18</v>
      </c>
      <c r="H54" s="1">
        <f t="shared" si="3"/>
        <v>0.25</v>
      </c>
      <c r="I54" s="1">
        <f t="shared" si="4"/>
        <v>1.1</v>
      </c>
      <c r="J54" s="1">
        <f t="shared" si="8"/>
        <v>1</v>
      </c>
      <c r="K54" s="1">
        <f t="shared" si="6"/>
        <v>17.6</v>
      </c>
      <c r="L54" s="281"/>
      <c r="M54" s="281"/>
      <c r="N54" s="1">
        <f>IF(B54="",0,IF(AND(COUNTIF($B$8:B54,B54)=1,COUNTIF('Picking - Joel'!$B$8:$B$175,B54)=0),1,0))</f>
        <v>0</v>
      </c>
      <c r="O54" s="196">
        <v>0.012546296296296297</v>
      </c>
    </row>
    <row r="55" ht="15.75" customHeight="1">
      <c r="A55" s="291">
        <v>46293.0</v>
      </c>
      <c r="B55" s="1">
        <f t="shared" si="1"/>
        <v>46293</v>
      </c>
      <c r="C55" s="281" t="s">
        <v>841</v>
      </c>
      <c r="D55" s="281" t="s">
        <v>1799</v>
      </c>
      <c r="E55" s="281">
        <v>1.0</v>
      </c>
      <c r="F55" s="281">
        <v>1.0</v>
      </c>
      <c r="G55" s="281">
        <f t="shared" si="2"/>
        <v>0</v>
      </c>
      <c r="H55" s="1">
        <f t="shared" si="3"/>
        <v>1</v>
      </c>
      <c r="I55" s="1">
        <f t="shared" si="4"/>
        <v>1.1</v>
      </c>
      <c r="J55" s="1">
        <f t="shared" si="8"/>
        <v>1</v>
      </c>
      <c r="K55" s="1">
        <f t="shared" si="6"/>
        <v>1.1</v>
      </c>
      <c r="L55" s="281"/>
      <c r="M55" s="281"/>
      <c r="N55" s="1">
        <f>IF(B55="",0,IF(AND(COUNTIF($B$8:B55,B55)=1,COUNTIF('Picking - Joel'!$B$8:$B$175,B55)=0),1,0))</f>
        <v>0</v>
      </c>
      <c r="O55" s="196">
        <v>5.787037037037037E-5</v>
      </c>
    </row>
    <row r="56" ht="15.75" customHeight="1">
      <c r="A56" s="291">
        <v>46293.0</v>
      </c>
      <c r="B56" s="1">
        <f t="shared" si="1"/>
        <v>46293</v>
      </c>
      <c r="C56" s="281" t="s">
        <v>841</v>
      </c>
      <c r="D56" s="281" t="s">
        <v>2205</v>
      </c>
      <c r="E56" s="281">
        <v>7.0</v>
      </c>
      <c r="F56" s="281">
        <v>37.0</v>
      </c>
      <c r="G56" s="281">
        <f t="shared" si="2"/>
        <v>39</v>
      </c>
      <c r="H56" s="1">
        <f t="shared" si="3"/>
        <v>0.1891891892</v>
      </c>
      <c r="I56" s="1">
        <f t="shared" si="4"/>
        <v>1.05</v>
      </c>
      <c r="J56" s="1">
        <f t="shared" si="8"/>
        <v>1</v>
      </c>
      <c r="K56" s="1">
        <f t="shared" si="6"/>
        <v>38.85</v>
      </c>
      <c r="L56" s="281"/>
      <c r="M56" s="281"/>
      <c r="N56" s="1">
        <f>IF(B56="",0,IF(AND(COUNTIF($B$8:B56,B56)=1,COUNTIF('Picking - Joel'!$B$8:$B$175,B56)=0),1,0))</f>
        <v>0</v>
      </c>
      <c r="O56" s="196">
        <v>0.02722222222222222</v>
      </c>
    </row>
    <row r="57" ht="15.75" customHeight="1">
      <c r="A57" s="291">
        <v>46293.0</v>
      </c>
      <c r="B57" s="1">
        <f t="shared" si="1"/>
        <v>46293</v>
      </c>
      <c r="C57" s="281" t="s">
        <v>841</v>
      </c>
      <c r="D57" s="281" t="s">
        <v>2208</v>
      </c>
      <c r="E57" s="281">
        <v>5.0</v>
      </c>
      <c r="F57" s="281">
        <v>48.0</v>
      </c>
      <c r="G57" s="281">
        <f t="shared" si="2"/>
        <v>44</v>
      </c>
      <c r="H57" s="1">
        <f t="shared" si="3"/>
        <v>0.1041666667</v>
      </c>
      <c r="I57" s="1">
        <f t="shared" si="4"/>
        <v>1</v>
      </c>
      <c r="J57" s="1">
        <f t="shared" si="8"/>
        <v>1</v>
      </c>
      <c r="K57" s="1">
        <f t="shared" si="6"/>
        <v>48</v>
      </c>
      <c r="L57" s="281"/>
      <c r="M57" s="281"/>
      <c r="N57" s="1">
        <f>IF(B57="",0,IF(AND(COUNTIF($B$8:B57,B57)=1,COUNTIF('Picking - Joel'!$B$8:$B$175,B57)=0),1,0))</f>
        <v>0</v>
      </c>
      <c r="O57" s="196">
        <v>0.030648148148148147</v>
      </c>
    </row>
    <row r="58" ht="15.75" customHeight="1">
      <c r="A58" s="291">
        <v>46294.0</v>
      </c>
      <c r="B58" s="1">
        <f t="shared" si="1"/>
        <v>46294</v>
      </c>
      <c r="C58" s="281" t="s">
        <v>841</v>
      </c>
      <c r="D58" s="281" t="s">
        <v>1195</v>
      </c>
      <c r="E58" s="281">
        <v>1.0</v>
      </c>
      <c r="F58" s="281">
        <v>5.0</v>
      </c>
      <c r="G58" s="281">
        <f t="shared" si="2"/>
        <v>7</v>
      </c>
      <c r="H58" s="1">
        <f t="shared" si="3"/>
        <v>0.2</v>
      </c>
      <c r="I58" s="1">
        <f t="shared" si="4"/>
        <v>1.1</v>
      </c>
      <c r="J58" s="1">
        <f t="shared" si="8"/>
        <v>1</v>
      </c>
      <c r="K58" s="1">
        <f t="shared" si="6"/>
        <v>5.5</v>
      </c>
      <c r="L58" s="281"/>
      <c r="M58" s="281"/>
      <c r="N58" s="1">
        <f>IF(B58="",0,IF(AND(COUNTIF($B$8:B58,B58)=1,COUNTIF('Picking - Joel'!$B$8:$B$175,B58)=0),1,0))</f>
        <v>0</v>
      </c>
      <c r="O58" s="196">
        <v>0.005416666666666667</v>
      </c>
    </row>
    <row r="59" ht="15.75" customHeight="1">
      <c r="A59" s="291">
        <v>46294.0</v>
      </c>
      <c r="B59" s="1">
        <f t="shared" si="1"/>
        <v>46294</v>
      </c>
      <c r="C59" s="281" t="s">
        <v>841</v>
      </c>
      <c r="D59" s="281" t="s">
        <v>2211</v>
      </c>
      <c r="E59" s="281">
        <v>2.0</v>
      </c>
      <c r="F59" s="281">
        <v>7.0</v>
      </c>
      <c r="G59" s="281">
        <f t="shared" si="2"/>
        <v>3</v>
      </c>
      <c r="H59" s="1">
        <f t="shared" si="3"/>
        <v>0.2857142857</v>
      </c>
      <c r="I59" s="1">
        <f t="shared" si="4"/>
        <v>1.1</v>
      </c>
      <c r="J59" s="1">
        <f t="shared" si="8"/>
        <v>1</v>
      </c>
      <c r="K59" s="1">
        <f t="shared" si="6"/>
        <v>7.7</v>
      </c>
      <c r="L59" s="281"/>
      <c r="M59" s="281"/>
      <c r="N59" s="1">
        <f>IF(B59="",0,IF(AND(COUNTIF($B$8:B59,B59)=1,COUNTIF('Picking - Joel'!$B$8:$B$175,B59)=0),1,0))</f>
        <v>0</v>
      </c>
      <c r="O59" s="196">
        <v>0.0026967592592592594</v>
      </c>
    </row>
    <row r="60" ht="15.75" customHeight="1">
      <c r="A60" s="291">
        <v>46294.0</v>
      </c>
      <c r="B60" s="1">
        <f t="shared" si="1"/>
        <v>46294</v>
      </c>
      <c r="C60" s="281" t="s">
        <v>841</v>
      </c>
      <c r="D60" s="281" t="s">
        <v>2214</v>
      </c>
      <c r="E60" s="281">
        <v>5.0</v>
      </c>
      <c r="F60" s="281">
        <v>25.0</v>
      </c>
      <c r="G60" s="281">
        <f t="shared" si="2"/>
        <v>36</v>
      </c>
      <c r="H60" s="1">
        <f t="shared" si="3"/>
        <v>0.2</v>
      </c>
      <c r="I60" s="1">
        <f t="shared" si="4"/>
        <v>1.1</v>
      </c>
      <c r="J60" s="1">
        <f t="shared" si="8"/>
        <v>1</v>
      </c>
      <c r="K60" s="1">
        <f t="shared" si="6"/>
        <v>27.5</v>
      </c>
      <c r="L60" s="281"/>
      <c r="M60" s="281"/>
      <c r="N60" s="1">
        <f>IF(B60="",0,IF(AND(COUNTIF($B$8:B60,B60)=1,COUNTIF('Picking - Joel'!$B$8:$B$175,B60)=0),1,0))</f>
        <v>0</v>
      </c>
      <c r="O60" s="196">
        <v>0.025578703703703704</v>
      </c>
    </row>
    <row r="61" ht="15.75" customHeight="1">
      <c r="A61" s="291">
        <v>46294.0</v>
      </c>
      <c r="B61" s="1">
        <f t="shared" si="1"/>
        <v>46294</v>
      </c>
      <c r="C61" s="281" t="s">
        <v>841</v>
      </c>
      <c r="D61" s="281" t="s">
        <v>2216</v>
      </c>
      <c r="E61" s="281">
        <v>2.0</v>
      </c>
      <c r="F61" s="281">
        <v>11.0</v>
      </c>
      <c r="G61" s="281">
        <f t="shared" si="2"/>
        <v>13</v>
      </c>
      <c r="H61" s="1">
        <f t="shared" si="3"/>
        <v>0.1818181818</v>
      </c>
      <c r="I61" s="1">
        <f t="shared" si="4"/>
        <v>1.05</v>
      </c>
      <c r="J61" s="1">
        <f t="shared" si="8"/>
        <v>1</v>
      </c>
      <c r="K61" s="1">
        <f t="shared" si="6"/>
        <v>11.55</v>
      </c>
      <c r="L61" s="281"/>
      <c r="M61" s="281"/>
      <c r="N61" s="1">
        <f>IF(B61="",0,IF(AND(COUNTIF($B$8:B61,B61)=1,COUNTIF('Picking - Joel'!$B$8:$B$175,B61)=0),1,0))</f>
        <v>0</v>
      </c>
      <c r="O61" s="196">
        <v>0.009398148148148149</v>
      </c>
    </row>
    <row r="62" ht="15.75" customHeight="1">
      <c r="A62" s="291">
        <v>46295.0</v>
      </c>
      <c r="B62" s="1">
        <f t="shared" si="1"/>
        <v>46295</v>
      </c>
      <c r="C62" s="281" t="s">
        <v>841</v>
      </c>
      <c r="D62" s="281" t="s">
        <v>2218</v>
      </c>
      <c r="E62" s="281">
        <v>4.0</v>
      </c>
      <c r="F62" s="281">
        <v>30.0</v>
      </c>
      <c r="G62" s="281">
        <f t="shared" si="2"/>
        <v>20</v>
      </c>
      <c r="H62" s="1">
        <f t="shared" si="3"/>
        <v>0.1333333333</v>
      </c>
      <c r="I62" s="1">
        <f t="shared" si="4"/>
        <v>1</v>
      </c>
      <c r="J62" s="1">
        <f t="shared" si="8"/>
        <v>1</v>
      </c>
      <c r="K62" s="1">
        <f t="shared" si="6"/>
        <v>30</v>
      </c>
      <c r="L62" s="281"/>
      <c r="M62" s="281"/>
      <c r="N62" s="1">
        <f>IF(B62="",0,IF(AND(COUNTIF($B$8:B62,B62)=1,COUNTIF('Picking - Joel'!$B$8:$B$175,B62)=0),1,0))</f>
        <v>0</v>
      </c>
      <c r="O62" s="196">
        <v>0.014085648148148147</v>
      </c>
    </row>
    <row r="63" ht="15.75" customHeight="1">
      <c r="A63" s="291">
        <v>46295.0</v>
      </c>
      <c r="B63" s="1">
        <f t="shared" si="1"/>
        <v>46295</v>
      </c>
      <c r="C63" s="281" t="s">
        <v>841</v>
      </c>
      <c r="D63" s="281" t="s">
        <v>2220</v>
      </c>
      <c r="E63" s="281">
        <v>3.0</v>
      </c>
      <c r="F63" s="281">
        <v>40.0</v>
      </c>
      <c r="G63" s="281">
        <f t="shared" si="2"/>
        <v>41</v>
      </c>
      <c r="H63" s="1">
        <f t="shared" si="3"/>
        <v>0.075</v>
      </c>
      <c r="I63" s="1">
        <f t="shared" si="4"/>
        <v>0.95</v>
      </c>
      <c r="J63" s="1">
        <f t="shared" si="8"/>
        <v>1</v>
      </c>
      <c r="K63" s="1">
        <f t="shared" si="6"/>
        <v>38</v>
      </c>
      <c r="L63" s="281"/>
      <c r="M63" s="281"/>
      <c r="N63" s="1">
        <f>IF(B63="",0,IF(AND(COUNTIF($B$8:B63,B63)=1,COUNTIF('Picking - Joel'!$B$8:$B$175,B63)=0),1,0))</f>
        <v>0</v>
      </c>
      <c r="O63" s="196">
        <v>0.02908564814814815</v>
      </c>
    </row>
    <row r="64" ht="15.75" customHeight="1">
      <c r="A64" s="291">
        <v>46295.0</v>
      </c>
      <c r="B64" s="1">
        <f t="shared" si="1"/>
        <v>46295</v>
      </c>
      <c r="C64" s="281" t="s">
        <v>841</v>
      </c>
      <c r="D64" s="281" t="s">
        <v>2222</v>
      </c>
      <c r="E64" s="281">
        <v>2.0</v>
      </c>
      <c r="F64" s="281">
        <v>22.0</v>
      </c>
      <c r="G64" s="281">
        <f t="shared" si="2"/>
        <v>9</v>
      </c>
      <c r="H64" s="1">
        <f t="shared" si="3"/>
        <v>0.09090909091</v>
      </c>
      <c r="I64" s="1">
        <f t="shared" si="4"/>
        <v>0.95</v>
      </c>
      <c r="J64" s="1">
        <f t="shared" si="8"/>
        <v>1</v>
      </c>
      <c r="K64" s="1">
        <f t="shared" si="6"/>
        <v>20.9</v>
      </c>
      <c r="L64" s="281"/>
      <c r="M64" s="281"/>
      <c r="N64" s="1">
        <f>IF(B64="",0,IF(AND(COUNTIF($B$8:B64,B64)=1,COUNTIF('Picking - Joel'!$B$8:$B$175,B64)=0),1,0))</f>
        <v>0</v>
      </c>
      <c r="O64" s="196">
        <v>0.006469907407407408</v>
      </c>
    </row>
    <row r="65" ht="15.75" customHeight="1">
      <c r="A65" s="281"/>
      <c r="B65" s="1" t="str">
        <f t="shared" si="1"/>
        <v/>
      </c>
      <c r="C65" s="281"/>
      <c r="D65" s="281"/>
      <c r="E65" s="281"/>
      <c r="F65" s="281"/>
      <c r="G65" s="281">
        <f t="shared" si="2"/>
        <v>0</v>
      </c>
      <c r="H65" s="1" t="str">
        <f t="shared" si="3"/>
        <v/>
      </c>
      <c r="I65" s="1" t="str">
        <f t="shared" si="4"/>
        <v/>
      </c>
      <c r="J65" s="1" t="str">
        <f t="shared" si="8"/>
        <v/>
      </c>
      <c r="K65" s="1">
        <f t="shared" si="6"/>
        <v>0</v>
      </c>
      <c r="L65" s="281"/>
      <c r="M65" s="281"/>
      <c r="N65" s="1">
        <f>IF(B65="",0,IF(AND(COUNTIF($B$8:B65,B65)=1,COUNTIF('Picking - Joel'!$B$8:$B$175,B65)=0),1,0))</f>
        <v>0</v>
      </c>
    </row>
    <row r="66" ht="15.75" customHeight="1">
      <c r="A66" s="281"/>
      <c r="B66" s="1" t="str">
        <f t="shared" si="1"/>
        <v/>
      </c>
      <c r="C66" s="281"/>
      <c r="D66" s="281"/>
      <c r="E66" s="281"/>
      <c r="F66" s="281"/>
      <c r="G66" s="281">
        <f t="shared" si="2"/>
        <v>0</v>
      </c>
      <c r="H66" s="1" t="str">
        <f t="shared" si="3"/>
        <v/>
      </c>
      <c r="I66" s="1" t="str">
        <f t="shared" si="4"/>
        <v/>
      </c>
      <c r="J66" s="1" t="str">
        <f t="shared" si="8"/>
        <v/>
      </c>
      <c r="K66" s="1">
        <f t="shared" si="6"/>
        <v>0</v>
      </c>
      <c r="L66" s="281"/>
      <c r="M66" s="281"/>
      <c r="N66" s="1">
        <f>IF(B66="",0,IF(AND(COUNTIF($B$8:B66,B66)=1,COUNTIF('Picking - Joel'!$B$8:$B$175,B66)=0),1,0))</f>
        <v>0</v>
      </c>
    </row>
    <row r="67" ht="15.75" customHeight="1">
      <c r="A67" s="281"/>
      <c r="B67" s="1" t="str">
        <f t="shared" si="1"/>
        <v/>
      </c>
      <c r="C67" s="281"/>
      <c r="D67" s="281"/>
      <c r="E67" s="281"/>
      <c r="F67" s="281"/>
      <c r="G67" s="281">
        <f t="shared" si="2"/>
        <v>0</v>
      </c>
      <c r="H67" s="1" t="str">
        <f t="shared" si="3"/>
        <v/>
      </c>
      <c r="I67" s="1" t="str">
        <f t="shared" si="4"/>
        <v/>
      </c>
      <c r="J67" s="1" t="str">
        <f t="shared" si="8"/>
        <v/>
      </c>
      <c r="K67" s="1">
        <f t="shared" si="6"/>
        <v>0</v>
      </c>
      <c r="L67" s="281"/>
      <c r="M67" s="281"/>
      <c r="N67" s="1">
        <f>IF(B67="",0,IF(AND(COUNTIF($B$8:B67,B67)=1,COUNTIF('Picking - Joel'!$B$8:$B$175,B67)=0),1,0))</f>
        <v>0</v>
      </c>
    </row>
    <row r="68" ht="15.75" customHeight="1">
      <c r="A68" s="281"/>
      <c r="B68" s="1" t="str">
        <f t="shared" si="1"/>
        <v/>
      </c>
      <c r="C68" s="281"/>
      <c r="D68" s="281"/>
      <c r="E68" s="281"/>
      <c r="F68" s="281"/>
      <c r="G68" s="281">
        <f t="shared" si="2"/>
        <v>0</v>
      </c>
      <c r="H68" s="1" t="str">
        <f t="shared" si="3"/>
        <v/>
      </c>
      <c r="I68" s="1" t="str">
        <f t="shared" si="4"/>
        <v/>
      </c>
      <c r="J68" s="1" t="str">
        <f t="shared" si="8"/>
        <v/>
      </c>
      <c r="K68" s="1">
        <f t="shared" si="6"/>
        <v>0</v>
      </c>
      <c r="L68" s="281"/>
      <c r="M68" s="281"/>
      <c r="N68" s="1">
        <f>IF(B68="",0,IF(AND(COUNTIF($B$8:B68,B68)=1,COUNTIF('Picking - Joel'!$B$8:$B$175,B68)=0),1,0))</f>
        <v>0</v>
      </c>
    </row>
    <row r="69" ht="15.75" customHeight="1">
      <c r="A69" s="281"/>
      <c r="B69" s="1" t="str">
        <f t="shared" si="1"/>
        <v/>
      </c>
      <c r="C69" s="281"/>
      <c r="D69" s="281"/>
      <c r="E69" s="281"/>
      <c r="F69" s="281"/>
      <c r="G69" s="281">
        <f t="shared" si="2"/>
        <v>0</v>
      </c>
      <c r="H69" s="1" t="str">
        <f t="shared" si="3"/>
        <v/>
      </c>
      <c r="I69" s="1" t="str">
        <f t="shared" si="4"/>
        <v/>
      </c>
      <c r="J69" s="1" t="str">
        <f t="shared" si="8"/>
        <v/>
      </c>
      <c r="K69" s="1">
        <f t="shared" si="6"/>
        <v>0</v>
      </c>
      <c r="L69" s="281"/>
      <c r="M69" s="281"/>
      <c r="N69" s="1">
        <f>IF(B69="",0,IF(AND(COUNTIF($B$8:B69,B69)=1,COUNTIF('Picking - Joel'!$B$8:$B$175,B69)=0),1,0))</f>
        <v>0</v>
      </c>
    </row>
    <row r="70" ht="15.75" customHeight="1">
      <c r="A70" s="281"/>
      <c r="B70" s="1" t="str">
        <f t="shared" si="1"/>
        <v/>
      </c>
      <c r="C70" s="281"/>
      <c r="D70" s="281"/>
      <c r="E70" s="281"/>
      <c r="F70" s="281"/>
      <c r="G70" s="281">
        <f t="shared" si="2"/>
        <v>0</v>
      </c>
      <c r="H70" s="1" t="str">
        <f t="shared" si="3"/>
        <v/>
      </c>
      <c r="I70" s="1" t="str">
        <f t="shared" si="4"/>
        <v/>
      </c>
      <c r="J70" s="1" t="str">
        <f t="shared" si="8"/>
        <v/>
      </c>
      <c r="K70" s="1">
        <f t="shared" si="6"/>
        <v>0</v>
      </c>
      <c r="L70" s="281"/>
      <c r="M70" s="281"/>
      <c r="N70" s="1">
        <f>IF(B70="",0,IF(AND(COUNTIF($B$8:B70,B70)=1,COUNTIF('Picking - Joel'!$B$8:$B$175,B70)=0),1,0))</f>
        <v>0</v>
      </c>
    </row>
    <row r="71" ht="15.75" customHeight="1">
      <c r="A71" s="281"/>
      <c r="B71" s="1" t="str">
        <f t="shared" si="1"/>
        <v/>
      </c>
      <c r="C71" s="281"/>
      <c r="D71" s="281"/>
      <c r="E71" s="281"/>
      <c r="F71" s="281"/>
      <c r="G71" s="281">
        <f t="shared" si="2"/>
        <v>0</v>
      </c>
      <c r="H71" s="1" t="str">
        <f t="shared" si="3"/>
        <v/>
      </c>
      <c r="I71" s="1" t="str">
        <f t="shared" si="4"/>
        <v/>
      </c>
      <c r="J71" s="1" t="str">
        <f t="shared" si="8"/>
        <v/>
      </c>
      <c r="K71" s="1">
        <f t="shared" si="6"/>
        <v>0</v>
      </c>
      <c r="L71" s="281"/>
      <c r="M71" s="281"/>
      <c r="N71" s="1">
        <f>IF(B71="",0,IF(AND(COUNTIF($B$8:B71,B71)=1,COUNTIF('Picking - Joel'!$B$8:$B$175,B71)=0),1,0))</f>
        <v>0</v>
      </c>
    </row>
    <row r="72" ht="15.75" customHeight="1">
      <c r="A72" s="281"/>
      <c r="B72" s="1" t="str">
        <f t="shared" si="1"/>
        <v/>
      </c>
      <c r="C72" s="281"/>
      <c r="D72" s="281"/>
      <c r="E72" s="281"/>
      <c r="F72" s="281"/>
      <c r="G72" s="281">
        <f t="shared" si="2"/>
        <v>0</v>
      </c>
      <c r="H72" s="1" t="str">
        <f t="shared" si="3"/>
        <v/>
      </c>
      <c r="I72" s="1" t="str">
        <f t="shared" si="4"/>
        <v/>
      </c>
      <c r="J72" s="1" t="str">
        <f t="shared" si="8"/>
        <v/>
      </c>
      <c r="K72" s="1">
        <f t="shared" si="6"/>
        <v>0</v>
      </c>
      <c r="L72" s="281"/>
      <c r="M72" s="281"/>
      <c r="N72" s="1">
        <f>IF(B72="",0,IF(AND(COUNTIF($B$8:B72,B72)=1,COUNTIF('Picking - Joel'!$B$8:$B$175,B72)=0),1,0))</f>
        <v>0</v>
      </c>
    </row>
    <row r="73" ht="15.75" customHeight="1">
      <c r="A73" s="281"/>
      <c r="B73" s="1" t="str">
        <f t="shared" si="1"/>
        <v/>
      </c>
      <c r="C73" s="281"/>
      <c r="D73" s="281"/>
      <c r="E73" s="281"/>
      <c r="F73" s="281"/>
      <c r="G73" s="281">
        <f t="shared" si="2"/>
        <v>0</v>
      </c>
      <c r="H73" s="1" t="str">
        <f t="shared" si="3"/>
        <v/>
      </c>
      <c r="I73" s="1" t="str">
        <f t="shared" si="4"/>
        <v/>
      </c>
      <c r="J73" s="1" t="str">
        <f t="shared" si="8"/>
        <v/>
      </c>
      <c r="K73" s="1">
        <f t="shared" si="6"/>
        <v>0</v>
      </c>
      <c r="L73" s="281"/>
      <c r="M73" s="281"/>
      <c r="N73" s="1">
        <f>IF(B73="",0,IF(AND(COUNTIF($B$8:B73,B73)=1,COUNTIF('Picking - Joel'!$B$8:$B$175,B73)=0),1,0))</f>
        <v>0</v>
      </c>
    </row>
    <row r="74" ht="15.75" customHeight="1">
      <c r="A74" s="281"/>
      <c r="B74" s="1" t="str">
        <f t="shared" si="1"/>
        <v/>
      </c>
      <c r="C74" s="281"/>
      <c r="D74" s="281"/>
      <c r="E74" s="281"/>
      <c r="F74" s="281"/>
      <c r="G74" s="281">
        <f t="shared" si="2"/>
        <v>0</v>
      </c>
      <c r="H74" s="1" t="str">
        <f t="shared" si="3"/>
        <v/>
      </c>
      <c r="I74" s="1" t="str">
        <f t="shared" si="4"/>
        <v/>
      </c>
      <c r="J74" s="1" t="str">
        <f t="shared" si="8"/>
        <v/>
      </c>
      <c r="K74" s="1">
        <f t="shared" si="6"/>
        <v>0</v>
      </c>
      <c r="L74" s="281"/>
      <c r="M74" s="281"/>
      <c r="N74" s="1">
        <f>IF(B74="",0,IF(AND(COUNTIF($B$8:B74,B74)=1,COUNTIF('Picking - Joel'!$B$8:$B$175,B74)=0),1,0))</f>
        <v>0</v>
      </c>
    </row>
    <row r="75" ht="15.75" customHeight="1">
      <c r="A75" s="281"/>
      <c r="B75" s="1" t="str">
        <f t="shared" si="1"/>
        <v/>
      </c>
      <c r="C75" s="281"/>
      <c r="D75" s="281"/>
      <c r="E75" s="281"/>
      <c r="F75" s="281"/>
      <c r="G75" s="281">
        <f t="shared" si="2"/>
        <v>0</v>
      </c>
      <c r="H75" s="1" t="str">
        <f t="shared" si="3"/>
        <v/>
      </c>
      <c r="I75" s="1" t="str">
        <f t="shared" si="4"/>
        <v/>
      </c>
      <c r="J75" s="1" t="str">
        <f t="shared" si="8"/>
        <v/>
      </c>
      <c r="K75" s="1">
        <f t="shared" si="6"/>
        <v>0</v>
      </c>
      <c r="L75" s="281"/>
      <c r="M75" s="281"/>
      <c r="N75" s="1">
        <f>IF(B75="",0,IF(AND(COUNTIF($B$8:B75,B75)=1,COUNTIF('Picking - Joel'!$B$8:$B$175,B75)=0),1,0))</f>
        <v>0</v>
      </c>
    </row>
    <row r="76" ht="15.75" customHeight="1">
      <c r="A76" s="281"/>
      <c r="B76" s="1" t="str">
        <f t="shared" si="1"/>
        <v/>
      </c>
      <c r="C76" s="281"/>
      <c r="D76" s="281"/>
      <c r="E76" s="281"/>
      <c r="F76" s="281"/>
      <c r="G76" s="281">
        <f t="shared" si="2"/>
        <v>0</v>
      </c>
      <c r="H76" s="1" t="str">
        <f t="shared" si="3"/>
        <v/>
      </c>
      <c r="I76" s="1" t="str">
        <f t="shared" si="4"/>
        <v/>
      </c>
      <c r="J76" s="1" t="str">
        <f t="shared" si="8"/>
        <v/>
      </c>
      <c r="K76" s="1">
        <f t="shared" si="6"/>
        <v>0</v>
      </c>
      <c r="L76" s="281"/>
      <c r="M76" s="281"/>
      <c r="N76" s="1">
        <f>IF(B76="",0,IF(AND(COUNTIF($B$8:B76,B76)=1,COUNTIF('Picking - Joel'!$B$8:$B$175,B76)=0),1,0))</f>
        <v>0</v>
      </c>
    </row>
    <row r="77" ht="15.75" customHeight="1">
      <c r="A77" s="281"/>
      <c r="B77" s="1" t="str">
        <f t="shared" si="1"/>
        <v/>
      </c>
      <c r="C77" s="281"/>
      <c r="D77" s="281"/>
      <c r="E77" s="281"/>
      <c r="F77" s="281"/>
      <c r="G77" s="281">
        <f t="shared" si="2"/>
        <v>0</v>
      </c>
      <c r="H77" s="1" t="str">
        <f t="shared" si="3"/>
        <v/>
      </c>
      <c r="I77" s="1" t="str">
        <f t="shared" si="4"/>
        <v/>
      </c>
      <c r="J77" s="1" t="str">
        <f t="shared" si="8"/>
        <v/>
      </c>
      <c r="K77" s="1">
        <f t="shared" si="6"/>
        <v>0</v>
      </c>
      <c r="L77" s="281"/>
      <c r="M77" s="281"/>
      <c r="N77" s="1">
        <f>IF(B77="",0,IF(AND(COUNTIF($B$8:B77,B77)=1,COUNTIF('Picking - Joel'!$B$8:$B$175,B77)=0),1,0))</f>
        <v>0</v>
      </c>
    </row>
    <row r="78" ht="15.75" customHeight="1">
      <c r="A78" s="281"/>
      <c r="B78" s="1" t="str">
        <f t="shared" si="1"/>
        <v/>
      </c>
      <c r="C78" s="281"/>
      <c r="D78" s="281"/>
      <c r="E78" s="281"/>
      <c r="F78" s="281"/>
      <c r="G78" s="281">
        <f t="shared" si="2"/>
        <v>0</v>
      </c>
      <c r="H78" s="1" t="str">
        <f t="shared" si="3"/>
        <v/>
      </c>
      <c r="I78" s="1" t="str">
        <f t="shared" si="4"/>
        <v/>
      </c>
      <c r="J78" s="1" t="str">
        <f t="shared" si="8"/>
        <v/>
      </c>
      <c r="K78" s="1">
        <f t="shared" si="6"/>
        <v>0</v>
      </c>
      <c r="L78" s="281"/>
      <c r="M78" s="281"/>
      <c r="N78" s="1">
        <f>IF(B78="",0,IF(AND(COUNTIF($B$8:B78,B78)=1,COUNTIF('Picking - Joel'!$B$8:$B$175,B78)=0),1,0))</f>
        <v>0</v>
      </c>
    </row>
    <row r="79" ht="15.75" customHeight="1">
      <c r="A79" s="281"/>
      <c r="B79" s="1" t="str">
        <f t="shared" si="1"/>
        <v/>
      </c>
      <c r="C79" s="281"/>
      <c r="D79" s="281"/>
      <c r="E79" s="281"/>
      <c r="F79" s="281"/>
      <c r="G79" s="281">
        <f t="shared" si="2"/>
        <v>0</v>
      </c>
      <c r="H79" s="1" t="str">
        <f t="shared" si="3"/>
        <v/>
      </c>
      <c r="I79" s="1" t="str">
        <f t="shared" si="4"/>
        <v/>
      </c>
      <c r="J79" s="1" t="str">
        <f t="shared" si="8"/>
        <v/>
      </c>
      <c r="K79" s="1">
        <f t="shared" si="6"/>
        <v>0</v>
      </c>
      <c r="L79" s="281"/>
      <c r="M79" s="281"/>
      <c r="N79" s="1">
        <f>IF(B79="",0,IF(AND(COUNTIF($B$8:B79,B79)=1,COUNTIF('Picking - Joel'!$B$8:$B$175,B79)=0),1,0))</f>
        <v>0</v>
      </c>
    </row>
    <row r="80" ht="15.75" customHeight="1">
      <c r="A80" s="281"/>
      <c r="B80" s="1" t="str">
        <f t="shared" si="1"/>
        <v/>
      </c>
      <c r="C80" s="281"/>
      <c r="D80" s="281"/>
      <c r="E80" s="281"/>
      <c r="F80" s="281"/>
      <c r="G80" s="281">
        <f t="shared" si="2"/>
        <v>0</v>
      </c>
      <c r="H80" s="1" t="str">
        <f t="shared" si="3"/>
        <v/>
      </c>
      <c r="I80" s="1" t="str">
        <f t="shared" si="4"/>
        <v/>
      </c>
      <c r="J80" s="1" t="str">
        <f t="shared" si="8"/>
        <v/>
      </c>
      <c r="K80" s="1">
        <f t="shared" si="6"/>
        <v>0</v>
      </c>
      <c r="L80" s="281"/>
      <c r="M80" s="281"/>
      <c r="N80" s="1">
        <f>IF(B80="",0,IF(AND(COUNTIF($B$8:B80,B80)=1,COUNTIF('Picking - Joel'!$B$8:$B$175,B80)=0),1,0))</f>
        <v>0</v>
      </c>
    </row>
    <row r="81" ht="15.75" customHeight="1">
      <c r="A81" s="281"/>
      <c r="B81" s="1" t="str">
        <f t="shared" si="1"/>
        <v/>
      </c>
      <c r="C81" s="281"/>
      <c r="D81" s="281"/>
      <c r="E81" s="281"/>
      <c r="F81" s="281"/>
      <c r="G81" s="281">
        <f t="shared" si="2"/>
        <v>0</v>
      </c>
      <c r="H81" s="1" t="str">
        <f t="shared" si="3"/>
        <v/>
      </c>
      <c r="I81" s="1" t="str">
        <f t="shared" si="4"/>
        <v/>
      </c>
      <c r="J81" s="1" t="str">
        <f t="shared" si="8"/>
        <v/>
      </c>
      <c r="K81" s="1">
        <f t="shared" si="6"/>
        <v>0</v>
      </c>
      <c r="L81" s="281"/>
      <c r="M81" s="281"/>
      <c r="N81" s="1">
        <f>IF(B81="",0,IF(AND(COUNTIF($B$8:B81,B81)=1,COUNTIF('Picking - Joel'!$B$8:$B$175,B81)=0),1,0))</f>
        <v>0</v>
      </c>
    </row>
    <row r="82" ht="15.75" customHeight="1">
      <c r="A82" s="281"/>
      <c r="B82" s="1" t="str">
        <f t="shared" si="1"/>
        <v/>
      </c>
      <c r="C82" s="281"/>
      <c r="D82" s="281"/>
      <c r="E82" s="281"/>
      <c r="F82" s="281"/>
      <c r="G82" s="281">
        <f t="shared" si="2"/>
        <v>0</v>
      </c>
      <c r="H82" s="1" t="str">
        <f t="shared" si="3"/>
        <v/>
      </c>
      <c r="I82" s="1" t="str">
        <f t="shared" si="4"/>
        <v/>
      </c>
      <c r="J82" s="1" t="str">
        <f t="shared" si="8"/>
        <v/>
      </c>
      <c r="K82" s="1">
        <f t="shared" si="6"/>
        <v>0</v>
      </c>
      <c r="L82" s="281"/>
      <c r="M82" s="281"/>
      <c r="N82" s="1">
        <f>IF(B82="",0,IF(AND(COUNTIF($B$8:B82,B82)=1,COUNTIF('Picking - Joel'!$B$8:$B$175,B82)=0),1,0))</f>
        <v>0</v>
      </c>
    </row>
    <row r="83" ht="15.75" customHeight="1">
      <c r="A83" s="281"/>
      <c r="B83" s="1" t="str">
        <f t="shared" si="1"/>
        <v/>
      </c>
      <c r="C83" s="281"/>
      <c r="D83" s="281"/>
      <c r="E83" s="281"/>
      <c r="F83" s="281"/>
      <c r="G83" s="281">
        <f t="shared" si="2"/>
        <v>0</v>
      </c>
      <c r="H83" s="1" t="str">
        <f t="shared" si="3"/>
        <v/>
      </c>
      <c r="I83" s="1" t="str">
        <f t="shared" si="4"/>
        <v/>
      </c>
      <c r="J83" s="1" t="str">
        <f t="shared" si="8"/>
        <v/>
      </c>
      <c r="K83" s="1">
        <f t="shared" si="6"/>
        <v>0</v>
      </c>
      <c r="L83" s="281"/>
      <c r="M83" s="281"/>
      <c r="N83" s="1">
        <f>IF(B83="",0,IF(AND(COUNTIF($B$8:B83,B83)=1,COUNTIF('Picking - Joel'!$B$8:$B$175,B83)=0),1,0))</f>
        <v>0</v>
      </c>
    </row>
    <row r="84" ht="15.75" customHeight="1">
      <c r="A84" s="281"/>
      <c r="B84" s="1" t="str">
        <f t="shared" si="1"/>
        <v/>
      </c>
      <c r="C84" s="281"/>
      <c r="D84" s="281"/>
      <c r="E84" s="281"/>
      <c r="F84" s="281"/>
      <c r="G84" s="281">
        <f t="shared" si="2"/>
        <v>0</v>
      </c>
      <c r="H84" s="1" t="str">
        <f t="shared" si="3"/>
        <v/>
      </c>
      <c r="I84" s="1" t="str">
        <f t="shared" si="4"/>
        <v/>
      </c>
      <c r="J84" s="1" t="str">
        <f t="shared" si="8"/>
        <v/>
      </c>
      <c r="K84" s="1">
        <f t="shared" si="6"/>
        <v>0</v>
      </c>
      <c r="L84" s="281"/>
      <c r="M84" s="281"/>
      <c r="N84" s="1">
        <f>IF(B84="",0,IF(AND(COUNTIF($B$8:B84,B84)=1,COUNTIF('Picking - Joel'!$B$8:$B$175,B84)=0),1,0))</f>
        <v>0</v>
      </c>
    </row>
    <row r="85" ht="15.75" customHeight="1">
      <c r="A85" s="281"/>
      <c r="B85" s="1" t="str">
        <f t="shared" si="1"/>
        <v/>
      </c>
      <c r="C85" s="281"/>
      <c r="D85" s="281"/>
      <c r="E85" s="281"/>
      <c r="F85" s="281"/>
      <c r="G85" s="281">
        <f t="shared" si="2"/>
        <v>0</v>
      </c>
      <c r="H85" s="1" t="str">
        <f t="shared" si="3"/>
        <v/>
      </c>
      <c r="I85" s="1" t="str">
        <f t="shared" si="4"/>
        <v/>
      </c>
      <c r="J85" s="1" t="str">
        <f t="shared" si="8"/>
        <v/>
      </c>
      <c r="K85" s="1">
        <f t="shared" si="6"/>
        <v>0</v>
      </c>
      <c r="L85" s="281"/>
      <c r="M85" s="281"/>
      <c r="N85" s="1">
        <f>IF(B85="",0,IF(AND(COUNTIF($B$8:B85,B85)=1,COUNTIF('Picking - Joel'!$B$8:$B$175,B85)=0),1,0))</f>
        <v>0</v>
      </c>
    </row>
    <row r="86" ht="15.75" customHeight="1">
      <c r="A86" s="281"/>
      <c r="B86" s="1" t="str">
        <f t="shared" si="1"/>
        <v/>
      </c>
      <c r="C86" s="281"/>
      <c r="D86" s="281"/>
      <c r="E86" s="281"/>
      <c r="F86" s="281"/>
      <c r="G86" s="281">
        <f t="shared" si="2"/>
        <v>0</v>
      </c>
      <c r="H86" s="1" t="str">
        <f t="shared" si="3"/>
        <v/>
      </c>
      <c r="I86" s="1" t="str">
        <f t="shared" si="4"/>
        <v/>
      </c>
      <c r="J86" s="1" t="str">
        <f t="shared" si="8"/>
        <v/>
      </c>
      <c r="K86" s="1">
        <f t="shared" si="6"/>
        <v>0</v>
      </c>
      <c r="L86" s="281"/>
      <c r="M86" s="281"/>
      <c r="N86" s="1">
        <f>IF(B86="",0,IF(AND(COUNTIF($B$8:B86,B86)=1,COUNTIF('Picking - Joel'!$B$8:$B$175,B86)=0),1,0))</f>
        <v>0</v>
      </c>
    </row>
    <row r="87" ht="15.75" customHeight="1">
      <c r="A87" s="281"/>
      <c r="B87" s="1" t="str">
        <f t="shared" si="1"/>
        <v/>
      </c>
      <c r="C87" s="281"/>
      <c r="D87" s="281"/>
      <c r="E87" s="281"/>
      <c r="F87" s="281"/>
      <c r="G87" s="281">
        <f t="shared" si="2"/>
        <v>0</v>
      </c>
      <c r="H87" s="1" t="str">
        <f t="shared" si="3"/>
        <v/>
      </c>
      <c r="I87" s="1" t="str">
        <f t="shared" si="4"/>
        <v/>
      </c>
      <c r="J87" s="1" t="str">
        <f t="shared" si="8"/>
        <v/>
      </c>
      <c r="K87" s="1">
        <f t="shared" si="6"/>
        <v>0</v>
      </c>
      <c r="L87" s="281"/>
      <c r="M87" s="281"/>
      <c r="N87" s="1">
        <f>IF(B87="",0,IF(AND(COUNTIF($B$8:B87,B87)=1,COUNTIF('Picking - Joel'!$B$8:$B$175,B87)=0),1,0))</f>
        <v>0</v>
      </c>
    </row>
    <row r="88" ht="15.75" customHeight="1">
      <c r="A88" s="281"/>
      <c r="B88" s="1" t="str">
        <f t="shared" si="1"/>
        <v/>
      </c>
      <c r="C88" s="281"/>
      <c r="D88" s="281"/>
      <c r="E88" s="281"/>
      <c r="F88" s="281"/>
      <c r="G88" s="281">
        <f t="shared" si="2"/>
        <v>0</v>
      </c>
      <c r="H88" s="1" t="str">
        <f t="shared" si="3"/>
        <v/>
      </c>
      <c r="I88" s="1" t="str">
        <f t="shared" si="4"/>
        <v/>
      </c>
      <c r="J88" s="1" t="str">
        <f t="shared" si="8"/>
        <v/>
      </c>
      <c r="K88" s="1">
        <f t="shared" si="6"/>
        <v>0</v>
      </c>
      <c r="L88" s="281"/>
      <c r="M88" s="281"/>
      <c r="N88" s="1">
        <f>IF(B88="",0,IF(AND(COUNTIF($B$8:B88,B88)=1,COUNTIF('Picking - Joel'!$B$8:$B$175,B88)=0),1,0))</f>
        <v>0</v>
      </c>
    </row>
    <row r="89" ht="15.75" customHeight="1">
      <c r="A89" s="281"/>
      <c r="B89" s="1" t="str">
        <f t="shared" si="1"/>
        <v/>
      </c>
      <c r="C89" s="281"/>
      <c r="D89" s="281"/>
      <c r="E89" s="281"/>
      <c r="F89" s="281"/>
      <c r="G89" s="281">
        <f t="shared" si="2"/>
        <v>0</v>
      </c>
      <c r="H89" s="1" t="str">
        <f t="shared" si="3"/>
        <v/>
      </c>
      <c r="I89" s="1" t="str">
        <f t="shared" si="4"/>
        <v/>
      </c>
      <c r="J89" s="1" t="str">
        <f t="shared" si="8"/>
        <v/>
      </c>
      <c r="K89" s="1">
        <f t="shared" si="6"/>
        <v>0</v>
      </c>
      <c r="L89" s="281"/>
      <c r="M89" s="281"/>
      <c r="N89" s="1">
        <f>IF(B89="",0,IF(AND(COUNTIF($B$8:B89,B89)=1,COUNTIF('Picking - Joel'!$B$8:$B$175,B89)=0),1,0))</f>
        <v>0</v>
      </c>
    </row>
    <row r="90" ht="15.75" customHeight="1">
      <c r="A90" s="281"/>
      <c r="B90" s="1" t="str">
        <f t="shared" si="1"/>
        <v/>
      </c>
      <c r="C90" s="281"/>
      <c r="D90" s="281"/>
      <c r="E90" s="281"/>
      <c r="F90" s="281"/>
      <c r="G90" s="281">
        <f t="shared" si="2"/>
        <v>0</v>
      </c>
      <c r="H90" s="1" t="str">
        <f t="shared" si="3"/>
        <v/>
      </c>
      <c r="I90" s="1" t="str">
        <f t="shared" si="4"/>
        <v/>
      </c>
      <c r="J90" s="1" t="str">
        <f t="shared" si="8"/>
        <v/>
      </c>
      <c r="K90" s="1">
        <f t="shared" si="6"/>
        <v>0</v>
      </c>
      <c r="L90" s="281"/>
      <c r="M90" s="281"/>
      <c r="N90" s="1">
        <f>IF(B90="",0,IF(AND(COUNTIF($B$8:B90,B90)=1,COUNTIF('Picking - Joel'!$B$8:$B$175,B90)=0),1,0))</f>
        <v>0</v>
      </c>
    </row>
    <row r="91" ht="15.75" customHeight="1">
      <c r="A91" s="281"/>
      <c r="B91" s="1" t="str">
        <f t="shared" si="1"/>
        <v/>
      </c>
      <c r="C91" s="281"/>
      <c r="D91" s="281"/>
      <c r="E91" s="281"/>
      <c r="F91" s="281"/>
      <c r="G91" s="281">
        <f t="shared" si="2"/>
        <v>0</v>
      </c>
      <c r="H91" s="1" t="str">
        <f t="shared" si="3"/>
        <v/>
      </c>
      <c r="I91" s="1" t="str">
        <f t="shared" si="4"/>
        <v/>
      </c>
      <c r="J91" s="1" t="str">
        <f t="shared" si="8"/>
        <v/>
      </c>
      <c r="K91" s="1">
        <f t="shared" si="6"/>
        <v>0</v>
      </c>
      <c r="L91" s="281"/>
      <c r="M91" s="281"/>
      <c r="N91" s="1">
        <f>IF(B91="",0,IF(AND(COUNTIF($B$8:B91,B91)=1,COUNTIF('Picking - Joel'!$B$8:$B$175,B91)=0),1,0))</f>
        <v>0</v>
      </c>
    </row>
    <row r="92" ht="15.75" customHeight="1">
      <c r="A92" s="281"/>
      <c r="B92" s="1" t="str">
        <f t="shared" si="1"/>
        <v/>
      </c>
      <c r="C92" s="281"/>
      <c r="D92" s="281"/>
      <c r="E92" s="281"/>
      <c r="F92" s="281"/>
      <c r="G92" s="281">
        <f t="shared" si="2"/>
        <v>0</v>
      </c>
      <c r="H92" s="1" t="str">
        <f t="shared" si="3"/>
        <v/>
      </c>
      <c r="I92" s="1" t="str">
        <f t="shared" si="4"/>
        <v/>
      </c>
      <c r="J92" s="1" t="str">
        <f t="shared" si="8"/>
        <v/>
      </c>
      <c r="K92" s="1">
        <f t="shared" si="6"/>
        <v>0</v>
      </c>
      <c r="L92" s="281"/>
      <c r="M92" s="281"/>
      <c r="N92" s="1">
        <f>IF(B92="",0,IF(AND(COUNTIF($B$8:B92,B92)=1,COUNTIF('Picking - Joel'!$B$8:$B$175,B92)=0),1,0))</f>
        <v>0</v>
      </c>
    </row>
    <row r="93" ht="15.75" customHeight="1">
      <c r="A93" s="281"/>
      <c r="B93" s="1" t="str">
        <f t="shared" si="1"/>
        <v/>
      </c>
      <c r="C93" s="281"/>
      <c r="D93" s="281"/>
      <c r="E93" s="281"/>
      <c r="F93" s="281"/>
      <c r="G93" s="281">
        <f t="shared" si="2"/>
        <v>0</v>
      </c>
      <c r="H93" s="1" t="str">
        <f t="shared" si="3"/>
        <v/>
      </c>
      <c r="I93" s="1" t="str">
        <f t="shared" si="4"/>
        <v/>
      </c>
      <c r="J93" s="1" t="str">
        <f t="shared" si="8"/>
        <v/>
      </c>
      <c r="K93" s="1">
        <f t="shared" si="6"/>
        <v>0</v>
      </c>
      <c r="L93" s="281"/>
      <c r="M93" s="281"/>
      <c r="N93" s="1">
        <f>IF(B93="",0,IF(AND(COUNTIF($B$8:B93,B93)=1,COUNTIF('Picking - Joel'!$B$8:$B$175,B93)=0),1,0))</f>
        <v>0</v>
      </c>
    </row>
    <row r="94" ht="15.75" customHeight="1">
      <c r="A94" s="281"/>
      <c r="B94" s="1" t="str">
        <f t="shared" si="1"/>
        <v/>
      </c>
      <c r="C94" s="281"/>
      <c r="D94" s="281"/>
      <c r="E94" s="281"/>
      <c r="F94" s="281"/>
      <c r="G94" s="281">
        <f t="shared" si="2"/>
        <v>0</v>
      </c>
      <c r="H94" s="1" t="str">
        <f t="shared" si="3"/>
        <v/>
      </c>
      <c r="I94" s="1" t="str">
        <f t="shared" si="4"/>
        <v/>
      </c>
      <c r="J94" s="1" t="str">
        <f t="shared" si="8"/>
        <v/>
      </c>
      <c r="K94" s="1">
        <f t="shared" si="6"/>
        <v>0</v>
      </c>
      <c r="L94" s="281"/>
      <c r="M94" s="281"/>
      <c r="N94" s="1">
        <f>IF(B94="",0,IF(AND(COUNTIF($B$8:B94,B94)=1,COUNTIF('Picking - Joel'!$B$8:$B$175,B94)=0),1,0))</f>
        <v>0</v>
      </c>
    </row>
    <row r="95" ht="15.75" customHeight="1">
      <c r="A95" s="281"/>
      <c r="B95" s="1" t="str">
        <f t="shared" si="1"/>
        <v/>
      </c>
      <c r="C95" s="281"/>
      <c r="D95" s="281"/>
      <c r="E95" s="281"/>
      <c r="F95" s="281"/>
      <c r="G95" s="281">
        <f t="shared" si="2"/>
        <v>0</v>
      </c>
      <c r="H95" s="1" t="str">
        <f t="shared" si="3"/>
        <v/>
      </c>
      <c r="I95" s="1" t="str">
        <f t="shared" si="4"/>
        <v/>
      </c>
      <c r="J95" s="1" t="str">
        <f t="shared" si="8"/>
        <v/>
      </c>
      <c r="K95" s="1">
        <f t="shared" si="6"/>
        <v>0</v>
      </c>
      <c r="L95" s="281"/>
      <c r="M95" s="281"/>
      <c r="N95" s="1">
        <f>IF(B95="",0,IF(AND(COUNTIF($B$8:B95,B95)=1,COUNTIF('Picking - Joel'!$B$8:$B$175,B95)=0),1,0))</f>
        <v>0</v>
      </c>
    </row>
    <row r="96" ht="15.75" customHeight="1">
      <c r="A96" s="281"/>
      <c r="B96" s="1" t="str">
        <f t="shared" si="1"/>
        <v/>
      </c>
      <c r="C96" s="281"/>
      <c r="D96" s="281"/>
      <c r="E96" s="281"/>
      <c r="F96" s="281"/>
      <c r="G96" s="281">
        <f t="shared" si="2"/>
        <v>0</v>
      </c>
      <c r="H96" s="1" t="str">
        <f t="shared" si="3"/>
        <v/>
      </c>
      <c r="I96" s="1" t="str">
        <f t="shared" si="4"/>
        <v/>
      </c>
      <c r="J96" s="1" t="str">
        <f t="shared" si="8"/>
        <v/>
      </c>
      <c r="K96" s="1">
        <f t="shared" si="6"/>
        <v>0</v>
      </c>
      <c r="L96" s="281"/>
      <c r="M96" s="281"/>
      <c r="N96" s="1">
        <f>IF(B96="",0,IF(AND(COUNTIF($B$8:B96,B96)=1,COUNTIF('Picking - Joel'!$B$8:$B$175,B96)=0),1,0))</f>
        <v>0</v>
      </c>
    </row>
    <row r="97" ht="15.75" customHeight="1">
      <c r="A97" s="281"/>
      <c r="B97" s="1" t="str">
        <f t="shared" si="1"/>
        <v/>
      </c>
      <c r="C97" s="281"/>
      <c r="D97" s="281"/>
      <c r="E97" s="281"/>
      <c r="F97" s="281"/>
      <c r="G97" s="281">
        <f t="shared" si="2"/>
        <v>0</v>
      </c>
      <c r="H97" s="1" t="str">
        <f t="shared" si="3"/>
        <v/>
      </c>
      <c r="I97" s="1" t="str">
        <f t="shared" si="4"/>
        <v/>
      </c>
      <c r="J97" s="1" t="str">
        <f t="shared" si="8"/>
        <v/>
      </c>
      <c r="K97" s="1">
        <f t="shared" si="6"/>
        <v>0</v>
      </c>
      <c r="L97" s="281"/>
      <c r="M97" s="281"/>
      <c r="N97" s="1">
        <f>IF(B97="",0,IF(AND(COUNTIF($B$8:B97,B97)=1,COUNTIF('Picking - Joel'!$B$8:$B$175,B97)=0),1,0))</f>
        <v>0</v>
      </c>
    </row>
    <row r="98" ht="15.75" customHeight="1">
      <c r="A98" s="281"/>
      <c r="B98" s="1" t="str">
        <f t="shared" si="1"/>
        <v/>
      </c>
      <c r="C98" s="281"/>
      <c r="D98" s="281"/>
      <c r="E98" s="281"/>
      <c r="F98" s="281"/>
      <c r="G98" s="281">
        <f t="shared" si="2"/>
        <v>0</v>
      </c>
      <c r="H98" s="1" t="str">
        <f t="shared" si="3"/>
        <v/>
      </c>
      <c r="I98" s="1" t="str">
        <f t="shared" si="4"/>
        <v/>
      </c>
      <c r="J98" s="1" t="str">
        <f t="shared" si="8"/>
        <v/>
      </c>
      <c r="K98" s="1">
        <f t="shared" si="6"/>
        <v>0</v>
      </c>
      <c r="L98" s="281"/>
      <c r="M98" s="281"/>
      <c r="N98" s="1">
        <f>IF(B98="",0,IF(AND(COUNTIF($B$8:B98,B98)=1,COUNTIF('Picking - Joel'!$B$8:$B$175,B98)=0),1,0))</f>
        <v>0</v>
      </c>
    </row>
    <row r="99" ht="15.75" customHeight="1">
      <c r="A99" s="281"/>
      <c r="B99" s="1" t="str">
        <f t="shared" si="1"/>
        <v/>
      </c>
      <c r="C99" s="281"/>
      <c r="D99" s="281"/>
      <c r="E99" s="281"/>
      <c r="F99" s="281"/>
      <c r="G99" s="281">
        <f t="shared" si="2"/>
        <v>0</v>
      </c>
      <c r="H99" s="1" t="str">
        <f t="shared" si="3"/>
        <v/>
      </c>
      <c r="I99" s="1" t="str">
        <f t="shared" si="4"/>
        <v/>
      </c>
      <c r="J99" s="1" t="str">
        <f t="shared" si="8"/>
        <v/>
      </c>
      <c r="K99" s="1">
        <f t="shared" si="6"/>
        <v>0</v>
      </c>
      <c r="L99" s="281"/>
      <c r="M99" s="281"/>
      <c r="N99" s="1">
        <f>IF(B99="",0,IF(AND(COUNTIF($B$8:B99,B99)=1,COUNTIF('Picking - Joel'!$B$8:$B$175,B99)=0),1,0))</f>
        <v>0</v>
      </c>
    </row>
    <row r="100" ht="15.75" customHeight="1">
      <c r="A100" s="281"/>
      <c r="B100" s="1" t="str">
        <f t="shared" si="1"/>
        <v/>
      </c>
      <c r="C100" s="281"/>
      <c r="D100" s="281"/>
      <c r="E100" s="281"/>
      <c r="F100" s="281"/>
      <c r="G100" s="281">
        <f t="shared" si="2"/>
        <v>0</v>
      </c>
      <c r="H100" s="1" t="str">
        <f t="shared" si="3"/>
        <v/>
      </c>
      <c r="I100" s="1" t="str">
        <f t="shared" si="4"/>
        <v/>
      </c>
      <c r="J100" s="1" t="str">
        <f t="shared" si="8"/>
        <v/>
      </c>
      <c r="K100" s="1">
        <f t="shared" si="6"/>
        <v>0</v>
      </c>
      <c r="L100" s="281"/>
      <c r="M100" s="281"/>
      <c r="N100" s="1">
        <f>IF(B100="",0,IF(AND(COUNTIF($B$8:B100,B100)=1,COUNTIF('Picking - Joel'!$B$8:$B$175,B100)=0),1,0))</f>
        <v>0</v>
      </c>
    </row>
    <row r="101" ht="15.75" customHeight="1">
      <c r="A101" s="281"/>
      <c r="B101" s="1" t="str">
        <f t="shared" si="1"/>
        <v/>
      </c>
      <c r="C101" s="281"/>
      <c r="D101" s="281"/>
      <c r="E101" s="281"/>
      <c r="F101" s="281"/>
      <c r="G101" s="281">
        <f t="shared" si="2"/>
        <v>0</v>
      </c>
      <c r="H101" s="1" t="str">
        <f t="shared" si="3"/>
        <v/>
      </c>
      <c r="I101" s="1" t="str">
        <f t="shared" si="4"/>
        <v/>
      </c>
      <c r="J101" s="1" t="str">
        <f t="shared" si="8"/>
        <v/>
      </c>
      <c r="K101" s="1">
        <f t="shared" si="6"/>
        <v>0</v>
      </c>
      <c r="L101" s="281"/>
      <c r="M101" s="281"/>
      <c r="N101" s="1">
        <f>IF(B101="",0,IF(AND(COUNTIF($B$8:B101,B101)=1,COUNTIF('Picking - Joel'!$B$8:$B$175,B101)=0),1,0))</f>
        <v>0</v>
      </c>
    </row>
    <row r="102" ht="15.75" customHeight="1">
      <c r="A102" s="281"/>
      <c r="B102" s="1" t="str">
        <f t="shared" si="1"/>
        <v/>
      </c>
      <c r="C102" s="281"/>
      <c r="D102" s="281"/>
      <c r="E102" s="281"/>
      <c r="F102" s="281"/>
      <c r="G102" s="281">
        <f t="shared" si="2"/>
        <v>0</v>
      </c>
      <c r="H102" s="1" t="str">
        <f t="shared" si="3"/>
        <v/>
      </c>
      <c r="I102" s="1" t="str">
        <f t="shared" si="4"/>
        <v/>
      </c>
      <c r="J102" s="1" t="str">
        <f t="shared" si="8"/>
        <v/>
      </c>
      <c r="K102" s="1">
        <f t="shared" si="6"/>
        <v>0</v>
      </c>
      <c r="L102" s="281"/>
      <c r="M102" s="281"/>
      <c r="N102" s="1">
        <f>IF(B102="",0,IF(AND(COUNTIF($B$8:B102,B102)=1,COUNTIF('Picking - Joel'!$B$8:$B$175,B102)=0),1,0))</f>
        <v>0</v>
      </c>
    </row>
    <row r="103" ht="15.75" customHeight="1">
      <c r="A103" s="281"/>
      <c r="B103" s="1" t="str">
        <f t="shared" si="1"/>
        <v/>
      </c>
      <c r="C103" s="281"/>
      <c r="D103" s="281"/>
      <c r="E103" s="281"/>
      <c r="F103" s="281"/>
      <c r="G103" s="281">
        <f t="shared" si="2"/>
        <v>0</v>
      </c>
      <c r="H103" s="1" t="str">
        <f t="shared" si="3"/>
        <v/>
      </c>
      <c r="I103" s="1" t="str">
        <f t="shared" si="4"/>
        <v/>
      </c>
      <c r="J103" s="1" t="str">
        <f t="shared" si="8"/>
        <v/>
      </c>
      <c r="K103" s="1">
        <f t="shared" si="6"/>
        <v>0</v>
      </c>
      <c r="L103" s="281"/>
      <c r="M103" s="281"/>
      <c r="N103" s="1">
        <f>IF(B103="",0,IF(AND(COUNTIF($B$8:B103,B103)=1,COUNTIF('Picking - Joel'!$B$8:$B$175,B103)=0),1,0))</f>
        <v>0</v>
      </c>
    </row>
    <row r="104" ht="15.75" customHeight="1">
      <c r="A104" s="281"/>
      <c r="B104" s="1" t="str">
        <f t="shared" si="1"/>
        <v/>
      </c>
      <c r="C104" s="281"/>
      <c r="D104" s="281"/>
      <c r="E104" s="281"/>
      <c r="F104" s="281"/>
      <c r="G104" s="281">
        <f t="shared" si="2"/>
        <v>0</v>
      </c>
      <c r="H104" s="1" t="str">
        <f t="shared" si="3"/>
        <v/>
      </c>
      <c r="I104" s="1" t="str">
        <f t="shared" si="4"/>
        <v/>
      </c>
      <c r="J104" s="1" t="str">
        <f t="shared" si="8"/>
        <v/>
      </c>
      <c r="K104" s="1">
        <f t="shared" si="6"/>
        <v>0</v>
      </c>
      <c r="L104" s="281"/>
      <c r="M104" s="281"/>
      <c r="N104" s="1">
        <f>IF(B104="",0,IF(AND(COUNTIF($B$8:B104,B104)=1,COUNTIF('Picking - Joel'!$B$8:$B$175,B104)=0),1,0))</f>
        <v>0</v>
      </c>
    </row>
    <row r="105" ht="15.75" customHeight="1">
      <c r="A105" s="281"/>
      <c r="B105" s="1" t="str">
        <f t="shared" si="1"/>
        <v/>
      </c>
      <c r="C105" s="281"/>
      <c r="D105" s="281"/>
      <c r="E105" s="281"/>
      <c r="F105" s="281"/>
      <c r="G105" s="281">
        <f t="shared" si="2"/>
        <v>0</v>
      </c>
      <c r="H105" s="1" t="str">
        <f t="shared" si="3"/>
        <v/>
      </c>
      <c r="I105" s="1" t="str">
        <f t="shared" si="4"/>
        <v/>
      </c>
      <c r="J105" s="1" t="str">
        <f t="shared" si="8"/>
        <v/>
      </c>
      <c r="K105" s="1">
        <f t="shared" si="6"/>
        <v>0</v>
      </c>
      <c r="L105" s="281"/>
      <c r="M105" s="281"/>
      <c r="N105" s="1">
        <f>IF(B105="",0,IF(AND(COUNTIF($B$8:B105,B105)=1,COUNTIF('Picking - Joel'!$B$8:$B$175,B105)=0),1,0))</f>
        <v>0</v>
      </c>
    </row>
    <row r="106" ht="15.75" customHeight="1">
      <c r="A106" s="281"/>
      <c r="B106" s="1" t="str">
        <f t="shared" si="1"/>
        <v/>
      </c>
      <c r="C106" s="281"/>
      <c r="D106" s="281"/>
      <c r="E106" s="281"/>
      <c r="F106" s="281"/>
      <c r="G106" s="281">
        <f t="shared" si="2"/>
        <v>0</v>
      </c>
      <c r="H106" s="1" t="str">
        <f t="shared" si="3"/>
        <v/>
      </c>
      <c r="I106" s="1" t="str">
        <f t="shared" si="4"/>
        <v/>
      </c>
      <c r="J106" s="1" t="str">
        <f t="shared" si="8"/>
        <v/>
      </c>
      <c r="K106" s="1">
        <f t="shared" si="6"/>
        <v>0</v>
      </c>
      <c r="L106" s="281"/>
      <c r="M106" s="281"/>
      <c r="N106" s="1">
        <f>IF(B106="",0,IF(AND(COUNTIF($B$8:B106,B106)=1,COUNTIF('Picking - Joel'!$B$8:$B$175,B106)=0),1,0))</f>
        <v>0</v>
      </c>
    </row>
    <row r="107" ht="15.75" customHeight="1">
      <c r="A107" s="281"/>
      <c r="B107" s="1" t="str">
        <f t="shared" si="1"/>
        <v/>
      </c>
      <c r="C107" s="281"/>
      <c r="D107" s="281"/>
      <c r="E107" s="281"/>
      <c r="F107" s="281"/>
      <c r="G107" s="281">
        <f t="shared" si="2"/>
        <v>0</v>
      </c>
      <c r="H107" s="1" t="str">
        <f t="shared" si="3"/>
        <v/>
      </c>
      <c r="I107" s="1" t="str">
        <f t="shared" si="4"/>
        <v/>
      </c>
      <c r="J107" s="1" t="str">
        <f t="shared" si="8"/>
        <v/>
      </c>
      <c r="K107" s="1">
        <f t="shared" si="6"/>
        <v>0</v>
      </c>
      <c r="L107" s="281"/>
      <c r="M107" s="281"/>
      <c r="N107" s="1">
        <f>IF(B107="",0,IF(AND(COUNTIF($B$8:B107,B107)=1,COUNTIF('Picking - Joel'!$B$8:$B$175,B107)=0),1,0))</f>
        <v>0</v>
      </c>
    </row>
    <row r="108" ht="15.75" customHeight="1">
      <c r="A108" s="281"/>
      <c r="B108" s="1" t="str">
        <f t="shared" si="1"/>
        <v/>
      </c>
      <c r="C108" s="281"/>
      <c r="D108" s="281"/>
      <c r="E108" s="281"/>
      <c r="F108" s="281"/>
      <c r="G108" s="281">
        <f t="shared" si="2"/>
        <v>0</v>
      </c>
      <c r="H108" s="1" t="str">
        <f t="shared" si="3"/>
        <v/>
      </c>
      <c r="I108" s="1" t="str">
        <f t="shared" si="4"/>
        <v/>
      </c>
      <c r="J108" s="1" t="str">
        <f t="shared" si="8"/>
        <v/>
      </c>
      <c r="K108" s="1">
        <f t="shared" si="6"/>
        <v>0</v>
      </c>
      <c r="L108" s="281"/>
      <c r="M108" s="281"/>
      <c r="N108" s="1">
        <f>IF(B108="",0,IF(AND(COUNTIF($B$8:B108,B108)=1,COUNTIF('Picking - Joel'!$B$8:$B$175,B108)=0),1,0))</f>
        <v>0</v>
      </c>
    </row>
    <row r="109" ht="15.75" customHeight="1">
      <c r="A109" s="281"/>
      <c r="B109" s="1" t="str">
        <f t="shared" si="1"/>
        <v/>
      </c>
      <c r="C109" s="281"/>
      <c r="D109" s="281"/>
      <c r="E109" s="281"/>
      <c r="F109" s="281"/>
      <c r="G109" s="281">
        <f t="shared" si="2"/>
        <v>0</v>
      </c>
      <c r="H109" s="1" t="str">
        <f t="shared" si="3"/>
        <v/>
      </c>
      <c r="I109" s="1" t="str">
        <f t="shared" si="4"/>
        <v/>
      </c>
      <c r="J109" s="1" t="str">
        <f t="shared" si="8"/>
        <v/>
      </c>
      <c r="K109" s="1">
        <f t="shared" si="6"/>
        <v>0</v>
      </c>
      <c r="L109" s="281"/>
      <c r="M109" s="281"/>
      <c r="N109" s="1">
        <f>IF(B109="",0,IF(AND(COUNTIF($B$8:B109,B109)=1,COUNTIF('Picking - Joel'!$B$8:$B$175,B109)=0),1,0))</f>
        <v>0</v>
      </c>
    </row>
    <row r="110" ht="15.75" customHeight="1">
      <c r="A110" s="281"/>
      <c r="B110" s="1" t="str">
        <f t="shared" si="1"/>
        <v/>
      </c>
      <c r="C110" s="281"/>
      <c r="D110" s="281"/>
      <c r="E110" s="281"/>
      <c r="F110" s="281"/>
      <c r="G110" s="281">
        <f t="shared" si="2"/>
        <v>0</v>
      </c>
      <c r="H110" s="1" t="str">
        <f t="shared" si="3"/>
        <v/>
      </c>
      <c r="I110" s="1" t="str">
        <f t="shared" si="4"/>
        <v/>
      </c>
      <c r="J110" s="1" t="str">
        <f t="shared" si="8"/>
        <v/>
      </c>
      <c r="K110" s="1">
        <f t="shared" si="6"/>
        <v>0</v>
      </c>
      <c r="L110" s="281"/>
      <c r="M110" s="281"/>
      <c r="N110" s="1">
        <f>IF(B110="",0,IF(AND(COUNTIF($B$8:B110,B110)=1,COUNTIF('Picking - Joel'!$B$8:$B$175,B110)=0),1,0))</f>
        <v>0</v>
      </c>
    </row>
    <row r="111" ht="15.75" customHeight="1">
      <c r="A111" s="281"/>
      <c r="B111" s="1" t="str">
        <f t="shared" si="1"/>
        <v/>
      </c>
      <c r="C111" s="281"/>
      <c r="D111" s="281"/>
      <c r="E111" s="281"/>
      <c r="F111" s="281"/>
      <c r="G111" s="281">
        <f t="shared" si="2"/>
        <v>0</v>
      </c>
      <c r="H111" s="1" t="str">
        <f t="shared" si="3"/>
        <v/>
      </c>
      <c r="I111" s="1" t="str">
        <f t="shared" si="4"/>
        <v/>
      </c>
      <c r="J111" s="1" t="str">
        <f t="shared" si="8"/>
        <v/>
      </c>
      <c r="K111" s="1">
        <f t="shared" si="6"/>
        <v>0</v>
      </c>
      <c r="L111" s="281"/>
      <c r="M111" s="281"/>
      <c r="N111" s="1">
        <f>IF(B111="",0,IF(AND(COUNTIF($B$8:B111,B111)=1,COUNTIF('Picking - Joel'!$B$8:$B$175,B111)=0),1,0))</f>
        <v>0</v>
      </c>
    </row>
    <row r="112" ht="15.75" customHeight="1">
      <c r="A112" s="281"/>
      <c r="B112" s="1" t="str">
        <f t="shared" si="1"/>
        <v/>
      </c>
      <c r="C112" s="281"/>
      <c r="D112" s="281"/>
      <c r="E112" s="281"/>
      <c r="F112" s="281"/>
      <c r="G112" s="281">
        <f t="shared" si="2"/>
        <v>0</v>
      </c>
      <c r="H112" s="1" t="str">
        <f t="shared" si="3"/>
        <v/>
      </c>
      <c r="I112" s="1" t="str">
        <f t="shared" si="4"/>
        <v/>
      </c>
      <c r="J112" s="1" t="str">
        <f t="shared" si="8"/>
        <v/>
      </c>
      <c r="K112" s="1">
        <f t="shared" si="6"/>
        <v>0</v>
      </c>
      <c r="L112" s="281"/>
      <c r="M112" s="281"/>
      <c r="N112" s="1">
        <f>IF(B112="",0,IF(AND(COUNTIF($B$8:B112,B112)=1,COUNTIF('Picking - Joel'!$B$8:$B$175,B112)=0),1,0))</f>
        <v>0</v>
      </c>
    </row>
    <row r="113" ht="15.75" customHeight="1">
      <c r="A113" s="281"/>
      <c r="B113" s="1" t="str">
        <f t="shared" si="1"/>
        <v/>
      </c>
      <c r="C113" s="281"/>
      <c r="D113" s="281"/>
      <c r="E113" s="281"/>
      <c r="F113" s="281"/>
      <c r="G113" s="281">
        <f t="shared" si="2"/>
        <v>0</v>
      </c>
      <c r="H113" s="1" t="str">
        <f t="shared" si="3"/>
        <v/>
      </c>
      <c r="I113" s="1" t="str">
        <f t="shared" si="4"/>
        <v/>
      </c>
      <c r="J113" s="1" t="str">
        <f t="shared" si="8"/>
        <v/>
      </c>
      <c r="K113" s="1">
        <f t="shared" si="6"/>
        <v>0</v>
      </c>
      <c r="L113" s="281"/>
      <c r="M113" s="281"/>
      <c r="N113" s="1">
        <f>IF(B113="",0,IF(AND(COUNTIF($B$8:B113,B113)=1,COUNTIF('Picking - Joel'!$B$8:$B$175,B113)=0),1,0))</f>
        <v>0</v>
      </c>
    </row>
    <row r="114" ht="15.75" customHeight="1">
      <c r="A114" s="281"/>
      <c r="B114" s="1" t="str">
        <f t="shared" si="1"/>
        <v/>
      </c>
      <c r="C114" s="281"/>
      <c r="D114" s="281"/>
      <c r="E114" s="281"/>
      <c r="F114" s="281"/>
      <c r="G114" s="281">
        <f t="shared" si="2"/>
        <v>0</v>
      </c>
      <c r="H114" s="1" t="str">
        <f t="shared" si="3"/>
        <v/>
      </c>
      <c r="I114" s="1" t="str">
        <f t="shared" si="4"/>
        <v/>
      </c>
      <c r="J114" s="1" t="str">
        <f t="shared" si="8"/>
        <v/>
      </c>
      <c r="K114" s="1">
        <f t="shared" si="6"/>
        <v>0</v>
      </c>
      <c r="L114" s="281"/>
      <c r="M114" s="281"/>
      <c r="N114" s="1">
        <f>IF(B114="",0,IF(AND(COUNTIF($B$8:B114,B114)=1,COUNTIF('Picking - Joel'!$B$8:$B$175,B114)=0),1,0))</f>
        <v>0</v>
      </c>
    </row>
    <row r="115" ht="15.75" customHeight="1">
      <c r="A115" s="281"/>
      <c r="B115" s="1" t="str">
        <f t="shared" si="1"/>
        <v/>
      </c>
      <c r="C115" s="281"/>
      <c r="D115" s="281"/>
      <c r="E115" s="281"/>
      <c r="F115" s="281"/>
      <c r="G115" s="281">
        <f t="shared" si="2"/>
        <v>0</v>
      </c>
      <c r="H115" s="1" t="str">
        <f t="shared" si="3"/>
        <v/>
      </c>
      <c r="I115" s="1" t="str">
        <f t="shared" si="4"/>
        <v/>
      </c>
      <c r="J115" s="1" t="str">
        <f t="shared" si="8"/>
        <v/>
      </c>
      <c r="K115" s="1">
        <f t="shared" si="6"/>
        <v>0</v>
      </c>
      <c r="L115" s="281"/>
      <c r="M115" s="281"/>
      <c r="N115" s="1">
        <f>IF(B115="",0,IF(AND(COUNTIF($B$8:B115,B115)=1,COUNTIF('Picking - Joel'!$B$8:$B$175,B115)=0),1,0))</f>
        <v>0</v>
      </c>
    </row>
    <row r="116" ht="15.75" customHeight="1">
      <c r="A116" s="281"/>
      <c r="B116" s="1" t="str">
        <f t="shared" si="1"/>
        <v/>
      </c>
      <c r="C116" s="281"/>
      <c r="D116" s="281"/>
      <c r="E116" s="281"/>
      <c r="F116" s="281"/>
      <c r="G116" s="281">
        <f t="shared" si="2"/>
        <v>0</v>
      </c>
      <c r="H116" s="1" t="str">
        <f t="shared" si="3"/>
        <v/>
      </c>
      <c r="I116" s="1" t="str">
        <f t="shared" si="4"/>
        <v/>
      </c>
      <c r="J116" s="1" t="str">
        <f t="shared" si="8"/>
        <v/>
      </c>
      <c r="K116" s="1">
        <f t="shared" si="6"/>
        <v>0</v>
      </c>
      <c r="L116" s="281"/>
      <c r="M116" s="281"/>
      <c r="N116" s="1">
        <f>IF(B116="",0,IF(AND(COUNTIF($B$8:B116,B116)=1,COUNTIF('Picking - Joel'!$B$8:$B$175,B116)=0),1,0))</f>
        <v>0</v>
      </c>
    </row>
    <row r="117" ht="15.75" customHeight="1">
      <c r="A117" s="281"/>
      <c r="B117" s="1" t="str">
        <f t="shared" si="1"/>
        <v/>
      </c>
      <c r="C117" s="281"/>
      <c r="D117" s="281"/>
      <c r="E117" s="281"/>
      <c r="F117" s="281"/>
      <c r="G117" s="281">
        <f t="shared" si="2"/>
        <v>0</v>
      </c>
      <c r="H117" s="1" t="str">
        <f t="shared" si="3"/>
        <v/>
      </c>
      <c r="I117" s="1" t="str">
        <f t="shared" si="4"/>
        <v/>
      </c>
      <c r="J117" s="1" t="str">
        <f t="shared" si="8"/>
        <v/>
      </c>
      <c r="K117" s="1">
        <f t="shared" si="6"/>
        <v>0</v>
      </c>
      <c r="L117" s="281"/>
      <c r="M117" s="281"/>
      <c r="N117" s="1">
        <f>IF(B117="",0,IF(AND(COUNTIF($B$8:B117,B117)=1,COUNTIF('Picking - Joel'!$B$8:$B$175,B117)=0),1,0))</f>
        <v>0</v>
      </c>
    </row>
    <row r="118" ht="15.75" customHeight="1">
      <c r="A118" s="281"/>
      <c r="B118" s="1" t="str">
        <f t="shared" si="1"/>
        <v/>
      </c>
      <c r="C118" s="281"/>
      <c r="D118" s="281"/>
      <c r="E118" s="281"/>
      <c r="F118" s="281"/>
      <c r="G118" s="281">
        <f t="shared" si="2"/>
        <v>0</v>
      </c>
      <c r="H118" s="1" t="str">
        <f t="shared" si="3"/>
        <v/>
      </c>
      <c r="I118" s="1" t="str">
        <f t="shared" si="4"/>
        <v/>
      </c>
      <c r="J118" s="1" t="str">
        <f t="shared" si="8"/>
        <v/>
      </c>
      <c r="K118" s="1">
        <f t="shared" si="6"/>
        <v>0</v>
      </c>
      <c r="L118" s="281"/>
      <c r="M118" s="281"/>
      <c r="N118" s="1">
        <f>IF(B118="",0,IF(AND(COUNTIF($B$8:B118,B118)=1,COUNTIF('Picking - Joel'!$B$8:$B$175,B118)=0),1,0))</f>
        <v>0</v>
      </c>
    </row>
    <row r="119" ht="15.75" customHeight="1">
      <c r="A119" s="281"/>
      <c r="B119" s="1" t="str">
        <f t="shared" si="1"/>
        <v/>
      </c>
      <c r="C119" s="281"/>
      <c r="D119" s="281"/>
      <c r="E119" s="281"/>
      <c r="F119" s="281"/>
      <c r="G119" s="281">
        <f t="shared" si="2"/>
        <v>0</v>
      </c>
      <c r="H119" s="1" t="str">
        <f t="shared" si="3"/>
        <v/>
      </c>
      <c r="I119" s="1" t="str">
        <f t="shared" si="4"/>
        <v/>
      </c>
      <c r="J119" s="1" t="str">
        <f t="shared" si="8"/>
        <v/>
      </c>
      <c r="K119" s="1">
        <f t="shared" si="6"/>
        <v>0</v>
      </c>
      <c r="L119" s="281"/>
      <c r="M119" s="281"/>
      <c r="N119" s="1">
        <f>IF(B119="",0,IF(AND(COUNTIF($B$8:B119,B119)=1,COUNTIF('Picking - Joel'!$B$8:$B$175,B119)=0),1,0))</f>
        <v>0</v>
      </c>
    </row>
    <row r="120" ht="15.75" customHeight="1">
      <c r="A120" s="281"/>
      <c r="B120" s="1" t="str">
        <f t="shared" si="1"/>
        <v/>
      </c>
      <c r="C120" s="281"/>
      <c r="D120" s="281"/>
      <c r="E120" s="281"/>
      <c r="F120" s="281"/>
      <c r="G120" s="281">
        <f t="shared" si="2"/>
        <v>0</v>
      </c>
      <c r="H120" s="1" t="str">
        <f t="shared" si="3"/>
        <v/>
      </c>
      <c r="I120" s="1" t="str">
        <f t="shared" si="4"/>
        <v/>
      </c>
      <c r="J120" s="1" t="str">
        <f t="shared" si="8"/>
        <v/>
      </c>
      <c r="K120" s="1">
        <f t="shared" si="6"/>
        <v>0</v>
      </c>
      <c r="L120" s="281"/>
      <c r="M120" s="281"/>
      <c r="N120" s="1">
        <f>IF(B120="",0,IF(AND(COUNTIF($B$8:B120,B120)=1,COUNTIF('Picking - Joel'!$B$8:$B$175,B120)=0),1,0))</f>
        <v>0</v>
      </c>
    </row>
    <row r="121" ht="15.75" customHeight="1">
      <c r="A121" s="281"/>
      <c r="B121" s="1" t="str">
        <f t="shared" si="1"/>
        <v/>
      </c>
      <c r="C121" s="281"/>
      <c r="D121" s="281"/>
      <c r="E121" s="281"/>
      <c r="F121" s="281"/>
      <c r="G121" s="281">
        <f t="shared" si="2"/>
        <v>0</v>
      </c>
      <c r="H121" s="1" t="str">
        <f t="shared" si="3"/>
        <v/>
      </c>
      <c r="I121" s="1" t="str">
        <f t="shared" si="4"/>
        <v/>
      </c>
      <c r="J121" s="1" t="str">
        <f t="shared" si="8"/>
        <v/>
      </c>
      <c r="K121" s="1">
        <f t="shared" si="6"/>
        <v>0</v>
      </c>
      <c r="L121" s="281"/>
      <c r="M121" s="281"/>
      <c r="N121" s="1">
        <f>IF(B121="",0,IF(AND(COUNTIF($B$8:B121,B121)=1,COUNTIF('Picking - Joel'!$B$8:$B$175,B121)=0),1,0))</f>
        <v>0</v>
      </c>
    </row>
    <row r="122" ht="15.75" customHeight="1">
      <c r="A122" s="281"/>
      <c r="B122" s="1" t="str">
        <f t="shared" si="1"/>
        <v/>
      </c>
      <c r="C122" s="281"/>
      <c r="D122" s="281"/>
      <c r="E122" s="281"/>
      <c r="F122" s="281"/>
      <c r="G122" s="281">
        <f t="shared" si="2"/>
        <v>0</v>
      </c>
      <c r="H122" s="1" t="str">
        <f t="shared" si="3"/>
        <v/>
      </c>
      <c r="I122" s="1" t="str">
        <f t="shared" si="4"/>
        <v/>
      </c>
      <c r="J122" s="1" t="str">
        <f t="shared" si="8"/>
        <v/>
      </c>
      <c r="K122" s="1">
        <f t="shared" si="6"/>
        <v>0</v>
      </c>
      <c r="L122" s="281"/>
      <c r="M122" s="281"/>
      <c r="N122" s="1">
        <f>IF(B122="",0,IF(AND(COUNTIF($B$8:B122,B122)=1,COUNTIF('Picking - Joel'!$B$8:$B$175,B122)=0),1,0))</f>
        <v>0</v>
      </c>
    </row>
    <row r="123" ht="15.75" customHeight="1">
      <c r="A123" s="281"/>
      <c r="B123" s="1" t="str">
        <f t="shared" si="1"/>
        <v/>
      </c>
      <c r="C123" s="281"/>
      <c r="D123" s="281"/>
      <c r="E123" s="281"/>
      <c r="F123" s="281"/>
      <c r="G123" s="281">
        <f t="shared" si="2"/>
        <v>0</v>
      </c>
      <c r="H123" s="1" t="str">
        <f t="shared" si="3"/>
        <v/>
      </c>
      <c r="I123" s="1" t="str">
        <f t="shared" si="4"/>
        <v/>
      </c>
      <c r="J123" s="1" t="str">
        <f t="shared" si="8"/>
        <v/>
      </c>
      <c r="K123" s="1">
        <f t="shared" si="6"/>
        <v>0</v>
      </c>
      <c r="L123" s="281"/>
      <c r="M123" s="281"/>
      <c r="N123" s="1">
        <f>IF(B123="",0,IF(AND(COUNTIF($B$8:B123,B123)=1,COUNTIF('Picking - Joel'!$B$8:$B$175,B123)=0),1,0))</f>
        <v>0</v>
      </c>
    </row>
    <row r="124" ht="15.75" customHeight="1">
      <c r="A124" s="281"/>
      <c r="B124" s="1" t="str">
        <f t="shared" si="1"/>
        <v/>
      </c>
      <c r="C124" s="281"/>
      <c r="D124" s="281"/>
      <c r="E124" s="281"/>
      <c r="F124" s="281"/>
      <c r="G124" s="281">
        <f t="shared" si="2"/>
        <v>0</v>
      </c>
      <c r="H124" s="1" t="str">
        <f t="shared" si="3"/>
        <v/>
      </c>
      <c r="I124" s="1" t="str">
        <f t="shared" si="4"/>
        <v/>
      </c>
      <c r="J124" s="1" t="str">
        <f t="shared" si="8"/>
        <v/>
      </c>
      <c r="K124" s="1">
        <f t="shared" si="6"/>
        <v>0</v>
      </c>
      <c r="L124" s="281"/>
      <c r="M124" s="281"/>
      <c r="N124" s="1">
        <f>IF(B124="",0,IF(AND(COUNTIF($B$8:B124,B124)=1,COUNTIF('Picking - Joel'!$B$8:$B$175,B124)=0),1,0))</f>
        <v>0</v>
      </c>
    </row>
    <row r="125" ht="15.75" customHeight="1">
      <c r="A125" s="281"/>
      <c r="B125" s="1" t="str">
        <f t="shared" si="1"/>
        <v/>
      </c>
      <c r="C125" s="281"/>
      <c r="D125" s="281"/>
      <c r="E125" s="281"/>
      <c r="F125" s="281"/>
      <c r="G125" s="281">
        <f t="shared" si="2"/>
        <v>0</v>
      </c>
      <c r="H125" s="1" t="str">
        <f t="shared" si="3"/>
        <v/>
      </c>
      <c r="I125" s="1" t="str">
        <f t="shared" si="4"/>
        <v/>
      </c>
      <c r="J125" s="1" t="str">
        <f t="shared" si="8"/>
        <v/>
      </c>
      <c r="K125" s="1">
        <f t="shared" si="6"/>
        <v>0</v>
      </c>
      <c r="L125" s="281"/>
      <c r="M125" s="281"/>
      <c r="N125" s="1">
        <f>IF(B125="",0,IF(AND(COUNTIF($B$8:B125,B125)=1,COUNTIF('Picking - Joel'!$B$8:$B$175,B125)=0),1,0))</f>
        <v>0</v>
      </c>
    </row>
    <row r="126" ht="15.75" customHeight="1">
      <c r="A126" s="281"/>
      <c r="B126" s="1" t="str">
        <f t="shared" si="1"/>
        <v/>
      </c>
      <c r="C126" s="281"/>
      <c r="D126" s="281"/>
      <c r="E126" s="281"/>
      <c r="F126" s="281"/>
      <c r="G126" s="281">
        <f t="shared" si="2"/>
        <v>0</v>
      </c>
      <c r="H126" s="1" t="str">
        <f t="shared" si="3"/>
        <v/>
      </c>
      <c r="I126" s="1" t="str">
        <f t="shared" si="4"/>
        <v/>
      </c>
      <c r="J126" s="1" t="str">
        <f t="shared" si="8"/>
        <v/>
      </c>
      <c r="K126" s="1">
        <f t="shared" si="6"/>
        <v>0</v>
      </c>
      <c r="L126" s="281"/>
      <c r="M126" s="281"/>
      <c r="N126" s="1">
        <f>IF(B126="",0,IF(AND(COUNTIF($B$8:B126,B126)=1,COUNTIF('Picking - Joel'!$B$8:$B$175,B126)=0),1,0))</f>
        <v>0</v>
      </c>
    </row>
    <row r="127" ht="15.75" customHeight="1">
      <c r="A127" s="281"/>
      <c r="B127" s="1" t="str">
        <f t="shared" si="1"/>
        <v/>
      </c>
      <c r="C127" s="281"/>
      <c r="D127" s="281"/>
      <c r="E127" s="281"/>
      <c r="F127" s="281"/>
      <c r="G127" s="281">
        <f t="shared" si="2"/>
        <v>0</v>
      </c>
      <c r="H127" s="1" t="str">
        <f t="shared" si="3"/>
        <v/>
      </c>
      <c r="I127" s="1" t="str">
        <f t="shared" si="4"/>
        <v/>
      </c>
      <c r="J127" s="1" t="str">
        <f t="shared" si="8"/>
        <v/>
      </c>
      <c r="K127" s="1">
        <f t="shared" si="6"/>
        <v>0</v>
      </c>
      <c r="L127" s="281"/>
      <c r="M127" s="281"/>
      <c r="N127" s="1">
        <f>IF(B127="",0,IF(AND(COUNTIF($B$8:B127,B127)=1,COUNTIF('Picking - Joel'!$B$8:$B$175,B127)=0),1,0))</f>
        <v>0</v>
      </c>
    </row>
    <row r="128" ht="15.75" customHeight="1">
      <c r="A128" s="281"/>
      <c r="B128" s="1" t="str">
        <f t="shared" si="1"/>
        <v/>
      </c>
      <c r="C128" s="281"/>
      <c r="D128" s="281"/>
      <c r="E128" s="281"/>
      <c r="F128" s="281"/>
      <c r="G128" s="281">
        <f t="shared" si="2"/>
        <v>0</v>
      </c>
      <c r="H128" s="1" t="str">
        <f t="shared" si="3"/>
        <v/>
      </c>
      <c r="I128" s="1" t="str">
        <f t="shared" si="4"/>
        <v/>
      </c>
      <c r="J128" s="1" t="str">
        <f t="shared" si="8"/>
        <v/>
      </c>
      <c r="K128" s="1">
        <f t="shared" si="6"/>
        <v>0</v>
      </c>
      <c r="L128" s="281"/>
      <c r="M128" s="281"/>
      <c r="N128" s="1">
        <f>IF(B128="",0,IF(AND(COUNTIF($B$8:B128,B128)=1,COUNTIF('Picking - Joel'!$B$8:$B$175,B128)=0),1,0))</f>
        <v>0</v>
      </c>
    </row>
    <row r="129" ht="15.75" customHeight="1">
      <c r="A129" s="281"/>
      <c r="B129" s="1" t="str">
        <f t="shared" si="1"/>
        <v/>
      </c>
      <c r="C129" s="281"/>
      <c r="D129" s="281"/>
      <c r="E129" s="281"/>
      <c r="F129" s="281"/>
      <c r="G129" s="281">
        <f t="shared" si="2"/>
        <v>0</v>
      </c>
      <c r="H129" s="1" t="str">
        <f t="shared" si="3"/>
        <v/>
      </c>
      <c r="I129" s="1" t="str">
        <f t="shared" si="4"/>
        <v/>
      </c>
      <c r="J129" s="1" t="str">
        <f t="shared" si="8"/>
        <v/>
      </c>
      <c r="K129" s="1">
        <f t="shared" si="6"/>
        <v>0</v>
      </c>
      <c r="L129" s="281"/>
      <c r="M129" s="281"/>
      <c r="N129" s="1">
        <f>IF(B129="",0,IF(AND(COUNTIF($B$8:B129,B129)=1,COUNTIF('Picking - Joel'!$B$8:$B$175,B129)=0),1,0))</f>
        <v>0</v>
      </c>
    </row>
    <row r="130" ht="15.75" customHeight="1">
      <c r="A130" s="281"/>
      <c r="B130" s="1" t="str">
        <f t="shared" si="1"/>
        <v/>
      </c>
      <c r="C130" s="281"/>
      <c r="D130" s="281"/>
      <c r="E130" s="281"/>
      <c r="F130" s="281"/>
      <c r="G130" s="281">
        <f t="shared" si="2"/>
        <v>0</v>
      </c>
      <c r="H130" s="1" t="str">
        <f t="shared" si="3"/>
        <v/>
      </c>
      <c r="I130" s="1" t="str">
        <f t="shared" si="4"/>
        <v/>
      </c>
      <c r="J130" s="1" t="str">
        <f t="shared" si="8"/>
        <v/>
      </c>
      <c r="K130" s="1">
        <f t="shared" si="6"/>
        <v>0</v>
      </c>
      <c r="L130" s="281"/>
      <c r="M130" s="281"/>
      <c r="N130" s="1">
        <f>IF(B130="",0,IF(AND(COUNTIF($B$8:B130,B130)=1,COUNTIF('Picking - Joel'!$B$8:$B$175,B130)=0),1,0))</f>
        <v>0</v>
      </c>
    </row>
    <row r="131" ht="15.75" customHeight="1">
      <c r="A131" s="281"/>
      <c r="B131" s="1" t="str">
        <f t="shared" si="1"/>
        <v/>
      </c>
      <c r="C131" s="281"/>
      <c r="D131" s="281"/>
      <c r="E131" s="281"/>
      <c r="F131" s="281"/>
      <c r="G131" s="281">
        <f t="shared" si="2"/>
        <v>0</v>
      </c>
      <c r="H131" s="1" t="str">
        <f t="shared" si="3"/>
        <v/>
      </c>
      <c r="I131" s="1" t="str">
        <f t="shared" si="4"/>
        <v/>
      </c>
      <c r="J131" s="1" t="str">
        <f t="shared" si="8"/>
        <v/>
      </c>
      <c r="K131" s="1">
        <f t="shared" si="6"/>
        <v>0</v>
      </c>
      <c r="L131" s="281"/>
      <c r="M131" s="281"/>
      <c r="N131" s="1">
        <f>IF(B131="",0,IF(AND(COUNTIF($B$8:B131,B131)=1,COUNTIF('Picking - Joel'!$B$8:$B$175,B131)=0),1,0))</f>
        <v>0</v>
      </c>
    </row>
    <row r="132" ht="15.75" customHeight="1">
      <c r="A132" s="281"/>
      <c r="B132" s="1" t="str">
        <f t="shared" si="1"/>
        <v/>
      </c>
      <c r="C132" s="281"/>
      <c r="D132" s="281"/>
      <c r="E132" s="281"/>
      <c r="F132" s="281"/>
      <c r="G132" s="281">
        <f t="shared" si="2"/>
        <v>0</v>
      </c>
      <c r="H132" s="1" t="str">
        <f t="shared" si="3"/>
        <v/>
      </c>
      <c r="I132" s="1" t="str">
        <f t="shared" si="4"/>
        <v/>
      </c>
      <c r="J132" s="1" t="str">
        <f t="shared" si="8"/>
        <v/>
      </c>
      <c r="K132" s="1">
        <f t="shared" si="6"/>
        <v>0</v>
      </c>
      <c r="L132" s="281"/>
      <c r="M132" s="281"/>
      <c r="N132" s="1">
        <f>IF(B132="",0,IF(AND(COUNTIF($B$8:B132,B132)=1,COUNTIF('Picking - Joel'!$B$8:$B$175,B132)=0),1,0))</f>
        <v>0</v>
      </c>
    </row>
    <row r="133" ht="15.75" customHeight="1">
      <c r="A133" s="281"/>
      <c r="B133" s="1" t="str">
        <f t="shared" si="1"/>
        <v/>
      </c>
      <c r="C133" s="281"/>
      <c r="D133" s="281"/>
      <c r="E133" s="281"/>
      <c r="F133" s="281"/>
      <c r="G133" s="281">
        <f t="shared" si="2"/>
        <v>0</v>
      </c>
      <c r="H133" s="1" t="str">
        <f t="shared" si="3"/>
        <v/>
      </c>
      <c r="I133" s="1" t="str">
        <f t="shared" si="4"/>
        <v/>
      </c>
      <c r="J133" s="1" t="str">
        <f t="shared" si="8"/>
        <v/>
      </c>
      <c r="K133" s="1">
        <f t="shared" si="6"/>
        <v>0</v>
      </c>
      <c r="L133" s="281"/>
      <c r="M133" s="281"/>
      <c r="N133" s="1">
        <f>IF(B133="",0,IF(AND(COUNTIF($B$8:B133,B133)=1,COUNTIF('Picking - Joel'!$B$8:$B$175,B133)=0),1,0))</f>
        <v>0</v>
      </c>
    </row>
    <row r="134" ht="15.75" customHeight="1">
      <c r="A134" s="281"/>
      <c r="B134" s="1" t="str">
        <f t="shared" si="1"/>
        <v/>
      </c>
      <c r="C134" s="281"/>
      <c r="D134" s="281"/>
      <c r="E134" s="281"/>
      <c r="F134" s="281"/>
      <c r="G134" s="281">
        <f t="shared" si="2"/>
        <v>0</v>
      </c>
      <c r="H134" s="1" t="str">
        <f t="shared" si="3"/>
        <v/>
      </c>
      <c r="I134" s="1" t="str">
        <f t="shared" si="4"/>
        <v/>
      </c>
      <c r="J134" s="1" t="str">
        <f t="shared" si="8"/>
        <v/>
      </c>
      <c r="K134" s="1">
        <f t="shared" si="6"/>
        <v>0</v>
      </c>
      <c r="L134" s="281"/>
      <c r="M134" s="281"/>
      <c r="N134" s="1">
        <f>IF(B134="",0,IF(AND(COUNTIF($B$8:B134,B134)=1,COUNTIF('Picking - Joel'!$B$8:$B$175,B134)=0),1,0))</f>
        <v>0</v>
      </c>
    </row>
    <row r="135" ht="15.75" customHeight="1">
      <c r="A135" s="281"/>
      <c r="B135" s="1" t="str">
        <f t="shared" si="1"/>
        <v/>
      </c>
      <c r="C135" s="281"/>
      <c r="D135" s="281"/>
      <c r="E135" s="281"/>
      <c r="F135" s="281"/>
      <c r="G135" s="281">
        <f t="shared" si="2"/>
        <v>0</v>
      </c>
      <c r="H135" s="1" t="str">
        <f t="shared" si="3"/>
        <v/>
      </c>
      <c r="I135" s="1" t="str">
        <f t="shared" si="4"/>
        <v/>
      </c>
      <c r="J135" s="1" t="str">
        <f t="shared" si="8"/>
        <v/>
      </c>
      <c r="K135" s="1">
        <f t="shared" si="6"/>
        <v>0</v>
      </c>
      <c r="L135" s="281"/>
      <c r="M135" s="281"/>
      <c r="N135" s="1">
        <f>IF(B135="",0,IF(AND(COUNTIF($B$8:B135,B135)=1,COUNTIF('Picking - Joel'!$B$8:$B$175,B135)=0),1,0))</f>
        <v>0</v>
      </c>
    </row>
    <row r="136" ht="15.75" customHeight="1">
      <c r="A136" s="281"/>
      <c r="B136" s="1" t="str">
        <f t="shared" si="1"/>
        <v/>
      </c>
      <c r="C136" s="281"/>
      <c r="D136" s="281"/>
      <c r="E136" s="281"/>
      <c r="F136" s="281"/>
      <c r="G136" s="281">
        <f t="shared" si="2"/>
        <v>0</v>
      </c>
      <c r="H136" s="1" t="str">
        <f t="shared" si="3"/>
        <v/>
      </c>
      <c r="I136" s="1" t="str">
        <f t="shared" si="4"/>
        <v/>
      </c>
      <c r="J136" s="1" t="str">
        <f t="shared" si="8"/>
        <v/>
      </c>
      <c r="K136" s="1">
        <f t="shared" si="6"/>
        <v>0</v>
      </c>
      <c r="L136" s="281"/>
      <c r="M136" s="281"/>
      <c r="N136" s="1">
        <f>IF(B136="",0,IF(AND(COUNTIF($B$8:B136,B136)=1,COUNTIF('Picking - Joel'!$B$8:$B$175,B136)=0),1,0))</f>
        <v>0</v>
      </c>
    </row>
    <row r="137" ht="15.75" customHeight="1">
      <c r="A137" s="281"/>
      <c r="B137" s="1" t="str">
        <f t="shared" si="1"/>
        <v/>
      </c>
      <c r="C137" s="281"/>
      <c r="D137" s="281"/>
      <c r="E137" s="281"/>
      <c r="F137" s="281"/>
      <c r="G137" s="281">
        <f t="shared" si="2"/>
        <v>0</v>
      </c>
      <c r="H137" s="1" t="str">
        <f t="shared" si="3"/>
        <v/>
      </c>
      <c r="I137" s="1" t="str">
        <f t="shared" si="4"/>
        <v/>
      </c>
      <c r="J137" s="1" t="str">
        <f t="shared" si="8"/>
        <v/>
      </c>
      <c r="K137" s="1">
        <f t="shared" si="6"/>
        <v>0</v>
      </c>
      <c r="L137" s="281"/>
      <c r="M137" s="281"/>
      <c r="N137" s="1">
        <f>IF(B137="",0,IF(AND(COUNTIF($B$8:B137,B137)=1,COUNTIF('Picking - Joel'!$B$8:$B$175,B137)=0),1,0))</f>
        <v>0</v>
      </c>
    </row>
    <row r="138" ht="15.75" customHeight="1">
      <c r="A138" s="281"/>
      <c r="B138" s="1" t="str">
        <f t="shared" si="1"/>
        <v/>
      </c>
      <c r="C138" s="281"/>
      <c r="D138" s="281"/>
      <c r="E138" s="281"/>
      <c r="F138" s="281"/>
      <c r="G138" s="281">
        <f t="shared" si="2"/>
        <v>0</v>
      </c>
      <c r="H138" s="1" t="str">
        <f t="shared" si="3"/>
        <v/>
      </c>
      <c r="I138" s="1" t="str">
        <f t="shared" si="4"/>
        <v/>
      </c>
      <c r="J138" s="1" t="str">
        <f t="shared" si="8"/>
        <v/>
      </c>
      <c r="K138" s="1">
        <f t="shared" si="6"/>
        <v>0</v>
      </c>
      <c r="L138" s="281"/>
      <c r="M138" s="281"/>
      <c r="N138" s="1">
        <f>IF(B138="",0,IF(AND(COUNTIF($B$8:B138,B138)=1,COUNTIF('Picking - Joel'!$B$8:$B$175,B138)=0),1,0))</f>
        <v>0</v>
      </c>
    </row>
    <row r="139" ht="15.75" customHeight="1">
      <c r="A139" s="281"/>
      <c r="B139" s="1" t="str">
        <f t="shared" si="1"/>
        <v/>
      </c>
      <c r="C139" s="281"/>
      <c r="D139" s="281"/>
      <c r="E139" s="281"/>
      <c r="F139" s="281"/>
      <c r="G139" s="281">
        <f t="shared" si="2"/>
        <v>0</v>
      </c>
      <c r="H139" s="1" t="str">
        <f t="shared" si="3"/>
        <v/>
      </c>
      <c r="I139" s="1" t="str">
        <f t="shared" si="4"/>
        <v/>
      </c>
      <c r="J139" s="1" t="str">
        <f t="shared" si="8"/>
        <v/>
      </c>
      <c r="K139" s="1">
        <f t="shared" si="6"/>
        <v>0</v>
      </c>
      <c r="L139" s="281"/>
      <c r="M139" s="281"/>
      <c r="N139" s="1">
        <f>IF(B139="",0,IF(AND(COUNTIF($B$8:B139,B139)=1,COUNTIF('Picking - Joel'!$B$8:$B$175,B139)=0),1,0))</f>
        <v>0</v>
      </c>
    </row>
    <row r="140" ht="15.75" customHeight="1">
      <c r="A140" s="281"/>
      <c r="B140" s="1" t="str">
        <f t="shared" si="1"/>
        <v/>
      </c>
      <c r="C140" s="281"/>
      <c r="D140" s="281"/>
      <c r="E140" s="281"/>
      <c r="F140" s="281"/>
      <c r="G140" s="281">
        <f t="shared" si="2"/>
        <v>0</v>
      </c>
      <c r="H140" s="1" t="str">
        <f t="shared" si="3"/>
        <v/>
      </c>
      <c r="I140" s="1" t="str">
        <f t="shared" si="4"/>
        <v/>
      </c>
      <c r="J140" s="1" t="str">
        <f t="shared" si="8"/>
        <v/>
      </c>
      <c r="K140" s="1">
        <f t="shared" si="6"/>
        <v>0</v>
      </c>
      <c r="L140" s="281"/>
      <c r="M140" s="281"/>
      <c r="N140" s="1">
        <f>IF(B140="",0,IF(AND(COUNTIF($B$8:B140,B140)=1,COUNTIF('Picking - Joel'!$B$8:$B$175,B140)=0),1,0))</f>
        <v>0</v>
      </c>
    </row>
    <row r="141" ht="15.75" customHeight="1">
      <c r="A141" s="281"/>
      <c r="B141" s="1" t="str">
        <f t="shared" si="1"/>
        <v/>
      </c>
      <c r="C141" s="281"/>
      <c r="D141" s="281"/>
      <c r="E141" s="281"/>
      <c r="F141" s="281"/>
      <c r="G141" s="281">
        <f t="shared" si="2"/>
        <v>0</v>
      </c>
      <c r="H141" s="1" t="str">
        <f t="shared" si="3"/>
        <v/>
      </c>
      <c r="I141" s="1" t="str">
        <f t="shared" si="4"/>
        <v/>
      </c>
      <c r="J141" s="1" t="str">
        <f t="shared" si="8"/>
        <v/>
      </c>
      <c r="K141" s="1">
        <f t="shared" si="6"/>
        <v>0</v>
      </c>
      <c r="L141" s="281"/>
      <c r="M141" s="281"/>
      <c r="N141" s="1">
        <f>IF(B141="",0,IF(AND(COUNTIF($B$8:B141,B141)=1,COUNTIF('Picking - Joel'!$B$8:$B$175,B141)=0),1,0))</f>
        <v>0</v>
      </c>
    </row>
    <row r="142" ht="15.75" customHeight="1">
      <c r="A142" s="281"/>
      <c r="B142" s="1" t="str">
        <f t="shared" si="1"/>
        <v/>
      </c>
      <c r="C142" s="281"/>
      <c r="D142" s="281"/>
      <c r="E142" s="281"/>
      <c r="F142" s="281"/>
      <c r="G142" s="281">
        <f t="shared" si="2"/>
        <v>0</v>
      </c>
      <c r="H142" s="1" t="str">
        <f t="shared" si="3"/>
        <v/>
      </c>
      <c r="I142" s="1" t="str">
        <f t="shared" si="4"/>
        <v/>
      </c>
      <c r="J142" s="1" t="str">
        <f t="shared" si="8"/>
        <v/>
      </c>
      <c r="K142" s="1">
        <f t="shared" si="6"/>
        <v>0</v>
      </c>
      <c r="L142" s="281"/>
      <c r="M142" s="281"/>
      <c r="N142" s="1">
        <f>IF(B142="",0,IF(AND(COUNTIF($B$8:B142,B142)=1,COUNTIF('Picking - Joel'!$B$8:$B$175,B142)=0),1,0))</f>
        <v>0</v>
      </c>
    </row>
    <row r="143" ht="15.75" customHeight="1">
      <c r="A143" s="281"/>
      <c r="B143" s="1" t="str">
        <f t="shared" si="1"/>
        <v/>
      </c>
      <c r="C143" s="281"/>
      <c r="D143" s="281"/>
      <c r="E143" s="281"/>
      <c r="F143" s="281"/>
      <c r="G143" s="281">
        <f t="shared" si="2"/>
        <v>0</v>
      </c>
      <c r="H143" s="1" t="str">
        <f t="shared" si="3"/>
        <v/>
      </c>
      <c r="I143" s="1" t="str">
        <f t="shared" si="4"/>
        <v/>
      </c>
      <c r="J143" s="1" t="str">
        <f t="shared" si="8"/>
        <v/>
      </c>
      <c r="K143" s="1">
        <f t="shared" si="6"/>
        <v>0</v>
      </c>
      <c r="L143" s="281"/>
      <c r="M143" s="281"/>
      <c r="N143" s="1">
        <f>IF(B143="",0,IF(AND(COUNTIF($B$8:B143,B143)=1,COUNTIF('Picking - Joel'!$B$8:$B$175,B143)=0),1,0))</f>
        <v>0</v>
      </c>
    </row>
    <row r="144" ht="15.75" customHeight="1">
      <c r="A144" s="281"/>
      <c r="B144" s="1" t="str">
        <f t="shared" si="1"/>
        <v/>
      </c>
      <c r="C144" s="281"/>
      <c r="D144" s="281"/>
      <c r="E144" s="281"/>
      <c r="F144" s="281"/>
      <c r="G144" s="281">
        <f t="shared" si="2"/>
        <v>0</v>
      </c>
      <c r="H144" s="1" t="str">
        <f t="shared" si="3"/>
        <v/>
      </c>
      <c r="I144" s="1" t="str">
        <f t="shared" si="4"/>
        <v/>
      </c>
      <c r="J144" s="1" t="str">
        <f t="shared" si="8"/>
        <v/>
      </c>
      <c r="K144" s="1">
        <f t="shared" si="6"/>
        <v>0</v>
      </c>
      <c r="L144" s="281"/>
      <c r="M144" s="281"/>
      <c r="N144" s="1">
        <f>IF(B144="",0,IF(AND(COUNTIF($B$8:B144,B144)=1,COUNTIF('Picking - Joel'!$B$8:$B$175,B144)=0),1,0))</f>
        <v>0</v>
      </c>
    </row>
    <row r="145" ht="15.75" customHeight="1">
      <c r="A145" s="281"/>
      <c r="B145" s="1" t="str">
        <f t="shared" si="1"/>
        <v/>
      </c>
      <c r="C145" s="281"/>
      <c r="D145" s="281"/>
      <c r="E145" s="281"/>
      <c r="F145" s="281"/>
      <c r="G145" s="281">
        <f t="shared" si="2"/>
        <v>0</v>
      </c>
      <c r="H145" s="1" t="str">
        <f t="shared" si="3"/>
        <v/>
      </c>
      <c r="I145" s="1" t="str">
        <f t="shared" si="4"/>
        <v/>
      </c>
      <c r="J145" s="1" t="str">
        <f t="shared" si="8"/>
        <v/>
      </c>
      <c r="K145" s="1">
        <f t="shared" si="6"/>
        <v>0</v>
      </c>
      <c r="L145" s="281"/>
      <c r="M145" s="281"/>
      <c r="N145" s="1">
        <f>IF(B145="",0,IF(AND(COUNTIF($B$8:B145,B145)=1,COUNTIF('Picking - Joel'!$B$8:$B$175,B145)=0),1,0))</f>
        <v>0</v>
      </c>
    </row>
    <row r="146" ht="15.75" customHeight="1">
      <c r="A146" s="281"/>
      <c r="B146" s="1" t="str">
        <f t="shared" si="1"/>
        <v/>
      </c>
      <c r="C146" s="281"/>
      <c r="D146" s="281"/>
      <c r="E146" s="281"/>
      <c r="F146" s="281"/>
      <c r="G146" s="281">
        <f t="shared" si="2"/>
        <v>0</v>
      </c>
      <c r="H146" s="1" t="str">
        <f t="shared" si="3"/>
        <v/>
      </c>
      <c r="I146" s="1" t="str">
        <f t="shared" si="4"/>
        <v/>
      </c>
      <c r="J146" s="1" t="str">
        <f t="shared" si="8"/>
        <v/>
      </c>
      <c r="K146" s="1">
        <f t="shared" si="6"/>
        <v>0</v>
      </c>
      <c r="L146" s="281"/>
      <c r="M146" s="281"/>
      <c r="N146" s="1">
        <f>IF(B146="",0,IF(AND(COUNTIF($B$8:B146,B146)=1,COUNTIF('Picking - Joel'!$B$8:$B$175,B146)=0),1,0))</f>
        <v>0</v>
      </c>
    </row>
    <row r="147" ht="15.75" customHeight="1">
      <c r="A147" s="281"/>
      <c r="B147" s="1" t="str">
        <f t="shared" si="1"/>
        <v/>
      </c>
      <c r="C147" s="281"/>
      <c r="D147" s="281"/>
      <c r="E147" s="281"/>
      <c r="F147" s="281"/>
      <c r="G147" s="281">
        <f t="shared" si="2"/>
        <v>0</v>
      </c>
      <c r="H147" s="1" t="str">
        <f t="shared" si="3"/>
        <v/>
      </c>
      <c r="I147" s="1" t="str">
        <f t="shared" si="4"/>
        <v/>
      </c>
      <c r="J147" s="1" t="str">
        <f t="shared" si="8"/>
        <v/>
      </c>
      <c r="K147" s="1">
        <f t="shared" si="6"/>
        <v>0</v>
      </c>
      <c r="L147" s="281"/>
      <c r="M147" s="281"/>
      <c r="N147" s="1">
        <f>IF(B147="",0,IF(AND(COUNTIF($B$8:B147,B147)=1,COUNTIF('Picking - Joel'!$B$8:$B$175,B147)=0),1,0))</f>
        <v>0</v>
      </c>
    </row>
    <row r="148" ht="15.75" customHeight="1">
      <c r="A148" s="281"/>
      <c r="B148" s="1" t="str">
        <f t="shared" si="1"/>
        <v/>
      </c>
      <c r="C148" s="281"/>
      <c r="D148" s="281"/>
      <c r="E148" s="281"/>
      <c r="F148" s="281"/>
      <c r="G148" s="281">
        <f t="shared" si="2"/>
        <v>0</v>
      </c>
      <c r="H148" s="1" t="str">
        <f t="shared" si="3"/>
        <v/>
      </c>
      <c r="I148" s="1" t="str">
        <f t="shared" si="4"/>
        <v/>
      </c>
      <c r="J148" s="1" t="str">
        <f t="shared" si="8"/>
        <v/>
      </c>
      <c r="K148" s="1">
        <f t="shared" si="6"/>
        <v>0</v>
      </c>
      <c r="L148" s="281"/>
      <c r="M148" s="281"/>
      <c r="N148" s="1">
        <f>IF(B148="",0,IF(AND(COUNTIF($B$8:B148,B148)=1,COUNTIF('Picking - Joel'!$B$8:$B$175,B148)=0),1,0))</f>
        <v>0</v>
      </c>
    </row>
    <row r="149" ht="15.75" customHeight="1">
      <c r="A149" s="281"/>
      <c r="B149" s="1" t="str">
        <f t="shared" si="1"/>
        <v/>
      </c>
      <c r="C149" s="281"/>
      <c r="D149" s="281"/>
      <c r="E149" s="281"/>
      <c r="F149" s="281"/>
      <c r="G149" s="281">
        <f t="shared" si="2"/>
        <v>0</v>
      </c>
      <c r="H149" s="1" t="str">
        <f t="shared" si="3"/>
        <v/>
      </c>
      <c r="I149" s="1" t="str">
        <f t="shared" si="4"/>
        <v/>
      </c>
      <c r="J149" s="1" t="str">
        <f t="shared" si="8"/>
        <v/>
      </c>
      <c r="K149" s="1">
        <f t="shared" si="6"/>
        <v>0</v>
      </c>
      <c r="L149" s="281"/>
      <c r="M149" s="281"/>
      <c r="N149" s="1">
        <f>IF(B149="",0,IF(AND(COUNTIF($B$8:B149,B149)=1,COUNTIF('Picking - Joel'!$B$8:$B$175,B149)=0),1,0))</f>
        <v>0</v>
      </c>
    </row>
    <row r="150" ht="15.75" customHeight="1">
      <c r="A150" s="281"/>
      <c r="B150" s="1" t="str">
        <f t="shared" si="1"/>
        <v/>
      </c>
      <c r="C150" s="281"/>
      <c r="D150" s="281"/>
      <c r="E150" s="281"/>
      <c r="F150" s="281"/>
      <c r="G150" s="281">
        <f t="shared" si="2"/>
        <v>0</v>
      </c>
      <c r="H150" s="1" t="str">
        <f t="shared" si="3"/>
        <v/>
      </c>
      <c r="I150" s="1" t="str">
        <f t="shared" si="4"/>
        <v/>
      </c>
      <c r="J150" s="1" t="str">
        <f t="shared" si="8"/>
        <v/>
      </c>
      <c r="K150" s="1">
        <f t="shared" si="6"/>
        <v>0</v>
      </c>
      <c r="L150" s="281"/>
      <c r="M150" s="281"/>
      <c r="N150" s="1">
        <f>IF(B150="",0,IF(AND(COUNTIF($B$8:B150,B150)=1,COUNTIF('Picking - Joel'!$B$8:$B$175,B150)=0),1,0))</f>
        <v>0</v>
      </c>
    </row>
    <row r="151" ht="15.75" customHeight="1">
      <c r="A151" s="281"/>
      <c r="B151" s="1" t="str">
        <f t="shared" si="1"/>
        <v/>
      </c>
      <c r="C151" s="281"/>
      <c r="D151" s="281"/>
      <c r="E151" s="281"/>
      <c r="F151" s="281"/>
      <c r="G151" s="281">
        <f t="shared" si="2"/>
        <v>0</v>
      </c>
      <c r="H151" s="1" t="str">
        <f t="shared" si="3"/>
        <v/>
      </c>
      <c r="I151" s="1" t="str">
        <f t="shared" si="4"/>
        <v/>
      </c>
      <c r="J151" s="1" t="str">
        <f t="shared" si="8"/>
        <v/>
      </c>
      <c r="K151" s="1">
        <f t="shared" si="6"/>
        <v>0</v>
      </c>
      <c r="L151" s="281"/>
      <c r="M151" s="281"/>
      <c r="N151" s="1">
        <f>IF(B151="",0,IF(AND(COUNTIF($B$8:B151,B151)=1,COUNTIF('Picking - Joel'!$B$8:$B$175,B151)=0),1,0))</f>
        <v>0</v>
      </c>
    </row>
    <row r="152" ht="15.75" customHeight="1">
      <c r="A152" s="281"/>
      <c r="B152" s="1" t="str">
        <f t="shared" si="1"/>
        <v/>
      </c>
      <c r="C152" s="281"/>
      <c r="D152" s="281"/>
      <c r="E152" s="281"/>
      <c r="F152" s="281"/>
      <c r="G152" s="281">
        <f t="shared" si="2"/>
        <v>0</v>
      </c>
      <c r="H152" s="1" t="str">
        <f t="shared" si="3"/>
        <v/>
      </c>
      <c r="I152" s="1" t="str">
        <f t="shared" si="4"/>
        <v/>
      </c>
      <c r="J152" s="1" t="str">
        <f t="shared" si="8"/>
        <v/>
      </c>
      <c r="K152" s="1">
        <f t="shared" si="6"/>
        <v>0</v>
      </c>
      <c r="L152" s="281"/>
      <c r="M152" s="281"/>
      <c r="N152" s="1">
        <f>IF(B152="",0,IF(AND(COUNTIF($B$8:B152,B152)=1,COUNTIF('Picking - Joel'!$B$8:$B$175,B152)=0),1,0))</f>
        <v>0</v>
      </c>
    </row>
    <row r="153" ht="15.75" customHeight="1">
      <c r="A153" s="281"/>
      <c r="B153" s="1" t="str">
        <f t="shared" si="1"/>
        <v/>
      </c>
      <c r="C153" s="281"/>
      <c r="D153" s="281"/>
      <c r="E153" s="281"/>
      <c r="F153" s="281"/>
      <c r="G153" s="281">
        <f t="shared" si="2"/>
        <v>0</v>
      </c>
      <c r="H153" s="1" t="str">
        <f t="shared" si="3"/>
        <v/>
      </c>
      <c r="I153" s="1" t="str">
        <f t="shared" si="4"/>
        <v/>
      </c>
      <c r="J153" s="1" t="str">
        <f t="shared" si="8"/>
        <v/>
      </c>
      <c r="K153" s="1">
        <f t="shared" si="6"/>
        <v>0</v>
      </c>
      <c r="L153" s="281"/>
      <c r="M153" s="281"/>
      <c r="N153" s="1">
        <f>IF(B153="",0,IF(AND(COUNTIF($B$8:B153,B153)=1,COUNTIF('Picking - Joel'!$B$8:$B$175,B153)=0),1,0))</f>
        <v>0</v>
      </c>
    </row>
    <row r="154" ht="15.75" customHeight="1">
      <c r="A154" s="281"/>
      <c r="B154" s="1" t="str">
        <f t="shared" si="1"/>
        <v/>
      </c>
      <c r="C154" s="281"/>
      <c r="D154" s="281"/>
      <c r="E154" s="281"/>
      <c r="F154" s="281"/>
      <c r="G154" s="281">
        <f t="shared" si="2"/>
        <v>0</v>
      </c>
      <c r="H154" s="1" t="str">
        <f t="shared" si="3"/>
        <v/>
      </c>
      <c r="I154" s="1" t="str">
        <f t="shared" si="4"/>
        <v/>
      </c>
      <c r="J154" s="1" t="str">
        <f t="shared" si="8"/>
        <v/>
      </c>
      <c r="K154" s="1">
        <f t="shared" si="6"/>
        <v>0</v>
      </c>
      <c r="L154" s="281"/>
      <c r="M154" s="281"/>
      <c r="N154" s="1">
        <f>IF(B154="",0,IF(AND(COUNTIF($B$8:B154,B154)=1,COUNTIF('Picking - Joel'!$B$8:$B$175,B154)=0),1,0))</f>
        <v>0</v>
      </c>
    </row>
    <row r="155" ht="15.75" customHeight="1">
      <c r="A155" s="281"/>
      <c r="B155" s="1" t="str">
        <f t="shared" si="1"/>
        <v/>
      </c>
      <c r="C155" s="281"/>
      <c r="D155" s="281"/>
      <c r="E155" s="281"/>
      <c r="F155" s="281"/>
      <c r="G155" s="281">
        <f t="shared" si="2"/>
        <v>0</v>
      </c>
      <c r="H155" s="1" t="str">
        <f t="shared" si="3"/>
        <v/>
      </c>
      <c r="I155" s="1" t="str">
        <f t="shared" si="4"/>
        <v/>
      </c>
      <c r="J155" s="1" t="str">
        <f t="shared" si="8"/>
        <v/>
      </c>
      <c r="K155" s="1">
        <f t="shared" si="6"/>
        <v>0</v>
      </c>
      <c r="L155" s="281"/>
      <c r="M155" s="281"/>
      <c r="N155" s="1">
        <f>IF(B155="",0,IF(AND(COUNTIF($B$8:B155,B155)=1,COUNTIF('Picking - Joel'!$B$8:$B$175,B155)=0),1,0))</f>
        <v>0</v>
      </c>
    </row>
    <row r="156" ht="15.75" customHeight="1">
      <c r="A156" s="281"/>
      <c r="B156" s="1" t="str">
        <f t="shared" si="1"/>
        <v/>
      </c>
      <c r="C156" s="281"/>
      <c r="D156" s="281"/>
      <c r="E156" s="281"/>
      <c r="F156" s="281"/>
      <c r="G156" s="281">
        <f t="shared" si="2"/>
        <v>0</v>
      </c>
      <c r="H156" s="1" t="str">
        <f t="shared" si="3"/>
        <v/>
      </c>
      <c r="I156" s="1" t="str">
        <f t="shared" si="4"/>
        <v/>
      </c>
      <c r="J156" s="1" t="str">
        <f t="shared" si="8"/>
        <v/>
      </c>
      <c r="K156" s="1">
        <f t="shared" si="6"/>
        <v>0</v>
      </c>
      <c r="L156" s="281"/>
      <c r="M156" s="281"/>
      <c r="N156" s="1">
        <f>IF(B156="",0,IF(AND(COUNTIF($B$8:B156,B156)=1,COUNTIF('Picking - Joel'!$B$8:$B$175,B156)=0),1,0))</f>
        <v>0</v>
      </c>
    </row>
    <row r="157" ht="15.75" customHeight="1">
      <c r="A157" s="281"/>
      <c r="B157" s="1" t="str">
        <f t="shared" si="1"/>
        <v/>
      </c>
      <c r="C157" s="281"/>
      <c r="D157" s="281"/>
      <c r="E157" s="281"/>
      <c r="F157" s="281"/>
      <c r="G157" s="281">
        <f t="shared" si="2"/>
        <v>0</v>
      </c>
      <c r="H157" s="1" t="str">
        <f t="shared" si="3"/>
        <v/>
      </c>
      <c r="I157" s="1" t="str">
        <f t="shared" si="4"/>
        <v/>
      </c>
      <c r="J157" s="1" t="str">
        <f t="shared" si="8"/>
        <v/>
      </c>
      <c r="K157" s="1">
        <f t="shared" si="6"/>
        <v>0</v>
      </c>
      <c r="L157" s="281"/>
      <c r="M157" s="281"/>
      <c r="N157" s="1">
        <f>IF(B157="",0,IF(AND(COUNTIF($B$8:B157,B157)=1,COUNTIF('Picking - Joel'!$B$8:$B$175,B157)=0),1,0))</f>
        <v>0</v>
      </c>
    </row>
    <row r="158" ht="15.75" customHeight="1">
      <c r="A158" s="281"/>
      <c r="B158" s="1" t="str">
        <f t="shared" si="1"/>
        <v/>
      </c>
      <c r="C158" s="281"/>
      <c r="D158" s="281"/>
      <c r="E158" s="281"/>
      <c r="F158" s="281"/>
      <c r="G158" s="281">
        <f t="shared" si="2"/>
        <v>0</v>
      </c>
      <c r="H158" s="1" t="str">
        <f t="shared" si="3"/>
        <v/>
      </c>
      <c r="I158" s="1" t="str">
        <f t="shared" si="4"/>
        <v/>
      </c>
      <c r="J158" s="1" t="str">
        <f t="shared" si="8"/>
        <v/>
      </c>
      <c r="K158" s="1">
        <f t="shared" si="6"/>
        <v>0</v>
      </c>
      <c r="L158" s="281"/>
      <c r="M158" s="281"/>
      <c r="N158" s="1">
        <f>IF(B158="",0,IF(AND(COUNTIF($B$8:B158,B158)=1,COUNTIF('Picking - Joel'!$B$8:$B$175,B158)=0),1,0))</f>
        <v>0</v>
      </c>
    </row>
    <row r="159" ht="15.75" customHeight="1">
      <c r="A159" s="281"/>
      <c r="B159" s="1" t="str">
        <f t="shared" si="1"/>
        <v/>
      </c>
      <c r="C159" s="281"/>
      <c r="D159" s="281"/>
      <c r="E159" s="281"/>
      <c r="F159" s="281"/>
      <c r="G159" s="281">
        <f t="shared" si="2"/>
        <v>0</v>
      </c>
      <c r="H159" s="1" t="str">
        <f t="shared" si="3"/>
        <v/>
      </c>
      <c r="I159" s="1" t="str">
        <f t="shared" si="4"/>
        <v/>
      </c>
      <c r="J159" s="1" t="str">
        <f t="shared" si="8"/>
        <v/>
      </c>
      <c r="K159" s="1">
        <f t="shared" si="6"/>
        <v>0</v>
      </c>
      <c r="L159" s="281"/>
      <c r="M159" s="281"/>
      <c r="N159" s="1">
        <f>IF(B159="",0,IF(AND(COUNTIF($B$8:B159,B159)=1,COUNTIF('Picking - Joel'!$B$8:$B$175,B159)=0),1,0))</f>
        <v>0</v>
      </c>
    </row>
    <row r="160" ht="15.75" customHeight="1">
      <c r="A160" s="281"/>
      <c r="B160" s="1" t="str">
        <f t="shared" si="1"/>
        <v/>
      </c>
      <c r="C160" s="281"/>
      <c r="D160" s="281"/>
      <c r="E160" s="281"/>
      <c r="F160" s="281"/>
      <c r="G160" s="281">
        <f t="shared" si="2"/>
        <v>0</v>
      </c>
      <c r="H160" s="1" t="str">
        <f t="shared" si="3"/>
        <v/>
      </c>
      <c r="I160" s="1" t="str">
        <f t="shared" si="4"/>
        <v/>
      </c>
      <c r="J160" s="1" t="str">
        <f t="shared" si="8"/>
        <v/>
      </c>
      <c r="K160" s="1">
        <f t="shared" si="6"/>
        <v>0</v>
      </c>
      <c r="L160" s="281"/>
      <c r="M160" s="281"/>
      <c r="N160" s="1">
        <f>IF(B160="",0,IF(AND(COUNTIF($B$8:B160,B160)=1,COUNTIF('Picking - Joel'!$B$8:$B$175,B160)=0),1,0))</f>
        <v>0</v>
      </c>
    </row>
    <row r="161" ht="15.75" customHeight="1">
      <c r="A161" s="281"/>
      <c r="B161" s="1" t="str">
        <f t="shared" si="1"/>
        <v/>
      </c>
      <c r="C161" s="281"/>
      <c r="D161" s="281"/>
      <c r="E161" s="281"/>
      <c r="F161" s="281"/>
      <c r="G161" s="281">
        <f t="shared" si="2"/>
        <v>0</v>
      </c>
      <c r="H161" s="1" t="str">
        <f t="shared" si="3"/>
        <v/>
      </c>
      <c r="I161" s="1" t="str">
        <f t="shared" si="4"/>
        <v/>
      </c>
      <c r="J161" s="1" t="str">
        <f t="shared" si="8"/>
        <v/>
      </c>
      <c r="K161" s="1">
        <f t="shared" si="6"/>
        <v>0</v>
      </c>
      <c r="L161" s="281"/>
      <c r="M161" s="281"/>
      <c r="N161" s="1">
        <f>IF(B161="",0,IF(AND(COUNTIF($B$8:B161,B161)=1,COUNTIF('Picking - Joel'!$B$8:$B$175,B161)=0),1,0))</f>
        <v>0</v>
      </c>
    </row>
    <row r="162" ht="15.75" customHeight="1">
      <c r="A162" s="281"/>
      <c r="B162" s="1" t="str">
        <f t="shared" si="1"/>
        <v/>
      </c>
      <c r="C162" s="281"/>
      <c r="D162" s="281"/>
      <c r="E162" s="281"/>
      <c r="F162" s="281"/>
      <c r="G162" s="281">
        <f t="shared" si="2"/>
        <v>0</v>
      </c>
      <c r="H162" s="1" t="str">
        <f t="shared" si="3"/>
        <v/>
      </c>
      <c r="I162" s="1" t="str">
        <f t="shared" si="4"/>
        <v/>
      </c>
      <c r="J162" s="1" t="str">
        <f t="shared" si="8"/>
        <v/>
      </c>
      <c r="K162" s="1">
        <f t="shared" si="6"/>
        <v>0</v>
      </c>
      <c r="L162" s="281"/>
      <c r="M162" s="281"/>
      <c r="N162" s="1">
        <f>IF(B162="",0,IF(AND(COUNTIF($B$8:B162,B162)=1,COUNTIF('Picking - Joel'!$B$8:$B$175,B162)=0),1,0))</f>
        <v>0</v>
      </c>
    </row>
    <row r="163" ht="15.75" customHeight="1">
      <c r="A163" s="281"/>
      <c r="B163" s="1" t="str">
        <f t="shared" si="1"/>
        <v/>
      </c>
      <c r="C163" s="281"/>
      <c r="D163" s="281"/>
      <c r="E163" s="281"/>
      <c r="F163" s="281"/>
      <c r="G163" s="281">
        <f t="shared" si="2"/>
        <v>0</v>
      </c>
      <c r="H163" s="1" t="str">
        <f t="shared" si="3"/>
        <v/>
      </c>
      <c r="I163" s="1" t="str">
        <f t="shared" si="4"/>
        <v/>
      </c>
      <c r="J163" s="1" t="str">
        <f t="shared" si="8"/>
        <v/>
      </c>
      <c r="K163" s="1">
        <f t="shared" si="6"/>
        <v>0</v>
      </c>
      <c r="L163" s="281"/>
      <c r="M163" s="281"/>
      <c r="N163" s="1">
        <f>IF(B163="",0,IF(AND(COUNTIF($B$8:B163,B163)=1,COUNTIF('Picking - Joel'!$B$8:$B$175,B163)=0),1,0))</f>
        <v>0</v>
      </c>
    </row>
    <row r="164" ht="15.75" customHeight="1">
      <c r="A164" s="281"/>
      <c r="B164" s="1" t="str">
        <f t="shared" si="1"/>
        <v/>
      </c>
      <c r="C164" s="281"/>
      <c r="D164" s="281"/>
      <c r="E164" s="281"/>
      <c r="F164" s="281"/>
      <c r="G164" s="281">
        <f t="shared" si="2"/>
        <v>0</v>
      </c>
      <c r="H164" s="1" t="str">
        <f t="shared" si="3"/>
        <v/>
      </c>
      <c r="I164" s="1" t="str">
        <f t="shared" si="4"/>
        <v/>
      </c>
      <c r="J164" s="1" t="str">
        <f t="shared" si="8"/>
        <v/>
      </c>
      <c r="K164" s="1">
        <f t="shared" si="6"/>
        <v>0</v>
      </c>
      <c r="L164" s="281"/>
      <c r="M164" s="281"/>
      <c r="N164" s="1">
        <f>IF(B164="",0,IF(AND(COUNTIF($B$8:B164,B164)=1,COUNTIF('Picking - Joel'!$B$8:$B$175,B164)=0),1,0))</f>
        <v>0</v>
      </c>
    </row>
    <row r="165" ht="15.75" customHeight="1">
      <c r="A165" s="281"/>
      <c r="B165" s="1" t="str">
        <f t="shared" si="1"/>
        <v/>
      </c>
      <c r="C165" s="281"/>
      <c r="D165" s="281"/>
      <c r="E165" s="281"/>
      <c r="F165" s="281"/>
      <c r="G165" s="281">
        <f t="shared" si="2"/>
        <v>0</v>
      </c>
      <c r="H165" s="1" t="str">
        <f t="shared" si="3"/>
        <v/>
      </c>
      <c r="I165" s="1" t="str">
        <f t="shared" si="4"/>
        <v/>
      </c>
      <c r="J165" s="1" t="str">
        <f t="shared" si="8"/>
        <v/>
      </c>
      <c r="K165" s="1">
        <f t="shared" si="6"/>
        <v>0</v>
      </c>
      <c r="L165" s="281"/>
      <c r="M165" s="281"/>
      <c r="N165" s="1">
        <f>IF(B165="",0,IF(AND(COUNTIF($B$8:B165,B165)=1,COUNTIF('Picking - Joel'!$B$8:$B$175,B165)=0),1,0))</f>
        <v>0</v>
      </c>
    </row>
    <row r="166" ht="15.75" customHeight="1">
      <c r="A166" s="281"/>
      <c r="B166" s="1" t="str">
        <f t="shared" si="1"/>
        <v/>
      </c>
      <c r="C166" s="281"/>
      <c r="D166" s="281"/>
      <c r="E166" s="281"/>
      <c r="F166" s="281"/>
      <c r="G166" s="281">
        <f t="shared" si="2"/>
        <v>0</v>
      </c>
      <c r="H166" s="1" t="str">
        <f t="shared" si="3"/>
        <v/>
      </c>
      <c r="I166" s="1" t="str">
        <f t="shared" si="4"/>
        <v/>
      </c>
      <c r="J166" s="1" t="str">
        <f t="shared" si="8"/>
        <v/>
      </c>
      <c r="K166" s="1">
        <f t="shared" si="6"/>
        <v>0</v>
      </c>
      <c r="L166" s="281"/>
      <c r="M166" s="281"/>
      <c r="N166" s="1">
        <f>IF(B166="",0,IF(AND(COUNTIF($B$8:B166,B166)=1,COUNTIF('Picking - Joel'!$B$8:$B$175,B166)=0),1,0))</f>
        <v>0</v>
      </c>
    </row>
    <row r="167" ht="15.75" customHeight="1">
      <c r="A167" s="281"/>
      <c r="B167" s="1" t="str">
        <f t="shared" si="1"/>
        <v/>
      </c>
      <c r="C167" s="281"/>
      <c r="D167" s="281"/>
      <c r="E167" s="281"/>
      <c r="F167" s="281"/>
      <c r="G167" s="281">
        <f t="shared" si="2"/>
        <v>0</v>
      </c>
      <c r="H167" s="1" t="str">
        <f t="shared" si="3"/>
        <v/>
      </c>
      <c r="I167" s="1" t="str">
        <f t="shared" si="4"/>
        <v/>
      </c>
      <c r="J167" s="1" t="str">
        <f t="shared" si="8"/>
        <v/>
      </c>
      <c r="K167" s="1">
        <f t="shared" si="6"/>
        <v>0</v>
      </c>
      <c r="L167" s="281"/>
      <c r="M167" s="281"/>
      <c r="N167" s="1">
        <f>IF(B167="",0,IF(AND(COUNTIF($B$8:B167,B167)=1,COUNTIF('Picking - Joel'!$B$8:$B$175,B167)=0),1,0))</f>
        <v>0</v>
      </c>
    </row>
    <row r="168" ht="15.75" customHeight="1">
      <c r="A168" s="281"/>
      <c r="B168" s="1" t="str">
        <f t="shared" si="1"/>
        <v/>
      </c>
      <c r="C168" s="281"/>
      <c r="D168" s="281"/>
      <c r="E168" s="281"/>
      <c r="F168" s="281"/>
      <c r="G168" s="281">
        <f t="shared" si="2"/>
        <v>0</v>
      </c>
      <c r="H168" s="1" t="str">
        <f t="shared" si="3"/>
        <v/>
      </c>
      <c r="I168" s="1" t="str">
        <f t="shared" si="4"/>
        <v/>
      </c>
      <c r="J168" s="1" t="str">
        <f t="shared" si="8"/>
        <v/>
      </c>
      <c r="K168" s="1">
        <f t="shared" si="6"/>
        <v>0</v>
      </c>
      <c r="L168" s="281"/>
      <c r="M168" s="281"/>
      <c r="N168" s="1">
        <f>IF(B168="",0,IF(AND(COUNTIF($B$8:B168,B168)=1,COUNTIF('Picking - Joel'!$B$8:$B$175,B168)=0),1,0))</f>
        <v>0</v>
      </c>
    </row>
    <row r="169" ht="15.75" customHeight="1">
      <c r="A169" s="281"/>
      <c r="B169" s="1" t="str">
        <f t="shared" si="1"/>
        <v/>
      </c>
      <c r="C169" s="281"/>
      <c r="D169" s="281"/>
      <c r="E169" s="281"/>
      <c r="F169" s="281"/>
      <c r="G169" s="281">
        <f t="shared" si="2"/>
        <v>0</v>
      </c>
      <c r="H169" s="1" t="str">
        <f t="shared" si="3"/>
        <v/>
      </c>
      <c r="I169" s="1" t="str">
        <f t="shared" si="4"/>
        <v/>
      </c>
      <c r="J169" s="1" t="str">
        <f t="shared" si="8"/>
        <v/>
      </c>
      <c r="K169" s="1">
        <f t="shared" si="6"/>
        <v>0</v>
      </c>
      <c r="L169" s="281"/>
      <c r="M169" s="281"/>
      <c r="N169" s="1">
        <f>IF(B169="",0,IF(AND(COUNTIF($B$8:B169,B169)=1,COUNTIF('Picking - Joel'!$B$8:$B$175,B169)=0),1,0))</f>
        <v>0</v>
      </c>
    </row>
    <row r="170" ht="15.75" customHeight="1">
      <c r="A170" s="281"/>
      <c r="B170" s="1" t="str">
        <f t="shared" si="1"/>
        <v/>
      </c>
      <c r="C170" s="281"/>
      <c r="D170" s="281"/>
      <c r="E170" s="281"/>
      <c r="F170" s="281"/>
      <c r="G170" s="281">
        <f t="shared" si="2"/>
        <v>0</v>
      </c>
      <c r="H170" s="1" t="str">
        <f t="shared" si="3"/>
        <v/>
      </c>
      <c r="I170" s="1" t="str">
        <f t="shared" si="4"/>
        <v/>
      </c>
      <c r="J170" s="1" t="str">
        <f t="shared" si="8"/>
        <v/>
      </c>
      <c r="K170" s="1">
        <f t="shared" si="6"/>
        <v>0</v>
      </c>
      <c r="L170" s="281"/>
      <c r="M170" s="281"/>
      <c r="N170" s="1">
        <f>IF(B170="",0,IF(AND(COUNTIF($B$8:B170,B170)=1,COUNTIF('Picking - Joel'!$B$8:$B$175,B170)=0),1,0))</f>
        <v>0</v>
      </c>
    </row>
    <row r="171" ht="15.75" customHeight="1">
      <c r="A171" s="281"/>
      <c r="B171" s="1" t="str">
        <f t="shared" si="1"/>
        <v/>
      </c>
      <c r="C171" s="281"/>
      <c r="D171" s="281"/>
      <c r="E171" s="281"/>
      <c r="F171" s="281"/>
      <c r="G171" s="281">
        <f t="shared" si="2"/>
        <v>0</v>
      </c>
      <c r="H171" s="1" t="str">
        <f t="shared" si="3"/>
        <v/>
      </c>
      <c r="I171" s="1" t="str">
        <f t="shared" si="4"/>
        <v/>
      </c>
      <c r="J171" s="1" t="str">
        <f t="shared" si="8"/>
        <v/>
      </c>
      <c r="K171" s="1">
        <f t="shared" si="6"/>
        <v>0</v>
      </c>
      <c r="L171" s="281"/>
      <c r="M171" s="281"/>
      <c r="N171" s="1">
        <f>IF(B171="",0,IF(AND(COUNTIF($B$8:B171,B171)=1,COUNTIF('Picking - Joel'!$B$8:$B$175,B171)=0),1,0))</f>
        <v>0</v>
      </c>
    </row>
    <row r="172" ht="15.75" customHeight="1">
      <c r="A172" s="281"/>
      <c r="B172" s="1" t="str">
        <f t="shared" si="1"/>
        <v/>
      </c>
      <c r="C172" s="281"/>
      <c r="D172" s="281"/>
      <c r="E172" s="281"/>
      <c r="F172" s="281"/>
      <c r="G172" s="281">
        <f t="shared" si="2"/>
        <v>0</v>
      </c>
      <c r="H172" s="1" t="str">
        <f t="shared" si="3"/>
        <v/>
      </c>
      <c r="I172" s="1" t="str">
        <f t="shared" si="4"/>
        <v/>
      </c>
      <c r="J172" s="1" t="str">
        <f t="shared" si="8"/>
        <v/>
      </c>
      <c r="K172" s="1">
        <f t="shared" si="6"/>
        <v>0</v>
      </c>
      <c r="L172" s="281"/>
      <c r="M172" s="281"/>
      <c r="N172" s="1">
        <f>IF(B172="",0,IF(AND(COUNTIF($B$8:B172,B172)=1,COUNTIF('Picking - Joel'!$B$8:$B$175,B172)=0),1,0))</f>
        <v>0</v>
      </c>
    </row>
    <row r="173" ht="15.75" customHeight="1">
      <c r="A173" s="281"/>
      <c r="B173" s="1" t="str">
        <f t="shared" si="1"/>
        <v/>
      </c>
      <c r="C173" s="281"/>
      <c r="D173" s="281"/>
      <c r="E173" s="281"/>
      <c r="F173" s="281"/>
      <c r="G173" s="281">
        <f t="shared" si="2"/>
        <v>0</v>
      </c>
      <c r="H173" s="1" t="str">
        <f t="shared" si="3"/>
        <v/>
      </c>
      <c r="I173" s="1" t="str">
        <f t="shared" si="4"/>
        <v/>
      </c>
      <c r="J173" s="1" t="str">
        <f t="shared" si="8"/>
        <v/>
      </c>
      <c r="K173" s="1">
        <f t="shared" si="6"/>
        <v>0</v>
      </c>
      <c r="L173" s="281"/>
      <c r="M173" s="281"/>
      <c r="N173" s="1">
        <f>IF(B173="",0,IF(AND(COUNTIF($B$8:B173,B173)=1,COUNTIF('Picking - Joel'!$B$8:$B$175,B173)=0),1,0))</f>
        <v>0</v>
      </c>
    </row>
    <row r="174" ht="15.75" customHeight="1">
      <c r="A174" s="281"/>
      <c r="B174" s="1" t="str">
        <f t="shared" si="1"/>
        <v/>
      </c>
      <c r="C174" s="281"/>
      <c r="D174" s="281"/>
      <c r="E174" s="281"/>
      <c r="F174" s="281"/>
      <c r="G174" s="281">
        <f t="shared" si="2"/>
        <v>0</v>
      </c>
      <c r="H174" s="1" t="str">
        <f t="shared" si="3"/>
        <v/>
      </c>
      <c r="I174" s="1" t="str">
        <f t="shared" si="4"/>
        <v/>
      </c>
      <c r="J174" s="1" t="str">
        <f t="shared" si="8"/>
        <v/>
      </c>
      <c r="K174" s="1">
        <f t="shared" si="6"/>
        <v>0</v>
      </c>
      <c r="L174" s="281"/>
      <c r="M174" s="281"/>
      <c r="N174" s="1">
        <f>IF(B174="",0,IF(AND(COUNTIF($B$8:B174,B174)=1,COUNTIF('Picking - Joel'!$B$8:$B$175,B174)=0),1,0))</f>
        <v>0</v>
      </c>
    </row>
    <row r="175" ht="15.75" customHeight="1">
      <c r="A175" s="281"/>
      <c r="B175" s="1" t="str">
        <f t="shared" si="1"/>
        <v/>
      </c>
      <c r="C175" s="281"/>
      <c r="D175" s="281"/>
      <c r="E175" s="281"/>
      <c r="F175" s="281"/>
      <c r="G175" s="281">
        <f t="shared" si="2"/>
        <v>0</v>
      </c>
      <c r="H175" s="1" t="str">
        <f t="shared" si="3"/>
        <v/>
      </c>
      <c r="I175" s="1" t="str">
        <f t="shared" si="4"/>
        <v/>
      </c>
      <c r="J175" s="1" t="str">
        <f t="shared" si="8"/>
        <v/>
      </c>
      <c r="K175" s="1">
        <f t="shared" si="6"/>
        <v>0</v>
      </c>
      <c r="L175" s="281"/>
      <c r="M175" s="281"/>
      <c r="N175" s="1">
        <f>IF(B175="",0,IF(AND(COUNTIF($B$8:B175,B175)=1,COUNTIF('Picking - Joel'!$B$8:$B$175,B175)=0),1,0))</f>
        <v>0</v>
      </c>
    </row>
    <row r="176" ht="15.75" customHeight="1">
      <c r="A176" s="281"/>
      <c r="B176" s="1" t="str">
        <f t="shared" si="1"/>
        <v/>
      </c>
      <c r="C176" s="281"/>
      <c r="D176" s="281"/>
      <c r="E176" s="281"/>
      <c r="F176" s="281"/>
      <c r="G176" s="281">
        <f t="shared" si="2"/>
        <v>0</v>
      </c>
      <c r="H176" s="1" t="str">
        <f t="shared" si="3"/>
        <v/>
      </c>
      <c r="I176" s="1" t="str">
        <f t="shared" si="4"/>
        <v/>
      </c>
      <c r="J176" s="1" t="str">
        <f t="shared" si="8"/>
        <v/>
      </c>
      <c r="K176" s="1">
        <f t="shared" si="6"/>
        <v>0</v>
      </c>
      <c r="L176" s="281"/>
      <c r="M176" s="281"/>
      <c r="N176" s="1">
        <f>IF(B176="",0,IF(AND(COUNTIF($B$8:B176,B176)=1,COUNTIF('Picking - Joel'!$B$8:$B$175,B176)=0),1,0))</f>
        <v>0</v>
      </c>
    </row>
    <row r="177" ht="15.75" customHeight="1">
      <c r="A177" s="281"/>
      <c r="B177" s="1" t="str">
        <f t="shared" si="1"/>
        <v/>
      </c>
      <c r="C177" s="281"/>
      <c r="D177" s="281"/>
      <c r="E177" s="281"/>
      <c r="F177" s="281"/>
      <c r="G177" s="281">
        <f t="shared" si="2"/>
        <v>0</v>
      </c>
      <c r="H177" s="1" t="str">
        <f t="shared" si="3"/>
        <v/>
      </c>
      <c r="I177" s="1" t="str">
        <f t="shared" si="4"/>
        <v/>
      </c>
      <c r="J177" s="1" t="str">
        <f t="shared" si="8"/>
        <v/>
      </c>
      <c r="K177" s="1">
        <f t="shared" si="6"/>
        <v>0</v>
      </c>
      <c r="L177" s="281"/>
      <c r="M177" s="281"/>
      <c r="N177" s="1">
        <f>IF(B177="",0,IF(AND(COUNTIF($B$8:B177,B177)=1,COUNTIF('Picking - Joel'!$B$8:$B$175,B177)=0),1,0))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5 C16:D29 C30: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0.0"/>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7.14"/>
    <col customWidth="1" min="19" max="19" width="22.86"/>
    <col customWidth="1" min="20" max="20" width="5.0"/>
    <col customWidth="1" min="21" max="21" width="36.0"/>
    <col customWidth="1" min="22" max="26" width="8.43"/>
  </cols>
  <sheetData>
    <row r="1">
      <c r="A1" s="1" t="s">
        <v>603</v>
      </c>
      <c r="B1" s="1" t="s">
        <v>663</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SUMIFS(Q8:Q171,K8:K171,FALSE())</f>
        <v>10121.1968</v>
      </c>
      <c r="B5" s="1">
        <f>SUMIFS(N8:N171,K8:K171,FALSE())</f>
        <v>6060</v>
      </c>
      <c r="C5" s="1">
        <f>IF(B5=0,0,60*A5/B5)</f>
        <v>100.2098693</v>
      </c>
      <c r="D5" s="1">
        <f>SUM(C8:C171)</f>
        <v>8808</v>
      </c>
      <c r="E5" s="1">
        <f>SUM(R8:R171)</f>
        <v>31</v>
      </c>
      <c r="F5" s="1">
        <f>SUM(T8:T171)</f>
        <v>24</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17" si="1">IF(A8="","",INT(A8))</f>
        <v>46266</v>
      </c>
      <c r="C8" s="281">
        <f>238+207</f>
        <v>445</v>
      </c>
      <c r="D8" s="281">
        <v>80.0</v>
      </c>
      <c r="E8" s="1">
        <f t="shared" ref="E8:E117" si="2">IF(OR(C8="",N(D8)=0),"",C8/D8)</f>
        <v>5.5625</v>
      </c>
      <c r="F8" s="281" t="s">
        <v>811</v>
      </c>
      <c r="G8" s="282">
        <v>0.30694444444444446</v>
      </c>
      <c r="H8" s="282">
        <v>0.4215277777777778</v>
      </c>
      <c r="I8" s="281">
        <v>5.0</v>
      </c>
      <c r="J8" s="292">
        <f t="shared" ref="J8:J117" si="3">IF(OR(NOT(ISNUMBER(G8)),NOT(ISNUMBER(H8))),"",ROUND((H8-G8)*1440,0)-N(I8))</f>
        <v>160</v>
      </c>
      <c r="K8" s="1" t="b">
        <f t="shared" ref="K8:K117" si="4">IF(C8="","",OR(C8&lt;30,N(D8)&lt;10))</f>
        <v>0</v>
      </c>
      <c r="L8" s="1">
        <f t="shared" ref="L8:L117" si="5">IF(C8="","",IF(K8,1,IF(E8&lt;=1.94,1.65,IF(E8&lt;=2.44,1.25,IF(E8&lt;=2.8,1.16,IF(E8&lt;=3.09,1.05,IF(E8&lt;=3.5,0.95,IF(E8&lt;=3.95,0.82,IF(E8&lt;=5.05,0.65,IF(E8&lt;=8,0.6,IF(E8&lt;=15,0.45,0.3)))))))))))</f>
        <v>0.6</v>
      </c>
      <c r="M8" s="1">
        <f t="shared" ref="M8:M117" si="6">IF(OR(F8="Reach",F8="OP",F8="Swing"),$R$1,1)</f>
        <v>1</v>
      </c>
      <c r="N8" s="292">
        <f t="shared" ref="N8:N117" si="7">IF(OR(A8="",N(J8)&lt;=0),0,IF(K8,MAX(J8,15),J8))</f>
        <v>160</v>
      </c>
      <c r="O8" s="1">
        <f t="shared" ref="O8:O117" si="8">IF(C8="",0,C8*L8*$M$1*M8)</f>
        <v>293.7</v>
      </c>
      <c r="P8" s="292">
        <f t="shared" ref="P8:P117" si="9">$P$1/60*N8</f>
        <v>800</v>
      </c>
      <c r="Q8" s="1">
        <f t="shared" ref="Q8:Q117" si="10">MIN(O8,P8)</f>
        <v>293.7</v>
      </c>
      <c r="R8" s="281"/>
      <c r="S8" s="281"/>
      <c r="T8" s="1">
        <f t="shared" ref="T8:T38" si="11">IF(B8="",0,IF(COUNTIF($B$8:B8,B8)=1,1,0))</f>
        <v>1</v>
      </c>
      <c r="U8" s="1" t="s">
        <v>2120</v>
      </c>
    </row>
    <row r="9">
      <c r="A9" s="303">
        <v>46266.0</v>
      </c>
      <c r="B9" s="1">
        <f t="shared" si="1"/>
        <v>46266</v>
      </c>
      <c r="C9" s="281">
        <v>37.0</v>
      </c>
      <c r="D9" s="281">
        <v>31.0</v>
      </c>
      <c r="E9" s="1">
        <f t="shared" si="2"/>
        <v>1.193548387</v>
      </c>
      <c r="F9" s="281" t="s">
        <v>1216</v>
      </c>
      <c r="G9" s="282">
        <v>0.5173611111111112</v>
      </c>
      <c r="H9" s="282">
        <v>0.5555555555555556</v>
      </c>
      <c r="I9" s="281"/>
      <c r="J9" s="292">
        <f t="shared" si="3"/>
        <v>55</v>
      </c>
      <c r="K9" s="1" t="b">
        <f t="shared" si="4"/>
        <v>0</v>
      </c>
      <c r="L9" s="1">
        <f t="shared" si="5"/>
        <v>1.65</v>
      </c>
      <c r="M9" s="1">
        <f t="shared" si="6"/>
        <v>1.2</v>
      </c>
      <c r="N9" s="292">
        <f t="shared" si="7"/>
        <v>55</v>
      </c>
      <c r="O9" s="1">
        <f t="shared" si="8"/>
        <v>80.586</v>
      </c>
      <c r="P9" s="292">
        <f t="shared" si="9"/>
        <v>275</v>
      </c>
      <c r="Q9" s="1">
        <f t="shared" si="10"/>
        <v>80.586</v>
      </c>
      <c r="R9" s="281"/>
      <c r="S9" s="281"/>
      <c r="T9" s="1">
        <f t="shared" si="11"/>
        <v>0</v>
      </c>
      <c r="U9" s="16" t="s">
        <v>1217</v>
      </c>
    </row>
    <row r="10">
      <c r="A10" s="303">
        <v>46266.0</v>
      </c>
      <c r="B10" s="1">
        <f t="shared" si="1"/>
        <v>46266</v>
      </c>
      <c r="C10" s="281">
        <v>53.0</v>
      </c>
      <c r="D10" s="281">
        <v>39.0</v>
      </c>
      <c r="E10" s="1">
        <f t="shared" si="2"/>
        <v>1.358974359</v>
      </c>
      <c r="F10" s="281" t="s">
        <v>1216</v>
      </c>
      <c r="G10" s="282">
        <v>0.5875</v>
      </c>
      <c r="H10" s="282">
        <v>0.6361111111111111</v>
      </c>
      <c r="I10" s="281"/>
      <c r="J10" s="292">
        <f t="shared" si="3"/>
        <v>70</v>
      </c>
      <c r="K10" s="1" t="b">
        <f t="shared" si="4"/>
        <v>0</v>
      </c>
      <c r="L10" s="1">
        <f t="shared" si="5"/>
        <v>1.65</v>
      </c>
      <c r="M10" s="1">
        <f t="shared" si="6"/>
        <v>1.2</v>
      </c>
      <c r="N10" s="292">
        <f t="shared" si="7"/>
        <v>70</v>
      </c>
      <c r="O10" s="1">
        <f t="shared" si="8"/>
        <v>115.434</v>
      </c>
      <c r="P10" s="292">
        <f t="shared" si="9"/>
        <v>350</v>
      </c>
      <c r="Q10" s="1">
        <f t="shared" si="10"/>
        <v>115.434</v>
      </c>
      <c r="R10" s="281"/>
      <c r="S10" s="281"/>
      <c r="T10" s="1">
        <f t="shared" si="11"/>
        <v>0</v>
      </c>
      <c r="U10" s="16" t="s">
        <v>1217</v>
      </c>
    </row>
    <row r="11">
      <c r="A11" s="280">
        <v>46267.0</v>
      </c>
      <c r="B11" s="1">
        <f t="shared" si="1"/>
        <v>46267</v>
      </c>
      <c r="C11" s="281">
        <f>160+136</f>
        <v>296</v>
      </c>
      <c r="D11" s="281">
        <v>80.0</v>
      </c>
      <c r="E11" s="1">
        <f t="shared" si="2"/>
        <v>3.7</v>
      </c>
      <c r="F11" s="281" t="s">
        <v>811</v>
      </c>
      <c r="G11" s="282">
        <v>0.3076388888888889</v>
      </c>
      <c r="H11" s="282">
        <v>0.39375</v>
      </c>
      <c r="I11" s="281"/>
      <c r="J11" s="292">
        <f t="shared" si="3"/>
        <v>124</v>
      </c>
      <c r="K11" s="1" t="b">
        <f t="shared" si="4"/>
        <v>0</v>
      </c>
      <c r="L11" s="1">
        <f t="shared" si="5"/>
        <v>0.82</v>
      </c>
      <c r="M11" s="1">
        <f t="shared" si="6"/>
        <v>1</v>
      </c>
      <c r="N11" s="292">
        <f t="shared" si="7"/>
        <v>124</v>
      </c>
      <c r="O11" s="1">
        <f t="shared" si="8"/>
        <v>266.992</v>
      </c>
      <c r="P11" s="292">
        <f t="shared" si="9"/>
        <v>620</v>
      </c>
      <c r="Q11" s="1">
        <f t="shared" si="10"/>
        <v>266.992</v>
      </c>
      <c r="R11" s="281"/>
      <c r="S11" s="281"/>
      <c r="T11" s="1">
        <f t="shared" si="11"/>
        <v>1</v>
      </c>
    </row>
    <row r="12">
      <c r="A12" s="303">
        <v>46267.0</v>
      </c>
      <c r="B12" s="1">
        <f t="shared" si="1"/>
        <v>46267</v>
      </c>
      <c r="C12" s="281">
        <v>95.0</v>
      </c>
      <c r="D12" s="281">
        <v>36.0</v>
      </c>
      <c r="E12" s="1">
        <f t="shared" si="2"/>
        <v>2.638888889</v>
      </c>
      <c r="F12" s="281" t="s">
        <v>1274</v>
      </c>
      <c r="G12" s="282">
        <v>0.40347222222222223</v>
      </c>
      <c r="H12" s="307">
        <v>0.44513888888888886</v>
      </c>
      <c r="I12" s="281"/>
      <c r="J12" s="292">
        <f t="shared" si="3"/>
        <v>60</v>
      </c>
      <c r="K12" s="1" t="b">
        <f t="shared" si="4"/>
        <v>0</v>
      </c>
      <c r="L12" s="1">
        <f t="shared" si="5"/>
        <v>1.16</v>
      </c>
      <c r="M12" s="1">
        <f t="shared" si="6"/>
        <v>1.2</v>
      </c>
      <c r="N12" s="292">
        <f t="shared" si="7"/>
        <v>60</v>
      </c>
      <c r="O12" s="1">
        <f t="shared" si="8"/>
        <v>145.464</v>
      </c>
      <c r="P12" s="292">
        <f t="shared" si="9"/>
        <v>300</v>
      </c>
      <c r="Q12" s="1">
        <f t="shared" si="10"/>
        <v>145.464</v>
      </c>
      <c r="R12" s="281"/>
      <c r="S12" s="281"/>
      <c r="T12" s="1">
        <f t="shared" si="11"/>
        <v>0</v>
      </c>
      <c r="U12" s="16" t="s">
        <v>1217</v>
      </c>
    </row>
    <row r="13">
      <c r="A13" s="303">
        <v>46267.0</v>
      </c>
      <c r="B13" s="1">
        <f t="shared" si="1"/>
        <v>46267</v>
      </c>
      <c r="C13" s="281">
        <v>42.0</v>
      </c>
      <c r="D13" s="281">
        <v>30.0</v>
      </c>
      <c r="E13" s="1">
        <f t="shared" si="2"/>
        <v>1.4</v>
      </c>
      <c r="F13" s="281" t="s">
        <v>1274</v>
      </c>
      <c r="G13" s="282">
        <v>0.5243055555555556</v>
      </c>
      <c r="H13" s="282">
        <v>0.5652777777777778</v>
      </c>
      <c r="I13" s="281"/>
      <c r="J13" s="292">
        <f t="shared" si="3"/>
        <v>59</v>
      </c>
      <c r="K13" s="1" t="b">
        <f t="shared" si="4"/>
        <v>0</v>
      </c>
      <c r="L13" s="1">
        <f t="shared" si="5"/>
        <v>1.65</v>
      </c>
      <c r="M13" s="1">
        <f t="shared" si="6"/>
        <v>1.2</v>
      </c>
      <c r="N13" s="292">
        <f t="shared" si="7"/>
        <v>59</v>
      </c>
      <c r="O13" s="1">
        <f t="shared" si="8"/>
        <v>91.476</v>
      </c>
      <c r="P13" s="292">
        <f t="shared" si="9"/>
        <v>295</v>
      </c>
      <c r="Q13" s="1">
        <f t="shared" si="10"/>
        <v>91.476</v>
      </c>
      <c r="R13" s="281"/>
      <c r="S13" s="281"/>
      <c r="T13" s="1">
        <f t="shared" si="11"/>
        <v>0</v>
      </c>
      <c r="U13" s="16" t="s">
        <v>1217</v>
      </c>
    </row>
    <row r="14">
      <c r="A14" s="303">
        <v>46268.0</v>
      </c>
      <c r="B14" s="1">
        <f t="shared" si="1"/>
        <v>46268</v>
      </c>
      <c r="C14" s="281">
        <v>51.0</v>
      </c>
      <c r="D14" s="281">
        <v>26.0</v>
      </c>
      <c r="E14" s="1">
        <f t="shared" si="2"/>
        <v>1.961538462</v>
      </c>
      <c r="F14" s="282" t="s">
        <v>1274</v>
      </c>
      <c r="G14" s="282">
        <v>0.5138888888888888</v>
      </c>
      <c r="H14" s="282">
        <v>0.5451388888888888</v>
      </c>
      <c r="I14" s="281"/>
      <c r="J14" s="292">
        <f t="shared" si="3"/>
        <v>45</v>
      </c>
      <c r="K14" s="1" t="b">
        <f t="shared" si="4"/>
        <v>0</v>
      </c>
      <c r="L14" s="1">
        <f t="shared" si="5"/>
        <v>1.25</v>
      </c>
      <c r="M14" s="1">
        <f t="shared" si="6"/>
        <v>1.2</v>
      </c>
      <c r="N14" s="292">
        <f t="shared" si="7"/>
        <v>45</v>
      </c>
      <c r="O14" s="1">
        <f t="shared" si="8"/>
        <v>84.15</v>
      </c>
      <c r="P14" s="292">
        <f t="shared" si="9"/>
        <v>225</v>
      </c>
      <c r="Q14" s="1">
        <f t="shared" si="10"/>
        <v>84.15</v>
      </c>
      <c r="R14" s="281"/>
      <c r="S14" s="281"/>
      <c r="T14" s="1">
        <f t="shared" si="11"/>
        <v>1</v>
      </c>
    </row>
    <row r="15">
      <c r="A15" s="303">
        <v>46268.0</v>
      </c>
      <c r="B15" s="1">
        <f t="shared" si="1"/>
        <v>46268</v>
      </c>
      <c r="C15" s="281">
        <v>35.0</v>
      </c>
      <c r="D15" s="281">
        <v>19.0</v>
      </c>
      <c r="E15" s="1">
        <f t="shared" si="2"/>
        <v>1.842105263</v>
      </c>
      <c r="F15" s="281" t="s">
        <v>1274</v>
      </c>
      <c r="G15" s="282">
        <v>0.5493055555555556</v>
      </c>
      <c r="H15" s="282">
        <v>0.5694444444444444</v>
      </c>
      <c r="I15" s="281"/>
      <c r="J15" s="292">
        <f t="shared" si="3"/>
        <v>29</v>
      </c>
      <c r="K15" s="1" t="b">
        <f t="shared" si="4"/>
        <v>0</v>
      </c>
      <c r="L15" s="1">
        <f t="shared" si="5"/>
        <v>1.65</v>
      </c>
      <c r="M15" s="1">
        <f t="shared" si="6"/>
        <v>1.2</v>
      </c>
      <c r="N15" s="292">
        <f t="shared" si="7"/>
        <v>29</v>
      </c>
      <c r="O15" s="1">
        <f t="shared" si="8"/>
        <v>76.23</v>
      </c>
      <c r="P15" s="292">
        <f t="shared" si="9"/>
        <v>145</v>
      </c>
      <c r="Q15" s="1">
        <f t="shared" si="10"/>
        <v>76.23</v>
      </c>
      <c r="R15" s="281"/>
      <c r="S15" s="281"/>
      <c r="T15" s="1">
        <f t="shared" si="11"/>
        <v>0</v>
      </c>
    </row>
    <row r="16">
      <c r="A16" s="303">
        <v>46268.0</v>
      </c>
      <c r="B16" s="1">
        <f t="shared" si="1"/>
        <v>46268</v>
      </c>
      <c r="C16" s="281">
        <f>3+1+4+4+2+1+2+2+3+3+3+2</f>
        <v>30</v>
      </c>
      <c r="D16" s="281">
        <v>23.0</v>
      </c>
      <c r="E16" s="1">
        <f t="shared" si="2"/>
        <v>1.304347826</v>
      </c>
      <c r="F16" s="281" t="s">
        <v>1274</v>
      </c>
      <c r="G16" s="282">
        <v>0.5895833333333333</v>
      </c>
      <c r="H16" s="282">
        <v>0.61875</v>
      </c>
      <c r="I16" s="281"/>
      <c r="J16" s="292">
        <f t="shared" si="3"/>
        <v>42</v>
      </c>
      <c r="K16" s="1" t="b">
        <f t="shared" si="4"/>
        <v>0</v>
      </c>
      <c r="L16" s="1">
        <f t="shared" si="5"/>
        <v>1.65</v>
      </c>
      <c r="M16" s="1">
        <f t="shared" si="6"/>
        <v>1.2</v>
      </c>
      <c r="N16" s="292">
        <f t="shared" si="7"/>
        <v>42</v>
      </c>
      <c r="O16" s="1">
        <f t="shared" si="8"/>
        <v>65.34</v>
      </c>
      <c r="P16" s="292">
        <f t="shared" si="9"/>
        <v>210</v>
      </c>
      <c r="Q16" s="1">
        <f t="shared" si="10"/>
        <v>65.34</v>
      </c>
      <c r="R16" s="281"/>
      <c r="S16" s="281"/>
      <c r="T16" s="1">
        <f t="shared" si="11"/>
        <v>0</v>
      </c>
      <c r="U16" s="16" t="s">
        <v>1217</v>
      </c>
    </row>
    <row r="17">
      <c r="A17" s="291">
        <v>46269.0</v>
      </c>
      <c r="B17" s="1">
        <f t="shared" si="1"/>
        <v>46269</v>
      </c>
      <c r="C17" s="281">
        <v>475.0</v>
      </c>
      <c r="D17" s="281">
        <f>40+40+40</f>
        <v>120</v>
      </c>
      <c r="E17" s="1">
        <f t="shared" si="2"/>
        <v>3.958333333</v>
      </c>
      <c r="F17" s="281" t="s">
        <v>811</v>
      </c>
      <c r="G17" s="304">
        <v>0.31678240740740743</v>
      </c>
      <c r="H17" s="304">
        <v>0.44886574074074076</v>
      </c>
      <c r="I17" s="281"/>
      <c r="J17" s="300">
        <f t="shared" si="3"/>
        <v>190</v>
      </c>
      <c r="K17" s="1" t="b">
        <f t="shared" si="4"/>
        <v>0</v>
      </c>
      <c r="L17" s="1">
        <f t="shared" si="5"/>
        <v>0.65</v>
      </c>
      <c r="M17" s="1">
        <f t="shared" si="6"/>
        <v>1</v>
      </c>
      <c r="N17" s="300">
        <f t="shared" si="7"/>
        <v>190</v>
      </c>
      <c r="O17" s="1">
        <f t="shared" si="8"/>
        <v>339.625</v>
      </c>
      <c r="P17" s="300">
        <f t="shared" si="9"/>
        <v>950</v>
      </c>
      <c r="Q17" s="1">
        <f t="shared" si="10"/>
        <v>339.625</v>
      </c>
      <c r="R17" s="281"/>
      <c r="S17" s="281"/>
      <c r="T17" s="1">
        <f t="shared" si="11"/>
        <v>1</v>
      </c>
      <c r="U17" s="16" t="s">
        <v>2138</v>
      </c>
      <c r="V17" s="1" t="s">
        <v>1908</v>
      </c>
    </row>
    <row r="18">
      <c r="A18" s="291">
        <v>46269.0</v>
      </c>
      <c r="B18" s="1">
        <f t="shared" si="1"/>
        <v>46269</v>
      </c>
      <c r="C18" s="281">
        <v>25.0</v>
      </c>
      <c r="D18" s="281">
        <v>20.0</v>
      </c>
      <c r="E18" s="1">
        <f t="shared" si="2"/>
        <v>1.25</v>
      </c>
      <c r="F18" s="281" t="s">
        <v>811</v>
      </c>
      <c r="G18" s="299">
        <v>0.5133101851851852</v>
      </c>
      <c r="H18" s="299">
        <v>0.5474768518518518</v>
      </c>
      <c r="I18" s="281"/>
      <c r="J18" s="300">
        <f t="shared" si="3"/>
        <v>49</v>
      </c>
      <c r="K18" s="1" t="b">
        <f t="shared" si="4"/>
        <v>1</v>
      </c>
      <c r="L18" s="1">
        <f t="shared" si="5"/>
        <v>1</v>
      </c>
      <c r="M18" s="1">
        <f t="shared" si="6"/>
        <v>1</v>
      </c>
      <c r="N18" s="300">
        <f t="shared" si="7"/>
        <v>49</v>
      </c>
      <c r="O18" s="1">
        <f t="shared" si="8"/>
        <v>27.5</v>
      </c>
      <c r="P18" s="300">
        <f t="shared" si="9"/>
        <v>245</v>
      </c>
      <c r="Q18" s="1">
        <f t="shared" si="10"/>
        <v>27.5</v>
      </c>
      <c r="R18" s="281"/>
      <c r="S18" s="281"/>
      <c r="T18" s="1">
        <f t="shared" si="11"/>
        <v>0</v>
      </c>
      <c r="V18" s="1" t="s">
        <v>1908</v>
      </c>
      <c r="X18" s="1" t="s">
        <v>2140</v>
      </c>
    </row>
    <row r="19">
      <c r="A19" s="291">
        <v>46269.0</v>
      </c>
      <c r="B19" s="1">
        <f t="shared" si="1"/>
        <v>46269</v>
      </c>
      <c r="C19" s="281">
        <v>41.0</v>
      </c>
      <c r="D19" s="281">
        <v>27.0</v>
      </c>
      <c r="E19" s="1">
        <f t="shared" si="2"/>
        <v>1.518518519</v>
      </c>
      <c r="F19" s="281" t="s">
        <v>811</v>
      </c>
      <c r="G19" s="299">
        <v>0.5490162037037037</v>
      </c>
      <c r="H19" s="299">
        <v>0.5973726851851852</v>
      </c>
      <c r="I19" s="281"/>
      <c r="J19" s="300">
        <f t="shared" si="3"/>
        <v>70</v>
      </c>
      <c r="K19" s="1" t="b">
        <f t="shared" si="4"/>
        <v>0</v>
      </c>
      <c r="L19" s="1">
        <f t="shared" si="5"/>
        <v>1.65</v>
      </c>
      <c r="M19" s="1">
        <f t="shared" si="6"/>
        <v>1</v>
      </c>
      <c r="N19" s="300">
        <f t="shared" si="7"/>
        <v>70</v>
      </c>
      <c r="O19" s="1">
        <f t="shared" si="8"/>
        <v>74.415</v>
      </c>
      <c r="P19" s="300">
        <f t="shared" si="9"/>
        <v>350</v>
      </c>
      <c r="Q19" s="1">
        <f t="shared" si="10"/>
        <v>74.415</v>
      </c>
      <c r="R19" s="281"/>
      <c r="S19" s="281"/>
      <c r="T19" s="1">
        <f t="shared" si="11"/>
        <v>0</v>
      </c>
      <c r="V19" s="1" t="s">
        <v>818</v>
      </c>
      <c r="X19" s="1" t="s">
        <v>2141</v>
      </c>
    </row>
    <row r="20">
      <c r="A20" s="291">
        <v>46269.0</v>
      </c>
      <c r="B20" s="1">
        <f t="shared" si="1"/>
        <v>46269</v>
      </c>
      <c r="C20" s="281">
        <v>45.0</v>
      </c>
      <c r="D20" s="281">
        <v>30.0</v>
      </c>
      <c r="E20" s="1">
        <f t="shared" si="2"/>
        <v>1.5</v>
      </c>
      <c r="F20" s="281" t="s">
        <v>811</v>
      </c>
      <c r="G20" s="299">
        <v>0.6003356481481481</v>
      </c>
      <c r="H20" s="299">
        <v>0.6425578703703704</v>
      </c>
      <c r="I20" s="281"/>
      <c r="J20" s="300">
        <f t="shared" si="3"/>
        <v>61</v>
      </c>
      <c r="K20" s="1" t="b">
        <f t="shared" si="4"/>
        <v>0</v>
      </c>
      <c r="L20" s="1">
        <f t="shared" si="5"/>
        <v>1.65</v>
      </c>
      <c r="M20" s="1">
        <f t="shared" si="6"/>
        <v>1</v>
      </c>
      <c r="N20" s="300">
        <f t="shared" si="7"/>
        <v>61</v>
      </c>
      <c r="O20" s="1">
        <f t="shared" si="8"/>
        <v>81.675</v>
      </c>
      <c r="P20" s="300">
        <f t="shared" si="9"/>
        <v>305</v>
      </c>
      <c r="Q20" s="1">
        <f t="shared" si="10"/>
        <v>81.675</v>
      </c>
      <c r="R20" s="281"/>
      <c r="S20" s="281"/>
      <c r="T20" s="1">
        <f t="shared" si="11"/>
        <v>0</v>
      </c>
      <c r="V20" s="1" t="s">
        <v>1222</v>
      </c>
      <c r="X20" s="1" t="s">
        <v>2143</v>
      </c>
    </row>
    <row r="21" ht="15.75" customHeight="1">
      <c r="A21" s="291">
        <v>46271.0</v>
      </c>
      <c r="B21" s="1">
        <f t="shared" si="1"/>
        <v>46271</v>
      </c>
      <c r="C21" s="281">
        <v>181.0</v>
      </c>
      <c r="D21" s="281">
        <v>70.0</v>
      </c>
      <c r="E21" s="1">
        <f t="shared" si="2"/>
        <v>2.585714286</v>
      </c>
      <c r="F21" s="281" t="s">
        <v>811</v>
      </c>
      <c r="G21" s="299">
        <v>0.3064699074074074</v>
      </c>
      <c r="H21" s="299">
        <v>0.39469907407407406</v>
      </c>
      <c r="I21" s="281"/>
      <c r="J21" s="300">
        <f t="shared" si="3"/>
        <v>127</v>
      </c>
      <c r="K21" s="1" t="b">
        <f t="shared" si="4"/>
        <v>0</v>
      </c>
      <c r="L21" s="1">
        <f t="shared" si="5"/>
        <v>1.16</v>
      </c>
      <c r="M21" s="1">
        <f t="shared" si="6"/>
        <v>1</v>
      </c>
      <c r="N21" s="300">
        <f t="shared" si="7"/>
        <v>127</v>
      </c>
      <c r="O21" s="1">
        <f t="shared" si="8"/>
        <v>230.956</v>
      </c>
      <c r="P21" s="300">
        <f t="shared" si="9"/>
        <v>635</v>
      </c>
      <c r="Q21" s="1">
        <f t="shared" si="10"/>
        <v>230.956</v>
      </c>
      <c r="R21" s="281"/>
      <c r="S21" s="281"/>
      <c r="T21" s="1">
        <f t="shared" si="11"/>
        <v>1</v>
      </c>
      <c r="U21" s="16" t="s">
        <v>2144</v>
      </c>
      <c r="V21" s="1" t="s">
        <v>821</v>
      </c>
      <c r="X21" s="1" t="s">
        <v>2145</v>
      </c>
    </row>
    <row r="22" ht="15.75" customHeight="1">
      <c r="A22" s="291">
        <v>46271.0</v>
      </c>
      <c r="B22" s="1">
        <f t="shared" si="1"/>
        <v>46271</v>
      </c>
      <c r="C22" s="281">
        <v>177.0</v>
      </c>
      <c r="D22" s="281">
        <v>75.0</v>
      </c>
      <c r="E22" s="1">
        <f t="shared" si="2"/>
        <v>2.36</v>
      </c>
      <c r="F22" s="281" t="s">
        <v>811</v>
      </c>
      <c r="G22" s="299">
        <v>0.41452546296296294</v>
      </c>
      <c r="H22" s="299">
        <v>0.49141203703703706</v>
      </c>
      <c r="I22" s="281"/>
      <c r="J22" s="300">
        <f t="shared" si="3"/>
        <v>111</v>
      </c>
      <c r="K22" s="1" t="b">
        <f t="shared" si="4"/>
        <v>0</v>
      </c>
      <c r="L22" s="1">
        <f t="shared" si="5"/>
        <v>1.25</v>
      </c>
      <c r="M22" s="1">
        <f t="shared" si="6"/>
        <v>1</v>
      </c>
      <c r="N22" s="300">
        <f t="shared" si="7"/>
        <v>111</v>
      </c>
      <c r="O22" s="1">
        <f t="shared" si="8"/>
        <v>243.375</v>
      </c>
      <c r="P22" s="300">
        <f t="shared" si="9"/>
        <v>555</v>
      </c>
      <c r="Q22" s="1">
        <f t="shared" si="10"/>
        <v>243.375</v>
      </c>
      <c r="R22" s="281"/>
      <c r="S22" s="281"/>
      <c r="T22" s="1">
        <f t="shared" si="11"/>
        <v>0</v>
      </c>
      <c r="V22" s="1" t="s">
        <v>823</v>
      </c>
      <c r="X22" s="1" t="s">
        <v>2146</v>
      </c>
    </row>
    <row r="23" ht="15.75" customHeight="1">
      <c r="A23" s="291">
        <v>46272.0</v>
      </c>
      <c r="B23" s="1">
        <f t="shared" si="1"/>
        <v>46272</v>
      </c>
      <c r="C23" s="281">
        <v>16.0</v>
      </c>
      <c r="D23" s="281">
        <v>8.0</v>
      </c>
      <c r="E23" s="1">
        <f t="shared" si="2"/>
        <v>2</v>
      </c>
      <c r="F23" s="281" t="s">
        <v>811</v>
      </c>
      <c r="G23" s="299">
        <v>0.3105439814814815</v>
      </c>
      <c r="H23" s="299">
        <v>0.33207175925925925</v>
      </c>
      <c r="I23" s="281"/>
      <c r="J23" s="300">
        <f t="shared" si="3"/>
        <v>31</v>
      </c>
      <c r="K23" s="1" t="b">
        <f t="shared" si="4"/>
        <v>1</v>
      </c>
      <c r="L23" s="1">
        <f t="shared" si="5"/>
        <v>1</v>
      </c>
      <c r="M23" s="1">
        <f t="shared" si="6"/>
        <v>1</v>
      </c>
      <c r="N23" s="300">
        <f t="shared" si="7"/>
        <v>31</v>
      </c>
      <c r="O23" s="1">
        <f t="shared" si="8"/>
        <v>17.6</v>
      </c>
      <c r="P23" s="300">
        <f t="shared" si="9"/>
        <v>155</v>
      </c>
      <c r="Q23" s="1">
        <f t="shared" si="10"/>
        <v>17.6</v>
      </c>
      <c r="R23" s="281"/>
      <c r="S23" s="281"/>
      <c r="T23" s="1">
        <f t="shared" si="11"/>
        <v>1</v>
      </c>
      <c r="V23" s="1" t="s">
        <v>1086</v>
      </c>
      <c r="X23" s="1" t="s">
        <v>2148</v>
      </c>
    </row>
    <row r="24" ht="15.75" customHeight="1">
      <c r="A24" s="291">
        <v>46272.0</v>
      </c>
      <c r="B24" s="1">
        <f t="shared" si="1"/>
        <v>46272</v>
      </c>
      <c r="C24" s="281">
        <v>10.0</v>
      </c>
      <c r="D24" s="281">
        <v>9.0</v>
      </c>
      <c r="E24" s="1">
        <f t="shared" si="2"/>
        <v>1.111111111</v>
      </c>
      <c r="F24" s="281" t="s">
        <v>811</v>
      </c>
      <c r="G24" s="299">
        <v>0.5123263888888889</v>
      </c>
      <c r="H24" s="299">
        <v>0.5241782407407407</v>
      </c>
      <c r="I24" s="281"/>
      <c r="J24" s="300">
        <f t="shared" si="3"/>
        <v>17</v>
      </c>
      <c r="K24" s="1" t="b">
        <f t="shared" si="4"/>
        <v>1</v>
      </c>
      <c r="L24" s="1">
        <f t="shared" si="5"/>
        <v>1</v>
      </c>
      <c r="M24" s="1">
        <f t="shared" si="6"/>
        <v>1</v>
      </c>
      <c r="N24" s="300">
        <f t="shared" si="7"/>
        <v>17</v>
      </c>
      <c r="O24" s="1">
        <f t="shared" si="8"/>
        <v>11</v>
      </c>
      <c r="P24" s="300">
        <f t="shared" si="9"/>
        <v>85</v>
      </c>
      <c r="Q24" s="1">
        <f t="shared" si="10"/>
        <v>11</v>
      </c>
      <c r="R24" s="281"/>
      <c r="S24" s="281"/>
      <c r="T24" s="1">
        <f t="shared" si="11"/>
        <v>0</v>
      </c>
      <c r="V24" s="1" t="s">
        <v>2150</v>
      </c>
      <c r="X24" s="1" t="s">
        <v>2151</v>
      </c>
    </row>
    <row r="25" ht="15.75" customHeight="1">
      <c r="A25" s="291">
        <v>46272.0</v>
      </c>
      <c r="B25" s="1">
        <f t="shared" si="1"/>
        <v>46272</v>
      </c>
      <c r="C25" s="281">
        <v>49.0</v>
      </c>
      <c r="D25" s="281">
        <v>30.0</v>
      </c>
      <c r="E25" s="1">
        <f t="shared" si="2"/>
        <v>1.633333333</v>
      </c>
      <c r="F25" s="281" t="s">
        <v>811</v>
      </c>
      <c r="G25" s="299">
        <v>0.5429398148148148</v>
      </c>
      <c r="H25" s="299">
        <v>0.5813425925925926</v>
      </c>
      <c r="I25" s="281"/>
      <c r="J25" s="300">
        <f t="shared" si="3"/>
        <v>55</v>
      </c>
      <c r="K25" s="1" t="b">
        <f t="shared" si="4"/>
        <v>0</v>
      </c>
      <c r="L25" s="1">
        <f t="shared" si="5"/>
        <v>1.65</v>
      </c>
      <c r="M25" s="1">
        <f t="shared" si="6"/>
        <v>1</v>
      </c>
      <c r="N25" s="300">
        <f t="shared" si="7"/>
        <v>55</v>
      </c>
      <c r="O25" s="1">
        <f t="shared" si="8"/>
        <v>88.935</v>
      </c>
      <c r="P25" s="300">
        <f t="shared" si="9"/>
        <v>275</v>
      </c>
      <c r="Q25" s="1">
        <f t="shared" si="10"/>
        <v>88.935</v>
      </c>
      <c r="R25" s="281"/>
      <c r="S25" s="281"/>
      <c r="T25" s="1">
        <f t="shared" si="11"/>
        <v>0</v>
      </c>
      <c r="V25" s="1" t="s">
        <v>1088</v>
      </c>
      <c r="X25" s="1" t="s">
        <v>2152</v>
      </c>
    </row>
    <row r="26" ht="15.75" customHeight="1">
      <c r="A26" s="291">
        <v>46272.0</v>
      </c>
      <c r="B26" s="1">
        <f t="shared" si="1"/>
        <v>46272</v>
      </c>
      <c r="C26" s="281">
        <v>35.0</v>
      </c>
      <c r="D26" s="281">
        <v>27.0</v>
      </c>
      <c r="E26" s="1">
        <f t="shared" si="2"/>
        <v>1.296296296</v>
      </c>
      <c r="F26" s="281" t="s">
        <v>811</v>
      </c>
      <c r="G26" s="299">
        <v>0.5983796296296297</v>
      </c>
      <c r="H26" s="299">
        <v>0.62875</v>
      </c>
      <c r="I26" s="281"/>
      <c r="J26" s="300">
        <f t="shared" si="3"/>
        <v>44</v>
      </c>
      <c r="K26" s="1" t="b">
        <f t="shared" si="4"/>
        <v>0</v>
      </c>
      <c r="L26" s="1">
        <f t="shared" si="5"/>
        <v>1.65</v>
      </c>
      <c r="M26" s="1">
        <f t="shared" si="6"/>
        <v>1</v>
      </c>
      <c r="N26" s="300">
        <f t="shared" si="7"/>
        <v>44</v>
      </c>
      <c r="O26" s="1">
        <f t="shared" si="8"/>
        <v>63.525</v>
      </c>
      <c r="P26" s="300">
        <f t="shared" si="9"/>
        <v>220</v>
      </c>
      <c r="Q26" s="1">
        <f t="shared" si="10"/>
        <v>63.525</v>
      </c>
      <c r="R26" s="281"/>
      <c r="S26" s="281"/>
      <c r="T26" s="1">
        <f t="shared" si="11"/>
        <v>0</v>
      </c>
      <c r="V26" s="1" t="s">
        <v>959</v>
      </c>
      <c r="X26" s="1" t="s">
        <v>2153</v>
      </c>
    </row>
    <row r="27" ht="15.75" customHeight="1">
      <c r="A27" s="291">
        <v>46273.0</v>
      </c>
      <c r="B27" s="1">
        <f t="shared" si="1"/>
        <v>46273</v>
      </c>
      <c r="C27" s="281">
        <v>244.0</v>
      </c>
      <c r="D27" s="281">
        <v>63.0</v>
      </c>
      <c r="E27" s="1">
        <f t="shared" si="2"/>
        <v>3.873015873</v>
      </c>
      <c r="F27" s="281" t="s">
        <v>811</v>
      </c>
      <c r="G27" s="299">
        <v>0.3046759259259259</v>
      </c>
      <c r="H27" s="299">
        <v>0.3928125</v>
      </c>
      <c r="I27" s="281"/>
      <c r="J27" s="300">
        <f t="shared" si="3"/>
        <v>127</v>
      </c>
      <c r="K27" s="1" t="b">
        <f t="shared" si="4"/>
        <v>0</v>
      </c>
      <c r="L27" s="1">
        <f t="shared" si="5"/>
        <v>0.82</v>
      </c>
      <c r="M27" s="1">
        <f t="shared" si="6"/>
        <v>1</v>
      </c>
      <c r="N27" s="300">
        <f t="shared" si="7"/>
        <v>127</v>
      </c>
      <c r="O27" s="1">
        <f t="shared" si="8"/>
        <v>220.088</v>
      </c>
      <c r="P27" s="300">
        <f t="shared" si="9"/>
        <v>635</v>
      </c>
      <c r="Q27" s="1">
        <f t="shared" si="10"/>
        <v>220.088</v>
      </c>
      <c r="R27" s="281"/>
      <c r="S27" s="281"/>
      <c r="T27" s="1">
        <f t="shared" si="11"/>
        <v>1</v>
      </c>
      <c r="V27" s="1" t="s">
        <v>1787</v>
      </c>
      <c r="X27" s="1" t="s">
        <v>2155</v>
      </c>
    </row>
    <row r="28" ht="15.75" customHeight="1">
      <c r="A28" s="291">
        <v>46273.0</v>
      </c>
      <c r="B28" s="1">
        <f t="shared" si="1"/>
        <v>46273</v>
      </c>
      <c r="C28" s="281">
        <v>244.0</v>
      </c>
      <c r="D28" s="281">
        <v>80.0</v>
      </c>
      <c r="E28" s="1">
        <f t="shared" si="2"/>
        <v>3.05</v>
      </c>
      <c r="F28" s="281" t="s">
        <v>811</v>
      </c>
      <c r="G28" s="299">
        <v>0.3929166666666667</v>
      </c>
      <c r="H28" s="299">
        <v>0.5459027777777777</v>
      </c>
      <c r="I28" s="281">
        <v>60.0</v>
      </c>
      <c r="J28" s="300">
        <f t="shared" si="3"/>
        <v>160</v>
      </c>
      <c r="K28" s="1" t="b">
        <f t="shared" si="4"/>
        <v>0</v>
      </c>
      <c r="L28" s="1">
        <f t="shared" si="5"/>
        <v>1.05</v>
      </c>
      <c r="M28" s="1">
        <f t="shared" si="6"/>
        <v>1</v>
      </c>
      <c r="N28" s="300">
        <f t="shared" si="7"/>
        <v>160</v>
      </c>
      <c r="O28" s="1">
        <f t="shared" si="8"/>
        <v>281.82</v>
      </c>
      <c r="P28" s="300">
        <f t="shared" si="9"/>
        <v>800</v>
      </c>
      <c r="Q28" s="1">
        <f t="shared" si="10"/>
        <v>281.82</v>
      </c>
      <c r="R28" s="281"/>
      <c r="S28" s="281"/>
      <c r="T28" s="1">
        <f t="shared" si="11"/>
        <v>0</v>
      </c>
      <c r="U28" s="68" t="s">
        <v>2157</v>
      </c>
      <c r="V28" s="1" t="s">
        <v>827</v>
      </c>
      <c r="X28" s="1" t="s">
        <v>2158</v>
      </c>
    </row>
    <row r="29" ht="15.75" customHeight="1">
      <c r="A29" s="306">
        <v>46273.0</v>
      </c>
      <c r="B29" s="1">
        <f t="shared" si="1"/>
        <v>46273</v>
      </c>
      <c r="C29" s="281">
        <v>52.0</v>
      </c>
      <c r="D29" s="281">
        <v>34.0</v>
      </c>
      <c r="E29" s="1">
        <f t="shared" si="2"/>
        <v>1.529411765</v>
      </c>
      <c r="F29" s="16" t="s">
        <v>1238</v>
      </c>
      <c r="G29" s="299">
        <v>0.5929282407407407</v>
      </c>
      <c r="H29" s="299">
        <v>0.6359953703703703</v>
      </c>
      <c r="I29" s="281"/>
      <c r="J29" s="300">
        <f t="shared" si="3"/>
        <v>62</v>
      </c>
      <c r="K29" s="1" t="b">
        <f t="shared" si="4"/>
        <v>0</v>
      </c>
      <c r="L29" s="1">
        <f t="shared" si="5"/>
        <v>1.65</v>
      </c>
      <c r="M29" s="1">
        <f t="shared" si="6"/>
        <v>1.2</v>
      </c>
      <c r="N29" s="300">
        <f t="shared" si="7"/>
        <v>62</v>
      </c>
      <c r="O29" s="1">
        <f t="shared" si="8"/>
        <v>113.256</v>
      </c>
      <c r="P29" s="300">
        <f t="shared" si="9"/>
        <v>310</v>
      </c>
      <c r="Q29" s="1">
        <f t="shared" si="10"/>
        <v>113.256</v>
      </c>
      <c r="R29" s="281"/>
      <c r="S29" s="281"/>
      <c r="T29" s="1">
        <f t="shared" si="11"/>
        <v>0</v>
      </c>
      <c r="V29" s="1" t="s">
        <v>967</v>
      </c>
      <c r="X29" s="1" t="s">
        <v>2159</v>
      </c>
    </row>
    <row r="30" ht="15.75" customHeight="1">
      <c r="A30" s="291">
        <v>46274.0</v>
      </c>
      <c r="B30" s="1">
        <f t="shared" si="1"/>
        <v>46274</v>
      </c>
      <c r="C30" s="281">
        <v>305.0</v>
      </c>
      <c r="D30" s="281">
        <v>64.0</v>
      </c>
      <c r="E30" s="1">
        <f t="shared" si="2"/>
        <v>4.765625</v>
      </c>
      <c r="F30" s="281" t="s">
        <v>811</v>
      </c>
      <c r="G30" s="299">
        <v>0.3088194444444444</v>
      </c>
      <c r="H30" s="299">
        <v>0.4048263888888889</v>
      </c>
      <c r="I30" s="281"/>
      <c r="J30" s="300">
        <f t="shared" si="3"/>
        <v>138</v>
      </c>
      <c r="K30" s="1" t="b">
        <f t="shared" si="4"/>
        <v>0</v>
      </c>
      <c r="L30" s="1">
        <f t="shared" si="5"/>
        <v>0.65</v>
      </c>
      <c r="M30" s="1">
        <f t="shared" si="6"/>
        <v>1</v>
      </c>
      <c r="N30" s="300">
        <f t="shared" si="7"/>
        <v>138</v>
      </c>
      <c r="O30" s="1">
        <f t="shared" si="8"/>
        <v>218.075</v>
      </c>
      <c r="P30" s="300">
        <f t="shared" si="9"/>
        <v>690</v>
      </c>
      <c r="Q30" s="1">
        <f t="shared" si="10"/>
        <v>218.075</v>
      </c>
      <c r="R30" s="281">
        <v>6.0</v>
      </c>
      <c r="S30" s="281" t="s">
        <v>2161</v>
      </c>
      <c r="T30" s="1">
        <f t="shared" si="11"/>
        <v>1</v>
      </c>
      <c r="V30" s="1" t="s">
        <v>1100</v>
      </c>
      <c r="X30" s="1" t="s">
        <v>2162</v>
      </c>
    </row>
    <row r="31" ht="15.75" customHeight="1">
      <c r="A31" s="291">
        <v>46274.0</v>
      </c>
      <c r="B31" s="1">
        <f t="shared" si="1"/>
        <v>46274</v>
      </c>
      <c r="C31" s="281">
        <v>185.0</v>
      </c>
      <c r="D31" s="281">
        <v>60.0</v>
      </c>
      <c r="E31" s="1">
        <f t="shared" si="2"/>
        <v>3.083333333</v>
      </c>
      <c r="F31" s="281" t="s">
        <v>811</v>
      </c>
      <c r="G31" s="299">
        <v>0.4053009259259259</v>
      </c>
      <c r="H31" s="299">
        <v>0.4578587962962963</v>
      </c>
      <c r="I31" s="281"/>
      <c r="J31" s="300">
        <f t="shared" si="3"/>
        <v>76</v>
      </c>
      <c r="K31" s="1" t="b">
        <f t="shared" si="4"/>
        <v>0</v>
      </c>
      <c r="L31" s="1">
        <f t="shared" si="5"/>
        <v>1.05</v>
      </c>
      <c r="M31" s="1">
        <f t="shared" si="6"/>
        <v>1</v>
      </c>
      <c r="N31" s="300">
        <f t="shared" si="7"/>
        <v>76</v>
      </c>
      <c r="O31" s="1">
        <f t="shared" si="8"/>
        <v>213.675</v>
      </c>
      <c r="P31" s="300">
        <f t="shared" si="9"/>
        <v>380</v>
      </c>
      <c r="Q31" s="1">
        <f t="shared" si="10"/>
        <v>213.675</v>
      </c>
      <c r="R31" s="281"/>
      <c r="S31" s="281"/>
      <c r="T31" s="1">
        <f t="shared" si="11"/>
        <v>0</v>
      </c>
      <c r="V31" s="1" t="s">
        <v>1103</v>
      </c>
      <c r="X31" s="1" t="s">
        <v>2163</v>
      </c>
    </row>
    <row r="32" ht="15.75" customHeight="1">
      <c r="A32" s="306">
        <v>46274.0</v>
      </c>
      <c r="B32" s="1">
        <f t="shared" si="1"/>
        <v>46274</v>
      </c>
      <c r="C32" s="281">
        <v>45.0</v>
      </c>
      <c r="D32" s="281">
        <v>26.0</v>
      </c>
      <c r="E32" s="1">
        <f t="shared" si="2"/>
        <v>1.730769231</v>
      </c>
      <c r="F32" s="16" t="s">
        <v>1238</v>
      </c>
      <c r="G32" s="299">
        <v>0.512824074074074</v>
      </c>
      <c r="H32" s="299">
        <v>0.5547569444444445</v>
      </c>
      <c r="I32" s="281"/>
      <c r="J32" s="300">
        <f t="shared" si="3"/>
        <v>60</v>
      </c>
      <c r="K32" s="1" t="b">
        <f t="shared" si="4"/>
        <v>0</v>
      </c>
      <c r="L32" s="1">
        <f t="shared" si="5"/>
        <v>1.65</v>
      </c>
      <c r="M32" s="1">
        <f t="shared" si="6"/>
        <v>1.2</v>
      </c>
      <c r="N32" s="300">
        <f t="shared" si="7"/>
        <v>60</v>
      </c>
      <c r="O32" s="1">
        <f t="shared" si="8"/>
        <v>98.01</v>
      </c>
      <c r="P32" s="300">
        <f t="shared" si="9"/>
        <v>300</v>
      </c>
      <c r="Q32" s="1">
        <f t="shared" si="10"/>
        <v>98.01</v>
      </c>
      <c r="R32" s="281"/>
      <c r="S32" s="281"/>
      <c r="T32" s="1">
        <f t="shared" si="11"/>
        <v>0</v>
      </c>
      <c r="V32" s="1" t="s">
        <v>972</v>
      </c>
      <c r="X32" s="1" t="s">
        <v>2164</v>
      </c>
    </row>
    <row r="33" ht="15.75" customHeight="1">
      <c r="A33" s="291">
        <v>46275.0</v>
      </c>
      <c r="B33" s="1">
        <f t="shared" si="1"/>
        <v>46275</v>
      </c>
      <c r="C33" s="281">
        <v>320.0</v>
      </c>
      <c r="D33" s="281">
        <v>80.0</v>
      </c>
      <c r="E33" s="1">
        <f t="shared" si="2"/>
        <v>4</v>
      </c>
      <c r="F33" s="281" t="s">
        <v>811</v>
      </c>
      <c r="G33" s="299">
        <v>0.31221064814814814</v>
      </c>
      <c r="H33" s="299">
        <v>0.41833333333333333</v>
      </c>
      <c r="I33" s="281"/>
      <c r="J33" s="300">
        <f t="shared" si="3"/>
        <v>153</v>
      </c>
      <c r="K33" s="1" t="b">
        <f t="shared" si="4"/>
        <v>0</v>
      </c>
      <c r="L33" s="1">
        <f t="shared" si="5"/>
        <v>0.65</v>
      </c>
      <c r="M33" s="1">
        <f t="shared" si="6"/>
        <v>1</v>
      </c>
      <c r="N33" s="300">
        <f t="shared" si="7"/>
        <v>153</v>
      </c>
      <c r="O33" s="1">
        <f t="shared" si="8"/>
        <v>228.8</v>
      </c>
      <c r="P33" s="300">
        <f t="shared" si="9"/>
        <v>765</v>
      </c>
      <c r="Q33" s="1">
        <f t="shared" si="10"/>
        <v>228.8</v>
      </c>
      <c r="R33" s="281">
        <v>7.0</v>
      </c>
      <c r="S33" s="281" t="s">
        <v>2166</v>
      </c>
      <c r="T33" s="1">
        <f t="shared" si="11"/>
        <v>1</v>
      </c>
      <c r="V33" s="1" t="s">
        <v>830</v>
      </c>
      <c r="X33" s="1" t="s">
        <v>2167</v>
      </c>
    </row>
    <row r="34" ht="15.75" customHeight="1">
      <c r="A34" s="291">
        <v>46275.0</v>
      </c>
      <c r="B34" s="1">
        <f t="shared" si="1"/>
        <v>46275</v>
      </c>
      <c r="C34" s="281">
        <v>112.0</v>
      </c>
      <c r="D34" s="281">
        <v>40.0</v>
      </c>
      <c r="E34" s="1">
        <f t="shared" si="2"/>
        <v>2.8</v>
      </c>
      <c r="F34" s="281" t="s">
        <v>811</v>
      </c>
      <c r="G34" s="299">
        <v>0.4248958333333333</v>
      </c>
      <c r="H34" s="299">
        <v>0.4618865740740741</v>
      </c>
      <c r="I34" s="281"/>
      <c r="J34" s="300">
        <f t="shared" si="3"/>
        <v>53</v>
      </c>
      <c r="K34" s="1" t="b">
        <f t="shared" si="4"/>
        <v>0</v>
      </c>
      <c r="L34" s="1">
        <f t="shared" si="5"/>
        <v>1.16</v>
      </c>
      <c r="M34" s="1">
        <f t="shared" si="6"/>
        <v>1</v>
      </c>
      <c r="N34" s="300">
        <f t="shared" si="7"/>
        <v>53</v>
      </c>
      <c r="O34" s="1">
        <f t="shared" si="8"/>
        <v>142.912</v>
      </c>
      <c r="P34" s="300">
        <f t="shared" si="9"/>
        <v>265</v>
      </c>
      <c r="Q34" s="1">
        <f t="shared" si="10"/>
        <v>142.912</v>
      </c>
      <c r="R34" s="281"/>
      <c r="S34" s="281"/>
      <c r="T34" s="1">
        <f t="shared" si="11"/>
        <v>0</v>
      </c>
      <c r="V34" s="1" t="s">
        <v>832</v>
      </c>
      <c r="X34" s="1" t="s">
        <v>2170</v>
      </c>
    </row>
    <row r="35" ht="15.75" customHeight="1">
      <c r="A35" s="291">
        <v>46275.0</v>
      </c>
      <c r="B35" s="1">
        <f t="shared" si="1"/>
        <v>46275</v>
      </c>
      <c r="C35" s="281">
        <v>53.0</v>
      </c>
      <c r="D35" s="281">
        <v>27.0</v>
      </c>
      <c r="E35" s="1">
        <f t="shared" si="2"/>
        <v>1.962962963</v>
      </c>
      <c r="F35" s="281" t="s">
        <v>1238</v>
      </c>
      <c r="G35" s="299">
        <v>0.5157523148148148</v>
      </c>
      <c r="H35" s="299">
        <v>0.5621643518518519</v>
      </c>
      <c r="I35" s="281"/>
      <c r="J35" s="300">
        <f t="shared" si="3"/>
        <v>67</v>
      </c>
      <c r="K35" s="1" t="b">
        <f t="shared" si="4"/>
        <v>0</v>
      </c>
      <c r="L35" s="1">
        <f t="shared" si="5"/>
        <v>1.25</v>
      </c>
      <c r="M35" s="1">
        <f t="shared" si="6"/>
        <v>1.2</v>
      </c>
      <c r="N35" s="300">
        <f t="shared" si="7"/>
        <v>67</v>
      </c>
      <c r="O35" s="1">
        <f t="shared" si="8"/>
        <v>87.45</v>
      </c>
      <c r="P35" s="300">
        <f t="shared" si="9"/>
        <v>335</v>
      </c>
      <c r="Q35" s="1">
        <f t="shared" si="10"/>
        <v>87.45</v>
      </c>
      <c r="R35" s="281"/>
      <c r="S35" s="281"/>
      <c r="T35" s="1">
        <f t="shared" si="11"/>
        <v>0</v>
      </c>
      <c r="V35" s="1" t="s">
        <v>2172</v>
      </c>
      <c r="X35" s="1" t="s">
        <v>2173</v>
      </c>
    </row>
    <row r="36" ht="15.75" customHeight="1">
      <c r="A36" s="291">
        <v>46275.0</v>
      </c>
      <c r="B36" s="1">
        <f t="shared" si="1"/>
        <v>46275</v>
      </c>
      <c r="C36" s="281">
        <v>40.0</v>
      </c>
      <c r="D36" s="281">
        <v>34.0</v>
      </c>
      <c r="E36" s="1">
        <f t="shared" si="2"/>
        <v>1.176470588</v>
      </c>
      <c r="F36" s="281" t="s">
        <v>1238</v>
      </c>
      <c r="G36" s="299">
        <v>0.5936689814814815</v>
      </c>
      <c r="H36" s="299">
        <v>0.640462962962963</v>
      </c>
      <c r="I36" s="281"/>
      <c r="J36" s="300">
        <f t="shared" si="3"/>
        <v>67</v>
      </c>
      <c r="K36" s="1" t="b">
        <f t="shared" si="4"/>
        <v>0</v>
      </c>
      <c r="L36" s="1">
        <f t="shared" si="5"/>
        <v>1.65</v>
      </c>
      <c r="M36" s="1">
        <f t="shared" si="6"/>
        <v>1.2</v>
      </c>
      <c r="N36" s="300">
        <f t="shared" si="7"/>
        <v>67</v>
      </c>
      <c r="O36" s="1">
        <f t="shared" si="8"/>
        <v>87.12</v>
      </c>
      <c r="P36" s="300">
        <f t="shared" si="9"/>
        <v>335</v>
      </c>
      <c r="Q36" s="1">
        <f t="shared" si="10"/>
        <v>87.12</v>
      </c>
      <c r="R36" s="281"/>
      <c r="S36" s="281"/>
      <c r="T36" s="1">
        <f t="shared" si="11"/>
        <v>0</v>
      </c>
      <c r="V36" s="1" t="s">
        <v>982</v>
      </c>
      <c r="X36" s="1" t="s">
        <v>2174</v>
      </c>
    </row>
    <row r="37" ht="15.75" customHeight="1">
      <c r="A37" s="291">
        <v>46276.0</v>
      </c>
      <c r="B37" s="1">
        <f t="shared" si="1"/>
        <v>46276</v>
      </c>
      <c r="C37" s="281">
        <v>50.0</v>
      </c>
      <c r="D37" s="281">
        <v>30.0</v>
      </c>
      <c r="E37" s="1">
        <f t="shared" si="2"/>
        <v>1.666666667</v>
      </c>
      <c r="F37" s="281" t="s">
        <v>1238</v>
      </c>
      <c r="G37" s="299">
        <v>0.5158217592592592</v>
      </c>
      <c r="H37" s="299">
        <v>0.5713657407407408</v>
      </c>
      <c r="I37" s="281"/>
      <c r="J37" s="300">
        <f t="shared" si="3"/>
        <v>80</v>
      </c>
      <c r="K37" s="1" t="b">
        <f t="shared" si="4"/>
        <v>0</v>
      </c>
      <c r="L37" s="1">
        <f t="shared" si="5"/>
        <v>1.65</v>
      </c>
      <c r="M37" s="1">
        <f t="shared" si="6"/>
        <v>1.2</v>
      </c>
      <c r="N37" s="300">
        <f t="shared" si="7"/>
        <v>80</v>
      </c>
      <c r="O37" s="1">
        <f t="shared" si="8"/>
        <v>108.9</v>
      </c>
      <c r="P37" s="300">
        <f t="shared" si="9"/>
        <v>400</v>
      </c>
      <c r="Q37" s="1">
        <f t="shared" si="10"/>
        <v>108.9</v>
      </c>
      <c r="R37" s="281"/>
      <c r="S37" s="281"/>
      <c r="T37" s="1">
        <f t="shared" si="11"/>
        <v>1</v>
      </c>
      <c r="U37" s="68" t="s">
        <v>2176</v>
      </c>
      <c r="V37" s="1" t="s">
        <v>843</v>
      </c>
      <c r="X37" s="1" t="s">
        <v>2177</v>
      </c>
    </row>
    <row r="38" ht="15.75" customHeight="1">
      <c r="A38" s="291">
        <v>46276.0</v>
      </c>
      <c r="B38" s="1">
        <f t="shared" si="1"/>
        <v>46276</v>
      </c>
      <c r="C38" s="281">
        <v>37.0</v>
      </c>
      <c r="D38" s="281">
        <v>26.0</v>
      </c>
      <c r="E38" s="1">
        <f t="shared" si="2"/>
        <v>1.423076923</v>
      </c>
      <c r="F38" s="281" t="s">
        <v>1238</v>
      </c>
      <c r="G38" s="299">
        <v>0.5886226851851852</v>
      </c>
      <c r="H38" s="299">
        <v>0.6264583333333333</v>
      </c>
      <c r="I38" s="281"/>
      <c r="J38" s="300">
        <f t="shared" si="3"/>
        <v>54</v>
      </c>
      <c r="K38" s="1" t="b">
        <f t="shared" si="4"/>
        <v>0</v>
      </c>
      <c r="L38" s="1">
        <f t="shared" si="5"/>
        <v>1.65</v>
      </c>
      <c r="M38" s="1">
        <f t="shared" si="6"/>
        <v>1.2</v>
      </c>
      <c r="N38" s="300">
        <f t="shared" si="7"/>
        <v>54</v>
      </c>
      <c r="O38" s="1">
        <f t="shared" si="8"/>
        <v>80.586</v>
      </c>
      <c r="P38" s="300">
        <f t="shared" si="9"/>
        <v>270</v>
      </c>
      <c r="Q38" s="1">
        <f t="shared" si="10"/>
        <v>80.586</v>
      </c>
      <c r="R38" s="281"/>
      <c r="S38" s="281"/>
      <c r="T38" s="1">
        <f t="shared" si="11"/>
        <v>0</v>
      </c>
      <c r="V38" s="1" t="s">
        <v>1500</v>
      </c>
      <c r="X38" s="1" t="s">
        <v>2178</v>
      </c>
    </row>
    <row r="39" ht="15.75" customHeight="1">
      <c r="A39" s="291">
        <v>46276.0</v>
      </c>
      <c r="B39" s="1">
        <f t="shared" si="1"/>
        <v>46276</v>
      </c>
      <c r="C39" s="281">
        <v>28.0</v>
      </c>
      <c r="D39" s="281">
        <v>6.0</v>
      </c>
      <c r="E39" s="1">
        <f t="shared" si="2"/>
        <v>4.666666667</v>
      </c>
      <c r="F39" s="281" t="s">
        <v>811</v>
      </c>
      <c r="G39" s="299">
        <v>0.3161574074074074</v>
      </c>
      <c r="H39" s="299">
        <v>0.5569675925925925</v>
      </c>
      <c r="I39" s="281">
        <v>60.0</v>
      </c>
      <c r="J39" s="300">
        <f t="shared" si="3"/>
        <v>287</v>
      </c>
      <c r="K39" s="1" t="b">
        <f t="shared" si="4"/>
        <v>1</v>
      </c>
      <c r="L39" s="1">
        <f t="shared" si="5"/>
        <v>1</v>
      </c>
      <c r="M39" s="1">
        <f t="shared" si="6"/>
        <v>1</v>
      </c>
      <c r="N39" s="300">
        <f t="shared" si="7"/>
        <v>287</v>
      </c>
      <c r="O39" s="1">
        <f t="shared" si="8"/>
        <v>30.8</v>
      </c>
      <c r="P39" s="300">
        <f t="shared" si="9"/>
        <v>1435</v>
      </c>
      <c r="Q39" s="1">
        <f t="shared" si="10"/>
        <v>30.8</v>
      </c>
      <c r="R39" s="281"/>
      <c r="S39" s="281"/>
      <c r="T39" s="1">
        <f>IF(B39="",0,IF(COUNTIF($B$8:B117,B39)=1,1,0))</f>
        <v>0</v>
      </c>
      <c r="U39" s="68" t="s">
        <v>868</v>
      </c>
      <c r="V39" s="1" t="s">
        <v>2181</v>
      </c>
      <c r="X39" s="1" t="s">
        <v>2182</v>
      </c>
    </row>
    <row r="40" ht="15.75" customHeight="1">
      <c r="A40" s="291">
        <v>46278.0</v>
      </c>
      <c r="B40" s="1">
        <f t="shared" si="1"/>
        <v>46278</v>
      </c>
      <c r="C40" s="281">
        <v>245.0</v>
      </c>
      <c r="D40" s="281">
        <v>37.0</v>
      </c>
      <c r="E40" s="1">
        <f t="shared" si="2"/>
        <v>6.621621622</v>
      </c>
      <c r="F40" s="281" t="s">
        <v>811</v>
      </c>
      <c r="G40" s="299">
        <v>0.30221064814814813</v>
      </c>
      <c r="H40" s="299">
        <v>0.36474537037037036</v>
      </c>
      <c r="I40" s="281"/>
      <c r="J40" s="300">
        <f t="shared" si="3"/>
        <v>90</v>
      </c>
      <c r="K40" s="1" t="b">
        <f t="shared" si="4"/>
        <v>0</v>
      </c>
      <c r="L40" s="1">
        <f t="shared" si="5"/>
        <v>0.6</v>
      </c>
      <c r="M40" s="1">
        <f t="shared" si="6"/>
        <v>1</v>
      </c>
      <c r="N40" s="300">
        <f t="shared" si="7"/>
        <v>90</v>
      </c>
      <c r="O40" s="1">
        <f t="shared" si="8"/>
        <v>161.7</v>
      </c>
      <c r="P40" s="300">
        <f t="shared" si="9"/>
        <v>450</v>
      </c>
      <c r="Q40" s="1">
        <f t="shared" si="10"/>
        <v>161.7</v>
      </c>
      <c r="R40" s="281">
        <v>1.0</v>
      </c>
      <c r="S40" s="281" t="s">
        <v>2183</v>
      </c>
      <c r="T40" s="1">
        <f t="shared" ref="T40:T117" si="12">IF(B40="",0,IF(COUNTIF($B$8:B40,B40)=1,1,0))</f>
        <v>1</v>
      </c>
      <c r="V40" s="1" t="s">
        <v>1553</v>
      </c>
      <c r="X40" s="1" t="s">
        <v>2185</v>
      </c>
    </row>
    <row r="41" ht="15.75" customHeight="1">
      <c r="A41" s="291">
        <v>46278.0</v>
      </c>
      <c r="B41" s="1">
        <f t="shared" si="1"/>
        <v>46278</v>
      </c>
      <c r="C41" s="281">
        <v>230.0</v>
      </c>
      <c r="D41" s="281">
        <v>75.0</v>
      </c>
      <c r="E41" s="1">
        <f t="shared" si="2"/>
        <v>3.066666667</v>
      </c>
      <c r="F41" s="281" t="s">
        <v>811</v>
      </c>
      <c r="G41" s="299">
        <v>0.37710648148148146</v>
      </c>
      <c r="H41" s="299">
        <v>0.45265046296296296</v>
      </c>
      <c r="I41" s="281"/>
      <c r="J41" s="300">
        <f t="shared" si="3"/>
        <v>109</v>
      </c>
      <c r="K41" s="1" t="b">
        <f t="shared" si="4"/>
        <v>0</v>
      </c>
      <c r="L41" s="1">
        <f t="shared" si="5"/>
        <v>1.05</v>
      </c>
      <c r="M41" s="1">
        <f t="shared" si="6"/>
        <v>1</v>
      </c>
      <c r="N41" s="300">
        <f t="shared" si="7"/>
        <v>109</v>
      </c>
      <c r="O41" s="1">
        <f t="shared" si="8"/>
        <v>265.65</v>
      </c>
      <c r="P41" s="300">
        <f t="shared" si="9"/>
        <v>545</v>
      </c>
      <c r="Q41" s="1">
        <f t="shared" si="10"/>
        <v>265.65</v>
      </c>
      <c r="R41" s="281"/>
      <c r="S41" s="281"/>
      <c r="T41" s="1">
        <f t="shared" si="12"/>
        <v>0</v>
      </c>
      <c r="V41" s="1" t="s">
        <v>845</v>
      </c>
      <c r="X41" s="1" t="s">
        <v>2187</v>
      </c>
    </row>
    <row r="42" ht="15.75" customHeight="1">
      <c r="A42" s="291">
        <v>46278.0</v>
      </c>
      <c r="B42" s="1">
        <f t="shared" si="1"/>
        <v>46278</v>
      </c>
      <c r="C42" s="281">
        <v>34.0</v>
      </c>
      <c r="D42" s="281">
        <v>28.0</v>
      </c>
      <c r="E42" s="1">
        <f t="shared" si="2"/>
        <v>1.214285714</v>
      </c>
      <c r="F42" s="281" t="s">
        <v>1238</v>
      </c>
      <c r="G42" s="299">
        <v>0.5086689814814814</v>
      </c>
      <c r="H42" s="299">
        <v>0.5605902777777778</v>
      </c>
      <c r="I42" s="281"/>
      <c r="J42" s="300">
        <f t="shared" si="3"/>
        <v>75</v>
      </c>
      <c r="K42" s="1" t="b">
        <f t="shared" si="4"/>
        <v>0</v>
      </c>
      <c r="L42" s="1">
        <f t="shared" si="5"/>
        <v>1.65</v>
      </c>
      <c r="M42" s="1">
        <f t="shared" si="6"/>
        <v>1.2</v>
      </c>
      <c r="N42" s="300">
        <f t="shared" si="7"/>
        <v>75</v>
      </c>
      <c r="O42" s="1">
        <f t="shared" si="8"/>
        <v>74.052</v>
      </c>
      <c r="P42" s="300">
        <f t="shared" si="9"/>
        <v>375</v>
      </c>
      <c r="Q42" s="1">
        <f t="shared" si="10"/>
        <v>74.052</v>
      </c>
      <c r="R42" s="281"/>
      <c r="S42" s="281"/>
      <c r="T42" s="1">
        <f t="shared" si="12"/>
        <v>0</v>
      </c>
      <c r="V42" s="1" t="s">
        <v>1121</v>
      </c>
      <c r="X42" s="1" t="s">
        <v>2189</v>
      </c>
    </row>
    <row r="43" ht="15.75" customHeight="1">
      <c r="A43" s="291">
        <v>46278.0</v>
      </c>
      <c r="B43" s="1">
        <f t="shared" si="1"/>
        <v>46278</v>
      </c>
      <c r="C43" s="281">
        <v>26.0</v>
      </c>
      <c r="D43" s="281">
        <v>21.0</v>
      </c>
      <c r="E43" s="1">
        <f t="shared" si="2"/>
        <v>1.238095238</v>
      </c>
      <c r="F43" s="281" t="s">
        <v>1238</v>
      </c>
      <c r="G43" s="299">
        <v>0.5893402777777778</v>
      </c>
      <c r="H43" s="299">
        <v>0.6181944444444445</v>
      </c>
      <c r="I43" s="281"/>
      <c r="J43" s="300">
        <f t="shared" si="3"/>
        <v>42</v>
      </c>
      <c r="K43" s="1" t="b">
        <f t="shared" si="4"/>
        <v>1</v>
      </c>
      <c r="L43" s="1">
        <f t="shared" si="5"/>
        <v>1</v>
      </c>
      <c r="M43" s="1">
        <f t="shared" si="6"/>
        <v>1.2</v>
      </c>
      <c r="N43" s="300">
        <f t="shared" si="7"/>
        <v>42</v>
      </c>
      <c r="O43" s="1">
        <f t="shared" si="8"/>
        <v>34.32</v>
      </c>
      <c r="P43" s="300">
        <f t="shared" si="9"/>
        <v>210</v>
      </c>
      <c r="Q43" s="1">
        <f t="shared" si="10"/>
        <v>34.32</v>
      </c>
      <c r="R43" s="281"/>
      <c r="S43" s="281"/>
      <c r="T43" s="1">
        <f t="shared" si="12"/>
        <v>0</v>
      </c>
      <c r="V43" s="1" t="s">
        <v>1270</v>
      </c>
      <c r="X43" s="1" t="s">
        <v>2190</v>
      </c>
    </row>
    <row r="44" ht="15.75" customHeight="1">
      <c r="A44" s="291">
        <v>46279.0</v>
      </c>
      <c r="B44" s="1">
        <f t="shared" si="1"/>
        <v>46279</v>
      </c>
      <c r="C44" s="281">
        <v>126.0</v>
      </c>
      <c r="D44" s="281">
        <v>33.0</v>
      </c>
      <c r="E44" s="1">
        <f t="shared" si="2"/>
        <v>3.818181818</v>
      </c>
      <c r="F44" s="281" t="s">
        <v>811</v>
      </c>
      <c r="G44" s="299">
        <v>0.3070486111111111</v>
      </c>
      <c r="H44" s="299">
        <v>0.3452314814814815</v>
      </c>
      <c r="I44" s="281"/>
      <c r="J44" s="300">
        <f t="shared" si="3"/>
        <v>55</v>
      </c>
      <c r="K44" s="1" t="b">
        <f t="shared" si="4"/>
        <v>0</v>
      </c>
      <c r="L44" s="1">
        <f t="shared" si="5"/>
        <v>0.82</v>
      </c>
      <c r="M44" s="1">
        <f t="shared" si="6"/>
        <v>1</v>
      </c>
      <c r="N44" s="300">
        <f t="shared" si="7"/>
        <v>55</v>
      </c>
      <c r="O44" s="1">
        <f t="shared" si="8"/>
        <v>113.652</v>
      </c>
      <c r="P44" s="300">
        <f t="shared" si="9"/>
        <v>275</v>
      </c>
      <c r="Q44" s="1">
        <f t="shared" si="10"/>
        <v>113.652</v>
      </c>
      <c r="R44" s="281">
        <v>1.0</v>
      </c>
      <c r="S44" s="281" t="s">
        <v>2192</v>
      </c>
      <c r="T44" s="1">
        <f t="shared" si="12"/>
        <v>1</v>
      </c>
      <c r="V44" s="1" t="s">
        <v>1805</v>
      </c>
      <c r="X44" s="1" t="s">
        <v>2193</v>
      </c>
    </row>
    <row r="45" ht="15.75" customHeight="1">
      <c r="A45" s="291">
        <v>46279.0</v>
      </c>
      <c r="B45" s="1">
        <f t="shared" si="1"/>
        <v>46279</v>
      </c>
      <c r="C45" s="281">
        <v>59.0</v>
      </c>
      <c r="D45" s="281">
        <v>40.0</v>
      </c>
      <c r="E45" s="1">
        <f t="shared" si="2"/>
        <v>1.475</v>
      </c>
      <c r="F45" s="281" t="s">
        <v>811</v>
      </c>
      <c r="G45" s="299">
        <v>0.394837962962963</v>
      </c>
      <c r="H45" s="299">
        <v>0.4329513888888889</v>
      </c>
      <c r="I45" s="281"/>
      <c r="J45" s="300">
        <f t="shared" si="3"/>
        <v>55</v>
      </c>
      <c r="K45" s="1" t="b">
        <f t="shared" si="4"/>
        <v>0</v>
      </c>
      <c r="L45" s="1">
        <f t="shared" si="5"/>
        <v>1.65</v>
      </c>
      <c r="M45" s="1">
        <f t="shared" si="6"/>
        <v>1</v>
      </c>
      <c r="N45" s="300">
        <f t="shared" si="7"/>
        <v>55</v>
      </c>
      <c r="O45" s="1">
        <f t="shared" si="8"/>
        <v>107.085</v>
      </c>
      <c r="P45" s="300">
        <f t="shared" si="9"/>
        <v>275</v>
      </c>
      <c r="Q45" s="1">
        <f t="shared" si="10"/>
        <v>107.085</v>
      </c>
      <c r="R45" s="281">
        <v>1.0</v>
      </c>
      <c r="S45" s="281" t="s">
        <v>2195</v>
      </c>
      <c r="T45" s="1">
        <f t="shared" si="12"/>
        <v>0</v>
      </c>
      <c r="V45" s="1" t="s">
        <v>854</v>
      </c>
      <c r="X45" s="1" t="s">
        <v>2196</v>
      </c>
    </row>
    <row r="46" ht="15.75" customHeight="1">
      <c r="A46" s="291">
        <v>46279.0</v>
      </c>
      <c r="B46" s="1">
        <f t="shared" si="1"/>
        <v>46279</v>
      </c>
      <c r="C46" s="281">
        <v>58.0</v>
      </c>
      <c r="D46" s="281">
        <v>37.0</v>
      </c>
      <c r="E46" s="1">
        <f t="shared" si="2"/>
        <v>1.567567568</v>
      </c>
      <c r="F46" s="281" t="s">
        <v>811</v>
      </c>
      <c r="G46" s="299">
        <v>0.35324074074074074</v>
      </c>
      <c r="H46" s="299">
        <v>0.39395833333333335</v>
      </c>
      <c r="I46" s="281"/>
      <c r="J46" s="300">
        <f t="shared" si="3"/>
        <v>59</v>
      </c>
      <c r="K46" s="1" t="b">
        <f t="shared" si="4"/>
        <v>0</v>
      </c>
      <c r="L46" s="1">
        <f t="shared" si="5"/>
        <v>1.65</v>
      </c>
      <c r="M46" s="1">
        <f t="shared" si="6"/>
        <v>1</v>
      </c>
      <c r="N46" s="300">
        <f t="shared" si="7"/>
        <v>59</v>
      </c>
      <c r="O46" s="1">
        <f t="shared" si="8"/>
        <v>105.27</v>
      </c>
      <c r="P46" s="300">
        <f t="shared" si="9"/>
        <v>295</v>
      </c>
      <c r="Q46" s="1">
        <f t="shared" si="10"/>
        <v>105.27</v>
      </c>
      <c r="R46" s="281"/>
      <c r="S46" s="281"/>
      <c r="T46" s="1">
        <f t="shared" si="12"/>
        <v>0</v>
      </c>
      <c r="V46" s="1" t="s">
        <v>992</v>
      </c>
      <c r="X46" s="1" t="s">
        <v>2198</v>
      </c>
    </row>
    <row r="47" ht="15.75" customHeight="1">
      <c r="A47" s="291">
        <v>46279.0</v>
      </c>
      <c r="B47" s="1">
        <f t="shared" si="1"/>
        <v>46279</v>
      </c>
      <c r="C47" s="281">
        <v>16.0</v>
      </c>
      <c r="D47" s="281">
        <v>15.0</v>
      </c>
      <c r="E47" s="1">
        <f t="shared" si="2"/>
        <v>1.066666667</v>
      </c>
      <c r="F47" s="281" t="s">
        <v>811</v>
      </c>
      <c r="G47" s="299">
        <v>0.5438194444444444</v>
      </c>
      <c r="H47" s="299">
        <v>0.5560300925925926</v>
      </c>
      <c r="I47" s="281"/>
      <c r="J47" s="300">
        <f t="shared" si="3"/>
        <v>18</v>
      </c>
      <c r="K47" s="1" t="b">
        <f t="shared" si="4"/>
        <v>1</v>
      </c>
      <c r="L47" s="1">
        <f t="shared" si="5"/>
        <v>1</v>
      </c>
      <c r="M47" s="1">
        <f t="shared" si="6"/>
        <v>1</v>
      </c>
      <c r="N47" s="300">
        <f t="shared" si="7"/>
        <v>18</v>
      </c>
      <c r="O47" s="1">
        <f t="shared" si="8"/>
        <v>17.6</v>
      </c>
      <c r="P47" s="300">
        <f t="shared" si="9"/>
        <v>90</v>
      </c>
      <c r="Q47" s="1">
        <f t="shared" si="10"/>
        <v>17.6</v>
      </c>
      <c r="R47" s="281"/>
      <c r="S47" s="281"/>
      <c r="T47" s="1">
        <f t="shared" si="12"/>
        <v>0</v>
      </c>
      <c r="V47" s="1" t="s">
        <v>2200</v>
      </c>
      <c r="X47" s="1" t="s">
        <v>2201</v>
      </c>
    </row>
    <row r="48" ht="15.75" customHeight="1">
      <c r="A48" s="291">
        <v>46279.0</v>
      </c>
      <c r="B48" s="1">
        <f t="shared" si="1"/>
        <v>46279</v>
      </c>
      <c r="C48" s="281">
        <v>52.0</v>
      </c>
      <c r="D48" s="281">
        <v>34.0</v>
      </c>
      <c r="E48" s="1">
        <f t="shared" si="2"/>
        <v>1.529411765</v>
      </c>
      <c r="F48" s="281" t="s">
        <v>811</v>
      </c>
      <c r="G48" s="299">
        <v>0.5909606481481482</v>
      </c>
      <c r="H48" s="299">
        <v>0.6394212962962963</v>
      </c>
      <c r="I48" s="281"/>
      <c r="J48" s="300">
        <f t="shared" si="3"/>
        <v>70</v>
      </c>
      <c r="K48" s="1" t="b">
        <f t="shared" si="4"/>
        <v>0</v>
      </c>
      <c r="L48" s="1">
        <f t="shared" si="5"/>
        <v>1.65</v>
      </c>
      <c r="M48" s="1">
        <f t="shared" si="6"/>
        <v>1</v>
      </c>
      <c r="N48" s="300">
        <f t="shared" si="7"/>
        <v>70</v>
      </c>
      <c r="O48" s="1">
        <f t="shared" si="8"/>
        <v>94.38</v>
      </c>
      <c r="P48" s="300">
        <f t="shared" si="9"/>
        <v>350</v>
      </c>
      <c r="Q48" s="1">
        <f t="shared" si="10"/>
        <v>94.38</v>
      </c>
      <c r="R48" s="281"/>
      <c r="S48" s="281"/>
      <c r="T48" s="1">
        <f t="shared" si="12"/>
        <v>0</v>
      </c>
      <c r="V48" s="1" t="s">
        <v>858</v>
      </c>
      <c r="X48" s="1" t="s">
        <v>2202</v>
      </c>
    </row>
    <row r="49" ht="15.75" customHeight="1">
      <c r="A49" s="291">
        <v>46280.0</v>
      </c>
      <c r="B49" s="1">
        <f t="shared" si="1"/>
        <v>46280</v>
      </c>
      <c r="C49" s="281">
        <v>291.0</v>
      </c>
      <c r="D49" s="281">
        <v>80.0</v>
      </c>
      <c r="E49" s="1">
        <f t="shared" si="2"/>
        <v>3.6375</v>
      </c>
      <c r="F49" s="281" t="s">
        <v>811</v>
      </c>
      <c r="G49" s="299">
        <v>0.3040393518518518</v>
      </c>
      <c r="H49" s="299">
        <v>0.41856481481481483</v>
      </c>
      <c r="I49" s="281"/>
      <c r="J49" s="300">
        <f t="shared" si="3"/>
        <v>165</v>
      </c>
      <c r="K49" s="1" t="b">
        <f t="shared" si="4"/>
        <v>0</v>
      </c>
      <c r="L49" s="1">
        <f t="shared" si="5"/>
        <v>0.82</v>
      </c>
      <c r="M49" s="1">
        <f t="shared" si="6"/>
        <v>1</v>
      </c>
      <c r="N49" s="300">
        <f t="shared" si="7"/>
        <v>165</v>
      </c>
      <c r="O49" s="1">
        <f t="shared" si="8"/>
        <v>262.482</v>
      </c>
      <c r="P49" s="300">
        <f t="shared" si="9"/>
        <v>825</v>
      </c>
      <c r="Q49" s="1">
        <f t="shared" si="10"/>
        <v>262.482</v>
      </c>
      <c r="R49" s="281">
        <v>5.0</v>
      </c>
      <c r="S49" s="281" t="s">
        <v>2203</v>
      </c>
      <c r="T49" s="1">
        <f t="shared" si="12"/>
        <v>1</v>
      </c>
      <c r="V49" s="1" t="s">
        <v>861</v>
      </c>
      <c r="X49" s="1" t="s">
        <v>2204</v>
      </c>
    </row>
    <row r="50" ht="15.75" customHeight="1">
      <c r="A50" s="291">
        <v>46280.0</v>
      </c>
      <c r="B50" s="1">
        <f t="shared" si="1"/>
        <v>46280</v>
      </c>
      <c r="C50" s="281">
        <v>106.0</v>
      </c>
      <c r="D50" s="281">
        <v>40.0</v>
      </c>
      <c r="E50" s="1">
        <f t="shared" si="2"/>
        <v>2.65</v>
      </c>
      <c r="F50" s="281" t="s">
        <v>811</v>
      </c>
      <c r="G50" s="299">
        <v>0.42591435185185184</v>
      </c>
      <c r="H50" s="299">
        <v>0.46140046296296294</v>
      </c>
      <c r="I50" s="281"/>
      <c r="J50" s="300">
        <f t="shared" si="3"/>
        <v>51</v>
      </c>
      <c r="K50" s="1" t="b">
        <f t="shared" si="4"/>
        <v>0</v>
      </c>
      <c r="L50" s="1">
        <f t="shared" si="5"/>
        <v>1.16</v>
      </c>
      <c r="M50" s="1">
        <f t="shared" si="6"/>
        <v>1</v>
      </c>
      <c r="N50" s="300">
        <f t="shared" si="7"/>
        <v>51</v>
      </c>
      <c r="O50" s="1">
        <f t="shared" si="8"/>
        <v>135.256</v>
      </c>
      <c r="P50" s="300">
        <f t="shared" si="9"/>
        <v>255</v>
      </c>
      <c r="Q50" s="1">
        <f t="shared" si="10"/>
        <v>135.256</v>
      </c>
      <c r="R50" s="281"/>
      <c r="S50" s="281"/>
      <c r="T50" s="1">
        <f t="shared" si="12"/>
        <v>0</v>
      </c>
      <c r="V50" s="1" t="s">
        <v>863</v>
      </c>
      <c r="X50" s="1" t="s">
        <v>2206</v>
      </c>
    </row>
    <row r="51" ht="15.75" customHeight="1">
      <c r="A51" s="291">
        <v>46280.0</v>
      </c>
      <c r="B51" s="1">
        <f t="shared" si="1"/>
        <v>46280</v>
      </c>
      <c r="C51" s="281">
        <v>21.0</v>
      </c>
      <c r="D51" s="281">
        <v>17.0</v>
      </c>
      <c r="E51" s="1">
        <f t="shared" si="2"/>
        <v>1.235294118</v>
      </c>
      <c r="F51" s="281" t="s">
        <v>811</v>
      </c>
      <c r="G51" s="299">
        <v>0.5534259259259259</v>
      </c>
      <c r="H51" s="299">
        <v>0.5762731481481481</v>
      </c>
      <c r="I51" s="281"/>
      <c r="J51" s="300">
        <f t="shared" si="3"/>
        <v>33</v>
      </c>
      <c r="K51" s="1" t="b">
        <f t="shared" si="4"/>
        <v>1</v>
      </c>
      <c r="L51" s="1">
        <f t="shared" si="5"/>
        <v>1</v>
      </c>
      <c r="M51" s="1">
        <f t="shared" si="6"/>
        <v>1</v>
      </c>
      <c r="N51" s="300">
        <f t="shared" si="7"/>
        <v>33</v>
      </c>
      <c r="O51" s="1">
        <f t="shared" si="8"/>
        <v>23.1</v>
      </c>
      <c r="P51" s="300">
        <f t="shared" si="9"/>
        <v>165</v>
      </c>
      <c r="Q51" s="1">
        <f t="shared" si="10"/>
        <v>23.1</v>
      </c>
      <c r="R51" s="281"/>
      <c r="S51" s="281"/>
      <c r="T51" s="1">
        <f t="shared" si="12"/>
        <v>0</v>
      </c>
      <c r="V51" s="1" t="s">
        <v>1007</v>
      </c>
      <c r="X51" s="1" t="s">
        <v>2207</v>
      </c>
    </row>
    <row r="52" ht="15.75" customHeight="1">
      <c r="A52" s="291">
        <v>46280.0</v>
      </c>
      <c r="B52" s="1">
        <f t="shared" si="1"/>
        <v>46280</v>
      </c>
      <c r="C52" s="281">
        <v>34.0</v>
      </c>
      <c r="D52" s="281">
        <v>20.0</v>
      </c>
      <c r="E52" s="1">
        <f t="shared" si="2"/>
        <v>1.7</v>
      </c>
      <c r="F52" s="281" t="s">
        <v>1238</v>
      </c>
      <c r="G52" s="299">
        <v>0.5155671296296296</v>
      </c>
      <c r="H52" s="299">
        <v>0.5518287037037037</v>
      </c>
      <c r="I52" s="281"/>
      <c r="J52" s="300">
        <f t="shared" si="3"/>
        <v>52</v>
      </c>
      <c r="K52" s="1" t="b">
        <f t="shared" si="4"/>
        <v>0</v>
      </c>
      <c r="L52" s="1">
        <f t="shared" si="5"/>
        <v>1.65</v>
      </c>
      <c r="M52" s="1">
        <f t="shared" si="6"/>
        <v>1.2</v>
      </c>
      <c r="N52" s="300">
        <f t="shared" si="7"/>
        <v>52</v>
      </c>
      <c r="O52" s="1">
        <f t="shared" si="8"/>
        <v>74.052</v>
      </c>
      <c r="P52" s="300">
        <f t="shared" si="9"/>
        <v>260</v>
      </c>
      <c r="Q52" s="1">
        <f t="shared" si="10"/>
        <v>74.052</v>
      </c>
      <c r="R52" s="281"/>
      <c r="S52" s="281"/>
      <c r="T52" s="1">
        <f t="shared" si="12"/>
        <v>0</v>
      </c>
      <c r="V52" s="1" t="s">
        <v>1135</v>
      </c>
      <c r="X52" s="1" t="s">
        <v>2209</v>
      </c>
    </row>
    <row r="53" ht="15.75" customHeight="1">
      <c r="A53" s="291">
        <v>46280.0</v>
      </c>
      <c r="B53" s="1">
        <f t="shared" si="1"/>
        <v>46280</v>
      </c>
      <c r="C53" s="281">
        <v>50.0</v>
      </c>
      <c r="D53" s="281">
        <v>37.0</v>
      </c>
      <c r="E53" s="1">
        <f t="shared" si="2"/>
        <v>1.351351351</v>
      </c>
      <c r="F53" s="281" t="s">
        <v>811</v>
      </c>
      <c r="G53" s="299">
        <v>0.5884490740740741</v>
      </c>
      <c r="H53" s="299">
        <v>0.6426041666666666</v>
      </c>
      <c r="I53" s="281"/>
      <c r="J53" s="300">
        <f t="shared" si="3"/>
        <v>78</v>
      </c>
      <c r="K53" s="1" t="b">
        <f t="shared" si="4"/>
        <v>0</v>
      </c>
      <c r="L53" s="1">
        <f t="shared" si="5"/>
        <v>1.65</v>
      </c>
      <c r="M53" s="1">
        <f t="shared" si="6"/>
        <v>1</v>
      </c>
      <c r="N53" s="300">
        <f t="shared" si="7"/>
        <v>78</v>
      </c>
      <c r="O53" s="1">
        <f t="shared" si="8"/>
        <v>90.75</v>
      </c>
      <c r="P53" s="300">
        <f t="shared" si="9"/>
        <v>390</v>
      </c>
      <c r="Q53" s="1">
        <f t="shared" si="10"/>
        <v>90.75</v>
      </c>
      <c r="R53" s="281"/>
      <c r="S53" s="281"/>
      <c r="T53" s="1">
        <f t="shared" si="12"/>
        <v>0</v>
      </c>
      <c r="V53" s="1" t="s">
        <v>865</v>
      </c>
      <c r="X53" s="1" t="s">
        <v>2210</v>
      </c>
    </row>
    <row r="54" ht="15.75" customHeight="1">
      <c r="A54" s="291">
        <v>46281.0</v>
      </c>
      <c r="B54" s="1">
        <f t="shared" si="1"/>
        <v>46281</v>
      </c>
      <c r="C54" s="281">
        <v>146.0</v>
      </c>
      <c r="D54" s="281">
        <v>40.0</v>
      </c>
      <c r="E54" s="1">
        <f t="shared" si="2"/>
        <v>3.65</v>
      </c>
      <c r="F54" s="281" t="s">
        <v>811</v>
      </c>
      <c r="G54" s="299">
        <v>0.30547453703703703</v>
      </c>
      <c r="H54" s="299">
        <v>0.35283564814814816</v>
      </c>
      <c r="I54" s="281"/>
      <c r="J54" s="300">
        <f t="shared" si="3"/>
        <v>68</v>
      </c>
      <c r="K54" s="1" t="b">
        <f t="shared" si="4"/>
        <v>0</v>
      </c>
      <c r="L54" s="1">
        <f t="shared" si="5"/>
        <v>0.82</v>
      </c>
      <c r="M54" s="1">
        <f t="shared" si="6"/>
        <v>1</v>
      </c>
      <c r="N54" s="300">
        <f t="shared" si="7"/>
        <v>68</v>
      </c>
      <c r="O54" s="1">
        <f t="shared" si="8"/>
        <v>131.692</v>
      </c>
      <c r="P54" s="300">
        <f t="shared" si="9"/>
        <v>340</v>
      </c>
      <c r="Q54" s="1">
        <f t="shared" si="10"/>
        <v>131.692</v>
      </c>
      <c r="R54" s="281">
        <v>1.0</v>
      </c>
      <c r="S54" s="281" t="s">
        <v>2212</v>
      </c>
      <c r="T54" s="1">
        <f t="shared" si="12"/>
        <v>1</v>
      </c>
      <c r="V54" s="1" t="s">
        <v>1818</v>
      </c>
      <c r="X54" s="1" t="s">
        <v>2213</v>
      </c>
    </row>
    <row r="55" ht="15.75" customHeight="1">
      <c r="A55" s="291">
        <v>46281.0</v>
      </c>
      <c r="B55" s="1">
        <f t="shared" si="1"/>
        <v>46281</v>
      </c>
      <c r="C55" s="281">
        <v>74.0</v>
      </c>
      <c r="D55" s="281">
        <v>58.0</v>
      </c>
      <c r="E55" s="1">
        <f t="shared" si="2"/>
        <v>1.275862069</v>
      </c>
      <c r="F55" s="281" t="s">
        <v>811</v>
      </c>
      <c r="G55" s="299">
        <v>0.4377314814814815</v>
      </c>
      <c r="H55" s="299">
        <v>0.4877430555555556</v>
      </c>
      <c r="I55" s="281"/>
      <c r="J55" s="300">
        <f t="shared" si="3"/>
        <v>72</v>
      </c>
      <c r="K55" s="1" t="b">
        <f t="shared" si="4"/>
        <v>0</v>
      </c>
      <c r="L55" s="1">
        <f t="shared" si="5"/>
        <v>1.65</v>
      </c>
      <c r="M55" s="1">
        <f t="shared" si="6"/>
        <v>1</v>
      </c>
      <c r="N55" s="300">
        <f t="shared" si="7"/>
        <v>72</v>
      </c>
      <c r="O55" s="1">
        <f t="shared" si="8"/>
        <v>134.31</v>
      </c>
      <c r="P55" s="300">
        <f t="shared" si="9"/>
        <v>360</v>
      </c>
      <c r="Q55" s="1">
        <f t="shared" si="10"/>
        <v>134.31</v>
      </c>
      <c r="R55" s="281"/>
      <c r="S55" s="281"/>
      <c r="T55" s="1">
        <f t="shared" si="12"/>
        <v>0</v>
      </c>
      <c r="V55" s="1" t="s">
        <v>1011</v>
      </c>
      <c r="X55" s="1" t="s">
        <v>2215</v>
      </c>
    </row>
    <row r="56" ht="15.75" customHeight="1">
      <c r="A56" s="291">
        <v>46281.0</v>
      </c>
      <c r="B56" s="1">
        <f t="shared" si="1"/>
        <v>46281</v>
      </c>
      <c r="C56" s="281">
        <v>59.0</v>
      </c>
      <c r="D56" s="281">
        <v>33.0</v>
      </c>
      <c r="E56" s="1">
        <f t="shared" si="2"/>
        <v>1.787878788</v>
      </c>
      <c r="F56" s="281" t="s">
        <v>1238</v>
      </c>
      <c r="G56" s="299">
        <v>0.5324421296296297</v>
      </c>
      <c r="H56" s="299">
        <v>0.5736458333333333</v>
      </c>
      <c r="I56" s="281"/>
      <c r="J56" s="300">
        <f t="shared" si="3"/>
        <v>59</v>
      </c>
      <c r="K56" s="1" t="b">
        <f t="shared" si="4"/>
        <v>0</v>
      </c>
      <c r="L56" s="1">
        <f t="shared" si="5"/>
        <v>1.65</v>
      </c>
      <c r="M56" s="1">
        <f t="shared" si="6"/>
        <v>1.2</v>
      </c>
      <c r="N56" s="300">
        <f t="shared" si="7"/>
        <v>59</v>
      </c>
      <c r="O56" s="1">
        <f t="shared" si="8"/>
        <v>128.502</v>
      </c>
      <c r="P56" s="300">
        <f t="shared" si="9"/>
        <v>295</v>
      </c>
      <c r="Q56" s="1">
        <f t="shared" si="10"/>
        <v>128.502</v>
      </c>
      <c r="R56" s="281"/>
      <c r="S56" s="281"/>
      <c r="T56" s="1">
        <f t="shared" si="12"/>
        <v>0</v>
      </c>
      <c r="V56" s="1" t="s">
        <v>1277</v>
      </c>
      <c r="X56" s="1" t="s">
        <v>2217</v>
      </c>
    </row>
    <row r="57" ht="15.75" customHeight="1">
      <c r="A57" s="291">
        <v>46281.0</v>
      </c>
      <c r="B57" s="1">
        <f t="shared" si="1"/>
        <v>46281</v>
      </c>
      <c r="C57" s="281">
        <v>36.0</v>
      </c>
      <c r="D57" s="281">
        <v>25.0</v>
      </c>
      <c r="E57" s="1">
        <f t="shared" si="2"/>
        <v>1.44</v>
      </c>
      <c r="F57" s="281" t="s">
        <v>811</v>
      </c>
      <c r="G57" s="299">
        <v>0.5924421296296296</v>
      </c>
      <c r="H57" s="299">
        <v>0.6325694444444444</v>
      </c>
      <c r="I57" s="281"/>
      <c r="J57" s="300">
        <f t="shared" si="3"/>
        <v>58</v>
      </c>
      <c r="K57" s="1" t="b">
        <f t="shared" si="4"/>
        <v>0</v>
      </c>
      <c r="L57" s="1">
        <f t="shared" si="5"/>
        <v>1.65</v>
      </c>
      <c r="M57" s="1">
        <f t="shared" si="6"/>
        <v>1</v>
      </c>
      <c r="N57" s="300">
        <f t="shared" si="7"/>
        <v>58</v>
      </c>
      <c r="O57" s="1">
        <f t="shared" si="8"/>
        <v>65.34</v>
      </c>
      <c r="P57" s="300">
        <f t="shared" si="9"/>
        <v>290</v>
      </c>
      <c r="Q57" s="1">
        <f t="shared" si="10"/>
        <v>65.34</v>
      </c>
      <c r="R57" s="281"/>
      <c r="S57" s="281"/>
      <c r="T57" s="1">
        <f t="shared" si="12"/>
        <v>0</v>
      </c>
      <c r="V57" s="1" t="s">
        <v>875</v>
      </c>
      <c r="X57" s="1" t="s">
        <v>2219</v>
      </c>
    </row>
    <row r="58" ht="15.75" customHeight="1">
      <c r="A58" s="291">
        <v>46283.0</v>
      </c>
      <c r="B58" s="1">
        <f t="shared" si="1"/>
        <v>46283</v>
      </c>
      <c r="C58" s="281">
        <v>99.0</v>
      </c>
      <c r="D58" s="281">
        <v>38.0</v>
      </c>
      <c r="E58" s="1">
        <f t="shared" si="2"/>
        <v>2.605263158</v>
      </c>
      <c r="F58" s="281" t="s">
        <v>811</v>
      </c>
      <c r="G58" s="299">
        <v>0.3069560185185185</v>
      </c>
      <c r="H58" s="299">
        <v>0.3488773148148148</v>
      </c>
      <c r="I58" s="281"/>
      <c r="J58" s="300">
        <f t="shared" si="3"/>
        <v>60</v>
      </c>
      <c r="K58" s="1" t="b">
        <f t="shared" si="4"/>
        <v>0</v>
      </c>
      <c r="L58" s="1">
        <f t="shared" si="5"/>
        <v>1.16</v>
      </c>
      <c r="M58" s="1">
        <f t="shared" si="6"/>
        <v>1</v>
      </c>
      <c r="N58" s="300">
        <f t="shared" si="7"/>
        <v>60</v>
      </c>
      <c r="O58" s="1">
        <f t="shared" si="8"/>
        <v>126.324</v>
      </c>
      <c r="P58" s="300">
        <f t="shared" si="9"/>
        <v>300</v>
      </c>
      <c r="Q58" s="1">
        <f t="shared" si="10"/>
        <v>126.324</v>
      </c>
      <c r="R58" s="281"/>
      <c r="S58" s="281"/>
      <c r="T58" s="1">
        <f t="shared" si="12"/>
        <v>1</v>
      </c>
      <c r="V58" s="1" t="s">
        <v>877</v>
      </c>
      <c r="W58" s="1" t="s">
        <v>2221</v>
      </c>
      <c r="X58" s="1" t="s">
        <v>2221</v>
      </c>
    </row>
    <row r="59" ht="15.75" customHeight="1">
      <c r="A59" s="291">
        <v>46283.0</v>
      </c>
      <c r="B59" s="1">
        <f t="shared" si="1"/>
        <v>46283</v>
      </c>
      <c r="C59" s="281">
        <v>63.0</v>
      </c>
      <c r="D59" s="281">
        <v>48.0</v>
      </c>
      <c r="E59" s="1">
        <f t="shared" si="2"/>
        <v>1.3125</v>
      </c>
      <c r="F59" s="281" t="s">
        <v>811</v>
      </c>
      <c r="G59" s="299">
        <v>0.3489583333333333</v>
      </c>
      <c r="H59" s="299">
        <v>0.39394675925925926</v>
      </c>
      <c r="I59" s="281"/>
      <c r="J59" s="300">
        <f t="shared" si="3"/>
        <v>65</v>
      </c>
      <c r="K59" s="1" t="b">
        <f t="shared" si="4"/>
        <v>0</v>
      </c>
      <c r="L59" s="1">
        <f t="shared" si="5"/>
        <v>1.65</v>
      </c>
      <c r="M59" s="1">
        <f t="shared" si="6"/>
        <v>1</v>
      </c>
      <c r="N59" s="300">
        <f t="shared" si="7"/>
        <v>65</v>
      </c>
      <c r="O59" s="1">
        <f t="shared" si="8"/>
        <v>114.345</v>
      </c>
      <c r="P59" s="300">
        <f t="shared" si="9"/>
        <v>325</v>
      </c>
      <c r="Q59" s="1">
        <f t="shared" si="10"/>
        <v>114.345</v>
      </c>
      <c r="R59" s="281"/>
      <c r="S59" s="281"/>
      <c r="T59" s="1">
        <f t="shared" si="12"/>
        <v>0</v>
      </c>
      <c r="V59" s="1" t="s">
        <v>879</v>
      </c>
      <c r="W59" s="1" t="s">
        <v>2223</v>
      </c>
      <c r="X59" s="1" t="s">
        <v>2223</v>
      </c>
    </row>
    <row r="60" ht="15.75" customHeight="1">
      <c r="A60" s="291">
        <v>46283.0</v>
      </c>
      <c r="B60" s="1">
        <f t="shared" si="1"/>
        <v>46283</v>
      </c>
      <c r="C60" s="281">
        <v>53.0</v>
      </c>
      <c r="D60" s="281">
        <v>40.0</v>
      </c>
      <c r="E60" s="1">
        <f t="shared" si="2"/>
        <v>1.325</v>
      </c>
      <c r="F60" s="281" t="s">
        <v>1238</v>
      </c>
      <c r="G60" s="299">
        <v>0.5157060185185185</v>
      </c>
      <c r="H60" s="299">
        <v>0.5542476851851852</v>
      </c>
      <c r="I60" s="281"/>
      <c r="J60" s="300">
        <f t="shared" si="3"/>
        <v>56</v>
      </c>
      <c r="K60" s="1" t="b">
        <f t="shared" si="4"/>
        <v>0</v>
      </c>
      <c r="L60" s="1">
        <f t="shared" si="5"/>
        <v>1.65</v>
      </c>
      <c r="M60" s="1">
        <f t="shared" si="6"/>
        <v>1.2</v>
      </c>
      <c r="N60" s="300">
        <f t="shared" si="7"/>
        <v>56</v>
      </c>
      <c r="O60" s="1">
        <f t="shared" si="8"/>
        <v>115.434</v>
      </c>
      <c r="P60" s="300">
        <f t="shared" si="9"/>
        <v>280</v>
      </c>
      <c r="Q60" s="1">
        <f t="shared" si="10"/>
        <v>115.434</v>
      </c>
      <c r="R60" s="281"/>
      <c r="S60" s="281"/>
      <c r="T60" s="1">
        <f t="shared" si="12"/>
        <v>0</v>
      </c>
      <c r="V60" s="1" t="s">
        <v>882</v>
      </c>
      <c r="W60" s="1" t="s">
        <v>2224</v>
      </c>
      <c r="X60" s="1" t="s">
        <v>2224</v>
      </c>
    </row>
    <row r="61" ht="15.75" customHeight="1">
      <c r="A61" s="291">
        <v>46283.0</v>
      </c>
      <c r="B61" s="1">
        <f t="shared" si="1"/>
        <v>46283</v>
      </c>
      <c r="C61" s="281">
        <v>44.0</v>
      </c>
      <c r="D61" s="281">
        <v>33.0</v>
      </c>
      <c r="E61" s="1">
        <f t="shared" si="2"/>
        <v>1.333333333</v>
      </c>
      <c r="F61" s="281" t="s">
        <v>1238</v>
      </c>
      <c r="G61" s="299">
        <v>0.5959027777777778</v>
      </c>
      <c r="H61" s="299">
        <v>0.6354282407407408</v>
      </c>
      <c r="I61" s="281"/>
      <c r="J61" s="300">
        <f t="shared" si="3"/>
        <v>57</v>
      </c>
      <c r="K61" s="1" t="b">
        <f t="shared" si="4"/>
        <v>0</v>
      </c>
      <c r="L61" s="1">
        <f t="shared" si="5"/>
        <v>1.65</v>
      </c>
      <c r="M61" s="1">
        <f t="shared" si="6"/>
        <v>1.2</v>
      </c>
      <c r="N61" s="300">
        <f t="shared" si="7"/>
        <v>57</v>
      </c>
      <c r="O61" s="1">
        <f t="shared" si="8"/>
        <v>95.832</v>
      </c>
      <c r="P61" s="300">
        <f t="shared" si="9"/>
        <v>285</v>
      </c>
      <c r="Q61" s="1">
        <f t="shared" si="10"/>
        <v>95.832</v>
      </c>
      <c r="R61" s="281"/>
      <c r="S61" s="281"/>
      <c r="T61" s="1">
        <f t="shared" si="12"/>
        <v>0</v>
      </c>
      <c r="V61" s="1" t="s">
        <v>2026</v>
      </c>
      <c r="W61" s="1" t="s">
        <v>2225</v>
      </c>
      <c r="X61" s="1" t="s">
        <v>2225</v>
      </c>
    </row>
    <row r="62" ht="15.75" customHeight="1">
      <c r="A62" s="291">
        <v>46285.0</v>
      </c>
      <c r="B62" s="1">
        <f t="shared" si="1"/>
        <v>46285</v>
      </c>
      <c r="C62" s="281">
        <v>64.0</v>
      </c>
      <c r="D62" s="281">
        <v>27.0</v>
      </c>
      <c r="E62" s="1">
        <f t="shared" si="2"/>
        <v>2.37037037</v>
      </c>
      <c r="F62" s="281" t="s">
        <v>811</v>
      </c>
      <c r="G62" s="299">
        <v>0.3036921296296296</v>
      </c>
      <c r="H62" s="299">
        <v>0.34751157407407407</v>
      </c>
      <c r="I62" s="281"/>
      <c r="J62" s="300">
        <f t="shared" si="3"/>
        <v>63</v>
      </c>
      <c r="K62" s="1" t="b">
        <f t="shared" si="4"/>
        <v>0</v>
      </c>
      <c r="L62" s="1">
        <f t="shared" si="5"/>
        <v>1.25</v>
      </c>
      <c r="M62" s="1">
        <f t="shared" si="6"/>
        <v>1</v>
      </c>
      <c r="N62" s="300">
        <f t="shared" si="7"/>
        <v>63</v>
      </c>
      <c r="O62" s="1">
        <f t="shared" si="8"/>
        <v>88</v>
      </c>
      <c r="P62" s="300">
        <f t="shared" si="9"/>
        <v>315</v>
      </c>
      <c r="Q62" s="1">
        <f t="shared" si="10"/>
        <v>88</v>
      </c>
      <c r="R62" s="281"/>
      <c r="S62" s="281"/>
      <c r="T62" s="1">
        <f t="shared" si="12"/>
        <v>1</v>
      </c>
      <c r="V62" s="1" t="s">
        <v>1158</v>
      </c>
      <c r="W62" s="1" t="s">
        <v>2226</v>
      </c>
      <c r="X62" s="1" t="s">
        <v>2226</v>
      </c>
    </row>
    <row r="63" ht="15.75" customHeight="1">
      <c r="A63" s="291">
        <v>46285.0</v>
      </c>
      <c r="B63" s="1">
        <f t="shared" si="1"/>
        <v>46285</v>
      </c>
      <c r="C63" s="281">
        <v>284.0</v>
      </c>
      <c r="D63" s="281">
        <v>79.0</v>
      </c>
      <c r="E63" s="1">
        <f t="shared" si="2"/>
        <v>3.594936709</v>
      </c>
      <c r="F63" s="281" t="s">
        <v>811</v>
      </c>
      <c r="G63" s="299">
        <v>0.3475578703703704</v>
      </c>
      <c r="H63" s="299">
        <v>0.44895833333333335</v>
      </c>
      <c r="I63" s="281"/>
      <c r="J63" s="300">
        <f t="shared" si="3"/>
        <v>146</v>
      </c>
      <c r="K63" s="1" t="b">
        <f t="shared" si="4"/>
        <v>0</v>
      </c>
      <c r="L63" s="1">
        <f t="shared" si="5"/>
        <v>0.82</v>
      </c>
      <c r="M63" s="1">
        <f t="shared" si="6"/>
        <v>1</v>
      </c>
      <c r="N63" s="300">
        <f t="shared" si="7"/>
        <v>146</v>
      </c>
      <c r="O63" s="1">
        <f t="shared" si="8"/>
        <v>256.168</v>
      </c>
      <c r="P63" s="300">
        <f t="shared" si="9"/>
        <v>730</v>
      </c>
      <c r="Q63" s="1">
        <f t="shared" si="10"/>
        <v>256.168</v>
      </c>
      <c r="R63" s="281"/>
      <c r="S63" s="281"/>
      <c r="T63" s="1">
        <f t="shared" si="12"/>
        <v>0</v>
      </c>
      <c r="V63" s="1" t="s">
        <v>889</v>
      </c>
      <c r="W63" s="1" t="s">
        <v>2227</v>
      </c>
      <c r="X63" s="1" t="s">
        <v>2227</v>
      </c>
    </row>
    <row r="64" ht="15.75" customHeight="1">
      <c r="A64" s="291">
        <v>46285.0</v>
      </c>
      <c r="B64" s="1">
        <f t="shared" si="1"/>
        <v>46285</v>
      </c>
      <c r="C64" s="281">
        <v>63.0</v>
      </c>
      <c r="D64" s="281">
        <v>56.0</v>
      </c>
      <c r="E64" s="1">
        <f t="shared" si="2"/>
        <v>1.125</v>
      </c>
      <c r="F64" s="281" t="s">
        <v>1238</v>
      </c>
      <c r="G64" s="299">
        <v>0.5124884259259259</v>
      </c>
      <c r="H64" s="299">
        <v>0.5860532407407407</v>
      </c>
      <c r="I64" s="281"/>
      <c r="J64" s="300">
        <f t="shared" si="3"/>
        <v>106</v>
      </c>
      <c r="K64" s="1" t="b">
        <f t="shared" si="4"/>
        <v>0</v>
      </c>
      <c r="L64" s="1">
        <f t="shared" si="5"/>
        <v>1.65</v>
      </c>
      <c r="M64" s="1">
        <f t="shared" si="6"/>
        <v>1.2</v>
      </c>
      <c r="N64" s="300">
        <f t="shared" si="7"/>
        <v>106</v>
      </c>
      <c r="O64" s="1">
        <f t="shared" si="8"/>
        <v>137.214</v>
      </c>
      <c r="P64" s="300">
        <f t="shared" si="9"/>
        <v>530</v>
      </c>
      <c r="Q64" s="1">
        <f t="shared" si="10"/>
        <v>137.214</v>
      </c>
      <c r="R64" s="281"/>
      <c r="S64" s="281"/>
      <c r="T64" s="1">
        <f t="shared" si="12"/>
        <v>0</v>
      </c>
      <c r="V64" s="1" t="s">
        <v>893</v>
      </c>
      <c r="W64" s="1" t="s">
        <v>2228</v>
      </c>
      <c r="X64" s="1" t="s">
        <v>2228</v>
      </c>
    </row>
    <row r="65" ht="15.75" customHeight="1">
      <c r="A65" s="291">
        <v>46285.0</v>
      </c>
      <c r="B65" s="1">
        <f t="shared" si="1"/>
        <v>46285</v>
      </c>
      <c r="C65" s="281">
        <v>31.0</v>
      </c>
      <c r="D65" s="281">
        <v>24.0</v>
      </c>
      <c r="E65" s="1">
        <f t="shared" si="2"/>
        <v>1.291666667</v>
      </c>
      <c r="F65" s="281" t="s">
        <v>1238</v>
      </c>
      <c r="G65" s="299">
        <v>0.6251388888888889</v>
      </c>
      <c r="H65" s="299">
        <v>0.6521296296296296</v>
      </c>
      <c r="I65" s="281"/>
      <c r="J65" s="300">
        <f t="shared" si="3"/>
        <v>39</v>
      </c>
      <c r="K65" s="1" t="b">
        <f t="shared" si="4"/>
        <v>0</v>
      </c>
      <c r="L65" s="1">
        <f t="shared" si="5"/>
        <v>1.65</v>
      </c>
      <c r="M65" s="1">
        <f t="shared" si="6"/>
        <v>1.2</v>
      </c>
      <c r="N65" s="300">
        <f t="shared" si="7"/>
        <v>39</v>
      </c>
      <c r="O65" s="1">
        <f t="shared" si="8"/>
        <v>67.518</v>
      </c>
      <c r="P65" s="300">
        <f t="shared" si="9"/>
        <v>195</v>
      </c>
      <c r="Q65" s="1">
        <f t="shared" si="10"/>
        <v>67.518</v>
      </c>
      <c r="R65" s="281"/>
      <c r="S65" s="281"/>
      <c r="T65" s="1">
        <f t="shared" si="12"/>
        <v>0</v>
      </c>
      <c r="V65" s="1" t="s">
        <v>1025</v>
      </c>
      <c r="W65" s="1" t="s">
        <v>2229</v>
      </c>
      <c r="X65" s="1" t="s">
        <v>2229</v>
      </c>
    </row>
    <row r="66" ht="15.75" customHeight="1">
      <c r="A66" s="291">
        <v>46285.0</v>
      </c>
      <c r="B66" s="1">
        <f t="shared" si="1"/>
        <v>46285</v>
      </c>
      <c r="C66" s="281">
        <v>45.0</v>
      </c>
      <c r="D66" s="281">
        <v>22.0</v>
      </c>
      <c r="E66" s="1">
        <f t="shared" si="2"/>
        <v>2.045454545</v>
      </c>
      <c r="F66" s="281" t="s">
        <v>1238</v>
      </c>
      <c r="G66" s="299">
        <v>0.5933333333333334</v>
      </c>
      <c r="H66" s="299">
        <v>0.6244444444444445</v>
      </c>
      <c r="I66" s="281"/>
      <c r="J66" s="300">
        <f t="shared" si="3"/>
        <v>45</v>
      </c>
      <c r="K66" s="1" t="b">
        <f t="shared" si="4"/>
        <v>0</v>
      </c>
      <c r="L66" s="1">
        <f t="shared" si="5"/>
        <v>1.25</v>
      </c>
      <c r="M66" s="1">
        <f t="shared" si="6"/>
        <v>1.2</v>
      </c>
      <c r="N66" s="300">
        <f t="shared" si="7"/>
        <v>45</v>
      </c>
      <c r="O66" s="1">
        <f t="shared" si="8"/>
        <v>74.25</v>
      </c>
      <c r="P66" s="300">
        <f t="shared" si="9"/>
        <v>225</v>
      </c>
      <c r="Q66" s="1">
        <f t="shared" si="10"/>
        <v>74.25</v>
      </c>
      <c r="R66" s="281"/>
      <c r="S66" s="281"/>
      <c r="T66" s="1">
        <f t="shared" si="12"/>
        <v>0</v>
      </c>
      <c r="V66" s="1" t="s">
        <v>1025</v>
      </c>
      <c r="W66" s="1" t="s">
        <v>2230</v>
      </c>
      <c r="X66" s="1" t="s">
        <v>2230</v>
      </c>
    </row>
    <row r="67" ht="15.75" customHeight="1">
      <c r="A67" s="291">
        <v>46286.0</v>
      </c>
      <c r="B67" s="1">
        <f t="shared" si="1"/>
        <v>46286</v>
      </c>
      <c r="C67" s="281">
        <v>17.0</v>
      </c>
      <c r="D67" s="281">
        <v>9.0</v>
      </c>
      <c r="E67" s="1">
        <f t="shared" si="2"/>
        <v>1.888888889</v>
      </c>
      <c r="F67" s="281" t="s">
        <v>1238</v>
      </c>
      <c r="G67" s="299">
        <v>0.30115740740740743</v>
      </c>
      <c r="H67" s="299">
        <v>0.31776620370370373</v>
      </c>
      <c r="I67" s="281"/>
      <c r="J67" s="300">
        <f t="shared" si="3"/>
        <v>24</v>
      </c>
      <c r="K67" s="1" t="b">
        <f t="shared" si="4"/>
        <v>1</v>
      </c>
      <c r="L67" s="1">
        <f t="shared" si="5"/>
        <v>1</v>
      </c>
      <c r="M67" s="1">
        <f t="shared" si="6"/>
        <v>1.2</v>
      </c>
      <c r="N67" s="300">
        <f t="shared" si="7"/>
        <v>24</v>
      </c>
      <c r="O67" s="1">
        <f t="shared" si="8"/>
        <v>22.44</v>
      </c>
      <c r="P67" s="300">
        <f t="shared" si="9"/>
        <v>120</v>
      </c>
      <c r="Q67" s="1">
        <f t="shared" si="10"/>
        <v>22.44</v>
      </c>
      <c r="R67" s="281"/>
      <c r="S67" s="281"/>
      <c r="T67" s="1">
        <f t="shared" si="12"/>
        <v>1</v>
      </c>
      <c r="V67" s="1" t="s">
        <v>2231</v>
      </c>
      <c r="W67" s="1" t="s">
        <v>2232</v>
      </c>
      <c r="X67" s="1" t="s">
        <v>2232</v>
      </c>
    </row>
    <row r="68" ht="15.75" customHeight="1">
      <c r="A68" s="291">
        <v>46286.0</v>
      </c>
      <c r="B68" s="1">
        <f t="shared" si="1"/>
        <v>46286</v>
      </c>
      <c r="C68" s="281">
        <v>28.0</v>
      </c>
      <c r="D68" s="281">
        <v>6.0</v>
      </c>
      <c r="E68" s="1">
        <f t="shared" si="2"/>
        <v>4.666666667</v>
      </c>
      <c r="F68" s="281" t="s">
        <v>1238</v>
      </c>
      <c r="G68" s="299">
        <v>0.5155671296296296</v>
      </c>
      <c r="H68" s="299">
        <v>0.5358333333333334</v>
      </c>
      <c r="I68" s="281"/>
      <c r="J68" s="300">
        <f t="shared" si="3"/>
        <v>29</v>
      </c>
      <c r="K68" s="1" t="b">
        <f t="shared" si="4"/>
        <v>1</v>
      </c>
      <c r="L68" s="1">
        <f t="shared" si="5"/>
        <v>1</v>
      </c>
      <c r="M68" s="1">
        <f t="shared" si="6"/>
        <v>1.2</v>
      </c>
      <c r="N68" s="300">
        <f t="shared" si="7"/>
        <v>29</v>
      </c>
      <c r="O68" s="1">
        <f t="shared" si="8"/>
        <v>36.96</v>
      </c>
      <c r="P68" s="300">
        <f t="shared" si="9"/>
        <v>145</v>
      </c>
      <c r="Q68" s="1">
        <f t="shared" si="10"/>
        <v>36.96</v>
      </c>
      <c r="R68" s="281"/>
      <c r="S68" s="281"/>
      <c r="T68" s="1">
        <f t="shared" si="12"/>
        <v>0</v>
      </c>
      <c r="V68" s="1" t="s">
        <v>2233</v>
      </c>
      <c r="W68" s="1" t="s">
        <v>2234</v>
      </c>
      <c r="X68" s="1" t="s">
        <v>2234</v>
      </c>
    </row>
    <row r="69" ht="15.75" customHeight="1">
      <c r="A69" s="291">
        <v>46287.0</v>
      </c>
      <c r="B69" s="1">
        <f t="shared" si="1"/>
        <v>46287</v>
      </c>
      <c r="C69" s="281">
        <v>186.0</v>
      </c>
      <c r="D69" s="281">
        <v>39.0</v>
      </c>
      <c r="E69" s="1">
        <f t="shared" si="2"/>
        <v>4.769230769</v>
      </c>
      <c r="F69" s="281" t="s">
        <v>811</v>
      </c>
      <c r="G69" s="282">
        <v>0.3035648148148148</v>
      </c>
      <c r="H69" s="282">
        <v>0.35564814814814816</v>
      </c>
      <c r="I69" s="281"/>
      <c r="J69" s="292">
        <f t="shared" si="3"/>
        <v>75</v>
      </c>
      <c r="K69" s="1" t="b">
        <f t="shared" si="4"/>
        <v>0</v>
      </c>
      <c r="L69" s="1">
        <f t="shared" si="5"/>
        <v>0.65</v>
      </c>
      <c r="M69" s="1">
        <f t="shared" si="6"/>
        <v>1</v>
      </c>
      <c r="N69" s="292">
        <f t="shared" si="7"/>
        <v>75</v>
      </c>
      <c r="O69" s="1">
        <f t="shared" si="8"/>
        <v>132.99</v>
      </c>
      <c r="P69" s="292">
        <f t="shared" si="9"/>
        <v>375</v>
      </c>
      <c r="Q69" s="1">
        <f t="shared" si="10"/>
        <v>132.99</v>
      </c>
      <c r="R69" s="281"/>
      <c r="S69" s="281"/>
      <c r="T69" s="1">
        <f t="shared" si="12"/>
        <v>1</v>
      </c>
      <c r="V69" s="1" t="s">
        <v>2235</v>
      </c>
      <c r="X69" s="1" t="s">
        <v>2236</v>
      </c>
    </row>
    <row r="70" ht="15.75" customHeight="1">
      <c r="A70" s="291">
        <v>46287.0</v>
      </c>
      <c r="B70" s="1">
        <f t="shared" si="1"/>
        <v>46287</v>
      </c>
      <c r="C70" s="281">
        <v>213.0</v>
      </c>
      <c r="D70" s="281">
        <v>80.0</v>
      </c>
      <c r="E70" s="1">
        <f t="shared" si="2"/>
        <v>2.6625</v>
      </c>
      <c r="F70" s="281" t="s">
        <v>811</v>
      </c>
      <c r="G70" s="282">
        <v>0.45125</v>
      </c>
      <c r="H70" s="282">
        <v>0.6857986111111111</v>
      </c>
      <c r="I70" s="281">
        <v>60.0</v>
      </c>
      <c r="J70" s="292">
        <f t="shared" si="3"/>
        <v>278</v>
      </c>
      <c r="K70" s="1" t="b">
        <f t="shared" si="4"/>
        <v>0</v>
      </c>
      <c r="L70" s="1">
        <f t="shared" si="5"/>
        <v>1.16</v>
      </c>
      <c r="M70" s="1">
        <f t="shared" si="6"/>
        <v>1</v>
      </c>
      <c r="N70" s="292">
        <f t="shared" si="7"/>
        <v>278</v>
      </c>
      <c r="O70" s="1">
        <f t="shared" si="8"/>
        <v>271.788</v>
      </c>
      <c r="P70" s="292">
        <f t="shared" si="9"/>
        <v>1390</v>
      </c>
      <c r="Q70" s="1">
        <f t="shared" si="10"/>
        <v>271.788</v>
      </c>
      <c r="R70" s="281"/>
      <c r="S70" s="281"/>
      <c r="T70" s="1">
        <f t="shared" si="12"/>
        <v>0</v>
      </c>
      <c r="U70" s="68" t="s">
        <v>868</v>
      </c>
      <c r="V70" s="1" t="s">
        <v>1034</v>
      </c>
      <c r="X70" s="1" t="s">
        <v>2237</v>
      </c>
    </row>
    <row r="71" ht="15.75" customHeight="1">
      <c r="A71" s="291">
        <v>46287.0</v>
      </c>
      <c r="B71" s="1">
        <f t="shared" si="1"/>
        <v>46287</v>
      </c>
      <c r="C71" s="281">
        <v>39.0</v>
      </c>
      <c r="D71" s="281">
        <v>15.0</v>
      </c>
      <c r="E71" s="1">
        <f t="shared" si="2"/>
        <v>2.6</v>
      </c>
      <c r="F71" s="281" t="s">
        <v>1238</v>
      </c>
      <c r="G71" s="282">
        <v>0.5068865740740741</v>
      </c>
      <c r="H71" s="282">
        <v>0.5363888888888889</v>
      </c>
      <c r="I71" s="281"/>
      <c r="J71" s="292">
        <f t="shared" si="3"/>
        <v>42</v>
      </c>
      <c r="K71" s="1" t="b">
        <f t="shared" si="4"/>
        <v>0</v>
      </c>
      <c r="L71" s="1">
        <f t="shared" si="5"/>
        <v>1.16</v>
      </c>
      <c r="M71" s="1">
        <f t="shared" si="6"/>
        <v>1.2</v>
      </c>
      <c r="N71" s="292">
        <f t="shared" si="7"/>
        <v>42</v>
      </c>
      <c r="O71" s="1">
        <f t="shared" si="8"/>
        <v>59.7168</v>
      </c>
      <c r="P71" s="292">
        <f t="shared" si="9"/>
        <v>210</v>
      </c>
      <c r="Q71" s="1">
        <f t="shared" si="10"/>
        <v>59.7168</v>
      </c>
      <c r="R71" s="281"/>
      <c r="S71" s="281"/>
      <c r="T71" s="1">
        <f t="shared" si="12"/>
        <v>0</v>
      </c>
      <c r="V71" s="1" t="s">
        <v>2238</v>
      </c>
      <c r="X71" s="1" t="s">
        <v>2239</v>
      </c>
    </row>
    <row r="72" ht="15.75" customHeight="1">
      <c r="A72" s="291">
        <v>46287.0</v>
      </c>
      <c r="B72" s="1">
        <f t="shared" si="1"/>
        <v>46287</v>
      </c>
      <c r="C72" s="281">
        <v>39.0</v>
      </c>
      <c r="D72" s="281">
        <v>25.0</v>
      </c>
      <c r="E72" s="1">
        <f t="shared" si="2"/>
        <v>1.56</v>
      </c>
      <c r="F72" s="281" t="s">
        <v>1238</v>
      </c>
      <c r="G72" s="282">
        <v>0.5366550925925926</v>
      </c>
      <c r="H72" s="282">
        <v>0.5726157407407407</v>
      </c>
      <c r="I72" s="281"/>
      <c r="J72" s="292">
        <f t="shared" si="3"/>
        <v>52</v>
      </c>
      <c r="K72" s="1" t="b">
        <f t="shared" si="4"/>
        <v>0</v>
      </c>
      <c r="L72" s="1">
        <f t="shared" si="5"/>
        <v>1.65</v>
      </c>
      <c r="M72" s="1">
        <f t="shared" si="6"/>
        <v>1.2</v>
      </c>
      <c r="N72" s="292">
        <f t="shared" si="7"/>
        <v>52</v>
      </c>
      <c r="O72" s="1">
        <f t="shared" si="8"/>
        <v>84.942</v>
      </c>
      <c r="P72" s="292">
        <f t="shared" si="9"/>
        <v>260</v>
      </c>
      <c r="Q72" s="1">
        <f t="shared" si="10"/>
        <v>84.942</v>
      </c>
      <c r="R72" s="281"/>
      <c r="S72" s="281"/>
      <c r="T72" s="1">
        <f t="shared" si="12"/>
        <v>0</v>
      </c>
      <c r="V72" s="1" t="s">
        <v>1036</v>
      </c>
      <c r="X72" s="1" t="s">
        <v>2240</v>
      </c>
    </row>
    <row r="73" ht="15.75" customHeight="1">
      <c r="A73" s="291">
        <v>46287.0</v>
      </c>
      <c r="B73" s="1">
        <f t="shared" si="1"/>
        <v>46287</v>
      </c>
      <c r="C73" s="281">
        <v>8.0</v>
      </c>
      <c r="D73" s="281">
        <v>4.0</v>
      </c>
      <c r="E73" s="1">
        <f t="shared" si="2"/>
        <v>2</v>
      </c>
      <c r="F73" s="281" t="s">
        <v>1238</v>
      </c>
      <c r="G73" s="282">
        <v>0.07351851851851852</v>
      </c>
      <c r="H73" s="282">
        <v>0.08486111111111111</v>
      </c>
      <c r="I73" s="281"/>
      <c r="J73" s="292">
        <f t="shared" si="3"/>
        <v>16</v>
      </c>
      <c r="K73" s="1" t="b">
        <f t="shared" si="4"/>
        <v>1</v>
      </c>
      <c r="L73" s="1">
        <f t="shared" si="5"/>
        <v>1</v>
      </c>
      <c r="M73" s="1">
        <f t="shared" si="6"/>
        <v>1.2</v>
      </c>
      <c r="N73" s="292">
        <f t="shared" si="7"/>
        <v>16</v>
      </c>
      <c r="O73" s="1">
        <f t="shared" si="8"/>
        <v>10.56</v>
      </c>
      <c r="P73" s="292">
        <f t="shared" si="9"/>
        <v>80</v>
      </c>
      <c r="Q73" s="1">
        <f t="shared" si="10"/>
        <v>10.56</v>
      </c>
      <c r="R73" s="281"/>
      <c r="S73" s="281"/>
      <c r="T73" s="1">
        <f t="shared" si="12"/>
        <v>0</v>
      </c>
      <c r="V73" s="1" t="s">
        <v>2241</v>
      </c>
      <c r="X73" s="1" t="s">
        <v>2242</v>
      </c>
    </row>
    <row r="74" ht="15.75" customHeight="1">
      <c r="A74" s="291">
        <v>46288.0</v>
      </c>
      <c r="B74" s="1">
        <f t="shared" si="1"/>
        <v>46288</v>
      </c>
      <c r="C74" s="281">
        <v>139.0</v>
      </c>
      <c r="D74" s="281">
        <v>46.0</v>
      </c>
      <c r="E74" s="1">
        <f t="shared" si="2"/>
        <v>3.02173913</v>
      </c>
      <c r="F74" s="281" t="s">
        <v>811</v>
      </c>
      <c r="G74" s="282">
        <v>0.3087152777777778</v>
      </c>
      <c r="H74" s="282">
        <v>0.3706712962962963</v>
      </c>
      <c r="I74" s="281"/>
      <c r="J74" s="292">
        <f t="shared" si="3"/>
        <v>89</v>
      </c>
      <c r="K74" s="1" t="b">
        <f t="shared" si="4"/>
        <v>0</v>
      </c>
      <c r="L74" s="1">
        <f t="shared" si="5"/>
        <v>1.05</v>
      </c>
      <c r="M74" s="1">
        <f t="shared" si="6"/>
        <v>1</v>
      </c>
      <c r="N74" s="292">
        <f t="shared" si="7"/>
        <v>89</v>
      </c>
      <c r="O74" s="1">
        <f t="shared" si="8"/>
        <v>160.545</v>
      </c>
      <c r="P74" s="292">
        <f t="shared" si="9"/>
        <v>445</v>
      </c>
      <c r="Q74" s="1">
        <f t="shared" si="10"/>
        <v>160.545</v>
      </c>
      <c r="R74" s="281">
        <v>1.0</v>
      </c>
      <c r="S74" s="281" t="s">
        <v>2243</v>
      </c>
      <c r="T74" s="1">
        <f t="shared" si="12"/>
        <v>1</v>
      </c>
      <c r="V74" s="1" t="s">
        <v>1177</v>
      </c>
      <c r="X74" s="1" t="s">
        <v>2244</v>
      </c>
    </row>
    <row r="75" ht="15.75" customHeight="1">
      <c r="A75" s="291">
        <v>46288.0</v>
      </c>
      <c r="B75" s="1">
        <f t="shared" si="1"/>
        <v>46288</v>
      </c>
      <c r="C75" s="281">
        <v>262.0</v>
      </c>
      <c r="D75" s="281">
        <v>48.0</v>
      </c>
      <c r="E75" s="1">
        <f t="shared" si="2"/>
        <v>5.458333333</v>
      </c>
      <c r="F75" s="281" t="s">
        <v>811</v>
      </c>
      <c r="G75" s="282">
        <v>0.3708796296296296</v>
      </c>
      <c r="H75" s="282">
        <v>0.4203125</v>
      </c>
      <c r="I75" s="281"/>
      <c r="J75" s="292">
        <f t="shared" si="3"/>
        <v>71</v>
      </c>
      <c r="K75" s="1" t="b">
        <f t="shared" si="4"/>
        <v>0</v>
      </c>
      <c r="L75" s="1">
        <f t="shared" si="5"/>
        <v>0.6</v>
      </c>
      <c r="M75" s="1">
        <f t="shared" si="6"/>
        <v>1</v>
      </c>
      <c r="N75" s="292">
        <f t="shared" si="7"/>
        <v>71</v>
      </c>
      <c r="O75" s="1">
        <f t="shared" si="8"/>
        <v>172.92</v>
      </c>
      <c r="P75" s="292">
        <f t="shared" si="9"/>
        <v>355</v>
      </c>
      <c r="Q75" s="1">
        <f t="shared" si="10"/>
        <v>172.92</v>
      </c>
      <c r="R75" s="281"/>
      <c r="S75" s="281"/>
      <c r="T75" s="1">
        <f t="shared" si="12"/>
        <v>0</v>
      </c>
      <c r="V75" s="1" t="s">
        <v>1179</v>
      </c>
      <c r="X75" s="1" t="s">
        <v>2245</v>
      </c>
    </row>
    <row r="76" ht="15.75" customHeight="1">
      <c r="A76" s="291">
        <v>46288.0</v>
      </c>
      <c r="B76" s="1">
        <f t="shared" si="1"/>
        <v>46288</v>
      </c>
      <c r="C76" s="281">
        <v>43.0</v>
      </c>
      <c r="D76" s="281">
        <v>27.0</v>
      </c>
      <c r="E76" s="1">
        <f t="shared" si="2"/>
        <v>1.592592593</v>
      </c>
      <c r="F76" s="281" t="s">
        <v>811</v>
      </c>
      <c r="G76" s="282">
        <v>0.5157523148148148</v>
      </c>
      <c r="H76" s="282">
        <v>0.5440162037037037</v>
      </c>
      <c r="I76" s="281"/>
      <c r="J76" s="292">
        <f t="shared" si="3"/>
        <v>41</v>
      </c>
      <c r="K76" s="1" t="b">
        <f t="shared" si="4"/>
        <v>0</v>
      </c>
      <c r="L76" s="1">
        <f t="shared" si="5"/>
        <v>1.65</v>
      </c>
      <c r="M76" s="1">
        <f t="shared" si="6"/>
        <v>1</v>
      </c>
      <c r="N76" s="292">
        <f t="shared" si="7"/>
        <v>41</v>
      </c>
      <c r="O76" s="1">
        <f t="shared" si="8"/>
        <v>78.045</v>
      </c>
      <c r="P76" s="292">
        <f t="shared" si="9"/>
        <v>205</v>
      </c>
      <c r="Q76" s="1">
        <f t="shared" si="10"/>
        <v>78.045</v>
      </c>
      <c r="R76" s="281"/>
      <c r="S76" s="281"/>
      <c r="T76" s="1">
        <f t="shared" si="12"/>
        <v>0</v>
      </c>
      <c r="V76" s="1" t="s">
        <v>2003</v>
      </c>
      <c r="X76" s="1" t="s">
        <v>2246</v>
      </c>
    </row>
    <row r="77" ht="15.75" customHeight="1">
      <c r="A77" s="291">
        <v>46288.0</v>
      </c>
      <c r="B77" s="1">
        <f t="shared" si="1"/>
        <v>46288</v>
      </c>
      <c r="C77" s="281">
        <v>71.0</v>
      </c>
      <c r="D77" s="281">
        <v>34.0</v>
      </c>
      <c r="E77" s="1">
        <f t="shared" si="2"/>
        <v>2.088235294</v>
      </c>
      <c r="F77" s="281" t="s">
        <v>811</v>
      </c>
      <c r="G77" s="282">
        <v>0.04636574074074074</v>
      </c>
      <c r="H77" s="282">
        <v>0.08701388888888889</v>
      </c>
      <c r="I77" s="281"/>
      <c r="J77" s="292">
        <f t="shared" si="3"/>
        <v>59</v>
      </c>
      <c r="K77" s="1" t="b">
        <f t="shared" si="4"/>
        <v>0</v>
      </c>
      <c r="L77" s="1">
        <f t="shared" si="5"/>
        <v>1.25</v>
      </c>
      <c r="M77" s="1">
        <f t="shared" si="6"/>
        <v>1</v>
      </c>
      <c r="N77" s="292">
        <f t="shared" si="7"/>
        <v>59</v>
      </c>
      <c r="O77" s="1">
        <f t="shared" si="8"/>
        <v>97.625</v>
      </c>
      <c r="P77" s="292">
        <f t="shared" si="9"/>
        <v>295</v>
      </c>
      <c r="Q77" s="1">
        <f t="shared" si="10"/>
        <v>97.625</v>
      </c>
      <c r="R77" s="281"/>
      <c r="S77" s="281"/>
      <c r="T77" s="1">
        <f t="shared" si="12"/>
        <v>0</v>
      </c>
      <c r="V77" s="1" t="s">
        <v>2247</v>
      </c>
      <c r="X77" s="1" t="s">
        <v>2248</v>
      </c>
    </row>
    <row r="78" ht="15.75" customHeight="1">
      <c r="A78" s="291">
        <v>46288.0</v>
      </c>
      <c r="B78" s="1">
        <f t="shared" si="1"/>
        <v>46288</v>
      </c>
      <c r="C78" s="281">
        <v>54.0</v>
      </c>
      <c r="D78" s="281">
        <v>35.0</v>
      </c>
      <c r="E78" s="1">
        <f t="shared" si="2"/>
        <v>1.542857143</v>
      </c>
      <c r="F78" s="281" t="s">
        <v>811</v>
      </c>
      <c r="G78" s="282">
        <v>0.09086805555555555</v>
      </c>
      <c r="H78" s="282">
        <v>0.12971064814814814</v>
      </c>
      <c r="I78" s="281"/>
      <c r="J78" s="292">
        <f t="shared" si="3"/>
        <v>56</v>
      </c>
      <c r="K78" s="1" t="b">
        <f t="shared" si="4"/>
        <v>0</v>
      </c>
      <c r="L78" s="1">
        <f t="shared" si="5"/>
        <v>1.65</v>
      </c>
      <c r="M78" s="1">
        <f t="shared" si="6"/>
        <v>1</v>
      </c>
      <c r="N78" s="292">
        <f t="shared" si="7"/>
        <v>56</v>
      </c>
      <c r="O78" s="1">
        <f t="shared" si="8"/>
        <v>98.01</v>
      </c>
      <c r="P78" s="292">
        <f t="shared" si="9"/>
        <v>280</v>
      </c>
      <c r="Q78" s="1">
        <f t="shared" si="10"/>
        <v>98.01</v>
      </c>
      <c r="R78" s="281"/>
      <c r="S78" s="281"/>
      <c r="T78" s="1">
        <f t="shared" si="12"/>
        <v>0</v>
      </c>
      <c r="V78" s="1" t="s">
        <v>2007</v>
      </c>
      <c r="X78" s="1" t="s">
        <v>2249</v>
      </c>
    </row>
    <row r="79" ht="15.75" customHeight="1">
      <c r="A79" s="291">
        <v>46289.0</v>
      </c>
      <c r="B79" s="1">
        <f t="shared" si="1"/>
        <v>46289</v>
      </c>
      <c r="C79" s="281">
        <v>223.0</v>
      </c>
      <c r="D79" s="281">
        <v>80.0</v>
      </c>
      <c r="E79" s="1">
        <f t="shared" si="2"/>
        <v>2.7875</v>
      </c>
      <c r="F79" s="281" t="s">
        <v>811</v>
      </c>
      <c r="G79" s="282">
        <v>0.31148148148148147</v>
      </c>
      <c r="H79" s="282">
        <v>0.39765046296296297</v>
      </c>
      <c r="I79" s="281"/>
      <c r="J79" s="292">
        <f t="shared" si="3"/>
        <v>124</v>
      </c>
      <c r="K79" s="1" t="b">
        <f t="shared" si="4"/>
        <v>0</v>
      </c>
      <c r="L79" s="1">
        <f t="shared" si="5"/>
        <v>1.16</v>
      </c>
      <c r="M79" s="1">
        <f t="shared" si="6"/>
        <v>1</v>
      </c>
      <c r="N79" s="292">
        <f t="shared" si="7"/>
        <v>124</v>
      </c>
      <c r="O79" s="1">
        <f t="shared" si="8"/>
        <v>284.548</v>
      </c>
      <c r="P79" s="292">
        <f t="shared" si="9"/>
        <v>620</v>
      </c>
      <c r="Q79" s="1">
        <f t="shared" si="10"/>
        <v>284.548</v>
      </c>
      <c r="R79" s="281"/>
      <c r="S79" s="281"/>
      <c r="T79" s="1">
        <f t="shared" si="12"/>
        <v>1</v>
      </c>
      <c r="V79" s="1" t="s">
        <v>909</v>
      </c>
      <c r="X79" s="1" t="s">
        <v>2250</v>
      </c>
    </row>
    <row r="80" ht="15.75" customHeight="1">
      <c r="A80" s="291">
        <v>46289.0</v>
      </c>
      <c r="B80" s="1">
        <f t="shared" si="1"/>
        <v>46289</v>
      </c>
      <c r="C80" s="281">
        <v>80.0</v>
      </c>
      <c r="D80" s="281">
        <v>40.0</v>
      </c>
      <c r="E80" s="1">
        <f t="shared" si="2"/>
        <v>2</v>
      </c>
      <c r="F80" s="281" t="s">
        <v>811</v>
      </c>
      <c r="G80" s="282">
        <v>0.39824074074074073</v>
      </c>
      <c r="H80" s="282">
        <v>0.4317708333333333</v>
      </c>
      <c r="I80" s="281"/>
      <c r="J80" s="292">
        <f t="shared" si="3"/>
        <v>48</v>
      </c>
      <c r="K80" s="1" t="b">
        <f t="shared" si="4"/>
        <v>0</v>
      </c>
      <c r="L80" s="1">
        <f t="shared" si="5"/>
        <v>1.25</v>
      </c>
      <c r="M80" s="1">
        <f t="shared" si="6"/>
        <v>1</v>
      </c>
      <c r="N80" s="292">
        <f t="shared" si="7"/>
        <v>48</v>
      </c>
      <c r="O80" s="1">
        <f t="shared" si="8"/>
        <v>110</v>
      </c>
      <c r="P80" s="292">
        <f t="shared" si="9"/>
        <v>240</v>
      </c>
      <c r="Q80" s="1">
        <f t="shared" si="10"/>
        <v>110</v>
      </c>
      <c r="R80" s="281"/>
      <c r="S80" s="281"/>
      <c r="T80" s="1">
        <f t="shared" si="12"/>
        <v>0</v>
      </c>
      <c r="V80" s="1" t="s">
        <v>911</v>
      </c>
      <c r="X80" s="1" t="s">
        <v>2251</v>
      </c>
    </row>
    <row r="81" ht="15.75" customHeight="1">
      <c r="A81" s="291">
        <v>46289.0</v>
      </c>
      <c r="B81" s="1">
        <f t="shared" si="1"/>
        <v>46289</v>
      </c>
      <c r="C81" s="281">
        <v>40.0</v>
      </c>
      <c r="D81" s="281">
        <v>30.0</v>
      </c>
      <c r="E81" s="1">
        <f t="shared" si="2"/>
        <v>1.333333333</v>
      </c>
      <c r="F81" s="281" t="s">
        <v>811</v>
      </c>
      <c r="G81" s="282">
        <v>0.5247337962962964</v>
      </c>
      <c r="H81" s="282">
        <v>0.5498842592592592</v>
      </c>
      <c r="I81" s="281"/>
      <c r="J81" s="292">
        <f t="shared" si="3"/>
        <v>36</v>
      </c>
      <c r="K81" s="1" t="b">
        <f t="shared" si="4"/>
        <v>0</v>
      </c>
      <c r="L81" s="1">
        <f t="shared" si="5"/>
        <v>1.65</v>
      </c>
      <c r="M81" s="1">
        <f t="shared" si="6"/>
        <v>1</v>
      </c>
      <c r="N81" s="292">
        <f t="shared" si="7"/>
        <v>36</v>
      </c>
      <c r="O81" s="1">
        <f t="shared" si="8"/>
        <v>72.6</v>
      </c>
      <c r="P81" s="292">
        <f t="shared" si="9"/>
        <v>180</v>
      </c>
      <c r="Q81" s="1">
        <f t="shared" si="10"/>
        <v>72.6</v>
      </c>
      <c r="R81" s="281"/>
      <c r="S81" s="281"/>
      <c r="T81" s="1">
        <f t="shared" si="12"/>
        <v>0</v>
      </c>
      <c r="V81" s="1" t="s">
        <v>913</v>
      </c>
      <c r="X81" s="1" t="s">
        <v>2252</v>
      </c>
    </row>
    <row r="82" ht="15.75" customHeight="1">
      <c r="A82" s="291">
        <v>46290.0</v>
      </c>
      <c r="B82" s="1">
        <f t="shared" si="1"/>
        <v>46290</v>
      </c>
      <c r="C82" s="281">
        <v>8.0</v>
      </c>
      <c r="D82" s="281">
        <v>4.0</v>
      </c>
      <c r="E82" s="1">
        <f t="shared" si="2"/>
        <v>2</v>
      </c>
      <c r="F82" s="281" t="s">
        <v>811</v>
      </c>
      <c r="G82" s="282">
        <v>0.3034722222222222</v>
      </c>
      <c r="H82" s="282">
        <v>0.675</v>
      </c>
      <c r="I82" s="281">
        <v>60.0</v>
      </c>
      <c r="J82" s="292">
        <f t="shared" si="3"/>
        <v>475</v>
      </c>
      <c r="K82" s="1" t="b">
        <f t="shared" si="4"/>
        <v>1</v>
      </c>
      <c r="L82" s="1">
        <f t="shared" si="5"/>
        <v>1</v>
      </c>
      <c r="M82" s="1">
        <f t="shared" si="6"/>
        <v>1</v>
      </c>
      <c r="N82" s="292">
        <f t="shared" si="7"/>
        <v>475</v>
      </c>
      <c r="O82" s="1">
        <f t="shared" si="8"/>
        <v>8.8</v>
      </c>
      <c r="P82" s="292">
        <f t="shared" si="9"/>
        <v>2375</v>
      </c>
      <c r="Q82" s="1">
        <f t="shared" si="10"/>
        <v>8.8</v>
      </c>
      <c r="R82" s="281"/>
      <c r="S82" s="281"/>
      <c r="T82" s="1">
        <f t="shared" si="12"/>
        <v>1</v>
      </c>
      <c r="U82" s="309" t="s">
        <v>868</v>
      </c>
      <c r="V82" s="1" t="s">
        <v>2253</v>
      </c>
      <c r="W82" s="1" t="s">
        <v>2254</v>
      </c>
      <c r="X82" s="1" t="s">
        <v>2255</v>
      </c>
    </row>
    <row r="83" ht="15.75" customHeight="1">
      <c r="A83" s="291">
        <v>46290.0</v>
      </c>
      <c r="B83" s="1">
        <f t="shared" si="1"/>
        <v>46290</v>
      </c>
      <c r="C83" s="281">
        <v>59.0</v>
      </c>
      <c r="D83" s="281">
        <v>40.0</v>
      </c>
      <c r="E83" s="1">
        <f t="shared" si="2"/>
        <v>1.475</v>
      </c>
      <c r="F83" s="281" t="s">
        <v>811</v>
      </c>
      <c r="G83" s="282">
        <v>0.5118055555555555</v>
      </c>
      <c r="H83" s="282">
        <v>0.5805555555555556</v>
      </c>
      <c r="I83" s="281"/>
      <c r="J83" s="292">
        <f t="shared" si="3"/>
        <v>99</v>
      </c>
      <c r="K83" s="1" t="b">
        <f t="shared" si="4"/>
        <v>0</v>
      </c>
      <c r="L83" s="1">
        <f t="shared" si="5"/>
        <v>1.65</v>
      </c>
      <c r="M83" s="1">
        <f t="shared" si="6"/>
        <v>1</v>
      </c>
      <c r="N83" s="292">
        <f t="shared" si="7"/>
        <v>99</v>
      </c>
      <c r="O83" s="1">
        <f t="shared" si="8"/>
        <v>107.085</v>
      </c>
      <c r="P83" s="292">
        <f t="shared" si="9"/>
        <v>495</v>
      </c>
      <c r="Q83" s="1">
        <f t="shared" si="10"/>
        <v>107.085</v>
      </c>
      <c r="R83" s="281"/>
      <c r="S83" s="281"/>
      <c r="T83" s="1">
        <f t="shared" si="12"/>
        <v>0</v>
      </c>
      <c r="V83" s="1" t="s">
        <v>921</v>
      </c>
      <c r="W83" s="1" t="s">
        <v>2256</v>
      </c>
      <c r="X83" s="1" t="s">
        <v>2257</v>
      </c>
    </row>
    <row r="84" ht="15.75" customHeight="1">
      <c r="A84" s="291">
        <v>46290.0</v>
      </c>
      <c r="B84" s="1">
        <f t="shared" si="1"/>
        <v>46290</v>
      </c>
      <c r="C84" s="281">
        <v>32.0</v>
      </c>
      <c r="D84" s="281">
        <v>27.0</v>
      </c>
      <c r="E84" s="1">
        <f t="shared" si="2"/>
        <v>1.185185185</v>
      </c>
      <c r="F84" s="281" t="s">
        <v>811</v>
      </c>
      <c r="G84" s="282">
        <v>0.5909722222222222</v>
      </c>
      <c r="H84" s="282">
        <v>0.6402777777777777</v>
      </c>
      <c r="I84" s="281"/>
      <c r="J84" s="292">
        <f t="shared" si="3"/>
        <v>71</v>
      </c>
      <c r="K84" s="1" t="b">
        <f t="shared" si="4"/>
        <v>0</v>
      </c>
      <c r="L84" s="1">
        <f t="shared" si="5"/>
        <v>1.65</v>
      </c>
      <c r="M84" s="1">
        <f t="shared" si="6"/>
        <v>1</v>
      </c>
      <c r="N84" s="292">
        <f t="shared" si="7"/>
        <v>71</v>
      </c>
      <c r="O84" s="1">
        <f t="shared" si="8"/>
        <v>58.08</v>
      </c>
      <c r="P84" s="292">
        <f t="shared" si="9"/>
        <v>355</v>
      </c>
      <c r="Q84" s="1">
        <f t="shared" si="10"/>
        <v>58.08</v>
      </c>
      <c r="R84" s="281"/>
      <c r="S84" s="281"/>
      <c r="T84" s="1">
        <f t="shared" si="12"/>
        <v>0</v>
      </c>
      <c r="V84" s="1" t="s">
        <v>1050</v>
      </c>
      <c r="W84" s="1" t="s">
        <v>2258</v>
      </c>
      <c r="X84" s="1" t="s">
        <v>2259</v>
      </c>
    </row>
    <row r="85" ht="15.75" customHeight="1">
      <c r="A85" s="291">
        <v>46293.0</v>
      </c>
      <c r="B85" s="1">
        <f t="shared" si="1"/>
        <v>46293</v>
      </c>
      <c r="C85" s="281">
        <v>290.0</v>
      </c>
      <c r="D85" s="281">
        <v>48.0</v>
      </c>
      <c r="E85" s="1">
        <f t="shared" si="2"/>
        <v>6.041666667</v>
      </c>
      <c r="F85" s="281" t="s">
        <v>811</v>
      </c>
      <c r="G85" s="299">
        <v>0.3052662037037037</v>
      </c>
      <c r="H85" s="299">
        <v>0.3817013888888889</v>
      </c>
      <c r="I85" s="281"/>
      <c r="J85" s="300">
        <f t="shared" si="3"/>
        <v>110</v>
      </c>
      <c r="K85" s="1" t="b">
        <f t="shared" si="4"/>
        <v>0</v>
      </c>
      <c r="L85" s="1">
        <f t="shared" si="5"/>
        <v>0.6</v>
      </c>
      <c r="M85" s="1">
        <f t="shared" si="6"/>
        <v>1</v>
      </c>
      <c r="N85" s="300">
        <f t="shared" si="7"/>
        <v>110</v>
      </c>
      <c r="O85" s="1">
        <f t="shared" si="8"/>
        <v>191.4</v>
      </c>
      <c r="P85" s="300">
        <f t="shared" si="9"/>
        <v>550</v>
      </c>
      <c r="Q85" s="1">
        <f t="shared" si="10"/>
        <v>191.4</v>
      </c>
      <c r="R85" s="281">
        <v>7.0</v>
      </c>
      <c r="S85" s="301" t="s">
        <v>2260</v>
      </c>
      <c r="T85" s="1">
        <f t="shared" si="12"/>
        <v>1</v>
      </c>
      <c r="V85" s="1" t="s">
        <v>931</v>
      </c>
      <c r="W85" s="1" t="s">
        <v>2261</v>
      </c>
      <c r="X85" s="1" t="s">
        <v>2261</v>
      </c>
    </row>
    <row r="86" ht="15.75" customHeight="1">
      <c r="A86" s="291">
        <v>46293.0</v>
      </c>
      <c r="B86" s="1">
        <f t="shared" si="1"/>
        <v>46293</v>
      </c>
      <c r="C86" s="281">
        <v>161.0</v>
      </c>
      <c r="D86" s="281">
        <v>57.0</v>
      </c>
      <c r="E86" s="1">
        <f t="shared" si="2"/>
        <v>2.824561404</v>
      </c>
      <c r="F86" s="281" t="s">
        <v>811</v>
      </c>
      <c r="G86" s="299">
        <v>0.3818402777777778</v>
      </c>
      <c r="H86" s="299">
        <v>0.4519328703703704</v>
      </c>
      <c r="I86" s="281"/>
      <c r="J86" s="300">
        <f t="shared" si="3"/>
        <v>101</v>
      </c>
      <c r="K86" s="1" t="b">
        <f t="shared" si="4"/>
        <v>0</v>
      </c>
      <c r="L86" s="1">
        <f t="shared" si="5"/>
        <v>1.05</v>
      </c>
      <c r="M86" s="1">
        <f t="shared" si="6"/>
        <v>1</v>
      </c>
      <c r="N86" s="300">
        <f t="shared" si="7"/>
        <v>101</v>
      </c>
      <c r="O86" s="1">
        <f t="shared" si="8"/>
        <v>185.955</v>
      </c>
      <c r="P86" s="300">
        <f t="shared" si="9"/>
        <v>505</v>
      </c>
      <c r="Q86" s="1">
        <f t="shared" si="10"/>
        <v>185.955</v>
      </c>
      <c r="R86" s="281"/>
      <c r="S86" s="281"/>
      <c r="T86" s="1">
        <f t="shared" si="12"/>
        <v>0</v>
      </c>
      <c r="V86" s="1" t="s">
        <v>934</v>
      </c>
      <c r="W86" s="1" t="s">
        <v>2262</v>
      </c>
      <c r="X86" s="1" t="s">
        <v>2262</v>
      </c>
    </row>
    <row r="87" ht="15.75" customHeight="1">
      <c r="A87" s="291">
        <v>46293.0</v>
      </c>
      <c r="B87" s="1">
        <f t="shared" si="1"/>
        <v>46293</v>
      </c>
      <c r="C87" s="281">
        <v>20.0</v>
      </c>
      <c r="D87" s="281">
        <v>16.0</v>
      </c>
      <c r="E87" s="1">
        <f t="shared" si="2"/>
        <v>1.25</v>
      </c>
      <c r="F87" s="281" t="s">
        <v>811</v>
      </c>
      <c r="G87" s="299">
        <v>0.5206597222222222</v>
      </c>
      <c r="H87" s="299">
        <v>0.5524537037037037</v>
      </c>
      <c r="I87" s="281"/>
      <c r="J87" s="300">
        <f t="shared" si="3"/>
        <v>46</v>
      </c>
      <c r="K87" s="1" t="b">
        <f t="shared" si="4"/>
        <v>1</v>
      </c>
      <c r="L87" s="1">
        <f t="shared" si="5"/>
        <v>1</v>
      </c>
      <c r="M87" s="1">
        <f t="shared" si="6"/>
        <v>1</v>
      </c>
      <c r="N87" s="300">
        <f t="shared" si="7"/>
        <v>46</v>
      </c>
      <c r="O87" s="1">
        <f t="shared" si="8"/>
        <v>22</v>
      </c>
      <c r="P87" s="300">
        <f t="shared" si="9"/>
        <v>230</v>
      </c>
      <c r="Q87" s="1">
        <f t="shared" si="10"/>
        <v>22</v>
      </c>
      <c r="R87" s="281"/>
      <c r="S87" s="281"/>
      <c r="T87" s="1">
        <f t="shared" si="12"/>
        <v>0</v>
      </c>
      <c r="V87" s="1" t="s">
        <v>1358</v>
      </c>
      <c r="W87" s="1" t="s">
        <v>2263</v>
      </c>
      <c r="X87" s="1" t="s">
        <v>2263</v>
      </c>
    </row>
    <row r="88" ht="15.75" customHeight="1">
      <c r="A88" s="291">
        <v>46293.0</v>
      </c>
      <c r="B88" s="1">
        <f t="shared" si="1"/>
        <v>46293</v>
      </c>
      <c r="C88" s="281">
        <v>49.0</v>
      </c>
      <c r="D88" s="281">
        <v>32.0</v>
      </c>
      <c r="E88" s="1">
        <f t="shared" si="2"/>
        <v>1.53125</v>
      </c>
      <c r="F88" s="281" t="s">
        <v>811</v>
      </c>
      <c r="G88" s="299">
        <v>0.5533333333333333</v>
      </c>
      <c r="H88" s="299">
        <v>0.5942476851851852</v>
      </c>
      <c r="I88" s="281"/>
      <c r="J88" s="300">
        <f t="shared" si="3"/>
        <v>59</v>
      </c>
      <c r="K88" s="1" t="b">
        <f t="shared" si="4"/>
        <v>0</v>
      </c>
      <c r="L88" s="1">
        <f t="shared" si="5"/>
        <v>1.65</v>
      </c>
      <c r="M88" s="1">
        <f t="shared" si="6"/>
        <v>1</v>
      </c>
      <c r="N88" s="300">
        <f t="shared" si="7"/>
        <v>59</v>
      </c>
      <c r="O88" s="1">
        <f t="shared" si="8"/>
        <v>88.935</v>
      </c>
      <c r="P88" s="300">
        <f t="shared" si="9"/>
        <v>295</v>
      </c>
      <c r="Q88" s="1">
        <f t="shared" si="10"/>
        <v>88.935</v>
      </c>
      <c r="R88" s="281"/>
      <c r="S88" s="281"/>
      <c r="T88" s="1">
        <f t="shared" si="12"/>
        <v>0</v>
      </c>
      <c r="V88" s="1" t="s">
        <v>1058</v>
      </c>
      <c r="W88" s="1" t="s">
        <v>2265</v>
      </c>
      <c r="X88" s="1" t="s">
        <v>2265</v>
      </c>
    </row>
    <row r="89" ht="15.75" customHeight="1">
      <c r="A89" s="291">
        <v>46294.0</v>
      </c>
      <c r="B89" s="1">
        <f t="shared" si="1"/>
        <v>46294</v>
      </c>
      <c r="C89" s="281">
        <v>12.0</v>
      </c>
      <c r="D89" s="281">
        <v>11.0</v>
      </c>
      <c r="E89" s="1">
        <f t="shared" si="2"/>
        <v>1.090909091</v>
      </c>
      <c r="F89" s="281" t="s">
        <v>811</v>
      </c>
      <c r="G89" s="299">
        <v>0.3030555555555556</v>
      </c>
      <c r="H89" s="299">
        <v>0.3226273148148148</v>
      </c>
      <c r="I89" s="281"/>
      <c r="J89" s="300">
        <f t="shared" si="3"/>
        <v>28</v>
      </c>
      <c r="K89" s="1" t="b">
        <f t="shared" si="4"/>
        <v>1</v>
      </c>
      <c r="L89" s="1">
        <f t="shared" si="5"/>
        <v>1</v>
      </c>
      <c r="M89" s="1">
        <f t="shared" si="6"/>
        <v>1</v>
      </c>
      <c r="N89" s="300">
        <f t="shared" si="7"/>
        <v>28</v>
      </c>
      <c r="O89" s="1">
        <f t="shared" si="8"/>
        <v>13.2</v>
      </c>
      <c r="P89" s="300">
        <f t="shared" si="9"/>
        <v>140</v>
      </c>
      <c r="Q89" s="1">
        <f t="shared" si="10"/>
        <v>13.2</v>
      </c>
      <c r="R89" s="281">
        <v>1.0</v>
      </c>
      <c r="S89" s="281" t="s">
        <v>2266</v>
      </c>
      <c r="T89" s="1">
        <f t="shared" si="12"/>
        <v>1</v>
      </c>
      <c r="U89" s="16" t="s">
        <v>2267</v>
      </c>
      <c r="V89" s="1" t="s">
        <v>2268</v>
      </c>
      <c r="W89" s="1" t="s">
        <v>2269</v>
      </c>
      <c r="X89" s="1" t="s">
        <v>2269</v>
      </c>
    </row>
    <row r="90" ht="15.75" customHeight="1">
      <c r="A90" s="291">
        <v>46294.0</v>
      </c>
      <c r="B90" s="1">
        <f t="shared" si="1"/>
        <v>46294</v>
      </c>
      <c r="C90" s="281">
        <v>58.0</v>
      </c>
      <c r="D90" s="281">
        <v>31.0</v>
      </c>
      <c r="E90" s="1">
        <f t="shared" si="2"/>
        <v>1.870967742</v>
      </c>
      <c r="F90" s="281" t="s">
        <v>811</v>
      </c>
      <c r="G90" s="299">
        <v>0.5147685185185186</v>
      </c>
      <c r="H90" s="299">
        <v>0.567349537037037</v>
      </c>
      <c r="I90" s="281"/>
      <c r="J90" s="300">
        <f t="shared" si="3"/>
        <v>76</v>
      </c>
      <c r="K90" s="1" t="b">
        <f t="shared" si="4"/>
        <v>0</v>
      </c>
      <c r="L90" s="1">
        <f t="shared" si="5"/>
        <v>1.65</v>
      </c>
      <c r="M90" s="1">
        <f t="shared" si="6"/>
        <v>1</v>
      </c>
      <c r="N90" s="300">
        <f t="shared" si="7"/>
        <v>76</v>
      </c>
      <c r="O90" s="1">
        <f t="shared" si="8"/>
        <v>105.27</v>
      </c>
      <c r="P90" s="300">
        <f t="shared" si="9"/>
        <v>380</v>
      </c>
      <c r="Q90" s="1">
        <f t="shared" si="10"/>
        <v>105.27</v>
      </c>
      <c r="R90" s="281"/>
      <c r="S90" s="281"/>
      <c r="T90" s="1">
        <f t="shared" si="12"/>
        <v>0</v>
      </c>
      <c r="V90" s="1" t="s">
        <v>997</v>
      </c>
      <c r="W90" s="1" t="s">
        <v>2270</v>
      </c>
      <c r="X90" s="1" t="s">
        <v>2270</v>
      </c>
    </row>
    <row r="91" ht="15.75" customHeight="1">
      <c r="A91" s="291">
        <v>46295.0</v>
      </c>
      <c r="B91" s="1">
        <f t="shared" si="1"/>
        <v>46295</v>
      </c>
      <c r="C91" s="281">
        <v>256.0</v>
      </c>
      <c r="D91" s="281">
        <v>80.0</v>
      </c>
      <c r="E91" s="1">
        <f t="shared" si="2"/>
        <v>3.2</v>
      </c>
      <c r="F91" s="281" t="s">
        <v>811</v>
      </c>
      <c r="G91" s="299">
        <v>0.306087962962963</v>
      </c>
      <c r="H91" s="299">
        <v>0.41672453703703705</v>
      </c>
      <c r="I91" s="281"/>
      <c r="J91" s="300">
        <f t="shared" si="3"/>
        <v>159</v>
      </c>
      <c r="K91" s="1" t="b">
        <f t="shared" si="4"/>
        <v>0</v>
      </c>
      <c r="L91" s="1">
        <f t="shared" si="5"/>
        <v>0.95</v>
      </c>
      <c r="M91" s="1">
        <f t="shared" si="6"/>
        <v>1</v>
      </c>
      <c r="N91" s="300">
        <f t="shared" si="7"/>
        <v>159</v>
      </c>
      <c r="O91" s="1">
        <f t="shared" si="8"/>
        <v>267.52</v>
      </c>
      <c r="P91" s="300">
        <f t="shared" si="9"/>
        <v>795</v>
      </c>
      <c r="Q91" s="1">
        <f t="shared" si="10"/>
        <v>267.52</v>
      </c>
      <c r="R91" s="281"/>
      <c r="S91" s="281"/>
      <c r="T91" s="1">
        <f t="shared" si="12"/>
        <v>1</v>
      </c>
      <c r="V91" s="1" t="s">
        <v>947</v>
      </c>
      <c r="W91" s="1" t="s">
        <v>2271</v>
      </c>
    </row>
    <row r="92" ht="15.75" customHeight="1">
      <c r="A92" s="291">
        <v>46295.0</v>
      </c>
      <c r="B92" s="1">
        <f t="shared" si="1"/>
        <v>46295</v>
      </c>
      <c r="C92" s="281">
        <v>69.0</v>
      </c>
      <c r="D92" s="281">
        <v>28.0</v>
      </c>
      <c r="E92" s="1">
        <f t="shared" si="2"/>
        <v>2.464285714</v>
      </c>
      <c r="F92" s="281" t="s">
        <v>811</v>
      </c>
      <c r="G92" s="299">
        <v>0.4306828703703704</v>
      </c>
      <c r="H92" s="299">
        <v>0.5190972222222222</v>
      </c>
      <c r="I92" s="281">
        <v>6.0</v>
      </c>
      <c r="J92" s="300">
        <f t="shared" si="3"/>
        <v>121</v>
      </c>
      <c r="K92" s="1" t="b">
        <f t="shared" si="4"/>
        <v>0</v>
      </c>
      <c r="L92" s="1">
        <f t="shared" si="5"/>
        <v>1.16</v>
      </c>
      <c r="M92" s="1">
        <f t="shared" si="6"/>
        <v>1</v>
      </c>
      <c r="N92" s="300">
        <f t="shared" si="7"/>
        <v>121</v>
      </c>
      <c r="O92" s="1">
        <f t="shared" si="8"/>
        <v>88.044</v>
      </c>
      <c r="P92" s="300">
        <f t="shared" si="9"/>
        <v>605</v>
      </c>
      <c r="Q92" s="1">
        <f t="shared" si="10"/>
        <v>88.044</v>
      </c>
      <c r="R92" s="281"/>
      <c r="S92" s="281"/>
      <c r="T92" s="1">
        <f t="shared" si="12"/>
        <v>0</v>
      </c>
      <c r="U92" s="16" t="s">
        <v>2272</v>
      </c>
      <c r="V92" s="1" t="s">
        <v>949</v>
      </c>
      <c r="W92" s="1" t="s">
        <v>2273</v>
      </c>
    </row>
    <row r="93" ht="15.75" customHeight="1">
      <c r="A93" s="291">
        <v>46295.0</v>
      </c>
      <c r="B93" s="1">
        <f t="shared" si="1"/>
        <v>46295</v>
      </c>
      <c r="C93" s="281">
        <v>46.0</v>
      </c>
      <c r="D93" s="281">
        <v>36.0</v>
      </c>
      <c r="E93" s="1">
        <f t="shared" si="2"/>
        <v>1.277777778</v>
      </c>
      <c r="F93" s="281" t="s">
        <v>811</v>
      </c>
      <c r="G93" s="299">
        <v>0.5175810185185186</v>
      </c>
      <c r="H93" s="299">
        <v>0.5713888888888888</v>
      </c>
      <c r="I93" s="281"/>
      <c r="J93" s="300">
        <f t="shared" si="3"/>
        <v>77</v>
      </c>
      <c r="K93" s="1" t="b">
        <f t="shared" si="4"/>
        <v>0</v>
      </c>
      <c r="L93" s="1">
        <f t="shared" si="5"/>
        <v>1.65</v>
      </c>
      <c r="M93" s="1">
        <f t="shared" si="6"/>
        <v>1</v>
      </c>
      <c r="N93" s="300">
        <f t="shared" si="7"/>
        <v>77</v>
      </c>
      <c r="O93" s="1">
        <f t="shared" si="8"/>
        <v>83.49</v>
      </c>
      <c r="P93" s="300">
        <f t="shared" si="9"/>
        <v>385</v>
      </c>
      <c r="Q93" s="1">
        <f t="shared" si="10"/>
        <v>83.49</v>
      </c>
      <c r="R93" s="281"/>
      <c r="S93" s="281"/>
      <c r="T93" s="1">
        <f t="shared" si="12"/>
        <v>0</v>
      </c>
      <c r="V93" s="1" t="s">
        <v>1473</v>
      </c>
      <c r="W93" s="1" t="s">
        <v>2274</v>
      </c>
    </row>
    <row r="94" ht="15.75" customHeight="1">
      <c r="A94" s="291">
        <v>46295.0</v>
      </c>
      <c r="B94" s="1">
        <f t="shared" si="1"/>
        <v>46295</v>
      </c>
      <c r="C94" s="281">
        <v>44.0</v>
      </c>
      <c r="D94" s="281">
        <v>26.0</v>
      </c>
      <c r="E94" s="1">
        <f t="shared" si="2"/>
        <v>1.692307692</v>
      </c>
      <c r="F94" s="281" t="s">
        <v>811</v>
      </c>
      <c r="G94" s="299">
        <v>0.5977662037037037</v>
      </c>
      <c r="H94" s="299">
        <v>0.641875</v>
      </c>
      <c r="I94" s="281"/>
      <c r="J94" s="300">
        <f t="shared" si="3"/>
        <v>64</v>
      </c>
      <c r="K94" s="1" t="b">
        <f t="shared" si="4"/>
        <v>0</v>
      </c>
      <c r="L94" s="1">
        <f t="shared" si="5"/>
        <v>1.65</v>
      </c>
      <c r="M94" s="1">
        <f t="shared" si="6"/>
        <v>1</v>
      </c>
      <c r="N94" s="300">
        <f t="shared" si="7"/>
        <v>64</v>
      </c>
      <c r="O94" s="1">
        <f t="shared" si="8"/>
        <v>79.86</v>
      </c>
      <c r="P94" s="300">
        <f t="shared" si="9"/>
        <v>320</v>
      </c>
      <c r="Q94" s="1">
        <f t="shared" si="10"/>
        <v>79.86</v>
      </c>
      <c r="R94" s="281"/>
      <c r="S94" s="281"/>
      <c r="T94" s="1">
        <f t="shared" si="12"/>
        <v>0</v>
      </c>
      <c r="V94" s="1" t="s">
        <v>1009</v>
      </c>
      <c r="W94" s="1" t="s">
        <v>2275</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2"/>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2"/>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2"/>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2"/>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2"/>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2"/>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2"/>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2"/>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2"/>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2"/>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2"/>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2"/>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2"/>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2"/>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2"/>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2"/>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2"/>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2"/>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2"/>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2"/>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2"/>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2"/>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2"/>
        <v>0</v>
      </c>
    </row>
    <row r="118" ht="15.75" customHeight="1"/>
    <row r="119" ht="15.75" customHeight="1"/>
    <row r="120" ht="15.75" customHeight="1">
      <c r="A120" s="281"/>
      <c r="B120" s="1" t="str">
        <f t="shared" ref="B120:B171" si="13">IF(A120="","",INT(A120))</f>
        <v/>
      </c>
      <c r="C120" s="281"/>
      <c r="D120" s="281"/>
      <c r="E120" s="1" t="str">
        <f t="shared" ref="E120:E171" si="14">IF(OR(C120="",N(D120)=0),"",C120/D120)</f>
        <v/>
      </c>
      <c r="F120" s="281"/>
      <c r="G120" s="281"/>
      <c r="H120" s="281"/>
      <c r="I120" s="281"/>
      <c r="J120" s="1" t="str">
        <f t="shared" ref="J120:J171" si="15">IF(OR(NOT(ISNUMBER(G120)),NOT(ISNUMBER(H120))),"",ROUND((H120-G120)*1440,0)-N(I120))</f>
        <v/>
      </c>
      <c r="K120" s="1" t="str">
        <f t="shared" ref="K120:K171" si="16">IF(C120="","",OR(C120&lt;30,N(D120)&lt;10))</f>
        <v/>
      </c>
      <c r="L120" s="1" t="str">
        <f t="shared" ref="L120:L171" si="17">IF(C120="","",IF(K120,1,IF(E120&lt;=1.94,1.65,IF(E120&lt;=2.44,1.25,IF(E120&lt;=2.8,1.16,IF(E120&lt;=3.09,1.05,IF(E120&lt;=3.5,0.95,IF(E120&lt;=3.95,0.82,IF(E120&lt;=5.05,0.65,IF(E120&lt;=8,0.6,IF(E120&lt;=15,0.45,0.3)))))))))))</f>
        <v/>
      </c>
      <c r="M120" s="1">
        <f t="shared" ref="M120:M171" si="18">IF(OR(F120="Reach",F120="OP",F120="Swing"),$R$1,1)</f>
        <v>1</v>
      </c>
      <c r="N120" s="1">
        <f t="shared" ref="N120:N171" si="19">IF(OR(A120="",N(J120)&lt;=0),0,IF(K120,MAX(J120,15),J120))</f>
        <v>0</v>
      </c>
      <c r="O120" s="1">
        <f t="shared" ref="O120:O171" si="20">IF(C120="",0,C120*L120*$M$1*M120)</f>
        <v>0</v>
      </c>
      <c r="P120" s="1">
        <f t="shared" ref="P120:P171" si="21">$P$1/60*N120</f>
        <v>0</v>
      </c>
      <c r="Q120" s="1">
        <f t="shared" ref="Q120:Q171" si="22">MIN(O120,P120)</f>
        <v>0</v>
      </c>
      <c r="R120" s="281"/>
      <c r="S120" s="281"/>
      <c r="T120" s="1">
        <f t="shared" ref="T120:T171" si="23">IF(B120="",0,IF(COUNTIF($B$8:B120,B120)=1,1,0))</f>
        <v>0</v>
      </c>
    </row>
    <row r="121" ht="15.75" customHeight="1">
      <c r="A121" s="281"/>
      <c r="B121" s="1" t="str">
        <f t="shared" si="13"/>
        <v/>
      </c>
      <c r="C121" s="281"/>
      <c r="D121" s="281"/>
      <c r="E121" s="1" t="str">
        <f t="shared" si="14"/>
        <v/>
      </c>
      <c r="F121" s="281"/>
      <c r="G121" s="281"/>
      <c r="H121" s="281"/>
      <c r="I121" s="281"/>
      <c r="J121" s="1" t="str">
        <f t="shared" si="15"/>
        <v/>
      </c>
      <c r="K121" s="1" t="str">
        <f t="shared" si="16"/>
        <v/>
      </c>
      <c r="L121" s="1" t="str">
        <f t="shared" si="17"/>
        <v/>
      </c>
      <c r="M121" s="1">
        <f t="shared" si="18"/>
        <v>1</v>
      </c>
      <c r="N121" s="1">
        <f t="shared" si="19"/>
        <v>0</v>
      </c>
      <c r="O121" s="1">
        <f t="shared" si="20"/>
        <v>0</v>
      </c>
      <c r="P121" s="1">
        <f t="shared" si="21"/>
        <v>0</v>
      </c>
      <c r="Q121" s="1">
        <f t="shared" si="22"/>
        <v>0</v>
      </c>
      <c r="R121" s="281"/>
      <c r="S121" s="281"/>
      <c r="T121" s="1">
        <f t="shared" si="23"/>
        <v>0</v>
      </c>
    </row>
    <row r="122" ht="15.75" customHeight="1">
      <c r="A122" s="281"/>
      <c r="B122" s="1" t="str">
        <f t="shared" si="13"/>
        <v/>
      </c>
      <c r="C122" s="281"/>
      <c r="D122" s="281"/>
      <c r="E122" s="1" t="str">
        <f t="shared" si="14"/>
        <v/>
      </c>
      <c r="F122" s="281"/>
      <c r="G122" s="281"/>
      <c r="H122" s="281"/>
      <c r="I122" s="281"/>
      <c r="J122" s="1" t="str">
        <f t="shared" si="15"/>
        <v/>
      </c>
      <c r="K122" s="1" t="str">
        <f t="shared" si="16"/>
        <v/>
      </c>
      <c r="L122" s="1" t="str">
        <f t="shared" si="17"/>
        <v/>
      </c>
      <c r="M122" s="1">
        <f t="shared" si="18"/>
        <v>1</v>
      </c>
      <c r="N122" s="1">
        <f t="shared" si="19"/>
        <v>0</v>
      </c>
      <c r="O122" s="1">
        <f t="shared" si="20"/>
        <v>0</v>
      </c>
      <c r="P122" s="1">
        <f t="shared" si="21"/>
        <v>0</v>
      </c>
      <c r="Q122" s="1">
        <f t="shared" si="22"/>
        <v>0</v>
      </c>
      <c r="R122" s="281"/>
      <c r="S122" s="281"/>
      <c r="T122" s="1">
        <f t="shared" si="23"/>
        <v>0</v>
      </c>
    </row>
    <row r="123" ht="15.75" customHeight="1">
      <c r="A123" s="281"/>
      <c r="B123" s="1" t="str">
        <f t="shared" si="13"/>
        <v/>
      </c>
      <c r="C123" s="281"/>
      <c r="D123" s="281"/>
      <c r="E123" s="1" t="str">
        <f t="shared" si="14"/>
        <v/>
      </c>
      <c r="F123" s="281"/>
      <c r="G123" s="281"/>
      <c r="H123" s="281"/>
      <c r="I123" s="281"/>
      <c r="J123" s="1" t="str">
        <f t="shared" si="15"/>
        <v/>
      </c>
      <c r="K123" s="1" t="str">
        <f t="shared" si="16"/>
        <v/>
      </c>
      <c r="L123" s="1" t="str">
        <f t="shared" si="17"/>
        <v/>
      </c>
      <c r="M123" s="1">
        <f t="shared" si="18"/>
        <v>1</v>
      </c>
      <c r="N123" s="1">
        <f t="shared" si="19"/>
        <v>0</v>
      </c>
      <c r="O123" s="1">
        <f t="shared" si="20"/>
        <v>0</v>
      </c>
      <c r="P123" s="1">
        <f t="shared" si="21"/>
        <v>0</v>
      </c>
      <c r="Q123" s="1">
        <f t="shared" si="22"/>
        <v>0</v>
      </c>
      <c r="R123" s="281"/>
      <c r="S123" s="281"/>
      <c r="T123" s="1">
        <f t="shared" si="23"/>
        <v>0</v>
      </c>
    </row>
    <row r="124" ht="15.75" customHeight="1">
      <c r="A124" s="281"/>
      <c r="B124" s="1" t="str">
        <f t="shared" si="13"/>
        <v/>
      </c>
      <c r="C124" s="281"/>
      <c r="D124" s="281"/>
      <c r="E124" s="1" t="str">
        <f t="shared" si="14"/>
        <v/>
      </c>
      <c r="F124" s="281"/>
      <c r="G124" s="281"/>
      <c r="H124" s="281"/>
      <c r="I124" s="281"/>
      <c r="J124" s="1" t="str">
        <f t="shared" si="15"/>
        <v/>
      </c>
      <c r="K124" s="1" t="str">
        <f t="shared" si="16"/>
        <v/>
      </c>
      <c r="L124" s="1" t="str">
        <f t="shared" si="17"/>
        <v/>
      </c>
      <c r="M124" s="1">
        <f t="shared" si="18"/>
        <v>1</v>
      </c>
      <c r="N124" s="1">
        <f t="shared" si="19"/>
        <v>0</v>
      </c>
      <c r="O124" s="1">
        <f t="shared" si="20"/>
        <v>0</v>
      </c>
      <c r="P124" s="1">
        <f t="shared" si="21"/>
        <v>0</v>
      </c>
      <c r="Q124" s="1">
        <f t="shared" si="22"/>
        <v>0</v>
      </c>
      <c r="R124" s="281"/>
      <c r="S124" s="281"/>
      <c r="T124" s="1">
        <f t="shared" si="23"/>
        <v>0</v>
      </c>
    </row>
    <row r="125" ht="15.75" customHeight="1">
      <c r="A125" s="281"/>
      <c r="B125" s="1" t="str">
        <f t="shared" si="13"/>
        <v/>
      </c>
      <c r="C125" s="281"/>
      <c r="D125" s="281"/>
      <c r="E125" s="1" t="str">
        <f t="shared" si="14"/>
        <v/>
      </c>
      <c r="F125" s="281"/>
      <c r="G125" s="281"/>
      <c r="H125" s="281"/>
      <c r="I125" s="281"/>
      <c r="J125" s="1" t="str">
        <f t="shared" si="15"/>
        <v/>
      </c>
      <c r="K125" s="1" t="str">
        <f t="shared" si="16"/>
        <v/>
      </c>
      <c r="L125" s="1" t="str">
        <f t="shared" si="17"/>
        <v/>
      </c>
      <c r="M125" s="1">
        <f t="shared" si="18"/>
        <v>1</v>
      </c>
      <c r="N125" s="1">
        <f t="shared" si="19"/>
        <v>0</v>
      </c>
      <c r="O125" s="1">
        <f t="shared" si="20"/>
        <v>0</v>
      </c>
      <c r="P125" s="1">
        <f t="shared" si="21"/>
        <v>0</v>
      </c>
      <c r="Q125" s="1">
        <f t="shared" si="22"/>
        <v>0</v>
      </c>
      <c r="R125" s="281"/>
      <c r="S125" s="281"/>
      <c r="T125" s="1">
        <f t="shared" si="23"/>
        <v>0</v>
      </c>
    </row>
    <row r="126" ht="15.75" customHeight="1">
      <c r="A126" s="281"/>
      <c r="B126" s="1" t="str">
        <f t="shared" si="13"/>
        <v/>
      </c>
      <c r="C126" s="281"/>
      <c r="D126" s="281"/>
      <c r="E126" s="1" t="str">
        <f t="shared" si="14"/>
        <v/>
      </c>
      <c r="F126" s="281"/>
      <c r="G126" s="281"/>
      <c r="H126" s="281"/>
      <c r="I126" s="281"/>
      <c r="J126" s="1" t="str">
        <f t="shared" si="15"/>
        <v/>
      </c>
      <c r="K126" s="1" t="str">
        <f t="shared" si="16"/>
        <v/>
      </c>
      <c r="L126" s="1" t="str">
        <f t="shared" si="17"/>
        <v/>
      </c>
      <c r="M126" s="1">
        <f t="shared" si="18"/>
        <v>1</v>
      </c>
      <c r="N126" s="1">
        <f t="shared" si="19"/>
        <v>0</v>
      </c>
      <c r="O126" s="1">
        <f t="shared" si="20"/>
        <v>0</v>
      </c>
      <c r="P126" s="1">
        <f t="shared" si="21"/>
        <v>0</v>
      </c>
      <c r="Q126" s="1">
        <f t="shared" si="22"/>
        <v>0</v>
      </c>
      <c r="R126" s="281"/>
      <c r="S126" s="281"/>
      <c r="T126" s="1">
        <f t="shared" si="23"/>
        <v>0</v>
      </c>
    </row>
    <row r="127" ht="15.75" customHeight="1">
      <c r="A127" s="281"/>
      <c r="B127" s="1" t="str">
        <f t="shared" si="13"/>
        <v/>
      </c>
      <c r="C127" s="281"/>
      <c r="D127" s="281"/>
      <c r="E127" s="1" t="str">
        <f t="shared" si="14"/>
        <v/>
      </c>
      <c r="F127" s="281"/>
      <c r="G127" s="281"/>
      <c r="H127" s="281"/>
      <c r="I127" s="281"/>
      <c r="J127" s="1" t="str">
        <f t="shared" si="15"/>
        <v/>
      </c>
      <c r="K127" s="1" t="str">
        <f t="shared" si="16"/>
        <v/>
      </c>
      <c r="L127" s="1" t="str">
        <f t="shared" si="17"/>
        <v/>
      </c>
      <c r="M127" s="1">
        <f t="shared" si="18"/>
        <v>1</v>
      </c>
      <c r="N127" s="1">
        <f t="shared" si="19"/>
        <v>0</v>
      </c>
      <c r="O127" s="1">
        <f t="shared" si="20"/>
        <v>0</v>
      </c>
      <c r="P127" s="1">
        <f t="shared" si="21"/>
        <v>0</v>
      </c>
      <c r="Q127" s="1">
        <f t="shared" si="22"/>
        <v>0</v>
      </c>
      <c r="R127" s="281"/>
      <c r="S127" s="281"/>
      <c r="T127" s="1">
        <f t="shared" si="23"/>
        <v>0</v>
      </c>
    </row>
    <row r="128" ht="15.75" customHeight="1">
      <c r="A128" s="281"/>
      <c r="B128" s="1" t="str">
        <f t="shared" si="13"/>
        <v/>
      </c>
      <c r="C128" s="281"/>
      <c r="D128" s="281"/>
      <c r="E128" s="1" t="str">
        <f t="shared" si="14"/>
        <v/>
      </c>
      <c r="F128" s="281"/>
      <c r="G128" s="281"/>
      <c r="H128" s="281"/>
      <c r="I128" s="281"/>
      <c r="J128" s="1" t="str">
        <f t="shared" si="15"/>
        <v/>
      </c>
      <c r="K128" s="1" t="str">
        <f t="shared" si="16"/>
        <v/>
      </c>
      <c r="L128" s="1" t="str">
        <f t="shared" si="17"/>
        <v/>
      </c>
      <c r="M128" s="1">
        <f t="shared" si="18"/>
        <v>1</v>
      </c>
      <c r="N128" s="1">
        <f t="shared" si="19"/>
        <v>0</v>
      </c>
      <c r="O128" s="1">
        <f t="shared" si="20"/>
        <v>0</v>
      </c>
      <c r="P128" s="1">
        <f t="shared" si="21"/>
        <v>0</v>
      </c>
      <c r="Q128" s="1">
        <f t="shared" si="22"/>
        <v>0</v>
      </c>
      <c r="R128" s="281"/>
      <c r="S128" s="281"/>
      <c r="T128" s="1">
        <f t="shared" si="23"/>
        <v>0</v>
      </c>
    </row>
    <row r="129" ht="15.75" customHeight="1">
      <c r="A129" s="281"/>
      <c r="B129" s="1" t="str">
        <f t="shared" si="13"/>
        <v/>
      </c>
      <c r="C129" s="281"/>
      <c r="D129" s="281"/>
      <c r="E129" s="1" t="str">
        <f t="shared" si="14"/>
        <v/>
      </c>
      <c r="F129" s="281"/>
      <c r="G129" s="281"/>
      <c r="H129" s="281"/>
      <c r="I129" s="281"/>
      <c r="J129" s="1" t="str">
        <f t="shared" si="15"/>
        <v/>
      </c>
      <c r="K129" s="1" t="str">
        <f t="shared" si="16"/>
        <v/>
      </c>
      <c r="L129" s="1" t="str">
        <f t="shared" si="17"/>
        <v/>
      </c>
      <c r="M129" s="1">
        <f t="shared" si="18"/>
        <v>1</v>
      </c>
      <c r="N129" s="1">
        <f t="shared" si="19"/>
        <v>0</v>
      </c>
      <c r="O129" s="1">
        <f t="shared" si="20"/>
        <v>0</v>
      </c>
      <c r="P129" s="1">
        <f t="shared" si="21"/>
        <v>0</v>
      </c>
      <c r="Q129" s="1">
        <f t="shared" si="22"/>
        <v>0</v>
      </c>
      <c r="R129" s="281"/>
      <c r="S129" s="281"/>
      <c r="T129" s="1">
        <f t="shared" si="23"/>
        <v>0</v>
      </c>
    </row>
    <row r="130" ht="15.75" customHeight="1">
      <c r="A130" s="281"/>
      <c r="B130" s="1" t="str">
        <f t="shared" si="13"/>
        <v/>
      </c>
      <c r="C130" s="281"/>
      <c r="D130" s="281"/>
      <c r="E130" s="1" t="str">
        <f t="shared" si="14"/>
        <v/>
      </c>
      <c r="F130" s="281"/>
      <c r="G130" s="281"/>
      <c r="H130" s="281"/>
      <c r="I130" s="281"/>
      <c r="J130" s="1" t="str">
        <f t="shared" si="15"/>
        <v/>
      </c>
      <c r="K130" s="1" t="str">
        <f t="shared" si="16"/>
        <v/>
      </c>
      <c r="L130" s="1" t="str">
        <f t="shared" si="17"/>
        <v/>
      </c>
      <c r="M130" s="1">
        <f t="shared" si="18"/>
        <v>1</v>
      </c>
      <c r="N130" s="1">
        <f t="shared" si="19"/>
        <v>0</v>
      </c>
      <c r="O130" s="1">
        <f t="shared" si="20"/>
        <v>0</v>
      </c>
      <c r="P130" s="1">
        <f t="shared" si="21"/>
        <v>0</v>
      </c>
      <c r="Q130" s="1">
        <f t="shared" si="22"/>
        <v>0</v>
      </c>
      <c r="R130" s="281"/>
      <c r="S130" s="281"/>
      <c r="T130" s="1">
        <f t="shared" si="23"/>
        <v>0</v>
      </c>
    </row>
    <row r="131" ht="15.75" customHeight="1">
      <c r="A131" s="281"/>
      <c r="B131" s="1" t="str">
        <f t="shared" si="13"/>
        <v/>
      </c>
      <c r="C131" s="281"/>
      <c r="D131" s="281"/>
      <c r="E131" s="1" t="str">
        <f t="shared" si="14"/>
        <v/>
      </c>
      <c r="F131" s="281"/>
      <c r="G131" s="281"/>
      <c r="H131" s="281"/>
      <c r="I131" s="281"/>
      <c r="J131" s="1" t="str">
        <f t="shared" si="15"/>
        <v/>
      </c>
      <c r="K131" s="1" t="str">
        <f t="shared" si="16"/>
        <v/>
      </c>
      <c r="L131" s="1" t="str">
        <f t="shared" si="17"/>
        <v/>
      </c>
      <c r="M131" s="1">
        <f t="shared" si="18"/>
        <v>1</v>
      </c>
      <c r="N131" s="1">
        <f t="shared" si="19"/>
        <v>0</v>
      </c>
      <c r="O131" s="1">
        <f t="shared" si="20"/>
        <v>0</v>
      </c>
      <c r="P131" s="1">
        <f t="shared" si="21"/>
        <v>0</v>
      </c>
      <c r="Q131" s="1">
        <f t="shared" si="22"/>
        <v>0</v>
      </c>
      <c r="R131" s="281"/>
      <c r="S131" s="281"/>
      <c r="T131" s="1">
        <f t="shared" si="23"/>
        <v>0</v>
      </c>
    </row>
    <row r="132" ht="15.75" customHeight="1">
      <c r="A132" s="281"/>
      <c r="B132" s="1" t="str">
        <f t="shared" si="13"/>
        <v/>
      </c>
      <c r="C132" s="281"/>
      <c r="D132" s="281"/>
      <c r="E132" s="1" t="str">
        <f t="shared" si="14"/>
        <v/>
      </c>
      <c r="F132" s="281"/>
      <c r="G132" s="281"/>
      <c r="H132" s="281"/>
      <c r="I132" s="281"/>
      <c r="J132" s="1" t="str">
        <f t="shared" si="15"/>
        <v/>
      </c>
      <c r="K132" s="1" t="str">
        <f t="shared" si="16"/>
        <v/>
      </c>
      <c r="L132" s="1" t="str">
        <f t="shared" si="17"/>
        <v/>
      </c>
      <c r="M132" s="1">
        <f t="shared" si="18"/>
        <v>1</v>
      </c>
      <c r="N132" s="1">
        <f t="shared" si="19"/>
        <v>0</v>
      </c>
      <c r="O132" s="1">
        <f t="shared" si="20"/>
        <v>0</v>
      </c>
      <c r="P132" s="1">
        <f t="shared" si="21"/>
        <v>0</v>
      </c>
      <c r="Q132" s="1">
        <f t="shared" si="22"/>
        <v>0</v>
      </c>
      <c r="R132" s="281"/>
      <c r="S132" s="281"/>
      <c r="T132" s="1">
        <f t="shared" si="23"/>
        <v>0</v>
      </c>
    </row>
    <row r="133" ht="15.75" customHeight="1">
      <c r="A133" s="281"/>
      <c r="B133" s="1" t="str">
        <f t="shared" si="13"/>
        <v/>
      </c>
      <c r="C133" s="281"/>
      <c r="D133" s="281"/>
      <c r="E133" s="1" t="str">
        <f t="shared" si="14"/>
        <v/>
      </c>
      <c r="F133" s="281"/>
      <c r="G133" s="281"/>
      <c r="H133" s="281"/>
      <c r="I133" s="281"/>
      <c r="J133" s="1" t="str">
        <f t="shared" si="15"/>
        <v/>
      </c>
      <c r="K133" s="1" t="str">
        <f t="shared" si="16"/>
        <v/>
      </c>
      <c r="L133" s="1" t="str">
        <f t="shared" si="17"/>
        <v/>
      </c>
      <c r="M133" s="1">
        <f t="shared" si="18"/>
        <v>1</v>
      </c>
      <c r="N133" s="1">
        <f t="shared" si="19"/>
        <v>0</v>
      </c>
      <c r="O133" s="1">
        <f t="shared" si="20"/>
        <v>0</v>
      </c>
      <c r="P133" s="1">
        <f t="shared" si="21"/>
        <v>0</v>
      </c>
      <c r="Q133" s="1">
        <f t="shared" si="22"/>
        <v>0</v>
      </c>
      <c r="R133" s="281"/>
      <c r="S133" s="281"/>
      <c r="T133" s="1">
        <f t="shared" si="23"/>
        <v>0</v>
      </c>
    </row>
    <row r="134" ht="15.75" customHeight="1">
      <c r="A134" s="281"/>
      <c r="B134" s="1" t="str">
        <f t="shared" si="13"/>
        <v/>
      </c>
      <c r="C134" s="281"/>
      <c r="D134" s="281"/>
      <c r="E134" s="1" t="str">
        <f t="shared" si="14"/>
        <v/>
      </c>
      <c r="F134" s="281"/>
      <c r="G134" s="281"/>
      <c r="H134" s="281"/>
      <c r="I134" s="281"/>
      <c r="J134" s="1" t="str">
        <f t="shared" si="15"/>
        <v/>
      </c>
      <c r="K134" s="1" t="str">
        <f t="shared" si="16"/>
        <v/>
      </c>
      <c r="L134" s="1" t="str">
        <f t="shared" si="17"/>
        <v/>
      </c>
      <c r="M134" s="1">
        <f t="shared" si="18"/>
        <v>1</v>
      </c>
      <c r="N134" s="1">
        <f t="shared" si="19"/>
        <v>0</v>
      </c>
      <c r="O134" s="1">
        <f t="shared" si="20"/>
        <v>0</v>
      </c>
      <c r="P134" s="1">
        <f t="shared" si="21"/>
        <v>0</v>
      </c>
      <c r="Q134" s="1">
        <f t="shared" si="22"/>
        <v>0</v>
      </c>
      <c r="R134" s="281"/>
      <c r="S134" s="281"/>
      <c r="T134" s="1">
        <f t="shared" si="23"/>
        <v>0</v>
      </c>
    </row>
    <row r="135" ht="15.75" customHeight="1">
      <c r="A135" s="281"/>
      <c r="B135" s="1" t="str">
        <f t="shared" si="13"/>
        <v/>
      </c>
      <c r="C135" s="281"/>
      <c r="D135" s="281"/>
      <c r="E135" s="1" t="str">
        <f t="shared" si="14"/>
        <v/>
      </c>
      <c r="F135" s="281"/>
      <c r="G135" s="281"/>
      <c r="H135" s="281"/>
      <c r="I135" s="281"/>
      <c r="J135" s="1" t="str">
        <f t="shared" si="15"/>
        <v/>
      </c>
      <c r="K135" s="1" t="str">
        <f t="shared" si="16"/>
        <v/>
      </c>
      <c r="L135" s="1" t="str">
        <f t="shared" si="17"/>
        <v/>
      </c>
      <c r="M135" s="1">
        <f t="shared" si="18"/>
        <v>1</v>
      </c>
      <c r="N135" s="1">
        <f t="shared" si="19"/>
        <v>0</v>
      </c>
      <c r="O135" s="1">
        <f t="shared" si="20"/>
        <v>0</v>
      </c>
      <c r="P135" s="1">
        <f t="shared" si="21"/>
        <v>0</v>
      </c>
      <c r="Q135" s="1">
        <f t="shared" si="22"/>
        <v>0</v>
      </c>
      <c r="R135" s="281"/>
      <c r="S135" s="281"/>
      <c r="T135" s="1">
        <f t="shared" si="23"/>
        <v>0</v>
      </c>
    </row>
    <row r="136" ht="15.75" customHeight="1">
      <c r="A136" s="281"/>
      <c r="B136" s="1" t="str">
        <f t="shared" si="13"/>
        <v/>
      </c>
      <c r="C136" s="281"/>
      <c r="D136" s="281"/>
      <c r="E136" s="1" t="str">
        <f t="shared" si="14"/>
        <v/>
      </c>
      <c r="F136" s="281"/>
      <c r="G136" s="281"/>
      <c r="H136" s="281"/>
      <c r="I136" s="281"/>
      <c r="J136" s="1" t="str">
        <f t="shared" si="15"/>
        <v/>
      </c>
      <c r="K136" s="1" t="str">
        <f t="shared" si="16"/>
        <v/>
      </c>
      <c r="L136" s="1" t="str">
        <f t="shared" si="17"/>
        <v/>
      </c>
      <c r="M136" s="1">
        <f t="shared" si="18"/>
        <v>1</v>
      </c>
      <c r="N136" s="1">
        <f t="shared" si="19"/>
        <v>0</v>
      </c>
      <c r="O136" s="1">
        <f t="shared" si="20"/>
        <v>0</v>
      </c>
      <c r="P136" s="1">
        <f t="shared" si="21"/>
        <v>0</v>
      </c>
      <c r="Q136" s="1">
        <f t="shared" si="22"/>
        <v>0</v>
      </c>
      <c r="R136" s="281"/>
      <c r="S136" s="281"/>
      <c r="T136" s="1">
        <f t="shared" si="23"/>
        <v>0</v>
      </c>
    </row>
    <row r="137" ht="15.75" customHeight="1">
      <c r="A137" s="281"/>
      <c r="B137" s="1" t="str">
        <f t="shared" si="13"/>
        <v/>
      </c>
      <c r="C137" s="281"/>
      <c r="D137" s="281"/>
      <c r="E137" s="1" t="str">
        <f t="shared" si="14"/>
        <v/>
      </c>
      <c r="F137" s="281"/>
      <c r="G137" s="281"/>
      <c r="H137" s="281"/>
      <c r="I137" s="281"/>
      <c r="J137" s="1" t="str">
        <f t="shared" si="15"/>
        <v/>
      </c>
      <c r="K137" s="1" t="str">
        <f t="shared" si="16"/>
        <v/>
      </c>
      <c r="L137" s="1" t="str">
        <f t="shared" si="17"/>
        <v/>
      </c>
      <c r="M137" s="1">
        <f t="shared" si="18"/>
        <v>1</v>
      </c>
      <c r="N137" s="1">
        <f t="shared" si="19"/>
        <v>0</v>
      </c>
      <c r="O137" s="1">
        <f t="shared" si="20"/>
        <v>0</v>
      </c>
      <c r="P137" s="1">
        <f t="shared" si="21"/>
        <v>0</v>
      </c>
      <c r="Q137" s="1">
        <f t="shared" si="22"/>
        <v>0</v>
      </c>
      <c r="R137" s="281"/>
      <c r="S137" s="281"/>
      <c r="T137" s="1">
        <f t="shared" si="23"/>
        <v>0</v>
      </c>
    </row>
    <row r="138" ht="15.75" customHeight="1">
      <c r="A138" s="281"/>
      <c r="B138" s="1" t="str">
        <f t="shared" si="13"/>
        <v/>
      </c>
      <c r="C138" s="281"/>
      <c r="D138" s="281"/>
      <c r="E138" s="1" t="str">
        <f t="shared" si="14"/>
        <v/>
      </c>
      <c r="F138" s="281"/>
      <c r="G138" s="281"/>
      <c r="H138" s="281"/>
      <c r="I138" s="281"/>
      <c r="J138" s="1" t="str">
        <f t="shared" si="15"/>
        <v/>
      </c>
      <c r="K138" s="1" t="str">
        <f t="shared" si="16"/>
        <v/>
      </c>
      <c r="L138" s="1" t="str">
        <f t="shared" si="17"/>
        <v/>
      </c>
      <c r="M138" s="1">
        <f t="shared" si="18"/>
        <v>1</v>
      </c>
      <c r="N138" s="1">
        <f t="shared" si="19"/>
        <v>0</v>
      </c>
      <c r="O138" s="1">
        <f t="shared" si="20"/>
        <v>0</v>
      </c>
      <c r="P138" s="1">
        <f t="shared" si="21"/>
        <v>0</v>
      </c>
      <c r="Q138" s="1">
        <f t="shared" si="22"/>
        <v>0</v>
      </c>
      <c r="R138" s="281"/>
      <c r="S138" s="281"/>
      <c r="T138" s="1">
        <f t="shared" si="23"/>
        <v>0</v>
      </c>
    </row>
    <row r="139" ht="15.75" customHeight="1">
      <c r="A139" s="281"/>
      <c r="B139" s="1" t="str">
        <f t="shared" si="13"/>
        <v/>
      </c>
      <c r="C139" s="281"/>
      <c r="D139" s="281"/>
      <c r="E139" s="1" t="str">
        <f t="shared" si="14"/>
        <v/>
      </c>
      <c r="F139" s="281"/>
      <c r="G139" s="281"/>
      <c r="H139" s="281"/>
      <c r="I139" s="281"/>
      <c r="J139" s="1" t="str">
        <f t="shared" si="15"/>
        <v/>
      </c>
      <c r="K139" s="1" t="str">
        <f t="shared" si="16"/>
        <v/>
      </c>
      <c r="L139" s="1" t="str">
        <f t="shared" si="17"/>
        <v/>
      </c>
      <c r="M139" s="1">
        <f t="shared" si="18"/>
        <v>1</v>
      </c>
      <c r="N139" s="1">
        <f t="shared" si="19"/>
        <v>0</v>
      </c>
      <c r="O139" s="1">
        <f t="shared" si="20"/>
        <v>0</v>
      </c>
      <c r="P139" s="1">
        <f t="shared" si="21"/>
        <v>0</v>
      </c>
      <c r="Q139" s="1">
        <f t="shared" si="22"/>
        <v>0</v>
      </c>
      <c r="R139" s="281"/>
      <c r="S139" s="281"/>
      <c r="T139" s="1">
        <f t="shared" si="23"/>
        <v>0</v>
      </c>
    </row>
    <row r="140" ht="15.75" customHeight="1">
      <c r="A140" s="281"/>
      <c r="B140" s="1" t="str">
        <f t="shared" si="13"/>
        <v/>
      </c>
      <c r="C140" s="281"/>
      <c r="D140" s="281"/>
      <c r="E140" s="1" t="str">
        <f t="shared" si="14"/>
        <v/>
      </c>
      <c r="F140" s="281"/>
      <c r="G140" s="281"/>
      <c r="H140" s="281"/>
      <c r="I140" s="281"/>
      <c r="J140" s="1" t="str">
        <f t="shared" si="15"/>
        <v/>
      </c>
      <c r="K140" s="1" t="str">
        <f t="shared" si="16"/>
        <v/>
      </c>
      <c r="L140" s="1" t="str">
        <f t="shared" si="17"/>
        <v/>
      </c>
      <c r="M140" s="1">
        <f t="shared" si="18"/>
        <v>1</v>
      </c>
      <c r="N140" s="1">
        <f t="shared" si="19"/>
        <v>0</v>
      </c>
      <c r="O140" s="1">
        <f t="shared" si="20"/>
        <v>0</v>
      </c>
      <c r="P140" s="1">
        <f t="shared" si="21"/>
        <v>0</v>
      </c>
      <c r="Q140" s="1">
        <f t="shared" si="22"/>
        <v>0</v>
      </c>
      <c r="R140" s="281"/>
      <c r="S140" s="281"/>
      <c r="T140" s="1">
        <f t="shared" si="23"/>
        <v>0</v>
      </c>
    </row>
    <row r="141" ht="15.75" customHeight="1">
      <c r="A141" s="281"/>
      <c r="B141" s="1" t="str">
        <f t="shared" si="13"/>
        <v/>
      </c>
      <c r="C141" s="281"/>
      <c r="D141" s="281"/>
      <c r="E141" s="1" t="str">
        <f t="shared" si="14"/>
        <v/>
      </c>
      <c r="F141" s="281"/>
      <c r="G141" s="281"/>
      <c r="H141" s="281"/>
      <c r="I141" s="281"/>
      <c r="J141" s="1" t="str">
        <f t="shared" si="15"/>
        <v/>
      </c>
      <c r="K141" s="1" t="str">
        <f t="shared" si="16"/>
        <v/>
      </c>
      <c r="L141" s="1" t="str">
        <f t="shared" si="17"/>
        <v/>
      </c>
      <c r="M141" s="1">
        <f t="shared" si="18"/>
        <v>1</v>
      </c>
      <c r="N141" s="1">
        <f t="shared" si="19"/>
        <v>0</v>
      </c>
      <c r="O141" s="1">
        <f t="shared" si="20"/>
        <v>0</v>
      </c>
      <c r="P141" s="1">
        <f t="shared" si="21"/>
        <v>0</v>
      </c>
      <c r="Q141" s="1">
        <f t="shared" si="22"/>
        <v>0</v>
      </c>
      <c r="R141" s="281"/>
      <c r="S141" s="281"/>
      <c r="T141" s="1">
        <f t="shared" si="23"/>
        <v>0</v>
      </c>
    </row>
    <row r="142" ht="15.75" customHeight="1">
      <c r="A142" s="281"/>
      <c r="B142" s="1" t="str">
        <f t="shared" si="13"/>
        <v/>
      </c>
      <c r="C142" s="281"/>
      <c r="D142" s="281"/>
      <c r="E142" s="1" t="str">
        <f t="shared" si="14"/>
        <v/>
      </c>
      <c r="F142" s="281"/>
      <c r="G142" s="281"/>
      <c r="H142" s="281"/>
      <c r="I142" s="281"/>
      <c r="J142" s="1" t="str">
        <f t="shared" si="15"/>
        <v/>
      </c>
      <c r="K142" s="1" t="str">
        <f t="shared" si="16"/>
        <v/>
      </c>
      <c r="L142" s="1" t="str">
        <f t="shared" si="17"/>
        <v/>
      </c>
      <c r="M142" s="1">
        <f t="shared" si="18"/>
        <v>1</v>
      </c>
      <c r="N142" s="1">
        <f t="shared" si="19"/>
        <v>0</v>
      </c>
      <c r="O142" s="1">
        <f t="shared" si="20"/>
        <v>0</v>
      </c>
      <c r="P142" s="1">
        <f t="shared" si="21"/>
        <v>0</v>
      </c>
      <c r="Q142" s="1">
        <f t="shared" si="22"/>
        <v>0</v>
      </c>
      <c r="R142" s="281"/>
      <c r="S142" s="281"/>
      <c r="T142" s="1">
        <f t="shared" si="23"/>
        <v>0</v>
      </c>
    </row>
    <row r="143" ht="15.75" customHeight="1">
      <c r="A143" s="281"/>
      <c r="B143" s="1" t="str">
        <f t="shared" si="13"/>
        <v/>
      </c>
      <c r="C143" s="281"/>
      <c r="D143" s="281"/>
      <c r="E143" s="1" t="str">
        <f t="shared" si="14"/>
        <v/>
      </c>
      <c r="F143" s="281"/>
      <c r="G143" s="281"/>
      <c r="H143" s="281"/>
      <c r="I143" s="281"/>
      <c r="J143" s="1" t="str">
        <f t="shared" si="15"/>
        <v/>
      </c>
      <c r="K143" s="1" t="str">
        <f t="shared" si="16"/>
        <v/>
      </c>
      <c r="L143" s="1" t="str">
        <f t="shared" si="17"/>
        <v/>
      </c>
      <c r="M143" s="1">
        <f t="shared" si="18"/>
        <v>1</v>
      </c>
      <c r="N143" s="1">
        <f t="shared" si="19"/>
        <v>0</v>
      </c>
      <c r="O143" s="1">
        <f t="shared" si="20"/>
        <v>0</v>
      </c>
      <c r="P143" s="1">
        <f t="shared" si="21"/>
        <v>0</v>
      </c>
      <c r="Q143" s="1">
        <f t="shared" si="22"/>
        <v>0</v>
      </c>
      <c r="R143" s="281"/>
      <c r="S143" s="281"/>
      <c r="T143" s="1">
        <f t="shared" si="23"/>
        <v>0</v>
      </c>
    </row>
    <row r="144" ht="15.75" customHeight="1">
      <c r="A144" s="281"/>
      <c r="B144" s="1" t="str">
        <f t="shared" si="13"/>
        <v/>
      </c>
      <c r="C144" s="281"/>
      <c r="D144" s="281"/>
      <c r="E144" s="1" t="str">
        <f t="shared" si="14"/>
        <v/>
      </c>
      <c r="F144" s="281"/>
      <c r="G144" s="281"/>
      <c r="H144" s="281"/>
      <c r="I144" s="281"/>
      <c r="J144" s="1" t="str">
        <f t="shared" si="15"/>
        <v/>
      </c>
      <c r="K144" s="1" t="str">
        <f t="shared" si="16"/>
        <v/>
      </c>
      <c r="L144" s="1" t="str">
        <f t="shared" si="17"/>
        <v/>
      </c>
      <c r="M144" s="1">
        <f t="shared" si="18"/>
        <v>1</v>
      </c>
      <c r="N144" s="1">
        <f t="shared" si="19"/>
        <v>0</v>
      </c>
      <c r="O144" s="1">
        <f t="shared" si="20"/>
        <v>0</v>
      </c>
      <c r="P144" s="1">
        <f t="shared" si="21"/>
        <v>0</v>
      </c>
      <c r="Q144" s="1">
        <f t="shared" si="22"/>
        <v>0</v>
      </c>
      <c r="R144" s="281"/>
      <c r="S144" s="281"/>
      <c r="T144" s="1">
        <f t="shared" si="23"/>
        <v>0</v>
      </c>
    </row>
    <row r="145" ht="15.75" customHeight="1">
      <c r="A145" s="281"/>
      <c r="B145" s="1" t="str">
        <f t="shared" si="13"/>
        <v/>
      </c>
      <c r="C145" s="281"/>
      <c r="D145" s="281"/>
      <c r="E145" s="1" t="str">
        <f t="shared" si="14"/>
        <v/>
      </c>
      <c r="F145" s="281"/>
      <c r="G145" s="281"/>
      <c r="H145" s="281"/>
      <c r="I145" s="281"/>
      <c r="J145" s="1" t="str">
        <f t="shared" si="15"/>
        <v/>
      </c>
      <c r="K145" s="1" t="str">
        <f t="shared" si="16"/>
        <v/>
      </c>
      <c r="L145" s="1" t="str">
        <f t="shared" si="17"/>
        <v/>
      </c>
      <c r="M145" s="1">
        <f t="shared" si="18"/>
        <v>1</v>
      </c>
      <c r="N145" s="1">
        <f t="shared" si="19"/>
        <v>0</v>
      </c>
      <c r="O145" s="1">
        <f t="shared" si="20"/>
        <v>0</v>
      </c>
      <c r="P145" s="1">
        <f t="shared" si="21"/>
        <v>0</v>
      </c>
      <c r="Q145" s="1">
        <f t="shared" si="22"/>
        <v>0</v>
      </c>
      <c r="R145" s="281"/>
      <c r="S145" s="281"/>
      <c r="T145" s="1">
        <f t="shared" si="23"/>
        <v>0</v>
      </c>
    </row>
    <row r="146" ht="15.75" customHeight="1">
      <c r="A146" s="281"/>
      <c r="B146" s="1" t="str">
        <f t="shared" si="13"/>
        <v/>
      </c>
      <c r="C146" s="281"/>
      <c r="D146" s="281"/>
      <c r="E146" s="1" t="str">
        <f t="shared" si="14"/>
        <v/>
      </c>
      <c r="F146" s="281"/>
      <c r="G146" s="281"/>
      <c r="H146" s="281"/>
      <c r="I146" s="281"/>
      <c r="J146" s="1" t="str">
        <f t="shared" si="15"/>
        <v/>
      </c>
      <c r="K146" s="1" t="str">
        <f t="shared" si="16"/>
        <v/>
      </c>
      <c r="L146" s="1" t="str">
        <f t="shared" si="17"/>
        <v/>
      </c>
      <c r="M146" s="1">
        <f t="shared" si="18"/>
        <v>1</v>
      </c>
      <c r="N146" s="1">
        <f t="shared" si="19"/>
        <v>0</v>
      </c>
      <c r="O146" s="1">
        <f t="shared" si="20"/>
        <v>0</v>
      </c>
      <c r="P146" s="1">
        <f t="shared" si="21"/>
        <v>0</v>
      </c>
      <c r="Q146" s="1">
        <f t="shared" si="22"/>
        <v>0</v>
      </c>
      <c r="R146" s="281"/>
      <c r="S146" s="281"/>
      <c r="T146" s="1">
        <f t="shared" si="23"/>
        <v>0</v>
      </c>
    </row>
    <row r="147" ht="15.75" customHeight="1">
      <c r="A147" s="281"/>
      <c r="B147" s="1" t="str">
        <f t="shared" si="13"/>
        <v/>
      </c>
      <c r="C147" s="281"/>
      <c r="D147" s="281"/>
      <c r="E147" s="1" t="str">
        <f t="shared" si="14"/>
        <v/>
      </c>
      <c r="F147" s="281"/>
      <c r="G147" s="281"/>
      <c r="H147" s="281"/>
      <c r="I147" s="281"/>
      <c r="J147" s="1" t="str">
        <f t="shared" si="15"/>
        <v/>
      </c>
      <c r="K147" s="1" t="str">
        <f t="shared" si="16"/>
        <v/>
      </c>
      <c r="L147" s="1" t="str">
        <f t="shared" si="17"/>
        <v/>
      </c>
      <c r="M147" s="1">
        <f t="shared" si="18"/>
        <v>1</v>
      </c>
      <c r="N147" s="1">
        <f t="shared" si="19"/>
        <v>0</v>
      </c>
      <c r="O147" s="1">
        <f t="shared" si="20"/>
        <v>0</v>
      </c>
      <c r="P147" s="1">
        <f t="shared" si="21"/>
        <v>0</v>
      </c>
      <c r="Q147" s="1">
        <f t="shared" si="22"/>
        <v>0</v>
      </c>
      <c r="R147" s="281"/>
      <c r="S147" s="281"/>
      <c r="T147" s="1">
        <f t="shared" si="23"/>
        <v>0</v>
      </c>
    </row>
    <row r="148" ht="15.75" customHeight="1">
      <c r="A148" s="281"/>
      <c r="B148" s="1" t="str">
        <f t="shared" si="13"/>
        <v/>
      </c>
      <c r="C148" s="281"/>
      <c r="D148" s="281"/>
      <c r="E148" s="1" t="str">
        <f t="shared" si="14"/>
        <v/>
      </c>
      <c r="F148" s="281"/>
      <c r="G148" s="281"/>
      <c r="H148" s="281"/>
      <c r="I148" s="281"/>
      <c r="J148" s="1" t="str">
        <f t="shared" si="15"/>
        <v/>
      </c>
      <c r="K148" s="1" t="str">
        <f t="shared" si="16"/>
        <v/>
      </c>
      <c r="L148" s="1" t="str">
        <f t="shared" si="17"/>
        <v/>
      </c>
      <c r="M148" s="1">
        <f t="shared" si="18"/>
        <v>1</v>
      </c>
      <c r="N148" s="1">
        <f t="shared" si="19"/>
        <v>0</v>
      </c>
      <c r="O148" s="1">
        <f t="shared" si="20"/>
        <v>0</v>
      </c>
      <c r="P148" s="1">
        <f t="shared" si="21"/>
        <v>0</v>
      </c>
      <c r="Q148" s="1">
        <f t="shared" si="22"/>
        <v>0</v>
      </c>
      <c r="R148" s="281"/>
      <c r="S148" s="281"/>
      <c r="T148" s="1">
        <f t="shared" si="23"/>
        <v>0</v>
      </c>
    </row>
    <row r="149" ht="15.75" customHeight="1">
      <c r="A149" s="281"/>
      <c r="B149" s="1" t="str">
        <f t="shared" si="13"/>
        <v/>
      </c>
      <c r="C149" s="281"/>
      <c r="D149" s="281"/>
      <c r="E149" s="1" t="str">
        <f t="shared" si="14"/>
        <v/>
      </c>
      <c r="F149" s="281"/>
      <c r="G149" s="281"/>
      <c r="H149" s="281"/>
      <c r="I149" s="281"/>
      <c r="J149" s="1" t="str">
        <f t="shared" si="15"/>
        <v/>
      </c>
      <c r="K149" s="1" t="str">
        <f t="shared" si="16"/>
        <v/>
      </c>
      <c r="L149" s="1" t="str">
        <f t="shared" si="17"/>
        <v/>
      </c>
      <c r="M149" s="1">
        <f t="shared" si="18"/>
        <v>1</v>
      </c>
      <c r="N149" s="1">
        <f t="shared" si="19"/>
        <v>0</v>
      </c>
      <c r="O149" s="1">
        <f t="shared" si="20"/>
        <v>0</v>
      </c>
      <c r="P149" s="1">
        <f t="shared" si="21"/>
        <v>0</v>
      </c>
      <c r="Q149" s="1">
        <f t="shared" si="22"/>
        <v>0</v>
      </c>
      <c r="R149" s="281"/>
      <c r="S149" s="281"/>
      <c r="T149" s="1">
        <f t="shared" si="23"/>
        <v>0</v>
      </c>
    </row>
    <row r="150" ht="15.75" customHeight="1">
      <c r="A150" s="281"/>
      <c r="B150" s="1" t="str">
        <f t="shared" si="13"/>
        <v/>
      </c>
      <c r="C150" s="281"/>
      <c r="D150" s="281"/>
      <c r="E150" s="1" t="str">
        <f t="shared" si="14"/>
        <v/>
      </c>
      <c r="F150" s="281"/>
      <c r="G150" s="281"/>
      <c r="H150" s="281"/>
      <c r="I150" s="281"/>
      <c r="J150" s="1" t="str">
        <f t="shared" si="15"/>
        <v/>
      </c>
      <c r="K150" s="1" t="str">
        <f t="shared" si="16"/>
        <v/>
      </c>
      <c r="L150" s="1" t="str">
        <f t="shared" si="17"/>
        <v/>
      </c>
      <c r="M150" s="1">
        <f t="shared" si="18"/>
        <v>1</v>
      </c>
      <c r="N150" s="1">
        <f t="shared" si="19"/>
        <v>0</v>
      </c>
      <c r="O150" s="1">
        <f t="shared" si="20"/>
        <v>0</v>
      </c>
      <c r="P150" s="1">
        <f t="shared" si="21"/>
        <v>0</v>
      </c>
      <c r="Q150" s="1">
        <f t="shared" si="22"/>
        <v>0</v>
      </c>
      <c r="R150" s="281"/>
      <c r="S150" s="281"/>
      <c r="T150" s="1">
        <f t="shared" si="23"/>
        <v>0</v>
      </c>
    </row>
    <row r="151" ht="15.75" customHeight="1">
      <c r="A151" s="281"/>
      <c r="B151" s="1" t="str">
        <f t="shared" si="13"/>
        <v/>
      </c>
      <c r="C151" s="281"/>
      <c r="D151" s="281"/>
      <c r="E151" s="1" t="str">
        <f t="shared" si="14"/>
        <v/>
      </c>
      <c r="F151" s="281"/>
      <c r="G151" s="281"/>
      <c r="H151" s="281"/>
      <c r="I151" s="281"/>
      <c r="J151" s="1" t="str">
        <f t="shared" si="15"/>
        <v/>
      </c>
      <c r="K151" s="1" t="str">
        <f t="shared" si="16"/>
        <v/>
      </c>
      <c r="L151" s="1" t="str">
        <f t="shared" si="17"/>
        <v/>
      </c>
      <c r="M151" s="1">
        <f t="shared" si="18"/>
        <v>1</v>
      </c>
      <c r="N151" s="1">
        <f t="shared" si="19"/>
        <v>0</v>
      </c>
      <c r="O151" s="1">
        <f t="shared" si="20"/>
        <v>0</v>
      </c>
      <c r="P151" s="1">
        <f t="shared" si="21"/>
        <v>0</v>
      </c>
      <c r="Q151" s="1">
        <f t="shared" si="22"/>
        <v>0</v>
      </c>
      <c r="R151" s="281"/>
      <c r="S151" s="281"/>
      <c r="T151" s="1">
        <f t="shared" si="23"/>
        <v>0</v>
      </c>
    </row>
    <row r="152" ht="15.75" customHeight="1">
      <c r="A152" s="281"/>
      <c r="B152" s="1" t="str">
        <f t="shared" si="13"/>
        <v/>
      </c>
      <c r="C152" s="281"/>
      <c r="D152" s="281"/>
      <c r="E152" s="1" t="str">
        <f t="shared" si="14"/>
        <v/>
      </c>
      <c r="F152" s="281"/>
      <c r="G152" s="281"/>
      <c r="H152" s="281"/>
      <c r="I152" s="281"/>
      <c r="J152" s="1" t="str">
        <f t="shared" si="15"/>
        <v/>
      </c>
      <c r="K152" s="1" t="str">
        <f t="shared" si="16"/>
        <v/>
      </c>
      <c r="L152" s="1" t="str">
        <f t="shared" si="17"/>
        <v/>
      </c>
      <c r="M152" s="1">
        <f t="shared" si="18"/>
        <v>1</v>
      </c>
      <c r="N152" s="1">
        <f t="shared" si="19"/>
        <v>0</v>
      </c>
      <c r="O152" s="1">
        <f t="shared" si="20"/>
        <v>0</v>
      </c>
      <c r="P152" s="1">
        <f t="shared" si="21"/>
        <v>0</v>
      </c>
      <c r="Q152" s="1">
        <f t="shared" si="22"/>
        <v>0</v>
      </c>
      <c r="R152" s="281"/>
      <c r="S152" s="281"/>
      <c r="T152" s="1">
        <f t="shared" si="23"/>
        <v>0</v>
      </c>
    </row>
    <row r="153" ht="15.75" customHeight="1">
      <c r="A153" s="281"/>
      <c r="B153" s="1" t="str">
        <f t="shared" si="13"/>
        <v/>
      </c>
      <c r="C153" s="281"/>
      <c r="D153" s="281"/>
      <c r="E153" s="1" t="str">
        <f t="shared" si="14"/>
        <v/>
      </c>
      <c r="F153" s="281"/>
      <c r="G153" s="281"/>
      <c r="H153" s="281"/>
      <c r="I153" s="281"/>
      <c r="J153" s="1" t="str">
        <f t="shared" si="15"/>
        <v/>
      </c>
      <c r="K153" s="1" t="str">
        <f t="shared" si="16"/>
        <v/>
      </c>
      <c r="L153" s="1" t="str">
        <f t="shared" si="17"/>
        <v/>
      </c>
      <c r="M153" s="1">
        <f t="shared" si="18"/>
        <v>1</v>
      </c>
      <c r="N153" s="1">
        <f t="shared" si="19"/>
        <v>0</v>
      </c>
      <c r="O153" s="1">
        <f t="shared" si="20"/>
        <v>0</v>
      </c>
      <c r="P153" s="1">
        <f t="shared" si="21"/>
        <v>0</v>
      </c>
      <c r="Q153" s="1">
        <f t="shared" si="22"/>
        <v>0</v>
      </c>
      <c r="R153" s="281"/>
      <c r="S153" s="281"/>
      <c r="T153" s="1">
        <f t="shared" si="23"/>
        <v>0</v>
      </c>
    </row>
    <row r="154" ht="15.75" customHeight="1">
      <c r="A154" s="281"/>
      <c r="B154" s="1" t="str">
        <f t="shared" si="13"/>
        <v/>
      </c>
      <c r="C154" s="281"/>
      <c r="D154" s="281"/>
      <c r="E154" s="1" t="str">
        <f t="shared" si="14"/>
        <v/>
      </c>
      <c r="F154" s="281"/>
      <c r="G154" s="281"/>
      <c r="H154" s="281"/>
      <c r="I154" s="281"/>
      <c r="J154" s="1" t="str">
        <f t="shared" si="15"/>
        <v/>
      </c>
      <c r="K154" s="1" t="str">
        <f t="shared" si="16"/>
        <v/>
      </c>
      <c r="L154" s="1" t="str">
        <f t="shared" si="17"/>
        <v/>
      </c>
      <c r="M154" s="1">
        <f t="shared" si="18"/>
        <v>1</v>
      </c>
      <c r="N154" s="1">
        <f t="shared" si="19"/>
        <v>0</v>
      </c>
      <c r="O154" s="1">
        <f t="shared" si="20"/>
        <v>0</v>
      </c>
      <c r="P154" s="1">
        <f t="shared" si="21"/>
        <v>0</v>
      </c>
      <c r="Q154" s="1">
        <f t="shared" si="22"/>
        <v>0</v>
      </c>
      <c r="R154" s="281"/>
      <c r="S154" s="281"/>
      <c r="T154" s="1">
        <f t="shared" si="23"/>
        <v>0</v>
      </c>
    </row>
    <row r="155" ht="15.75" customHeight="1">
      <c r="A155" s="281"/>
      <c r="B155" s="1" t="str">
        <f t="shared" si="13"/>
        <v/>
      </c>
      <c r="C155" s="281"/>
      <c r="D155" s="281"/>
      <c r="E155" s="1" t="str">
        <f t="shared" si="14"/>
        <v/>
      </c>
      <c r="F155" s="281"/>
      <c r="G155" s="281"/>
      <c r="H155" s="281"/>
      <c r="I155" s="281"/>
      <c r="J155" s="1" t="str">
        <f t="shared" si="15"/>
        <v/>
      </c>
      <c r="K155" s="1" t="str">
        <f t="shared" si="16"/>
        <v/>
      </c>
      <c r="L155" s="1" t="str">
        <f t="shared" si="17"/>
        <v/>
      </c>
      <c r="M155" s="1">
        <f t="shared" si="18"/>
        <v>1</v>
      </c>
      <c r="N155" s="1">
        <f t="shared" si="19"/>
        <v>0</v>
      </c>
      <c r="O155" s="1">
        <f t="shared" si="20"/>
        <v>0</v>
      </c>
      <c r="P155" s="1">
        <f t="shared" si="21"/>
        <v>0</v>
      </c>
      <c r="Q155" s="1">
        <f t="shared" si="22"/>
        <v>0</v>
      </c>
      <c r="R155" s="281"/>
      <c r="S155" s="281"/>
      <c r="T155" s="1">
        <f t="shared" si="23"/>
        <v>0</v>
      </c>
    </row>
    <row r="156" ht="15.75" customHeight="1">
      <c r="A156" s="281"/>
      <c r="B156" s="1" t="str">
        <f t="shared" si="13"/>
        <v/>
      </c>
      <c r="C156" s="281"/>
      <c r="D156" s="281"/>
      <c r="E156" s="1" t="str">
        <f t="shared" si="14"/>
        <v/>
      </c>
      <c r="F156" s="281"/>
      <c r="G156" s="281"/>
      <c r="H156" s="281"/>
      <c r="I156" s="281"/>
      <c r="J156" s="1" t="str">
        <f t="shared" si="15"/>
        <v/>
      </c>
      <c r="K156" s="1" t="str">
        <f t="shared" si="16"/>
        <v/>
      </c>
      <c r="L156" s="1" t="str">
        <f t="shared" si="17"/>
        <v/>
      </c>
      <c r="M156" s="1">
        <f t="shared" si="18"/>
        <v>1</v>
      </c>
      <c r="N156" s="1">
        <f t="shared" si="19"/>
        <v>0</v>
      </c>
      <c r="O156" s="1">
        <f t="shared" si="20"/>
        <v>0</v>
      </c>
      <c r="P156" s="1">
        <f t="shared" si="21"/>
        <v>0</v>
      </c>
      <c r="Q156" s="1">
        <f t="shared" si="22"/>
        <v>0</v>
      </c>
      <c r="R156" s="281"/>
      <c r="S156" s="281"/>
      <c r="T156" s="1">
        <f t="shared" si="23"/>
        <v>0</v>
      </c>
    </row>
    <row r="157" ht="15.75" customHeight="1">
      <c r="A157" s="281"/>
      <c r="B157" s="1" t="str">
        <f t="shared" si="13"/>
        <v/>
      </c>
      <c r="C157" s="281"/>
      <c r="D157" s="281"/>
      <c r="E157" s="1" t="str">
        <f t="shared" si="14"/>
        <v/>
      </c>
      <c r="F157" s="281"/>
      <c r="G157" s="281"/>
      <c r="H157" s="281"/>
      <c r="I157" s="281"/>
      <c r="J157" s="1" t="str">
        <f t="shared" si="15"/>
        <v/>
      </c>
      <c r="K157" s="1" t="str">
        <f t="shared" si="16"/>
        <v/>
      </c>
      <c r="L157" s="1" t="str">
        <f t="shared" si="17"/>
        <v/>
      </c>
      <c r="M157" s="1">
        <f t="shared" si="18"/>
        <v>1</v>
      </c>
      <c r="N157" s="1">
        <f t="shared" si="19"/>
        <v>0</v>
      </c>
      <c r="O157" s="1">
        <f t="shared" si="20"/>
        <v>0</v>
      </c>
      <c r="P157" s="1">
        <f t="shared" si="21"/>
        <v>0</v>
      </c>
      <c r="Q157" s="1">
        <f t="shared" si="22"/>
        <v>0</v>
      </c>
      <c r="R157" s="281"/>
      <c r="S157" s="281"/>
      <c r="T157" s="1">
        <f t="shared" si="23"/>
        <v>0</v>
      </c>
    </row>
    <row r="158" ht="15.75" customHeight="1">
      <c r="A158" s="281"/>
      <c r="B158" s="1" t="str">
        <f t="shared" si="13"/>
        <v/>
      </c>
      <c r="C158" s="281"/>
      <c r="D158" s="281"/>
      <c r="E158" s="1" t="str">
        <f t="shared" si="14"/>
        <v/>
      </c>
      <c r="F158" s="281"/>
      <c r="G158" s="281"/>
      <c r="H158" s="281"/>
      <c r="I158" s="281"/>
      <c r="J158" s="1" t="str">
        <f t="shared" si="15"/>
        <v/>
      </c>
      <c r="K158" s="1" t="str">
        <f t="shared" si="16"/>
        <v/>
      </c>
      <c r="L158" s="1" t="str">
        <f t="shared" si="17"/>
        <v/>
      </c>
      <c r="M158" s="1">
        <f t="shared" si="18"/>
        <v>1</v>
      </c>
      <c r="N158" s="1">
        <f t="shared" si="19"/>
        <v>0</v>
      </c>
      <c r="O158" s="1">
        <f t="shared" si="20"/>
        <v>0</v>
      </c>
      <c r="P158" s="1">
        <f t="shared" si="21"/>
        <v>0</v>
      </c>
      <c r="Q158" s="1">
        <f t="shared" si="22"/>
        <v>0</v>
      </c>
      <c r="R158" s="281"/>
      <c r="S158" s="281"/>
      <c r="T158" s="1">
        <f t="shared" si="23"/>
        <v>0</v>
      </c>
    </row>
    <row r="159" ht="15.75" customHeight="1">
      <c r="A159" s="281"/>
      <c r="B159" s="1" t="str">
        <f t="shared" si="13"/>
        <v/>
      </c>
      <c r="C159" s="281"/>
      <c r="D159" s="281"/>
      <c r="E159" s="1" t="str">
        <f t="shared" si="14"/>
        <v/>
      </c>
      <c r="F159" s="281"/>
      <c r="G159" s="281"/>
      <c r="H159" s="281"/>
      <c r="I159" s="281"/>
      <c r="J159" s="1" t="str">
        <f t="shared" si="15"/>
        <v/>
      </c>
      <c r="K159" s="1" t="str">
        <f t="shared" si="16"/>
        <v/>
      </c>
      <c r="L159" s="1" t="str">
        <f t="shared" si="17"/>
        <v/>
      </c>
      <c r="M159" s="1">
        <f t="shared" si="18"/>
        <v>1</v>
      </c>
      <c r="N159" s="1">
        <f t="shared" si="19"/>
        <v>0</v>
      </c>
      <c r="O159" s="1">
        <f t="shared" si="20"/>
        <v>0</v>
      </c>
      <c r="P159" s="1">
        <f t="shared" si="21"/>
        <v>0</v>
      </c>
      <c r="Q159" s="1">
        <f t="shared" si="22"/>
        <v>0</v>
      </c>
      <c r="R159" s="281"/>
      <c r="S159" s="281"/>
      <c r="T159" s="1">
        <f t="shared" si="23"/>
        <v>0</v>
      </c>
    </row>
    <row r="160" ht="15.75" customHeight="1">
      <c r="A160" s="281"/>
      <c r="B160" s="1" t="str">
        <f t="shared" si="13"/>
        <v/>
      </c>
      <c r="C160" s="281"/>
      <c r="D160" s="281"/>
      <c r="E160" s="1" t="str">
        <f t="shared" si="14"/>
        <v/>
      </c>
      <c r="F160" s="281"/>
      <c r="G160" s="281"/>
      <c r="H160" s="281"/>
      <c r="I160" s="281"/>
      <c r="J160" s="1" t="str">
        <f t="shared" si="15"/>
        <v/>
      </c>
      <c r="K160" s="1" t="str">
        <f t="shared" si="16"/>
        <v/>
      </c>
      <c r="L160" s="1" t="str">
        <f t="shared" si="17"/>
        <v/>
      </c>
      <c r="M160" s="1">
        <f t="shared" si="18"/>
        <v>1</v>
      </c>
      <c r="N160" s="1">
        <f t="shared" si="19"/>
        <v>0</v>
      </c>
      <c r="O160" s="1">
        <f t="shared" si="20"/>
        <v>0</v>
      </c>
      <c r="P160" s="1">
        <f t="shared" si="21"/>
        <v>0</v>
      </c>
      <c r="Q160" s="1">
        <f t="shared" si="22"/>
        <v>0</v>
      </c>
      <c r="R160" s="281"/>
      <c r="S160" s="281"/>
      <c r="T160" s="1">
        <f t="shared" si="23"/>
        <v>0</v>
      </c>
    </row>
    <row r="161" ht="15.75" customHeight="1">
      <c r="A161" s="281"/>
      <c r="B161" s="1" t="str">
        <f t="shared" si="13"/>
        <v/>
      </c>
      <c r="C161" s="281"/>
      <c r="D161" s="281"/>
      <c r="E161" s="1" t="str">
        <f t="shared" si="14"/>
        <v/>
      </c>
      <c r="F161" s="281"/>
      <c r="G161" s="281"/>
      <c r="H161" s="281"/>
      <c r="I161" s="281"/>
      <c r="J161" s="1" t="str">
        <f t="shared" si="15"/>
        <v/>
      </c>
      <c r="K161" s="1" t="str">
        <f t="shared" si="16"/>
        <v/>
      </c>
      <c r="L161" s="1" t="str">
        <f t="shared" si="17"/>
        <v/>
      </c>
      <c r="M161" s="1">
        <f t="shared" si="18"/>
        <v>1</v>
      </c>
      <c r="N161" s="1">
        <f t="shared" si="19"/>
        <v>0</v>
      </c>
      <c r="O161" s="1">
        <f t="shared" si="20"/>
        <v>0</v>
      </c>
      <c r="P161" s="1">
        <f t="shared" si="21"/>
        <v>0</v>
      </c>
      <c r="Q161" s="1">
        <f t="shared" si="22"/>
        <v>0</v>
      </c>
      <c r="R161" s="281"/>
      <c r="S161" s="281"/>
      <c r="T161" s="1">
        <f t="shared" si="23"/>
        <v>0</v>
      </c>
    </row>
    <row r="162" ht="15.75" customHeight="1">
      <c r="A162" s="281"/>
      <c r="B162" s="1" t="str">
        <f t="shared" si="13"/>
        <v/>
      </c>
      <c r="C162" s="281"/>
      <c r="D162" s="281"/>
      <c r="E162" s="1" t="str">
        <f t="shared" si="14"/>
        <v/>
      </c>
      <c r="F162" s="281"/>
      <c r="G162" s="281"/>
      <c r="H162" s="281"/>
      <c r="I162" s="281"/>
      <c r="J162" s="1" t="str">
        <f t="shared" si="15"/>
        <v/>
      </c>
      <c r="K162" s="1" t="str">
        <f t="shared" si="16"/>
        <v/>
      </c>
      <c r="L162" s="1" t="str">
        <f t="shared" si="17"/>
        <v/>
      </c>
      <c r="M162" s="1">
        <f t="shared" si="18"/>
        <v>1</v>
      </c>
      <c r="N162" s="1">
        <f t="shared" si="19"/>
        <v>0</v>
      </c>
      <c r="O162" s="1">
        <f t="shared" si="20"/>
        <v>0</v>
      </c>
      <c r="P162" s="1">
        <f t="shared" si="21"/>
        <v>0</v>
      </c>
      <c r="Q162" s="1">
        <f t="shared" si="22"/>
        <v>0</v>
      </c>
      <c r="R162" s="281"/>
      <c r="S162" s="281"/>
      <c r="T162" s="1">
        <f t="shared" si="23"/>
        <v>0</v>
      </c>
    </row>
    <row r="163" ht="15.75" customHeight="1">
      <c r="A163" s="281"/>
      <c r="B163" s="1" t="str">
        <f t="shared" si="13"/>
        <v/>
      </c>
      <c r="C163" s="281"/>
      <c r="D163" s="281"/>
      <c r="E163" s="1" t="str">
        <f t="shared" si="14"/>
        <v/>
      </c>
      <c r="F163" s="281"/>
      <c r="G163" s="281"/>
      <c r="H163" s="281"/>
      <c r="I163" s="281"/>
      <c r="J163" s="1" t="str">
        <f t="shared" si="15"/>
        <v/>
      </c>
      <c r="K163" s="1" t="str">
        <f t="shared" si="16"/>
        <v/>
      </c>
      <c r="L163" s="1" t="str">
        <f t="shared" si="17"/>
        <v/>
      </c>
      <c r="M163" s="1">
        <f t="shared" si="18"/>
        <v>1</v>
      </c>
      <c r="N163" s="1">
        <f t="shared" si="19"/>
        <v>0</v>
      </c>
      <c r="O163" s="1">
        <f t="shared" si="20"/>
        <v>0</v>
      </c>
      <c r="P163" s="1">
        <f t="shared" si="21"/>
        <v>0</v>
      </c>
      <c r="Q163" s="1">
        <f t="shared" si="22"/>
        <v>0</v>
      </c>
      <c r="R163" s="281"/>
      <c r="S163" s="281"/>
      <c r="T163" s="1">
        <f t="shared" si="23"/>
        <v>0</v>
      </c>
    </row>
    <row r="164" ht="15.75" customHeight="1">
      <c r="A164" s="281"/>
      <c r="B164" s="1" t="str">
        <f t="shared" si="13"/>
        <v/>
      </c>
      <c r="C164" s="281"/>
      <c r="D164" s="281"/>
      <c r="E164" s="1" t="str">
        <f t="shared" si="14"/>
        <v/>
      </c>
      <c r="F164" s="281"/>
      <c r="G164" s="281"/>
      <c r="H164" s="281"/>
      <c r="I164" s="281"/>
      <c r="J164" s="1" t="str">
        <f t="shared" si="15"/>
        <v/>
      </c>
      <c r="K164" s="1" t="str">
        <f t="shared" si="16"/>
        <v/>
      </c>
      <c r="L164" s="1" t="str">
        <f t="shared" si="17"/>
        <v/>
      </c>
      <c r="M164" s="1">
        <f t="shared" si="18"/>
        <v>1</v>
      </c>
      <c r="N164" s="1">
        <f t="shared" si="19"/>
        <v>0</v>
      </c>
      <c r="O164" s="1">
        <f t="shared" si="20"/>
        <v>0</v>
      </c>
      <c r="P164" s="1">
        <f t="shared" si="21"/>
        <v>0</v>
      </c>
      <c r="Q164" s="1">
        <f t="shared" si="22"/>
        <v>0</v>
      </c>
      <c r="R164" s="281"/>
      <c r="S164" s="281"/>
      <c r="T164" s="1">
        <f t="shared" si="23"/>
        <v>0</v>
      </c>
    </row>
    <row r="165" ht="15.75" customHeight="1">
      <c r="A165" s="281"/>
      <c r="B165" s="1" t="str">
        <f t="shared" si="13"/>
        <v/>
      </c>
      <c r="C165" s="281"/>
      <c r="D165" s="281"/>
      <c r="E165" s="1" t="str">
        <f t="shared" si="14"/>
        <v/>
      </c>
      <c r="F165" s="281"/>
      <c r="G165" s="281"/>
      <c r="H165" s="281"/>
      <c r="I165" s="281"/>
      <c r="J165" s="1" t="str">
        <f t="shared" si="15"/>
        <v/>
      </c>
      <c r="K165" s="1" t="str">
        <f t="shared" si="16"/>
        <v/>
      </c>
      <c r="L165" s="1" t="str">
        <f t="shared" si="17"/>
        <v/>
      </c>
      <c r="M165" s="1">
        <f t="shared" si="18"/>
        <v>1</v>
      </c>
      <c r="N165" s="1">
        <f t="shared" si="19"/>
        <v>0</v>
      </c>
      <c r="O165" s="1">
        <f t="shared" si="20"/>
        <v>0</v>
      </c>
      <c r="P165" s="1">
        <f t="shared" si="21"/>
        <v>0</v>
      </c>
      <c r="Q165" s="1">
        <f t="shared" si="22"/>
        <v>0</v>
      </c>
      <c r="R165" s="281"/>
      <c r="S165" s="281"/>
      <c r="T165" s="1">
        <f t="shared" si="23"/>
        <v>0</v>
      </c>
    </row>
    <row r="166" ht="15.75" customHeight="1">
      <c r="A166" s="281"/>
      <c r="B166" s="1" t="str">
        <f t="shared" si="13"/>
        <v/>
      </c>
      <c r="C166" s="281"/>
      <c r="D166" s="281"/>
      <c r="E166" s="1" t="str">
        <f t="shared" si="14"/>
        <v/>
      </c>
      <c r="F166" s="281"/>
      <c r="G166" s="281"/>
      <c r="H166" s="281"/>
      <c r="I166" s="281"/>
      <c r="J166" s="1" t="str">
        <f t="shared" si="15"/>
        <v/>
      </c>
      <c r="K166" s="1" t="str">
        <f t="shared" si="16"/>
        <v/>
      </c>
      <c r="L166" s="1" t="str">
        <f t="shared" si="17"/>
        <v/>
      </c>
      <c r="M166" s="1">
        <f t="shared" si="18"/>
        <v>1</v>
      </c>
      <c r="N166" s="1">
        <f t="shared" si="19"/>
        <v>0</v>
      </c>
      <c r="O166" s="1">
        <f t="shared" si="20"/>
        <v>0</v>
      </c>
      <c r="P166" s="1">
        <f t="shared" si="21"/>
        <v>0</v>
      </c>
      <c r="Q166" s="1">
        <f t="shared" si="22"/>
        <v>0</v>
      </c>
      <c r="R166" s="281"/>
      <c r="S166" s="281"/>
      <c r="T166" s="1">
        <f t="shared" si="23"/>
        <v>0</v>
      </c>
    </row>
    <row r="167" ht="15.75" customHeight="1">
      <c r="A167" s="281"/>
      <c r="B167" s="1" t="str">
        <f t="shared" si="13"/>
        <v/>
      </c>
      <c r="C167" s="281"/>
      <c r="D167" s="281"/>
      <c r="E167" s="1" t="str">
        <f t="shared" si="14"/>
        <v/>
      </c>
      <c r="F167" s="281"/>
      <c r="G167" s="281"/>
      <c r="H167" s="281"/>
      <c r="I167" s="281"/>
      <c r="J167" s="1" t="str">
        <f t="shared" si="15"/>
        <v/>
      </c>
      <c r="K167" s="1" t="str">
        <f t="shared" si="16"/>
        <v/>
      </c>
      <c r="L167" s="1" t="str">
        <f t="shared" si="17"/>
        <v/>
      </c>
      <c r="M167" s="1">
        <f t="shared" si="18"/>
        <v>1</v>
      </c>
      <c r="N167" s="1">
        <f t="shared" si="19"/>
        <v>0</v>
      </c>
      <c r="O167" s="1">
        <f t="shared" si="20"/>
        <v>0</v>
      </c>
      <c r="P167" s="1">
        <f t="shared" si="21"/>
        <v>0</v>
      </c>
      <c r="Q167" s="1">
        <f t="shared" si="22"/>
        <v>0</v>
      </c>
      <c r="R167" s="281"/>
      <c r="S167" s="281"/>
      <c r="T167" s="1">
        <f t="shared" si="23"/>
        <v>0</v>
      </c>
    </row>
    <row r="168" ht="15.75" customHeight="1">
      <c r="A168" s="281"/>
      <c r="B168" s="1" t="str">
        <f t="shared" si="13"/>
        <v/>
      </c>
      <c r="C168" s="281"/>
      <c r="D168" s="281"/>
      <c r="E168" s="1" t="str">
        <f t="shared" si="14"/>
        <v/>
      </c>
      <c r="F168" s="281"/>
      <c r="G168" s="281"/>
      <c r="H168" s="281"/>
      <c r="I168" s="281"/>
      <c r="J168" s="1" t="str">
        <f t="shared" si="15"/>
        <v/>
      </c>
      <c r="K168" s="1" t="str">
        <f t="shared" si="16"/>
        <v/>
      </c>
      <c r="L168" s="1" t="str">
        <f t="shared" si="17"/>
        <v/>
      </c>
      <c r="M168" s="1">
        <f t="shared" si="18"/>
        <v>1</v>
      </c>
      <c r="N168" s="1">
        <f t="shared" si="19"/>
        <v>0</v>
      </c>
      <c r="O168" s="1">
        <f t="shared" si="20"/>
        <v>0</v>
      </c>
      <c r="P168" s="1">
        <f t="shared" si="21"/>
        <v>0</v>
      </c>
      <c r="Q168" s="1">
        <f t="shared" si="22"/>
        <v>0</v>
      </c>
      <c r="R168" s="281"/>
      <c r="S168" s="281"/>
      <c r="T168" s="1">
        <f t="shared" si="23"/>
        <v>0</v>
      </c>
    </row>
    <row r="169" ht="15.75" customHeight="1">
      <c r="A169" s="281"/>
      <c r="B169" s="1" t="str">
        <f t="shared" si="13"/>
        <v/>
      </c>
      <c r="C169" s="281"/>
      <c r="D169" s="281"/>
      <c r="E169" s="1" t="str">
        <f t="shared" si="14"/>
        <v/>
      </c>
      <c r="F169" s="281"/>
      <c r="G169" s="281"/>
      <c r="H169" s="281"/>
      <c r="I169" s="281"/>
      <c r="J169" s="1" t="str">
        <f t="shared" si="15"/>
        <v/>
      </c>
      <c r="K169" s="1" t="str">
        <f t="shared" si="16"/>
        <v/>
      </c>
      <c r="L169" s="1" t="str">
        <f t="shared" si="17"/>
        <v/>
      </c>
      <c r="M169" s="1">
        <f t="shared" si="18"/>
        <v>1</v>
      </c>
      <c r="N169" s="1">
        <f t="shared" si="19"/>
        <v>0</v>
      </c>
      <c r="O169" s="1">
        <f t="shared" si="20"/>
        <v>0</v>
      </c>
      <c r="P169" s="1">
        <f t="shared" si="21"/>
        <v>0</v>
      </c>
      <c r="Q169" s="1">
        <f t="shared" si="22"/>
        <v>0</v>
      </c>
      <c r="R169" s="281"/>
      <c r="S169" s="281"/>
      <c r="T169" s="1">
        <f t="shared" si="23"/>
        <v>0</v>
      </c>
    </row>
    <row r="170" ht="15.75" customHeight="1">
      <c r="A170" s="281"/>
      <c r="B170" s="1" t="str">
        <f t="shared" si="13"/>
        <v/>
      </c>
      <c r="C170" s="281"/>
      <c r="D170" s="281"/>
      <c r="E170" s="1" t="str">
        <f t="shared" si="14"/>
        <v/>
      </c>
      <c r="F170" s="281"/>
      <c r="G170" s="281"/>
      <c r="H170" s="281"/>
      <c r="I170" s="281"/>
      <c r="J170" s="1" t="str">
        <f t="shared" si="15"/>
        <v/>
      </c>
      <c r="K170" s="1" t="str">
        <f t="shared" si="16"/>
        <v/>
      </c>
      <c r="L170" s="1" t="str">
        <f t="shared" si="17"/>
        <v/>
      </c>
      <c r="M170" s="1">
        <f t="shared" si="18"/>
        <v>1</v>
      </c>
      <c r="N170" s="1">
        <f t="shared" si="19"/>
        <v>0</v>
      </c>
      <c r="O170" s="1">
        <f t="shared" si="20"/>
        <v>0</v>
      </c>
      <c r="P170" s="1">
        <f t="shared" si="21"/>
        <v>0</v>
      </c>
      <c r="Q170" s="1">
        <f t="shared" si="22"/>
        <v>0</v>
      </c>
      <c r="R170" s="281"/>
      <c r="S170" s="281"/>
      <c r="T170" s="1">
        <f t="shared" si="23"/>
        <v>0</v>
      </c>
    </row>
    <row r="171" ht="15.75" customHeight="1">
      <c r="A171" s="281"/>
      <c r="B171" s="1" t="str">
        <f t="shared" si="13"/>
        <v/>
      </c>
      <c r="C171" s="281"/>
      <c r="D171" s="281"/>
      <c r="E171" s="1" t="str">
        <f t="shared" si="14"/>
        <v/>
      </c>
      <c r="F171" s="281"/>
      <c r="G171" s="281"/>
      <c r="H171" s="281"/>
      <c r="I171" s="281"/>
      <c r="J171" s="1" t="str">
        <f t="shared" si="15"/>
        <v/>
      </c>
      <c r="K171" s="1" t="str">
        <f t="shared" si="16"/>
        <v/>
      </c>
      <c r="L171" s="1" t="str">
        <f t="shared" si="17"/>
        <v/>
      </c>
      <c r="M171" s="1">
        <f t="shared" si="18"/>
        <v>1</v>
      </c>
      <c r="N171" s="1">
        <f t="shared" si="19"/>
        <v>0</v>
      </c>
      <c r="O171" s="1">
        <f t="shared" si="20"/>
        <v>0</v>
      </c>
      <c r="P171" s="1">
        <f t="shared" si="21"/>
        <v>0</v>
      </c>
      <c r="Q171" s="1">
        <f t="shared" si="22"/>
        <v>0</v>
      </c>
      <c r="R171" s="281"/>
      <c r="S171" s="281"/>
      <c r="T171" s="1">
        <f t="shared" si="23"/>
        <v>0</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17 F120:F171">
      <formula1>"FL,Reach,OP,Swing"</formula1>
    </dataValidation>
  </dataValidations>
  <printOptions/>
  <pageMargins bottom="1.0" footer="0.0" header="0.0" left="0.75" right="0.75" top="1.0"/>
  <pageSetup paperSize="9" orientation="portrait"/>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663</v>
      </c>
      <c r="J1" s="1" t="s">
        <v>575</v>
      </c>
      <c r="K1" s="1">
        <f>Params!B8</f>
        <v>1.1</v>
      </c>
    </row>
    <row r="4">
      <c r="A4" s="279" t="s">
        <v>796</v>
      </c>
      <c r="B4" s="279" t="s">
        <v>740</v>
      </c>
      <c r="C4" s="279" t="s">
        <v>745</v>
      </c>
      <c r="D4" s="279" t="s">
        <v>776</v>
      </c>
      <c r="E4" s="279" t="s">
        <v>797</v>
      </c>
      <c r="F4" s="279" t="s">
        <v>746</v>
      </c>
    </row>
    <row r="5">
      <c r="A5" s="1">
        <f>SUM(K8:K177)</f>
        <v>16.5</v>
      </c>
      <c r="B5" s="268">
        <v>41.0</v>
      </c>
      <c r="C5" s="268">
        <v>26.56</v>
      </c>
      <c r="D5" s="1">
        <f>SUM(L8:L177)</f>
        <v>0</v>
      </c>
      <c r="E5" s="1">
        <f>SUM(E8:E177)</f>
        <v>8</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46274.0</v>
      </c>
      <c r="B8" s="1">
        <f t="shared" ref="B8:B177" si="1">IF(A8="","",INT(A8))</f>
        <v>46274</v>
      </c>
      <c r="C8" s="281" t="s">
        <v>841</v>
      </c>
      <c r="D8" s="281" t="s">
        <v>2264</v>
      </c>
      <c r="E8" s="281">
        <v>8.0</v>
      </c>
      <c r="F8" s="281">
        <v>15.0</v>
      </c>
      <c r="G8" s="281">
        <f t="shared" ref="G8:G177" si="2">HOUR(O8)*60+MINUTE(O8)</f>
        <v>41</v>
      </c>
      <c r="H8" s="1">
        <f t="shared" ref="H8:H177" si="3">IF(N(F8)=0,"",E8/F8)</f>
        <v>0.5333333333</v>
      </c>
      <c r="I8" s="1">
        <f t="shared" ref="I8:I177" si="4">IF(H8="","",LOOKUP(H8,{0,0.05,0.1,0.15,0.2},{0.85,0.95,1,1.05,1.1}))</f>
        <v>1.1</v>
      </c>
      <c r="J8" s="1">
        <f t="shared" ref="J8:J177" si="5">IF(C8="","",IF(C8="container",1,IF(OR(C8="moving list",C8="consolidation bulk"),1.3,IF(C8="consolidation mix",1.4,1))))</f>
        <v>1</v>
      </c>
      <c r="K8" s="1">
        <f t="shared" ref="K8:K177" si="6">IF(N(F8)=0,0,F8*IF(N(I8)=0,1,I8)*IF(N(J8)=0,1,J8))</f>
        <v>16.5</v>
      </c>
      <c r="L8" s="281"/>
      <c r="M8" s="281"/>
      <c r="N8" s="1">
        <f>IF(B8="",0,IF(AND(COUNTIF($B$8:B8,B8)=1,COUNTIF('Picking - JOSUE ABREGO'!$B$8:$B$171,B8)=0),1,0))</f>
        <v>0</v>
      </c>
      <c r="O8" s="196">
        <v>0.02847222222222222</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JOSUE ABREGO'!$B$8:$B$171,B9)=0),1,0))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JOSUE ABREGO'!$B$8:$B$171,B10)=0),1,0))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JOSUE ABREGO'!$B$8:$B$171,B11)=0),1,0))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JOSUE ABREGO'!$B$8:$B$171,B12)=0),1,0))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JOSUE ABREGO'!$B$8:$B$171,B13)=0),1,0))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JOSUE ABREGO'!$B$8:$B$171,B14)=0),1,0))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JOSUE ABREGO'!$B$8:$B$171,B15)=0),1,0))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JOSUE ABREGO'!$B$8:$B$171,B16)=0),1,0))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JOSUE ABREGO'!$B$8:$B$171,B17)=0),1,0))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JOSUE ABREGO'!$B$8:$B$171,B18)=0),1,0))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JOSUE ABREGO'!$B$8:$B$171,B19)=0),1,0))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JOSUE ABREGO'!$B$8:$B$171,B20)=0),1,0))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JOSUE ABREGO'!$B$8:$B$171,B21)=0),1,0))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JOSUE ABREGO'!$B$8:$B$171,B22)=0),1,0))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JOSUE ABREGO'!$B$8:$B$171,B23)=0),1,0))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JOSUE ABREGO'!$B$8:$B$171,B24)=0),1,0))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JOSUE ABREGO'!$B$8:$B$171,B25)=0),1,0))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JOSUE ABREGO'!$B$8:$B$171,B26)=0),1,0))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JOSUE ABREGO'!$B$8:$B$171,B27)=0),1,0))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JOSUE ABREGO'!$B$8:$B$171,B28)=0),1,0))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JOSUE ABREGO'!$B$8:$B$171,B29)=0),1,0))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JOSUE ABREGO'!$B$8:$B$171,B30)=0),1,0))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JOSUE ABREGO'!$B$8:$B$171,B31)=0),1,0))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JOSUE ABREGO'!$B$8:$B$171,B32)=0),1,0))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JOSUE ABREGO'!$B$8:$B$171,B33)=0),1,0))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JOSUE ABREGO'!$B$8:$B$171,B34)=0),1,0))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JOSUE ABREGO'!$B$8:$B$171,B35)=0),1,0))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JOSUE ABREGO'!$B$8:$B$171,B36)=0),1,0))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JOSUE ABREGO'!$B$8:$B$171,B37)=0),1,0))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JOSUE ABREGO'!$B$8:$B$171,B38)=0),1,0))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JOSUE ABREGO'!$B$8:$B$171,B39)=0),1,0))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JOSUE ABREGO'!$B$8:$B$171,B40)=0),1,0))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JOSUE ABREGO'!$B$8:$B$171,B41)=0),1,0))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JOSUE ABREGO'!$B$8:$B$171,B42)=0),1,0))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JOSUE ABREGO'!$B$8:$B$171,B43)=0),1,0))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JOSUE ABREGO'!$B$8:$B$171,B44)=0),1,0))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JOSUE ABREGO'!$B$8:$B$171,B45)=0),1,0))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JOSUE ABREGO'!$B$8:$B$171,B46)=0),1,0))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JOSUE ABREGO'!$B$8:$B$171,B47)=0),1,0))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JOSUE ABREGO'!$B$8:$B$171,B48)=0),1,0))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JOSUE ABREGO'!$B$8:$B$171,B49)=0),1,0))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JOSUE ABREGO'!$B$8:$B$171,B50)=0),1,0))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JOSUE ABREGO'!$B$8:$B$171,B51)=0),1,0))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JOSUE ABREGO'!$B$8:$B$171,B52)=0),1,0))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JOSUE ABREGO'!$B$8:$B$171,B53)=0),1,0))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JOSUE ABREGO'!$B$8:$B$171,B54)=0),1,0))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JOSUE ABREGO'!$B$8:$B$171,B55)=0),1,0))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JOSUE ABREGO'!$B$8:$B$171,B56)=0),1,0))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JOSUE ABREGO'!$B$8:$B$171,B57)=0),1,0))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JOSUE ABREGO'!$B$8:$B$171,B58)=0),1,0))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JOSUE ABREGO'!$B$8:$B$171,B59)=0),1,0))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JOSUE ABREGO'!$B$8:$B$171,B60)=0),1,0))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JOSUE ABREGO'!$B$8:$B$171,B61)=0),1,0))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JOSUE ABREGO'!$B$8:$B$171,B62)=0),1,0))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JOSUE ABREGO'!$B$8:$B$171,B63)=0),1,0))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JOSUE ABREGO'!$B$8:$B$171,B64)=0),1,0))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JOSUE ABREGO'!$B$8:$B$171,B65)=0),1,0))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JOSUE ABREGO'!$B$8:$B$171,B66)=0),1,0))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JOSUE ABREGO'!$B$8:$B$171,B67)=0),1,0))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JOSUE ABREGO'!$B$8:$B$171,B68)=0),1,0))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JOSUE ABREGO'!$B$8:$B$171,B69)=0),1,0))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JOSUE ABREGO'!$B$8:$B$171,B70)=0),1,0))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JOSUE ABREGO'!$B$8:$B$171,B71)=0),1,0))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JOSUE ABREGO'!$B$8:$B$171,B72)=0),1,0))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JOSUE ABREGO'!$B$8:$B$171,B73)=0),1,0))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JOSUE ABREGO'!$B$8:$B$171,B74)=0),1,0))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JOSUE ABREGO'!$B$8:$B$171,B75)=0),1,0))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JOSUE ABREGO'!$B$8:$B$171,B76)=0),1,0))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JOSUE ABREGO'!$B$8:$B$171,B77)=0),1,0))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JOSUE ABREGO'!$B$8:$B$171,B78)=0),1,0))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JOSUE ABREGO'!$B$8:$B$171,B79)=0),1,0))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JOSUE ABREGO'!$B$8:$B$171,B80)=0),1,0))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JOSUE ABREGO'!$B$8:$B$171,B81)=0),1,0))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JOSUE ABREGO'!$B$8:$B$171,B82)=0),1,0))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JOSUE ABREGO'!$B$8:$B$171,B83)=0),1,0))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JOSUE ABREGO'!$B$8:$B$171,B84)=0),1,0))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JOSUE ABREGO'!$B$8:$B$171,B85)=0),1,0))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JOSUE ABREGO'!$B$8:$B$171,B86)=0),1,0))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JOSUE ABREGO'!$B$8:$B$171,B87)=0),1,0))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JOSUE ABREGO'!$B$8:$B$171,B88)=0),1,0))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JOSUE ABREGO'!$B$8:$B$171,B89)=0),1,0))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JOSUE ABREGO'!$B$8:$B$171,B90)=0),1,0))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JOSUE ABREGO'!$B$8:$B$171,B91)=0),1,0))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JOSUE ABREGO'!$B$8:$B$171,B92)=0),1,0))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JOSUE ABREGO'!$B$8:$B$171,B93)=0),1,0))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JOSUE ABREGO'!$B$8:$B$171,B94)=0),1,0))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JOSUE ABREGO'!$B$8:$B$171,B95)=0),1,0))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JOSUE ABREGO'!$B$8:$B$171,B96)=0),1,0))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JOSUE ABREGO'!$B$8:$B$171,B97)=0),1,0))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JOSUE ABREGO'!$B$8:$B$171,B98)=0),1,0))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JOSUE ABREGO'!$B$8:$B$171,B99)=0),1,0))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JOSUE ABREGO'!$B$8:$B$171,B100)=0),1,0))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JOSUE ABREGO'!$B$8:$B$171,B101)=0),1,0))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JOSUE ABREGO'!$B$8:$B$171,B102)=0),1,0))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JOSUE ABREGO'!$B$8:$B$171,B103)=0),1,0))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JOSUE ABREGO'!$B$8:$B$171,B104)=0),1,0))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JOSUE ABREGO'!$B$8:$B$171,B105)=0),1,0))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JOSUE ABREGO'!$B$8:$B$171,B106)=0),1,0))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JOSUE ABREGO'!$B$8:$B$171,B107)=0),1,0))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JOSUE ABREGO'!$B$8:$B$171,B108)=0),1,0))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JOSUE ABREGO'!$B$8:$B$171,B109)=0),1,0))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JOSUE ABREGO'!$B$8:$B$171,B110)=0),1,0))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JOSUE ABREGO'!$B$8:$B$171,B111)=0),1,0))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JOSUE ABREGO'!$B$8:$B$171,B112)=0),1,0))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JOSUE ABREGO'!$B$8:$B$171,B113)=0),1,0))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JOSUE ABREGO'!$B$8:$B$171,B114)=0),1,0))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JOSUE ABREGO'!$B$8:$B$171,B115)=0),1,0))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JOSUE ABREGO'!$B$8:$B$171,B116)=0),1,0))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JOSUE ABREGO'!$B$8:$B$171,B117)=0),1,0))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JOSUE ABREGO'!$B$8:$B$171,B118)=0),1,0))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JOSUE ABREGO'!$B$8:$B$171,B119)=0),1,0))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JOSUE ABREGO'!$B$8:$B$171,B120)=0),1,0))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JOSUE ABREGO'!$B$8:$B$171,B121)=0),1,0))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JOSUE ABREGO'!$B$8:$B$171,B122)=0),1,0))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JOSUE ABREGO'!$B$8:$B$171,B123)=0),1,0))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JOSUE ABREGO'!$B$8:$B$171,B124)=0),1,0))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JOSUE ABREGO'!$B$8:$B$171,B125)=0),1,0))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JOSUE ABREGO'!$B$8:$B$171,B126)=0),1,0))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JOSUE ABREGO'!$B$8:$B$171,B127)=0),1,0))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JOSUE ABREGO'!$B$8:$B$171,B128)=0),1,0))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JOSUE ABREGO'!$B$8:$B$171,B129)=0),1,0))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JOSUE ABREGO'!$B$8:$B$171,B130)=0),1,0))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JOSUE ABREGO'!$B$8:$B$171,B131)=0),1,0))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JOSUE ABREGO'!$B$8:$B$171,B132)=0),1,0))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JOSUE ABREGO'!$B$8:$B$171,B133)=0),1,0))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JOSUE ABREGO'!$B$8:$B$171,B134)=0),1,0))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JOSUE ABREGO'!$B$8:$B$171,B135)=0),1,0))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JOSUE ABREGO'!$B$8:$B$171,B136)=0),1,0))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JOSUE ABREGO'!$B$8:$B$171,B137)=0),1,0))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JOSUE ABREGO'!$B$8:$B$171,B138)=0),1,0))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JOSUE ABREGO'!$B$8:$B$171,B139)=0),1,0))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JOSUE ABREGO'!$B$8:$B$171,B140)=0),1,0))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JOSUE ABREGO'!$B$8:$B$171,B141)=0),1,0))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JOSUE ABREGO'!$B$8:$B$171,B142)=0),1,0))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JOSUE ABREGO'!$B$8:$B$171,B143)=0),1,0))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JOSUE ABREGO'!$B$8:$B$171,B144)=0),1,0))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JOSUE ABREGO'!$B$8:$B$171,B145)=0),1,0))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JOSUE ABREGO'!$B$8:$B$171,B146)=0),1,0))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JOSUE ABREGO'!$B$8:$B$171,B147)=0),1,0))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JOSUE ABREGO'!$B$8:$B$171,B148)=0),1,0))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JOSUE ABREGO'!$B$8:$B$171,B149)=0),1,0))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JOSUE ABREGO'!$B$8:$B$171,B150)=0),1,0))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JOSUE ABREGO'!$B$8:$B$171,B151)=0),1,0))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JOSUE ABREGO'!$B$8:$B$171,B152)=0),1,0))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JOSUE ABREGO'!$B$8:$B$171,B153)=0),1,0))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JOSUE ABREGO'!$B$8:$B$171,B154)=0),1,0))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JOSUE ABREGO'!$B$8:$B$171,B155)=0),1,0))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JOSUE ABREGO'!$B$8:$B$171,B156)=0),1,0))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JOSUE ABREGO'!$B$8:$B$171,B157)=0),1,0))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JOSUE ABREGO'!$B$8:$B$171,B158)=0),1,0))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JOSUE ABREGO'!$B$8:$B$171,B159)=0),1,0))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JOSUE ABREGO'!$B$8:$B$171,B160)=0),1,0))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JOSUE ABREGO'!$B$8:$B$171,B161)=0),1,0))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JOSUE ABREGO'!$B$8:$B$171,B162)=0),1,0))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JOSUE ABREGO'!$B$8:$B$171,B163)=0),1,0))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JOSUE ABREGO'!$B$8:$B$171,B164)=0),1,0))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JOSUE ABREGO'!$B$8:$B$171,B165)=0),1,0))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JOSUE ABREGO'!$B$8:$B$171,B166)=0),1,0))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JOSUE ABREGO'!$B$8:$B$171,B167)=0),1,0))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JOSUE ABREGO'!$B$8:$B$171,B168)=0),1,0))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JOSUE ABREGO'!$B$8:$B$171,B169)=0),1,0))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JOSUE ABREGO'!$B$8:$B$171,B170)=0),1,0))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JOSUE ABREGO'!$B$8:$B$171,B171)=0),1,0))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JOSUE ABREGO'!$B$8:$B$171,B172)=0),1,0))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JOSUE ABREGO'!$B$8:$B$171,B173)=0),1,0))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JOSUE ABREGO'!$B$8:$B$171,B174)=0),1,0))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JOSUE ABREGO'!$B$8:$B$171,B175)=0),1,0))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JOSUE ABREGO'!$B$8:$B$171,B176)=0),1,0))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JOSUE ABREGO'!$B$8:$B$171,B177)=0),1,0))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4.43"/>
    <col customWidth="1" min="2" max="5" width="8.0"/>
    <col customWidth="1" min="6" max="6" width="7.43"/>
    <col customWidth="1" min="7" max="8" width="8.0"/>
    <col customWidth="1" min="9" max="11" width="7.0"/>
    <col customWidth="1" min="12" max="12" width="8.0"/>
    <col customWidth="1" min="13" max="13" width="7.0"/>
    <col customWidth="1" min="14" max="14" width="8.0"/>
    <col customWidth="1" min="15" max="17" width="9.0"/>
    <col customWidth="1" min="18" max="18" width="7.0"/>
    <col customWidth="1" min="19" max="19" width="24.29"/>
    <col customWidth="1" min="20" max="20" width="5.0"/>
    <col customWidth="1" min="21" max="21" width="30.43"/>
    <col customWidth="1" min="22" max="26" width="8.43"/>
  </cols>
  <sheetData>
    <row r="1">
      <c r="A1" s="1" t="s">
        <v>603</v>
      </c>
      <c r="B1" s="1" t="s">
        <v>638</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SUMIFS(Q8:Q177,K8:K177,FALSE())</f>
        <v>11781.093</v>
      </c>
      <c r="B5" s="1">
        <f>SUMIFS(N8:N177,K8:K177,FALSE())</f>
        <v>4328</v>
      </c>
      <c r="C5" s="1">
        <f>IF(B5=0,0,60*A5/B5)</f>
        <v>163.3238401</v>
      </c>
      <c r="D5" s="1">
        <f>SUM(C8:C177)</f>
        <v>7800</v>
      </c>
      <c r="E5" s="1">
        <f>SUM(R8:R177)</f>
        <v>27</v>
      </c>
      <c r="F5" s="1">
        <f>SUM(T8:T177)</f>
        <v>25</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303">
        <v>46266.0</v>
      </c>
      <c r="B8" s="1">
        <f t="shared" ref="B8:B177" si="1">IF(A8="","",INT(A8))</f>
        <v>46266</v>
      </c>
      <c r="C8" s="281">
        <f>117+110</f>
        <v>227</v>
      </c>
      <c r="D8" s="281">
        <v>73.0</v>
      </c>
      <c r="E8" s="1">
        <f t="shared" ref="E8:E177" si="2">IF(OR(C8="",N(D8)=0),"",C8/D8)</f>
        <v>3.109589041</v>
      </c>
      <c r="F8" s="281" t="s">
        <v>1238</v>
      </c>
      <c r="G8" s="282">
        <v>0.3104166666666667</v>
      </c>
      <c r="H8" s="282">
        <v>0.38333333333333336</v>
      </c>
      <c r="I8" s="281"/>
      <c r="J8" s="292">
        <f t="shared" ref="J8:J177" si="3">IF(OR(NOT(ISNUMBER(G8)),NOT(ISNUMBER(H8))),"",ROUND((H8-G8)*1440,0)-N(I8))</f>
        <v>105</v>
      </c>
      <c r="K8" s="1" t="b">
        <f t="shared" ref="K8:K177" si="4">IF(C8="","",OR(C8&lt;30,N(D8)&lt;10))</f>
        <v>0</v>
      </c>
      <c r="L8" s="1">
        <f t="shared" ref="L8:L177" si="5">IF(C8="","",IF(K8,1,IF(E8&lt;=1.94,1.65,IF(E8&lt;=2.44,1.25,IF(E8&lt;=2.8,1.16,IF(E8&lt;=3.09,1.05,IF(E8&lt;=3.5,0.95,IF(E8&lt;=3.95,0.82,IF(E8&lt;=5.05,0.65,IF(E8&lt;=8,0.6,IF(E8&lt;=15,0.45,0.3)))))))))))</f>
        <v>0.95</v>
      </c>
      <c r="M8" s="1">
        <f t="shared" ref="M8:M177" si="6">IF(OR(F8="Reach",F8="OP",F8="Swing"),$R$1,1)</f>
        <v>1.2</v>
      </c>
      <c r="N8" s="292">
        <f t="shared" ref="N8:N177" si="7">IF(OR(A8="",N(J8)&lt;=0),0,IF(K8,MAX(J8,15),J8))</f>
        <v>105</v>
      </c>
      <c r="O8" s="1">
        <f t="shared" ref="O8:O177" si="8">IF(C8="",0,C8*L8*$M$1*M8)</f>
        <v>284.658</v>
      </c>
      <c r="P8" s="292">
        <f t="shared" ref="P8:P177" si="9">$P$1/60*N8</f>
        <v>525</v>
      </c>
      <c r="Q8" s="1">
        <f t="shared" ref="Q8:Q177" si="10">MIN(O8,P8)</f>
        <v>284.658</v>
      </c>
      <c r="R8" s="281"/>
      <c r="S8" s="281"/>
      <c r="T8" s="1">
        <f t="shared" ref="T8:T177" si="11">IF(B8="",0,IF(COUNTIF($B$8:B8,B8)=1,1,0))</f>
        <v>1</v>
      </c>
      <c r="U8" s="16" t="s">
        <v>1217</v>
      </c>
    </row>
    <row r="9">
      <c r="A9" s="303">
        <v>46266.0</v>
      </c>
      <c r="B9" s="1">
        <f t="shared" si="1"/>
        <v>46266</v>
      </c>
      <c r="C9" s="281">
        <f>57+61</f>
        <v>118</v>
      </c>
      <c r="D9" s="281">
        <v>78.0</v>
      </c>
      <c r="E9" s="1">
        <f t="shared" si="2"/>
        <v>1.512820513</v>
      </c>
      <c r="F9" s="281" t="s">
        <v>1238</v>
      </c>
      <c r="G9" s="282">
        <v>0.41180555555555554</v>
      </c>
      <c r="H9" s="282">
        <v>0.4576388888888889</v>
      </c>
      <c r="I9" s="281"/>
      <c r="J9" s="292">
        <f t="shared" si="3"/>
        <v>66</v>
      </c>
      <c r="K9" s="1" t="b">
        <f t="shared" si="4"/>
        <v>0</v>
      </c>
      <c r="L9" s="1">
        <f t="shared" si="5"/>
        <v>1.65</v>
      </c>
      <c r="M9" s="1">
        <f t="shared" si="6"/>
        <v>1.2</v>
      </c>
      <c r="N9" s="292">
        <f t="shared" si="7"/>
        <v>66</v>
      </c>
      <c r="O9" s="1">
        <f t="shared" si="8"/>
        <v>257.004</v>
      </c>
      <c r="P9" s="292">
        <f t="shared" si="9"/>
        <v>330</v>
      </c>
      <c r="Q9" s="1">
        <f t="shared" si="10"/>
        <v>257.004</v>
      </c>
      <c r="R9" s="281"/>
      <c r="S9" s="281"/>
      <c r="T9" s="1">
        <f t="shared" si="11"/>
        <v>0</v>
      </c>
      <c r="U9" s="16" t="s">
        <v>1217</v>
      </c>
    </row>
    <row r="10">
      <c r="A10" s="303">
        <v>46267.0</v>
      </c>
      <c r="B10" s="1">
        <f t="shared" si="1"/>
        <v>46267</v>
      </c>
      <c r="C10" s="281">
        <f>185+114</f>
        <v>299</v>
      </c>
      <c r="D10" s="281">
        <v>75.0</v>
      </c>
      <c r="E10" s="1">
        <f t="shared" si="2"/>
        <v>3.986666667</v>
      </c>
      <c r="F10" s="281" t="s">
        <v>1238</v>
      </c>
      <c r="G10" s="282">
        <v>0.3090277777777778</v>
      </c>
      <c r="H10" s="282">
        <v>0.37569444444444444</v>
      </c>
      <c r="I10" s="281"/>
      <c r="J10" s="292">
        <f t="shared" si="3"/>
        <v>96</v>
      </c>
      <c r="K10" s="1" t="b">
        <f t="shared" si="4"/>
        <v>0</v>
      </c>
      <c r="L10" s="1">
        <f t="shared" si="5"/>
        <v>0.65</v>
      </c>
      <c r="M10" s="1">
        <f t="shared" si="6"/>
        <v>1.2</v>
      </c>
      <c r="N10" s="292">
        <f t="shared" si="7"/>
        <v>96</v>
      </c>
      <c r="O10" s="1">
        <f t="shared" si="8"/>
        <v>256.542</v>
      </c>
      <c r="P10" s="292">
        <f t="shared" si="9"/>
        <v>480</v>
      </c>
      <c r="Q10" s="1">
        <f t="shared" si="10"/>
        <v>256.542</v>
      </c>
      <c r="R10" s="281">
        <v>2.0</v>
      </c>
      <c r="S10" s="281" t="s">
        <v>2276</v>
      </c>
      <c r="T10" s="1">
        <f t="shared" si="11"/>
        <v>1</v>
      </c>
      <c r="U10" s="16" t="s">
        <v>1217</v>
      </c>
    </row>
    <row r="11">
      <c r="A11" s="303">
        <v>46267.0</v>
      </c>
      <c r="B11" s="1">
        <f t="shared" si="1"/>
        <v>46267</v>
      </c>
      <c r="C11" s="281">
        <v>77.0</v>
      </c>
      <c r="D11" s="281">
        <v>38.0</v>
      </c>
      <c r="E11" s="1">
        <f t="shared" si="2"/>
        <v>2.026315789</v>
      </c>
      <c r="F11" s="281" t="s">
        <v>1238</v>
      </c>
      <c r="G11" s="282">
        <v>0.39305555555555555</v>
      </c>
      <c r="H11" s="282">
        <v>0.4201388888888889</v>
      </c>
      <c r="I11" s="281"/>
      <c r="J11" s="292">
        <f t="shared" si="3"/>
        <v>39</v>
      </c>
      <c r="K11" s="1" t="b">
        <f t="shared" si="4"/>
        <v>0</v>
      </c>
      <c r="L11" s="1">
        <f t="shared" si="5"/>
        <v>1.25</v>
      </c>
      <c r="M11" s="1">
        <f t="shared" si="6"/>
        <v>1.2</v>
      </c>
      <c r="N11" s="292">
        <f t="shared" si="7"/>
        <v>39</v>
      </c>
      <c r="O11" s="1">
        <f t="shared" si="8"/>
        <v>127.05</v>
      </c>
      <c r="P11" s="292">
        <f t="shared" si="9"/>
        <v>195</v>
      </c>
      <c r="Q11" s="1">
        <f t="shared" si="10"/>
        <v>127.05</v>
      </c>
      <c r="R11" s="281"/>
      <c r="S11" s="281"/>
      <c r="T11" s="1">
        <f t="shared" si="11"/>
        <v>0</v>
      </c>
      <c r="U11" s="16" t="s">
        <v>1217</v>
      </c>
    </row>
    <row r="12">
      <c r="A12" s="303">
        <v>46267.0</v>
      </c>
      <c r="B12" s="1">
        <f t="shared" si="1"/>
        <v>46267</v>
      </c>
      <c r="C12" s="281">
        <v>113.0</v>
      </c>
      <c r="D12" s="281">
        <v>37.0</v>
      </c>
      <c r="E12" s="1">
        <f t="shared" si="2"/>
        <v>3.054054054</v>
      </c>
      <c r="F12" s="281" t="s">
        <v>1238</v>
      </c>
      <c r="G12" s="282">
        <v>0.42083333333333334</v>
      </c>
      <c r="H12" s="282">
        <v>0.45069444444444445</v>
      </c>
      <c r="I12" s="281"/>
      <c r="J12" s="292">
        <f t="shared" si="3"/>
        <v>43</v>
      </c>
      <c r="K12" s="1" t="b">
        <f t="shared" si="4"/>
        <v>0</v>
      </c>
      <c r="L12" s="1">
        <f t="shared" si="5"/>
        <v>1.05</v>
      </c>
      <c r="M12" s="1">
        <f t="shared" si="6"/>
        <v>1.2</v>
      </c>
      <c r="N12" s="292">
        <f t="shared" si="7"/>
        <v>43</v>
      </c>
      <c r="O12" s="1">
        <f t="shared" si="8"/>
        <v>156.618</v>
      </c>
      <c r="P12" s="292">
        <f t="shared" si="9"/>
        <v>215</v>
      </c>
      <c r="Q12" s="1">
        <f t="shared" si="10"/>
        <v>156.618</v>
      </c>
      <c r="R12" s="281"/>
      <c r="S12" s="281"/>
      <c r="T12" s="1">
        <f t="shared" si="11"/>
        <v>0</v>
      </c>
      <c r="U12" s="16" t="s">
        <v>1217</v>
      </c>
    </row>
    <row r="13">
      <c r="A13" s="303">
        <v>46268.0</v>
      </c>
      <c r="B13" s="1">
        <f t="shared" si="1"/>
        <v>46268</v>
      </c>
      <c r="C13" s="281">
        <v>104.0</v>
      </c>
      <c r="D13" s="281">
        <v>39.0</v>
      </c>
      <c r="E13" s="1">
        <f t="shared" si="2"/>
        <v>2.666666667</v>
      </c>
      <c r="F13" s="281" t="s">
        <v>1274</v>
      </c>
      <c r="G13" s="282">
        <v>0.3125</v>
      </c>
      <c r="H13" s="282">
        <v>0.36319444444444443</v>
      </c>
      <c r="I13" s="281">
        <v>15.0</v>
      </c>
      <c r="J13" s="292">
        <f t="shared" si="3"/>
        <v>58</v>
      </c>
      <c r="K13" s="1" t="b">
        <f t="shared" si="4"/>
        <v>0</v>
      </c>
      <c r="L13" s="1">
        <f t="shared" si="5"/>
        <v>1.16</v>
      </c>
      <c r="M13" s="1">
        <f t="shared" si="6"/>
        <v>1.2</v>
      </c>
      <c r="N13" s="292">
        <f t="shared" si="7"/>
        <v>58</v>
      </c>
      <c r="O13" s="1">
        <f t="shared" si="8"/>
        <v>159.2448</v>
      </c>
      <c r="P13" s="292">
        <f t="shared" si="9"/>
        <v>290</v>
      </c>
      <c r="Q13" s="1">
        <f t="shared" si="10"/>
        <v>159.2448</v>
      </c>
      <c r="R13" s="281"/>
      <c r="S13" s="281"/>
      <c r="T13" s="1">
        <f t="shared" si="11"/>
        <v>1</v>
      </c>
      <c r="U13" s="16" t="s">
        <v>2277</v>
      </c>
    </row>
    <row r="14">
      <c r="A14" s="303">
        <v>46268.0</v>
      </c>
      <c r="B14" s="1">
        <f t="shared" si="1"/>
        <v>46268</v>
      </c>
      <c r="C14" s="281">
        <v>84.0</v>
      </c>
      <c r="D14" s="281">
        <v>37.0</v>
      </c>
      <c r="E14" s="1">
        <f t="shared" si="2"/>
        <v>2.27027027</v>
      </c>
      <c r="F14" s="281" t="s">
        <v>1274</v>
      </c>
      <c r="G14" s="282">
        <v>0.3638888888888889</v>
      </c>
      <c r="H14" s="282">
        <v>0.39652777777777776</v>
      </c>
      <c r="I14" s="281"/>
      <c r="J14" s="292">
        <f t="shared" si="3"/>
        <v>47</v>
      </c>
      <c r="K14" s="1" t="b">
        <f t="shared" si="4"/>
        <v>0</v>
      </c>
      <c r="L14" s="1">
        <f t="shared" si="5"/>
        <v>1.25</v>
      </c>
      <c r="M14" s="1">
        <f t="shared" si="6"/>
        <v>1.2</v>
      </c>
      <c r="N14" s="292">
        <f t="shared" si="7"/>
        <v>47</v>
      </c>
      <c r="O14" s="1">
        <f t="shared" si="8"/>
        <v>138.6</v>
      </c>
      <c r="P14" s="292">
        <f t="shared" si="9"/>
        <v>235</v>
      </c>
      <c r="Q14" s="1">
        <f t="shared" si="10"/>
        <v>138.6</v>
      </c>
      <c r="R14" s="281"/>
      <c r="S14" s="281"/>
      <c r="T14" s="1">
        <f t="shared" si="11"/>
        <v>0</v>
      </c>
      <c r="U14" s="16" t="s">
        <v>1217</v>
      </c>
    </row>
    <row r="15">
      <c r="A15" s="291">
        <v>46269.0</v>
      </c>
      <c r="B15" s="1">
        <f t="shared" si="1"/>
        <v>46269</v>
      </c>
      <c r="C15" s="281">
        <v>72.0</v>
      </c>
      <c r="D15" s="281">
        <v>43.0</v>
      </c>
      <c r="E15" s="1">
        <f t="shared" si="2"/>
        <v>1.674418605</v>
      </c>
      <c r="F15" s="281" t="s">
        <v>1274</v>
      </c>
      <c r="G15" s="299">
        <v>0.3151967592592593</v>
      </c>
      <c r="H15" s="299">
        <v>0.3685185185185185</v>
      </c>
      <c r="I15" s="281"/>
      <c r="J15" s="300">
        <f t="shared" si="3"/>
        <v>77</v>
      </c>
      <c r="K15" s="1" t="b">
        <f t="shared" si="4"/>
        <v>0</v>
      </c>
      <c r="L15" s="1">
        <f t="shared" si="5"/>
        <v>1.65</v>
      </c>
      <c r="M15" s="1">
        <f t="shared" si="6"/>
        <v>1.2</v>
      </c>
      <c r="N15" s="300">
        <f t="shared" si="7"/>
        <v>77</v>
      </c>
      <c r="O15" s="1">
        <f t="shared" si="8"/>
        <v>156.816</v>
      </c>
      <c r="P15" s="300">
        <f t="shared" si="9"/>
        <v>385</v>
      </c>
      <c r="Q15" s="1">
        <f t="shared" si="10"/>
        <v>156.816</v>
      </c>
      <c r="R15" s="281"/>
      <c r="S15" s="281"/>
      <c r="T15" s="1">
        <f t="shared" si="11"/>
        <v>1</v>
      </c>
      <c r="V15" s="1" t="s">
        <v>1905</v>
      </c>
      <c r="W15" s="1" t="s">
        <v>2278</v>
      </c>
    </row>
    <row r="16">
      <c r="A16" s="291">
        <v>46269.0</v>
      </c>
      <c r="B16" s="1">
        <f t="shared" si="1"/>
        <v>46269</v>
      </c>
      <c r="C16" s="281">
        <v>239.0</v>
      </c>
      <c r="D16" s="281">
        <v>76.0</v>
      </c>
      <c r="E16" s="1">
        <f t="shared" si="2"/>
        <v>3.144736842</v>
      </c>
      <c r="F16" s="281" t="s">
        <v>1274</v>
      </c>
      <c r="G16" s="299">
        <v>0.3686226851851852</v>
      </c>
      <c r="H16" s="299">
        <v>0.4431481481481481</v>
      </c>
      <c r="I16" s="281"/>
      <c r="J16" s="300">
        <f t="shared" si="3"/>
        <v>107</v>
      </c>
      <c r="K16" s="1" t="b">
        <f t="shared" si="4"/>
        <v>0</v>
      </c>
      <c r="L16" s="1">
        <f t="shared" si="5"/>
        <v>0.95</v>
      </c>
      <c r="M16" s="1">
        <f t="shared" si="6"/>
        <v>1.2</v>
      </c>
      <c r="N16" s="300">
        <f t="shared" si="7"/>
        <v>107</v>
      </c>
      <c r="O16" s="1">
        <f t="shared" si="8"/>
        <v>299.706</v>
      </c>
      <c r="P16" s="300">
        <f t="shared" si="9"/>
        <v>535</v>
      </c>
      <c r="Q16" s="1">
        <f t="shared" si="10"/>
        <v>299.706</v>
      </c>
      <c r="R16" s="281"/>
      <c r="S16" s="281"/>
      <c r="T16" s="1">
        <f t="shared" si="11"/>
        <v>0</v>
      </c>
      <c r="V16" s="1" t="s">
        <v>1218</v>
      </c>
      <c r="W16" s="1" t="s">
        <v>2279</v>
      </c>
    </row>
    <row r="17">
      <c r="A17" s="291">
        <v>46271.0</v>
      </c>
      <c r="B17" s="1">
        <f t="shared" si="1"/>
        <v>46271</v>
      </c>
      <c r="C17" s="281">
        <v>74.0</v>
      </c>
      <c r="D17" s="281">
        <v>34.0</v>
      </c>
      <c r="E17" s="1">
        <f t="shared" si="2"/>
        <v>2.176470588</v>
      </c>
      <c r="F17" s="281" t="s">
        <v>1274</v>
      </c>
      <c r="G17" s="299">
        <v>0.3052662037037037</v>
      </c>
      <c r="H17" s="299">
        <v>0.34215277777777775</v>
      </c>
      <c r="I17" s="281"/>
      <c r="J17" s="300">
        <f t="shared" si="3"/>
        <v>53</v>
      </c>
      <c r="K17" s="1" t="b">
        <f t="shared" si="4"/>
        <v>0</v>
      </c>
      <c r="L17" s="1">
        <f t="shared" si="5"/>
        <v>1.25</v>
      </c>
      <c r="M17" s="1">
        <f t="shared" si="6"/>
        <v>1.2</v>
      </c>
      <c r="N17" s="300">
        <f t="shared" si="7"/>
        <v>53</v>
      </c>
      <c r="O17" s="1">
        <f t="shared" si="8"/>
        <v>122.1</v>
      </c>
      <c r="P17" s="300">
        <f t="shared" si="9"/>
        <v>265</v>
      </c>
      <c r="Q17" s="1">
        <f t="shared" si="10"/>
        <v>122.1</v>
      </c>
      <c r="R17" s="281"/>
      <c r="S17" s="281"/>
      <c r="T17" s="1">
        <f t="shared" si="11"/>
        <v>1</v>
      </c>
      <c r="V17" s="1" t="s">
        <v>1985</v>
      </c>
      <c r="W17" s="1" t="s">
        <v>2280</v>
      </c>
    </row>
    <row r="18">
      <c r="A18" s="291">
        <v>46271.0</v>
      </c>
      <c r="B18" s="1">
        <f t="shared" si="1"/>
        <v>46271</v>
      </c>
      <c r="C18" s="281">
        <v>173.0</v>
      </c>
      <c r="D18" s="281">
        <v>74.0</v>
      </c>
      <c r="E18" s="1">
        <f t="shared" si="2"/>
        <v>2.337837838</v>
      </c>
      <c r="F18" s="281" t="s">
        <v>1274</v>
      </c>
      <c r="G18" s="299">
        <v>0.34219907407407407</v>
      </c>
      <c r="H18" s="299">
        <v>0.40252314814814816</v>
      </c>
      <c r="I18" s="281"/>
      <c r="J18" s="300">
        <f t="shared" si="3"/>
        <v>87</v>
      </c>
      <c r="K18" s="1" t="b">
        <f t="shared" si="4"/>
        <v>0</v>
      </c>
      <c r="L18" s="1">
        <f t="shared" si="5"/>
        <v>1.25</v>
      </c>
      <c r="M18" s="1">
        <f t="shared" si="6"/>
        <v>1.2</v>
      </c>
      <c r="N18" s="300">
        <f t="shared" si="7"/>
        <v>87</v>
      </c>
      <c r="O18" s="1">
        <f t="shared" si="8"/>
        <v>285.45</v>
      </c>
      <c r="P18" s="300">
        <f t="shared" si="9"/>
        <v>435</v>
      </c>
      <c r="Q18" s="1">
        <f t="shared" si="10"/>
        <v>285.45</v>
      </c>
      <c r="R18" s="281"/>
      <c r="S18" s="281"/>
      <c r="T18" s="1">
        <f t="shared" si="11"/>
        <v>0</v>
      </c>
      <c r="V18" s="1" t="s">
        <v>1987</v>
      </c>
      <c r="W18" s="1" t="s">
        <v>2281</v>
      </c>
    </row>
    <row r="19">
      <c r="A19" s="291">
        <v>46271.0</v>
      </c>
      <c r="B19" s="1">
        <f t="shared" si="1"/>
        <v>46271</v>
      </c>
      <c r="C19" s="281">
        <v>222.0</v>
      </c>
      <c r="D19" s="281">
        <v>72.0</v>
      </c>
      <c r="E19" s="1">
        <f t="shared" si="2"/>
        <v>3.083333333</v>
      </c>
      <c r="F19" s="281" t="s">
        <v>1238</v>
      </c>
      <c r="G19" s="299">
        <v>0.4321990740740741</v>
      </c>
      <c r="H19" s="299">
        <v>0.4694675925925926</v>
      </c>
      <c r="I19" s="281"/>
      <c r="J19" s="300">
        <f t="shared" si="3"/>
        <v>54</v>
      </c>
      <c r="K19" s="1" t="b">
        <f t="shared" si="4"/>
        <v>0</v>
      </c>
      <c r="L19" s="1">
        <f t="shared" si="5"/>
        <v>1.05</v>
      </c>
      <c r="M19" s="1">
        <f t="shared" si="6"/>
        <v>1.2</v>
      </c>
      <c r="N19" s="300">
        <f t="shared" si="7"/>
        <v>54</v>
      </c>
      <c r="O19" s="1">
        <f t="shared" si="8"/>
        <v>307.692</v>
      </c>
      <c r="P19" s="300">
        <f t="shared" si="9"/>
        <v>270</v>
      </c>
      <c r="Q19" s="1">
        <f t="shared" si="10"/>
        <v>270</v>
      </c>
      <c r="R19" s="281"/>
      <c r="S19" s="281"/>
      <c r="T19" s="1">
        <f t="shared" si="11"/>
        <v>0</v>
      </c>
      <c r="V19" s="1" t="s">
        <v>1987</v>
      </c>
      <c r="W19" s="305" t="s">
        <v>2282</v>
      </c>
      <c r="X19" s="305"/>
      <c r="Y19" s="305"/>
      <c r="Z19" s="305"/>
    </row>
    <row r="20">
      <c r="A20" s="291">
        <v>46272.0</v>
      </c>
      <c r="B20" s="1">
        <f t="shared" si="1"/>
        <v>46272</v>
      </c>
      <c r="C20" s="281">
        <v>284.0</v>
      </c>
      <c r="D20" s="281">
        <v>106.0</v>
      </c>
      <c r="E20" s="1">
        <f t="shared" si="2"/>
        <v>2.679245283</v>
      </c>
      <c r="F20" s="281" t="s">
        <v>1274</v>
      </c>
      <c r="G20" s="299">
        <v>0.31953703703703706</v>
      </c>
      <c r="H20" s="299">
        <v>0.42596064814814816</v>
      </c>
      <c r="I20" s="281"/>
      <c r="J20" s="300">
        <f t="shared" si="3"/>
        <v>153</v>
      </c>
      <c r="K20" s="1" t="b">
        <f t="shared" si="4"/>
        <v>0</v>
      </c>
      <c r="L20" s="1">
        <f t="shared" si="5"/>
        <v>1.16</v>
      </c>
      <c r="M20" s="1">
        <f t="shared" si="6"/>
        <v>1.2</v>
      </c>
      <c r="N20" s="300">
        <f t="shared" si="7"/>
        <v>153</v>
      </c>
      <c r="O20" s="1">
        <f t="shared" si="8"/>
        <v>434.8608</v>
      </c>
      <c r="P20" s="300">
        <f t="shared" si="9"/>
        <v>765</v>
      </c>
      <c r="Q20" s="1">
        <f t="shared" si="10"/>
        <v>434.8608</v>
      </c>
      <c r="R20" s="281"/>
      <c r="S20" s="281"/>
      <c r="T20" s="1">
        <f t="shared" si="11"/>
        <v>1</v>
      </c>
      <c r="V20" s="1" t="s">
        <v>955</v>
      </c>
      <c r="W20" s="1" t="s">
        <v>2283</v>
      </c>
    </row>
    <row r="21" ht="15.75" customHeight="1">
      <c r="A21" s="291">
        <v>46272.0</v>
      </c>
      <c r="B21" s="1">
        <f t="shared" si="1"/>
        <v>46272</v>
      </c>
      <c r="C21" s="281">
        <v>4.0</v>
      </c>
      <c r="D21" s="281">
        <v>4.0</v>
      </c>
      <c r="E21" s="1">
        <f t="shared" si="2"/>
        <v>1</v>
      </c>
      <c r="F21" s="281" t="s">
        <v>1274</v>
      </c>
      <c r="G21" s="299">
        <v>0.3097916666666667</v>
      </c>
      <c r="H21" s="299">
        <v>0.31940972222222225</v>
      </c>
      <c r="I21" s="281"/>
      <c r="J21" s="300">
        <f t="shared" si="3"/>
        <v>14</v>
      </c>
      <c r="K21" s="1" t="b">
        <f t="shared" si="4"/>
        <v>1</v>
      </c>
      <c r="L21" s="1">
        <f t="shared" si="5"/>
        <v>1</v>
      </c>
      <c r="M21" s="1">
        <f t="shared" si="6"/>
        <v>1.2</v>
      </c>
      <c r="N21" s="300">
        <f t="shared" si="7"/>
        <v>15</v>
      </c>
      <c r="O21" s="1">
        <f t="shared" si="8"/>
        <v>5.28</v>
      </c>
      <c r="P21" s="300">
        <f t="shared" si="9"/>
        <v>75</v>
      </c>
      <c r="Q21" s="1">
        <f t="shared" si="10"/>
        <v>5.28</v>
      </c>
      <c r="R21" s="281"/>
      <c r="S21" s="281"/>
      <c r="T21" s="1">
        <f t="shared" si="11"/>
        <v>0</v>
      </c>
      <c r="V21" s="1" t="s">
        <v>1990</v>
      </c>
      <c r="W21" s="1" t="s">
        <v>2284</v>
      </c>
    </row>
    <row r="22" ht="15.75" customHeight="1">
      <c r="A22" s="291">
        <v>46273.0</v>
      </c>
      <c r="B22" s="1">
        <f t="shared" si="1"/>
        <v>46273</v>
      </c>
      <c r="C22" s="281">
        <v>71.0</v>
      </c>
      <c r="D22" s="281">
        <v>39.0</v>
      </c>
      <c r="E22" s="1">
        <f t="shared" si="2"/>
        <v>1.820512821</v>
      </c>
      <c r="F22" s="281" t="s">
        <v>1238</v>
      </c>
      <c r="G22" s="299">
        <v>0.30332175925925925</v>
      </c>
      <c r="H22" s="299">
        <v>0.3373148148148148</v>
      </c>
      <c r="I22" s="281"/>
      <c r="J22" s="300">
        <f t="shared" si="3"/>
        <v>49</v>
      </c>
      <c r="K22" s="1" t="b">
        <f t="shared" si="4"/>
        <v>0</v>
      </c>
      <c r="L22" s="1">
        <f t="shared" si="5"/>
        <v>1.65</v>
      </c>
      <c r="M22" s="1">
        <f t="shared" si="6"/>
        <v>1.2</v>
      </c>
      <c r="N22" s="300">
        <f t="shared" si="7"/>
        <v>49</v>
      </c>
      <c r="O22" s="1">
        <f t="shared" si="8"/>
        <v>154.638</v>
      </c>
      <c r="P22" s="300">
        <f t="shared" si="9"/>
        <v>245</v>
      </c>
      <c r="Q22" s="1">
        <f t="shared" si="10"/>
        <v>154.638</v>
      </c>
      <c r="R22" s="281"/>
      <c r="S22" s="281"/>
      <c r="T22" s="1">
        <f t="shared" si="11"/>
        <v>1</v>
      </c>
      <c r="V22" s="1" t="s">
        <v>1787</v>
      </c>
      <c r="W22" s="1" t="s">
        <v>2285</v>
      </c>
    </row>
    <row r="23" ht="15.75" customHeight="1">
      <c r="A23" s="291">
        <v>46273.0</v>
      </c>
      <c r="B23" s="1">
        <f t="shared" si="1"/>
        <v>46273</v>
      </c>
      <c r="C23" s="281">
        <v>230.0</v>
      </c>
      <c r="D23" s="281">
        <v>116.0</v>
      </c>
      <c r="E23" s="1">
        <f t="shared" si="2"/>
        <v>1.982758621</v>
      </c>
      <c r="F23" s="281" t="s">
        <v>1238</v>
      </c>
      <c r="G23" s="299">
        <v>0.3374537037037037</v>
      </c>
      <c r="H23" s="299">
        <v>0.4137037037037037</v>
      </c>
      <c r="I23" s="281"/>
      <c r="J23" s="300">
        <f t="shared" si="3"/>
        <v>110</v>
      </c>
      <c r="K23" s="1" t="b">
        <f t="shared" si="4"/>
        <v>0</v>
      </c>
      <c r="L23" s="1">
        <f t="shared" si="5"/>
        <v>1.25</v>
      </c>
      <c r="M23" s="1">
        <f t="shared" si="6"/>
        <v>1.2</v>
      </c>
      <c r="N23" s="300">
        <f t="shared" si="7"/>
        <v>110</v>
      </c>
      <c r="O23" s="1">
        <f t="shared" si="8"/>
        <v>379.5</v>
      </c>
      <c r="P23" s="300">
        <f t="shared" si="9"/>
        <v>550</v>
      </c>
      <c r="Q23" s="1">
        <f t="shared" si="10"/>
        <v>379.5</v>
      </c>
      <c r="R23" s="281"/>
      <c r="S23" s="281"/>
      <c r="T23" s="1">
        <f t="shared" si="11"/>
        <v>0</v>
      </c>
      <c r="V23" s="1" t="s">
        <v>827</v>
      </c>
      <c r="W23" s="1" t="s">
        <v>2286</v>
      </c>
    </row>
    <row r="24" ht="15.75" customHeight="1">
      <c r="A24" s="291">
        <v>46273.0</v>
      </c>
      <c r="B24" s="1">
        <f t="shared" si="1"/>
        <v>46273</v>
      </c>
      <c r="C24" s="281">
        <v>52.0</v>
      </c>
      <c r="D24" s="281">
        <v>19.0</v>
      </c>
      <c r="E24" s="1">
        <f t="shared" si="2"/>
        <v>2.736842105</v>
      </c>
      <c r="F24" s="281" t="s">
        <v>1238</v>
      </c>
      <c r="G24" s="299">
        <v>0.41625</v>
      </c>
      <c r="H24" s="299">
        <v>0.4300231481481481</v>
      </c>
      <c r="I24" s="281"/>
      <c r="J24" s="300">
        <f t="shared" si="3"/>
        <v>20</v>
      </c>
      <c r="K24" s="1" t="b">
        <f t="shared" si="4"/>
        <v>0</v>
      </c>
      <c r="L24" s="1">
        <f t="shared" si="5"/>
        <v>1.16</v>
      </c>
      <c r="M24" s="1">
        <f t="shared" si="6"/>
        <v>1.2</v>
      </c>
      <c r="N24" s="300">
        <f t="shared" si="7"/>
        <v>20</v>
      </c>
      <c r="O24" s="1">
        <f t="shared" si="8"/>
        <v>79.6224</v>
      </c>
      <c r="P24" s="300">
        <f t="shared" si="9"/>
        <v>100</v>
      </c>
      <c r="Q24" s="1">
        <f t="shared" si="10"/>
        <v>79.6224</v>
      </c>
      <c r="R24" s="281"/>
      <c r="S24" s="281"/>
      <c r="T24" s="1">
        <f t="shared" si="11"/>
        <v>0</v>
      </c>
      <c r="V24" s="1" t="s">
        <v>827</v>
      </c>
      <c r="W24" s="1" t="s">
        <v>2287</v>
      </c>
    </row>
    <row r="25" ht="15.75" customHeight="1">
      <c r="A25" s="291">
        <v>46274.0</v>
      </c>
      <c r="B25" s="1">
        <f t="shared" si="1"/>
        <v>46274</v>
      </c>
      <c r="C25" s="281">
        <v>249.0</v>
      </c>
      <c r="D25" s="281">
        <v>70.0</v>
      </c>
      <c r="E25" s="1">
        <f t="shared" si="2"/>
        <v>3.557142857</v>
      </c>
      <c r="F25" s="281" t="s">
        <v>1238</v>
      </c>
      <c r="G25" s="299">
        <v>0.3070833333333333</v>
      </c>
      <c r="H25" s="299">
        <v>0.3948726851851852</v>
      </c>
      <c r="I25" s="281"/>
      <c r="J25" s="300">
        <f t="shared" si="3"/>
        <v>126</v>
      </c>
      <c r="K25" s="1" t="b">
        <f t="shared" si="4"/>
        <v>0</v>
      </c>
      <c r="L25" s="1">
        <f t="shared" si="5"/>
        <v>0.82</v>
      </c>
      <c r="M25" s="1">
        <f t="shared" si="6"/>
        <v>1.2</v>
      </c>
      <c r="N25" s="300">
        <f t="shared" si="7"/>
        <v>126</v>
      </c>
      <c r="O25" s="1">
        <f t="shared" si="8"/>
        <v>269.5176</v>
      </c>
      <c r="P25" s="300">
        <f t="shared" si="9"/>
        <v>630</v>
      </c>
      <c r="Q25" s="1">
        <f t="shared" si="10"/>
        <v>269.5176</v>
      </c>
      <c r="R25" s="281">
        <v>2.0</v>
      </c>
      <c r="S25" s="281" t="s">
        <v>2288</v>
      </c>
      <c r="T25" s="1">
        <f t="shared" si="11"/>
        <v>1</v>
      </c>
      <c r="V25" s="1" t="s">
        <v>1100</v>
      </c>
      <c r="W25" s="1" t="s">
        <v>2289</v>
      </c>
    </row>
    <row r="26" ht="15.75" customHeight="1">
      <c r="A26" s="291">
        <v>46274.0</v>
      </c>
      <c r="B26" s="1">
        <f t="shared" si="1"/>
        <v>46274</v>
      </c>
      <c r="C26" s="281">
        <v>142.0</v>
      </c>
      <c r="D26" s="281">
        <v>57.0</v>
      </c>
      <c r="E26" s="1">
        <f t="shared" si="2"/>
        <v>2.49122807</v>
      </c>
      <c r="F26" s="281" t="s">
        <v>1238</v>
      </c>
      <c r="G26" s="299">
        <v>0.4</v>
      </c>
      <c r="H26" s="299">
        <v>0.44667824074074075</v>
      </c>
      <c r="I26" s="281"/>
      <c r="J26" s="300">
        <f t="shared" si="3"/>
        <v>67</v>
      </c>
      <c r="K26" s="1" t="b">
        <f t="shared" si="4"/>
        <v>0</v>
      </c>
      <c r="L26" s="1">
        <f t="shared" si="5"/>
        <v>1.16</v>
      </c>
      <c r="M26" s="1">
        <f t="shared" si="6"/>
        <v>1.2</v>
      </c>
      <c r="N26" s="300">
        <f t="shared" si="7"/>
        <v>67</v>
      </c>
      <c r="O26" s="1">
        <f t="shared" si="8"/>
        <v>217.4304</v>
      </c>
      <c r="P26" s="300">
        <f t="shared" si="9"/>
        <v>335</v>
      </c>
      <c r="Q26" s="1">
        <f t="shared" si="10"/>
        <v>217.4304</v>
      </c>
      <c r="R26" s="281"/>
      <c r="S26" s="281"/>
      <c r="T26" s="1">
        <f t="shared" si="11"/>
        <v>0</v>
      </c>
      <c r="V26" s="1" t="s">
        <v>1103</v>
      </c>
      <c r="W26" s="1" t="s">
        <v>2290</v>
      </c>
    </row>
    <row r="27" ht="15.75" customHeight="1">
      <c r="A27" s="291">
        <v>46275.0</v>
      </c>
      <c r="B27" s="1">
        <f t="shared" si="1"/>
        <v>46275</v>
      </c>
      <c r="C27" s="281">
        <v>60.0</v>
      </c>
      <c r="D27" s="281">
        <v>41.0</v>
      </c>
      <c r="E27" s="1">
        <f t="shared" si="2"/>
        <v>1.463414634</v>
      </c>
      <c r="F27" s="281" t="s">
        <v>1274</v>
      </c>
      <c r="G27" s="299">
        <v>0.4013773148148148</v>
      </c>
      <c r="H27" s="299">
        <v>0.43944444444444447</v>
      </c>
      <c r="I27" s="281"/>
      <c r="J27" s="300">
        <f t="shared" si="3"/>
        <v>55</v>
      </c>
      <c r="K27" s="1" t="b">
        <f t="shared" si="4"/>
        <v>0</v>
      </c>
      <c r="L27" s="1">
        <f t="shared" si="5"/>
        <v>1.65</v>
      </c>
      <c r="M27" s="1">
        <f t="shared" si="6"/>
        <v>1.2</v>
      </c>
      <c r="N27" s="300">
        <f t="shared" si="7"/>
        <v>55</v>
      </c>
      <c r="O27" s="1">
        <f t="shared" si="8"/>
        <v>130.68</v>
      </c>
      <c r="P27" s="300">
        <f t="shared" si="9"/>
        <v>275</v>
      </c>
      <c r="Q27" s="1">
        <f t="shared" si="10"/>
        <v>130.68</v>
      </c>
      <c r="R27" s="281"/>
      <c r="S27" s="281"/>
      <c r="T27" s="1">
        <f t="shared" si="11"/>
        <v>1</v>
      </c>
      <c r="V27" s="1" t="s">
        <v>832</v>
      </c>
      <c r="W27" s="1" t="s">
        <v>2291</v>
      </c>
    </row>
    <row r="28" ht="15.75" customHeight="1">
      <c r="A28" s="291">
        <v>46275.0</v>
      </c>
      <c r="B28" s="1">
        <f t="shared" si="1"/>
        <v>46275</v>
      </c>
      <c r="C28" s="281">
        <v>118.0</v>
      </c>
      <c r="D28" s="281">
        <v>86.0</v>
      </c>
      <c r="E28" s="1">
        <f t="shared" si="2"/>
        <v>1.372093023</v>
      </c>
      <c r="F28" s="281" t="s">
        <v>1274</v>
      </c>
      <c r="G28" s="299">
        <v>0.3088078703703704</v>
      </c>
      <c r="H28" s="299">
        <v>0.3993287037037037</v>
      </c>
      <c r="I28" s="281"/>
      <c r="J28" s="300">
        <f t="shared" si="3"/>
        <v>130</v>
      </c>
      <c r="K28" s="1" t="b">
        <f t="shared" si="4"/>
        <v>0</v>
      </c>
      <c r="L28" s="1">
        <f t="shared" si="5"/>
        <v>1.65</v>
      </c>
      <c r="M28" s="1">
        <f t="shared" si="6"/>
        <v>1.2</v>
      </c>
      <c r="N28" s="300">
        <f t="shared" si="7"/>
        <v>130</v>
      </c>
      <c r="O28" s="1">
        <f t="shared" si="8"/>
        <v>257.004</v>
      </c>
      <c r="P28" s="300">
        <f t="shared" si="9"/>
        <v>650</v>
      </c>
      <c r="Q28" s="1">
        <f t="shared" si="10"/>
        <v>257.004</v>
      </c>
      <c r="R28" s="281"/>
      <c r="S28" s="281"/>
      <c r="T28" s="1">
        <f t="shared" si="11"/>
        <v>0</v>
      </c>
      <c r="V28" s="1" t="s">
        <v>834</v>
      </c>
      <c r="W28" s="1" t="s">
        <v>2293</v>
      </c>
    </row>
    <row r="29" ht="15.75" customHeight="1">
      <c r="A29" s="291">
        <v>46276.0</v>
      </c>
      <c r="B29" s="1">
        <f t="shared" si="1"/>
        <v>46276</v>
      </c>
      <c r="C29" s="281">
        <v>106.0</v>
      </c>
      <c r="D29" s="281">
        <v>60.0</v>
      </c>
      <c r="E29" s="1">
        <f t="shared" si="2"/>
        <v>1.766666667</v>
      </c>
      <c r="F29" s="281" t="s">
        <v>1238</v>
      </c>
      <c r="G29" s="299">
        <v>0.30365740740740743</v>
      </c>
      <c r="H29" s="299">
        <v>0.3519907407407407</v>
      </c>
      <c r="I29" s="281"/>
      <c r="J29" s="300">
        <f t="shared" si="3"/>
        <v>70</v>
      </c>
      <c r="K29" s="1" t="b">
        <f t="shared" si="4"/>
        <v>0</v>
      </c>
      <c r="L29" s="1">
        <f t="shared" si="5"/>
        <v>1.65</v>
      </c>
      <c r="M29" s="1">
        <f t="shared" si="6"/>
        <v>1.2</v>
      </c>
      <c r="N29" s="300">
        <f t="shared" si="7"/>
        <v>70</v>
      </c>
      <c r="O29" s="1">
        <f t="shared" si="8"/>
        <v>230.868</v>
      </c>
      <c r="P29" s="300">
        <f t="shared" si="9"/>
        <v>350</v>
      </c>
      <c r="Q29" s="1">
        <f t="shared" si="10"/>
        <v>230.868</v>
      </c>
      <c r="R29" s="281"/>
      <c r="S29" s="281"/>
      <c r="T29" s="1">
        <f t="shared" si="11"/>
        <v>1</v>
      </c>
      <c r="V29" s="1" t="s">
        <v>1113</v>
      </c>
      <c r="W29" s="1" t="s">
        <v>2294</v>
      </c>
    </row>
    <row r="30" ht="15.75" customHeight="1">
      <c r="A30" s="291">
        <v>46276.0</v>
      </c>
      <c r="B30" s="1">
        <f t="shared" si="1"/>
        <v>46276</v>
      </c>
      <c r="C30" s="281">
        <v>148.0</v>
      </c>
      <c r="D30" s="281">
        <v>89.0</v>
      </c>
      <c r="E30" s="1">
        <f t="shared" si="2"/>
        <v>1.662921348</v>
      </c>
      <c r="F30" s="281" t="s">
        <v>1238</v>
      </c>
      <c r="G30" s="299">
        <v>0.35225694444444444</v>
      </c>
      <c r="H30" s="299">
        <v>0.40556712962962965</v>
      </c>
      <c r="I30" s="281"/>
      <c r="J30" s="300">
        <f t="shared" si="3"/>
        <v>77</v>
      </c>
      <c r="K30" s="1" t="b">
        <f t="shared" si="4"/>
        <v>0</v>
      </c>
      <c r="L30" s="1">
        <f t="shared" si="5"/>
        <v>1.65</v>
      </c>
      <c r="M30" s="1">
        <f t="shared" si="6"/>
        <v>1.2</v>
      </c>
      <c r="N30" s="300">
        <f t="shared" si="7"/>
        <v>77</v>
      </c>
      <c r="O30" s="1">
        <f t="shared" si="8"/>
        <v>322.344</v>
      </c>
      <c r="P30" s="300">
        <f t="shared" si="9"/>
        <v>385</v>
      </c>
      <c r="Q30" s="1">
        <f t="shared" si="10"/>
        <v>322.344</v>
      </c>
      <c r="R30" s="281"/>
      <c r="S30" s="281"/>
      <c r="T30" s="1">
        <f t="shared" si="11"/>
        <v>0</v>
      </c>
      <c r="V30" s="1" t="s">
        <v>839</v>
      </c>
      <c r="W30" s="1" t="s">
        <v>2295</v>
      </c>
    </row>
    <row r="31" ht="15.75" customHeight="1">
      <c r="A31" s="291">
        <v>46278.0</v>
      </c>
      <c r="B31" s="1">
        <f t="shared" si="1"/>
        <v>46278</v>
      </c>
      <c r="C31" s="281">
        <v>69.0</v>
      </c>
      <c r="D31" s="281">
        <v>24.0</v>
      </c>
      <c r="E31" s="1">
        <f t="shared" si="2"/>
        <v>2.875</v>
      </c>
      <c r="F31" s="281" t="s">
        <v>1238</v>
      </c>
      <c r="G31" s="299">
        <v>0.30113425925925924</v>
      </c>
      <c r="H31" s="299">
        <v>0.3342013888888889</v>
      </c>
      <c r="I31" s="281"/>
      <c r="J31" s="300">
        <f t="shared" si="3"/>
        <v>48</v>
      </c>
      <c r="K31" s="1" t="b">
        <f t="shared" si="4"/>
        <v>0</v>
      </c>
      <c r="L31" s="1">
        <f t="shared" si="5"/>
        <v>1.05</v>
      </c>
      <c r="M31" s="1">
        <f t="shared" si="6"/>
        <v>1.2</v>
      </c>
      <c r="N31" s="300">
        <f t="shared" si="7"/>
        <v>48</v>
      </c>
      <c r="O31" s="1">
        <f t="shared" si="8"/>
        <v>95.634</v>
      </c>
      <c r="P31" s="300">
        <f t="shared" si="9"/>
        <v>240</v>
      </c>
      <c r="Q31" s="1">
        <f t="shared" si="10"/>
        <v>95.634</v>
      </c>
      <c r="R31" s="281">
        <v>2.0</v>
      </c>
      <c r="S31" s="281" t="s">
        <v>2296</v>
      </c>
      <c r="T31" s="1">
        <f t="shared" si="11"/>
        <v>1</v>
      </c>
      <c r="V31" s="1" t="s">
        <v>1117</v>
      </c>
      <c r="W31" s="1" t="s">
        <v>2297</v>
      </c>
    </row>
    <row r="32" ht="15.75" customHeight="1">
      <c r="A32" s="291">
        <v>46278.0</v>
      </c>
      <c r="B32" s="1">
        <f t="shared" si="1"/>
        <v>46278</v>
      </c>
      <c r="C32" s="281">
        <v>357.0</v>
      </c>
      <c r="D32" s="281">
        <v>116.0</v>
      </c>
      <c r="E32" s="1">
        <f t="shared" si="2"/>
        <v>3.077586207</v>
      </c>
      <c r="F32" s="281" t="s">
        <v>1238</v>
      </c>
      <c r="G32" s="299">
        <v>0.34127314814814813</v>
      </c>
      <c r="H32" s="299">
        <v>0.44763888888888886</v>
      </c>
      <c r="I32" s="281"/>
      <c r="J32" s="300">
        <f t="shared" si="3"/>
        <v>153</v>
      </c>
      <c r="K32" s="1" t="b">
        <f t="shared" si="4"/>
        <v>0</v>
      </c>
      <c r="L32" s="1">
        <f t="shared" si="5"/>
        <v>1.05</v>
      </c>
      <c r="M32" s="1">
        <f t="shared" si="6"/>
        <v>1.2</v>
      </c>
      <c r="N32" s="300">
        <f t="shared" si="7"/>
        <v>153</v>
      </c>
      <c r="O32" s="1">
        <f t="shared" si="8"/>
        <v>494.802</v>
      </c>
      <c r="P32" s="300">
        <f t="shared" si="9"/>
        <v>765</v>
      </c>
      <c r="Q32" s="1">
        <f t="shared" si="10"/>
        <v>494.802</v>
      </c>
      <c r="R32" s="281">
        <v>1.0</v>
      </c>
      <c r="S32" s="281" t="s">
        <v>2298</v>
      </c>
      <c r="T32" s="1">
        <f t="shared" si="11"/>
        <v>0</v>
      </c>
      <c r="V32" s="1" t="s">
        <v>845</v>
      </c>
      <c r="W32" s="1" t="s">
        <v>2299</v>
      </c>
    </row>
    <row r="33" ht="15.75" customHeight="1">
      <c r="A33" s="291">
        <v>46279.0</v>
      </c>
      <c r="B33" s="1">
        <f t="shared" si="1"/>
        <v>46279</v>
      </c>
      <c r="C33" s="281">
        <v>116.0</v>
      </c>
      <c r="D33" s="281">
        <v>57.0</v>
      </c>
      <c r="E33" s="1">
        <f t="shared" si="2"/>
        <v>2.035087719</v>
      </c>
      <c r="F33" s="281" t="s">
        <v>1238</v>
      </c>
      <c r="G33" s="299">
        <v>0.30972222222222223</v>
      </c>
      <c r="H33" s="299">
        <v>0.35966435185185186</v>
      </c>
      <c r="I33" s="281"/>
      <c r="J33" s="300">
        <f t="shared" si="3"/>
        <v>72</v>
      </c>
      <c r="K33" s="1" t="b">
        <f t="shared" si="4"/>
        <v>0</v>
      </c>
      <c r="L33" s="1">
        <f t="shared" si="5"/>
        <v>1.25</v>
      </c>
      <c r="M33" s="1">
        <f t="shared" si="6"/>
        <v>1.2</v>
      </c>
      <c r="N33" s="300">
        <f t="shared" si="7"/>
        <v>72</v>
      </c>
      <c r="O33" s="1">
        <f t="shared" si="8"/>
        <v>191.4</v>
      </c>
      <c r="P33" s="300">
        <f t="shared" si="9"/>
        <v>360</v>
      </c>
      <c r="Q33" s="1">
        <f t="shared" si="10"/>
        <v>191.4</v>
      </c>
      <c r="R33" s="281"/>
      <c r="S33" s="281"/>
      <c r="T33" s="1">
        <f t="shared" si="11"/>
        <v>1</v>
      </c>
      <c r="V33" s="1" t="s">
        <v>851</v>
      </c>
      <c r="W33" s="1" t="s">
        <v>2300</v>
      </c>
    </row>
    <row r="34" ht="15.75" customHeight="1">
      <c r="A34" s="291">
        <v>46279.0</v>
      </c>
      <c r="B34" s="1">
        <f t="shared" si="1"/>
        <v>46279</v>
      </c>
      <c r="C34" s="281">
        <v>94.0</v>
      </c>
      <c r="D34" s="281">
        <v>59.0</v>
      </c>
      <c r="E34" s="1">
        <f t="shared" si="2"/>
        <v>1.593220339</v>
      </c>
      <c r="F34" s="281" t="s">
        <v>1238</v>
      </c>
      <c r="G34" s="299">
        <v>0.3867361111111111</v>
      </c>
      <c r="H34" s="299">
        <v>0.4312962962962963</v>
      </c>
      <c r="I34" s="281"/>
      <c r="J34" s="300">
        <f t="shared" si="3"/>
        <v>64</v>
      </c>
      <c r="K34" s="1" t="b">
        <f t="shared" si="4"/>
        <v>0</v>
      </c>
      <c r="L34" s="1">
        <f t="shared" si="5"/>
        <v>1.65</v>
      </c>
      <c r="M34" s="1">
        <f t="shared" si="6"/>
        <v>1.2</v>
      </c>
      <c r="N34" s="300">
        <f t="shared" si="7"/>
        <v>64</v>
      </c>
      <c r="O34" s="1">
        <f t="shared" si="8"/>
        <v>204.732</v>
      </c>
      <c r="P34" s="300">
        <f t="shared" si="9"/>
        <v>320</v>
      </c>
      <c r="Q34" s="1">
        <f t="shared" si="10"/>
        <v>204.732</v>
      </c>
      <c r="R34" s="281"/>
      <c r="S34" s="281"/>
      <c r="T34" s="1">
        <f t="shared" si="11"/>
        <v>0</v>
      </c>
      <c r="V34" s="1" t="s">
        <v>854</v>
      </c>
      <c r="W34" s="1" t="s">
        <v>2302</v>
      </c>
    </row>
    <row r="35" ht="15.75" customHeight="1">
      <c r="A35" s="291">
        <v>46279.0</v>
      </c>
      <c r="B35" s="1">
        <f t="shared" si="1"/>
        <v>46279</v>
      </c>
      <c r="C35" s="281">
        <v>41.0</v>
      </c>
      <c r="D35" s="281">
        <v>25.0</v>
      </c>
      <c r="E35" s="1">
        <f t="shared" si="2"/>
        <v>1.64</v>
      </c>
      <c r="F35" s="281" t="s">
        <v>1274</v>
      </c>
      <c r="G35" s="299">
        <v>0.3649189814814815</v>
      </c>
      <c r="H35" s="299">
        <v>0.3867013888888889</v>
      </c>
      <c r="I35" s="281"/>
      <c r="J35" s="300">
        <f t="shared" si="3"/>
        <v>31</v>
      </c>
      <c r="K35" s="1" t="b">
        <f t="shared" si="4"/>
        <v>0</v>
      </c>
      <c r="L35" s="1">
        <f t="shared" si="5"/>
        <v>1.65</v>
      </c>
      <c r="M35" s="1">
        <f t="shared" si="6"/>
        <v>1.2</v>
      </c>
      <c r="N35" s="300">
        <f t="shared" si="7"/>
        <v>31</v>
      </c>
      <c r="O35" s="1">
        <f t="shared" si="8"/>
        <v>89.298</v>
      </c>
      <c r="P35" s="300">
        <f t="shared" si="9"/>
        <v>155</v>
      </c>
      <c r="Q35" s="1">
        <f t="shared" si="10"/>
        <v>89.298</v>
      </c>
      <c r="R35" s="281"/>
      <c r="S35" s="281"/>
      <c r="T35" s="1">
        <f t="shared" si="11"/>
        <v>0</v>
      </c>
      <c r="V35" s="1" t="s">
        <v>992</v>
      </c>
      <c r="W35" s="1" t="s">
        <v>2303</v>
      </c>
    </row>
    <row r="36" ht="15.75" customHeight="1">
      <c r="A36" s="291">
        <v>46280.0</v>
      </c>
      <c r="B36" s="1">
        <f t="shared" si="1"/>
        <v>46280</v>
      </c>
      <c r="C36" s="281">
        <v>30.0</v>
      </c>
      <c r="D36" s="281">
        <v>21.0</v>
      </c>
      <c r="E36" s="1">
        <f t="shared" si="2"/>
        <v>1.428571429</v>
      </c>
      <c r="F36" s="281" t="s">
        <v>1238</v>
      </c>
      <c r="G36" s="299">
        <v>0.30040509259259257</v>
      </c>
      <c r="H36" s="299">
        <v>0.32284722222222223</v>
      </c>
      <c r="I36" s="281"/>
      <c r="J36" s="300">
        <f t="shared" si="3"/>
        <v>32</v>
      </c>
      <c r="K36" s="1" t="b">
        <f t="shared" si="4"/>
        <v>0</v>
      </c>
      <c r="L36" s="1">
        <f t="shared" si="5"/>
        <v>1.65</v>
      </c>
      <c r="M36" s="1">
        <f t="shared" si="6"/>
        <v>1.2</v>
      </c>
      <c r="N36" s="300">
        <f t="shared" si="7"/>
        <v>32</v>
      </c>
      <c r="O36" s="1">
        <f t="shared" si="8"/>
        <v>65.34</v>
      </c>
      <c r="P36" s="300">
        <f t="shared" si="9"/>
        <v>160</v>
      </c>
      <c r="Q36" s="1">
        <f t="shared" si="10"/>
        <v>65.34</v>
      </c>
      <c r="R36" s="281">
        <v>1.0</v>
      </c>
      <c r="S36" s="281" t="s">
        <v>2304</v>
      </c>
      <c r="T36" s="1">
        <f t="shared" si="11"/>
        <v>1</v>
      </c>
      <c r="V36" s="1" t="s">
        <v>861</v>
      </c>
      <c r="W36" s="1" t="s">
        <v>2305</v>
      </c>
    </row>
    <row r="37" ht="15.75" customHeight="1">
      <c r="A37" s="291">
        <v>46280.0</v>
      </c>
      <c r="B37" s="1">
        <f t="shared" si="1"/>
        <v>46280</v>
      </c>
      <c r="C37" s="281">
        <v>71.0</v>
      </c>
      <c r="D37" s="281">
        <v>40.0</v>
      </c>
      <c r="E37" s="1">
        <f t="shared" si="2"/>
        <v>1.775</v>
      </c>
      <c r="F37" s="281"/>
      <c r="G37" s="299">
        <v>0.32555555555555554</v>
      </c>
      <c r="H37" s="299">
        <v>0.3844328703703704</v>
      </c>
      <c r="I37" s="281"/>
      <c r="J37" s="300">
        <f t="shared" si="3"/>
        <v>85</v>
      </c>
      <c r="K37" s="1" t="b">
        <f t="shared" si="4"/>
        <v>0</v>
      </c>
      <c r="L37" s="1">
        <f t="shared" si="5"/>
        <v>1.65</v>
      </c>
      <c r="M37" s="1">
        <f t="shared" si="6"/>
        <v>1</v>
      </c>
      <c r="N37" s="300">
        <f t="shared" si="7"/>
        <v>85</v>
      </c>
      <c r="O37" s="1">
        <f t="shared" si="8"/>
        <v>128.865</v>
      </c>
      <c r="P37" s="300">
        <f t="shared" si="9"/>
        <v>425</v>
      </c>
      <c r="Q37" s="1">
        <f t="shared" si="10"/>
        <v>128.865</v>
      </c>
      <c r="R37" s="281"/>
      <c r="S37" s="281"/>
      <c r="T37" s="1">
        <f t="shared" si="11"/>
        <v>0</v>
      </c>
      <c r="V37" s="1" t="s">
        <v>861</v>
      </c>
      <c r="W37" s="1" t="s">
        <v>2307</v>
      </c>
    </row>
    <row r="38" ht="15.75" customHeight="1">
      <c r="A38" s="291">
        <v>46280.0</v>
      </c>
      <c r="B38" s="1">
        <f t="shared" si="1"/>
        <v>46280</v>
      </c>
      <c r="C38" s="281">
        <v>38.0</v>
      </c>
      <c r="D38" s="281">
        <v>29.0</v>
      </c>
      <c r="E38" s="1">
        <f t="shared" si="2"/>
        <v>1.310344828</v>
      </c>
      <c r="F38" s="281" t="s">
        <v>1238</v>
      </c>
      <c r="G38" s="299">
        <v>0.40001157407407406</v>
      </c>
      <c r="H38" s="299">
        <v>0.4211226851851852</v>
      </c>
      <c r="I38" s="281"/>
      <c r="J38" s="300">
        <f t="shared" si="3"/>
        <v>30</v>
      </c>
      <c r="K38" s="1" t="b">
        <f t="shared" si="4"/>
        <v>0</v>
      </c>
      <c r="L38" s="1">
        <f t="shared" si="5"/>
        <v>1.65</v>
      </c>
      <c r="M38" s="1">
        <f t="shared" si="6"/>
        <v>1.2</v>
      </c>
      <c r="N38" s="300">
        <f t="shared" si="7"/>
        <v>30</v>
      </c>
      <c r="O38" s="1">
        <f t="shared" si="8"/>
        <v>82.764</v>
      </c>
      <c r="P38" s="300">
        <f t="shared" si="9"/>
        <v>150</v>
      </c>
      <c r="Q38" s="1">
        <f t="shared" si="10"/>
        <v>82.764</v>
      </c>
      <c r="R38" s="281"/>
      <c r="S38" s="281"/>
      <c r="T38" s="1">
        <f t="shared" si="11"/>
        <v>0</v>
      </c>
      <c r="V38" s="1" t="s">
        <v>863</v>
      </c>
      <c r="W38" s="1" t="s">
        <v>2308</v>
      </c>
    </row>
    <row r="39" ht="15.75" customHeight="1">
      <c r="A39" s="291">
        <v>46280.0</v>
      </c>
      <c r="B39" s="1">
        <f t="shared" si="1"/>
        <v>46280</v>
      </c>
      <c r="C39" s="281">
        <v>29.0</v>
      </c>
      <c r="D39" s="281">
        <v>18.0</v>
      </c>
      <c r="E39" s="1">
        <f t="shared" si="2"/>
        <v>1.611111111</v>
      </c>
      <c r="F39" s="281" t="s">
        <v>1238</v>
      </c>
      <c r="G39" s="299">
        <v>0.38471064814814815</v>
      </c>
      <c r="H39" s="299">
        <v>0.39988425925925924</v>
      </c>
      <c r="I39" s="281"/>
      <c r="J39" s="300">
        <f t="shared" si="3"/>
        <v>22</v>
      </c>
      <c r="K39" s="1" t="b">
        <f t="shared" si="4"/>
        <v>1</v>
      </c>
      <c r="L39" s="1">
        <f t="shared" si="5"/>
        <v>1</v>
      </c>
      <c r="M39" s="1">
        <f t="shared" si="6"/>
        <v>1.2</v>
      </c>
      <c r="N39" s="300">
        <f t="shared" si="7"/>
        <v>22</v>
      </c>
      <c r="O39" s="1">
        <f t="shared" si="8"/>
        <v>38.28</v>
      </c>
      <c r="P39" s="300">
        <f t="shared" si="9"/>
        <v>110</v>
      </c>
      <c r="Q39" s="1">
        <f t="shared" si="10"/>
        <v>38.28</v>
      </c>
      <c r="R39" s="281"/>
      <c r="S39" s="281"/>
      <c r="T39" s="1">
        <f t="shared" si="11"/>
        <v>0</v>
      </c>
      <c r="V39" s="1" t="s">
        <v>1003</v>
      </c>
      <c r="W39" s="1" t="s">
        <v>2309</v>
      </c>
    </row>
    <row r="40" ht="15.75" customHeight="1">
      <c r="A40" s="291">
        <v>46280.0</v>
      </c>
      <c r="B40" s="1">
        <f t="shared" si="1"/>
        <v>46280</v>
      </c>
      <c r="C40" s="281">
        <v>51.0</v>
      </c>
      <c r="D40" s="281">
        <v>32.0</v>
      </c>
      <c r="E40" s="1">
        <f t="shared" si="2"/>
        <v>1.59375</v>
      </c>
      <c r="F40" s="281" t="s">
        <v>1238</v>
      </c>
      <c r="G40" s="299">
        <v>0.42118055555555556</v>
      </c>
      <c r="H40" s="299">
        <v>0.4462037037037037</v>
      </c>
      <c r="I40" s="281"/>
      <c r="J40" s="300">
        <f t="shared" si="3"/>
        <v>36</v>
      </c>
      <c r="K40" s="1" t="b">
        <f t="shared" si="4"/>
        <v>0</v>
      </c>
      <c r="L40" s="1">
        <f t="shared" si="5"/>
        <v>1.65</v>
      </c>
      <c r="M40" s="1">
        <f t="shared" si="6"/>
        <v>1.2</v>
      </c>
      <c r="N40" s="300">
        <f t="shared" si="7"/>
        <v>36</v>
      </c>
      <c r="O40" s="1">
        <f t="shared" si="8"/>
        <v>111.078</v>
      </c>
      <c r="P40" s="300">
        <f t="shared" si="9"/>
        <v>180</v>
      </c>
      <c r="Q40" s="1">
        <f t="shared" si="10"/>
        <v>111.078</v>
      </c>
      <c r="R40" s="281"/>
      <c r="S40" s="281"/>
      <c r="T40" s="1">
        <f t="shared" si="11"/>
        <v>0</v>
      </c>
      <c r="V40" s="1" t="s">
        <v>1003</v>
      </c>
      <c r="W40" s="1" t="s">
        <v>2310</v>
      </c>
    </row>
    <row r="41" ht="15.75" customHeight="1">
      <c r="A41" s="291">
        <v>46281.0</v>
      </c>
      <c r="B41" s="1">
        <f t="shared" si="1"/>
        <v>46281</v>
      </c>
      <c r="C41" s="281">
        <v>49.0</v>
      </c>
      <c r="D41" s="281">
        <v>12.0</v>
      </c>
      <c r="E41" s="1">
        <f t="shared" si="2"/>
        <v>4.083333333</v>
      </c>
      <c r="F41" s="281" t="s">
        <v>1238</v>
      </c>
      <c r="G41" s="299">
        <v>0.30505787037037035</v>
      </c>
      <c r="H41" s="299">
        <v>0.33545138888888887</v>
      </c>
      <c r="I41" s="281"/>
      <c r="J41" s="300">
        <f t="shared" si="3"/>
        <v>44</v>
      </c>
      <c r="K41" s="1" t="b">
        <f t="shared" si="4"/>
        <v>0</v>
      </c>
      <c r="L41" s="1">
        <f t="shared" si="5"/>
        <v>0.65</v>
      </c>
      <c r="M41" s="1">
        <f t="shared" si="6"/>
        <v>1.2</v>
      </c>
      <c r="N41" s="300">
        <f t="shared" si="7"/>
        <v>44</v>
      </c>
      <c r="O41" s="1">
        <f t="shared" si="8"/>
        <v>42.042</v>
      </c>
      <c r="P41" s="300">
        <f t="shared" si="9"/>
        <v>220</v>
      </c>
      <c r="Q41" s="1">
        <f t="shared" si="10"/>
        <v>42.042</v>
      </c>
      <c r="R41" s="281">
        <v>4.0</v>
      </c>
      <c r="S41" s="281" t="s">
        <v>2311</v>
      </c>
      <c r="T41" s="1">
        <f t="shared" si="11"/>
        <v>1</v>
      </c>
      <c r="V41" s="1" t="s">
        <v>1818</v>
      </c>
      <c r="W41" s="1" t="s">
        <v>2312</v>
      </c>
    </row>
    <row r="42" ht="15.75" customHeight="1">
      <c r="A42" s="291">
        <v>46281.0</v>
      </c>
      <c r="B42" s="1">
        <f t="shared" si="1"/>
        <v>46281</v>
      </c>
      <c r="C42" s="281">
        <v>81.0</v>
      </c>
      <c r="D42" s="281">
        <v>58.0</v>
      </c>
      <c r="E42" s="1">
        <f t="shared" si="2"/>
        <v>1.396551724</v>
      </c>
      <c r="F42" s="281" t="s">
        <v>1238</v>
      </c>
      <c r="G42" s="299">
        <v>0.3360763888888889</v>
      </c>
      <c r="H42" s="299">
        <v>0.38135416666666666</v>
      </c>
      <c r="I42" s="281"/>
      <c r="J42" s="300">
        <f t="shared" si="3"/>
        <v>65</v>
      </c>
      <c r="K42" s="1" t="b">
        <f t="shared" si="4"/>
        <v>0</v>
      </c>
      <c r="L42" s="1">
        <f t="shared" si="5"/>
        <v>1.65</v>
      </c>
      <c r="M42" s="1">
        <f t="shared" si="6"/>
        <v>1.2</v>
      </c>
      <c r="N42" s="300">
        <f t="shared" si="7"/>
        <v>65</v>
      </c>
      <c r="O42" s="1">
        <f t="shared" si="8"/>
        <v>176.418</v>
      </c>
      <c r="P42" s="300">
        <f t="shared" si="9"/>
        <v>325</v>
      </c>
      <c r="Q42" s="1">
        <f t="shared" si="10"/>
        <v>176.418</v>
      </c>
      <c r="R42" s="281"/>
      <c r="S42" s="281"/>
      <c r="T42" s="1">
        <f t="shared" si="11"/>
        <v>0</v>
      </c>
      <c r="V42" s="1" t="s">
        <v>1142</v>
      </c>
      <c r="W42" s="1" t="s">
        <v>2313</v>
      </c>
    </row>
    <row r="43" ht="15.75" customHeight="1">
      <c r="A43" s="291">
        <v>46281.0</v>
      </c>
      <c r="B43" s="1">
        <f t="shared" si="1"/>
        <v>46281</v>
      </c>
      <c r="C43" s="281">
        <v>74.0</v>
      </c>
      <c r="D43" s="281">
        <v>58.0</v>
      </c>
      <c r="E43" s="1">
        <f t="shared" si="2"/>
        <v>1.275862069</v>
      </c>
      <c r="F43" s="281" t="s">
        <v>1238</v>
      </c>
      <c r="G43" s="299">
        <v>0.3814351851851852</v>
      </c>
      <c r="H43" s="299">
        <v>0.43466435185185187</v>
      </c>
      <c r="I43" s="281"/>
      <c r="J43" s="300">
        <f t="shared" si="3"/>
        <v>77</v>
      </c>
      <c r="K43" s="1" t="b">
        <f t="shared" si="4"/>
        <v>0</v>
      </c>
      <c r="L43" s="1">
        <f t="shared" si="5"/>
        <v>1.65</v>
      </c>
      <c r="M43" s="1">
        <f t="shared" si="6"/>
        <v>1.2</v>
      </c>
      <c r="N43" s="300">
        <f t="shared" si="7"/>
        <v>77</v>
      </c>
      <c r="O43" s="1">
        <f t="shared" si="8"/>
        <v>161.172</v>
      </c>
      <c r="P43" s="300">
        <f t="shared" si="9"/>
        <v>385</v>
      </c>
      <c r="Q43" s="1">
        <f t="shared" si="10"/>
        <v>161.172</v>
      </c>
      <c r="R43" s="281"/>
      <c r="S43" s="281"/>
      <c r="T43" s="1">
        <f t="shared" si="11"/>
        <v>0</v>
      </c>
      <c r="V43" s="1" t="s">
        <v>1011</v>
      </c>
      <c r="W43" s="1" t="s">
        <v>2314</v>
      </c>
    </row>
    <row r="44" ht="15.75" customHeight="1">
      <c r="A44" s="291">
        <v>46282.0</v>
      </c>
      <c r="B44" s="1">
        <f t="shared" si="1"/>
        <v>46282</v>
      </c>
      <c r="C44" s="281">
        <v>60.0</v>
      </c>
      <c r="D44" s="281">
        <v>39.0</v>
      </c>
      <c r="E44" s="1">
        <f t="shared" si="2"/>
        <v>1.538461538</v>
      </c>
      <c r="F44" s="281" t="s">
        <v>1238</v>
      </c>
      <c r="G44" s="299">
        <v>0.30391203703703706</v>
      </c>
      <c r="H44" s="299">
        <v>0.33966435185185184</v>
      </c>
      <c r="I44" s="281"/>
      <c r="J44" s="300">
        <f t="shared" si="3"/>
        <v>51</v>
      </c>
      <c r="K44" s="1" t="b">
        <f t="shared" si="4"/>
        <v>0</v>
      </c>
      <c r="L44" s="1">
        <f t="shared" si="5"/>
        <v>1.65</v>
      </c>
      <c r="M44" s="1">
        <f t="shared" si="6"/>
        <v>1.2</v>
      </c>
      <c r="N44" s="300">
        <f t="shared" si="7"/>
        <v>51</v>
      </c>
      <c r="O44" s="1">
        <f t="shared" si="8"/>
        <v>130.68</v>
      </c>
      <c r="P44" s="300">
        <f t="shared" si="9"/>
        <v>255</v>
      </c>
      <c r="Q44" s="1">
        <f t="shared" si="10"/>
        <v>130.68</v>
      </c>
      <c r="R44" s="281"/>
      <c r="S44" s="281"/>
      <c r="T44" s="1">
        <f t="shared" si="11"/>
        <v>1</v>
      </c>
      <c r="V44" s="1" t="s">
        <v>1013</v>
      </c>
      <c r="W44" s="1" t="s">
        <v>2316</v>
      </c>
    </row>
    <row r="45" ht="15.75" customHeight="1">
      <c r="A45" s="291">
        <v>46282.0</v>
      </c>
      <c r="B45" s="1">
        <f t="shared" si="1"/>
        <v>46282</v>
      </c>
      <c r="C45" s="281">
        <v>104.0</v>
      </c>
      <c r="D45" s="281">
        <v>67.0</v>
      </c>
      <c r="E45" s="1">
        <f t="shared" si="2"/>
        <v>1.552238806</v>
      </c>
      <c r="F45" s="281" t="s">
        <v>1274</v>
      </c>
      <c r="G45" s="299">
        <v>0.33980324074074075</v>
      </c>
      <c r="H45" s="299">
        <v>0.3821875</v>
      </c>
      <c r="I45" s="281"/>
      <c r="J45" s="300">
        <f t="shared" si="3"/>
        <v>61</v>
      </c>
      <c r="K45" s="1" t="b">
        <f t="shared" si="4"/>
        <v>0</v>
      </c>
      <c r="L45" s="1">
        <f t="shared" si="5"/>
        <v>1.65</v>
      </c>
      <c r="M45" s="1">
        <f t="shared" si="6"/>
        <v>1.2</v>
      </c>
      <c r="N45" s="300">
        <f t="shared" si="7"/>
        <v>61</v>
      </c>
      <c r="O45" s="1">
        <f t="shared" si="8"/>
        <v>226.512</v>
      </c>
      <c r="P45" s="300">
        <f t="shared" si="9"/>
        <v>305</v>
      </c>
      <c r="Q45" s="1">
        <f t="shared" si="10"/>
        <v>226.512</v>
      </c>
      <c r="R45" s="281"/>
      <c r="S45" s="281"/>
      <c r="T45" s="1">
        <f t="shared" si="11"/>
        <v>0</v>
      </c>
      <c r="V45" s="1" t="s">
        <v>1015</v>
      </c>
      <c r="W45" s="1" t="s">
        <v>2318</v>
      </c>
    </row>
    <row r="46" ht="15.75" customHeight="1">
      <c r="A46" s="291">
        <v>46282.0</v>
      </c>
      <c r="B46" s="1">
        <f t="shared" si="1"/>
        <v>46282</v>
      </c>
      <c r="C46" s="281">
        <v>57.0</v>
      </c>
      <c r="D46" s="281">
        <v>36.0</v>
      </c>
      <c r="E46" s="1">
        <f t="shared" si="2"/>
        <v>1.583333333</v>
      </c>
      <c r="F46" s="281" t="s">
        <v>1238</v>
      </c>
      <c r="G46" s="299">
        <v>0.38229166666666664</v>
      </c>
      <c r="H46" s="299">
        <v>0.41</v>
      </c>
      <c r="I46" s="281"/>
      <c r="J46" s="300">
        <f t="shared" si="3"/>
        <v>40</v>
      </c>
      <c r="K46" s="1" t="b">
        <f t="shared" si="4"/>
        <v>0</v>
      </c>
      <c r="L46" s="1">
        <f t="shared" si="5"/>
        <v>1.65</v>
      </c>
      <c r="M46" s="1">
        <f t="shared" si="6"/>
        <v>1.2</v>
      </c>
      <c r="N46" s="300">
        <f t="shared" si="7"/>
        <v>40</v>
      </c>
      <c r="O46" s="1">
        <f t="shared" si="8"/>
        <v>124.146</v>
      </c>
      <c r="P46" s="300">
        <f t="shared" si="9"/>
        <v>200</v>
      </c>
      <c r="Q46" s="1">
        <f t="shared" si="10"/>
        <v>124.146</v>
      </c>
      <c r="R46" s="281"/>
      <c r="S46" s="281"/>
      <c r="T46" s="1">
        <f t="shared" si="11"/>
        <v>0</v>
      </c>
      <c r="V46" s="1" t="s">
        <v>1152</v>
      </c>
      <c r="W46" s="1" t="s">
        <v>2319</v>
      </c>
    </row>
    <row r="47" ht="15.75" customHeight="1">
      <c r="A47" s="291">
        <v>46283.0</v>
      </c>
      <c r="B47" s="1">
        <f t="shared" si="1"/>
        <v>46283</v>
      </c>
      <c r="C47" s="281">
        <v>235.0</v>
      </c>
      <c r="D47" s="281">
        <v>27.0</v>
      </c>
      <c r="E47" s="1">
        <f t="shared" si="2"/>
        <v>8.703703704</v>
      </c>
      <c r="F47" s="281" t="s">
        <v>1274</v>
      </c>
      <c r="G47" s="299">
        <v>0.30854166666666666</v>
      </c>
      <c r="H47" s="299">
        <v>0.3942939814814815</v>
      </c>
      <c r="I47" s="281"/>
      <c r="J47" s="300">
        <f t="shared" si="3"/>
        <v>123</v>
      </c>
      <c r="K47" s="1" t="b">
        <f t="shared" si="4"/>
        <v>0</v>
      </c>
      <c r="L47" s="1">
        <f t="shared" si="5"/>
        <v>0.45</v>
      </c>
      <c r="M47" s="1">
        <f t="shared" si="6"/>
        <v>1.2</v>
      </c>
      <c r="N47" s="300">
        <f t="shared" si="7"/>
        <v>123</v>
      </c>
      <c r="O47" s="1">
        <f t="shared" si="8"/>
        <v>139.59</v>
      </c>
      <c r="P47" s="300">
        <f t="shared" si="9"/>
        <v>615</v>
      </c>
      <c r="Q47" s="1">
        <f t="shared" si="10"/>
        <v>139.59</v>
      </c>
      <c r="R47" s="281">
        <v>4.0</v>
      </c>
      <c r="S47" s="281" t="s">
        <v>2321</v>
      </c>
      <c r="T47" s="1">
        <f t="shared" si="11"/>
        <v>1</v>
      </c>
      <c r="V47" s="1" t="s">
        <v>877</v>
      </c>
      <c r="W47" s="1" t="s">
        <v>2322</v>
      </c>
    </row>
    <row r="48" ht="15.75" customHeight="1">
      <c r="A48" s="291">
        <v>46283.0</v>
      </c>
      <c r="B48" s="1">
        <f t="shared" si="1"/>
        <v>46283</v>
      </c>
      <c r="C48" s="281">
        <v>38.0</v>
      </c>
      <c r="D48" s="281">
        <v>21.0</v>
      </c>
      <c r="E48" s="1">
        <f t="shared" si="2"/>
        <v>1.80952381</v>
      </c>
      <c r="F48" s="281" t="s">
        <v>1274</v>
      </c>
      <c r="G48" s="299">
        <v>0.39439814814814816</v>
      </c>
      <c r="H48" s="299">
        <v>0.42758101851851854</v>
      </c>
      <c r="I48" s="281"/>
      <c r="J48" s="300">
        <f t="shared" si="3"/>
        <v>48</v>
      </c>
      <c r="K48" s="1" t="b">
        <f t="shared" si="4"/>
        <v>0</v>
      </c>
      <c r="L48" s="1">
        <f t="shared" si="5"/>
        <v>1.65</v>
      </c>
      <c r="M48" s="1">
        <f t="shared" si="6"/>
        <v>1.2</v>
      </c>
      <c r="N48" s="300">
        <f t="shared" si="7"/>
        <v>48</v>
      </c>
      <c r="O48" s="1">
        <f t="shared" si="8"/>
        <v>82.764</v>
      </c>
      <c r="P48" s="300">
        <f t="shared" si="9"/>
        <v>240</v>
      </c>
      <c r="Q48" s="1">
        <f t="shared" si="10"/>
        <v>82.764</v>
      </c>
      <c r="R48" s="281"/>
      <c r="S48" s="281"/>
      <c r="T48" s="1">
        <f t="shared" si="11"/>
        <v>0</v>
      </c>
      <c r="V48" s="1" t="s">
        <v>1563</v>
      </c>
      <c r="W48" s="1" t="s">
        <v>2324</v>
      </c>
    </row>
    <row r="49" ht="15.75" customHeight="1">
      <c r="A49" s="291">
        <v>46283.0</v>
      </c>
      <c r="B49" s="1">
        <f t="shared" si="1"/>
        <v>46283</v>
      </c>
      <c r="C49" s="281">
        <v>190.0</v>
      </c>
      <c r="D49" s="281">
        <v>75.0</v>
      </c>
      <c r="E49" s="1">
        <f t="shared" si="2"/>
        <v>2.533333333</v>
      </c>
      <c r="F49" s="281" t="s">
        <v>1274</v>
      </c>
      <c r="G49" s="299">
        <v>0.42769675925925926</v>
      </c>
      <c r="H49" s="299">
        <v>0.5399305555555556</v>
      </c>
      <c r="I49" s="281">
        <v>77.0</v>
      </c>
      <c r="J49" s="300">
        <f t="shared" si="3"/>
        <v>85</v>
      </c>
      <c r="K49" s="1" t="b">
        <f t="shared" si="4"/>
        <v>0</v>
      </c>
      <c r="L49" s="1">
        <f t="shared" si="5"/>
        <v>1.16</v>
      </c>
      <c r="M49" s="1">
        <f t="shared" si="6"/>
        <v>1.2</v>
      </c>
      <c r="N49" s="300">
        <f t="shared" si="7"/>
        <v>85</v>
      </c>
      <c r="O49" s="1">
        <f t="shared" si="8"/>
        <v>290.928</v>
      </c>
      <c r="P49" s="300">
        <f t="shared" si="9"/>
        <v>425</v>
      </c>
      <c r="Q49" s="1">
        <f t="shared" si="10"/>
        <v>290.928</v>
      </c>
      <c r="R49" s="281"/>
      <c r="S49" s="281"/>
      <c r="T49" s="1">
        <f t="shared" si="11"/>
        <v>0</v>
      </c>
      <c r="U49" s="68" t="s">
        <v>2325</v>
      </c>
      <c r="V49" s="1" t="s">
        <v>879</v>
      </c>
      <c r="W49" s="1" t="s">
        <v>2326</v>
      </c>
    </row>
    <row r="50" ht="15.75" customHeight="1">
      <c r="A50" s="291">
        <v>46283.0</v>
      </c>
      <c r="B50" s="1">
        <f t="shared" si="1"/>
        <v>46283</v>
      </c>
      <c r="C50" s="281">
        <v>32.0</v>
      </c>
      <c r="D50" s="281">
        <v>21.0</v>
      </c>
      <c r="E50" s="1">
        <f t="shared" si="2"/>
        <v>1.523809524</v>
      </c>
      <c r="F50" s="281" t="s">
        <v>1274</v>
      </c>
      <c r="G50" s="299">
        <v>0.539699074074074</v>
      </c>
      <c r="H50" s="299">
        <v>0.5601273148148148</v>
      </c>
      <c r="I50" s="281"/>
      <c r="J50" s="300">
        <f t="shared" si="3"/>
        <v>29</v>
      </c>
      <c r="K50" s="1" t="b">
        <f t="shared" si="4"/>
        <v>0</v>
      </c>
      <c r="L50" s="1">
        <f t="shared" si="5"/>
        <v>1.65</v>
      </c>
      <c r="M50" s="1">
        <f t="shared" si="6"/>
        <v>1.2</v>
      </c>
      <c r="N50" s="300">
        <f t="shared" si="7"/>
        <v>29</v>
      </c>
      <c r="O50" s="1">
        <f t="shared" si="8"/>
        <v>69.696</v>
      </c>
      <c r="P50" s="300">
        <f t="shared" si="9"/>
        <v>145</v>
      </c>
      <c r="Q50" s="1">
        <f t="shared" si="10"/>
        <v>69.696</v>
      </c>
      <c r="R50" s="281"/>
      <c r="S50" s="281"/>
      <c r="T50" s="1">
        <f t="shared" si="11"/>
        <v>0</v>
      </c>
      <c r="V50" s="1" t="s">
        <v>1971</v>
      </c>
      <c r="W50" s="1" t="s">
        <v>2329</v>
      </c>
    </row>
    <row r="51" ht="15.75" customHeight="1">
      <c r="A51" s="291">
        <v>46285.0</v>
      </c>
      <c r="B51" s="1">
        <f t="shared" si="1"/>
        <v>46285</v>
      </c>
      <c r="C51" s="281">
        <v>187.0</v>
      </c>
      <c r="D51" s="281">
        <v>119.0</v>
      </c>
      <c r="E51" s="1">
        <f t="shared" si="2"/>
        <v>1.571428571</v>
      </c>
      <c r="F51" s="281" t="s">
        <v>1238</v>
      </c>
      <c r="G51" s="299">
        <v>0.30341435185185184</v>
      </c>
      <c r="H51" s="299">
        <v>0.38613425925925926</v>
      </c>
      <c r="I51" s="281"/>
      <c r="J51" s="300">
        <f t="shared" si="3"/>
        <v>119</v>
      </c>
      <c r="K51" s="1" t="b">
        <f t="shared" si="4"/>
        <v>0</v>
      </c>
      <c r="L51" s="1">
        <f t="shared" si="5"/>
        <v>1.65</v>
      </c>
      <c r="M51" s="1">
        <f t="shared" si="6"/>
        <v>1.2</v>
      </c>
      <c r="N51" s="300">
        <f t="shared" si="7"/>
        <v>119</v>
      </c>
      <c r="O51" s="1">
        <f t="shared" si="8"/>
        <v>407.286</v>
      </c>
      <c r="P51" s="300">
        <f t="shared" si="9"/>
        <v>595</v>
      </c>
      <c r="Q51" s="1">
        <f t="shared" si="10"/>
        <v>407.286</v>
      </c>
      <c r="R51" s="281"/>
      <c r="S51" s="281"/>
      <c r="T51" s="1">
        <f t="shared" si="11"/>
        <v>1</v>
      </c>
      <c r="V51" s="1" t="s">
        <v>889</v>
      </c>
      <c r="W51" s="1" t="s">
        <v>2330</v>
      </c>
    </row>
    <row r="52" ht="15.75" customHeight="1">
      <c r="A52" s="291">
        <v>46285.0</v>
      </c>
      <c r="B52" s="1">
        <f t="shared" si="1"/>
        <v>46285</v>
      </c>
      <c r="C52" s="281">
        <v>49.0</v>
      </c>
      <c r="D52" s="281">
        <v>31.0</v>
      </c>
      <c r="E52" s="1">
        <f t="shared" si="2"/>
        <v>1.580645161</v>
      </c>
      <c r="F52" s="281" t="s">
        <v>1238</v>
      </c>
      <c r="G52" s="299">
        <v>0.3862615740740741</v>
      </c>
      <c r="H52" s="299">
        <v>0.4132060185185185</v>
      </c>
      <c r="I52" s="281"/>
      <c r="J52" s="300">
        <f t="shared" si="3"/>
        <v>39</v>
      </c>
      <c r="K52" s="1" t="b">
        <f t="shared" si="4"/>
        <v>0</v>
      </c>
      <c r="L52" s="1">
        <f t="shared" si="5"/>
        <v>1.65</v>
      </c>
      <c r="M52" s="1">
        <f t="shared" si="6"/>
        <v>1.2</v>
      </c>
      <c r="N52" s="300">
        <f t="shared" si="7"/>
        <v>39</v>
      </c>
      <c r="O52" s="1">
        <f t="shared" si="8"/>
        <v>106.722</v>
      </c>
      <c r="P52" s="300">
        <f t="shared" si="9"/>
        <v>195</v>
      </c>
      <c r="Q52" s="1">
        <f t="shared" si="10"/>
        <v>106.722</v>
      </c>
      <c r="R52" s="281"/>
      <c r="S52" s="281"/>
      <c r="T52" s="1">
        <f t="shared" si="11"/>
        <v>0</v>
      </c>
      <c r="V52" s="1" t="s">
        <v>891</v>
      </c>
      <c r="W52" s="1" t="s">
        <v>2333</v>
      </c>
    </row>
    <row r="53" ht="15.75" customHeight="1">
      <c r="A53" s="291">
        <v>46286.0</v>
      </c>
      <c r="B53" s="1">
        <f t="shared" si="1"/>
        <v>46286</v>
      </c>
      <c r="C53" s="281">
        <v>111.0</v>
      </c>
      <c r="D53" s="281">
        <v>57.0</v>
      </c>
      <c r="E53" s="1">
        <f t="shared" si="2"/>
        <v>1.947368421</v>
      </c>
      <c r="F53" s="281" t="s">
        <v>1238</v>
      </c>
      <c r="G53" s="299">
        <v>0.30289351851851853</v>
      </c>
      <c r="H53" s="299">
        <v>0.3574537037037037</v>
      </c>
      <c r="I53" s="281"/>
      <c r="J53" s="300">
        <f t="shared" si="3"/>
        <v>79</v>
      </c>
      <c r="K53" s="1" t="b">
        <f t="shared" si="4"/>
        <v>0</v>
      </c>
      <c r="L53" s="1">
        <f t="shared" si="5"/>
        <v>1.25</v>
      </c>
      <c r="M53" s="1">
        <f t="shared" si="6"/>
        <v>1.2</v>
      </c>
      <c r="N53" s="300">
        <f t="shared" si="7"/>
        <v>79</v>
      </c>
      <c r="O53" s="1">
        <f t="shared" si="8"/>
        <v>183.15</v>
      </c>
      <c r="P53" s="300">
        <f t="shared" si="9"/>
        <v>395</v>
      </c>
      <c r="Q53" s="1">
        <f t="shared" si="10"/>
        <v>183.15</v>
      </c>
      <c r="R53" s="281">
        <v>4.0</v>
      </c>
      <c r="S53" s="281" t="s">
        <v>2336</v>
      </c>
      <c r="T53" s="1">
        <f t="shared" si="11"/>
        <v>1</v>
      </c>
      <c r="V53" s="1" t="s">
        <v>896</v>
      </c>
      <c r="W53" s="1" t="s">
        <v>2337</v>
      </c>
    </row>
    <row r="54" ht="15.75" customHeight="1">
      <c r="A54" s="291">
        <v>46286.0</v>
      </c>
      <c r="B54" s="1">
        <f t="shared" si="1"/>
        <v>46286</v>
      </c>
      <c r="C54" s="281">
        <v>108.0</v>
      </c>
      <c r="D54" s="281">
        <v>80.0</v>
      </c>
      <c r="E54" s="1">
        <f t="shared" si="2"/>
        <v>1.35</v>
      </c>
      <c r="F54" s="281" t="s">
        <v>1238</v>
      </c>
      <c r="G54" s="299">
        <v>0.3575347222222222</v>
      </c>
      <c r="H54" s="299">
        <v>0.41413194444444446</v>
      </c>
      <c r="I54" s="281"/>
      <c r="J54" s="300">
        <f t="shared" si="3"/>
        <v>82</v>
      </c>
      <c r="K54" s="1" t="b">
        <f t="shared" si="4"/>
        <v>0</v>
      </c>
      <c r="L54" s="1">
        <f t="shared" si="5"/>
        <v>1.65</v>
      </c>
      <c r="M54" s="1">
        <f t="shared" si="6"/>
        <v>1.2</v>
      </c>
      <c r="N54" s="300">
        <f t="shared" si="7"/>
        <v>82</v>
      </c>
      <c r="O54" s="1">
        <f t="shared" si="8"/>
        <v>235.224</v>
      </c>
      <c r="P54" s="300">
        <f t="shared" si="9"/>
        <v>410</v>
      </c>
      <c r="Q54" s="1">
        <f t="shared" si="10"/>
        <v>235.224</v>
      </c>
      <c r="R54" s="281"/>
      <c r="S54" s="281"/>
      <c r="T54" s="1">
        <f t="shared" si="11"/>
        <v>0</v>
      </c>
      <c r="V54" s="1" t="s">
        <v>899</v>
      </c>
      <c r="W54" s="1" t="s">
        <v>2340</v>
      </c>
    </row>
    <row r="55" ht="15.75" customHeight="1">
      <c r="A55" s="291">
        <v>46287.0</v>
      </c>
      <c r="B55" s="1">
        <f t="shared" si="1"/>
        <v>46287</v>
      </c>
      <c r="C55" s="281">
        <v>49.0</v>
      </c>
      <c r="D55" s="281">
        <v>7.0</v>
      </c>
      <c r="E55" s="1">
        <f t="shared" si="2"/>
        <v>7</v>
      </c>
      <c r="F55" s="281" t="s">
        <v>1238</v>
      </c>
      <c r="G55" s="282">
        <v>0.3249884259259259</v>
      </c>
      <c r="H55" s="282">
        <v>0.34215277777777775</v>
      </c>
      <c r="I55" s="281"/>
      <c r="J55" s="292">
        <f t="shared" si="3"/>
        <v>25</v>
      </c>
      <c r="K55" s="1" t="b">
        <f t="shared" si="4"/>
        <v>1</v>
      </c>
      <c r="L55" s="1">
        <f t="shared" si="5"/>
        <v>1</v>
      </c>
      <c r="M55" s="1">
        <f t="shared" si="6"/>
        <v>1.2</v>
      </c>
      <c r="N55" s="292">
        <f t="shared" si="7"/>
        <v>25</v>
      </c>
      <c r="O55" s="1">
        <f t="shared" si="8"/>
        <v>64.68</v>
      </c>
      <c r="P55" s="292">
        <f t="shared" si="9"/>
        <v>125</v>
      </c>
      <c r="Q55" s="1">
        <f t="shared" si="10"/>
        <v>64.68</v>
      </c>
      <c r="R55" s="281">
        <v>2.0</v>
      </c>
      <c r="S55" s="281" t="s">
        <v>2342</v>
      </c>
      <c r="T55" s="1">
        <f t="shared" si="11"/>
        <v>1</v>
      </c>
      <c r="V55" s="1" t="s">
        <v>2235</v>
      </c>
      <c r="W55" s="1" t="s">
        <v>2343</v>
      </c>
    </row>
    <row r="56" ht="15.75" customHeight="1">
      <c r="A56" s="291">
        <v>46287.0</v>
      </c>
      <c r="B56" s="1">
        <f t="shared" si="1"/>
        <v>46287</v>
      </c>
      <c r="C56" s="281">
        <v>27.0</v>
      </c>
      <c r="D56" s="281">
        <v>16.0</v>
      </c>
      <c r="E56" s="1">
        <f t="shared" si="2"/>
        <v>1.6875</v>
      </c>
      <c r="F56" s="281" t="s">
        <v>1238</v>
      </c>
      <c r="G56" s="282">
        <v>0.30365740740740743</v>
      </c>
      <c r="H56" s="282">
        <v>0.32493055555555556</v>
      </c>
      <c r="I56" s="281"/>
      <c r="J56" s="292">
        <f t="shared" si="3"/>
        <v>31</v>
      </c>
      <c r="K56" s="1" t="b">
        <f t="shared" si="4"/>
        <v>1</v>
      </c>
      <c r="L56" s="1">
        <f t="shared" si="5"/>
        <v>1</v>
      </c>
      <c r="M56" s="1">
        <f t="shared" si="6"/>
        <v>1.2</v>
      </c>
      <c r="N56" s="292">
        <f t="shared" si="7"/>
        <v>31</v>
      </c>
      <c r="O56" s="1">
        <f t="shared" si="8"/>
        <v>35.64</v>
      </c>
      <c r="P56" s="292">
        <f t="shared" si="9"/>
        <v>155</v>
      </c>
      <c r="Q56" s="1">
        <f t="shared" si="10"/>
        <v>35.64</v>
      </c>
      <c r="R56" s="281"/>
      <c r="S56" s="281"/>
      <c r="T56" s="1">
        <f t="shared" si="11"/>
        <v>0</v>
      </c>
      <c r="V56" s="1" t="s">
        <v>2235</v>
      </c>
      <c r="W56" s="1" t="s">
        <v>2346</v>
      </c>
    </row>
    <row r="57" ht="15.75" customHeight="1">
      <c r="A57" s="291">
        <v>46287.0</v>
      </c>
      <c r="B57" s="1">
        <f t="shared" si="1"/>
        <v>46287</v>
      </c>
      <c r="C57" s="281">
        <v>294.0</v>
      </c>
      <c r="D57" s="281">
        <v>44.0</v>
      </c>
      <c r="E57" s="1">
        <f t="shared" si="2"/>
        <v>6.681818182</v>
      </c>
      <c r="F57" s="281" t="s">
        <v>1274</v>
      </c>
      <c r="G57" s="282">
        <v>0.3424537037037037</v>
      </c>
      <c r="H57" s="282">
        <v>0.4323611111111111</v>
      </c>
      <c r="I57" s="281"/>
      <c r="J57" s="292">
        <f t="shared" si="3"/>
        <v>129</v>
      </c>
      <c r="K57" s="1" t="b">
        <f t="shared" si="4"/>
        <v>0</v>
      </c>
      <c r="L57" s="1">
        <f t="shared" si="5"/>
        <v>0.6</v>
      </c>
      <c r="M57" s="1">
        <f t="shared" si="6"/>
        <v>1.2</v>
      </c>
      <c r="N57" s="292">
        <f t="shared" si="7"/>
        <v>129</v>
      </c>
      <c r="O57" s="1">
        <f t="shared" si="8"/>
        <v>232.848</v>
      </c>
      <c r="P57" s="292">
        <f t="shared" si="9"/>
        <v>645</v>
      </c>
      <c r="Q57" s="1">
        <f t="shared" si="10"/>
        <v>232.848</v>
      </c>
      <c r="R57" s="281"/>
      <c r="S57" s="281"/>
      <c r="T57" s="1">
        <f t="shared" si="11"/>
        <v>0</v>
      </c>
      <c r="V57" s="1" t="s">
        <v>904</v>
      </c>
      <c r="W57" s="1" t="s">
        <v>2348</v>
      </c>
    </row>
    <row r="58" ht="15.75" customHeight="1">
      <c r="A58" s="291">
        <v>46288.0</v>
      </c>
      <c r="B58" s="1">
        <f t="shared" si="1"/>
        <v>46288</v>
      </c>
      <c r="C58" s="281">
        <v>38.0</v>
      </c>
      <c r="D58" s="281">
        <v>37.0</v>
      </c>
      <c r="E58" s="1">
        <f t="shared" si="2"/>
        <v>1.027027027</v>
      </c>
      <c r="F58" s="281" t="s">
        <v>1238</v>
      </c>
      <c r="G58" s="282">
        <v>0.3588310185185185</v>
      </c>
      <c r="H58" s="282">
        <v>0.3864930555555556</v>
      </c>
      <c r="I58" s="281"/>
      <c r="J58" s="292">
        <f t="shared" si="3"/>
        <v>40</v>
      </c>
      <c r="K58" s="1" t="b">
        <f t="shared" si="4"/>
        <v>0</v>
      </c>
      <c r="L58" s="1">
        <f t="shared" si="5"/>
        <v>1.65</v>
      </c>
      <c r="M58" s="1">
        <f t="shared" si="6"/>
        <v>1.2</v>
      </c>
      <c r="N58" s="292">
        <f t="shared" si="7"/>
        <v>40</v>
      </c>
      <c r="O58" s="1">
        <f t="shared" si="8"/>
        <v>82.764</v>
      </c>
      <c r="P58" s="292">
        <f t="shared" si="9"/>
        <v>200</v>
      </c>
      <c r="Q58" s="1">
        <f t="shared" si="10"/>
        <v>82.764</v>
      </c>
      <c r="R58" s="281">
        <v>2.0</v>
      </c>
      <c r="S58" s="281" t="s">
        <v>2350</v>
      </c>
      <c r="T58" s="1">
        <f t="shared" si="11"/>
        <v>1</v>
      </c>
      <c r="V58" s="1" t="s">
        <v>1174</v>
      </c>
      <c r="W58" s="1" t="s">
        <v>2352</v>
      </c>
    </row>
    <row r="59" ht="15.75" customHeight="1">
      <c r="A59" s="291">
        <v>46288.0</v>
      </c>
      <c r="B59" s="1">
        <f t="shared" si="1"/>
        <v>46288</v>
      </c>
      <c r="C59" s="281">
        <v>39.0</v>
      </c>
      <c r="D59" s="281">
        <v>22.0</v>
      </c>
      <c r="E59" s="1">
        <f t="shared" si="2"/>
        <v>1.772727273</v>
      </c>
      <c r="F59" s="281" t="s">
        <v>1238</v>
      </c>
      <c r="G59" s="282">
        <v>0.3866435185185185</v>
      </c>
      <c r="H59" s="282">
        <v>0.40596064814814814</v>
      </c>
      <c r="I59" s="281"/>
      <c r="J59" s="292">
        <f t="shared" si="3"/>
        <v>28</v>
      </c>
      <c r="K59" s="1" t="b">
        <f t="shared" si="4"/>
        <v>0</v>
      </c>
      <c r="L59" s="1">
        <f t="shared" si="5"/>
        <v>1.65</v>
      </c>
      <c r="M59" s="1">
        <f t="shared" si="6"/>
        <v>1.2</v>
      </c>
      <c r="N59" s="292">
        <f t="shared" si="7"/>
        <v>28</v>
      </c>
      <c r="O59" s="1">
        <f t="shared" si="8"/>
        <v>84.942</v>
      </c>
      <c r="P59" s="292">
        <f t="shared" si="9"/>
        <v>140</v>
      </c>
      <c r="Q59" s="1">
        <f t="shared" si="10"/>
        <v>84.942</v>
      </c>
      <c r="R59" s="281"/>
      <c r="S59" s="281"/>
      <c r="T59" s="1">
        <f t="shared" si="11"/>
        <v>0</v>
      </c>
      <c r="V59" s="1" t="s">
        <v>1177</v>
      </c>
      <c r="W59" s="1" t="s">
        <v>2355</v>
      </c>
    </row>
    <row r="60" ht="15.75" customHeight="1">
      <c r="A60" s="291">
        <v>46288.0</v>
      </c>
      <c r="B60" s="1">
        <f t="shared" si="1"/>
        <v>46288</v>
      </c>
      <c r="C60" s="281">
        <v>79.0</v>
      </c>
      <c r="D60" s="281">
        <v>56.0</v>
      </c>
      <c r="E60" s="1">
        <f t="shared" si="2"/>
        <v>1.410714286</v>
      </c>
      <c r="F60" s="281" t="s">
        <v>1437</v>
      </c>
      <c r="G60" s="282">
        <v>0.4320717592592593</v>
      </c>
      <c r="H60" s="282">
        <v>0.4638888888888889</v>
      </c>
      <c r="I60" s="281"/>
      <c r="J60" s="292">
        <f t="shared" si="3"/>
        <v>46</v>
      </c>
      <c r="K60" s="1" t="b">
        <f t="shared" si="4"/>
        <v>0</v>
      </c>
      <c r="L60" s="1">
        <f t="shared" si="5"/>
        <v>1.65</v>
      </c>
      <c r="M60" s="1">
        <f t="shared" si="6"/>
        <v>1</v>
      </c>
      <c r="N60" s="292">
        <f t="shared" si="7"/>
        <v>46</v>
      </c>
      <c r="O60" s="1">
        <f t="shared" si="8"/>
        <v>143.385</v>
      </c>
      <c r="P60" s="292">
        <f t="shared" si="9"/>
        <v>230</v>
      </c>
      <c r="Q60" s="1">
        <f t="shared" si="10"/>
        <v>143.385</v>
      </c>
      <c r="R60" s="281"/>
      <c r="S60" s="281"/>
      <c r="T60" s="1">
        <f t="shared" si="11"/>
        <v>0</v>
      </c>
      <c r="V60" s="1" t="s">
        <v>1179</v>
      </c>
      <c r="W60" s="1" t="s">
        <v>2359</v>
      </c>
    </row>
    <row r="61" ht="15.75" customHeight="1">
      <c r="A61" s="291">
        <v>46288.0</v>
      </c>
      <c r="B61" s="1">
        <f t="shared" si="1"/>
        <v>46288</v>
      </c>
      <c r="C61" s="281">
        <v>45.0</v>
      </c>
      <c r="D61" s="281">
        <v>32.0</v>
      </c>
      <c r="E61" s="1">
        <f t="shared" si="2"/>
        <v>1.40625</v>
      </c>
      <c r="F61" s="281" t="s">
        <v>1437</v>
      </c>
      <c r="G61" s="282">
        <v>0.4061342592592593</v>
      </c>
      <c r="H61" s="282">
        <v>0.43201388888888886</v>
      </c>
      <c r="I61" s="281"/>
      <c r="J61" s="292">
        <f t="shared" si="3"/>
        <v>37</v>
      </c>
      <c r="K61" s="1" t="b">
        <f t="shared" si="4"/>
        <v>0</v>
      </c>
      <c r="L61" s="1">
        <f t="shared" si="5"/>
        <v>1.65</v>
      </c>
      <c r="M61" s="1">
        <f t="shared" si="6"/>
        <v>1</v>
      </c>
      <c r="N61" s="292">
        <f t="shared" si="7"/>
        <v>37</v>
      </c>
      <c r="O61" s="1">
        <f t="shared" si="8"/>
        <v>81.675</v>
      </c>
      <c r="P61" s="292">
        <f t="shared" si="9"/>
        <v>185</v>
      </c>
      <c r="Q61" s="1">
        <f t="shared" si="10"/>
        <v>81.675</v>
      </c>
      <c r="R61" s="281"/>
      <c r="S61" s="281"/>
      <c r="T61" s="1">
        <f t="shared" si="11"/>
        <v>0</v>
      </c>
      <c r="V61" s="1" t="s">
        <v>2112</v>
      </c>
      <c r="W61" s="1" t="s">
        <v>2362</v>
      </c>
    </row>
    <row r="62" ht="15.75" customHeight="1">
      <c r="A62" s="291">
        <v>46289.0</v>
      </c>
      <c r="B62" s="1">
        <f t="shared" si="1"/>
        <v>46289</v>
      </c>
      <c r="C62" s="281">
        <v>48.0</v>
      </c>
      <c r="D62" s="281">
        <v>36.0</v>
      </c>
      <c r="E62" s="1">
        <f t="shared" si="2"/>
        <v>1.333333333</v>
      </c>
      <c r="F62" s="281" t="s">
        <v>1238</v>
      </c>
      <c r="G62" s="282">
        <v>0.3096759259259259</v>
      </c>
      <c r="H62" s="282">
        <v>0.3410416666666667</v>
      </c>
      <c r="I62" s="281"/>
      <c r="J62" s="292">
        <f t="shared" si="3"/>
        <v>45</v>
      </c>
      <c r="K62" s="1" t="b">
        <f t="shared" si="4"/>
        <v>0</v>
      </c>
      <c r="L62" s="1">
        <f t="shared" si="5"/>
        <v>1.65</v>
      </c>
      <c r="M62" s="1">
        <f t="shared" si="6"/>
        <v>1.2</v>
      </c>
      <c r="N62" s="292">
        <f t="shared" si="7"/>
        <v>45</v>
      </c>
      <c r="O62" s="1">
        <f t="shared" si="8"/>
        <v>104.544</v>
      </c>
      <c r="P62" s="292">
        <f t="shared" si="9"/>
        <v>225</v>
      </c>
      <c r="Q62" s="1">
        <f t="shared" si="10"/>
        <v>104.544</v>
      </c>
      <c r="R62" s="281">
        <v>1.0</v>
      </c>
      <c r="S62" s="281" t="s">
        <v>2366</v>
      </c>
      <c r="T62" s="1">
        <f t="shared" si="11"/>
        <v>1</v>
      </c>
      <c r="V62" s="1" t="s">
        <v>907</v>
      </c>
      <c r="W62" s="1" t="s">
        <v>2367</v>
      </c>
    </row>
    <row r="63" ht="15.75" customHeight="1">
      <c r="A63" s="291">
        <v>46289.0</v>
      </c>
      <c r="B63" s="1">
        <f t="shared" si="1"/>
        <v>46289</v>
      </c>
      <c r="C63" s="281">
        <v>62.0</v>
      </c>
      <c r="D63" s="281">
        <v>39.0</v>
      </c>
      <c r="E63" s="1">
        <f t="shared" si="2"/>
        <v>1.58974359</v>
      </c>
      <c r="F63" s="281" t="s">
        <v>1238</v>
      </c>
      <c r="G63" s="282">
        <v>0.3412384259259259</v>
      </c>
      <c r="H63" s="282">
        <v>0.3650347222222222</v>
      </c>
      <c r="I63" s="281"/>
      <c r="J63" s="292">
        <f t="shared" si="3"/>
        <v>34</v>
      </c>
      <c r="K63" s="1" t="b">
        <f t="shared" si="4"/>
        <v>0</v>
      </c>
      <c r="L63" s="1">
        <f t="shared" si="5"/>
        <v>1.65</v>
      </c>
      <c r="M63" s="1">
        <f t="shared" si="6"/>
        <v>1.2</v>
      </c>
      <c r="N63" s="292">
        <f t="shared" si="7"/>
        <v>34</v>
      </c>
      <c r="O63" s="1">
        <f t="shared" si="8"/>
        <v>135.036</v>
      </c>
      <c r="P63" s="292">
        <f t="shared" si="9"/>
        <v>170</v>
      </c>
      <c r="Q63" s="1">
        <f t="shared" si="10"/>
        <v>135.036</v>
      </c>
      <c r="R63" s="281"/>
      <c r="S63" s="281"/>
      <c r="T63" s="1">
        <f t="shared" si="11"/>
        <v>0</v>
      </c>
      <c r="V63" s="1" t="s">
        <v>909</v>
      </c>
      <c r="W63" s="1" t="s">
        <v>2370</v>
      </c>
    </row>
    <row r="64" ht="15.75" customHeight="1">
      <c r="A64" s="291">
        <v>46289.0</v>
      </c>
      <c r="B64" s="1">
        <f t="shared" si="1"/>
        <v>46289</v>
      </c>
      <c r="C64" s="281">
        <v>98.0</v>
      </c>
      <c r="D64" s="281">
        <v>70.0</v>
      </c>
      <c r="E64" s="1">
        <f t="shared" si="2"/>
        <v>1.4</v>
      </c>
      <c r="F64" s="281" t="s">
        <v>1238</v>
      </c>
      <c r="G64" s="282">
        <v>0.3650925925925926</v>
      </c>
      <c r="H64" s="282">
        <v>0.40739583333333335</v>
      </c>
      <c r="I64" s="281"/>
      <c r="J64" s="292">
        <f t="shared" si="3"/>
        <v>61</v>
      </c>
      <c r="K64" s="1" t="b">
        <f t="shared" si="4"/>
        <v>0</v>
      </c>
      <c r="L64" s="1">
        <f t="shared" si="5"/>
        <v>1.65</v>
      </c>
      <c r="M64" s="1">
        <f t="shared" si="6"/>
        <v>1.2</v>
      </c>
      <c r="N64" s="292">
        <f t="shared" si="7"/>
        <v>61</v>
      </c>
      <c r="O64" s="1">
        <f t="shared" si="8"/>
        <v>213.444</v>
      </c>
      <c r="P64" s="292">
        <f t="shared" si="9"/>
        <v>305</v>
      </c>
      <c r="Q64" s="1">
        <f t="shared" si="10"/>
        <v>213.444</v>
      </c>
      <c r="R64" s="281"/>
      <c r="S64" s="281"/>
      <c r="T64" s="1">
        <f t="shared" si="11"/>
        <v>0</v>
      </c>
      <c r="V64" s="1" t="s">
        <v>911</v>
      </c>
      <c r="W64" s="1" t="s">
        <v>2373</v>
      </c>
    </row>
    <row r="65" ht="15.75" customHeight="1">
      <c r="A65" s="291">
        <v>46292.0</v>
      </c>
      <c r="B65" s="1">
        <f t="shared" si="1"/>
        <v>46292</v>
      </c>
      <c r="C65" s="281">
        <v>50.0</v>
      </c>
      <c r="D65" s="281">
        <v>38.0</v>
      </c>
      <c r="E65" s="1">
        <f t="shared" si="2"/>
        <v>1.315789474</v>
      </c>
      <c r="F65" s="281" t="s">
        <v>1238</v>
      </c>
      <c r="G65" s="282">
        <v>0.30486111111111114</v>
      </c>
      <c r="H65" s="282">
        <v>0.3326388888888889</v>
      </c>
      <c r="I65" s="281"/>
      <c r="J65" s="292">
        <f t="shared" si="3"/>
        <v>40</v>
      </c>
      <c r="K65" s="1" t="b">
        <f t="shared" si="4"/>
        <v>0</v>
      </c>
      <c r="L65" s="1">
        <f t="shared" si="5"/>
        <v>1.65</v>
      </c>
      <c r="M65" s="1">
        <f t="shared" si="6"/>
        <v>1.2</v>
      </c>
      <c r="N65" s="292">
        <f t="shared" si="7"/>
        <v>40</v>
      </c>
      <c r="O65" s="1">
        <f t="shared" si="8"/>
        <v>108.9</v>
      </c>
      <c r="P65" s="292">
        <f t="shared" si="9"/>
        <v>200</v>
      </c>
      <c r="Q65" s="1">
        <f t="shared" si="10"/>
        <v>108.9</v>
      </c>
      <c r="R65" s="281">
        <v>1.0</v>
      </c>
      <c r="S65" s="281" t="s">
        <v>2375</v>
      </c>
      <c r="T65" s="1">
        <f t="shared" si="11"/>
        <v>1</v>
      </c>
      <c r="V65" s="1" t="s">
        <v>1336</v>
      </c>
      <c r="W65" s="1" t="s">
        <v>2376</v>
      </c>
    </row>
    <row r="66" ht="15.75" customHeight="1">
      <c r="A66" s="291">
        <v>46292.0</v>
      </c>
      <c r="B66" s="1">
        <f t="shared" si="1"/>
        <v>46292</v>
      </c>
      <c r="C66" s="281">
        <v>161.0</v>
      </c>
      <c r="D66" s="281">
        <v>101.0</v>
      </c>
      <c r="E66" s="1">
        <f t="shared" si="2"/>
        <v>1.594059406</v>
      </c>
      <c r="F66" s="281" t="s">
        <v>1238</v>
      </c>
      <c r="G66" s="282">
        <v>0.3333333333333333</v>
      </c>
      <c r="H66" s="282">
        <v>0.39791666666666664</v>
      </c>
      <c r="I66" s="281"/>
      <c r="J66" s="292">
        <f t="shared" si="3"/>
        <v>93</v>
      </c>
      <c r="K66" s="1" t="b">
        <f t="shared" si="4"/>
        <v>0</v>
      </c>
      <c r="L66" s="1">
        <f t="shared" si="5"/>
        <v>1.65</v>
      </c>
      <c r="M66" s="1">
        <f t="shared" si="6"/>
        <v>1.2</v>
      </c>
      <c r="N66" s="292">
        <f t="shared" si="7"/>
        <v>93</v>
      </c>
      <c r="O66" s="1">
        <f t="shared" si="8"/>
        <v>350.658</v>
      </c>
      <c r="P66" s="292">
        <f t="shared" si="9"/>
        <v>465</v>
      </c>
      <c r="Q66" s="1">
        <f t="shared" si="10"/>
        <v>350.658</v>
      </c>
      <c r="R66" s="281"/>
      <c r="S66" s="281"/>
      <c r="T66" s="1">
        <f t="shared" si="11"/>
        <v>0</v>
      </c>
      <c r="V66" s="1" t="s">
        <v>929</v>
      </c>
      <c r="W66" s="1" t="s">
        <v>2378</v>
      </c>
    </row>
    <row r="67" ht="15.75" customHeight="1">
      <c r="A67" s="291">
        <v>46293.0</v>
      </c>
      <c r="B67" s="1">
        <f t="shared" si="1"/>
        <v>46293</v>
      </c>
      <c r="C67" s="281">
        <v>321.0</v>
      </c>
      <c r="D67" s="281">
        <v>58.0</v>
      </c>
      <c r="E67" s="1">
        <f t="shared" si="2"/>
        <v>5.534482759</v>
      </c>
      <c r="F67" s="281" t="s">
        <v>1274</v>
      </c>
      <c r="G67" s="299">
        <v>0.3045949074074074</v>
      </c>
      <c r="H67" s="299">
        <v>0.39229166666666665</v>
      </c>
      <c r="I67" s="281"/>
      <c r="J67" s="300">
        <f t="shared" si="3"/>
        <v>126</v>
      </c>
      <c r="K67" s="1" t="b">
        <f t="shared" si="4"/>
        <v>0</v>
      </c>
      <c r="L67" s="1">
        <f t="shared" si="5"/>
        <v>0.6</v>
      </c>
      <c r="M67" s="1">
        <f t="shared" si="6"/>
        <v>1.2</v>
      </c>
      <c r="N67" s="300">
        <f t="shared" si="7"/>
        <v>126</v>
      </c>
      <c r="O67" s="1">
        <f t="shared" si="8"/>
        <v>254.232</v>
      </c>
      <c r="P67" s="300">
        <f t="shared" si="9"/>
        <v>630</v>
      </c>
      <c r="Q67" s="1">
        <f t="shared" si="10"/>
        <v>254.232</v>
      </c>
      <c r="R67" s="281"/>
      <c r="S67" s="281"/>
      <c r="T67" s="1">
        <f t="shared" si="11"/>
        <v>1</v>
      </c>
      <c r="V67" s="1" t="s">
        <v>931</v>
      </c>
      <c r="W67" s="1" t="s">
        <v>2381</v>
      </c>
    </row>
    <row r="68" ht="15.75" customHeight="1">
      <c r="A68" s="291">
        <v>46293.0</v>
      </c>
      <c r="B68" s="1">
        <f t="shared" si="1"/>
        <v>46293</v>
      </c>
      <c r="C68" s="281">
        <v>212.0</v>
      </c>
      <c r="D68" s="281">
        <v>29.0</v>
      </c>
      <c r="E68" s="1">
        <f t="shared" si="2"/>
        <v>7.310344828</v>
      </c>
      <c r="F68" s="281" t="s">
        <v>1274</v>
      </c>
      <c r="G68" s="299">
        <v>0.4297337962962963</v>
      </c>
      <c r="H68" s="299">
        <v>0.5381944444444444</v>
      </c>
      <c r="I68" s="281">
        <v>73.0</v>
      </c>
      <c r="J68" s="300">
        <f t="shared" si="3"/>
        <v>83</v>
      </c>
      <c r="K68" s="1" t="b">
        <f t="shared" si="4"/>
        <v>0</v>
      </c>
      <c r="L68" s="1">
        <f t="shared" si="5"/>
        <v>0.6</v>
      </c>
      <c r="M68" s="1">
        <f t="shared" si="6"/>
        <v>1.2</v>
      </c>
      <c r="N68" s="300">
        <f t="shared" si="7"/>
        <v>83</v>
      </c>
      <c r="O68" s="1">
        <f t="shared" si="8"/>
        <v>167.904</v>
      </c>
      <c r="P68" s="300">
        <f t="shared" si="9"/>
        <v>415</v>
      </c>
      <c r="Q68" s="1">
        <f t="shared" si="10"/>
        <v>167.904</v>
      </c>
      <c r="R68" s="281"/>
      <c r="S68" s="281"/>
      <c r="T68" s="1">
        <f t="shared" si="11"/>
        <v>0</v>
      </c>
      <c r="U68" s="16" t="s">
        <v>2387</v>
      </c>
      <c r="V68" s="1" t="s">
        <v>934</v>
      </c>
      <c r="W68" s="1" t="s">
        <v>2388</v>
      </c>
    </row>
    <row r="69" ht="15.75" customHeight="1">
      <c r="A69" s="291">
        <v>46293.0</v>
      </c>
      <c r="B69" s="1">
        <f t="shared" si="1"/>
        <v>46293</v>
      </c>
      <c r="C69" s="281">
        <v>63.0</v>
      </c>
      <c r="D69" s="281">
        <v>39.0</v>
      </c>
      <c r="E69" s="1">
        <f t="shared" si="2"/>
        <v>1.615384615</v>
      </c>
      <c r="F69" s="281" t="s">
        <v>1274</v>
      </c>
      <c r="G69" s="299">
        <v>0.3924652777777778</v>
      </c>
      <c r="H69" s="299">
        <v>0.4296990740740741</v>
      </c>
      <c r="I69" s="281"/>
      <c r="J69" s="300">
        <f t="shared" si="3"/>
        <v>54</v>
      </c>
      <c r="K69" s="1" t="b">
        <f t="shared" si="4"/>
        <v>0</v>
      </c>
      <c r="L69" s="1">
        <f t="shared" si="5"/>
        <v>1.65</v>
      </c>
      <c r="M69" s="1">
        <f t="shared" si="6"/>
        <v>1.2</v>
      </c>
      <c r="N69" s="300">
        <f t="shared" si="7"/>
        <v>54</v>
      </c>
      <c r="O69" s="1">
        <f t="shared" si="8"/>
        <v>137.214</v>
      </c>
      <c r="P69" s="300">
        <f t="shared" si="9"/>
        <v>270</v>
      </c>
      <c r="Q69" s="1">
        <f t="shared" si="10"/>
        <v>137.214</v>
      </c>
      <c r="R69" s="281"/>
      <c r="S69" s="281"/>
      <c r="T69" s="1">
        <f t="shared" si="11"/>
        <v>0</v>
      </c>
      <c r="V69" s="1" t="s">
        <v>936</v>
      </c>
      <c r="W69" s="1" t="s">
        <v>2391</v>
      </c>
    </row>
    <row r="70" ht="15.75" customHeight="1">
      <c r="A70" s="291">
        <v>46294.0</v>
      </c>
      <c r="B70" s="1">
        <f t="shared" si="1"/>
        <v>46294</v>
      </c>
      <c r="C70" s="281">
        <v>370.0</v>
      </c>
      <c r="D70" s="281">
        <v>30.0</v>
      </c>
      <c r="E70" s="1">
        <f t="shared" si="2"/>
        <v>12.33333333</v>
      </c>
      <c r="F70" s="281" t="s">
        <v>1274</v>
      </c>
      <c r="G70" s="299">
        <v>0.30321759259259257</v>
      </c>
      <c r="H70" s="299">
        <v>0.3743518518518518</v>
      </c>
      <c r="I70" s="281"/>
      <c r="J70" s="300">
        <f t="shared" si="3"/>
        <v>102</v>
      </c>
      <c r="K70" s="1" t="b">
        <f t="shared" si="4"/>
        <v>0</v>
      </c>
      <c r="L70" s="1">
        <f t="shared" si="5"/>
        <v>0.45</v>
      </c>
      <c r="M70" s="1">
        <f t="shared" si="6"/>
        <v>1.2</v>
      </c>
      <c r="N70" s="300">
        <f t="shared" si="7"/>
        <v>102</v>
      </c>
      <c r="O70" s="1">
        <f t="shared" si="8"/>
        <v>219.78</v>
      </c>
      <c r="P70" s="300">
        <f t="shared" si="9"/>
        <v>510</v>
      </c>
      <c r="Q70" s="1">
        <f t="shared" si="10"/>
        <v>219.78</v>
      </c>
      <c r="R70" s="281">
        <v>1.0</v>
      </c>
      <c r="S70" s="281" t="s">
        <v>2394</v>
      </c>
      <c r="T70" s="1">
        <f t="shared" si="11"/>
        <v>1</v>
      </c>
      <c r="V70" s="1" t="s">
        <v>938</v>
      </c>
      <c r="W70" s="1" t="s">
        <v>2395</v>
      </c>
    </row>
    <row r="71" ht="15.75" customHeight="1">
      <c r="A71" s="291">
        <v>46294.0</v>
      </c>
      <c r="B71" s="1">
        <f t="shared" si="1"/>
        <v>46294</v>
      </c>
      <c r="C71" s="281">
        <v>82.0</v>
      </c>
      <c r="D71" s="281">
        <v>60.0</v>
      </c>
      <c r="E71" s="1">
        <f t="shared" si="2"/>
        <v>1.366666667</v>
      </c>
      <c r="F71" s="281" t="s">
        <v>1274</v>
      </c>
      <c r="G71" s="299">
        <v>0.37451388888888887</v>
      </c>
      <c r="H71" s="299">
        <v>0.4268865740740741</v>
      </c>
      <c r="I71" s="281"/>
      <c r="J71" s="300">
        <f t="shared" si="3"/>
        <v>75</v>
      </c>
      <c r="K71" s="1" t="b">
        <f t="shared" si="4"/>
        <v>0</v>
      </c>
      <c r="L71" s="1">
        <f t="shared" si="5"/>
        <v>1.65</v>
      </c>
      <c r="M71" s="1">
        <f t="shared" si="6"/>
        <v>1.2</v>
      </c>
      <c r="N71" s="300">
        <f t="shared" si="7"/>
        <v>75</v>
      </c>
      <c r="O71" s="1">
        <f t="shared" si="8"/>
        <v>178.596</v>
      </c>
      <c r="P71" s="300">
        <f t="shared" si="9"/>
        <v>375</v>
      </c>
      <c r="Q71" s="1">
        <f t="shared" si="10"/>
        <v>178.596</v>
      </c>
      <c r="R71" s="281"/>
      <c r="S71" s="281"/>
      <c r="T71" s="1">
        <f t="shared" si="11"/>
        <v>0</v>
      </c>
      <c r="V71" s="1" t="s">
        <v>942</v>
      </c>
      <c r="W71" s="1" t="s">
        <v>2398</v>
      </c>
    </row>
    <row r="72" ht="15.75" customHeight="1">
      <c r="A72" s="291">
        <v>46295.0</v>
      </c>
      <c r="B72" s="1">
        <f t="shared" si="1"/>
        <v>46295</v>
      </c>
      <c r="C72" s="281">
        <v>34.0</v>
      </c>
      <c r="D72" s="281">
        <v>30.0</v>
      </c>
      <c r="E72" s="1">
        <f t="shared" si="2"/>
        <v>1.133333333</v>
      </c>
      <c r="F72" s="281" t="s">
        <v>1238</v>
      </c>
      <c r="G72" s="299">
        <v>0.3042361111111111</v>
      </c>
      <c r="H72" s="299">
        <v>0.3254976851851852</v>
      </c>
      <c r="I72" s="281"/>
      <c r="J72" s="300">
        <f t="shared" si="3"/>
        <v>31</v>
      </c>
      <c r="K72" s="1" t="b">
        <f t="shared" si="4"/>
        <v>0</v>
      </c>
      <c r="L72" s="1">
        <f t="shared" si="5"/>
        <v>1.65</v>
      </c>
      <c r="M72" s="1">
        <f t="shared" si="6"/>
        <v>1.2</v>
      </c>
      <c r="N72" s="300">
        <f t="shared" si="7"/>
        <v>31</v>
      </c>
      <c r="O72" s="1">
        <f t="shared" si="8"/>
        <v>74.052</v>
      </c>
      <c r="P72" s="300">
        <f t="shared" si="9"/>
        <v>155</v>
      </c>
      <c r="Q72" s="1">
        <f t="shared" si="10"/>
        <v>74.052</v>
      </c>
      <c r="R72" s="281"/>
      <c r="S72" s="281"/>
      <c r="T72" s="1">
        <f t="shared" si="11"/>
        <v>1</v>
      </c>
      <c r="V72" s="1" t="s">
        <v>1210</v>
      </c>
      <c r="W72" s="1" t="s">
        <v>2402</v>
      </c>
    </row>
    <row r="73" ht="15.75" customHeight="1">
      <c r="A73" s="291">
        <v>46295.0</v>
      </c>
      <c r="B73" s="1">
        <f t="shared" si="1"/>
        <v>46295</v>
      </c>
      <c r="C73" s="281">
        <v>67.0</v>
      </c>
      <c r="D73" s="281">
        <v>32.0</v>
      </c>
      <c r="E73" s="1">
        <f t="shared" si="2"/>
        <v>2.09375</v>
      </c>
      <c r="F73" s="281" t="s">
        <v>1238</v>
      </c>
      <c r="G73" s="299">
        <v>0.32557870370370373</v>
      </c>
      <c r="H73" s="299">
        <v>0.352650462962963</v>
      </c>
      <c r="I73" s="281"/>
      <c r="J73" s="300">
        <f t="shared" si="3"/>
        <v>39</v>
      </c>
      <c r="K73" s="1" t="b">
        <f t="shared" si="4"/>
        <v>0</v>
      </c>
      <c r="L73" s="1">
        <f t="shared" si="5"/>
        <v>1.25</v>
      </c>
      <c r="M73" s="1">
        <f t="shared" si="6"/>
        <v>1.2</v>
      </c>
      <c r="N73" s="300">
        <f t="shared" si="7"/>
        <v>39</v>
      </c>
      <c r="O73" s="1">
        <f t="shared" si="8"/>
        <v>110.55</v>
      </c>
      <c r="P73" s="300">
        <f t="shared" si="9"/>
        <v>195</v>
      </c>
      <c r="Q73" s="1">
        <f t="shared" si="10"/>
        <v>110.55</v>
      </c>
      <c r="R73" s="281"/>
      <c r="S73" s="281"/>
      <c r="T73" s="1">
        <f t="shared" si="11"/>
        <v>0</v>
      </c>
      <c r="V73" s="1" t="s">
        <v>947</v>
      </c>
      <c r="W73" s="1" t="s">
        <v>2404</v>
      </c>
    </row>
    <row r="74" ht="15.75" customHeight="1">
      <c r="A74" s="291">
        <v>46295.0</v>
      </c>
      <c r="B74" s="1">
        <f t="shared" si="1"/>
        <v>46295</v>
      </c>
      <c r="C74" s="281">
        <v>76.0</v>
      </c>
      <c r="D74" s="281">
        <v>55.0</v>
      </c>
      <c r="E74" s="1">
        <f t="shared" si="2"/>
        <v>1.381818182</v>
      </c>
      <c r="F74" s="281" t="s">
        <v>1238</v>
      </c>
      <c r="G74" s="299">
        <v>0.37743055555555555</v>
      </c>
      <c r="H74" s="299">
        <v>0.41116898148148145</v>
      </c>
      <c r="I74" s="281"/>
      <c r="J74" s="300">
        <f t="shared" si="3"/>
        <v>49</v>
      </c>
      <c r="K74" s="1" t="b">
        <f t="shared" si="4"/>
        <v>0</v>
      </c>
      <c r="L74" s="1">
        <f t="shared" si="5"/>
        <v>1.65</v>
      </c>
      <c r="M74" s="1">
        <f t="shared" si="6"/>
        <v>1.2</v>
      </c>
      <c r="N74" s="300">
        <f t="shared" si="7"/>
        <v>49</v>
      </c>
      <c r="O74" s="1">
        <f t="shared" si="8"/>
        <v>165.528</v>
      </c>
      <c r="P74" s="300">
        <f t="shared" si="9"/>
        <v>245</v>
      </c>
      <c r="Q74" s="1">
        <f t="shared" si="10"/>
        <v>165.528</v>
      </c>
      <c r="R74" s="281"/>
      <c r="S74" s="281"/>
      <c r="T74" s="1">
        <f t="shared" si="11"/>
        <v>0</v>
      </c>
      <c r="V74" s="1" t="s">
        <v>949</v>
      </c>
      <c r="W74" s="1" t="s">
        <v>2407</v>
      </c>
    </row>
    <row r="75" ht="15.75" customHeight="1">
      <c r="A75" s="291">
        <v>46295.0</v>
      </c>
      <c r="B75" s="1">
        <f t="shared" si="1"/>
        <v>46295</v>
      </c>
      <c r="C75" s="281">
        <v>48.0</v>
      </c>
      <c r="D75" s="281">
        <v>34.0</v>
      </c>
      <c r="E75" s="1">
        <f t="shared" si="2"/>
        <v>1.411764706</v>
      </c>
      <c r="F75" s="281" t="s">
        <v>1238</v>
      </c>
      <c r="G75" s="299">
        <v>0.35400462962962964</v>
      </c>
      <c r="H75" s="299">
        <v>0.3773148148148148</v>
      </c>
      <c r="I75" s="281"/>
      <c r="J75" s="300">
        <f t="shared" si="3"/>
        <v>34</v>
      </c>
      <c r="K75" s="1" t="b">
        <f t="shared" si="4"/>
        <v>0</v>
      </c>
      <c r="L75" s="1">
        <f t="shared" si="5"/>
        <v>1.65</v>
      </c>
      <c r="M75" s="1">
        <f t="shared" si="6"/>
        <v>1.2</v>
      </c>
      <c r="N75" s="300">
        <f t="shared" si="7"/>
        <v>34</v>
      </c>
      <c r="O75" s="1">
        <f t="shared" si="8"/>
        <v>104.544</v>
      </c>
      <c r="P75" s="300">
        <f t="shared" si="9"/>
        <v>170</v>
      </c>
      <c r="Q75" s="1">
        <f t="shared" si="10"/>
        <v>104.544</v>
      </c>
      <c r="R75" s="281"/>
      <c r="S75" s="281"/>
      <c r="T75" s="1">
        <f t="shared" si="11"/>
        <v>0</v>
      </c>
      <c r="V75" s="1" t="s">
        <v>1001</v>
      </c>
      <c r="W75" s="1" t="s">
        <v>2410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c r="A177" s="281"/>
      <c r="B177" s="1" t="str">
        <f t="shared" si="1"/>
        <v/>
      </c>
      <c r="C177" s="281"/>
      <c r="D177" s="281"/>
      <c r="E177" s="1" t="str">
        <f t="shared" si="2"/>
        <v/>
      </c>
      <c r="F177" s="281"/>
      <c r="G177" s="281"/>
      <c r="H177" s="281"/>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1"/>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7">
      <formula1>"FL,Reach,OP,Swing"</formula1>
    </dataValidation>
  </dataValidations>
  <printOptions/>
  <pageMargins bottom="1.0" footer="0.0" header="0.0" left="0.75" right="0.75" top="1.0"/>
  <pageSetup paperSize="9" orientation="portrait"/>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15" width="13.14"/>
    <col customWidth="1" min="16" max="26" width="8.43"/>
  </cols>
  <sheetData>
    <row r="1">
      <c r="A1" s="1" t="s">
        <v>603</v>
      </c>
      <c r="B1" s="1" t="s">
        <v>638</v>
      </c>
      <c r="J1" s="1" t="s">
        <v>575</v>
      </c>
      <c r="K1" s="1">
        <f>Params!B8</f>
        <v>1.1</v>
      </c>
    </row>
    <row r="4">
      <c r="A4" s="279" t="s">
        <v>796</v>
      </c>
      <c r="B4" s="279" t="s">
        <v>740</v>
      </c>
      <c r="C4" s="279" t="s">
        <v>745</v>
      </c>
      <c r="D4" s="279" t="s">
        <v>776</v>
      </c>
      <c r="E4" s="279" t="s">
        <v>797</v>
      </c>
      <c r="F4" s="279" t="s">
        <v>746</v>
      </c>
    </row>
    <row r="5">
      <c r="A5" s="1">
        <f>SUM(K8:K177)</f>
        <v>1676.4</v>
      </c>
      <c r="B5" s="268">
        <v>2865.0</v>
      </c>
      <c r="C5" s="268">
        <v>38.62</v>
      </c>
      <c r="D5" s="1">
        <f>SUM(L8:L177)</f>
        <v>1</v>
      </c>
      <c r="E5" s="1">
        <f>SUM(E8:E177)</f>
        <v>401</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7" si="1">IF(A8="","",INT(A8))</f>
        <v>46266</v>
      </c>
      <c r="C8" s="281" t="s">
        <v>841</v>
      </c>
      <c r="D8" s="281" t="s">
        <v>2292</v>
      </c>
      <c r="E8" s="281">
        <v>6.0</v>
      </c>
      <c r="F8" s="281">
        <v>11.0</v>
      </c>
      <c r="G8" s="281">
        <f t="shared" ref="G8:G177" si="2">HOUR(O8)*60+MINUTE(O8)</f>
        <v>31</v>
      </c>
      <c r="H8" s="1">
        <f t="shared" ref="H8:H177" si="3">IF(N(F8)=0,"",E8/F8)</f>
        <v>0.5454545455</v>
      </c>
      <c r="I8" s="1">
        <f t="shared" ref="I8:I177" si="4">IF(H8="","",LOOKUP(H8,{0,0.05,0.1,0.15,0.2},{0.85,0.95,1,1.05,1.1}))</f>
        <v>1.1</v>
      </c>
      <c r="J8" s="1">
        <f t="shared" ref="J8:J177" si="5">IF(C8="","",IF(C8="container",1,IF(OR(C8="moving list",C8="consolidation bulk"),1.3,IF(C8="consolidation mix",1.4,1))))</f>
        <v>1</v>
      </c>
      <c r="K8" s="1">
        <f t="shared" ref="K8:K177" si="6">IF(N(F8)=0,0,F8*IF(N(I8)=0,1,I8)*IF(N(J8)=0,1,J8))</f>
        <v>12.1</v>
      </c>
      <c r="L8" s="281"/>
      <c r="M8" s="281"/>
      <c r="N8" s="1">
        <f>IF(B8="",0,IF(AND(COUNTIF($B$8:B8,B8)=1,COUNTIF('Picking - Juan'!$B$8:$B$177,B8)=0),1,0))</f>
        <v>0</v>
      </c>
      <c r="O8" s="196">
        <v>0.021875</v>
      </c>
    </row>
    <row r="9">
      <c r="A9" s="291">
        <v>46266.0</v>
      </c>
      <c r="B9" s="1">
        <f t="shared" si="1"/>
        <v>46266</v>
      </c>
      <c r="C9" s="281" t="s">
        <v>841</v>
      </c>
      <c r="D9" s="281" t="s">
        <v>2301</v>
      </c>
      <c r="E9" s="281">
        <v>1.0</v>
      </c>
      <c r="F9" s="281">
        <v>34.0</v>
      </c>
      <c r="G9" s="281">
        <f t="shared" si="2"/>
        <v>37</v>
      </c>
      <c r="H9" s="1">
        <f t="shared" si="3"/>
        <v>0.02941176471</v>
      </c>
      <c r="I9" s="1">
        <f t="shared" si="4"/>
        <v>0.85</v>
      </c>
      <c r="J9" s="1">
        <f t="shared" si="5"/>
        <v>1</v>
      </c>
      <c r="K9" s="1">
        <f t="shared" si="6"/>
        <v>28.9</v>
      </c>
      <c r="L9" s="281"/>
      <c r="M9" s="281"/>
      <c r="N9" s="1">
        <f>IF(B9="",0,IF(AND(COUNTIF($B$8:B9,B9)=1,COUNTIF('Picking - Juan'!$B$8:$B$177,B9)=0),1,0))</f>
        <v>0</v>
      </c>
      <c r="O9" s="196">
        <v>0.025798611111111112</v>
      </c>
    </row>
    <row r="10">
      <c r="A10" s="291">
        <v>46266.0</v>
      </c>
      <c r="B10" s="1">
        <f t="shared" si="1"/>
        <v>46266</v>
      </c>
      <c r="C10" s="281" t="s">
        <v>841</v>
      </c>
      <c r="D10" s="281" t="s">
        <v>1074</v>
      </c>
      <c r="E10" s="281">
        <v>9.0</v>
      </c>
      <c r="F10" s="281">
        <v>19.0</v>
      </c>
      <c r="G10" s="281">
        <f t="shared" si="2"/>
        <v>47</v>
      </c>
      <c r="H10" s="1">
        <f t="shared" si="3"/>
        <v>0.4736842105</v>
      </c>
      <c r="I10" s="1">
        <f t="shared" si="4"/>
        <v>1.1</v>
      </c>
      <c r="J10" s="1">
        <f t="shared" si="5"/>
        <v>1</v>
      </c>
      <c r="K10" s="1">
        <f t="shared" si="6"/>
        <v>20.9</v>
      </c>
      <c r="L10" s="281"/>
      <c r="M10" s="281"/>
      <c r="N10" s="1">
        <f>IF(B10="",0,IF(AND(COUNTIF($B$8:B10,B10)=1,COUNTIF('Picking - Juan'!$B$8:$B$177,B10)=0),1,0))</f>
        <v>0</v>
      </c>
      <c r="O10" s="196">
        <v>0.032789351851851854</v>
      </c>
    </row>
    <row r="11">
      <c r="A11" s="291">
        <v>46267.0</v>
      </c>
      <c r="B11" s="1">
        <f t="shared" si="1"/>
        <v>46267</v>
      </c>
      <c r="C11" s="281" t="s">
        <v>841</v>
      </c>
      <c r="D11" s="281" t="s">
        <v>1090</v>
      </c>
      <c r="E11" s="281">
        <v>3.0</v>
      </c>
      <c r="F11" s="281">
        <v>11.0</v>
      </c>
      <c r="G11" s="281">
        <f t="shared" si="2"/>
        <v>58</v>
      </c>
      <c r="H11" s="1">
        <f t="shared" si="3"/>
        <v>0.2727272727</v>
      </c>
      <c r="I11" s="1">
        <f t="shared" si="4"/>
        <v>1.1</v>
      </c>
      <c r="J11" s="1">
        <f t="shared" si="5"/>
        <v>1</v>
      </c>
      <c r="K11" s="1">
        <f t="shared" si="6"/>
        <v>12.1</v>
      </c>
      <c r="L11" s="281"/>
      <c r="M11" s="281"/>
      <c r="N11" s="1">
        <f>IF(B11="",0,IF(AND(COUNTIF($B$8:B11,B11)=1,COUNTIF('Picking - Juan'!$B$8:$B$177,B11)=0),1,0))</f>
        <v>0</v>
      </c>
      <c r="O11" s="196">
        <v>0.040462962962962964</v>
      </c>
    </row>
    <row r="12">
      <c r="A12" s="291">
        <v>46267.0</v>
      </c>
      <c r="B12" s="1">
        <f t="shared" si="1"/>
        <v>46267</v>
      </c>
      <c r="C12" s="281" t="s">
        <v>841</v>
      </c>
      <c r="D12" s="281" t="s">
        <v>2306</v>
      </c>
      <c r="E12" s="281">
        <v>13.0</v>
      </c>
      <c r="F12" s="281">
        <v>43.0</v>
      </c>
      <c r="G12" s="281">
        <f t="shared" si="2"/>
        <v>83</v>
      </c>
      <c r="H12" s="1">
        <f t="shared" si="3"/>
        <v>0.3023255814</v>
      </c>
      <c r="I12" s="1">
        <f t="shared" si="4"/>
        <v>1.1</v>
      </c>
      <c r="J12" s="1">
        <f t="shared" si="5"/>
        <v>1</v>
      </c>
      <c r="K12" s="1">
        <f t="shared" si="6"/>
        <v>47.3</v>
      </c>
      <c r="L12" s="281"/>
      <c r="M12" s="281"/>
      <c r="N12" s="1">
        <f>IF(B12="",0,IF(AND(COUNTIF($B$8:B12,B12)=1,COUNTIF('Picking - Juan'!$B$8:$B$177,B12)=0),1,0))</f>
        <v>0</v>
      </c>
      <c r="O12" s="196">
        <v>0.058020833333333334</v>
      </c>
    </row>
    <row r="13">
      <c r="A13" s="291">
        <v>46268.0</v>
      </c>
      <c r="B13" s="1">
        <f t="shared" si="1"/>
        <v>46268</v>
      </c>
      <c r="C13" s="281" t="s">
        <v>841</v>
      </c>
      <c r="D13" s="281" t="s">
        <v>1593</v>
      </c>
      <c r="E13" s="281">
        <v>6.0</v>
      </c>
      <c r="F13" s="281">
        <v>12.0</v>
      </c>
      <c r="G13" s="281">
        <f t="shared" si="2"/>
        <v>40</v>
      </c>
      <c r="H13" s="1">
        <f t="shared" si="3"/>
        <v>0.5</v>
      </c>
      <c r="I13" s="1">
        <f t="shared" si="4"/>
        <v>1.1</v>
      </c>
      <c r="J13" s="1">
        <f t="shared" si="5"/>
        <v>1</v>
      </c>
      <c r="K13" s="1">
        <f t="shared" si="6"/>
        <v>13.2</v>
      </c>
      <c r="L13" s="281"/>
      <c r="M13" s="281"/>
      <c r="N13" s="1">
        <f>IF(B13="",0,IF(AND(COUNTIF($B$8:B13,B13)=1,COUNTIF('Picking - Juan'!$B$8:$B$177,B13)=0),1,0))</f>
        <v>0</v>
      </c>
      <c r="O13" s="196">
        <v>0.028136574074074074</v>
      </c>
    </row>
    <row r="14">
      <c r="A14" s="291">
        <v>46268.0</v>
      </c>
      <c r="B14" s="1">
        <f t="shared" si="1"/>
        <v>46268</v>
      </c>
      <c r="C14" s="281" t="s">
        <v>841</v>
      </c>
      <c r="D14" s="281" t="s">
        <v>1093</v>
      </c>
      <c r="E14" s="281">
        <v>9.0</v>
      </c>
      <c r="F14" s="281">
        <v>26.0</v>
      </c>
      <c r="G14" s="281">
        <f t="shared" si="2"/>
        <v>45</v>
      </c>
      <c r="H14" s="1">
        <f t="shared" si="3"/>
        <v>0.3461538462</v>
      </c>
      <c r="I14" s="1">
        <f t="shared" si="4"/>
        <v>1.1</v>
      </c>
      <c r="J14" s="1">
        <f t="shared" si="5"/>
        <v>1</v>
      </c>
      <c r="K14" s="1">
        <f t="shared" si="6"/>
        <v>28.6</v>
      </c>
      <c r="L14" s="281"/>
      <c r="M14" s="281"/>
      <c r="N14" s="1">
        <f>IF(B14="",0,IF(AND(COUNTIF($B$8:B14,B14)=1,COUNTIF('Picking - Juan'!$B$8:$B$177,B14)=0),1,0))</f>
        <v>0</v>
      </c>
      <c r="O14" s="196">
        <v>0.03177083333333333</v>
      </c>
    </row>
    <row r="15">
      <c r="A15" s="291">
        <v>46268.0</v>
      </c>
      <c r="B15" s="1">
        <f t="shared" si="1"/>
        <v>46268</v>
      </c>
      <c r="C15" s="281" t="s">
        <v>841</v>
      </c>
      <c r="D15" s="281" t="s">
        <v>2115</v>
      </c>
      <c r="E15" s="281">
        <v>6.0</v>
      </c>
      <c r="F15" s="281">
        <v>16.0</v>
      </c>
      <c r="G15" s="281">
        <f t="shared" si="2"/>
        <v>96</v>
      </c>
      <c r="H15" s="1">
        <f t="shared" si="3"/>
        <v>0.375</v>
      </c>
      <c r="I15" s="1">
        <f t="shared" si="4"/>
        <v>1.1</v>
      </c>
      <c r="J15" s="1">
        <f t="shared" si="5"/>
        <v>1</v>
      </c>
      <c r="K15" s="1">
        <f t="shared" si="6"/>
        <v>17.6</v>
      </c>
      <c r="L15" s="281"/>
      <c r="M15" s="281"/>
      <c r="N15" s="1">
        <f>IF(B15="",0,IF(AND(COUNTIF($B$8:B15,B15)=1,COUNTIF('Picking - Juan'!$B$8:$B$177,B15)=0),1,0))</f>
        <v>0</v>
      </c>
      <c r="O15" s="196">
        <v>0.0667824074074074</v>
      </c>
    </row>
    <row r="16">
      <c r="A16" s="291">
        <v>46269.0</v>
      </c>
      <c r="B16" s="1">
        <f t="shared" si="1"/>
        <v>46269</v>
      </c>
      <c r="C16" s="281" t="s">
        <v>841</v>
      </c>
      <c r="D16" s="281" t="s">
        <v>1885</v>
      </c>
      <c r="E16" s="281">
        <v>11.0</v>
      </c>
      <c r="F16" s="281">
        <v>23.0</v>
      </c>
      <c r="G16" s="281">
        <f t="shared" si="2"/>
        <v>33</v>
      </c>
      <c r="H16" s="1">
        <f t="shared" si="3"/>
        <v>0.4782608696</v>
      </c>
      <c r="I16" s="1">
        <f t="shared" si="4"/>
        <v>1.1</v>
      </c>
      <c r="J16" s="1">
        <f t="shared" si="5"/>
        <v>1</v>
      </c>
      <c r="K16" s="1">
        <f t="shared" si="6"/>
        <v>25.3</v>
      </c>
      <c r="L16" s="281"/>
      <c r="M16" s="281"/>
      <c r="N16" s="1">
        <f>IF(B16="",0,IF(AND(COUNTIF($B$8:B16,B16)=1,COUNTIF('Picking - Juan'!$B$8:$B$177,B16)=0),1,0))</f>
        <v>0</v>
      </c>
      <c r="O16" s="196">
        <v>0.022962962962962963</v>
      </c>
    </row>
    <row r="17">
      <c r="A17" s="291">
        <v>46269.0</v>
      </c>
      <c r="B17" s="1">
        <f t="shared" si="1"/>
        <v>46269</v>
      </c>
      <c r="C17" s="281" t="s">
        <v>841</v>
      </c>
      <c r="D17" s="281" t="s">
        <v>2119</v>
      </c>
      <c r="E17" s="281">
        <v>3.0</v>
      </c>
      <c r="F17" s="281">
        <v>9.0</v>
      </c>
      <c r="G17" s="281">
        <f t="shared" si="2"/>
        <v>41</v>
      </c>
      <c r="H17" s="1">
        <f t="shared" si="3"/>
        <v>0.3333333333</v>
      </c>
      <c r="I17" s="1">
        <f t="shared" si="4"/>
        <v>1.1</v>
      </c>
      <c r="J17" s="1">
        <f t="shared" si="5"/>
        <v>1</v>
      </c>
      <c r="K17" s="1">
        <f t="shared" si="6"/>
        <v>9.9</v>
      </c>
      <c r="L17" s="281"/>
      <c r="M17" s="281"/>
      <c r="N17" s="1">
        <f>IF(B17="",0,IF(AND(COUNTIF($B$8:B17,B17)=1,COUNTIF('Picking - Juan'!$B$8:$B$177,B17)=0),1,0))</f>
        <v>0</v>
      </c>
      <c r="O17" s="196">
        <v>0.028587962962962964</v>
      </c>
    </row>
    <row r="18">
      <c r="A18" s="291">
        <v>46271.0</v>
      </c>
      <c r="B18" s="1">
        <f t="shared" si="1"/>
        <v>46271</v>
      </c>
      <c r="C18" s="281" t="s">
        <v>841</v>
      </c>
      <c r="D18" s="281" t="s">
        <v>2122</v>
      </c>
      <c r="E18" s="281">
        <v>2.0</v>
      </c>
      <c r="F18" s="281">
        <v>2.0</v>
      </c>
      <c r="G18" s="281">
        <f t="shared" si="2"/>
        <v>7</v>
      </c>
      <c r="H18" s="1">
        <f t="shared" si="3"/>
        <v>1</v>
      </c>
      <c r="I18" s="1">
        <f t="shared" si="4"/>
        <v>1.1</v>
      </c>
      <c r="J18" s="1">
        <f t="shared" si="5"/>
        <v>1</v>
      </c>
      <c r="K18" s="1">
        <f t="shared" si="6"/>
        <v>2.2</v>
      </c>
      <c r="L18" s="281"/>
      <c r="M18" s="281"/>
      <c r="N18" s="1">
        <f>IF(B18="",0,IF(AND(COUNTIF($B$8:B18,B18)=1,COUNTIF('Picking - Juan'!$B$8:$B$177,B18)=0),1,0))</f>
        <v>0</v>
      </c>
      <c r="O18" s="196">
        <v>0.005497685185185185</v>
      </c>
    </row>
    <row r="19">
      <c r="A19" s="291">
        <v>46271.0</v>
      </c>
      <c r="B19" s="1">
        <f t="shared" si="1"/>
        <v>46271</v>
      </c>
      <c r="C19" s="281" t="s">
        <v>841</v>
      </c>
      <c r="D19" s="281" t="s">
        <v>2315</v>
      </c>
      <c r="E19" s="281">
        <v>2.0</v>
      </c>
      <c r="F19" s="281">
        <v>15.0</v>
      </c>
      <c r="G19" s="281">
        <f t="shared" si="2"/>
        <v>13</v>
      </c>
      <c r="H19" s="1">
        <f t="shared" si="3"/>
        <v>0.1333333333</v>
      </c>
      <c r="I19" s="1">
        <f t="shared" si="4"/>
        <v>1</v>
      </c>
      <c r="J19" s="1">
        <f t="shared" si="5"/>
        <v>1</v>
      </c>
      <c r="K19" s="1">
        <f t="shared" si="6"/>
        <v>15</v>
      </c>
      <c r="L19" s="281"/>
      <c r="M19" s="281"/>
      <c r="N19" s="1">
        <f>IF(B19="",0,IF(AND(COUNTIF($B$8:B19,B19)=1,COUNTIF('Picking - Juan'!$B$8:$B$177,B19)=0),1,0))</f>
        <v>0</v>
      </c>
      <c r="O19" s="196">
        <v>0.009236111111111112</v>
      </c>
    </row>
    <row r="20">
      <c r="A20" s="291">
        <v>46272.0</v>
      </c>
      <c r="B20" s="1">
        <f t="shared" si="1"/>
        <v>46272</v>
      </c>
      <c r="C20" s="281" t="s">
        <v>841</v>
      </c>
      <c r="D20" s="281" t="s">
        <v>2317</v>
      </c>
      <c r="E20" s="281">
        <v>15.0</v>
      </c>
      <c r="F20" s="281">
        <v>47.0</v>
      </c>
      <c r="G20" s="281">
        <f t="shared" si="2"/>
        <v>88</v>
      </c>
      <c r="H20" s="1">
        <f t="shared" si="3"/>
        <v>0.3191489362</v>
      </c>
      <c r="I20" s="1">
        <f t="shared" si="4"/>
        <v>1.1</v>
      </c>
      <c r="J20" s="1">
        <f t="shared" si="5"/>
        <v>1</v>
      </c>
      <c r="K20" s="1">
        <f t="shared" si="6"/>
        <v>51.7</v>
      </c>
      <c r="L20" s="281"/>
      <c r="M20" s="281"/>
      <c r="N20" s="1">
        <f>IF(B20="",0,IF(AND(COUNTIF($B$8:B20,B20)=1,COUNTIF('Picking - Juan'!$B$8:$B$177,B20)=0),1,0))</f>
        <v>0</v>
      </c>
      <c r="O20" s="196">
        <v>0.06143518518518518</v>
      </c>
    </row>
    <row r="21" ht="15.75" customHeight="1">
      <c r="A21" s="291">
        <v>46273.0</v>
      </c>
      <c r="B21" s="1">
        <f t="shared" si="1"/>
        <v>46273</v>
      </c>
      <c r="C21" s="281" t="s">
        <v>841</v>
      </c>
      <c r="D21" s="281" t="s">
        <v>1107</v>
      </c>
      <c r="E21" s="281">
        <v>4.0</v>
      </c>
      <c r="F21" s="281">
        <v>9.0</v>
      </c>
      <c r="G21" s="281">
        <f t="shared" si="2"/>
        <v>30</v>
      </c>
      <c r="H21" s="1">
        <f t="shared" si="3"/>
        <v>0.4444444444</v>
      </c>
      <c r="I21" s="1">
        <f t="shared" si="4"/>
        <v>1.1</v>
      </c>
      <c r="J21" s="1">
        <f t="shared" si="5"/>
        <v>1</v>
      </c>
      <c r="K21" s="1">
        <f t="shared" si="6"/>
        <v>9.9</v>
      </c>
      <c r="L21" s="281"/>
      <c r="M21" s="281"/>
      <c r="N21" s="1">
        <f>IF(B21="",0,IF(AND(COUNTIF($B$8:B21,B21)=1,COUNTIF('Picking - Juan'!$B$8:$B$177,B21)=0),1,0))</f>
        <v>0</v>
      </c>
      <c r="O21" s="196">
        <v>0.021180555555555557</v>
      </c>
    </row>
    <row r="22" ht="15.75" customHeight="1">
      <c r="A22" s="291">
        <v>46273.0</v>
      </c>
      <c r="B22" s="1">
        <f t="shared" si="1"/>
        <v>46273</v>
      </c>
      <c r="C22" s="281" t="s">
        <v>841</v>
      </c>
      <c r="D22" s="281" t="s">
        <v>2320</v>
      </c>
      <c r="E22" s="281">
        <v>6.0</v>
      </c>
      <c r="F22" s="281">
        <v>42.0</v>
      </c>
      <c r="G22" s="281">
        <f t="shared" si="2"/>
        <v>41</v>
      </c>
      <c r="H22" s="1">
        <f t="shared" si="3"/>
        <v>0.1428571429</v>
      </c>
      <c r="I22" s="1">
        <f t="shared" si="4"/>
        <v>1</v>
      </c>
      <c r="J22" s="1">
        <f t="shared" si="5"/>
        <v>1</v>
      </c>
      <c r="K22" s="1">
        <f t="shared" si="6"/>
        <v>42</v>
      </c>
      <c r="L22" s="281"/>
      <c r="M22" s="281"/>
      <c r="N22" s="1">
        <f>IF(B22="",0,IF(AND(COUNTIF($B$8:B22,B22)=1,COUNTIF('Picking - Juan'!$B$8:$B$177,B22)=0),1,0))</f>
        <v>0</v>
      </c>
      <c r="O22" s="196">
        <v>0.02875</v>
      </c>
    </row>
    <row r="23" ht="15.75" customHeight="1">
      <c r="A23" s="291">
        <v>46273.0</v>
      </c>
      <c r="B23" s="1">
        <f t="shared" si="1"/>
        <v>46273</v>
      </c>
      <c r="C23" s="281" t="s">
        <v>841</v>
      </c>
      <c r="D23" s="281" t="s">
        <v>2323</v>
      </c>
      <c r="E23" s="281">
        <v>4.0</v>
      </c>
      <c r="F23" s="281">
        <v>40.0</v>
      </c>
      <c r="G23" s="281">
        <f t="shared" si="2"/>
        <v>54</v>
      </c>
      <c r="H23" s="1">
        <f t="shared" si="3"/>
        <v>0.1</v>
      </c>
      <c r="I23" s="1">
        <f t="shared" si="4"/>
        <v>1</v>
      </c>
      <c r="J23" s="1">
        <f t="shared" si="5"/>
        <v>1</v>
      </c>
      <c r="K23" s="1">
        <f t="shared" si="6"/>
        <v>40</v>
      </c>
      <c r="L23" s="281"/>
      <c r="M23" s="281"/>
      <c r="N23" s="1">
        <f>IF(B23="",0,IF(AND(COUNTIF($B$8:B23,B23)=1,COUNTIF('Picking - Juan'!$B$8:$B$177,B23)=0),1,0))</f>
        <v>0</v>
      </c>
      <c r="O23" s="196">
        <v>0.03756944444444445</v>
      </c>
    </row>
    <row r="24" ht="15.75" customHeight="1">
      <c r="A24" s="291">
        <v>46274.0</v>
      </c>
      <c r="B24" s="1">
        <f t="shared" si="1"/>
        <v>46274</v>
      </c>
      <c r="C24" s="281" t="s">
        <v>841</v>
      </c>
      <c r="D24" s="281" t="s">
        <v>1696</v>
      </c>
      <c r="E24" s="281">
        <v>7.0</v>
      </c>
      <c r="F24" s="281">
        <v>31.0</v>
      </c>
      <c r="G24" s="281">
        <f t="shared" si="2"/>
        <v>54</v>
      </c>
      <c r="H24" s="1">
        <f t="shared" si="3"/>
        <v>0.2258064516</v>
      </c>
      <c r="I24" s="1">
        <f t="shared" si="4"/>
        <v>1.1</v>
      </c>
      <c r="J24" s="1">
        <f t="shared" si="5"/>
        <v>1</v>
      </c>
      <c r="K24" s="1">
        <f t="shared" si="6"/>
        <v>34.1</v>
      </c>
      <c r="L24" s="281"/>
      <c r="M24" s="281"/>
      <c r="N24" s="1">
        <f>IF(B24="",0,IF(AND(COUNTIF($B$8:B24,B24)=1,COUNTIF('Picking - Juan'!$B$8:$B$177,B24)=0),1,0))</f>
        <v>0</v>
      </c>
      <c r="O24" s="196">
        <v>0.03784722222222222</v>
      </c>
    </row>
    <row r="25" ht="15.75" customHeight="1">
      <c r="A25" s="291">
        <v>46274.0</v>
      </c>
      <c r="B25" s="1">
        <f t="shared" si="1"/>
        <v>46274</v>
      </c>
      <c r="C25" s="281" t="s">
        <v>841</v>
      </c>
      <c r="D25" s="281" t="s">
        <v>2327</v>
      </c>
      <c r="E25" s="281">
        <v>1.0</v>
      </c>
      <c r="F25" s="281">
        <v>43.0</v>
      </c>
      <c r="G25" s="281">
        <f t="shared" si="2"/>
        <v>62</v>
      </c>
      <c r="H25" s="1">
        <f t="shared" si="3"/>
        <v>0.02325581395</v>
      </c>
      <c r="I25" s="1">
        <f t="shared" si="4"/>
        <v>0.85</v>
      </c>
      <c r="J25" s="1">
        <f t="shared" si="5"/>
        <v>1</v>
      </c>
      <c r="K25" s="1">
        <f t="shared" si="6"/>
        <v>36.55</v>
      </c>
      <c r="L25" s="281"/>
      <c r="M25" s="281"/>
      <c r="N25" s="1">
        <f>IF(B25="",0,IF(AND(COUNTIF($B$8:B25,B25)=1,COUNTIF('Picking - Juan'!$B$8:$B$177,B25)=0),1,0))</f>
        <v>0</v>
      </c>
      <c r="O25" s="196">
        <v>0.043090277777777776</v>
      </c>
    </row>
    <row r="26" ht="15.75" customHeight="1">
      <c r="A26" s="291">
        <v>46274.0</v>
      </c>
      <c r="B26" s="1">
        <f t="shared" si="1"/>
        <v>46274</v>
      </c>
      <c r="C26" s="281" t="s">
        <v>841</v>
      </c>
      <c r="D26" s="281" t="s">
        <v>1963</v>
      </c>
      <c r="E26" s="281">
        <v>6.0</v>
      </c>
      <c r="F26" s="281">
        <v>23.0</v>
      </c>
      <c r="G26" s="281">
        <f t="shared" si="2"/>
        <v>76</v>
      </c>
      <c r="H26" s="1">
        <f t="shared" si="3"/>
        <v>0.2608695652</v>
      </c>
      <c r="I26" s="1">
        <f t="shared" si="4"/>
        <v>1.1</v>
      </c>
      <c r="J26" s="1">
        <f t="shared" si="5"/>
        <v>1</v>
      </c>
      <c r="K26" s="1">
        <f t="shared" si="6"/>
        <v>25.3</v>
      </c>
      <c r="L26" s="281"/>
      <c r="M26" s="281"/>
      <c r="N26" s="1">
        <f>IF(B26="",0,IF(AND(COUNTIF($B$8:B26,B26)=1,COUNTIF('Picking - Juan'!$B$8:$B$177,B26)=0),1,0))</f>
        <v>0</v>
      </c>
      <c r="O26" s="196">
        <v>0.05310185185185185</v>
      </c>
    </row>
    <row r="27" ht="15.75" customHeight="1">
      <c r="A27" s="291">
        <v>46275.0</v>
      </c>
      <c r="B27" s="1">
        <f t="shared" si="1"/>
        <v>46275</v>
      </c>
      <c r="C27" s="281" t="s">
        <v>841</v>
      </c>
      <c r="D27" s="281" t="s">
        <v>2332</v>
      </c>
      <c r="E27" s="281">
        <v>4.0</v>
      </c>
      <c r="F27" s="281">
        <v>36.0</v>
      </c>
      <c r="G27" s="281">
        <f t="shared" si="2"/>
        <v>49</v>
      </c>
      <c r="H27" s="1">
        <f t="shared" si="3"/>
        <v>0.1111111111</v>
      </c>
      <c r="I27" s="1">
        <f t="shared" si="4"/>
        <v>1</v>
      </c>
      <c r="J27" s="1">
        <f t="shared" si="5"/>
        <v>1</v>
      </c>
      <c r="K27" s="1">
        <f t="shared" si="6"/>
        <v>36</v>
      </c>
      <c r="L27" s="281"/>
      <c r="M27" s="281"/>
      <c r="N27" s="1">
        <f>IF(B27="",0,IF(AND(COUNTIF($B$8:B27,B27)=1,COUNTIF('Picking - Juan'!$B$8:$B$177,B27)=0),1,0))</f>
        <v>0</v>
      </c>
      <c r="O27" s="196">
        <v>0.03453703703703704</v>
      </c>
    </row>
    <row r="28" ht="15.75" customHeight="1">
      <c r="A28" s="291">
        <v>46275.0</v>
      </c>
      <c r="B28" s="1">
        <f t="shared" si="1"/>
        <v>46275</v>
      </c>
      <c r="C28" s="281" t="s">
        <v>841</v>
      </c>
      <c r="D28" s="281" t="s">
        <v>2335</v>
      </c>
      <c r="E28" s="281">
        <v>7.0</v>
      </c>
      <c r="F28" s="281">
        <v>40.0</v>
      </c>
      <c r="G28" s="281">
        <f t="shared" si="2"/>
        <v>67</v>
      </c>
      <c r="H28" s="1">
        <f t="shared" si="3"/>
        <v>0.175</v>
      </c>
      <c r="I28" s="1">
        <f t="shared" si="4"/>
        <v>1.05</v>
      </c>
      <c r="J28" s="1">
        <f t="shared" si="5"/>
        <v>1</v>
      </c>
      <c r="K28" s="1">
        <f t="shared" si="6"/>
        <v>42</v>
      </c>
      <c r="L28" s="281"/>
      <c r="M28" s="281"/>
      <c r="N28" s="1">
        <f>IF(B28="",0,IF(AND(COUNTIF($B$8:B28,B28)=1,COUNTIF('Picking - Juan'!$B$8:$B$177,B28)=0),1,0))</f>
        <v>0</v>
      </c>
      <c r="O28" s="196">
        <v>0.04672453703703704</v>
      </c>
    </row>
    <row r="29" ht="15.75" customHeight="1">
      <c r="A29" s="291">
        <v>46276.0</v>
      </c>
      <c r="B29" s="1">
        <f t="shared" si="1"/>
        <v>46276</v>
      </c>
      <c r="C29" s="281" t="s">
        <v>841</v>
      </c>
      <c r="D29" s="281" t="s">
        <v>2139</v>
      </c>
      <c r="E29" s="281">
        <v>15.0</v>
      </c>
      <c r="F29" s="281">
        <v>51.0</v>
      </c>
      <c r="G29" s="281">
        <f t="shared" si="2"/>
        <v>43</v>
      </c>
      <c r="H29" s="1">
        <f t="shared" si="3"/>
        <v>0.2941176471</v>
      </c>
      <c r="I29" s="1">
        <f t="shared" si="4"/>
        <v>1.1</v>
      </c>
      <c r="J29" s="1">
        <f t="shared" si="5"/>
        <v>1</v>
      </c>
      <c r="K29" s="1">
        <f t="shared" si="6"/>
        <v>56.1</v>
      </c>
      <c r="L29" s="281"/>
      <c r="M29" s="281"/>
      <c r="N29" s="1">
        <f>IF(B29="",0,IF(AND(COUNTIF($B$8:B29,B29)=1,COUNTIF('Picking - Juan'!$B$8:$B$177,B29)=0),1,0))</f>
        <v>0</v>
      </c>
      <c r="O29" s="196">
        <v>0.030358796296296297</v>
      </c>
    </row>
    <row r="30" ht="15.75" customHeight="1">
      <c r="A30" s="291">
        <v>46276.0</v>
      </c>
      <c r="B30" s="1">
        <f t="shared" si="1"/>
        <v>46276</v>
      </c>
      <c r="C30" s="281" t="s">
        <v>841</v>
      </c>
      <c r="D30" s="281" t="s">
        <v>2137</v>
      </c>
      <c r="E30" s="281">
        <v>12.0</v>
      </c>
      <c r="F30" s="281">
        <v>37.0</v>
      </c>
      <c r="G30" s="281">
        <f t="shared" si="2"/>
        <v>57</v>
      </c>
      <c r="H30" s="1">
        <f t="shared" si="3"/>
        <v>0.3243243243</v>
      </c>
      <c r="I30" s="1">
        <f t="shared" si="4"/>
        <v>1.1</v>
      </c>
      <c r="J30" s="1">
        <f t="shared" si="5"/>
        <v>1</v>
      </c>
      <c r="K30" s="1">
        <f t="shared" si="6"/>
        <v>40.7</v>
      </c>
      <c r="L30" s="281"/>
      <c r="M30" s="281"/>
      <c r="N30" s="1">
        <f>IF(B30="",0,IF(AND(COUNTIF($B$8:B30,B30)=1,COUNTIF('Picking - Juan'!$B$8:$B$177,B30)=0),1,0))</f>
        <v>0</v>
      </c>
      <c r="O30" s="196">
        <v>0.039733796296296295</v>
      </c>
    </row>
    <row r="31" ht="15.75" customHeight="1">
      <c r="A31" s="291">
        <v>46278.0</v>
      </c>
      <c r="B31" s="1">
        <f t="shared" si="1"/>
        <v>46278</v>
      </c>
      <c r="C31" s="281" t="s">
        <v>841</v>
      </c>
      <c r="D31" s="281" t="s">
        <v>2142</v>
      </c>
      <c r="E31" s="281">
        <v>8.0</v>
      </c>
      <c r="F31" s="281">
        <v>46.0</v>
      </c>
      <c r="G31" s="281">
        <f t="shared" si="2"/>
        <v>26</v>
      </c>
      <c r="H31" s="1">
        <f t="shared" si="3"/>
        <v>0.1739130435</v>
      </c>
      <c r="I31" s="1">
        <f t="shared" si="4"/>
        <v>1.05</v>
      </c>
      <c r="J31" s="1">
        <f t="shared" si="5"/>
        <v>1</v>
      </c>
      <c r="K31" s="1">
        <f t="shared" si="6"/>
        <v>48.3</v>
      </c>
      <c r="L31" s="281"/>
      <c r="M31" s="281"/>
      <c r="N31" s="1">
        <f>IF(B31="",0,IF(AND(COUNTIF($B$8:B31,B31)=1,COUNTIF('Picking - Juan'!$B$8:$B$177,B31)=0),1,0))</f>
        <v>0</v>
      </c>
      <c r="O31" s="196">
        <v>0.018368055555555554</v>
      </c>
    </row>
    <row r="32" ht="15.75" customHeight="1">
      <c r="A32" s="291">
        <v>46278.0</v>
      </c>
      <c r="B32" s="1">
        <f t="shared" si="1"/>
        <v>46278</v>
      </c>
      <c r="C32" s="281" t="s">
        <v>841</v>
      </c>
      <c r="D32" s="281" t="s">
        <v>1723</v>
      </c>
      <c r="E32" s="281">
        <v>10.0</v>
      </c>
      <c r="F32" s="281">
        <v>16.0</v>
      </c>
      <c r="G32" s="281">
        <f t="shared" si="2"/>
        <v>30</v>
      </c>
      <c r="H32" s="1">
        <f t="shared" si="3"/>
        <v>0.625</v>
      </c>
      <c r="I32" s="1">
        <f t="shared" si="4"/>
        <v>1.1</v>
      </c>
      <c r="J32" s="1">
        <f t="shared" si="5"/>
        <v>1</v>
      </c>
      <c r="K32" s="1">
        <f t="shared" si="6"/>
        <v>17.6</v>
      </c>
      <c r="L32" s="281"/>
      <c r="M32" s="281"/>
      <c r="N32" s="1">
        <f>IF(B32="",0,IF(AND(COUNTIF($B$8:B32,B32)=1,COUNTIF('Picking - Juan'!$B$8:$B$177,B32)=0),1,0))</f>
        <v>0</v>
      </c>
      <c r="O32" s="196">
        <v>0.021342592592592594</v>
      </c>
    </row>
    <row r="33" ht="15.75" customHeight="1">
      <c r="A33" s="291">
        <v>46279.0</v>
      </c>
      <c r="B33" s="1">
        <f t="shared" si="1"/>
        <v>46279</v>
      </c>
      <c r="C33" s="281" t="s">
        <v>841</v>
      </c>
      <c r="D33" s="281" t="s">
        <v>2353</v>
      </c>
      <c r="E33" s="281">
        <v>3.0</v>
      </c>
      <c r="F33" s="281">
        <v>11.0</v>
      </c>
      <c r="G33" s="281">
        <f t="shared" si="2"/>
        <v>14</v>
      </c>
      <c r="H33" s="1">
        <f t="shared" si="3"/>
        <v>0.2727272727</v>
      </c>
      <c r="I33" s="1">
        <f t="shared" si="4"/>
        <v>1.1</v>
      </c>
      <c r="J33" s="1">
        <f t="shared" si="5"/>
        <v>1</v>
      </c>
      <c r="K33" s="1">
        <f t="shared" si="6"/>
        <v>12.1</v>
      </c>
      <c r="L33" s="281"/>
      <c r="M33" s="281"/>
      <c r="N33" s="1">
        <f>IF(B33="",0,IF(AND(COUNTIF($B$8:B33,B33)=1,COUNTIF('Picking - Juan'!$B$8:$B$177,B33)=0),1,0))</f>
        <v>0</v>
      </c>
      <c r="O33" s="196">
        <v>0.00974537037037037</v>
      </c>
    </row>
    <row r="34" ht="15.75" customHeight="1">
      <c r="A34" s="291">
        <v>46279.0</v>
      </c>
      <c r="B34" s="1">
        <f t="shared" si="1"/>
        <v>46279</v>
      </c>
      <c r="C34" s="281" t="s">
        <v>841</v>
      </c>
      <c r="D34" s="281" t="s">
        <v>2357</v>
      </c>
      <c r="E34" s="281">
        <v>1.0</v>
      </c>
      <c r="F34" s="281">
        <v>28.0</v>
      </c>
      <c r="G34" s="281">
        <f t="shared" si="2"/>
        <v>21</v>
      </c>
      <c r="H34" s="1">
        <f t="shared" si="3"/>
        <v>0.03571428571</v>
      </c>
      <c r="I34" s="1">
        <f t="shared" si="4"/>
        <v>0.85</v>
      </c>
      <c r="J34" s="1">
        <f t="shared" si="5"/>
        <v>1</v>
      </c>
      <c r="K34" s="1">
        <f t="shared" si="6"/>
        <v>23.8</v>
      </c>
      <c r="L34" s="281"/>
      <c r="M34" s="281"/>
      <c r="N34" s="1">
        <f>IF(B34="",0,IF(AND(COUNTIF($B$8:B34,B34)=1,COUNTIF('Picking - Juan'!$B$8:$B$177,B34)=0),1,0))</f>
        <v>0</v>
      </c>
      <c r="O34" s="196">
        <v>0.01505787037037037</v>
      </c>
    </row>
    <row r="35" ht="15.75" customHeight="1">
      <c r="A35" s="291">
        <v>46279.0</v>
      </c>
      <c r="B35" s="1">
        <f t="shared" si="1"/>
        <v>46279</v>
      </c>
      <c r="C35" s="281" t="s">
        <v>841</v>
      </c>
      <c r="D35" s="281" t="s">
        <v>2361</v>
      </c>
      <c r="E35" s="281">
        <v>7.0</v>
      </c>
      <c r="F35" s="281">
        <v>35.0</v>
      </c>
      <c r="G35" s="281">
        <f t="shared" si="2"/>
        <v>71</v>
      </c>
      <c r="H35" s="1">
        <f t="shared" si="3"/>
        <v>0.2</v>
      </c>
      <c r="I35" s="1">
        <f t="shared" si="4"/>
        <v>1.1</v>
      </c>
      <c r="J35" s="1">
        <f t="shared" si="5"/>
        <v>1</v>
      </c>
      <c r="K35" s="1">
        <f t="shared" si="6"/>
        <v>38.5</v>
      </c>
      <c r="L35" s="281"/>
      <c r="M35" s="281"/>
      <c r="N35" s="1">
        <f>IF(B35="",0,IF(AND(COUNTIF($B$8:B35,B35)=1,COUNTIF('Picking - Juan'!$B$8:$B$177,B35)=0),1,0))</f>
        <v>0</v>
      </c>
      <c r="O35" s="196">
        <v>0.04953703703703704</v>
      </c>
    </row>
    <row r="36" ht="15.75" customHeight="1">
      <c r="A36" s="291">
        <v>46279.0</v>
      </c>
      <c r="B36" s="1">
        <f t="shared" si="1"/>
        <v>46279</v>
      </c>
      <c r="C36" s="281" t="s">
        <v>841</v>
      </c>
      <c r="D36" s="281" t="s">
        <v>2365</v>
      </c>
      <c r="E36" s="281">
        <v>5.0</v>
      </c>
      <c r="F36" s="281">
        <v>41.0</v>
      </c>
      <c r="G36" s="281">
        <f t="shared" si="2"/>
        <v>82</v>
      </c>
      <c r="H36" s="1">
        <f t="shared" si="3"/>
        <v>0.1219512195</v>
      </c>
      <c r="I36" s="1">
        <f t="shared" si="4"/>
        <v>1</v>
      </c>
      <c r="J36" s="1">
        <f t="shared" si="5"/>
        <v>1</v>
      </c>
      <c r="K36" s="1">
        <f t="shared" si="6"/>
        <v>41</v>
      </c>
      <c r="L36" s="281"/>
      <c r="M36" s="281"/>
      <c r="N36" s="1">
        <f>IF(B36="",0,IF(AND(COUNTIF($B$8:B36,B36)=1,COUNTIF('Picking - Juan'!$B$8:$B$177,B36)=0),1,0))</f>
        <v>0</v>
      </c>
      <c r="O36" s="196">
        <v>0.057372685185185186</v>
      </c>
    </row>
    <row r="37" ht="15.75" customHeight="1">
      <c r="A37" s="291">
        <v>46280.0</v>
      </c>
      <c r="B37" s="1">
        <f t="shared" si="1"/>
        <v>46280</v>
      </c>
      <c r="C37" s="281" t="s">
        <v>841</v>
      </c>
      <c r="D37" s="281" t="s">
        <v>2369</v>
      </c>
      <c r="E37" s="281">
        <v>1.0</v>
      </c>
      <c r="F37" s="281">
        <v>11.0</v>
      </c>
      <c r="G37" s="281">
        <f t="shared" si="2"/>
        <v>16</v>
      </c>
      <c r="H37" s="1">
        <f t="shared" si="3"/>
        <v>0.09090909091</v>
      </c>
      <c r="I37" s="1">
        <f t="shared" si="4"/>
        <v>0.95</v>
      </c>
      <c r="J37" s="1">
        <f t="shared" si="5"/>
        <v>1</v>
      </c>
      <c r="K37" s="1">
        <f t="shared" si="6"/>
        <v>10.45</v>
      </c>
      <c r="L37" s="281"/>
      <c r="M37" s="281"/>
      <c r="N37" s="1">
        <f>IF(B37="",0,IF(AND(COUNTIF($B$8:B37,B37)=1,COUNTIF('Picking - Juan'!$B$8:$B$177,B37)=0),1,0))</f>
        <v>0</v>
      </c>
      <c r="O37" s="196">
        <v>0.011550925925925926</v>
      </c>
    </row>
    <row r="38" ht="15.75" customHeight="1">
      <c r="A38" s="291">
        <v>46280.0</v>
      </c>
      <c r="B38" s="1">
        <f t="shared" si="1"/>
        <v>46280</v>
      </c>
      <c r="C38" s="281" t="s">
        <v>841</v>
      </c>
      <c r="D38" s="281" t="s">
        <v>2372</v>
      </c>
      <c r="E38" s="281">
        <v>11.0</v>
      </c>
      <c r="F38" s="281">
        <v>46.0</v>
      </c>
      <c r="G38" s="281">
        <f t="shared" si="2"/>
        <v>83</v>
      </c>
      <c r="H38" s="1">
        <f t="shared" si="3"/>
        <v>0.2391304348</v>
      </c>
      <c r="I38" s="1">
        <f t="shared" si="4"/>
        <v>1.1</v>
      </c>
      <c r="J38" s="1">
        <f t="shared" si="5"/>
        <v>1</v>
      </c>
      <c r="K38" s="1">
        <f t="shared" si="6"/>
        <v>50.6</v>
      </c>
      <c r="L38" s="281"/>
      <c r="M38" s="281"/>
      <c r="N38" s="1">
        <f>IF(B38="",0,IF(AND(COUNTIF($B$8:B38,B38)=1,COUNTIF('Picking - Juan'!$B$8:$B$177,B38)=0),1,0))</f>
        <v>0</v>
      </c>
      <c r="O38" s="196">
        <v>0.057951388888888886</v>
      </c>
    </row>
    <row r="39" ht="15.75" customHeight="1">
      <c r="A39" s="291">
        <v>46281.0</v>
      </c>
      <c r="B39" s="1">
        <f t="shared" si="1"/>
        <v>46281</v>
      </c>
      <c r="C39" s="281" t="s">
        <v>841</v>
      </c>
      <c r="D39" s="281" t="s">
        <v>1134</v>
      </c>
      <c r="E39" s="281">
        <v>3.0</v>
      </c>
      <c r="F39" s="281">
        <v>10.0</v>
      </c>
      <c r="G39" s="281">
        <f t="shared" si="2"/>
        <v>19</v>
      </c>
      <c r="H39" s="1">
        <f t="shared" si="3"/>
        <v>0.3</v>
      </c>
      <c r="I39" s="1">
        <f t="shared" si="4"/>
        <v>1.1</v>
      </c>
      <c r="J39" s="1">
        <f t="shared" si="5"/>
        <v>1</v>
      </c>
      <c r="K39" s="1">
        <f t="shared" si="6"/>
        <v>11</v>
      </c>
      <c r="L39" s="281"/>
      <c r="M39" s="281"/>
      <c r="N39" s="1">
        <f>IF(B39="",0,IF(AND(COUNTIF($B$8:B39,B39)=1,COUNTIF('Picking - Juan'!$B$8:$B$177,B39)=0),1,0))</f>
        <v>0</v>
      </c>
      <c r="O39" s="196">
        <v>0.013472222222222222</v>
      </c>
    </row>
    <row r="40" ht="15.75" customHeight="1">
      <c r="A40" s="291">
        <v>46281.0</v>
      </c>
      <c r="B40" s="1">
        <f t="shared" si="1"/>
        <v>46281</v>
      </c>
      <c r="C40" s="281" t="s">
        <v>841</v>
      </c>
      <c r="D40" s="281" t="s">
        <v>2380</v>
      </c>
      <c r="E40" s="281">
        <v>4.0</v>
      </c>
      <c r="F40" s="281">
        <v>33.0</v>
      </c>
      <c r="G40" s="281">
        <f t="shared" si="2"/>
        <v>45</v>
      </c>
      <c r="H40" s="1">
        <f t="shared" si="3"/>
        <v>0.1212121212</v>
      </c>
      <c r="I40" s="1">
        <f t="shared" si="4"/>
        <v>1</v>
      </c>
      <c r="J40" s="1">
        <f t="shared" si="5"/>
        <v>1</v>
      </c>
      <c r="K40" s="1">
        <f t="shared" si="6"/>
        <v>33</v>
      </c>
      <c r="L40" s="281"/>
      <c r="M40" s="281"/>
      <c r="N40" s="1">
        <f>IF(B40="",0,IF(AND(COUNTIF($B$8:B40,B40)=1,COUNTIF('Picking - Juan'!$B$8:$B$177,B40)=0),1,0))</f>
        <v>0</v>
      </c>
      <c r="O40" s="196">
        <v>0.03166666666666667</v>
      </c>
    </row>
    <row r="41" ht="15.75" customHeight="1">
      <c r="A41" s="291">
        <v>46281.0</v>
      </c>
      <c r="B41" s="1">
        <f t="shared" si="1"/>
        <v>46281</v>
      </c>
      <c r="C41" s="281" t="s">
        <v>841</v>
      </c>
      <c r="D41" s="281" t="s">
        <v>2384</v>
      </c>
      <c r="E41" s="281">
        <v>3.0</v>
      </c>
      <c r="F41" s="281">
        <v>43.0</v>
      </c>
      <c r="G41" s="281">
        <f t="shared" si="2"/>
        <v>60</v>
      </c>
      <c r="H41" s="1">
        <f t="shared" si="3"/>
        <v>0.06976744186</v>
      </c>
      <c r="I41" s="1">
        <f t="shared" si="4"/>
        <v>0.95</v>
      </c>
      <c r="J41" s="1">
        <f t="shared" si="5"/>
        <v>1</v>
      </c>
      <c r="K41" s="1">
        <f t="shared" si="6"/>
        <v>40.85</v>
      </c>
      <c r="L41" s="281"/>
      <c r="M41" s="281"/>
      <c r="N41" s="1">
        <f>IF(B41="",0,IF(AND(COUNTIF($B$8:B41,B41)=1,COUNTIF('Picking - Juan'!$B$8:$B$177,B41)=0),1,0))</f>
        <v>0</v>
      </c>
      <c r="O41" s="196">
        <v>0.0418287037037037</v>
      </c>
    </row>
    <row r="42" ht="15.75" customHeight="1">
      <c r="A42" s="291">
        <v>46282.0</v>
      </c>
      <c r="B42" s="1">
        <f t="shared" si="1"/>
        <v>46282</v>
      </c>
      <c r="C42" s="281" t="s">
        <v>841</v>
      </c>
      <c r="D42" s="281" t="s">
        <v>1613</v>
      </c>
      <c r="E42" s="281">
        <v>4.0</v>
      </c>
      <c r="F42" s="281">
        <v>4.0</v>
      </c>
      <c r="G42" s="281">
        <f t="shared" si="2"/>
        <v>18</v>
      </c>
      <c r="H42" s="1">
        <f t="shared" si="3"/>
        <v>1</v>
      </c>
      <c r="I42" s="1">
        <f t="shared" si="4"/>
        <v>1.1</v>
      </c>
      <c r="J42" s="1">
        <f t="shared" si="5"/>
        <v>1</v>
      </c>
      <c r="K42" s="1">
        <f t="shared" si="6"/>
        <v>4.4</v>
      </c>
      <c r="L42" s="281"/>
      <c r="M42" s="281"/>
      <c r="N42" s="1">
        <f>IF(B42="",0,IF(AND(COUNTIF($B$8:B42,B42)=1,COUNTIF('Picking - Juan'!$B$8:$B$177,B42)=0),1,0))</f>
        <v>0</v>
      </c>
      <c r="O42" s="196">
        <v>0.012650462962962962</v>
      </c>
    </row>
    <row r="43" ht="15.75" customHeight="1">
      <c r="A43" s="291">
        <v>46282.0</v>
      </c>
      <c r="B43" s="1">
        <f t="shared" si="1"/>
        <v>46282</v>
      </c>
      <c r="C43" s="281" t="s">
        <v>841</v>
      </c>
      <c r="D43" s="281" t="s">
        <v>1612</v>
      </c>
      <c r="E43" s="281">
        <v>3.0</v>
      </c>
      <c r="F43" s="281">
        <v>14.0</v>
      </c>
      <c r="G43" s="281">
        <f t="shared" si="2"/>
        <v>18</v>
      </c>
      <c r="H43" s="1">
        <f t="shared" si="3"/>
        <v>0.2142857143</v>
      </c>
      <c r="I43" s="1">
        <f t="shared" si="4"/>
        <v>1.1</v>
      </c>
      <c r="J43" s="1">
        <f t="shared" si="5"/>
        <v>1</v>
      </c>
      <c r="K43" s="1">
        <f t="shared" si="6"/>
        <v>15.4</v>
      </c>
      <c r="L43" s="281"/>
      <c r="M43" s="281"/>
      <c r="N43" s="1">
        <f>IF(B43="",0,IF(AND(COUNTIF($B$8:B43,B43)=1,COUNTIF('Picking - Juan'!$B$8:$B$177,B43)=0),1,0))</f>
        <v>0</v>
      </c>
      <c r="O43" s="196">
        <v>0.013078703703703703</v>
      </c>
    </row>
    <row r="44" ht="15.75" customHeight="1">
      <c r="A44" s="291">
        <v>46282.0</v>
      </c>
      <c r="B44" s="1">
        <f t="shared" si="1"/>
        <v>46282</v>
      </c>
      <c r="C44" s="281" t="s">
        <v>841</v>
      </c>
      <c r="D44" s="281" t="s">
        <v>1144</v>
      </c>
      <c r="E44" s="281">
        <v>5.0</v>
      </c>
      <c r="F44" s="281">
        <v>28.0</v>
      </c>
      <c r="G44" s="281">
        <f t="shared" si="2"/>
        <v>49</v>
      </c>
      <c r="H44" s="1">
        <f t="shared" si="3"/>
        <v>0.1785714286</v>
      </c>
      <c r="I44" s="1">
        <f t="shared" si="4"/>
        <v>1.05</v>
      </c>
      <c r="J44" s="1">
        <f t="shared" si="5"/>
        <v>1</v>
      </c>
      <c r="K44" s="1">
        <f t="shared" si="6"/>
        <v>29.4</v>
      </c>
      <c r="L44" s="281"/>
      <c r="M44" s="281"/>
      <c r="N44" s="1">
        <f>IF(B44="",0,IF(AND(COUNTIF($B$8:B44,B44)=1,COUNTIF('Picking - Juan'!$B$8:$B$177,B44)=0),1,0))</f>
        <v>0</v>
      </c>
      <c r="O44" s="196">
        <v>0.03423611111111111</v>
      </c>
    </row>
    <row r="45" ht="15.75" customHeight="1">
      <c r="A45" s="291">
        <v>46282.0</v>
      </c>
      <c r="B45" s="1">
        <f t="shared" si="1"/>
        <v>46282</v>
      </c>
      <c r="C45" s="281" t="s">
        <v>841</v>
      </c>
      <c r="D45" s="281" t="s">
        <v>2399</v>
      </c>
      <c r="E45" s="281">
        <v>6.0</v>
      </c>
      <c r="F45" s="281">
        <v>37.0</v>
      </c>
      <c r="G45" s="281">
        <f t="shared" si="2"/>
        <v>69</v>
      </c>
      <c r="H45" s="1">
        <f t="shared" si="3"/>
        <v>0.1621621622</v>
      </c>
      <c r="I45" s="1">
        <f t="shared" si="4"/>
        <v>1.05</v>
      </c>
      <c r="J45" s="1">
        <f t="shared" si="5"/>
        <v>1</v>
      </c>
      <c r="K45" s="1">
        <f t="shared" si="6"/>
        <v>38.85</v>
      </c>
      <c r="L45" s="281"/>
      <c r="M45" s="281"/>
      <c r="N45" s="1">
        <f>IF(B45="",0,IF(AND(COUNTIF($B$8:B45,B45)=1,COUNTIF('Picking - Juan'!$B$8:$B$177,B45)=0),1,0))</f>
        <v>0</v>
      </c>
      <c r="O45" s="196">
        <v>0.048414351851851854</v>
      </c>
    </row>
    <row r="46" ht="15.75" customHeight="1">
      <c r="A46" s="291">
        <v>46283.0</v>
      </c>
      <c r="B46" s="1">
        <f t="shared" si="1"/>
        <v>46283</v>
      </c>
      <c r="C46" s="281" t="s">
        <v>841</v>
      </c>
      <c r="D46" s="281" t="s">
        <v>2403</v>
      </c>
      <c r="E46" s="281">
        <v>3.0</v>
      </c>
      <c r="F46" s="281">
        <v>9.0</v>
      </c>
      <c r="G46" s="281">
        <f t="shared" si="2"/>
        <v>29</v>
      </c>
      <c r="H46" s="1">
        <f t="shared" si="3"/>
        <v>0.3333333333</v>
      </c>
      <c r="I46" s="1">
        <f t="shared" si="4"/>
        <v>1.1</v>
      </c>
      <c r="J46" s="1">
        <f t="shared" si="5"/>
        <v>1</v>
      </c>
      <c r="K46" s="1">
        <f t="shared" si="6"/>
        <v>9.9</v>
      </c>
      <c r="L46" s="281"/>
      <c r="M46" s="281"/>
      <c r="N46" s="1">
        <f>IF(B46="",0,IF(AND(COUNTIF($B$8:B46,B46)=1,COUNTIF('Picking - Juan'!$B$8:$B$177,B46)=0),1,0))</f>
        <v>0</v>
      </c>
      <c r="O46" s="196">
        <v>0.020497685185185185</v>
      </c>
    </row>
    <row r="47" ht="15.75" customHeight="1">
      <c r="A47" s="291">
        <v>46283.0</v>
      </c>
      <c r="B47" s="1">
        <f t="shared" si="1"/>
        <v>46283</v>
      </c>
      <c r="C47" s="281" t="s">
        <v>841</v>
      </c>
      <c r="D47" s="281" t="s">
        <v>2406</v>
      </c>
      <c r="E47" s="281">
        <v>8.0</v>
      </c>
      <c r="F47" s="281">
        <v>30.0</v>
      </c>
      <c r="G47" s="281">
        <f t="shared" si="2"/>
        <v>55</v>
      </c>
      <c r="H47" s="1">
        <f t="shared" si="3"/>
        <v>0.2666666667</v>
      </c>
      <c r="I47" s="1">
        <f t="shared" si="4"/>
        <v>1.1</v>
      </c>
      <c r="J47" s="1">
        <f t="shared" si="5"/>
        <v>1</v>
      </c>
      <c r="K47" s="1">
        <f t="shared" si="6"/>
        <v>33</v>
      </c>
      <c r="L47" s="281"/>
      <c r="M47" s="281"/>
      <c r="N47" s="1">
        <f>IF(B47="",0,IF(AND(COUNTIF($B$8:B47,B47)=1,COUNTIF('Picking - Juan'!$B$8:$B$177,B47)=0),1,0))</f>
        <v>0</v>
      </c>
      <c r="O47" s="196">
        <v>0.03868055555555556</v>
      </c>
    </row>
    <row r="48" ht="15.75" customHeight="1">
      <c r="A48" s="291">
        <v>46283.0</v>
      </c>
      <c r="B48" s="1">
        <f t="shared" si="1"/>
        <v>46283</v>
      </c>
      <c r="C48" s="281" t="s">
        <v>841</v>
      </c>
      <c r="D48" s="281" t="s">
        <v>1151</v>
      </c>
      <c r="E48" s="281">
        <v>10.0</v>
      </c>
      <c r="F48" s="281">
        <v>23.0</v>
      </c>
      <c r="G48" s="281">
        <f t="shared" si="2"/>
        <v>63</v>
      </c>
      <c r="H48" s="1">
        <f t="shared" si="3"/>
        <v>0.4347826087</v>
      </c>
      <c r="I48" s="1">
        <f t="shared" si="4"/>
        <v>1.1</v>
      </c>
      <c r="J48" s="1">
        <f t="shared" si="5"/>
        <v>1</v>
      </c>
      <c r="K48" s="1">
        <f t="shared" si="6"/>
        <v>25.3</v>
      </c>
      <c r="L48" s="281"/>
      <c r="M48" s="281"/>
      <c r="N48" s="1">
        <f>IF(B48="",0,IF(AND(COUNTIF($B$8:B48,B48)=1,COUNTIF('Picking - Juan'!$B$8:$B$177,B48)=0),1,0))</f>
        <v>0</v>
      </c>
      <c r="O48" s="196">
        <v>0.044375</v>
      </c>
    </row>
    <row r="49" ht="15.75" customHeight="1">
      <c r="A49" s="291">
        <v>46285.0</v>
      </c>
      <c r="B49" s="1">
        <f t="shared" si="1"/>
        <v>46285</v>
      </c>
      <c r="C49" s="281" t="s">
        <v>841</v>
      </c>
      <c r="D49" s="281" t="s">
        <v>1891</v>
      </c>
      <c r="E49" s="281">
        <v>11.0</v>
      </c>
      <c r="F49" s="281">
        <v>29.0</v>
      </c>
      <c r="G49" s="281">
        <f t="shared" si="2"/>
        <v>116</v>
      </c>
      <c r="H49" s="1">
        <f t="shared" si="3"/>
        <v>0.3793103448</v>
      </c>
      <c r="I49" s="1">
        <f t="shared" si="4"/>
        <v>1.1</v>
      </c>
      <c r="J49" s="1">
        <f t="shared" si="5"/>
        <v>1</v>
      </c>
      <c r="K49" s="1">
        <f t="shared" si="6"/>
        <v>31.9</v>
      </c>
      <c r="L49" s="281"/>
      <c r="M49" s="281"/>
      <c r="N49" s="1">
        <f>IF(B49="",0,IF(AND(COUNTIF($B$8:B49,B49)=1,COUNTIF('Picking - Juan'!$B$8:$B$177,B49)=0),1,0))</f>
        <v>0</v>
      </c>
      <c r="O49" s="310">
        <v>0.08055555555555556</v>
      </c>
    </row>
    <row r="50" ht="15.75" customHeight="1">
      <c r="A50" s="291">
        <v>46286.0</v>
      </c>
      <c r="B50" s="1">
        <f t="shared" si="1"/>
        <v>46286</v>
      </c>
      <c r="C50" s="281" t="s">
        <v>841</v>
      </c>
      <c r="D50" s="281" t="s">
        <v>1751</v>
      </c>
      <c r="E50" s="281">
        <v>4.0</v>
      </c>
      <c r="F50" s="281">
        <v>18.0</v>
      </c>
      <c r="G50" s="281">
        <f t="shared" si="2"/>
        <v>25</v>
      </c>
      <c r="H50" s="1">
        <f t="shared" si="3"/>
        <v>0.2222222222</v>
      </c>
      <c r="I50" s="1">
        <f t="shared" si="4"/>
        <v>1.1</v>
      </c>
      <c r="J50" s="1">
        <f t="shared" si="5"/>
        <v>1</v>
      </c>
      <c r="K50" s="1">
        <f t="shared" si="6"/>
        <v>19.8</v>
      </c>
      <c r="L50" s="281"/>
      <c r="M50" s="281"/>
      <c r="N50" s="1">
        <f>IF(B50="",0,IF(AND(COUNTIF($B$8:B50,B50)=1,COUNTIF('Picking - Juan'!$B$8:$B$177,B50)=0),1,0))</f>
        <v>0</v>
      </c>
      <c r="O50" s="196">
        <v>0.017430555555555557</v>
      </c>
    </row>
    <row r="51" ht="15.75" customHeight="1">
      <c r="A51" s="291">
        <v>46286.0</v>
      </c>
      <c r="B51" s="1">
        <f t="shared" si="1"/>
        <v>46286</v>
      </c>
      <c r="C51" s="281" t="s">
        <v>841</v>
      </c>
      <c r="D51" s="281" t="s">
        <v>2413</v>
      </c>
      <c r="E51" s="281">
        <v>9.0</v>
      </c>
      <c r="F51" s="281">
        <v>46.0</v>
      </c>
      <c r="G51" s="281">
        <f t="shared" si="2"/>
        <v>60</v>
      </c>
      <c r="H51" s="1">
        <f t="shared" si="3"/>
        <v>0.1956521739</v>
      </c>
      <c r="I51" s="1">
        <f t="shared" si="4"/>
        <v>1.05</v>
      </c>
      <c r="J51" s="1">
        <f t="shared" si="5"/>
        <v>1</v>
      </c>
      <c r="K51" s="1">
        <f t="shared" si="6"/>
        <v>48.3</v>
      </c>
      <c r="L51" s="281"/>
      <c r="M51" s="281"/>
      <c r="N51" s="1">
        <f>IF(B51="",0,IF(AND(COUNTIF($B$8:B51,B51)=1,COUNTIF('Picking - Juan'!$B$8:$B$177,B51)=0),1,0))</f>
        <v>0</v>
      </c>
      <c r="O51" s="196">
        <v>0.042222222222222223</v>
      </c>
    </row>
    <row r="52" ht="15.75" customHeight="1">
      <c r="A52" s="291">
        <v>46287.0</v>
      </c>
      <c r="B52" s="1">
        <f t="shared" si="1"/>
        <v>46287</v>
      </c>
      <c r="C52" s="281" t="s">
        <v>841</v>
      </c>
      <c r="D52" s="281" t="s">
        <v>1757</v>
      </c>
      <c r="E52" s="281">
        <v>1.0</v>
      </c>
      <c r="F52" s="281">
        <v>1.0</v>
      </c>
      <c r="G52" s="281">
        <f t="shared" si="2"/>
        <v>0</v>
      </c>
      <c r="H52" s="1">
        <f t="shared" si="3"/>
        <v>1</v>
      </c>
      <c r="I52" s="1">
        <f t="shared" si="4"/>
        <v>1.1</v>
      </c>
      <c r="J52" s="1">
        <f t="shared" si="5"/>
        <v>1</v>
      </c>
      <c r="K52" s="1">
        <f t="shared" si="6"/>
        <v>1.1</v>
      </c>
      <c r="L52" s="281"/>
      <c r="M52" s="281"/>
      <c r="N52" s="1">
        <f>IF(B52="",0,IF(AND(COUNTIF($B$8:B52,B52)=1,COUNTIF('Picking - Juan'!$B$8:$B$177,B52)=0),1,0))</f>
        <v>0</v>
      </c>
      <c r="O52" s="196">
        <v>5.787037037037037E-5</v>
      </c>
    </row>
    <row r="53" ht="15.75" customHeight="1">
      <c r="A53" s="291">
        <v>46287.0</v>
      </c>
      <c r="B53" s="1">
        <f t="shared" si="1"/>
        <v>46287</v>
      </c>
      <c r="C53" s="281" t="s">
        <v>841</v>
      </c>
      <c r="D53" s="281" t="s">
        <v>1754</v>
      </c>
      <c r="E53" s="281">
        <v>3.0</v>
      </c>
      <c r="F53" s="281">
        <v>35.0</v>
      </c>
      <c r="G53" s="281">
        <f t="shared" si="2"/>
        <v>52</v>
      </c>
      <c r="H53" s="1">
        <f t="shared" si="3"/>
        <v>0.08571428571</v>
      </c>
      <c r="I53" s="1">
        <f t="shared" si="4"/>
        <v>0.95</v>
      </c>
      <c r="J53" s="1">
        <f t="shared" si="5"/>
        <v>1</v>
      </c>
      <c r="K53" s="1">
        <f t="shared" si="6"/>
        <v>33.25</v>
      </c>
      <c r="L53" s="281"/>
      <c r="M53" s="281"/>
      <c r="N53" s="1">
        <f>IF(B53="",0,IF(AND(COUNTIF($B$8:B53,B53)=1,COUNTIF('Picking - Juan'!$B$8:$B$177,B53)=0),1,0))</f>
        <v>0</v>
      </c>
      <c r="O53" s="196">
        <v>0.0366087962962963</v>
      </c>
    </row>
    <row r="54" ht="15.75" customHeight="1">
      <c r="A54" s="291">
        <v>46288.0</v>
      </c>
      <c r="B54" s="1">
        <f t="shared" si="1"/>
        <v>46288</v>
      </c>
      <c r="C54" s="281" t="s">
        <v>841</v>
      </c>
      <c r="D54" s="281" t="s">
        <v>2417</v>
      </c>
      <c r="E54" s="281">
        <v>12.0</v>
      </c>
      <c r="F54" s="281">
        <v>24.0</v>
      </c>
      <c r="G54" s="281">
        <f t="shared" si="2"/>
        <v>36</v>
      </c>
      <c r="H54" s="1">
        <f t="shared" si="3"/>
        <v>0.5</v>
      </c>
      <c r="I54" s="1">
        <f t="shared" si="4"/>
        <v>1.1</v>
      </c>
      <c r="J54" s="1">
        <f t="shared" si="5"/>
        <v>1</v>
      </c>
      <c r="K54" s="1">
        <f t="shared" si="6"/>
        <v>26.4</v>
      </c>
      <c r="L54" s="281"/>
      <c r="M54" s="281"/>
      <c r="N54" s="1">
        <f>IF(B54="",0,IF(AND(COUNTIF($B$8:B54,B54)=1,COUNTIF('Picking - Juan'!$B$8:$B$177,B54)=0),1,0))</f>
        <v>0</v>
      </c>
      <c r="O54" s="196">
        <v>0.02533564814814815</v>
      </c>
    </row>
    <row r="55" ht="15.75" customHeight="1">
      <c r="A55" s="291">
        <v>46288.0</v>
      </c>
      <c r="B55" s="1">
        <f t="shared" si="1"/>
        <v>46288</v>
      </c>
      <c r="C55" s="281" t="s">
        <v>841</v>
      </c>
      <c r="D55" s="281" t="s">
        <v>1164</v>
      </c>
      <c r="E55" s="281">
        <v>20.0</v>
      </c>
      <c r="F55" s="281">
        <v>36.0</v>
      </c>
      <c r="G55" s="281">
        <f t="shared" si="2"/>
        <v>156</v>
      </c>
      <c r="H55" s="1">
        <f t="shared" si="3"/>
        <v>0.5555555556</v>
      </c>
      <c r="I55" s="1">
        <f t="shared" si="4"/>
        <v>1.1</v>
      </c>
      <c r="J55" s="1">
        <f t="shared" si="5"/>
        <v>1</v>
      </c>
      <c r="K55" s="1">
        <f t="shared" si="6"/>
        <v>39.6</v>
      </c>
      <c r="L55" s="281"/>
      <c r="M55" s="281"/>
      <c r="N55" s="1">
        <f>IF(B55="",0,IF(AND(COUNTIF($B$8:B55,B55)=1,COUNTIF('Picking - Juan'!$B$8:$B$177,B55)=0),1,0))</f>
        <v>0</v>
      </c>
      <c r="O55" s="196">
        <v>0.10856481481481481</v>
      </c>
    </row>
    <row r="56" ht="15.75" customHeight="1">
      <c r="A56" s="291">
        <v>46289.0</v>
      </c>
      <c r="B56" s="1">
        <f t="shared" si="1"/>
        <v>46289</v>
      </c>
      <c r="C56" s="281" t="s">
        <v>841</v>
      </c>
      <c r="D56" s="281" t="s">
        <v>1170</v>
      </c>
      <c r="E56" s="281">
        <v>1.0</v>
      </c>
      <c r="F56" s="281">
        <v>12.0</v>
      </c>
      <c r="G56" s="281">
        <f t="shared" si="2"/>
        <v>4</v>
      </c>
      <c r="H56" s="1">
        <f t="shared" si="3"/>
        <v>0.08333333333</v>
      </c>
      <c r="I56" s="1">
        <f t="shared" si="4"/>
        <v>0.95</v>
      </c>
      <c r="J56" s="1">
        <f t="shared" si="5"/>
        <v>1</v>
      </c>
      <c r="K56" s="1">
        <f t="shared" si="6"/>
        <v>11.4</v>
      </c>
      <c r="L56" s="281">
        <v>1.0</v>
      </c>
      <c r="M56" s="281" t="s">
        <v>2421</v>
      </c>
      <c r="N56" s="1">
        <f>IF(B56="",0,IF(AND(COUNTIF($B$8:B56,B56)=1,COUNTIF('Picking - Juan'!$B$8:$B$177,B56)=0),1,0))</f>
        <v>0</v>
      </c>
      <c r="O56" s="196">
        <v>0.0030208333333333333</v>
      </c>
    </row>
    <row r="57" ht="15.75" customHeight="1">
      <c r="A57" s="291">
        <v>46289.0</v>
      </c>
      <c r="B57" s="1">
        <f t="shared" si="1"/>
        <v>46289</v>
      </c>
      <c r="C57" s="281" t="s">
        <v>841</v>
      </c>
      <c r="D57" s="281" t="s">
        <v>1763</v>
      </c>
      <c r="E57" s="281">
        <v>4.0</v>
      </c>
      <c r="F57" s="281">
        <v>20.0</v>
      </c>
      <c r="G57" s="281">
        <f t="shared" si="2"/>
        <v>16</v>
      </c>
      <c r="H57" s="1">
        <f t="shared" si="3"/>
        <v>0.2</v>
      </c>
      <c r="I57" s="1">
        <f t="shared" si="4"/>
        <v>1.1</v>
      </c>
      <c r="J57" s="1">
        <f t="shared" si="5"/>
        <v>1</v>
      </c>
      <c r="K57" s="1">
        <f t="shared" si="6"/>
        <v>22</v>
      </c>
      <c r="L57" s="281"/>
      <c r="M57" s="281"/>
      <c r="N57" s="1">
        <f>IF(B57="",0,IF(AND(COUNTIF($B$8:B57,B57)=1,COUNTIF('Picking - Juan'!$B$8:$B$177,B57)=0),1,0))</f>
        <v>0</v>
      </c>
      <c r="O57" s="196">
        <v>0.0115625</v>
      </c>
    </row>
    <row r="58" ht="15.75" customHeight="1">
      <c r="A58" s="291">
        <v>46289.0</v>
      </c>
      <c r="B58" s="1">
        <f t="shared" si="1"/>
        <v>46289</v>
      </c>
      <c r="C58" s="281" t="s">
        <v>841</v>
      </c>
      <c r="D58" s="281" t="s">
        <v>1895</v>
      </c>
      <c r="E58" s="281">
        <v>1.0</v>
      </c>
      <c r="F58" s="281">
        <v>27.0</v>
      </c>
      <c r="G58" s="281">
        <f t="shared" si="2"/>
        <v>23</v>
      </c>
      <c r="H58" s="1">
        <f t="shared" si="3"/>
        <v>0.03703703704</v>
      </c>
      <c r="I58" s="1">
        <f t="shared" si="4"/>
        <v>0.85</v>
      </c>
      <c r="J58" s="1">
        <f t="shared" si="5"/>
        <v>1</v>
      </c>
      <c r="K58" s="1">
        <f t="shared" si="6"/>
        <v>22.95</v>
      </c>
      <c r="L58" s="281"/>
      <c r="M58" s="281"/>
      <c r="N58" s="1">
        <f>IF(B58="",0,IF(AND(COUNTIF($B$8:B58,B58)=1,COUNTIF('Picking - Juan'!$B$8:$B$177,B58)=0),1,0))</f>
        <v>0</v>
      </c>
      <c r="O58" s="196">
        <v>0.016574074074074074</v>
      </c>
    </row>
    <row r="59" ht="15.75" customHeight="1">
      <c r="A59" s="291">
        <v>46289.0</v>
      </c>
      <c r="B59" s="1">
        <f t="shared" si="1"/>
        <v>46289</v>
      </c>
      <c r="C59" s="281" t="s">
        <v>841</v>
      </c>
      <c r="D59" s="281" t="s">
        <v>2427</v>
      </c>
      <c r="E59" s="281">
        <v>5.0</v>
      </c>
      <c r="F59" s="281">
        <v>32.0</v>
      </c>
      <c r="G59" s="281">
        <f t="shared" si="2"/>
        <v>48</v>
      </c>
      <c r="H59" s="1">
        <f t="shared" si="3"/>
        <v>0.15625</v>
      </c>
      <c r="I59" s="1">
        <f t="shared" si="4"/>
        <v>1.05</v>
      </c>
      <c r="J59" s="1">
        <f t="shared" si="5"/>
        <v>1</v>
      </c>
      <c r="K59" s="1">
        <f t="shared" si="6"/>
        <v>33.6</v>
      </c>
      <c r="L59" s="281"/>
      <c r="M59" s="281"/>
      <c r="N59" s="1">
        <f>IF(B59="",0,IF(AND(COUNTIF($B$8:B59,B59)=1,COUNTIF('Picking - Juan'!$B$8:$B$177,B59)=0),1,0))</f>
        <v>0</v>
      </c>
      <c r="O59" s="196">
        <v>0.03363425925925926</v>
      </c>
    </row>
    <row r="60" ht="15.75" customHeight="1">
      <c r="A60" s="291">
        <v>46294.0</v>
      </c>
      <c r="B60" s="1">
        <f t="shared" si="1"/>
        <v>46294</v>
      </c>
      <c r="C60" s="281" t="s">
        <v>841</v>
      </c>
      <c r="D60" s="281" t="s">
        <v>1809</v>
      </c>
      <c r="E60" s="281">
        <v>1.0</v>
      </c>
      <c r="F60" s="281">
        <v>1.0</v>
      </c>
      <c r="G60" s="281">
        <f t="shared" si="2"/>
        <v>0</v>
      </c>
      <c r="H60" s="1">
        <f t="shared" si="3"/>
        <v>1</v>
      </c>
      <c r="I60" s="1">
        <f t="shared" si="4"/>
        <v>1.1</v>
      </c>
      <c r="J60" s="1">
        <f t="shared" si="5"/>
        <v>1</v>
      </c>
      <c r="K60" s="1">
        <f t="shared" si="6"/>
        <v>1.1</v>
      </c>
      <c r="L60" s="281"/>
      <c r="M60" s="281"/>
      <c r="N60" s="1">
        <f>IF(B60="",0,IF(AND(COUNTIF($B$8:B60,B60)=1,COUNTIF('Picking - Juan'!$B$8:$B$177,B60)=0),1,0))</f>
        <v>0</v>
      </c>
      <c r="O60" s="196">
        <v>1.0416666666666667E-4</v>
      </c>
    </row>
    <row r="61" ht="15.75" customHeight="1">
      <c r="A61" s="291">
        <v>46294.0</v>
      </c>
      <c r="B61" s="1">
        <f t="shared" si="1"/>
        <v>46294</v>
      </c>
      <c r="C61" s="281" t="s">
        <v>841</v>
      </c>
      <c r="D61" s="281" t="s">
        <v>1813</v>
      </c>
      <c r="E61" s="281">
        <v>12.0</v>
      </c>
      <c r="F61" s="281">
        <v>20.0</v>
      </c>
      <c r="G61" s="281">
        <f t="shared" si="2"/>
        <v>54</v>
      </c>
      <c r="H61" s="1">
        <f t="shared" si="3"/>
        <v>0.6</v>
      </c>
      <c r="I61" s="1">
        <f t="shared" si="4"/>
        <v>1.1</v>
      </c>
      <c r="J61" s="1">
        <f t="shared" si="5"/>
        <v>1</v>
      </c>
      <c r="K61" s="1">
        <f t="shared" si="6"/>
        <v>22</v>
      </c>
      <c r="L61" s="281"/>
      <c r="M61" s="281"/>
      <c r="N61" s="1">
        <f>IF(B61="",0,IF(AND(COUNTIF($B$8:B61,B61)=1,COUNTIF('Picking - Juan'!$B$8:$B$177,B61)=0),1,0))</f>
        <v>0</v>
      </c>
      <c r="O61" s="196">
        <v>0.03792824074074074</v>
      </c>
    </row>
    <row r="62" ht="15.75" customHeight="1">
      <c r="A62" s="291">
        <v>46294.0</v>
      </c>
      <c r="B62" s="1">
        <f t="shared" si="1"/>
        <v>46294</v>
      </c>
      <c r="C62" s="281" t="s">
        <v>841</v>
      </c>
      <c r="D62" s="281" t="s">
        <v>2214</v>
      </c>
      <c r="E62" s="281">
        <v>4.0</v>
      </c>
      <c r="F62" s="281">
        <v>10.0</v>
      </c>
      <c r="G62" s="281">
        <f t="shared" si="2"/>
        <v>12</v>
      </c>
      <c r="H62" s="1">
        <f t="shared" si="3"/>
        <v>0.4</v>
      </c>
      <c r="I62" s="1">
        <f t="shared" si="4"/>
        <v>1.1</v>
      </c>
      <c r="J62" s="1">
        <f t="shared" si="5"/>
        <v>1</v>
      </c>
      <c r="K62" s="1">
        <f t="shared" si="6"/>
        <v>11</v>
      </c>
      <c r="L62" s="281"/>
      <c r="M62" s="281"/>
      <c r="N62" s="1">
        <f>IF(B62="",0,IF(AND(COUNTIF($B$8:B62,B62)=1,COUNTIF('Picking - Juan'!$B$8:$B$177,B62)=0),1,0))</f>
        <v>0</v>
      </c>
      <c r="O62" s="196">
        <v>0.008541666666666666</v>
      </c>
    </row>
    <row r="63" ht="15.75" customHeight="1">
      <c r="A63" s="291">
        <v>46294.0</v>
      </c>
      <c r="B63" s="1">
        <f t="shared" si="1"/>
        <v>46294</v>
      </c>
      <c r="C63" s="281" t="s">
        <v>841</v>
      </c>
      <c r="D63" s="281" t="s">
        <v>2432</v>
      </c>
      <c r="E63" s="281">
        <v>7.0</v>
      </c>
      <c r="F63" s="281">
        <v>30.0</v>
      </c>
      <c r="G63" s="281">
        <f t="shared" si="2"/>
        <v>55</v>
      </c>
      <c r="H63" s="1">
        <f t="shared" si="3"/>
        <v>0.2333333333</v>
      </c>
      <c r="I63" s="1">
        <f t="shared" si="4"/>
        <v>1.1</v>
      </c>
      <c r="J63" s="1">
        <f t="shared" si="5"/>
        <v>1</v>
      </c>
      <c r="K63" s="1">
        <f t="shared" si="6"/>
        <v>33</v>
      </c>
      <c r="L63" s="281"/>
      <c r="M63" s="281"/>
      <c r="N63" s="1">
        <f>IF(B63="",0,IF(AND(COUNTIF($B$8:B63,B63)=1,COUNTIF('Picking - Juan'!$B$8:$B$177,B63)=0),1,0))</f>
        <v>0</v>
      </c>
      <c r="O63" s="196">
        <v>0.03833333333333333</v>
      </c>
    </row>
    <row r="64" ht="15.75" customHeight="1">
      <c r="A64" s="291">
        <v>46294.0</v>
      </c>
      <c r="B64" s="1">
        <f t="shared" si="1"/>
        <v>46294</v>
      </c>
      <c r="C64" s="281" t="s">
        <v>841</v>
      </c>
      <c r="D64" s="281" t="s">
        <v>2434</v>
      </c>
      <c r="E64" s="281">
        <v>9.0</v>
      </c>
      <c r="F64" s="281">
        <v>27.0</v>
      </c>
      <c r="G64" s="281">
        <f t="shared" si="2"/>
        <v>61</v>
      </c>
      <c r="H64" s="1">
        <f t="shared" si="3"/>
        <v>0.3333333333</v>
      </c>
      <c r="I64" s="1">
        <f t="shared" si="4"/>
        <v>1.1</v>
      </c>
      <c r="J64" s="1">
        <f t="shared" si="5"/>
        <v>1</v>
      </c>
      <c r="K64" s="1">
        <f t="shared" si="6"/>
        <v>29.7</v>
      </c>
      <c r="L64" s="281"/>
      <c r="M64" s="281"/>
      <c r="N64" s="1">
        <f>IF(B64="",0,IF(AND(COUNTIF($B$8:B64,B64)=1,COUNTIF('Picking - Juan'!$B$8:$B$177,B64)=0),1,0))</f>
        <v>0</v>
      </c>
      <c r="O64" s="196">
        <v>0.042986111111111114</v>
      </c>
    </row>
    <row r="65" ht="15.75" customHeight="1">
      <c r="A65" s="291">
        <v>46294.0</v>
      </c>
      <c r="B65" s="1">
        <f t="shared" si="1"/>
        <v>46294</v>
      </c>
      <c r="C65" s="281" t="s">
        <v>841</v>
      </c>
      <c r="D65" s="281" t="s">
        <v>2436</v>
      </c>
      <c r="E65" s="281">
        <v>3.0</v>
      </c>
      <c r="F65" s="281">
        <v>3.0</v>
      </c>
      <c r="G65" s="281">
        <f t="shared" si="2"/>
        <v>2</v>
      </c>
      <c r="H65" s="1">
        <f t="shared" si="3"/>
        <v>1</v>
      </c>
      <c r="I65" s="1">
        <f t="shared" si="4"/>
        <v>1.1</v>
      </c>
      <c r="J65" s="1">
        <f t="shared" si="5"/>
        <v>1</v>
      </c>
      <c r="K65" s="1">
        <f t="shared" si="6"/>
        <v>3.3</v>
      </c>
      <c r="L65" s="281"/>
      <c r="M65" s="281"/>
      <c r="N65" s="1">
        <f>IF(B65="",0,IF(AND(COUNTIF($B$8:B65,B65)=1,COUNTIF('Picking - Juan'!$B$8:$B$177,B65)=0),1,0))</f>
        <v>0</v>
      </c>
      <c r="O65" s="196">
        <v>0.002013888888888889</v>
      </c>
    </row>
    <row r="66" ht="15.75" customHeight="1">
      <c r="A66" s="291">
        <v>46295.0</v>
      </c>
      <c r="B66" s="1">
        <f t="shared" si="1"/>
        <v>46295</v>
      </c>
      <c r="C66" s="281" t="s">
        <v>841</v>
      </c>
      <c r="D66" s="281" t="s">
        <v>2218</v>
      </c>
      <c r="E66" s="281">
        <v>2.0</v>
      </c>
      <c r="F66" s="281">
        <v>6.0</v>
      </c>
      <c r="G66" s="281">
        <f t="shared" si="2"/>
        <v>2</v>
      </c>
      <c r="H66" s="1">
        <f t="shared" si="3"/>
        <v>0.3333333333</v>
      </c>
      <c r="I66" s="1">
        <f t="shared" si="4"/>
        <v>1.1</v>
      </c>
      <c r="J66" s="1">
        <f t="shared" si="5"/>
        <v>1</v>
      </c>
      <c r="K66" s="1">
        <f t="shared" si="6"/>
        <v>6.6</v>
      </c>
      <c r="L66" s="281"/>
      <c r="M66" s="281"/>
      <c r="N66" s="1">
        <f>IF(B66="",0,IF(AND(COUNTIF($B$8:B66,B66)=1,COUNTIF('Picking - Juan'!$B$8:$B$177,B66)=0),1,0))</f>
        <v>0</v>
      </c>
      <c r="O66" s="196">
        <v>0.0014351851851851852</v>
      </c>
    </row>
    <row r="67" ht="15.75" customHeight="1">
      <c r="A67" s="291">
        <v>46295.0</v>
      </c>
      <c r="B67" s="1">
        <f t="shared" si="1"/>
        <v>46295</v>
      </c>
      <c r="C67" s="281" t="s">
        <v>841</v>
      </c>
      <c r="D67" s="281" t="s">
        <v>1672</v>
      </c>
      <c r="E67" s="281">
        <v>4.0</v>
      </c>
      <c r="F67" s="281">
        <v>18.0</v>
      </c>
      <c r="G67" s="281">
        <f t="shared" si="2"/>
        <v>33</v>
      </c>
      <c r="H67" s="1">
        <f t="shared" si="3"/>
        <v>0.2222222222</v>
      </c>
      <c r="I67" s="1">
        <f t="shared" si="4"/>
        <v>1.1</v>
      </c>
      <c r="J67" s="1">
        <f t="shared" si="5"/>
        <v>1</v>
      </c>
      <c r="K67" s="1">
        <f t="shared" si="6"/>
        <v>19.8</v>
      </c>
      <c r="L67" s="281"/>
      <c r="M67" s="281"/>
      <c r="N67" s="1">
        <f>IF(B67="",0,IF(AND(COUNTIF($B$8:B67,B67)=1,COUNTIF('Picking - Juan'!$B$8:$B$177,B67)=0),1,0))</f>
        <v>0</v>
      </c>
      <c r="O67" s="196">
        <v>0.02300925925925926</v>
      </c>
    </row>
    <row r="68" ht="15.75" customHeight="1">
      <c r="A68" s="291">
        <v>46295.0</v>
      </c>
      <c r="B68" s="1">
        <f t="shared" si="1"/>
        <v>46295</v>
      </c>
      <c r="C68" s="281" t="s">
        <v>841</v>
      </c>
      <c r="D68" s="281" t="s">
        <v>2442</v>
      </c>
      <c r="E68" s="281">
        <v>4.0</v>
      </c>
      <c r="F68" s="281">
        <v>18.0</v>
      </c>
      <c r="G68" s="281">
        <f t="shared" si="2"/>
        <v>27</v>
      </c>
      <c r="H68" s="1">
        <f t="shared" si="3"/>
        <v>0.2222222222</v>
      </c>
      <c r="I68" s="1">
        <f t="shared" si="4"/>
        <v>1.1</v>
      </c>
      <c r="J68" s="1">
        <f t="shared" si="5"/>
        <v>1</v>
      </c>
      <c r="K68" s="1">
        <f t="shared" si="6"/>
        <v>19.8</v>
      </c>
      <c r="L68" s="281"/>
      <c r="M68" s="281"/>
      <c r="N68" s="1">
        <f>IF(B68="",0,IF(AND(COUNTIF($B$8:B68,B68)=1,COUNTIF('Picking - Juan'!$B$8:$B$177,B68)=0),1,0))</f>
        <v>0</v>
      </c>
      <c r="O68" s="196">
        <v>0.01943287037037037</v>
      </c>
    </row>
    <row r="69" ht="15.75" customHeight="1">
      <c r="A69" s="291">
        <v>46295.0</v>
      </c>
      <c r="B69" s="1">
        <f t="shared" si="1"/>
        <v>46295</v>
      </c>
      <c r="C69" s="281" t="s">
        <v>841</v>
      </c>
      <c r="D69" s="281" t="s">
        <v>2444</v>
      </c>
      <c r="E69" s="281">
        <v>13.0</v>
      </c>
      <c r="F69" s="281">
        <v>20.0</v>
      </c>
      <c r="G69" s="281">
        <f t="shared" si="2"/>
        <v>38</v>
      </c>
      <c r="H69" s="1">
        <f t="shared" si="3"/>
        <v>0.65</v>
      </c>
      <c r="I69" s="1">
        <f t="shared" si="4"/>
        <v>1.1</v>
      </c>
      <c r="J69" s="1">
        <f t="shared" si="5"/>
        <v>1</v>
      </c>
      <c r="K69" s="1">
        <f t="shared" si="6"/>
        <v>22</v>
      </c>
      <c r="L69" s="281"/>
      <c r="M69" s="281"/>
      <c r="N69" s="1">
        <f>IF(B69="",0,IF(AND(COUNTIF($B$8:B69,B69)=1,COUNTIF('Picking - Juan'!$B$8:$B$177,B69)=0),1,0))</f>
        <v>0</v>
      </c>
      <c r="O69" s="196">
        <v>0.02652777777777778</v>
      </c>
    </row>
    <row r="70" ht="15.75" customHeight="1">
      <c r="A70" s="291">
        <v>46295.0</v>
      </c>
      <c r="B70" s="1">
        <f t="shared" si="1"/>
        <v>46295</v>
      </c>
      <c r="C70" s="281" t="s">
        <v>841</v>
      </c>
      <c r="D70" s="281" t="s">
        <v>1204</v>
      </c>
      <c r="E70" s="281">
        <v>3.0</v>
      </c>
      <c r="F70" s="281">
        <v>5.0</v>
      </c>
      <c r="G70" s="281">
        <f t="shared" si="2"/>
        <v>8</v>
      </c>
      <c r="H70" s="1">
        <f t="shared" si="3"/>
        <v>0.6</v>
      </c>
      <c r="I70" s="1">
        <f t="shared" si="4"/>
        <v>1.1</v>
      </c>
      <c r="J70" s="1">
        <f t="shared" si="5"/>
        <v>1</v>
      </c>
      <c r="K70" s="1">
        <f t="shared" si="6"/>
        <v>5.5</v>
      </c>
      <c r="L70" s="281"/>
      <c r="M70" s="281"/>
      <c r="N70" s="1">
        <f>IF(B70="",0,IF(AND(COUNTIF($B$8:B70,B70)=1,COUNTIF('Picking - Juan'!$B$8:$B$177,B70)=0),1,0))</f>
        <v>0</v>
      </c>
      <c r="O70" s="196">
        <v>0.0060879629629629626</v>
      </c>
    </row>
    <row r="71" ht="15.75" customHeight="1">
      <c r="A71" s="291">
        <v>46295.0</v>
      </c>
      <c r="B71" s="1">
        <f t="shared" si="1"/>
        <v>46295</v>
      </c>
      <c r="C71" s="281" t="s">
        <v>841</v>
      </c>
      <c r="D71" s="281" t="s">
        <v>2448</v>
      </c>
      <c r="E71" s="281">
        <v>9.0</v>
      </c>
      <c r="F71" s="281">
        <v>19.0</v>
      </c>
      <c r="G71" s="281">
        <f t="shared" si="2"/>
        <v>28</v>
      </c>
      <c r="H71" s="1">
        <f t="shared" si="3"/>
        <v>0.4736842105</v>
      </c>
      <c r="I71" s="1">
        <f t="shared" si="4"/>
        <v>1.1</v>
      </c>
      <c r="J71" s="1">
        <f t="shared" si="5"/>
        <v>1</v>
      </c>
      <c r="K71" s="1">
        <f t="shared" si="6"/>
        <v>20.9</v>
      </c>
      <c r="L71" s="281"/>
      <c r="M71" s="281"/>
      <c r="N71" s="1">
        <f>IF(B71="",0,IF(AND(COUNTIF($B$8:B71,B71)=1,COUNTIF('Picking - Juan'!$B$8:$B$177,B71)=0),1,0))</f>
        <v>0</v>
      </c>
      <c r="O71" s="196">
        <v>0.01974537037037037</v>
      </c>
    </row>
    <row r="72" ht="15.75" customHeight="1">
      <c r="A72" s="291">
        <v>46295.0</v>
      </c>
      <c r="B72" s="1">
        <f t="shared" si="1"/>
        <v>46295</v>
      </c>
      <c r="C72" s="281" t="s">
        <v>841</v>
      </c>
      <c r="D72" s="281" t="s">
        <v>2222</v>
      </c>
      <c r="E72" s="281">
        <v>4.0</v>
      </c>
      <c r="F72" s="281">
        <v>18.0</v>
      </c>
      <c r="G72" s="281">
        <f t="shared" si="2"/>
        <v>34</v>
      </c>
      <c r="H72" s="1">
        <f t="shared" si="3"/>
        <v>0.2222222222</v>
      </c>
      <c r="I72" s="1">
        <f t="shared" si="4"/>
        <v>1.1</v>
      </c>
      <c r="J72" s="1">
        <f t="shared" si="5"/>
        <v>1</v>
      </c>
      <c r="K72" s="1">
        <f t="shared" si="6"/>
        <v>19.8</v>
      </c>
      <c r="L72" s="281"/>
      <c r="M72" s="281"/>
      <c r="N72" s="1">
        <f>IF(B72="",0,IF(AND(COUNTIF($B$8:B72,B72)=1,COUNTIF('Picking - Juan'!$B$8:$B$177,B72)=0),1,0))</f>
        <v>0</v>
      </c>
      <c r="O72" s="196">
        <v>0.024259259259259258</v>
      </c>
    </row>
    <row r="73" ht="15.75" customHeight="1">
      <c r="A73" s="291">
        <v>46295.0</v>
      </c>
      <c r="B73" s="1">
        <f t="shared" si="1"/>
        <v>46295</v>
      </c>
      <c r="C73" s="281" t="s">
        <v>841</v>
      </c>
      <c r="D73" s="281" t="s">
        <v>2451</v>
      </c>
      <c r="E73" s="281">
        <v>8.0</v>
      </c>
      <c r="F73" s="281">
        <v>37.0</v>
      </c>
      <c r="G73" s="281">
        <f t="shared" si="2"/>
        <v>55</v>
      </c>
      <c r="H73" s="1">
        <f t="shared" si="3"/>
        <v>0.2162162162</v>
      </c>
      <c r="I73" s="1">
        <f t="shared" si="4"/>
        <v>1.1</v>
      </c>
      <c r="J73" s="1">
        <f t="shared" si="5"/>
        <v>1</v>
      </c>
      <c r="K73" s="1">
        <f t="shared" si="6"/>
        <v>40.7</v>
      </c>
      <c r="L73" s="281"/>
      <c r="M73" s="281"/>
      <c r="N73" s="1">
        <f>IF(B73="",0,IF(AND(COUNTIF($B$8:B73,B73)=1,COUNTIF('Picking - Juan'!$B$8:$B$177,B73)=0),1,0))</f>
        <v>0</v>
      </c>
      <c r="O73" s="196">
        <v>0.03858796296296296</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Juan'!$B$8:$B$177,B74)=0),1,0))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Juan'!$B$8:$B$177,B75)=0),1,0))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Juan'!$B$8:$B$177,B76)=0),1,0))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Juan'!$B$8:$B$177,B77)=0),1,0))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Juan'!$B$8:$B$177,B78)=0),1,0))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Juan'!$B$8:$B$177,B79)=0),1,0))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Juan'!$B$8:$B$177,B80)=0),1,0))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Juan'!$B$8:$B$177,B81)=0),1,0))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Juan'!$B$8:$B$177,B82)=0),1,0))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Juan'!$B$8:$B$177,B83)=0),1,0))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Juan'!$B$8:$B$177,B84)=0),1,0))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Juan'!$B$8:$B$177,B85)=0),1,0))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Juan'!$B$8:$B$177,B86)=0),1,0))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Juan'!$B$8:$B$177,B87)=0),1,0))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Juan'!$B$8:$B$177,B88)=0),1,0))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Juan'!$B$8:$B$177,B89)=0),1,0))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Juan'!$B$8:$B$177,B90)=0),1,0))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Juan'!$B$8:$B$177,B91)=0),1,0))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Juan'!$B$8:$B$177,B92)=0),1,0))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Juan'!$B$8:$B$177,B93)=0),1,0))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Juan'!$B$8:$B$177,B94)=0),1,0))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Juan'!$B$8:$B$177,B95)=0),1,0))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Juan'!$B$8:$B$177,B96)=0),1,0))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Juan'!$B$8:$B$177,B97)=0),1,0))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Juan'!$B$8:$B$177,B98)=0),1,0))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Juan'!$B$8:$B$177,B99)=0),1,0))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Juan'!$B$8:$B$177,B100)=0),1,0))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Juan'!$B$8:$B$177,B101)=0),1,0))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Juan'!$B$8:$B$177,B102)=0),1,0))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Juan'!$B$8:$B$177,B103)=0),1,0))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Juan'!$B$8:$B$177,B104)=0),1,0))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Juan'!$B$8:$B$177,B105)=0),1,0))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Juan'!$B$8:$B$177,B106)=0),1,0))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Juan'!$B$8:$B$177,B107)=0),1,0))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Juan'!$B$8:$B$177,B108)=0),1,0))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Juan'!$B$8:$B$177,B109)=0),1,0))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Juan'!$B$8:$B$177,B110)=0),1,0))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Juan'!$B$8:$B$177,B111)=0),1,0))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Juan'!$B$8:$B$177,B112)=0),1,0))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Juan'!$B$8:$B$177,B113)=0),1,0))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Juan'!$B$8:$B$177,B114)=0),1,0))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Juan'!$B$8:$B$177,B115)=0),1,0))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Juan'!$B$8:$B$177,B116)=0),1,0))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Juan'!$B$8:$B$177,B117)=0),1,0))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Juan'!$B$8:$B$177,B118)=0),1,0))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Juan'!$B$8:$B$177,B119)=0),1,0))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Juan'!$B$8:$B$177,B120)=0),1,0))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Juan'!$B$8:$B$177,B121)=0),1,0))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Juan'!$B$8:$B$177,B122)=0),1,0))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Juan'!$B$8:$B$177,B123)=0),1,0))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Juan'!$B$8:$B$177,B124)=0),1,0))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Juan'!$B$8:$B$177,B125)=0),1,0))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Juan'!$B$8:$B$177,B126)=0),1,0))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Juan'!$B$8:$B$177,B127)=0),1,0))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Juan'!$B$8:$B$177,B128)=0),1,0))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Juan'!$B$8:$B$177,B129)=0),1,0))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Juan'!$B$8:$B$177,B130)=0),1,0))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Juan'!$B$8:$B$177,B131)=0),1,0))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Juan'!$B$8:$B$177,B132)=0),1,0))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Juan'!$B$8:$B$177,B133)=0),1,0))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Juan'!$B$8:$B$177,B134)=0),1,0))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Juan'!$B$8:$B$177,B135)=0),1,0))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Juan'!$B$8:$B$177,B136)=0),1,0))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Juan'!$B$8:$B$177,B137)=0),1,0))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Juan'!$B$8:$B$177,B138)=0),1,0))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Juan'!$B$8:$B$177,B139)=0),1,0))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Juan'!$B$8:$B$177,B140)=0),1,0))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Juan'!$B$8:$B$177,B141)=0),1,0))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Juan'!$B$8:$B$177,B142)=0),1,0))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Juan'!$B$8:$B$177,B143)=0),1,0))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Juan'!$B$8:$B$177,B144)=0),1,0))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Juan'!$B$8:$B$177,B145)=0),1,0))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Juan'!$B$8:$B$177,B146)=0),1,0))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Juan'!$B$8:$B$177,B147)=0),1,0))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Juan'!$B$8:$B$177,B148)=0),1,0))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Juan'!$B$8:$B$177,B149)=0),1,0))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Juan'!$B$8:$B$177,B150)=0),1,0))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Juan'!$B$8:$B$177,B151)=0),1,0))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Juan'!$B$8:$B$177,B152)=0),1,0))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Juan'!$B$8:$B$177,B153)=0),1,0))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Juan'!$B$8:$B$177,B154)=0),1,0))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Juan'!$B$8:$B$177,B155)=0),1,0))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Juan'!$B$8:$B$177,B156)=0),1,0))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Juan'!$B$8:$B$177,B157)=0),1,0))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Juan'!$B$8:$B$177,B158)=0),1,0))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Juan'!$B$8:$B$177,B159)=0),1,0))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Juan'!$B$8:$B$177,B160)=0),1,0))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Juan'!$B$8:$B$177,B161)=0),1,0))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Juan'!$B$8:$B$177,B162)=0),1,0))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Juan'!$B$8:$B$177,B163)=0),1,0))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Juan'!$B$8:$B$177,B164)=0),1,0))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Juan'!$B$8:$B$177,B165)=0),1,0))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Juan'!$B$8:$B$177,B166)=0),1,0))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Juan'!$B$8:$B$177,B167)=0),1,0))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Juan'!$B$8:$B$177,B168)=0),1,0))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Juan'!$B$8:$B$177,B169)=0),1,0))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Juan'!$B$8:$B$177,B170)=0),1,0))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Juan'!$B$8:$B$177,B171)=0),1,0))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Juan'!$B$8:$B$177,B172)=0),1,0))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Juan'!$B$8:$B$177,B173)=0),1,0))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Juan'!$B$8:$B$177,B174)=0),1,0))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Juan'!$B$8:$B$177,B175)=0),1,0))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Juan'!$B$8:$B$177,B176)=0),1,0))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Juan'!$B$8:$B$177,B177)=0),1,0))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29"/>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8.0"/>
    <col customWidth="1" min="19" max="19" width="23.29"/>
    <col customWidth="1" min="20" max="20" width="5.0"/>
    <col customWidth="1" min="21" max="21" width="41.0"/>
    <col customWidth="1" min="22" max="22" width="16.71"/>
    <col customWidth="1" min="23" max="26" width="8.43"/>
  </cols>
  <sheetData>
    <row r="1">
      <c r="A1" s="1" t="s">
        <v>603</v>
      </c>
      <c r="B1" s="1" t="s">
        <v>642</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SUMIFS(Q8:Q177,K8:K177,FALSE())</f>
        <v>10142.4048</v>
      </c>
      <c r="B5" s="1">
        <f>SUMIFS(N8:N177,K8:K177,FALSE())</f>
        <v>4486</v>
      </c>
      <c r="C5" s="1">
        <f>IF(B5=0,0,60*A5/B5)</f>
        <v>135.654099</v>
      </c>
      <c r="D5" s="1">
        <f>SUM(C8:C177)</f>
        <v>8480</v>
      </c>
      <c r="E5" s="1">
        <f>SUM(R8:R177)</f>
        <v>30</v>
      </c>
      <c r="F5" s="1">
        <f>SUM(T8:T177)</f>
        <v>24</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303">
        <v>46266.0</v>
      </c>
      <c r="B8" s="1">
        <f t="shared" ref="B8:B177" si="1">IF(A8="","",INT(A8))</f>
        <v>46266</v>
      </c>
      <c r="C8" s="281">
        <f>56+81+16</f>
        <v>153</v>
      </c>
      <c r="D8" s="281">
        <v>84.0</v>
      </c>
      <c r="E8" s="1">
        <f t="shared" ref="E8:E177" si="2">IF(OR(C8="",N(D8)=0),"",C8/D8)</f>
        <v>1.821428571</v>
      </c>
      <c r="F8" s="281" t="s">
        <v>1238</v>
      </c>
      <c r="G8" s="282">
        <v>0.30416666666666664</v>
      </c>
      <c r="H8" s="282">
        <v>0.38333333333333336</v>
      </c>
      <c r="I8" s="281"/>
      <c r="J8" s="292">
        <f t="shared" ref="J8:J177" si="3">IF(OR(NOT(ISNUMBER(G8)),NOT(ISNUMBER(H8))),"",ROUND((H8-G8)*1440,0)-N(I8))</f>
        <v>114</v>
      </c>
      <c r="K8" s="1" t="b">
        <f t="shared" ref="K8:K177" si="4">IF(C8="","",OR(C8&lt;30,N(D8)&lt;10))</f>
        <v>0</v>
      </c>
      <c r="L8" s="1">
        <f t="shared" ref="L8:L177" si="5">IF(C8="","",IF(K8,1,IF(E8&lt;=1.94,1.65,IF(E8&lt;=2.44,1.25,IF(E8&lt;=2.8,1.16,IF(E8&lt;=3.09,1.05,IF(E8&lt;=3.5,0.95,IF(E8&lt;=3.95,0.82,IF(E8&lt;=5.05,0.65,IF(E8&lt;=8,0.6,IF(E8&lt;=15,0.45,0.3)))))))))))</f>
        <v>1.65</v>
      </c>
      <c r="M8" s="1">
        <f t="shared" ref="M8:M177" si="6">IF(OR(F8="Reach",F8="OP",F8="Swing"),$R$1,1)</f>
        <v>1.2</v>
      </c>
      <c r="N8" s="292">
        <f t="shared" ref="N8:N177" si="7">IF(OR(A8="",N(J8)&lt;=0),0,IF(K8,MAX(J8,15),J8))</f>
        <v>114</v>
      </c>
      <c r="O8" s="1">
        <f t="shared" ref="O8:O177" si="8">IF(C8="",0,C8*L8*$M$1*M8)</f>
        <v>333.234</v>
      </c>
      <c r="P8" s="292">
        <f t="shared" ref="P8:P177" si="9">$P$1/60*N8</f>
        <v>570</v>
      </c>
      <c r="Q8" s="1">
        <f t="shared" ref="Q8:Q177" si="10">MIN(O8,P8)</f>
        <v>333.234</v>
      </c>
      <c r="R8" s="281"/>
      <c r="S8" s="281"/>
      <c r="T8" s="1">
        <f t="shared" ref="T8:T10" si="11">IF(B8="",0,IF(COUNTIF($B$8:B8,B8)=1,1,0))</f>
        <v>1</v>
      </c>
      <c r="U8" s="16" t="s">
        <v>1217</v>
      </c>
    </row>
    <row r="9">
      <c r="A9" s="303">
        <v>46266.0</v>
      </c>
      <c r="B9" s="1">
        <f t="shared" si="1"/>
        <v>46266</v>
      </c>
      <c r="C9" s="281">
        <v>63.0</v>
      </c>
      <c r="D9" s="281">
        <v>39.0</v>
      </c>
      <c r="E9" s="1">
        <f t="shared" si="2"/>
        <v>1.615384615</v>
      </c>
      <c r="F9" s="281" t="s">
        <v>1238</v>
      </c>
      <c r="G9" s="282">
        <v>0.4</v>
      </c>
      <c r="H9" s="282">
        <v>0.4305555555555556</v>
      </c>
      <c r="I9" s="281"/>
      <c r="J9" s="292">
        <f t="shared" si="3"/>
        <v>44</v>
      </c>
      <c r="K9" s="1" t="b">
        <f t="shared" si="4"/>
        <v>0</v>
      </c>
      <c r="L9" s="1">
        <f t="shared" si="5"/>
        <v>1.65</v>
      </c>
      <c r="M9" s="1">
        <f t="shared" si="6"/>
        <v>1.2</v>
      </c>
      <c r="N9" s="292">
        <f t="shared" si="7"/>
        <v>44</v>
      </c>
      <c r="O9" s="1">
        <f t="shared" si="8"/>
        <v>137.214</v>
      </c>
      <c r="P9" s="292">
        <f t="shared" si="9"/>
        <v>220</v>
      </c>
      <c r="Q9" s="1">
        <f t="shared" si="10"/>
        <v>137.214</v>
      </c>
      <c r="R9" s="281"/>
      <c r="S9" s="281"/>
      <c r="T9" s="1">
        <f t="shared" si="11"/>
        <v>0</v>
      </c>
      <c r="U9" s="16" t="s">
        <v>1217</v>
      </c>
    </row>
    <row r="10">
      <c r="A10" s="303">
        <v>46267.0</v>
      </c>
      <c r="B10" s="1">
        <f t="shared" si="1"/>
        <v>46267</v>
      </c>
      <c r="C10" s="281">
        <v>35.0</v>
      </c>
      <c r="D10" s="281">
        <v>24.0</v>
      </c>
      <c r="E10" s="1">
        <f t="shared" si="2"/>
        <v>1.458333333</v>
      </c>
      <c r="F10" s="281" t="s">
        <v>1274</v>
      </c>
      <c r="G10" s="282">
        <v>0.30694444444444446</v>
      </c>
      <c r="H10" s="282">
        <v>0.325</v>
      </c>
      <c r="I10" s="281"/>
      <c r="J10" s="292">
        <f t="shared" si="3"/>
        <v>26</v>
      </c>
      <c r="K10" s="1" t="b">
        <f t="shared" si="4"/>
        <v>0</v>
      </c>
      <c r="L10" s="1">
        <f t="shared" si="5"/>
        <v>1.65</v>
      </c>
      <c r="M10" s="1">
        <f t="shared" si="6"/>
        <v>1.2</v>
      </c>
      <c r="N10" s="292">
        <f t="shared" si="7"/>
        <v>26</v>
      </c>
      <c r="O10" s="1">
        <f t="shared" si="8"/>
        <v>76.23</v>
      </c>
      <c r="P10" s="292">
        <f t="shared" si="9"/>
        <v>130</v>
      </c>
      <c r="Q10" s="1">
        <f t="shared" si="10"/>
        <v>76.23</v>
      </c>
      <c r="R10" s="281"/>
      <c r="S10" s="281"/>
      <c r="T10" s="1">
        <f t="shared" si="11"/>
        <v>1</v>
      </c>
      <c r="U10" s="16" t="s">
        <v>1217</v>
      </c>
    </row>
    <row r="11">
      <c r="A11" s="303">
        <v>46267.0</v>
      </c>
      <c r="B11" s="1">
        <f t="shared" si="1"/>
        <v>46267</v>
      </c>
      <c r="C11" s="281">
        <f>63+12</f>
        <v>75</v>
      </c>
      <c r="D11" s="281">
        <v>47.0</v>
      </c>
      <c r="E11" s="1">
        <f t="shared" si="2"/>
        <v>1.595744681</v>
      </c>
      <c r="F11" s="281" t="s">
        <v>1274</v>
      </c>
      <c r="G11" s="282">
        <v>0.32708333333333334</v>
      </c>
      <c r="H11" s="282">
        <v>0.36319444444444443</v>
      </c>
      <c r="I11" s="281"/>
      <c r="J11" s="292">
        <f t="shared" si="3"/>
        <v>52</v>
      </c>
      <c r="K11" s="1" t="b">
        <f t="shared" si="4"/>
        <v>0</v>
      </c>
      <c r="L11" s="1">
        <f t="shared" si="5"/>
        <v>1.65</v>
      </c>
      <c r="M11" s="1">
        <f t="shared" si="6"/>
        <v>1.2</v>
      </c>
      <c r="N11" s="292">
        <f t="shared" si="7"/>
        <v>52</v>
      </c>
      <c r="O11" s="1">
        <f t="shared" si="8"/>
        <v>163.35</v>
      </c>
      <c r="P11" s="292">
        <f t="shared" si="9"/>
        <v>260</v>
      </c>
      <c r="Q11" s="1">
        <f t="shared" si="10"/>
        <v>163.35</v>
      </c>
      <c r="R11" s="281"/>
      <c r="S11" s="281"/>
      <c r="T11" s="1">
        <f>IF(B11="",0,IF(COUNTIF($B$8:B12,B11)=1,1,0))</f>
        <v>0</v>
      </c>
      <c r="U11" s="16" t="s">
        <v>1217</v>
      </c>
    </row>
    <row r="12">
      <c r="A12" s="303">
        <v>46267.0</v>
      </c>
      <c r="B12" s="1">
        <f t="shared" si="1"/>
        <v>46267</v>
      </c>
      <c r="C12" s="281">
        <v>73.0</v>
      </c>
      <c r="D12" s="281">
        <v>40.0</v>
      </c>
      <c r="E12" s="1">
        <f t="shared" si="2"/>
        <v>1.825</v>
      </c>
      <c r="F12" s="281" t="s">
        <v>1274</v>
      </c>
      <c r="G12" s="282">
        <v>0.37916666666666665</v>
      </c>
      <c r="H12" s="282">
        <v>0.4097222222222222</v>
      </c>
      <c r="I12" s="281"/>
      <c r="J12" s="292">
        <f t="shared" si="3"/>
        <v>44</v>
      </c>
      <c r="K12" s="1" t="b">
        <f t="shared" si="4"/>
        <v>0</v>
      </c>
      <c r="L12" s="1">
        <f t="shared" si="5"/>
        <v>1.65</v>
      </c>
      <c r="M12" s="1">
        <f t="shared" si="6"/>
        <v>1.2</v>
      </c>
      <c r="N12" s="292">
        <f t="shared" si="7"/>
        <v>44</v>
      </c>
      <c r="O12" s="1">
        <f t="shared" si="8"/>
        <v>158.994</v>
      </c>
      <c r="P12" s="292">
        <f t="shared" si="9"/>
        <v>220</v>
      </c>
      <c r="Q12" s="1">
        <f t="shared" si="10"/>
        <v>158.994</v>
      </c>
      <c r="R12" s="281"/>
      <c r="S12" s="281"/>
      <c r="T12" s="1">
        <f t="shared" ref="T12:T177" si="12">IF(B12="",0,IF(COUNTIF($B$8:B12,B12)=1,1,0))</f>
        <v>0</v>
      </c>
      <c r="U12" s="16" t="s">
        <v>1217</v>
      </c>
    </row>
    <row r="13">
      <c r="A13" s="303">
        <v>46268.0</v>
      </c>
      <c r="B13" s="1">
        <f t="shared" si="1"/>
        <v>46268</v>
      </c>
      <c r="C13" s="281">
        <v>57.0</v>
      </c>
      <c r="D13" s="281">
        <v>38.0</v>
      </c>
      <c r="E13" s="1">
        <f t="shared" si="2"/>
        <v>1.5</v>
      </c>
      <c r="F13" s="281" t="s">
        <v>1274</v>
      </c>
      <c r="G13" s="282">
        <v>0.30416666666666664</v>
      </c>
      <c r="H13" s="282">
        <v>0.3541666666666667</v>
      </c>
      <c r="I13" s="281"/>
      <c r="J13" s="292">
        <f t="shared" si="3"/>
        <v>72</v>
      </c>
      <c r="K13" s="1" t="b">
        <f t="shared" si="4"/>
        <v>0</v>
      </c>
      <c r="L13" s="1">
        <f t="shared" si="5"/>
        <v>1.65</v>
      </c>
      <c r="M13" s="1">
        <f t="shared" si="6"/>
        <v>1.2</v>
      </c>
      <c r="N13" s="292">
        <f t="shared" si="7"/>
        <v>72</v>
      </c>
      <c r="O13" s="1">
        <f t="shared" si="8"/>
        <v>124.146</v>
      </c>
      <c r="P13" s="292">
        <f t="shared" si="9"/>
        <v>360</v>
      </c>
      <c r="Q13" s="1">
        <f t="shared" si="10"/>
        <v>124.146</v>
      </c>
      <c r="R13" s="281">
        <v>2.0</v>
      </c>
      <c r="S13" s="281" t="s">
        <v>2328</v>
      </c>
      <c r="T13" s="1">
        <f t="shared" si="12"/>
        <v>1</v>
      </c>
      <c r="U13" s="16" t="s">
        <v>1217</v>
      </c>
    </row>
    <row r="14">
      <c r="A14" s="303">
        <v>46268.0</v>
      </c>
      <c r="B14" s="1">
        <f t="shared" si="1"/>
        <v>46268</v>
      </c>
      <c r="C14" s="281">
        <f>65+93</f>
        <v>158</v>
      </c>
      <c r="D14" s="281">
        <v>77.0</v>
      </c>
      <c r="E14" s="1">
        <f t="shared" si="2"/>
        <v>2.051948052</v>
      </c>
      <c r="F14" s="281" t="s">
        <v>1274</v>
      </c>
      <c r="G14" s="282">
        <v>0.3638888888888889</v>
      </c>
      <c r="H14" s="282">
        <v>0.4361111111111111</v>
      </c>
      <c r="I14" s="281"/>
      <c r="J14" s="292">
        <f t="shared" si="3"/>
        <v>104</v>
      </c>
      <c r="K14" s="1" t="b">
        <f t="shared" si="4"/>
        <v>0</v>
      </c>
      <c r="L14" s="1">
        <f t="shared" si="5"/>
        <v>1.25</v>
      </c>
      <c r="M14" s="1">
        <f t="shared" si="6"/>
        <v>1.2</v>
      </c>
      <c r="N14" s="292">
        <f t="shared" si="7"/>
        <v>104</v>
      </c>
      <c r="O14" s="1">
        <f t="shared" si="8"/>
        <v>260.7</v>
      </c>
      <c r="P14" s="292">
        <f t="shared" si="9"/>
        <v>520</v>
      </c>
      <c r="Q14" s="1">
        <f t="shared" si="10"/>
        <v>260.7</v>
      </c>
      <c r="R14" s="281"/>
      <c r="S14" s="281"/>
      <c r="T14" s="1">
        <f t="shared" si="12"/>
        <v>0</v>
      </c>
      <c r="U14" s="16" t="s">
        <v>1217</v>
      </c>
    </row>
    <row r="15">
      <c r="A15" s="291">
        <v>46269.0</v>
      </c>
      <c r="B15" s="1">
        <f t="shared" si="1"/>
        <v>46269</v>
      </c>
      <c r="C15" s="281">
        <v>118.0</v>
      </c>
      <c r="D15" s="281">
        <v>41.0</v>
      </c>
      <c r="E15" s="1">
        <f t="shared" si="2"/>
        <v>2.87804878</v>
      </c>
      <c r="F15" s="281" t="s">
        <v>1238</v>
      </c>
      <c r="G15" s="304">
        <v>0.3165625</v>
      </c>
      <c r="H15" s="304">
        <v>0.35315972222222225</v>
      </c>
      <c r="I15" s="281"/>
      <c r="J15" s="300">
        <f t="shared" si="3"/>
        <v>53</v>
      </c>
      <c r="K15" s="1" t="b">
        <f t="shared" si="4"/>
        <v>0</v>
      </c>
      <c r="L15" s="1">
        <f t="shared" si="5"/>
        <v>1.05</v>
      </c>
      <c r="M15" s="1">
        <f t="shared" si="6"/>
        <v>1.2</v>
      </c>
      <c r="N15" s="300">
        <f t="shared" si="7"/>
        <v>53</v>
      </c>
      <c r="O15" s="1">
        <f t="shared" si="8"/>
        <v>163.548</v>
      </c>
      <c r="P15" s="300">
        <f t="shared" si="9"/>
        <v>265</v>
      </c>
      <c r="Q15" s="1">
        <f t="shared" si="10"/>
        <v>163.548</v>
      </c>
      <c r="R15" s="281"/>
      <c r="S15" s="281"/>
      <c r="T15" s="1">
        <f t="shared" si="12"/>
        <v>1</v>
      </c>
      <c r="V15" s="1" t="s">
        <v>1905</v>
      </c>
      <c r="W15" s="1" t="s">
        <v>2331</v>
      </c>
    </row>
    <row r="16">
      <c r="A16" s="291">
        <v>46269.0</v>
      </c>
      <c r="B16" s="1">
        <f t="shared" si="1"/>
        <v>46269</v>
      </c>
      <c r="C16" s="281">
        <v>160.0</v>
      </c>
      <c r="D16" s="281">
        <v>81.0</v>
      </c>
      <c r="E16" s="1">
        <f t="shared" si="2"/>
        <v>1.975308642</v>
      </c>
      <c r="F16" s="281" t="s">
        <v>1238</v>
      </c>
      <c r="G16" s="304">
        <v>0.3547106481481481</v>
      </c>
      <c r="H16" s="304">
        <v>0.41256944444444443</v>
      </c>
      <c r="I16" s="281"/>
      <c r="J16" s="300">
        <f t="shared" si="3"/>
        <v>83</v>
      </c>
      <c r="K16" s="1" t="b">
        <f t="shared" si="4"/>
        <v>0</v>
      </c>
      <c r="L16" s="1">
        <f t="shared" si="5"/>
        <v>1.25</v>
      </c>
      <c r="M16" s="1">
        <f t="shared" si="6"/>
        <v>1.2</v>
      </c>
      <c r="N16" s="300">
        <f t="shared" si="7"/>
        <v>83</v>
      </c>
      <c r="O16" s="1">
        <f t="shared" si="8"/>
        <v>264</v>
      </c>
      <c r="P16" s="300">
        <f t="shared" si="9"/>
        <v>415</v>
      </c>
      <c r="Q16" s="1">
        <f t="shared" si="10"/>
        <v>264</v>
      </c>
      <c r="R16" s="281"/>
      <c r="S16" s="281"/>
      <c r="T16" s="1">
        <f t="shared" si="12"/>
        <v>0</v>
      </c>
      <c r="V16" s="1" t="s">
        <v>1218</v>
      </c>
      <c r="W16" s="1" t="s">
        <v>2334</v>
      </c>
    </row>
    <row r="17">
      <c r="A17" s="291">
        <v>46271.0</v>
      </c>
      <c r="B17" s="1">
        <f t="shared" si="1"/>
        <v>46271</v>
      </c>
      <c r="C17" s="281">
        <v>281.0</v>
      </c>
      <c r="D17" s="281">
        <v>58.0</v>
      </c>
      <c r="E17" s="1">
        <f t="shared" si="2"/>
        <v>4.844827586</v>
      </c>
      <c r="F17" s="281" t="s">
        <v>1274</v>
      </c>
      <c r="G17" s="299">
        <v>0.3063194444444444</v>
      </c>
      <c r="H17" s="299">
        <v>0.3868287037037037</v>
      </c>
      <c r="I17" s="281"/>
      <c r="J17" s="300">
        <f t="shared" si="3"/>
        <v>116</v>
      </c>
      <c r="K17" s="1" t="b">
        <f t="shared" si="4"/>
        <v>0</v>
      </c>
      <c r="L17" s="1">
        <f t="shared" si="5"/>
        <v>0.65</v>
      </c>
      <c r="M17" s="1">
        <f t="shared" si="6"/>
        <v>1.2</v>
      </c>
      <c r="N17" s="300">
        <f t="shared" si="7"/>
        <v>116</v>
      </c>
      <c r="O17" s="1">
        <f t="shared" si="8"/>
        <v>241.098</v>
      </c>
      <c r="P17" s="300">
        <f t="shared" si="9"/>
        <v>580</v>
      </c>
      <c r="Q17" s="1">
        <f t="shared" si="10"/>
        <v>241.098</v>
      </c>
      <c r="R17" s="281">
        <v>1.0</v>
      </c>
      <c r="S17" s="281" t="s">
        <v>2338</v>
      </c>
      <c r="T17" s="1">
        <f t="shared" si="12"/>
        <v>1</v>
      </c>
      <c r="V17" s="1" t="s">
        <v>821</v>
      </c>
      <c r="W17" s="1" t="s">
        <v>2339</v>
      </c>
    </row>
    <row r="18">
      <c r="A18" s="291">
        <v>46271.0</v>
      </c>
      <c r="B18" s="1">
        <f t="shared" si="1"/>
        <v>46271</v>
      </c>
      <c r="C18" s="281">
        <v>233.0</v>
      </c>
      <c r="D18" s="281">
        <v>62.0</v>
      </c>
      <c r="E18" s="1">
        <f t="shared" si="2"/>
        <v>3.758064516</v>
      </c>
      <c r="F18" s="281" t="s">
        <v>1238</v>
      </c>
      <c r="G18" s="299">
        <v>0.3869560185185185</v>
      </c>
      <c r="H18" s="299">
        <v>0.46069444444444446</v>
      </c>
      <c r="I18" s="281"/>
      <c r="J18" s="300">
        <f t="shared" si="3"/>
        <v>106</v>
      </c>
      <c r="K18" s="1" t="b">
        <f t="shared" si="4"/>
        <v>0</v>
      </c>
      <c r="L18" s="1">
        <f t="shared" si="5"/>
        <v>0.82</v>
      </c>
      <c r="M18" s="1">
        <f t="shared" si="6"/>
        <v>1.2</v>
      </c>
      <c r="N18" s="300">
        <f t="shared" si="7"/>
        <v>106</v>
      </c>
      <c r="O18" s="1">
        <f t="shared" si="8"/>
        <v>252.1992</v>
      </c>
      <c r="P18" s="300">
        <f t="shared" si="9"/>
        <v>530</v>
      </c>
      <c r="Q18" s="1">
        <f t="shared" si="10"/>
        <v>252.1992</v>
      </c>
      <c r="R18" s="281"/>
      <c r="S18" s="281"/>
      <c r="T18" s="1">
        <f t="shared" si="12"/>
        <v>0</v>
      </c>
      <c r="V18" s="1" t="s">
        <v>823</v>
      </c>
      <c r="W18" s="1" t="s">
        <v>2341</v>
      </c>
    </row>
    <row r="19">
      <c r="A19" s="291">
        <v>46272.0</v>
      </c>
      <c r="B19" s="1">
        <f t="shared" si="1"/>
        <v>46272</v>
      </c>
      <c r="C19" s="281">
        <v>203.0</v>
      </c>
      <c r="D19" s="281">
        <v>75.0</v>
      </c>
      <c r="E19" s="1">
        <f t="shared" si="2"/>
        <v>2.706666667</v>
      </c>
      <c r="F19" s="281" t="s">
        <v>1274</v>
      </c>
      <c r="G19" s="299">
        <v>0.3110185185185185</v>
      </c>
      <c r="H19" s="299">
        <v>0.391712962962963</v>
      </c>
      <c r="I19" s="281"/>
      <c r="J19" s="300">
        <f t="shared" si="3"/>
        <v>116</v>
      </c>
      <c r="K19" s="1" t="b">
        <f t="shared" si="4"/>
        <v>0</v>
      </c>
      <c r="L19" s="1">
        <f t="shared" si="5"/>
        <v>1.16</v>
      </c>
      <c r="M19" s="1">
        <f t="shared" si="6"/>
        <v>1.2</v>
      </c>
      <c r="N19" s="300">
        <f t="shared" si="7"/>
        <v>116</v>
      </c>
      <c r="O19" s="1">
        <f t="shared" si="8"/>
        <v>310.8336</v>
      </c>
      <c r="P19" s="300">
        <f t="shared" si="9"/>
        <v>580</v>
      </c>
      <c r="Q19" s="1">
        <f t="shared" si="10"/>
        <v>310.8336</v>
      </c>
      <c r="R19" s="281">
        <v>2.0</v>
      </c>
      <c r="S19" s="281" t="s">
        <v>2344</v>
      </c>
      <c r="T19" s="1">
        <f t="shared" si="12"/>
        <v>1</v>
      </c>
      <c r="V19" s="1" t="s">
        <v>1084</v>
      </c>
      <c r="W19" s="1" t="s">
        <v>2345</v>
      </c>
    </row>
    <row r="20">
      <c r="A20" s="291">
        <v>46272.0</v>
      </c>
      <c r="B20" s="1">
        <f t="shared" si="1"/>
        <v>46272</v>
      </c>
      <c r="C20" s="281">
        <v>184.0</v>
      </c>
      <c r="D20" s="281">
        <v>76.0</v>
      </c>
      <c r="E20" s="1">
        <f t="shared" si="2"/>
        <v>2.421052632</v>
      </c>
      <c r="F20" s="281" t="s">
        <v>1274</v>
      </c>
      <c r="G20" s="299">
        <v>0.3942361111111111</v>
      </c>
      <c r="H20" s="299">
        <v>0.43653935185185183</v>
      </c>
      <c r="I20" s="281"/>
      <c r="J20" s="300">
        <f t="shared" si="3"/>
        <v>61</v>
      </c>
      <c r="K20" s="1" t="b">
        <f t="shared" si="4"/>
        <v>0</v>
      </c>
      <c r="L20" s="1">
        <f t="shared" si="5"/>
        <v>1.25</v>
      </c>
      <c r="M20" s="1">
        <f t="shared" si="6"/>
        <v>1.2</v>
      </c>
      <c r="N20" s="300">
        <f t="shared" si="7"/>
        <v>61</v>
      </c>
      <c r="O20" s="1">
        <f t="shared" si="8"/>
        <v>303.6</v>
      </c>
      <c r="P20" s="300">
        <f t="shared" si="9"/>
        <v>305</v>
      </c>
      <c r="Q20" s="1">
        <f t="shared" si="10"/>
        <v>303.6</v>
      </c>
      <c r="R20" s="281"/>
      <c r="S20" s="281"/>
      <c r="T20" s="1">
        <f t="shared" si="12"/>
        <v>0</v>
      </c>
      <c r="V20" s="1" t="s">
        <v>1084</v>
      </c>
      <c r="W20" s="1" t="s">
        <v>2347</v>
      </c>
    </row>
    <row r="21" ht="15.75" customHeight="1">
      <c r="A21" s="291">
        <v>46273.0</v>
      </c>
      <c r="B21" s="1">
        <f t="shared" si="1"/>
        <v>46273</v>
      </c>
      <c r="C21" s="281">
        <v>83.0</v>
      </c>
      <c r="D21" s="281">
        <v>29.0</v>
      </c>
      <c r="E21" s="1">
        <f t="shared" si="2"/>
        <v>2.862068966</v>
      </c>
      <c r="F21" s="281" t="s">
        <v>1274</v>
      </c>
      <c r="G21" s="299">
        <v>0.30417824074074074</v>
      </c>
      <c r="H21" s="299">
        <v>0.34086805555555555</v>
      </c>
      <c r="I21" s="281"/>
      <c r="J21" s="300">
        <f t="shared" si="3"/>
        <v>53</v>
      </c>
      <c r="K21" s="1" t="b">
        <f t="shared" si="4"/>
        <v>0</v>
      </c>
      <c r="L21" s="1">
        <f t="shared" si="5"/>
        <v>1.05</v>
      </c>
      <c r="M21" s="1">
        <f t="shared" si="6"/>
        <v>1.2</v>
      </c>
      <c r="N21" s="300">
        <f t="shared" si="7"/>
        <v>53</v>
      </c>
      <c r="O21" s="1">
        <f t="shared" si="8"/>
        <v>115.038</v>
      </c>
      <c r="P21" s="300">
        <f t="shared" si="9"/>
        <v>265</v>
      </c>
      <c r="Q21" s="1">
        <f t="shared" si="10"/>
        <v>115.038</v>
      </c>
      <c r="R21" s="281"/>
      <c r="S21" s="281"/>
      <c r="T21" s="1">
        <f t="shared" si="12"/>
        <v>1</v>
      </c>
      <c r="V21" s="1" t="s">
        <v>1787</v>
      </c>
      <c r="W21" s="1" t="s">
        <v>2349</v>
      </c>
    </row>
    <row r="22" ht="15.75" customHeight="1">
      <c r="A22" s="291">
        <v>46273.0</v>
      </c>
      <c r="B22" s="1">
        <f t="shared" si="1"/>
        <v>46273</v>
      </c>
      <c r="C22" s="281">
        <v>180.0</v>
      </c>
      <c r="D22" s="281">
        <v>62.0</v>
      </c>
      <c r="E22" s="1">
        <f t="shared" si="2"/>
        <v>2.903225806</v>
      </c>
      <c r="F22" s="281" t="s">
        <v>1274</v>
      </c>
      <c r="G22" s="299">
        <v>0.34155092592592595</v>
      </c>
      <c r="H22" s="299">
        <v>0.40756944444444443</v>
      </c>
      <c r="I22" s="281"/>
      <c r="J22" s="300">
        <f t="shared" si="3"/>
        <v>95</v>
      </c>
      <c r="K22" s="1" t="b">
        <f t="shared" si="4"/>
        <v>0</v>
      </c>
      <c r="L22" s="1">
        <f t="shared" si="5"/>
        <v>1.05</v>
      </c>
      <c r="M22" s="1">
        <f t="shared" si="6"/>
        <v>1.2</v>
      </c>
      <c r="N22" s="300">
        <f t="shared" si="7"/>
        <v>95</v>
      </c>
      <c r="O22" s="1">
        <f t="shared" si="8"/>
        <v>249.48</v>
      </c>
      <c r="P22" s="300">
        <f t="shared" si="9"/>
        <v>475</v>
      </c>
      <c r="Q22" s="1">
        <f t="shared" si="10"/>
        <v>249.48</v>
      </c>
      <c r="R22" s="281"/>
      <c r="S22" s="281"/>
      <c r="T22" s="1">
        <f t="shared" si="12"/>
        <v>0</v>
      </c>
      <c r="V22" s="1" t="s">
        <v>827</v>
      </c>
      <c r="W22" s="1" t="s">
        <v>2351</v>
      </c>
    </row>
    <row r="23" ht="15.75" customHeight="1">
      <c r="A23" s="291">
        <v>46273.0</v>
      </c>
      <c r="B23" s="1">
        <f t="shared" si="1"/>
        <v>46273</v>
      </c>
      <c r="C23" s="281">
        <v>49.0</v>
      </c>
      <c r="D23" s="281">
        <v>15.0</v>
      </c>
      <c r="E23" s="1">
        <f t="shared" si="2"/>
        <v>3.266666667</v>
      </c>
      <c r="F23" s="281" t="s">
        <v>1274</v>
      </c>
      <c r="G23" s="299">
        <v>0.4138425925925926</v>
      </c>
      <c r="H23" s="299">
        <v>0.42774305555555553</v>
      </c>
      <c r="I23" s="281"/>
      <c r="J23" s="300">
        <f t="shared" si="3"/>
        <v>20</v>
      </c>
      <c r="K23" s="1" t="b">
        <f t="shared" si="4"/>
        <v>0</v>
      </c>
      <c r="L23" s="1">
        <f t="shared" si="5"/>
        <v>0.95</v>
      </c>
      <c r="M23" s="1">
        <f t="shared" si="6"/>
        <v>1.2</v>
      </c>
      <c r="N23" s="300">
        <f t="shared" si="7"/>
        <v>20</v>
      </c>
      <c r="O23" s="1">
        <f t="shared" si="8"/>
        <v>61.446</v>
      </c>
      <c r="P23" s="300">
        <f t="shared" si="9"/>
        <v>100</v>
      </c>
      <c r="Q23" s="1">
        <f t="shared" si="10"/>
        <v>61.446</v>
      </c>
      <c r="R23" s="281"/>
      <c r="S23" s="281"/>
      <c r="T23" s="1">
        <f t="shared" si="12"/>
        <v>0</v>
      </c>
      <c r="V23" s="1" t="s">
        <v>827</v>
      </c>
      <c r="W23" s="1" t="s">
        <v>2354</v>
      </c>
    </row>
    <row r="24" ht="15.75" customHeight="1">
      <c r="A24" s="291">
        <v>46274.0</v>
      </c>
      <c r="B24" s="1">
        <f t="shared" si="1"/>
        <v>46274</v>
      </c>
      <c r="C24" s="281">
        <v>77.0</v>
      </c>
      <c r="D24" s="281">
        <v>24.0</v>
      </c>
      <c r="E24" s="1">
        <f t="shared" si="2"/>
        <v>3.208333333</v>
      </c>
      <c r="F24" s="281" t="s">
        <v>1274</v>
      </c>
      <c r="G24" s="299">
        <v>0.3076388888888889</v>
      </c>
      <c r="H24" s="299">
        <v>0.3436574074074074</v>
      </c>
      <c r="I24" s="281"/>
      <c r="J24" s="300">
        <f t="shared" si="3"/>
        <v>52</v>
      </c>
      <c r="K24" s="1" t="b">
        <f t="shared" si="4"/>
        <v>0</v>
      </c>
      <c r="L24" s="1">
        <f t="shared" si="5"/>
        <v>0.95</v>
      </c>
      <c r="M24" s="1">
        <f t="shared" si="6"/>
        <v>1.2</v>
      </c>
      <c r="N24" s="300">
        <f t="shared" si="7"/>
        <v>52</v>
      </c>
      <c r="O24" s="1">
        <f t="shared" si="8"/>
        <v>96.558</v>
      </c>
      <c r="P24" s="300">
        <f t="shared" si="9"/>
        <v>260</v>
      </c>
      <c r="Q24" s="1">
        <f t="shared" si="10"/>
        <v>96.558</v>
      </c>
      <c r="R24" s="281">
        <v>2.0</v>
      </c>
      <c r="S24" s="281" t="s">
        <v>2356</v>
      </c>
      <c r="T24" s="1">
        <f t="shared" si="12"/>
        <v>1</v>
      </c>
      <c r="V24" s="1" t="s">
        <v>1100</v>
      </c>
      <c r="W24" s="1" t="s">
        <v>2358</v>
      </c>
    </row>
    <row r="25" ht="15.75" customHeight="1">
      <c r="A25" s="291">
        <v>46274.0</v>
      </c>
      <c r="B25" s="1">
        <f t="shared" si="1"/>
        <v>46274</v>
      </c>
      <c r="C25" s="281">
        <v>201.0</v>
      </c>
      <c r="D25" s="281">
        <v>76.0</v>
      </c>
      <c r="E25" s="1">
        <f t="shared" si="2"/>
        <v>2.644736842</v>
      </c>
      <c r="F25" s="281" t="s">
        <v>1274</v>
      </c>
      <c r="G25" s="299">
        <v>0.34394675925925927</v>
      </c>
      <c r="H25" s="299">
        <v>0.4221412037037037</v>
      </c>
      <c r="I25" s="281"/>
      <c r="J25" s="300">
        <f t="shared" si="3"/>
        <v>113</v>
      </c>
      <c r="K25" s="1" t="b">
        <f t="shared" si="4"/>
        <v>0</v>
      </c>
      <c r="L25" s="1">
        <f t="shared" si="5"/>
        <v>1.16</v>
      </c>
      <c r="M25" s="1">
        <f t="shared" si="6"/>
        <v>1.2</v>
      </c>
      <c r="N25" s="300">
        <f t="shared" si="7"/>
        <v>113</v>
      </c>
      <c r="O25" s="1">
        <f t="shared" si="8"/>
        <v>307.7712</v>
      </c>
      <c r="P25" s="300">
        <f t="shared" si="9"/>
        <v>565</v>
      </c>
      <c r="Q25" s="1">
        <f t="shared" si="10"/>
        <v>307.7712</v>
      </c>
      <c r="R25" s="281"/>
      <c r="S25" s="281"/>
      <c r="T25" s="1">
        <f t="shared" si="12"/>
        <v>0</v>
      </c>
      <c r="V25" s="1" t="s">
        <v>1103</v>
      </c>
      <c r="W25" s="1" t="s">
        <v>2360</v>
      </c>
    </row>
    <row r="26" ht="15.75" customHeight="1">
      <c r="A26" s="291">
        <v>46275.0</v>
      </c>
      <c r="B26" s="1">
        <f t="shared" si="1"/>
        <v>46275</v>
      </c>
      <c r="C26" s="281">
        <v>173.0</v>
      </c>
      <c r="D26" s="281">
        <v>73.0</v>
      </c>
      <c r="E26" s="1">
        <f t="shared" si="2"/>
        <v>2.369863014</v>
      </c>
      <c r="F26" s="281" t="s">
        <v>1238</v>
      </c>
      <c r="G26" s="299">
        <v>0.3082523148148148</v>
      </c>
      <c r="H26" s="299">
        <v>0.3959375</v>
      </c>
      <c r="I26" s="281"/>
      <c r="J26" s="300">
        <f t="shared" si="3"/>
        <v>126</v>
      </c>
      <c r="K26" s="1" t="b">
        <f t="shared" si="4"/>
        <v>0</v>
      </c>
      <c r="L26" s="1">
        <f t="shared" si="5"/>
        <v>1.25</v>
      </c>
      <c r="M26" s="1">
        <f t="shared" si="6"/>
        <v>1.2</v>
      </c>
      <c r="N26" s="300">
        <f t="shared" si="7"/>
        <v>126</v>
      </c>
      <c r="O26" s="1">
        <f t="shared" si="8"/>
        <v>285.45</v>
      </c>
      <c r="P26" s="300">
        <f t="shared" si="9"/>
        <v>630</v>
      </c>
      <c r="Q26" s="1">
        <f t="shared" si="10"/>
        <v>285.45</v>
      </c>
      <c r="R26" s="281">
        <v>1.0</v>
      </c>
      <c r="S26" s="281" t="s">
        <v>2363</v>
      </c>
      <c r="T26" s="1">
        <f t="shared" si="12"/>
        <v>1</v>
      </c>
      <c r="V26" s="1" t="s">
        <v>830</v>
      </c>
      <c r="W26" s="1" t="s">
        <v>2364</v>
      </c>
    </row>
    <row r="27" ht="15.75" customHeight="1">
      <c r="A27" s="291">
        <v>46275.0</v>
      </c>
      <c r="B27" s="1">
        <f t="shared" si="1"/>
        <v>46275</v>
      </c>
      <c r="C27" s="281">
        <v>73.0</v>
      </c>
      <c r="D27" s="281">
        <v>50.0</v>
      </c>
      <c r="E27" s="1">
        <f t="shared" si="2"/>
        <v>1.46</v>
      </c>
      <c r="F27" s="281" t="s">
        <v>1238</v>
      </c>
      <c r="G27" s="299">
        <v>0.3975925925925926</v>
      </c>
      <c r="H27" s="299">
        <v>0.43766203703703704</v>
      </c>
      <c r="I27" s="281"/>
      <c r="J27" s="300">
        <f t="shared" si="3"/>
        <v>58</v>
      </c>
      <c r="K27" s="1" t="b">
        <f t="shared" si="4"/>
        <v>0</v>
      </c>
      <c r="L27" s="1">
        <f t="shared" si="5"/>
        <v>1.65</v>
      </c>
      <c r="M27" s="1">
        <f t="shared" si="6"/>
        <v>1.2</v>
      </c>
      <c r="N27" s="300">
        <f t="shared" si="7"/>
        <v>58</v>
      </c>
      <c r="O27" s="1">
        <f t="shared" si="8"/>
        <v>158.994</v>
      </c>
      <c r="P27" s="300">
        <f t="shared" si="9"/>
        <v>290</v>
      </c>
      <c r="Q27" s="1">
        <f t="shared" si="10"/>
        <v>158.994</v>
      </c>
      <c r="R27" s="281"/>
      <c r="S27" s="281"/>
      <c r="T27" s="1">
        <f t="shared" si="12"/>
        <v>0</v>
      </c>
      <c r="V27" s="1" t="s">
        <v>832</v>
      </c>
      <c r="W27" s="1" t="s">
        <v>2368</v>
      </c>
    </row>
    <row r="28" ht="15.75" customHeight="1">
      <c r="A28" s="291">
        <v>46276.0</v>
      </c>
      <c r="B28" s="1">
        <f t="shared" si="1"/>
        <v>46276</v>
      </c>
      <c r="C28" s="281">
        <v>212.0</v>
      </c>
      <c r="D28" s="281">
        <v>23.0</v>
      </c>
      <c r="E28" s="1">
        <f t="shared" si="2"/>
        <v>9.217391304</v>
      </c>
      <c r="F28" s="281" t="s">
        <v>1274</v>
      </c>
      <c r="G28" s="299">
        <v>0.3018402777777778</v>
      </c>
      <c r="H28" s="299">
        <v>0.3636111111111111</v>
      </c>
      <c r="I28" s="281"/>
      <c r="J28" s="300">
        <f t="shared" si="3"/>
        <v>89</v>
      </c>
      <c r="K28" s="1" t="b">
        <f t="shared" si="4"/>
        <v>0</v>
      </c>
      <c r="L28" s="1">
        <f t="shared" si="5"/>
        <v>0.45</v>
      </c>
      <c r="M28" s="1">
        <f t="shared" si="6"/>
        <v>1.2</v>
      </c>
      <c r="N28" s="300">
        <f t="shared" si="7"/>
        <v>89</v>
      </c>
      <c r="O28" s="1">
        <f t="shared" si="8"/>
        <v>125.928</v>
      </c>
      <c r="P28" s="300">
        <f t="shared" si="9"/>
        <v>445</v>
      </c>
      <c r="Q28" s="1">
        <f t="shared" si="10"/>
        <v>125.928</v>
      </c>
      <c r="R28" s="281"/>
      <c r="S28" s="281"/>
      <c r="T28" s="1">
        <f t="shared" si="12"/>
        <v>1</v>
      </c>
      <c r="V28" s="1" t="s">
        <v>839</v>
      </c>
      <c r="W28" s="1" t="s">
        <v>2371</v>
      </c>
    </row>
    <row r="29" ht="15.75" customHeight="1">
      <c r="A29" s="291">
        <v>46276.0</v>
      </c>
      <c r="B29" s="1">
        <f t="shared" si="1"/>
        <v>46276</v>
      </c>
      <c r="C29" s="281">
        <v>89.0</v>
      </c>
      <c r="D29" s="281">
        <v>62.0</v>
      </c>
      <c r="E29" s="1">
        <f t="shared" si="2"/>
        <v>1.435483871</v>
      </c>
      <c r="F29" s="281" t="s">
        <v>1274</v>
      </c>
      <c r="G29" s="299">
        <v>0.37755787037037036</v>
      </c>
      <c r="H29" s="299">
        <v>0.43517361111111114</v>
      </c>
      <c r="I29" s="281"/>
      <c r="J29" s="300">
        <f t="shared" si="3"/>
        <v>83</v>
      </c>
      <c r="K29" s="1" t="b">
        <f t="shared" si="4"/>
        <v>0</v>
      </c>
      <c r="L29" s="1">
        <f t="shared" si="5"/>
        <v>1.65</v>
      </c>
      <c r="M29" s="1">
        <f t="shared" si="6"/>
        <v>1.2</v>
      </c>
      <c r="N29" s="300">
        <f t="shared" si="7"/>
        <v>83</v>
      </c>
      <c r="O29" s="1">
        <f t="shared" si="8"/>
        <v>193.842</v>
      </c>
      <c r="P29" s="300">
        <f t="shared" si="9"/>
        <v>415</v>
      </c>
      <c r="Q29" s="1">
        <f t="shared" si="10"/>
        <v>193.842</v>
      </c>
      <c r="R29" s="281"/>
      <c r="S29" s="281"/>
      <c r="T29" s="1">
        <f t="shared" si="12"/>
        <v>0</v>
      </c>
      <c r="V29" s="1" t="s">
        <v>1262</v>
      </c>
      <c r="W29" s="1" t="s">
        <v>2374</v>
      </c>
    </row>
    <row r="30" ht="15.75" customHeight="1">
      <c r="A30" s="291">
        <v>46279.0</v>
      </c>
      <c r="B30" s="1">
        <f t="shared" si="1"/>
        <v>46279</v>
      </c>
      <c r="C30" s="281">
        <v>63.0</v>
      </c>
      <c r="D30" s="281">
        <v>6.0</v>
      </c>
      <c r="E30" s="1">
        <f t="shared" si="2"/>
        <v>10.5</v>
      </c>
      <c r="F30" s="281" t="s">
        <v>1274</v>
      </c>
      <c r="G30" s="299">
        <v>0.3114236111111111</v>
      </c>
      <c r="H30" s="299">
        <v>0.3346412037037037</v>
      </c>
      <c r="I30" s="281"/>
      <c r="J30" s="300">
        <f t="shared" si="3"/>
        <v>33</v>
      </c>
      <c r="K30" s="1" t="b">
        <f t="shared" si="4"/>
        <v>1</v>
      </c>
      <c r="L30" s="1">
        <f t="shared" si="5"/>
        <v>1</v>
      </c>
      <c r="M30" s="1">
        <f t="shared" si="6"/>
        <v>1.2</v>
      </c>
      <c r="N30" s="300">
        <f t="shared" si="7"/>
        <v>33</v>
      </c>
      <c r="O30" s="1">
        <f t="shared" si="8"/>
        <v>83.16</v>
      </c>
      <c r="P30" s="300">
        <f t="shared" si="9"/>
        <v>165</v>
      </c>
      <c r="Q30" s="1">
        <f t="shared" si="10"/>
        <v>83.16</v>
      </c>
      <c r="R30" s="281"/>
      <c r="S30" s="281"/>
      <c r="T30" s="1">
        <f t="shared" si="12"/>
        <v>1</v>
      </c>
      <c r="V30" s="1" t="s">
        <v>1805</v>
      </c>
      <c r="W30" s="1" t="s">
        <v>2377</v>
      </c>
    </row>
    <row r="31" ht="15.75" customHeight="1">
      <c r="A31" s="291">
        <v>46279.0</v>
      </c>
      <c r="B31" s="1">
        <f t="shared" si="1"/>
        <v>46279</v>
      </c>
      <c r="C31" s="281">
        <v>140.0</v>
      </c>
      <c r="D31" s="281">
        <v>79.0</v>
      </c>
      <c r="E31" s="1">
        <f t="shared" si="2"/>
        <v>1.772151899</v>
      </c>
      <c r="F31" s="281" t="s">
        <v>1274</v>
      </c>
      <c r="G31" s="299">
        <v>0.3347222222222222</v>
      </c>
      <c r="H31" s="299">
        <v>0.4067013888888889</v>
      </c>
      <c r="I31" s="281"/>
      <c r="J31" s="300">
        <f t="shared" si="3"/>
        <v>104</v>
      </c>
      <c r="K31" s="1" t="b">
        <f t="shared" si="4"/>
        <v>0</v>
      </c>
      <c r="L31" s="1">
        <f t="shared" si="5"/>
        <v>1.65</v>
      </c>
      <c r="M31" s="1">
        <f t="shared" si="6"/>
        <v>1.2</v>
      </c>
      <c r="N31" s="300">
        <f t="shared" si="7"/>
        <v>104</v>
      </c>
      <c r="O31" s="1">
        <f t="shared" si="8"/>
        <v>304.92</v>
      </c>
      <c r="P31" s="300">
        <f t="shared" si="9"/>
        <v>520</v>
      </c>
      <c r="Q31" s="1">
        <f t="shared" si="10"/>
        <v>304.92</v>
      </c>
      <c r="R31" s="281"/>
      <c r="S31" s="281"/>
      <c r="T31" s="1">
        <f t="shared" si="12"/>
        <v>0</v>
      </c>
      <c r="V31" s="1" t="s">
        <v>854</v>
      </c>
      <c r="W31" s="1" t="s">
        <v>2379</v>
      </c>
    </row>
    <row r="32" ht="15.75" customHeight="1">
      <c r="A32" s="291">
        <v>46279.0</v>
      </c>
      <c r="B32" s="1">
        <f t="shared" si="1"/>
        <v>46279</v>
      </c>
      <c r="C32" s="281">
        <v>251.0</v>
      </c>
      <c r="D32" s="281">
        <v>36.0</v>
      </c>
      <c r="E32" s="1">
        <f t="shared" si="2"/>
        <v>6.972222222</v>
      </c>
      <c r="F32" s="281" t="s">
        <v>1274</v>
      </c>
      <c r="G32" s="299">
        <v>0.40677083333333336</v>
      </c>
      <c r="H32" s="299">
        <v>0.5445486111111111</v>
      </c>
      <c r="I32" s="281">
        <v>73.0</v>
      </c>
      <c r="J32" s="300">
        <f t="shared" si="3"/>
        <v>125</v>
      </c>
      <c r="K32" s="1" t="b">
        <f t="shared" si="4"/>
        <v>0</v>
      </c>
      <c r="L32" s="1">
        <f t="shared" si="5"/>
        <v>0.6</v>
      </c>
      <c r="M32" s="1">
        <f t="shared" si="6"/>
        <v>1.2</v>
      </c>
      <c r="N32" s="300">
        <f t="shared" si="7"/>
        <v>125</v>
      </c>
      <c r="O32" s="1">
        <f t="shared" si="8"/>
        <v>198.792</v>
      </c>
      <c r="P32" s="300">
        <f t="shared" si="9"/>
        <v>625</v>
      </c>
      <c r="Q32" s="1">
        <f t="shared" si="10"/>
        <v>198.792</v>
      </c>
      <c r="R32" s="281"/>
      <c r="S32" s="281"/>
      <c r="T32" s="1">
        <f t="shared" si="12"/>
        <v>0</v>
      </c>
      <c r="U32" s="68" t="s">
        <v>2382</v>
      </c>
      <c r="V32" s="1" t="s">
        <v>992</v>
      </c>
      <c r="W32" s="1" t="s">
        <v>2383</v>
      </c>
    </row>
    <row r="33" ht="15.75" customHeight="1">
      <c r="A33" s="291">
        <v>46279.0</v>
      </c>
      <c r="B33" s="1">
        <f t="shared" si="1"/>
        <v>46279</v>
      </c>
      <c r="C33" s="281">
        <v>3.0</v>
      </c>
      <c r="D33" s="281">
        <v>2.0</v>
      </c>
      <c r="E33" s="1">
        <f t="shared" si="2"/>
        <v>1.5</v>
      </c>
      <c r="F33" s="281" t="s">
        <v>1238</v>
      </c>
      <c r="G33" s="299">
        <v>0.5621064814814815</v>
      </c>
      <c r="H33" s="299">
        <v>0.5621412037037037</v>
      </c>
      <c r="I33" s="281"/>
      <c r="J33" s="300">
        <f t="shared" si="3"/>
        <v>0</v>
      </c>
      <c r="K33" s="1" t="b">
        <f t="shared" si="4"/>
        <v>1</v>
      </c>
      <c r="L33" s="1">
        <f t="shared" si="5"/>
        <v>1</v>
      </c>
      <c r="M33" s="1">
        <f t="shared" si="6"/>
        <v>1.2</v>
      </c>
      <c r="N33" s="1">
        <f t="shared" si="7"/>
        <v>0</v>
      </c>
      <c r="O33" s="1">
        <f t="shared" si="8"/>
        <v>3.96</v>
      </c>
      <c r="P33" s="1">
        <f t="shared" si="9"/>
        <v>0</v>
      </c>
      <c r="Q33" s="1">
        <f t="shared" si="10"/>
        <v>0</v>
      </c>
      <c r="R33" s="281"/>
      <c r="S33" s="281"/>
      <c r="T33" s="1">
        <f t="shared" si="12"/>
        <v>0</v>
      </c>
      <c r="V33" s="1" t="s">
        <v>2385</v>
      </c>
      <c r="W33" s="1" t="s">
        <v>2386</v>
      </c>
    </row>
    <row r="34" ht="15.75" customHeight="1">
      <c r="A34" s="291">
        <v>46279.0</v>
      </c>
      <c r="B34" s="1">
        <f t="shared" si="1"/>
        <v>46279</v>
      </c>
      <c r="C34" s="281">
        <v>6.0</v>
      </c>
      <c r="D34" s="281">
        <v>1.0</v>
      </c>
      <c r="E34" s="1">
        <f t="shared" si="2"/>
        <v>6</v>
      </c>
      <c r="F34" s="281" t="s">
        <v>1238</v>
      </c>
      <c r="G34" s="299">
        <v>0.5561111111111111</v>
      </c>
      <c r="H34" s="299">
        <v>0.5621759259259259</v>
      </c>
      <c r="I34" s="281"/>
      <c r="J34" s="300">
        <f t="shared" si="3"/>
        <v>9</v>
      </c>
      <c r="K34" s="1" t="b">
        <f t="shared" si="4"/>
        <v>1</v>
      </c>
      <c r="L34" s="1">
        <f t="shared" si="5"/>
        <v>1</v>
      </c>
      <c r="M34" s="1">
        <f t="shared" si="6"/>
        <v>1.2</v>
      </c>
      <c r="N34" s="300">
        <f t="shared" si="7"/>
        <v>15</v>
      </c>
      <c r="O34" s="1">
        <f t="shared" si="8"/>
        <v>7.92</v>
      </c>
      <c r="P34" s="300">
        <f t="shared" si="9"/>
        <v>75</v>
      </c>
      <c r="Q34" s="1">
        <f t="shared" si="10"/>
        <v>7.92</v>
      </c>
      <c r="R34" s="281"/>
      <c r="S34" s="281"/>
      <c r="T34" s="1">
        <f t="shared" si="12"/>
        <v>0</v>
      </c>
      <c r="V34" s="1" t="s">
        <v>2389</v>
      </c>
      <c r="W34" s="1" t="s">
        <v>2390</v>
      </c>
    </row>
    <row r="35" ht="15.75" customHeight="1">
      <c r="A35" s="291">
        <v>46280.0</v>
      </c>
      <c r="B35" s="1">
        <f t="shared" si="1"/>
        <v>46280</v>
      </c>
      <c r="C35" s="281">
        <v>296.0</v>
      </c>
      <c r="D35" s="281">
        <v>26.0</v>
      </c>
      <c r="E35" s="1">
        <f t="shared" si="2"/>
        <v>11.38461538</v>
      </c>
      <c r="F35" s="281" t="s">
        <v>1274</v>
      </c>
      <c r="G35" s="299">
        <v>0.30083333333333334</v>
      </c>
      <c r="H35" s="299">
        <v>0.3645601851851852</v>
      </c>
      <c r="I35" s="281"/>
      <c r="J35" s="300">
        <f t="shared" si="3"/>
        <v>92</v>
      </c>
      <c r="K35" s="1" t="b">
        <f t="shared" si="4"/>
        <v>0</v>
      </c>
      <c r="L35" s="1">
        <f t="shared" si="5"/>
        <v>0.45</v>
      </c>
      <c r="M35" s="1">
        <f t="shared" si="6"/>
        <v>1.2</v>
      </c>
      <c r="N35" s="300">
        <f t="shared" si="7"/>
        <v>92</v>
      </c>
      <c r="O35" s="1">
        <f t="shared" si="8"/>
        <v>175.824</v>
      </c>
      <c r="P35" s="300">
        <f t="shared" si="9"/>
        <v>460</v>
      </c>
      <c r="Q35" s="1">
        <f t="shared" si="10"/>
        <v>175.824</v>
      </c>
      <c r="R35" s="281">
        <v>18.0</v>
      </c>
      <c r="S35" s="281" t="s">
        <v>2392</v>
      </c>
      <c r="T35" s="1">
        <f t="shared" si="12"/>
        <v>1</v>
      </c>
      <c r="V35" s="1" t="s">
        <v>861</v>
      </c>
      <c r="W35" s="1" t="s">
        <v>2393</v>
      </c>
    </row>
    <row r="36" ht="15.75" customHeight="1">
      <c r="A36" s="291">
        <v>46280.0</v>
      </c>
      <c r="B36" s="1">
        <f t="shared" si="1"/>
        <v>46280</v>
      </c>
      <c r="C36" s="281">
        <v>328.0</v>
      </c>
      <c r="D36" s="281">
        <v>45.0</v>
      </c>
      <c r="E36" s="1">
        <f t="shared" si="2"/>
        <v>7.288888889</v>
      </c>
      <c r="F36" s="281" t="s">
        <v>1274</v>
      </c>
      <c r="G36" s="299">
        <v>0.36474537037037036</v>
      </c>
      <c r="H36" s="299">
        <v>0.4452199074074074</v>
      </c>
      <c r="I36" s="281"/>
      <c r="J36" s="300">
        <f t="shared" si="3"/>
        <v>116</v>
      </c>
      <c r="K36" s="1" t="b">
        <f t="shared" si="4"/>
        <v>0</v>
      </c>
      <c r="L36" s="1">
        <f t="shared" si="5"/>
        <v>0.6</v>
      </c>
      <c r="M36" s="1">
        <f t="shared" si="6"/>
        <v>1.2</v>
      </c>
      <c r="N36" s="300">
        <f t="shared" si="7"/>
        <v>116</v>
      </c>
      <c r="O36" s="1">
        <f t="shared" si="8"/>
        <v>259.776</v>
      </c>
      <c r="P36" s="300">
        <f t="shared" si="9"/>
        <v>580</v>
      </c>
      <c r="Q36" s="1">
        <f t="shared" si="10"/>
        <v>259.776</v>
      </c>
      <c r="R36" s="281"/>
      <c r="S36" s="281"/>
      <c r="T36" s="1">
        <f t="shared" si="12"/>
        <v>0</v>
      </c>
      <c r="V36" s="1" t="s">
        <v>863</v>
      </c>
      <c r="W36" s="1" t="s">
        <v>2396</v>
      </c>
    </row>
    <row r="37" ht="15.75" customHeight="1">
      <c r="A37" s="291">
        <v>46280.0</v>
      </c>
      <c r="B37" s="1">
        <f t="shared" si="1"/>
        <v>46280</v>
      </c>
      <c r="C37" s="281">
        <v>46.0</v>
      </c>
      <c r="D37" s="281">
        <v>32.0</v>
      </c>
      <c r="E37" s="1">
        <f t="shared" si="2"/>
        <v>1.4375</v>
      </c>
      <c r="F37" s="281" t="s">
        <v>1238</v>
      </c>
      <c r="G37" s="299">
        <v>0.4525810185185185</v>
      </c>
      <c r="H37" s="299">
        <v>0.5325347222222222</v>
      </c>
      <c r="I37" s="281">
        <v>84.0</v>
      </c>
      <c r="J37" s="300">
        <f t="shared" si="3"/>
        <v>31</v>
      </c>
      <c r="K37" s="1" t="b">
        <f t="shared" si="4"/>
        <v>0</v>
      </c>
      <c r="L37" s="1">
        <f t="shared" si="5"/>
        <v>1.65</v>
      </c>
      <c r="M37" s="1">
        <f t="shared" si="6"/>
        <v>1.2</v>
      </c>
      <c r="N37" s="300">
        <f t="shared" si="7"/>
        <v>31</v>
      </c>
      <c r="O37" s="1">
        <f t="shared" si="8"/>
        <v>100.188</v>
      </c>
      <c r="P37" s="300">
        <f t="shared" si="9"/>
        <v>155</v>
      </c>
      <c r="Q37" s="1">
        <f t="shared" si="10"/>
        <v>100.188</v>
      </c>
      <c r="R37" s="281"/>
      <c r="S37" s="281"/>
      <c r="T37" s="1">
        <f t="shared" si="12"/>
        <v>0</v>
      </c>
      <c r="U37" s="16" t="s">
        <v>2397</v>
      </c>
      <c r="V37" s="1" t="s">
        <v>1003</v>
      </c>
      <c r="W37" s="1" t="s">
        <v>2400</v>
      </c>
    </row>
    <row r="38" ht="15.75" customHeight="1">
      <c r="A38" s="291">
        <v>46282.0</v>
      </c>
      <c r="B38" s="1">
        <f t="shared" si="1"/>
        <v>46282</v>
      </c>
      <c r="C38" s="281">
        <v>92.0</v>
      </c>
      <c r="D38" s="281">
        <v>25.0</v>
      </c>
      <c r="E38" s="1">
        <f t="shared" si="2"/>
        <v>3.68</v>
      </c>
      <c r="F38" s="281" t="s">
        <v>1238</v>
      </c>
      <c r="G38" s="299">
        <v>0.3040625</v>
      </c>
      <c r="H38" s="299">
        <v>0.3401388888888889</v>
      </c>
      <c r="I38" s="281"/>
      <c r="J38" s="300">
        <f t="shared" si="3"/>
        <v>52</v>
      </c>
      <c r="K38" s="1" t="b">
        <f t="shared" si="4"/>
        <v>0</v>
      </c>
      <c r="L38" s="1">
        <f t="shared" si="5"/>
        <v>0.82</v>
      </c>
      <c r="M38" s="1">
        <f t="shared" si="6"/>
        <v>1.2</v>
      </c>
      <c r="N38" s="300">
        <f t="shared" si="7"/>
        <v>52</v>
      </c>
      <c r="O38" s="1">
        <f t="shared" si="8"/>
        <v>99.5808</v>
      </c>
      <c r="P38" s="300">
        <f t="shared" si="9"/>
        <v>260</v>
      </c>
      <c r="Q38" s="1">
        <f t="shared" si="10"/>
        <v>99.5808</v>
      </c>
      <c r="R38" s="281"/>
      <c r="S38" s="281"/>
      <c r="T38" s="1">
        <f t="shared" si="12"/>
        <v>1</v>
      </c>
      <c r="V38" s="1" t="s">
        <v>1146</v>
      </c>
      <c r="W38" s="1" t="s">
        <v>2401</v>
      </c>
    </row>
    <row r="39" ht="15.75" customHeight="1">
      <c r="A39" s="291">
        <v>46282.0</v>
      </c>
      <c r="B39" s="1">
        <f t="shared" si="1"/>
        <v>46282</v>
      </c>
      <c r="C39" s="281">
        <v>77.0</v>
      </c>
      <c r="D39" s="281">
        <v>59.0</v>
      </c>
      <c r="E39" s="1">
        <f t="shared" si="2"/>
        <v>1.305084746</v>
      </c>
      <c r="F39" s="281" t="s">
        <v>1274</v>
      </c>
      <c r="G39" s="299">
        <v>0.34063657407407405</v>
      </c>
      <c r="H39" s="299">
        <v>0.4009375</v>
      </c>
      <c r="I39" s="281"/>
      <c r="J39" s="300">
        <f t="shared" si="3"/>
        <v>87</v>
      </c>
      <c r="K39" s="1" t="b">
        <f t="shared" si="4"/>
        <v>0</v>
      </c>
      <c r="L39" s="1">
        <f t="shared" si="5"/>
        <v>1.65</v>
      </c>
      <c r="M39" s="1">
        <f t="shared" si="6"/>
        <v>1.2</v>
      </c>
      <c r="N39" s="300">
        <f t="shared" si="7"/>
        <v>87</v>
      </c>
      <c r="O39" s="1">
        <f t="shared" si="8"/>
        <v>167.706</v>
      </c>
      <c r="P39" s="300">
        <f t="shared" si="9"/>
        <v>435</v>
      </c>
      <c r="Q39" s="1">
        <f t="shared" si="10"/>
        <v>167.706</v>
      </c>
      <c r="R39" s="281"/>
      <c r="S39" s="281"/>
      <c r="T39" s="1">
        <f t="shared" si="12"/>
        <v>0</v>
      </c>
      <c r="V39" s="1" t="s">
        <v>1152</v>
      </c>
      <c r="W39" s="1" t="s">
        <v>2405</v>
      </c>
    </row>
    <row r="40" ht="15.75" customHeight="1">
      <c r="A40" s="291">
        <v>46283.0</v>
      </c>
      <c r="B40" s="1">
        <f t="shared" si="1"/>
        <v>46283</v>
      </c>
      <c r="C40" s="281">
        <v>58.0</v>
      </c>
      <c r="D40" s="281">
        <v>39.0</v>
      </c>
      <c r="E40" s="1">
        <f t="shared" si="2"/>
        <v>1.487179487</v>
      </c>
      <c r="F40" s="281" t="s">
        <v>1238</v>
      </c>
      <c r="G40" s="299">
        <v>0.3088310185185185</v>
      </c>
      <c r="H40" s="299">
        <v>0.34427083333333336</v>
      </c>
      <c r="I40" s="281"/>
      <c r="J40" s="300">
        <f t="shared" si="3"/>
        <v>51</v>
      </c>
      <c r="K40" s="1" t="b">
        <f t="shared" si="4"/>
        <v>0</v>
      </c>
      <c r="L40" s="1">
        <f t="shared" si="5"/>
        <v>1.65</v>
      </c>
      <c r="M40" s="1">
        <f t="shared" si="6"/>
        <v>1.2</v>
      </c>
      <c r="N40" s="300">
        <f t="shared" si="7"/>
        <v>51</v>
      </c>
      <c r="O40" s="1">
        <f t="shared" si="8"/>
        <v>126.324</v>
      </c>
      <c r="P40" s="300">
        <f t="shared" si="9"/>
        <v>255</v>
      </c>
      <c r="Q40" s="1">
        <f t="shared" si="10"/>
        <v>126.324</v>
      </c>
      <c r="R40" s="281"/>
      <c r="S40" s="281"/>
      <c r="T40" s="1">
        <f t="shared" si="12"/>
        <v>1</v>
      </c>
      <c r="V40" s="1" t="s">
        <v>877</v>
      </c>
      <c r="W40" s="1" t="s">
        <v>2408</v>
      </c>
    </row>
    <row r="41" ht="15.75" customHeight="1">
      <c r="A41" s="291">
        <v>46283.0</v>
      </c>
      <c r="B41" s="1">
        <f t="shared" si="1"/>
        <v>46283</v>
      </c>
      <c r="C41" s="281">
        <v>31.0</v>
      </c>
      <c r="D41" s="281">
        <v>23.0</v>
      </c>
      <c r="E41" s="1">
        <f t="shared" si="2"/>
        <v>1.347826087</v>
      </c>
      <c r="F41" s="281" t="s">
        <v>1238</v>
      </c>
      <c r="G41" s="299">
        <v>0.35140046296296296</v>
      </c>
      <c r="H41" s="299">
        <v>0.36878472222222225</v>
      </c>
      <c r="I41" s="281"/>
      <c r="J41" s="300">
        <f t="shared" si="3"/>
        <v>25</v>
      </c>
      <c r="K41" s="1" t="b">
        <f t="shared" si="4"/>
        <v>0</v>
      </c>
      <c r="L41" s="1">
        <f t="shared" si="5"/>
        <v>1.65</v>
      </c>
      <c r="M41" s="1">
        <f t="shared" si="6"/>
        <v>1.2</v>
      </c>
      <c r="N41" s="300">
        <f t="shared" si="7"/>
        <v>25</v>
      </c>
      <c r="O41" s="1">
        <f t="shared" si="8"/>
        <v>67.518</v>
      </c>
      <c r="P41" s="300">
        <f t="shared" si="9"/>
        <v>125</v>
      </c>
      <c r="Q41" s="1">
        <f t="shared" si="10"/>
        <v>67.518</v>
      </c>
      <c r="R41" s="281"/>
      <c r="S41" s="281"/>
      <c r="T41" s="1">
        <f t="shared" si="12"/>
        <v>0</v>
      </c>
      <c r="V41" s="1" t="s">
        <v>1971</v>
      </c>
      <c r="W41" s="1" t="s">
        <v>2409</v>
      </c>
    </row>
    <row r="42" ht="15.75" customHeight="1">
      <c r="A42" s="291">
        <v>46285.0</v>
      </c>
      <c r="B42" s="1">
        <f t="shared" si="1"/>
        <v>46285</v>
      </c>
      <c r="C42" s="281">
        <v>108.0</v>
      </c>
      <c r="D42" s="281">
        <v>10.0</v>
      </c>
      <c r="E42" s="1">
        <f t="shared" si="2"/>
        <v>10.8</v>
      </c>
      <c r="F42" s="281" t="s">
        <v>1274</v>
      </c>
      <c r="G42" s="299">
        <v>0.30395833333333333</v>
      </c>
      <c r="H42" s="299">
        <v>0.33065972222222223</v>
      </c>
      <c r="I42" s="281"/>
      <c r="J42" s="300">
        <f t="shared" si="3"/>
        <v>38</v>
      </c>
      <c r="K42" s="1" t="b">
        <f t="shared" si="4"/>
        <v>0</v>
      </c>
      <c r="L42" s="1">
        <f t="shared" si="5"/>
        <v>0.45</v>
      </c>
      <c r="M42" s="1">
        <f t="shared" si="6"/>
        <v>1.2</v>
      </c>
      <c r="N42" s="300">
        <f t="shared" si="7"/>
        <v>38</v>
      </c>
      <c r="O42" s="1">
        <f t="shared" si="8"/>
        <v>64.152</v>
      </c>
      <c r="P42" s="300">
        <f t="shared" si="9"/>
        <v>190</v>
      </c>
      <c r="Q42" s="1">
        <f t="shared" si="10"/>
        <v>64.152</v>
      </c>
      <c r="R42" s="281"/>
      <c r="S42" s="281"/>
      <c r="T42" s="1">
        <f t="shared" si="12"/>
        <v>1</v>
      </c>
      <c r="V42" s="1" t="s">
        <v>1158</v>
      </c>
      <c r="W42" s="1" t="s">
        <v>2411</v>
      </c>
    </row>
    <row r="43" ht="15.75" customHeight="1">
      <c r="A43" s="291">
        <v>46285.0</v>
      </c>
      <c r="B43" s="1">
        <f t="shared" si="1"/>
        <v>46285</v>
      </c>
      <c r="C43" s="281">
        <v>52.0</v>
      </c>
      <c r="D43" s="281">
        <v>8.0</v>
      </c>
      <c r="E43" s="1">
        <f t="shared" si="2"/>
        <v>6.5</v>
      </c>
      <c r="F43" s="281" t="s">
        <v>1274</v>
      </c>
      <c r="G43" s="299">
        <v>0.3308217592592593</v>
      </c>
      <c r="H43" s="299">
        <v>0.3529050925925926</v>
      </c>
      <c r="I43" s="281"/>
      <c r="J43" s="300">
        <f t="shared" si="3"/>
        <v>32</v>
      </c>
      <c r="K43" s="1" t="b">
        <f t="shared" si="4"/>
        <v>1</v>
      </c>
      <c r="L43" s="1">
        <f t="shared" si="5"/>
        <v>1</v>
      </c>
      <c r="M43" s="1">
        <f t="shared" si="6"/>
        <v>1.2</v>
      </c>
      <c r="N43" s="300">
        <f t="shared" si="7"/>
        <v>32</v>
      </c>
      <c r="O43" s="1">
        <f t="shared" si="8"/>
        <v>68.64</v>
      </c>
      <c r="P43" s="300">
        <f t="shared" si="9"/>
        <v>160</v>
      </c>
      <c r="Q43" s="1">
        <f t="shared" si="10"/>
        <v>68.64</v>
      </c>
      <c r="R43" s="281"/>
      <c r="S43" s="281"/>
      <c r="T43" s="1">
        <f t="shared" si="12"/>
        <v>0</v>
      </c>
      <c r="V43" s="1" t="s">
        <v>887</v>
      </c>
      <c r="W43" s="1" t="s">
        <v>2412</v>
      </c>
    </row>
    <row r="44" ht="15.75" customHeight="1">
      <c r="A44" s="291">
        <v>46285.0</v>
      </c>
      <c r="B44" s="1">
        <f t="shared" si="1"/>
        <v>46285</v>
      </c>
      <c r="C44" s="281">
        <v>83.0</v>
      </c>
      <c r="D44" s="281">
        <v>58.0</v>
      </c>
      <c r="E44" s="1">
        <f t="shared" si="2"/>
        <v>1.431034483</v>
      </c>
      <c r="F44" s="281" t="s">
        <v>1274</v>
      </c>
      <c r="G44" s="299">
        <v>0.3566666666666667</v>
      </c>
      <c r="H44" s="299">
        <v>0.42842592592592593</v>
      </c>
      <c r="I44" s="281"/>
      <c r="J44" s="300">
        <f t="shared" si="3"/>
        <v>103</v>
      </c>
      <c r="K44" s="1" t="b">
        <f t="shared" si="4"/>
        <v>0</v>
      </c>
      <c r="L44" s="1">
        <f t="shared" si="5"/>
        <v>1.65</v>
      </c>
      <c r="M44" s="1">
        <f t="shared" si="6"/>
        <v>1.2</v>
      </c>
      <c r="N44" s="300">
        <f t="shared" si="7"/>
        <v>103</v>
      </c>
      <c r="O44" s="1">
        <f t="shared" si="8"/>
        <v>180.774</v>
      </c>
      <c r="P44" s="300">
        <f t="shared" si="9"/>
        <v>515</v>
      </c>
      <c r="Q44" s="1">
        <f t="shared" si="10"/>
        <v>180.774</v>
      </c>
      <c r="R44" s="281"/>
      <c r="S44" s="281"/>
      <c r="T44" s="1">
        <f t="shared" si="12"/>
        <v>0</v>
      </c>
      <c r="V44" s="1" t="s">
        <v>891</v>
      </c>
      <c r="W44" s="1" t="s">
        <v>2414</v>
      </c>
    </row>
    <row r="45" ht="15.75" customHeight="1">
      <c r="A45" s="291">
        <v>46285.0</v>
      </c>
      <c r="B45" s="1">
        <f t="shared" si="1"/>
        <v>46285</v>
      </c>
      <c r="C45" s="281">
        <v>340.0</v>
      </c>
      <c r="D45" s="281">
        <v>37.0</v>
      </c>
      <c r="E45" s="1">
        <f t="shared" si="2"/>
        <v>9.189189189</v>
      </c>
      <c r="F45" s="281" t="s">
        <v>1274</v>
      </c>
      <c r="G45" s="299">
        <v>0.4288194444444444</v>
      </c>
      <c r="H45" s="299">
        <v>0.5640972222222222</v>
      </c>
      <c r="I45" s="281"/>
      <c r="J45" s="300">
        <f t="shared" si="3"/>
        <v>195</v>
      </c>
      <c r="K45" s="1" t="b">
        <f t="shared" si="4"/>
        <v>0</v>
      </c>
      <c r="L45" s="1">
        <f t="shared" si="5"/>
        <v>0.45</v>
      </c>
      <c r="M45" s="1">
        <f t="shared" si="6"/>
        <v>1.2</v>
      </c>
      <c r="N45" s="300">
        <f t="shared" si="7"/>
        <v>195</v>
      </c>
      <c r="O45" s="1">
        <f t="shared" si="8"/>
        <v>201.96</v>
      </c>
      <c r="P45" s="300">
        <f t="shared" si="9"/>
        <v>975</v>
      </c>
      <c r="Q45" s="1">
        <f t="shared" si="10"/>
        <v>201.96</v>
      </c>
      <c r="R45" s="281"/>
      <c r="S45" s="281"/>
      <c r="T45" s="1">
        <f t="shared" si="12"/>
        <v>0</v>
      </c>
      <c r="V45" s="1" t="s">
        <v>889</v>
      </c>
      <c r="W45" s="1" t="s">
        <v>2415</v>
      </c>
    </row>
    <row r="46" ht="15.75" customHeight="1">
      <c r="A46" s="291">
        <v>46286.0</v>
      </c>
      <c r="B46" s="1">
        <f t="shared" si="1"/>
        <v>46286</v>
      </c>
      <c r="C46" s="281">
        <v>103.0</v>
      </c>
      <c r="D46" s="281">
        <v>56.0</v>
      </c>
      <c r="E46" s="1">
        <f t="shared" si="2"/>
        <v>1.839285714</v>
      </c>
      <c r="F46" s="281" t="s">
        <v>1238</v>
      </c>
      <c r="G46" s="299">
        <v>0.30256944444444445</v>
      </c>
      <c r="H46" s="299">
        <v>0.34427083333333336</v>
      </c>
      <c r="I46" s="281"/>
      <c r="J46" s="300">
        <f t="shared" si="3"/>
        <v>60</v>
      </c>
      <c r="K46" s="1" t="b">
        <f t="shared" si="4"/>
        <v>0</v>
      </c>
      <c r="L46" s="1">
        <f t="shared" si="5"/>
        <v>1.65</v>
      </c>
      <c r="M46" s="1">
        <f t="shared" si="6"/>
        <v>1.2</v>
      </c>
      <c r="N46" s="300">
        <f t="shared" si="7"/>
        <v>60</v>
      </c>
      <c r="O46" s="1">
        <f t="shared" si="8"/>
        <v>224.334</v>
      </c>
      <c r="P46" s="300">
        <f t="shared" si="9"/>
        <v>300</v>
      </c>
      <c r="Q46" s="1">
        <f t="shared" si="10"/>
        <v>224.334</v>
      </c>
      <c r="R46" s="281"/>
      <c r="S46" s="281"/>
      <c r="T46" s="1">
        <f t="shared" si="12"/>
        <v>1</v>
      </c>
      <c r="V46" s="1" t="s">
        <v>896</v>
      </c>
      <c r="W46" s="1" t="s">
        <v>2416</v>
      </c>
    </row>
    <row r="47" ht="15.75" customHeight="1">
      <c r="A47" s="291">
        <v>46286.0</v>
      </c>
      <c r="B47" s="1">
        <f t="shared" si="1"/>
        <v>46286</v>
      </c>
      <c r="C47" s="281">
        <v>112.0</v>
      </c>
      <c r="D47" s="281">
        <v>78.0</v>
      </c>
      <c r="E47" s="1">
        <f t="shared" si="2"/>
        <v>1.435897436</v>
      </c>
      <c r="F47" s="281" t="s">
        <v>1238</v>
      </c>
      <c r="G47" s="299">
        <v>0.34436342592592595</v>
      </c>
      <c r="H47" s="299">
        <v>0.3955092592592593</v>
      </c>
      <c r="I47" s="281"/>
      <c r="J47" s="300">
        <f t="shared" si="3"/>
        <v>74</v>
      </c>
      <c r="K47" s="1" t="b">
        <f t="shared" si="4"/>
        <v>0</v>
      </c>
      <c r="L47" s="1">
        <f t="shared" si="5"/>
        <v>1.65</v>
      </c>
      <c r="M47" s="1">
        <f t="shared" si="6"/>
        <v>1.2</v>
      </c>
      <c r="N47" s="300">
        <f t="shared" si="7"/>
        <v>74</v>
      </c>
      <c r="O47" s="1">
        <f t="shared" si="8"/>
        <v>243.936</v>
      </c>
      <c r="P47" s="300">
        <f t="shared" si="9"/>
        <v>370</v>
      </c>
      <c r="Q47" s="1">
        <f t="shared" si="10"/>
        <v>243.936</v>
      </c>
      <c r="R47" s="281"/>
      <c r="S47" s="281"/>
      <c r="T47" s="1">
        <f t="shared" si="12"/>
        <v>0</v>
      </c>
      <c r="V47" s="1" t="s">
        <v>899</v>
      </c>
      <c r="W47" s="1" t="s">
        <v>2418</v>
      </c>
    </row>
    <row r="48" ht="15.75" customHeight="1">
      <c r="A48" s="291">
        <v>46287.0</v>
      </c>
      <c r="B48" s="1">
        <f t="shared" si="1"/>
        <v>46287</v>
      </c>
      <c r="C48" s="281">
        <v>266.0</v>
      </c>
      <c r="D48" s="281">
        <v>30.0</v>
      </c>
      <c r="E48" s="1">
        <f t="shared" si="2"/>
        <v>8.866666667</v>
      </c>
      <c r="F48" s="281" t="s">
        <v>1274</v>
      </c>
      <c r="G48" s="282">
        <v>0.3053240740740741</v>
      </c>
      <c r="H48" s="282">
        <v>0.3763773148148148</v>
      </c>
      <c r="I48" s="281"/>
      <c r="J48" s="292">
        <f t="shared" si="3"/>
        <v>102</v>
      </c>
      <c r="K48" s="1" t="b">
        <f t="shared" si="4"/>
        <v>0</v>
      </c>
      <c r="L48" s="1">
        <f t="shared" si="5"/>
        <v>0.45</v>
      </c>
      <c r="M48" s="1">
        <f t="shared" si="6"/>
        <v>1.2</v>
      </c>
      <c r="N48" s="292">
        <f t="shared" si="7"/>
        <v>102</v>
      </c>
      <c r="O48" s="1">
        <f t="shared" si="8"/>
        <v>158.004</v>
      </c>
      <c r="P48" s="292">
        <f t="shared" si="9"/>
        <v>510</v>
      </c>
      <c r="Q48" s="1">
        <f t="shared" si="10"/>
        <v>158.004</v>
      </c>
      <c r="R48" s="281"/>
      <c r="S48" s="281"/>
      <c r="T48" s="1">
        <f t="shared" si="12"/>
        <v>1</v>
      </c>
      <c r="V48" s="1" t="s">
        <v>902</v>
      </c>
      <c r="W48" s="1" t="s">
        <v>2419</v>
      </c>
    </row>
    <row r="49" ht="15.75" customHeight="1">
      <c r="A49" s="291">
        <v>46287.0</v>
      </c>
      <c r="B49" s="1">
        <f t="shared" si="1"/>
        <v>46287</v>
      </c>
      <c r="C49" s="281">
        <v>120.0</v>
      </c>
      <c r="D49" s="281">
        <v>68.0</v>
      </c>
      <c r="E49" s="1">
        <f t="shared" si="2"/>
        <v>1.764705882</v>
      </c>
      <c r="F49" s="281" t="s">
        <v>1238</v>
      </c>
      <c r="G49" s="282">
        <v>0.3765046296296296</v>
      </c>
      <c r="H49" s="282">
        <v>0.42539351851851853</v>
      </c>
      <c r="I49" s="281"/>
      <c r="J49" s="292">
        <f t="shared" si="3"/>
        <v>70</v>
      </c>
      <c r="K49" s="1" t="b">
        <f t="shared" si="4"/>
        <v>0</v>
      </c>
      <c r="L49" s="1">
        <f t="shared" si="5"/>
        <v>1.65</v>
      </c>
      <c r="M49" s="1">
        <f t="shared" si="6"/>
        <v>1.2</v>
      </c>
      <c r="N49" s="292">
        <f t="shared" si="7"/>
        <v>70</v>
      </c>
      <c r="O49" s="1">
        <f t="shared" si="8"/>
        <v>261.36</v>
      </c>
      <c r="P49" s="292">
        <f t="shared" si="9"/>
        <v>350</v>
      </c>
      <c r="Q49" s="1">
        <f t="shared" si="10"/>
        <v>261.36</v>
      </c>
      <c r="R49" s="281"/>
      <c r="S49" s="281"/>
      <c r="T49" s="1">
        <f t="shared" si="12"/>
        <v>0</v>
      </c>
      <c r="V49" s="1" t="s">
        <v>904</v>
      </c>
      <c r="W49" s="1" t="s">
        <v>2420</v>
      </c>
    </row>
    <row r="50" ht="15.75" customHeight="1">
      <c r="A50" s="291">
        <v>46288.0</v>
      </c>
      <c r="B50" s="1">
        <f t="shared" si="1"/>
        <v>46288</v>
      </c>
      <c r="C50" s="281">
        <v>176.0</v>
      </c>
      <c r="D50" s="281">
        <v>22.0</v>
      </c>
      <c r="E50" s="1">
        <f t="shared" si="2"/>
        <v>8</v>
      </c>
      <c r="F50" s="281" t="s">
        <v>1274</v>
      </c>
      <c r="G50" s="282">
        <v>0.31091435185185184</v>
      </c>
      <c r="H50" s="282">
        <v>0.36484953703703704</v>
      </c>
      <c r="I50" s="281"/>
      <c r="J50" s="292">
        <f t="shared" si="3"/>
        <v>78</v>
      </c>
      <c r="K50" s="1" t="b">
        <f t="shared" si="4"/>
        <v>0</v>
      </c>
      <c r="L50" s="1">
        <f t="shared" si="5"/>
        <v>0.6</v>
      </c>
      <c r="M50" s="1">
        <f t="shared" si="6"/>
        <v>1.2</v>
      </c>
      <c r="N50" s="292">
        <f t="shared" si="7"/>
        <v>78</v>
      </c>
      <c r="O50" s="1">
        <f t="shared" si="8"/>
        <v>139.392</v>
      </c>
      <c r="P50" s="292">
        <f t="shared" si="9"/>
        <v>390</v>
      </c>
      <c r="Q50" s="1">
        <f t="shared" si="10"/>
        <v>139.392</v>
      </c>
      <c r="R50" s="281"/>
      <c r="S50" s="281"/>
      <c r="T50" s="1">
        <f t="shared" si="12"/>
        <v>1</v>
      </c>
      <c r="V50" s="1" t="s">
        <v>1177</v>
      </c>
      <c r="W50" s="1" t="s">
        <v>2422</v>
      </c>
    </row>
    <row r="51" ht="15.75" customHeight="1">
      <c r="A51" s="291">
        <v>46288.0</v>
      </c>
      <c r="B51" s="1">
        <f t="shared" si="1"/>
        <v>46288</v>
      </c>
      <c r="C51" s="281">
        <v>34.0</v>
      </c>
      <c r="D51" s="281">
        <v>22.0</v>
      </c>
      <c r="E51" s="1">
        <f t="shared" si="2"/>
        <v>1.545454545</v>
      </c>
      <c r="F51" s="281" t="s">
        <v>1274</v>
      </c>
      <c r="G51" s="282">
        <v>0.3720023148148148</v>
      </c>
      <c r="H51" s="282">
        <v>0.39297453703703705</v>
      </c>
      <c r="I51" s="281"/>
      <c r="J51" s="292">
        <f t="shared" si="3"/>
        <v>30</v>
      </c>
      <c r="K51" s="1" t="b">
        <f t="shared" si="4"/>
        <v>0</v>
      </c>
      <c r="L51" s="1">
        <f t="shared" si="5"/>
        <v>1.65</v>
      </c>
      <c r="M51" s="1">
        <f t="shared" si="6"/>
        <v>1.2</v>
      </c>
      <c r="N51" s="292">
        <f t="shared" si="7"/>
        <v>30</v>
      </c>
      <c r="O51" s="1">
        <f t="shared" si="8"/>
        <v>74.052</v>
      </c>
      <c r="P51" s="292">
        <f t="shared" si="9"/>
        <v>150</v>
      </c>
      <c r="Q51" s="1">
        <f t="shared" si="10"/>
        <v>74.052</v>
      </c>
      <c r="R51" s="281"/>
      <c r="S51" s="281"/>
      <c r="T51" s="1">
        <f t="shared" si="12"/>
        <v>0</v>
      </c>
      <c r="V51" s="1" t="s">
        <v>2109</v>
      </c>
      <c r="W51" s="1" t="s">
        <v>2423</v>
      </c>
    </row>
    <row r="52" ht="15.75" customHeight="1">
      <c r="A52" s="291">
        <v>46289.0</v>
      </c>
      <c r="B52" s="1">
        <f t="shared" si="1"/>
        <v>46289</v>
      </c>
      <c r="C52" s="281">
        <v>135.0</v>
      </c>
      <c r="D52" s="281">
        <v>27.0</v>
      </c>
      <c r="E52" s="1">
        <f t="shared" si="2"/>
        <v>5</v>
      </c>
      <c r="F52" s="281" t="s">
        <v>1274</v>
      </c>
      <c r="G52" s="282">
        <v>0.3095023148148148</v>
      </c>
      <c r="H52" s="282">
        <v>0.3602314814814815</v>
      </c>
      <c r="I52" s="281"/>
      <c r="J52" s="292">
        <f t="shared" si="3"/>
        <v>73</v>
      </c>
      <c r="K52" s="1" t="b">
        <f t="shared" si="4"/>
        <v>0</v>
      </c>
      <c r="L52" s="1">
        <f t="shared" si="5"/>
        <v>0.65</v>
      </c>
      <c r="M52" s="1">
        <f t="shared" si="6"/>
        <v>1.2</v>
      </c>
      <c r="N52" s="292">
        <f t="shared" si="7"/>
        <v>73</v>
      </c>
      <c r="O52" s="1">
        <f t="shared" si="8"/>
        <v>115.83</v>
      </c>
      <c r="P52" s="292">
        <f t="shared" si="9"/>
        <v>365</v>
      </c>
      <c r="Q52" s="1">
        <f t="shared" si="10"/>
        <v>115.83</v>
      </c>
      <c r="R52" s="281">
        <v>3.0</v>
      </c>
      <c r="S52" s="281" t="s">
        <v>2424</v>
      </c>
      <c r="T52" s="1">
        <f t="shared" si="12"/>
        <v>1</v>
      </c>
      <c r="V52" s="1" t="s">
        <v>909</v>
      </c>
      <c r="W52" s="1" t="s">
        <v>2425</v>
      </c>
    </row>
    <row r="53" ht="15.75" customHeight="1">
      <c r="A53" s="291">
        <v>46289.0</v>
      </c>
      <c r="B53" s="1">
        <f t="shared" si="1"/>
        <v>46289</v>
      </c>
      <c r="C53" s="281">
        <v>66.0</v>
      </c>
      <c r="D53" s="281">
        <v>50.0</v>
      </c>
      <c r="E53" s="1">
        <f t="shared" si="2"/>
        <v>1.32</v>
      </c>
      <c r="F53" s="281" t="s">
        <v>1274</v>
      </c>
      <c r="G53" s="282">
        <v>0.36672453703703706</v>
      </c>
      <c r="H53" s="282">
        <v>0.42431712962962964</v>
      </c>
      <c r="I53" s="281"/>
      <c r="J53" s="292">
        <f t="shared" si="3"/>
        <v>83</v>
      </c>
      <c r="K53" s="1" t="b">
        <f t="shared" si="4"/>
        <v>0</v>
      </c>
      <c r="L53" s="1">
        <f t="shared" si="5"/>
        <v>1.65</v>
      </c>
      <c r="M53" s="1">
        <f t="shared" si="6"/>
        <v>1.2</v>
      </c>
      <c r="N53" s="292">
        <f t="shared" si="7"/>
        <v>83</v>
      </c>
      <c r="O53" s="1">
        <f t="shared" si="8"/>
        <v>143.748</v>
      </c>
      <c r="P53" s="292">
        <f t="shared" si="9"/>
        <v>415</v>
      </c>
      <c r="Q53" s="1">
        <f t="shared" si="10"/>
        <v>143.748</v>
      </c>
      <c r="R53" s="281"/>
      <c r="S53" s="281"/>
      <c r="T53" s="1">
        <f t="shared" si="12"/>
        <v>0</v>
      </c>
      <c r="V53" s="1" t="s">
        <v>1044</v>
      </c>
      <c r="W53" s="1" t="s">
        <v>2426</v>
      </c>
    </row>
    <row r="54" ht="15.75" customHeight="1">
      <c r="A54" s="291">
        <v>46290.0</v>
      </c>
      <c r="B54" s="1">
        <f t="shared" si="1"/>
        <v>46290</v>
      </c>
      <c r="C54" s="281">
        <v>163.0</v>
      </c>
      <c r="D54" s="281">
        <v>22.0</v>
      </c>
      <c r="E54" s="1">
        <f t="shared" si="2"/>
        <v>7.409090909</v>
      </c>
      <c r="F54" s="281" t="s">
        <v>1274</v>
      </c>
      <c r="G54" s="282">
        <v>0.3013888888888889</v>
      </c>
      <c r="H54" s="282">
        <v>0.3548611111111111</v>
      </c>
      <c r="I54" s="281"/>
      <c r="J54" s="292">
        <f t="shared" si="3"/>
        <v>77</v>
      </c>
      <c r="K54" s="1" t="b">
        <f t="shared" si="4"/>
        <v>0</v>
      </c>
      <c r="L54" s="1">
        <f t="shared" si="5"/>
        <v>0.6</v>
      </c>
      <c r="M54" s="1">
        <f t="shared" si="6"/>
        <v>1.2</v>
      </c>
      <c r="N54" s="292">
        <f t="shared" si="7"/>
        <v>77</v>
      </c>
      <c r="O54" s="1">
        <f t="shared" si="8"/>
        <v>129.096</v>
      </c>
      <c r="P54" s="292">
        <f t="shared" si="9"/>
        <v>385</v>
      </c>
      <c r="Q54" s="1">
        <f t="shared" si="10"/>
        <v>129.096</v>
      </c>
      <c r="R54" s="281"/>
      <c r="S54" s="281"/>
      <c r="T54" s="1">
        <f t="shared" si="12"/>
        <v>1</v>
      </c>
      <c r="V54" s="1" t="s">
        <v>1196</v>
      </c>
      <c r="W54" s="1" t="s">
        <v>2428</v>
      </c>
    </row>
    <row r="55" ht="15.75" customHeight="1">
      <c r="A55" s="291">
        <v>46290.0</v>
      </c>
      <c r="B55" s="1">
        <f t="shared" si="1"/>
        <v>46290</v>
      </c>
      <c r="C55" s="281">
        <v>34.0</v>
      </c>
      <c r="D55" s="281">
        <v>24.0</v>
      </c>
      <c r="E55" s="1">
        <f t="shared" si="2"/>
        <v>1.416666667</v>
      </c>
      <c r="F55" s="281" t="s">
        <v>1238</v>
      </c>
      <c r="G55" s="282">
        <v>0.3548611111111111</v>
      </c>
      <c r="H55" s="282">
        <v>0.37777777777777777</v>
      </c>
      <c r="I55" s="281"/>
      <c r="J55" s="292">
        <f t="shared" si="3"/>
        <v>33</v>
      </c>
      <c r="K55" s="1" t="b">
        <f t="shared" si="4"/>
        <v>0</v>
      </c>
      <c r="L55" s="1">
        <f t="shared" si="5"/>
        <v>1.65</v>
      </c>
      <c r="M55" s="1">
        <f t="shared" si="6"/>
        <v>1.2</v>
      </c>
      <c r="N55" s="292">
        <f t="shared" si="7"/>
        <v>33</v>
      </c>
      <c r="O55" s="1">
        <f t="shared" si="8"/>
        <v>74.052</v>
      </c>
      <c r="P55" s="292">
        <f t="shared" si="9"/>
        <v>165</v>
      </c>
      <c r="Q55" s="1">
        <f t="shared" si="10"/>
        <v>74.052</v>
      </c>
      <c r="R55" s="281"/>
      <c r="S55" s="281"/>
      <c r="T55" s="1">
        <f t="shared" si="12"/>
        <v>0</v>
      </c>
      <c r="V55" s="1" t="s">
        <v>919</v>
      </c>
      <c r="W55" s="1" t="s">
        <v>2429</v>
      </c>
    </row>
    <row r="56" ht="15.75" customHeight="1">
      <c r="A56" s="291">
        <v>46290.0</v>
      </c>
      <c r="B56" s="1">
        <f t="shared" si="1"/>
        <v>46290</v>
      </c>
      <c r="C56" s="281">
        <v>68.0</v>
      </c>
      <c r="D56" s="281">
        <v>33.0</v>
      </c>
      <c r="E56" s="1">
        <f t="shared" si="2"/>
        <v>2.060606061</v>
      </c>
      <c r="F56" s="281" t="s">
        <v>1238</v>
      </c>
      <c r="G56" s="282">
        <v>0.37777777777777777</v>
      </c>
      <c r="H56" s="282">
        <v>0.4111111111111111</v>
      </c>
      <c r="I56" s="281"/>
      <c r="J56" s="292">
        <f t="shared" si="3"/>
        <v>48</v>
      </c>
      <c r="K56" s="1" t="b">
        <f t="shared" si="4"/>
        <v>0</v>
      </c>
      <c r="L56" s="1">
        <f t="shared" si="5"/>
        <v>1.25</v>
      </c>
      <c r="M56" s="1">
        <f t="shared" si="6"/>
        <v>1.2</v>
      </c>
      <c r="N56" s="292">
        <f t="shared" si="7"/>
        <v>48</v>
      </c>
      <c r="O56" s="1">
        <f t="shared" si="8"/>
        <v>112.2</v>
      </c>
      <c r="P56" s="292">
        <f t="shared" si="9"/>
        <v>240</v>
      </c>
      <c r="Q56" s="1">
        <f t="shared" si="10"/>
        <v>112.2</v>
      </c>
      <c r="R56" s="281"/>
      <c r="S56" s="281"/>
      <c r="T56" s="1">
        <f t="shared" si="12"/>
        <v>0</v>
      </c>
      <c r="V56" s="1" t="s">
        <v>1048</v>
      </c>
      <c r="W56" s="1" t="s">
        <v>2430</v>
      </c>
    </row>
    <row r="57" ht="15.75" customHeight="1">
      <c r="A57" s="291">
        <v>46292.0</v>
      </c>
      <c r="B57" s="1">
        <f t="shared" si="1"/>
        <v>46292</v>
      </c>
      <c r="C57" s="281">
        <v>181.0</v>
      </c>
      <c r="D57" s="281">
        <v>13.0</v>
      </c>
      <c r="E57" s="1">
        <f t="shared" si="2"/>
        <v>13.92307692</v>
      </c>
      <c r="F57" s="281" t="s">
        <v>1274</v>
      </c>
      <c r="G57" s="282">
        <v>0.3055555555555556</v>
      </c>
      <c r="H57" s="282">
        <v>0.34097222222222223</v>
      </c>
      <c r="I57" s="281"/>
      <c r="J57" s="292">
        <f t="shared" si="3"/>
        <v>51</v>
      </c>
      <c r="K57" s="1" t="b">
        <f t="shared" si="4"/>
        <v>0</v>
      </c>
      <c r="L57" s="1">
        <f t="shared" si="5"/>
        <v>0.45</v>
      </c>
      <c r="M57" s="1">
        <f t="shared" si="6"/>
        <v>1.2</v>
      </c>
      <c r="N57" s="292">
        <f t="shared" si="7"/>
        <v>51</v>
      </c>
      <c r="O57" s="1">
        <f t="shared" si="8"/>
        <v>107.514</v>
      </c>
      <c r="P57" s="292">
        <f t="shared" si="9"/>
        <v>255</v>
      </c>
      <c r="Q57" s="1">
        <f t="shared" si="10"/>
        <v>107.514</v>
      </c>
      <c r="R57" s="281"/>
      <c r="S57" s="281"/>
      <c r="T57" s="1">
        <f t="shared" si="12"/>
        <v>1</v>
      </c>
      <c r="V57" s="1" t="s">
        <v>924</v>
      </c>
      <c r="W57" s="1" t="s">
        <v>2431</v>
      </c>
    </row>
    <row r="58" ht="15.75" customHeight="1">
      <c r="A58" s="291">
        <v>46292.0</v>
      </c>
      <c r="B58" s="1">
        <f t="shared" si="1"/>
        <v>46292</v>
      </c>
      <c r="C58" s="281">
        <v>219.0</v>
      </c>
      <c r="D58" s="281">
        <v>24.0</v>
      </c>
      <c r="E58" s="1">
        <f t="shared" si="2"/>
        <v>9.125</v>
      </c>
      <c r="F58" s="281" t="s">
        <v>1274</v>
      </c>
      <c r="G58" s="282">
        <v>0.3416666666666667</v>
      </c>
      <c r="H58" s="282">
        <v>0.3923611111111111</v>
      </c>
      <c r="I58" s="281"/>
      <c r="J58" s="292">
        <f t="shared" si="3"/>
        <v>73</v>
      </c>
      <c r="K58" s="1" t="b">
        <f t="shared" si="4"/>
        <v>0</v>
      </c>
      <c r="L58" s="1">
        <f t="shared" si="5"/>
        <v>0.45</v>
      </c>
      <c r="M58" s="1">
        <f t="shared" si="6"/>
        <v>1.2</v>
      </c>
      <c r="N58" s="292">
        <f t="shared" si="7"/>
        <v>73</v>
      </c>
      <c r="O58" s="1">
        <f t="shared" si="8"/>
        <v>130.086</v>
      </c>
      <c r="P58" s="292">
        <f t="shared" si="9"/>
        <v>365</v>
      </c>
      <c r="Q58" s="1">
        <f t="shared" si="10"/>
        <v>130.086</v>
      </c>
      <c r="R58" s="281"/>
      <c r="S58" s="281"/>
      <c r="T58" s="1">
        <f t="shared" si="12"/>
        <v>0</v>
      </c>
      <c r="V58" s="1" t="s">
        <v>929</v>
      </c>
      <c r="W58" s="1" t="s">
        <v>2433</v>
      </c>
    </row>
    <row r="59" ht="15.75" customHeight="1">
      <c r="A59" s="291">
        <v>46292.0</v>
      </c>
      <c r="B59" s="1">
        <f t="shared" si="1"/>
        <v>46292</v>
      </c>
      <c r="C59" s="281">
        <v>231.0</v>
      </c>
      <c r="D59" s="281">
        <v>33.0</v>
      </c>
      <c r="E59" s="1">
        <f t="shared" si="2"/>
        <v>7</v>
      </c>
      <c r="F59" s="281" t="s">
        <v>1274</v>
      </c>
      <c r="G59" s="282">
        <v>0.39305555555555555</v>
      </c>
      <c r="H59" s="282">
        <v>0.4652777777777778</v>
      </c>
      <c r="I59" s="281"/>
      <c r="J59" s="292">
        <f t="shared" si="3"/>
        <v>104</v>
      </c>
      <c r="K59" s="1" t="b">
        <f t="shared" si="4"/>
        <v>0</v>
      </c>
      <c r="L59" s="1">
        <f t="shared" si="5"/>
        <v>0.6</v>
      </c>
      <c r="M59" s="1">
        <f t="shared" si="6"/>
        <v>1.2</v>
      </c>
      <c r="N59" s="292">
        <f t="shared" si="7"/>
        <v>104</v>
      </c>
      <c r="O59" s="1">
        <f t="shared" si="8"/>
        <v>182.952</v>
      </c>
      <c r="P59" s="292">
        <f t="shared" si="9"/>
        <v>520</v>
      </c>
      <c r="Q59" s="1">
        <f t="shared" si="10"/>
        <v>182.952</v>
      </c>
      <c r="R59" s="281"/>
      <c r="S59" s="281"/>
      <c r="T59" s="1">
        <f t="shared" si="12"/>
        <v>0</v>
      </c>
      <c r="V59" s="1" t="s">
        <v>976</v>
      </c>
      <c r="W59" s="1" t="s">
        <v>2435</v>
      </c>
    </row>
    <row r="60" ht="15.75" customHeight="1">
      <c r="A60" s="291">
        <v>46292.0</v>
      </c>
      <c r="B60" s="1">
        <f t="shared" si="1"/>
        <v>46292</v>
      </c>
      <c r="C60" s="281">
        <v>31.0</v>
      </c>
      <c r="D60" s="281">
        <v>25.0</v>
      </c>
      <c r="E60" s="1">
        <f t="shared" si="2"/>
        <v>1.24</v>
      </c>
      <c r="F60" s="281" t="s">
        <v>1274</v>
      </c>
      <c r="G60" s="282">
        <v>0.5111111111111111</v>
      </c>
      <c r="H60" s="282">
        <v>0.5326388888888889</v>
      </c>
      <c r="I60" s="281"/>
      <c r="J60" s="292">
        <f t="shared" si="3"/>
        <v>31</v>
      </c>
      <c r="K60" s="1" t="b">
        <f t="shared" si="4"/>
        <v>0</v>
      </c>
      <c r="L60" s="1">
        <f t="shared" si="5"/>
        <v>1.65</v>
      </c>
      <c r="M60" s="1">
        <f t="shared" si="6"/>
        <v>1.2</v>
      </c>
      <c r="N60" s="292">
        <f t="shared" si="7"/>
        <v>31</v>
      </c>
      <c r="O60" s="1">
        <f t="shared" si="8"/>
        <v>67.518</v>
      </c>
      <c r="P60" s="292">
        <f t="shared" si="9"/>
        <v>155</v>
      </c>
      <c r="Q60" s="1">
        <f t="shared" si="10"/>
        <v>67.518</v>
      </c>
      <c r="R60" s="281"/>
      <c r="S60" s="281"/>
      <c r="T60" s="1">
        <f t="shared" si="12"/>
        <v>0</v>
      </c>
      <c r="V60" s="1" t="s">
        <v>976</v>
      </c>
      <c r="W60" s="1" t="s">
        <v>2437</v>
      </c>
    </row>
    <row r="61" ht="15.75" customHeight="1">
      <c r="A61" s="291">
        <v>46293.0</v>
      </c>
      <c r="B61" s="1">
        <f t="shared" si="1"/>
        <v>46293</v>
      </c>
      <c r="C61" s="281">
        <v>36.0</v>
      </c>
      <c r="D61" s="281">
        <v>28.0</v>
      </c>
      <c r="E61" s="1">
        <f t="shared" si="2"/>
        <v>1.285714286</v>
      </c>
      <c r="F61" s="281" t="s">
        <v>1238</v>
      </c>
      <c r="G61" s="299">
        <v>0.3052314814814815</v>
      </c>
      <c r="H61" s="299">
        <v>0.32862268518518517</v>
      </c>
      <c r="I61" s="281"/>
      <c r="J61" s="300">
        <f t="shared" si="3"/>
        <v>34</v>
      </c>
      <c r="K61" s="1" t="b">
        <f t="shared" si="4"/>
        <v>0</v>
      </c>
      <c r="L61" s="1">
        <f t="shared" si="5"/>
        <v>1.65</v>
      </c>
      <c r="M61" s="1">
        <f t="shared" si="6"/>
        <v>1.2</v>
      </c>
      <c r="N61" s="300">
        <f t="shared" si="7"/>
        <v>34</v>
      </c>
      <c r="O61" s="1">
        <f t="shared" si="8"/>
        <v>78.408</v>
      </c>
      <c r="P61" s="300">
        <f t="shared" si="9"/>
        <v>170</v>
      </c>
      <c r="Q61" s="1">
        <f t="shared" si="10"/>
        <v>78.408</v>
      </c>
      <c r="R61" s="281">
        <v>1.0</v>
      </c>
      <c r="S61" s="281" t="s">
        <v>2438</v>
      </c>
      <c r="T61" s="1">
        <f t="shared" si="12"/>
        <v>1</v>
      </c>
      <c r="V61" s="1" t="s">
        <v>1200</v>
      </c>
      <c r="W61" s="1" t="s">
        <v>2439</v>
      </c>
    </row>
    <row r="62" ht="15.75" customHeight="1">
      <c r="A62" s="291">
        <v>46293.0</v>
      </c>
      <c r="B62" s="1">
        <f t="shared" si="1"/>
        <v>46293</v>
      </c>
      <c r="C62" s="281">
        <v>60.0</v>
      </c>
      <c r="D62" s="281">
        <v>30.0</v>
      </c>
      <c r="E62" s="1">
        <f t="shared" si="2"/>
        <v>2</v>
      </c>
      <c r="F62" s="281" t="s">
        <v>1238</v>
      </c>
      <c r="G62" s="299">
        <v>0.3287615740740741</v>
      </c>
      <c r="H62" s="299">
        <v>0.3534143518518518</v>
      </c>
      <c r="I62" s="281"/>
      <c r="J62" s="300">
        <f t="shared" si="3"/>
        <v>36</v>
      </c>
      <c r="K62" s="1" t="b">
        <f t="shared" si="4"/>
        <v>0</v>
      </c>
      <c r="L62" s="1">
        <f t="shared" si="5"/>
        <v>1.25</v>
      </c>
      <c r="M62" s="1">
        <f t="shared" si="6"/>
        <v>1.2</v>
      </c>
      <c r="N62" s="300">
        <f t="shared" si="7"/>
        <v>36</v>
      </c>
      <c r="O62" s="1">
        <f t="shared" si="8"/>
        <v>99</v>
      </c>
      <c r="P62" s="300">
        <f t="shared" si="9"/>
        <v>180</v>
      </c>
      <c r="Q62" s="1">
        <f t="shared" si="10"/>
        <v>99</v>
      </c>
      <c r="R62" s="281"/>
      <c r="S62" s="281"/>
      <c r="T62" s="1">
        <f t="shared" si="12"/>
        <v>0</v>
      </c>
      <c r="V62" s="1" t="s">
        <v>931</v>
      </c>
      <c r="W62" s="1" t="s">
        <v>2440</v>
      </c>
    </row>
    <row r="63" ht="15.75" customHeight="1">
      <c r="A63" s="291">
        <v>46293.0</v>
      </c>
      <c r="B63" s="1">
        <f t="shared" si="1"/>
        <v>46293</v>
      </c>
      <c r="C63" s="281">
        <v>111.0</v>
      </c>
      <c r="D63" s="281">
        <v>72.0</v>
      </c>
      <c r="E63" s="1">
        <f t="shared" si="2"/>
        <v>1.541666667</v>
      </c>
      <c r="F63" s="281" t="s">
        <v>1238</v>
      </c>
      <c r="G63" s="299">
        <v>0.38449074074074074</v>
      </c>
      <c r="H63" s="299">
        <v>0.43590277777777775</v>
      </c>
      <c r="I63" s="281"/>
      <c r="J63" s="300">
        <f t="shared" si="3"/>
        <v>74</v>
      </c>
      <c r="K63" s="1" t="b">
        <f t="shared" si="4"/>
        <v>0</v>
      </c>
      <c r="L63" s="1">
        <f t="shared" si="5"/>
        <v>1.65</v>
      </c>
      <c r="M63" s="1">
        <f t="shared" si="6"/>
        <v>1.2</v>
      </c>
      <c r="N63" s="300">
        <f t="shared" si="7"/>
        <v>74</v>
      </c>
      <c r="O63" s="1">
        <f t="shared" si="8"/>
        <v>241.758</v>
      </c>
      <c r="P63" s="300">
        <f t="shared" si="9"/>
        <v>370</v>
      </c>
      <c r="Q63" s="1">
        <f t="shared" si="10"/>
        <v>241.758</v>
      </c>
      <c r="R63" s="281"/>
      <c r="S63" s="281"/>
      <c r="T63" s="1">
        <f t="shared" si="12"/>
        <v>0</v>
      </c>
      <c r="V63" s="1" t="s">
        <v>934</v>
      </c>
      <c r="W63" s="1" t="s">
        <v>2441</v>
      </c>
    </row>
    <row r="64" ht="15.75" customHeight="1">
      <c r="A64" s="291">
        <v>46293.0</v>
      </c>
      <c r="B64" s="1">
        <f t="shared" si="1"/>
        <v>46293</v>
      </c>
      <c r="C64" s="281">
        <v>64.0</v>
      </c>
      <c r="D64" s="281">
        <v>39.0</v>
      </c>
      <c r="E64" s="1">
        <f t="shared" si="2"/>
        <v>1.641025641</v>
      </c>
      <c r="F64" s="281" t="s">
        <v>1238</v>
      </c>
      <c r="G64" s="299">
        <v>0.35354166666666664</v>
      </c>
      <c r="H64" s="299">
        <v>0.3842939814814815</v>
      </c>
      <c r="I64" s="281"/>
      <c r="J64" s="300">
        <f t="shared" si="3"/>
        <v>44</v>
      </c>
      <c r="K64" s="1" t="b">
        <f t="shared" si="4"/>
        <v>0</v>
      </c>
      <c r="L64" s="1">
        <f t="shared" si="5"/>
        <v>1.65</v>
      </c>
      <c r="M64" s="1">
        <f t="shared" si="6"/>
        <v>1.2</v>
      </c>
      <c r="N64" s="300">
        <f t="shared" si="7"/>
        <v>44</v>
      </c>
      <c r="O64" s="1">
        <f t="shared" si="8"/>
        <v>139.392</v>
      </c>
      <c r="P64" s="300">
        <f t="shared" si="9"/>
        <v>220</v>
      </c>
      <c r="Q64" s="1">
        <f t="shared" si="10"/>
        <v>139.392</v>
      </c>
      <c r="R64" s="281"/>
      <c r="S64" s="281"/>
      <c r="T64" s="1">
        <f t="shared" si="12"/>
        <v>0</v>
      </c>
      <c r="V64" s="1" t="s">
        <v>936</v>
      </c>
      <c r="W64" s="1" t="s">
        <v>2443</v>
      </c>
    </row>
    <row r="65" ht="15.75" customHeight="1">
      <c r="A65" s="291">
        <v>46294.0</v>
      </c>
      <c r="B65" s="1">
        <f t="shared" si="1"/>
        <v>46294</v>
      </c>
      <c r="C65" s="281">
        <v>20.0</v>
      </c>
      <c r="D65" s="281">
        <v>9.0</v>
      </c>
      <c r="E65" s="1">
        <f t="shared" si="2"/>
        <v>2.222222222</v>
      </c>
      <c r="F65" s="281" t="s">
        <v>1274</v>
      </c>
      <c r="G65" s="299">
        <v>0.30309027777777775</v>
      </c>
      <c r="H65" s="299">
        <v>0.3206134259259259</v>
      </c>
      <c r="I65" s="281"/>
      <c r="J65" s="300">
        <f t="shared" si="3"/>
        <v>25</v>
      </c>
      <c r="K65" s="1" t="b">
        <f t="shared" si="4"/>
        <v>1</v>
      </c>
      <c r="L65" s="1">
        <f t="shared" si="5"/>
        <v>1</v>
      </c>
      <c r="M65" s="1">
        <f t="shared" si="6"/>
        <v>1.2</v>
      </c>
      <c r="N65" s="300">
        <f t="shared" si="7"/>
        <v>25</v>
      </c>
      <c r="O65" s="1">
        <f t="shared" si="8"/>
        <v>26.4</v>
      </c>
      <c r="P65" s="300">
        <f t="shared" si="9"/>
        <v>125</v>
      </c>
      <c r="Q65" s="1">
        <f t="shared" si="10"/>
        <v>26.4</v>
      </c>
      <c r="R65" s="281"/>
      <c r="S65" s="281"/>
      <c r="T65" s="1">
        <f t="shared" si="12"/>
        <v>1</v>
      </c>
      <c r="V65" s="1" t="s">
        <v>1364</v>
      </c>
      <c r="W65" s="1" t="s">
        <v>2445</v>
      </c>
    </row>
    <row r="66" ht="15.75" customHeight="1">
      <c r="A66" s="291">
        <v>46294.0</v>
      </c>
      <c r="B66" s="1">
        <f t="shared" si="1"/>
        <v>46294</v>
      </c>
      <c r="C66" s="281">
        <v>310.0</v>
      </c>
      <c r="D66" s="281">
        <v>31.0</v>
      </c>
      <c r="E66" s="1">
        <f t="shared" si="2"/>
        <v>10</v>
      </c>
      <c r="F66" s="281" t="s">
        <v>1274</v>
      </c>
      <c r="G66" s="299">
        <v>0.32068287037037035</v>
      </c>
      <c r="H66" s="299">
        <v>0.3933564814814815</v>
      </c>
      <c r="I66" s="281"/>
      <c r="J66" s="300">
        <f t="shared" si="3"/>
        <v>105</v>
      </c>
      <c r="K66" s="1" t="b">
        <f t="shared" si="4"/>
        <v>0</v>
      </c>
      <c r="L66" s="1">
        <f t="shared" si="5"/>
        <v>0.45</v>
      </c>
      <c r="M66" s="1">
        <f t="shared" si="6"/>
        <v>1.2</v>
      </c>
      <c r="N66" s="300">
        <f t="shared" si="7"/>
        <v>105</v>
      </c>
      <c r="O66" s="1">
        <f t="shared" si="8"/>
        <v>184.14</v>
      </c>
      <c r="P66" s="300">
        <f t="shared" si="9"/>
        <v>525</v>
      </c>
      <c r="Q66" s="1">
        <f t="shared" si="10"/>
        <v>184.14</v>
      </c>
      <c r="R66" s="281"/>
      <c r="S66" s="281"/>
      <c r="T66" s="1">
        <f t="shared" si="12"/>
        <v>0</v>
      </c>
      <c r="V66" s="1" t="s">
        <v>938</v>
      </c>
      <c r="W66" s="1" t="s">
        <v>2446</v>
      </c>
    </row>
    <row r="67" ht="15.75" customHeight="1">
      <c r="A67" s="291">
        <v>46294.0</v>
      </c>
      <c r="B67" s="1">
        <f t="shared" si="1"/>
        <v>46294</v>
      </c>
      <c r="C67" s="281">
        <v>47.0</v>
      </c>
      <c r="D67" s="281">
        <v>34.0</v>
      </c>
      <c r="E67" s="1">
        <f t="shared" si="2"/>
        <v>1.382352941</v>
      </c>
      <c r="F67" s="281" t="s">
        <v>1238</v>
      </c>
      <c r="G67" s="299">
        <v>0.3934490740740741</v>
      </c>
      <c r="H67" s="299">
        <v>0.42498842592592595</v>
      </c>
      <c r="I67" s="281"/>
      <c r="J67" s="300">
        <f t="shared" si="3"/>
        <v>45</v>
      </c>
      <c r="K67" s="1" t="b">
        <f t="shared" si="4"/>
        <v>0</v>
      </c>
      <c r="L67" s="1">
        <f t="shared" si="5"/>
        <v>1.65</v>
      </c>
      <c r="M67" s="1">
        <f t="shared" si="6"/>
        <v>1.2</v>
      </c>
      <c r="N67" s="300">
        <f t="shared" si="7"/>
        <v>45</v>
      </c>
      <c r="O67" s="1">
        <f t="shared" si="8"/>
        <v>102.366</v>
      </c>
      <c r="P67" s="300">
        <f t="shared" si="9"/>
        <v>225</v>
      </c>
      <c r="Q67" s="1">
        <f t="shared" si="10"/>
        <v>102.366</v>
      </c>
      <c r="R67" s="281"/>
      <c r="S67" s="281"/>
      <c r="T67" s="1">
        <f t="shared" si="12"/>
        <v>0</v>
      </c>
      <c r="V67" s="1" t="s">
        <v>942</v>
      </c>
      <c r="W67" s="1" t="s">
        <v>2447</v>
      </c>
    </row>
    <row r="68" ht="15.75" customHeight="1">
      <c r="A68" s="291">
        <v>46294.0</v>
      </c>
      <c r="B68" s="1">
        <f t="shared" si="1"/>
        <v>46294</v>
      </c>
      <c r="C68" s="281">
        <v>248.0</v>
      </c>
      <c r="D68" s="281">
        <v>36.0</v>
      </c>
      <c r="E68" s="1">
        <f t="shared" si="2"/>
        <v>6.888888889</v>
      </c>
      <c r="F68" s="281" t="s">
        <v>1274</v>
      </c>
      <c r="G68" s="299">
        <v>0.4250347222222222</v>
      </c>
      <c r="H68" s="299">
        <v>0.5341782407407407</v>
      </c>
      <c r="I68" s="281"/>
      <c r="J68" s="300">
        <f t="shared" si="3"/>
        <v>157</v>
      </c>
      <c r="K68" s="1" t="b">
        <f t="shared" si="4"/>
        <v>0</v>
      </c>
      <c r="L68" s="1">
        <f t="shared" si="5"/>
        <v>0.6</v>
      </c>
      <c r="M68" s="1">
        <f t="shared" si="6"/>
        <v>1.2</v>
      </c>
      <c r="N68" s="300">
        <f t="shared" si="7"/>
        <v>157</v>
      </c>
      <c r="O68" s="1">
        <f t="shared" si="8"/>
        <v>196.416</v>
      </c>
      <c r="P68" s="300">
        <f t="shared" si="9"/>
        <v>785</v>
      </c>
      <c r="Q68" s="1">
        <f t="shared" si="10"/>
        <v>196.416</v>
      </c>
      <c r="R68" s="281"/>
      <c r="S68" s="281"/>
      <c r="T68" s="1">
        <f t="shared" si="12"/>
        <v>0</v>
      </c>
      <c r="V68" s="1" t="s">
        <v>940</v>
      </c>
      <c r="W68" s="1" t="s">
        <v>2449</v>
      </c>
    </row>
    <row r="69" ht="15.75" customHeight="1">
      <c r="A69" s="291">
        <v>46295.0</v>
      </c>
      <c r="B69" s="1">
        <f t="shared" si="1"/>
        <v>46295</v>
      </c>
      <c r="C69" s="281">
        <v>360.0</v>
      </c>
      <c r="D69" s="281">
        <v>35.0</v>
      </c>
      <c r="E69" s="1">
        <f t="shared" si="2"/>
        <v>10.28571429</v>
      </c>
      <c r="F69" s="281" t="s">
        <v>1274</v>
      </c>
      <c r="G69" s="299">
        <v>0.30385416666666665</v>
      </c>
      <c r="H69" s="299">
        <v>0.38384259259259257</v>
      </c>
      <c r="I69" s="281"/>
      <c r="J69" s="300">
        <f t="shared" si="3"/>
        <v>115</v>
      </c>
      <c r="K69" s="1" t="b">
        <f t="shared" si="4"/>
        <v>0</v>
      </c>
      <c r="L69" s="1">
        <f t="shared" si="5"/>
        <v>0.45</v>
      </c>
      <c r="M69" s="1">
        <f t="shared" si="6"/>
        <v>1.2</v>
      </c>
      <c r="N69" s="300">
        <f t="shared" si="7"/>
        <v>115</v>
      </c>
      <c r="O69" s="1">
        <f t="shared" si="8"/>
        <v>213.84</v>
      </c>
      <c r="P69" s="300">
        <f t="shared" si="9"/>
        <v>575</v>
      </c>
      <c r="Q69" s="1">
        <f t="shared" si="10"/>
        <v>213.84</v>
      </c>
      <c r="R69" s="281"/>
      <c r="S69" s="281"/>
      <c r="T69" s="1">
        <f t="shared" si="12"/>
        <v>1</v>
      </c>
      <c r="V69" s="1" t="s">
        <v>947</v>
      </c>
      <c r="W69" s="1" t="s">
        <v>2450</v>
      </c>
    </row>
    <row r="70" ht="15.75" customHeight="1">
      <c r="A70" s="291">
        <v>46295.0</v>
      </c>
      <c r="B70" s="1">
        <f t="shared" si="1"/>
        <v>46295</v>
      </c>
      <c r="C70" s="281">
        <v>94.0</v>
      </c>
      <c r="D70" s="281">
        <v>17.0</v>
      </c>
      <c r="E70" s="1">
        <f t="shared" si="2"/>
        <v>5.529411765</v>
      </c>
      <c r="F70" s="281" t="s">
        <v>1274</v>
      </c>
      <c r="G70" s="299">
        <v>0.383900462962963</v>
      </c>
      <c r="H70" s="299">
        <v>0.41810185185185184</v>
      </c>
      <c r="I70" s="281"/>
      <c r="J70" s="300">
        <f t="shared" si="3"/>
        <v>49</v>
      </c>
      <c r="K70" s="1" t="b">
        <f t="shared" si="4"/>
        <v>0</v>
      </c>
      <c r="L70" s="1">
        <f t="shared" si="5"/>
        <v>0.6</v>
      </c>
      <c r="M70" s="1">
        <f t="shared" si="6"/>
        <v>1.2</v>
      </c>
      <c r="N70" s="300">
        <f t="shared" si="7"/>
        <v>49</v>
      </c>
      <c r="O70" s="1">
        <f t="shared" si="8"/>
        <v>74.448</v>
      </c>
      <c r="P70" s="300">
        <f t="shared" si="9"/>
        <v>245</v>
      </c>
      <c r="Q70" s="1">
        <f t="shared" si="10"/>
        <v>74.448</v>
      </c>
      <c r="R70" s="281"/>
      <c r="S70" s="281"/>
      <c r="T70" s="1">
        <f t="shared" si="12"/>
        <v>0</v>
      </c>
      <c r="V70" s="1" t="s">
        <v>2134</v>
      </c>
      <c r="W70" s="1" t="s">
        <v>2452</v>
      </c>
    </row>
    <row r="71" ht="15.75" customHeight="1">
      <c r="A71" s="291">
        <v>46295.0</v>
      </c>
      <c r="B71" s="1">
        <f t="shared" si="1"/>
        <v>46295</v>
      </c>
      <c r="C71" s="281">
        <v>222.0</v>
      </c>
      <c r="D71" s="281">
        <v>29.0</v>
      </c>
      <c r="E71" s="1">
        <f t="shared" si="2"/>
        <v>7.655172414</v>
      </c>
      <c r="F71" s="281" t="s">
        <v>1274</v>
      </c>
      <c r="G71" s="299">
        <v>0.418275462962963</v>
      </c>
      <c r="H71" s="299">
        <v>0.47672453703703704</v>
      </c>
      <c r="I71" s="281"/>
      <c r="J71" s="300">
        <f t="shared" si="3"/>
        <v>84</v>
      </c>
      <c r="K71" s="1" t="b">
        <f t="shared" si="4"/>
        <v>0</v>
      </c>
      <c r="L71" s="1">
        <f t="shared" si="5"/>
        <v>0.6</v>
      </c>
      <c r="M71" s="1">
        <f t="shared" si="6"/>
        <v>1.2</v>
      </c>
      <c r="N71" s="300">
        <f t="shared" si="7"/>
        <v>84</v>
      </c>
      <c r="O71" s="1">
        <f t="shared" si="8"/>
        <v>175.824</v>
      </c>
      <c r="P71" s="300">
        <f t="shared" si="9"/>
        <v>420</v>
      </c>
      <c r="Q71" s="1">
        <f t="shared" si="10"/>
        <v>175.824</v>
      </c>
      <c r="R71" s="281"/>
      <c r="S71" s="281"/>
      <c r="T71" s="1">
        <f t="shared" si="12"/>
        <v>0</v>
      </c>
      <c r="V71" s="1" t="s">
        <v>949</v>
      </c>
      <c r="W71" s="1" t="s">
        <v>2453</v>
      </c>
    </row>
    <row r="72" ht="15.75" customHeight="1">
      <c r="A72" s="291">
        <v>46295.0</v>
      </c>
      <c r="B72" s="1">
        <f t="shared" si="1"/>
        <v>46295</v>
      </c>
      <c r="C72" s="281">
        <v>65.0</v>
      </c>
      <c r="D72" s="281">
        <v>40.0</v>
      </c>
      <c r="E72" s="1">
        <f t="shared" si="2"/>
        <v>1.625</v>
      </c>
      <c r="F72" s="281" t="s">
        <v>1274</v>
      </c>
      <c r="G72" s="299">
        <v>0.520775462962963</v>
      </c>
      <c r="H72" s="299">
        <v>0.5604629629629629</v>
      </c>
      <c r="I72" s="281"/>
      <c r="J72" s="300">
        <f t="shared" si="3"/>
        <v>57</v>
      </c>
      <c r="K72" s="1" t="b">
        <f t="shared" si="4"/>
        <v>0</v>
      </c>
      <c r="L72" s="1">
        <f t="shared" si="5"/>
        <v>1.65</v>
      </c>
      <c r="M72" s="1">
        <f t="shared" si="6"/>
        <v>1.2</v>
      </c>
      <c r="N72" s="300">
        <f t="shared" si="7"/>
        <v>57</v>
      </c>
      <c r="O72" s="1">
        <f t="shared" si="8"/>
        <v>141.57</v>
      </c>
      <c r="P72" s="300">
        <f t="shared" si="9"/>
        <v>285</v>
      </c>
      <c r="Q72" s="1">
        <f t="shared" si="10"/>
        <v>141.57</v>
      </c>
      <c r="R72" s="281"/>
      <c r="S72" s="281"/>
      <c r="T72" s="1">
        <f t="shared" si="12"/>
        <v>0</v>
      </c>
      <c r="V72" s="1" t="s">
        <v>1001</v>
      </c>
      <c r="W72" s="1" t="s">
        <v>2454</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2"/>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2"/>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2"/>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2"/>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2"/>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2"/>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2"/>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2"/>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2"/>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2"/>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2"/>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2"/>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2"/>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2"/>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2"/>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2"/>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2"/>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2"/>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2"/>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2"/>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2"/>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2"/>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2"/>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2"/>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2"/>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2"/>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2"/>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2"/>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2"/>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2"/>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2"/>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2"/>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2"/>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2"/>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2"/>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2"/>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2"/>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2"/>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2"/>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2"/>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2"/>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2"/>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2"/>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2"/>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2"/>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2"/>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2"/>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2"/>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2"/>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2"/>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2"/>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2"/>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2"/>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2"/>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2"/>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2"/>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2"/>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2"/>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2"/>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2"/>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2"/>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2"/>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2"/>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2"/>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2"/>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2"/>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2"/>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2"/>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2"/>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2"/>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2"/>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2"/>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2"/>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2"/>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2"/>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2"/>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2"/>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2"/>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2"/>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2"/>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2"/>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2"/>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2"/>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2"/>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2"/>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2"/>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2"/>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2"/>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2"/>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2"/>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2"/>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2"/>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2"/>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2"/>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2"/>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2"/>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2"/>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2"/>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2"/>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2"/>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2"/>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2"/>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2"/>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2"/>
        <v>0</v>
      </c>
    </row>
    <row r="177" ht="15.75" customHeight="1">
      <c r="A177" s="281"/>
      <c r="B177" s="1" t="str">
        <f t="shared" si="1"/>
        <v/>
      </c>
      <c r="C177" s="281"/>
      <c r="D177" s="281"/>
      <c r="E177" s="1" t="str">
        <f t="shared" si="2"/>
        <v/>
      </c>
      <c r="F177" s="281"/>
      <c r="G177" s="281"/>
      <c r="H177" s="281"/>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2"/>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7">
      <formula1>"FL,Reach,OP,Swing"</formula1>
    </dataValidation>
  </dataValidations>
  <printOptions/>
  <pageMargins bottom="1.0" footer="0.0" header="0.0" left="0.75" right="0.75" top="1.0"/>
  <pageSetup paperSize="9" orientation="portrait"/>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642</v>
      </c>
      <c r="J1" s="1" t="s">
        <v>575</v>
      </c>
      <c r="K1" s="1">
        <f>Params!B8</f>
        <v>1.1</v>
      </c>
    </row>
    <row r="4">
      <c r="A4" s="279" t="s">
        <v>796</v>
      </c>
      <c r="B4" s="279" t="s">
        <v>740</v>
      </c>
      <c r="C4" s="279" t="s">
        <v>745</v>
      </c>
      <c r="D4" s="279" t="s">
        <v>776</v>
      </c>
      <c r="E4" s="279" t="s">
        <v>797</v>
      </c>
      <c r="F4" s="279" t="s">
        <v>746</v>
      </c>
    </row>
    <row r="5">
      <c r="A5" s="1">
        <f>SUM(K8:K168)</f>
        <v>2633.1</v>
      </c>
      <c r="B5" s="268">
        <v>3812.0</v>
      </c>
      <c r="C5" s="268">
        <v>45.59</v>
      </c>
      <c r="D5" s="1">
        <f>SUM(L8:L168)</f>
        <v>0</v>
      </c>
      <c r="E5" s="1">
        <f>SUM(E8:E168)</f>
        <v>698</v>
      </c>
      <c r="F5" s="1">
        <f>SUM(N8:N168)</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68" si="1">IF(A8="","",INT(A8))</f>
        <v>46266</v>
      </c>
      <c r="C8" s="281" t="s">
        <v>841</v>
      </c>
      <c r="D8" s="281" t="s">
        <v>2292</v>
      </c>
      <c r="E8" s="281">
        <v>2.0</v>
      </c>
      <c r="F8" s="281">
        <v>5.0</v>
      </c>
      <c r="G8" s="281">
        <f t="shared" ref="G8:G168" si="2">HOUR(O8)*60+MINUTE(O8)</f>
        <v>6</v>
      </c>
      <c r="H8" s="1">
        <f t="shared" ref="H8:H168" si="3">IF(N(F8)=0,"",E8/F8)</f>
        <v>0.4</v>
      </c>
      <c r="I8" s="1">
        <f t="shared" ref="I8:I168" si="4">IF(H8="","",LOOKUP(H8,{0,0.05,0.1,0.15,0.2},{0.85,0.95,1,1.05,1.1}))</f>
        <v>1.1</v>
      </c>
      <c r="J8" s="1">
        <f t="shared" ref="J8:J168" si="5">IF(C8="","",IF(C8="container",1,IF(OR(C8="moving list",C8="consolidation bulk"),1.3,IF(C8="consolidation mix",1.4,1))))</f>
        <v>1</v>
      </c>
      <c r="K8" s="1">
        <f t="shared" ref="K8:K168" si="6">IF(N(F8)=0,0,F8*IF(N(I8)=0,1,I8)*IF(N(J8)=0,1,J8))</f>
        <v>5.5</v>
      </c>
      <c r="L8" s="281"/>
      <c r="M8" s="281"/>
      <c r="N8" s="1">
        <f>IF(B8="",0,IF(AND(COUNTIF($B$8:B8,B8)=1,COUNTIF('Picking - Juan Chach Gomez'!$B$8:$B$177,B8)=0),1,0))</f>
        <v>0</v>
      </c>
      <c r="O8" s="196">
        <v>0.0042592592592592595</v>
      </c>
    </row>
    <row r="9">
      <c r="A9" s="291">
        <v>46266.0</v>
      </c>
      <c r="B9" s="1">
        <f t="shared" si="1"/>
        <v>46266</v>
      </c>
      <c r="C9" s="281" t="s">
        <v>841</v>
      </c>
      <c r="D9" s="281" t="s">
        <v>2455</v>
      </c>
      <c r="E9" s="281">
        <v>7.0</v>
      </c>
      <c r="F9" s="281">
        <v>25.0</v>
      </c>
      <c r="G9" s="281">
        <f t="shared" si="2"/>
        <v>46</v>
      </c>
      <c r="H9" s="1">
        <f t="shared" si="3"/>
        <v>0.28</v>
      </c>
      <c r="I9" s="1">
        <f t="shared" si="4"/>
        <v>1.1</v>
      </c>
      <c r="J9" s="1">
        <f t="shared" si="5"/>
        <v>1</v>
      </c>
      <c r="K9" s="1">
        <f t="shared" si="6"/>
        <v>27.5</v>
      </c>
      <c r="L9" s="281"/>
      <c r="M9" s="281"/>
      <c r="N9" s="1">
        <f>IF(B9="",0,IF(AND(COUNTIF($B$8:B9,B9)=1,COUNTIF('Picking - Juan Chach Gomez'!$B$8:$B$177,B9)=0),1,0))</f>
        <v>0</v>
      </c>
      <c r="O9" s="196">
        <v>0.03234953703703704</v>
      </c>
    </row>
    <row r="10">
      <c r="A10" s="291">
        <v>46266.0</v>
      </c>
      <c r="B10" s="1">
        <f t="shared" si="1"/>
        <v>46266</v>
      </c>
      <c r="C10" s="281" t="s">
        <v>841</v>
      </c>
      <c r="D10" s="281" t="s">
        <v>2456</v>
      </c>
      <c r="E10" s="281">
        <v>10.0</v>
      </c>
      <c r="F10" s="281">
        <v>35.0</v>
      </c>
      <c r="G10" s="281">
        <f t="shared" si="2"/>
        <v>50</v>
      </c>
      <c r="H10" s="1">
        <f t="shared" si="3"/>
        <v>0.2857142857</v>
      </c>
      <c r="I10" s="1">
        <f t="shared" si="4"/>
        <v>1.1</v>
      </c>
      <c r="J10" s="1">
        <f t="shared" si="5"/>
        <v>1</v>
      </c>
      <c r="K10" s="1">
        <f t="shared" si="6"/>
        <v>38.5</v>
      </c>
      <c r="L10" s="281"/>
      <c r="M10" s="281"/>
      <c r="N10" s="1">
        <f>IF(B10="",0,IF(AND(COUNTIF($B$8:B10,B10)=1,COUNTIF('Picking - Juan Chach Gomez'!$B$8:$B$177,B10)=0),1,0))</f>
        <v>0</v>
      </c>
      <c r="O10" s="196">
        <v>0.03484953703703704</v>
      </c>
    </row>
    <row r="11">
      <c r="A11" s="291">
        <v>46266.0</v>
      </c>
      <c r="B11" s="1">
        <f t="shared" si="1"/>
        <v>46266</v>
      </c>
      <c r="C11" s="281" t="s">
        <v>841</v>
      </c>
      <c r="D11" s="281" t="s">
        <v>2457</v>
      </c>
      <c r="E11" s="281">
        <v>7.0</v>
      </c>
      <c r="F11" s="281">
        <v>38.0</v>
      </c>
      <c r="G11" s="281">
        <f t="shared" si="2"/>
        <v>53</v>
      </c>
      <c r="H11" s="1">
        <f t="shared" si="3"/>
        <v>0.1842105263</v>
      </c>
      <c r="I11" s="1">
        <f t="shared" si="4"/>
        <v>1.05</v>
      </c>
      <c r="J11" s="1">
        <f t="shared" si="5"/>
        <v>1</v>
      </c>
      <c r="K11" s="1">
        <f t="shared" si="6"/>
        <v>39.9</v>
      </c>
      <c r="L11" s="281"/>
      <c r="M11" s="281"/>
      <c r="N11" s="1">
        <f>IF(B11="",0,IF(AND(COUNTIF($B$8:B11,B11)=1,COUNTIF('Picking - Juan Chach Gomez'!$B$8:$B$177,B11)=0),1,0))</f>
        <v>0</v>
      </c>
      <c r="O11" s="196">
        <v>0.03680555555555556</v>
      </c>
    </row>
    <row r="12">
      <c r="A12" s="291">
        <v>46266.0</v>
      </c>
      <c r="B12" s="1">
        <f t="shared" si="1"/>
        <v>46266</v>
      </c>
      <c r="C12" s="281" t="s">
        <v>841</v>
      </c>
      <c r="D12" s="281" t="s">
        <v>2458</v>
      </c>
      <c r="E12" s="281">
        <v>25.0</v>
      </c>
      <c r="F12" s="281">
        <v>46.0</v>
      </c>
      <c r="G12" s="281">
        <f t="shared" si="2"/>
        <v>60</v>
      </c>
      <c r="H12" s="1">
        <f t="shared" si="3"/>
        <v>0.5434782609</v>
      </c>
      <c r="I12" s="1">
        <f t="shared" si="4"/>
        <v>1.1</v>
      </c>
      <c r="J12" s="1">
        <f t="shared" si="5"/>
        <v>1</v>
      </c>
      <c r="K12" s="1">
        <f t="shared" si="6"/>
        <v>50.6</v>
      </c>
      <c r="L12" s="281"/>
      <c r="M12" s="281"/>
      <c r="N12" s="1">
        <f>IF(B12="",0,IF(AND(COUNTIF($B$8:B12,B12)=1,COUNTIF('Picking - Juan Chach Gomez'!$B$8:$B$177,B12)=0),1,0))</f>
        <v>0</v>
      </c>
      <c r="O12" s="196">
        <v>0.04203703703703704</v>
      </c>
    </row>
    <row r="13">
      <c r="A13" s="291">
        <v>46267.0</v>
      </c>
      <c r="B13" s="1">
        <f t="shared" si="1"/>
        <v>46267</v>
      </c>
      <c r="C13" s="281" t="s">
        <v>841</v>
      </c>
      <c r="D13" s="281" t="s">
        <v>2459</v>
      </c>
      <c r="E13" s="281">
        <v>2.0</v>
      </c>
      <c r="F13" s="281">
        <v>3.0</v>
      </c>
      <c r="G13" s="281">
        <f t="shared" si="2"/>
        <v>2</v>
      </c>
      <c r="H13" s="1">
        <f t="shared" si="3"/>
        <v>0.6666666667</v>
      </c>
      <c r="I13" s="1">
        <f t="shared" si="4"/>
        <v>1.1</v>
      </c>
      <c r="J13" s="1">
        <f t="shared" si="5"/>
        <v>1</v>
      </c>
      <c r="K13" s="1">
        <f t="shared" si="6"/>
        <v>3.3</v>
      </c>
      <c r="L13" s="281"/>
      <c r="M13" s="281"/>
      <c r="N13" s="1">
        <f>IF(B13="",0,IF(AND(COUNTIF($B$8:B13,B13)=1,COUNTIF('Picking - Juan Chach Gomez'!$B$8:$B$177,B13)=0),1,0))</f>
        <v>0</v>
      </c>
      <c r="O13" s="196">
        <v>0.0019675925925925924</v>
      </c>
    </row>
    <row r="14">
      <c r="A14" s="291">
        <v>46267.0</v>
      </c>
      <c r="B14" s="1">
        <f t="shared" si="1"/>
        <v>46267</v>
      </c>
      <c r="C14" s="281" t="s">
        <v>841</v>
      </c>
      <c r="D14" s="281" t="s">
        <v>2460</v>
      </c>
      <c r="E14" s="281">
        <v>1.0</v>
      </c>
      <c r="F14" s="281">
        <v>6.0</v>
      </c>
      <c r="G14" s="281">
        <f t="shared" si="2"/>
        <v>5</v>
      </c>
      <c r="H14" s="1">
        <f t="shared" si="3"/>
        <v>0.1666666667</v>
      </c>
      <c r="I14" s="1">
        <f t="shared" si="4"/>
        <v>1.05</v>
      </c>
      <c r="J14" s="1">
        <f t="shared" si="5"/>
        <v>1</v>
      </c>
      <c r="K14" s="1">
        <f t="shared" si="6"/>
        <v>6.3</v>
      </c>
      <c r="L14" s="281"/>
      <c r="M14" s="281"/>
      <c r="N14" s="1">
        <f>IF(B14="",0,IF(AND(COUNTIF($B$8:B14,B14)=1,COUNTIF('Picking - Juan Chach Gomez'!$B$8:$B$177,B14)=0),1,0))</f>
        <v>0</v>
      </c>
      <c r="O14" s="196">
        <v>0.003946759259259259</v>
      </c>
    </row>
    <row r="15">
      <c r="A15" s="291">
        <v>46267.0</v>
      </c>
      <c r="B15" s="1">
        <f t="shared" si="1"/>
        <v>46267</v>
      </c>
      <c r="C15" s="281" t="s">
        <v>841</v>
      </c>
      <c r="D15" s="281" t="s">
        <v>1090</v>
      </c>
      <c r="E15" s="281">
        <v>2.0</v>
      </c>
      <c r="F15" s="281">
        <v>4.0</v>
      </c>
      <c r="G15" s="281">
        <f t="shared" si="2"/>
        <v>13</v>
      </c>
      <c r="H15" s="1">
        <f t="shared" si="3"/>
        <v>0.5</v>
      </c>
      <c r="I15" s="1">
        <f t="shared" si="4"/>
        <v>1.1</v>
      </c>
      <c r="J15" s="1">
        <f t="shared" si="5"/>
        <v>1</v>
      </c>
      <c r="K15" s="1">
        <f t="shared" si="6"/>
        <v>4.4</v>
      </c>
      <c r="L15" s="281"/>
      <c r="M15" s="281"/>
      <c r="N15" s="1">
        <f>IF(B15="",0,IF(AND(COUNTIF($B$8:B15,B15)=1,COUNTIF('Picking - Juan Chach Gomez'!$B$8:$B$177,B15)=0),1,0))</f>
        <v>0</v>
      </c>
      <c r="O15" s="196">
        <v>0.00951388888888889</v>
      </c>
    </row>
    <row r="16">
      <c r="A16" s="291">
        <v>46267.0</v>
      </c>
      <c r="B16" s="1">
        <f t="shared" si="1"/>
        <v>46267</v>
      </c>
      <c r="C16" s="281" t="s">
        <v>841</v>
      </c>
      <c r="D16" s="281" t="s">
        <v>2461</v>
      </c>
      <c r="E16" s="281">
        <v>5.0</v>
      </c>
      <c r="F16" s="281">
        <v>12.0</v>
      </c>
      <c r="G16" s="281">
        <f t="shared" si="2"/>
        <v>15</v>
      </c>
      <c r="H16" s="1">
        <f t="shared" si="3"/>
        <v>0.4166666667</v>
      </c>
      <c r="I16" s="1">
        <f t="shared" si="4"/>
        <v>1.1</v>
      </c>
      <c r="J16" s="1">
        <f t="shared" si="5"/>
        <v>1</v>
      </c>
      <c r="K16" s="1">
        <f t="shared" si="6"/>
        <v>13.2</v>
      </c>
      <c r="L16" s="281"/>
      <c r="M16" s="281"/>
      <c r="N16" s="1">
        <f>IF(B16="",0,IF(AND(COUNTIF($B$8:B16,B16)=1,COUNTIF('Picking - Juan Chach Gomez'!$B$8:$B$177,B16)=0),1,0))</f>
        <v>0</v>
      </c>
      <c r="O16" s="196">
        <v>0.01087962962962963</v>
      </c>
    </row>
    <row r="17">
      <c r="A17" s="291">
        <v>46267.0</v>
      </c>
      <c r="B17" s="1">
        <f t="shared" si="1"/>
        <v>46267</v>
      </c>
      <c r="C17" s="281" t="s">
        <v>841</v>
      </c>
      <c r="D17" s="281" t="s">
        <v>2462</v>
      </c>
      <c r="E17" s="281">
        <v>1.0</v>
      </c>
      <c r="F17" s="281">
        <v>37.0</v>
      </c>
      <c r="G17" s="281">
        <f t="shared" si="2"/>
        <v>39</v>
      </c>
      <c r="H17" s="1">
        <f t="shared" si="3"/>
        <v>0.02702702703</v>
      </c>
      <c r="I17" s="1">
        <f t="shared" si="4"/>
        <v>0.85</v>
      </c>
      <c r="J17" s="1">
        <f t="shared" si="5"/>
        <v>1</v>
      </c>
      <c r="K17" s="1">
        <f t="shared" si="6"/>
        <v>31.45</v>
      </c>
      <c r="L17" s="281"/>
      <c r="M17" s="281"/>
      <c r="N17" s="1">
        <f>IF(B17="",0,IF(AND(COUNTIF($B$8:B17,B17)=1,COUNTIF('Picking - Juan Chach Gomez'!$B$8:$B$177,B17)=0),1,0))</f>
        <v>0</v>
      </c>
      <c r="O17" s="196">
        <v>0.027314814814814816</v>
      </c>
    </row>
    <row r="18">
      <c r="A18" s="291">
        <v>46267.0</v>
      </c>
      <c r="B18" s="1">
        <f t="shared" si="1"/>
        <v>46267</v>
      </c>
      <c r="C18" s="281" t="s">
        <v>841</v>
      </c>
      <c r="D18" s="281" t="s">
        <v>2463</v>
      </c>
      <c r="E18" s="281">
        <v>6.0</v>
      </c>
      <c r="F18" s="281">
        <v>25.0</v>
      </c>
      <c r="G18" s="281">
        <f t="shared" si="2"/>
        <v>40</v>
      </c>
      <c r="H18" s="1">
        <f t="shared" si="3"/>
        <v>0.24</v>
      </c>
      <c r="I18" s="1">
        <f t="shared" si="4"/>
        <v>1.1</v>
      </c>
      <c r="J18" s="1">
        <f t="shared" si="5"/>
        <v>1</v>
      </c>
      <c r="K18" s="1">
        <f t="shared" si="6"/>
        <v>27.5</v>
      </c>
      <c r="L18" s="281"/>
      <c r="M18" s="281"/>
      <c r="N18" s="1">
        <f>IF(B18="",0,IF(AND(COUNTIF($B$8:B18,B18)=1,COUNTIF('Picking - Juan Chach Gomez'!$B$8:$B$177,B18)=0),1,0))</f>
        <v>0</v>
      </c>
      <c r="O18" s="196">
        <v>0.028310185185185185</v>
      </c>
    </row>
    <row r="19">
      <c r="A19" s="291">
        <v>46267.0</v>
      </c>
      <c r="B19" s="1">
        <f t="shared" si="1"/>
        <v>46267</v>
      </c>
      <c r="C19" s="281" t="s">
        <v>841</v>
      </c>
      <c r="D19" s="281" t="s">
        <v>2464</v>
      </c>
      <c r="E19" s="281">
        <v>4.0</v>
      </c>
      <c r="F19" s="281">
        <v>21.0</v>
      </c>
      <c r="G19" s="281">
        <f t="shared" si="2"/>
        <v>46</v>
      </c>
      <c r="H19" s="1">
        <f t="shared" si="3"/>
        <v>0.1904761905</v>
      </c>
      <c r="I19" s="1">
        <f t="shared" si="4"/>
        <v>1.05</v>
      </c>
      <c r="J19" s="1">
        <f t="shared" si="5"/>
        <v>1</v>
      </c>
      <c r="K19" s="1">
        <f t="shared" si="6"/>
        <v>22.05</v>
      </c>
      <c r="L19" s="281"/>
      <c r="M19" s="281"/>
      <c r="N19" s="1">
        <f>IF(B19="",0,IF(AND(COUNTIF($B$8:B19,B19)=1,COUNTIF('Picking - Juan Chach Gomez'!$B$8:$B$177,B19)=0),1,0))</f>
        <v>0</v>
      </c>
      <c r="O19" s="196">
        <v>0.03232638888888889</v>
      </c>
    </row>
    <row r="20">
      <c r="A20" s="291">
        <v>46267.0</v>
      </c>
      <c r="B20" s="1">
        <f t="shared" si="1"/>
        <v>46267</v>
      </c>
      <c r="C20" s="281" t="s">
        <v>841</v>
      </c>
      <c r="D20" s="281" t="s">
        <v>2465</v>
      </c>
      <c r="E20" s="281">
        <v>12.0</v>
      </c>
      <c r="F20" s="281">
        <v>40.0</v>
      </c>
      <c r="G20" s="281">
        <f t="shared" si="2"/>
        <v>54</v>
      </c>
      <c r="H20" s="1">
        <f t="shared" si="3"/>
        <v>0.3</v>
      </c>
      <c r="I20" s="1">
        <f t="shared" si="4"/>
        <v>1.1</v>
      </c>
      <c r="J20" s="1">
        <f t="shared" si="5"/>
        <v>1</v>
      </c>
      <c r="K20" s="1">
        <f t="shared" si="6"/>
        <v>44</v>
      </c>
      <c r="L20" s="281"/>
      <c r="M20" s="281"/>
      <c r="N20" s="1">
        <f>IF(B20="",0,IF(AND(COUNTIF($B$8:B20,B20)=1,COUNTIF('Picking - Juan Chach Gomez'!$B$8:$B$177,B20)=0),1,0))</f>
        <v>0</v>
      </c>
      <c r="O20" s="196">
        <v>0.037766203703703705</v>
      </c>
    </row>
    <row r="21" ht="15.75" customHeight="1">
      <c r="A21" s="291">
        <v>46268.0</v>
      </c>
      <c r="B21" s="1">
        <f t="shared" si="1"/>
        <v>46268</v>
      </c>
      <c r="C21" s="281" t="s">
        <v>841</v>
      </c>
      <c r="D21" s="281" t="s">
        <v>1096</v>
      </c>
      <c r="E21" s="281">
        <v>1.0</v>
      </c>
      <c r="F21" s="281">
        <v>4.0</v>
      </c>
      <c r="G21" s="281">
        <f t="shared" si="2"/>
        <v>4</v>
      </c>
      <c r="H21" s="1">
        <f t="shared" si="3"/>
        <v>0.25</v>
      </c>
      <c r="I21" s="1">
        <f t="shared" si="4"/>
        <v>1.1</v>
      </c>
      <c r="J21" s="1">
        <f t="shared" si="5"/>
        <v>1</v>
      </c>
      <c r="K21" s="1">
        <f t="shared" si="6"/>
        <v>4.4</v>
      </c>
      <c r="L21" s="281"/>
      <c r="M21" s="281"/>
      <c r="N21" s="1">
        <f>IF(B21="",0,IF(AND(COUNTIF($B$8:B21,B21)=1,COUNTIF('Picking - Juan Chach Gomez'!$B$8:$B$177,B21)=0),1,0))</f>
        <v>0</v>
      </c>
      <c r="O21" s="196">
        <v>0.0028587962962962963</v>
      </c>
    </row>
    <row r="22" ht="15.75" customHeight="1">
      <c r="A22" s="291">
        <v>46268.0</v>
      </c>
      <c r="B22" s="1">
        <f t="shared" si="1"/>
        <v>46268</v>
      </c>
      <c r="C22" s="281" t="s">
        <v>841</v>
      </c>
      <c r="D22" s="281" t="s">
        <v>2466</v>
      </c>
      <c r="E22" s="281">
        <v>8.0</v>
      </c>
      <c r="F22" s="281">
        <v>19.0</v>
      </c>
      <c r="G22" s="281">
        <f t="shared" si="2"/>
        <v>22</v>
      </c>
      <c r="H22" s="1">
        <f t="shared" si="3"/>
        <v>0.4210526316</v>
      </c>
      <c r="I22" s="1">
        <f t="shared" si="4"/>
        <v>1.1</v>
      </c>
      <c r="J22" s="1">
        <f t="shared" si="5"/>
        <v>1</v>
      </c>
      <c r="K22" s="1">
        <f t="shared" si="6"/>
        <v>20.9</v>
      </c>
      <c r="L22" s="281"/>
      <c r="M22" s="281"/>
      <c r="N22" s="1">
        <f>IF(B22="",0,IF(AND(COUNTIF($B$8:B22,B22)=1,COUNTIF('Picking - Juan Chach Gomez'!$B$8:$B$177,B22)=0),1,0))</f>
        <v>0</v>
      </c>
      <c r="O22" s="196">
        <v>0.015393518518518518</v>
      </c>
    </row>
    <row r="23" ht="15.75" customHeight="1">
      <c r="A23" s="291">
        <v>46268.0</v>
      </c>
      <c r="B23" s="1">
        <f t="shared" si="1"/>
        <v>46268</v>
      </c>
      <c r="C23" s="281" t="s">
        <v>841</v>
      </c>
      <c r="D23" s="281" t="s">
        <v>2467</v>
      </c>
      <c r="E23" s="281">
        <v>6.0</v>
      </c>
      <c r="F23" s="281">
        <v>20.0</v>
      </c>
      <c r="G23" s="281">
        <f t="shared" si="2"/>
        <v>23</v>
      </c>
      <c r="H23" s="1">
        <f t="shared" si="3"/>
        <v>0.3</v>
      </c>
      <c r="I23" s="1">
        <f t="shared" si="4"/>
        <v>1.1</v>
      </c>
      <c r="J23" s="1">
        <f t="shared" si="5"/>
        <v>1</v>
      </c>
      <c r="K23" s="1">
        <f t="shared" si="6"/>
        <v>22</v>
      </c>
      <c r="L23" s="281"/>
      <c r="M23" s="281"/>
      <c r="N23" s="1">
        <f>IF(B23="",0,IF(AND(COUNTIF($B$8:B23,B23)=1,COUNTIF('Picking - Juan Chach Gomez'!$B$8:$B$177,B23)=0),1,0))</f>
        <v>0</v>
      </c>
      <c r="O23" s="196">
        <v>0.016493055555555556</v>
      </c>
    </row>
    <row r="24" ht="15.75" customHeight="1">
      <c r="A24" s="291">
        <v>46268.0</v>
      </c>
      <c r="B24" s="1">
        <f t="shared" si="1"/>
        <v>46268</v>
      </c>
      <c r="C24" s="281" t="s">
        <v>841</v>
      </c>
      <c r="D24" s="281" t="s">
        <v>2468</v>
      </c>
      <c r="E24" s="281">
        <v>8.0</v>
      </c>
      <c r="F24" s="281">
        <v>41.0</v>
      </c>
      <c r="G24" s="281">
        <f t="shared" si="2"/>
        <v>49</v>
      </c>
      <c r="H24" s="1">
        <f t="shared" si="3"/>
        <v>0.1951219512</v>
      </c>
      <c r="I24" s="1">
        <f t="shared" si="4"/>
        <v>1.05</v>
      </c>
      <c r="J24" s="1">
        <f t="shared" si="5"/>
        <v>1</v>
      </c>
      <c r="K24" s="1">
        <f t="shared" si="6"/>
        <v>43.05</v>
      </c>
      <c r="L24" s="281"/>
      <c r="M24" s="281"/>
      <c r="N24" s="1">
        <f>IF(B24="",0,IF(AND(COUNTIF($B$8:B24,B24)=1,COUNTIF('Picking - Juan Chach Gomez'!$B$8:$B$177,B24)=0),1,0))</f>
        <v>0</v>
      </c>
      <c r="O24" s="196">
        <v>0.034409722222222223</v>
      </c>
    </row>
    <row r="25" ht="15.75" customHeight="1">
      <c r="A25" s="291">
        <v>46269.0</v>
      </c>
      <c r="B25" s="1">
        <f t="shared" si="1"/>
        <v>46269</v>
      </c>
      <c r="C25" s="281" t="s">
        <v>841</v>
      </c>
      <c r="D25" s="281" t="s">
        <v>1102</v>
      </c>
      <c r="E25" s="281">
        <v>2.0</v>
      </c>
      <c r="F25" s="281">
        <v>2.0</v>
      </c>
      <c r="G25" s="281">
        <f t="shared" si="2"/>
        <v>1</v>
      </c>
      <c r="H25" s="1">
        <f t="shared" si="3"/>
        <v>1</v>
      </c>
      <c r="I25" s="1">
        <f t="shared" si="4"/>
        <v>1.1</v>
      </c>
      <c r="J25" s="1">
        <f t="shared" si="5"/>
        <v>1</v>
      </c>
      <c r="K25" s="1">
        <f t="shared" si="6"/>
        <v>2.2</v>
      </c>
      <c r="L25" s="281"/>
      <c r="M25" s="281"/>
      <c r="N25" s="1">
        <f>IF(B25="",0,IF(AND(COUNTIF($B$8:B25,B25)=1,COUNTIF('Picking - Juan Chach Gomez'!$B$8:$B$177,B25)=0),1,0))</f>
        <v>0</v>
      </c>
      <c r="O25" s="196">
        <v>8.217592592592593E-4</v>
      </c>
    </row>
    <row r="26" ht="15.75" customHeight="1">
      <c r="A26" s="291">
        <v>46269.0</v>
      </c>
      <c r="B26" s="1">
        <f t="shared" si="1"/>
        <v>46269</v>
      </c>
      <c r="C26" s="281" t="s">
        <v>841</v>
      </c>
      <c r="D26" s="281" t="s">
        <v>1595</v>
      </c>
      <c r="E26" s="281">
        <v>1.0</v>
      </c>
      <c r="F26" s="281">
        <v>1.0</v>
      </c>
      <c r="G26" s="281">
        <f t="shared" si="2"/>
        <v>1</v>
      </c>
      <c r="H26" s="1">
        <f t="shared" si="3"/>
        <v>1</v>
      </c>
      <c r="I26" s="1">
        <f t="shared" si="4"/>
        <v>1.1</v>
      </c>
      <c r="J26" s="1">
        <f t="shared" si="5"/>
        <v>1</v>
      </c>
      <c r="K26" s="1">
        <f t="shared" si="6"/>
        <v>1.1</v>
      </c>
      <c r="L26" s="281"/>
      <c r="M26" s="281"/>
      <c r="N26" s="1">
        <f>IF(B26="",0,IF(AND(COUNTIF($B$8:B26,B26)=1,COUNTIF('Picking - Juan Chach Gomez'!$B$8:$B$177,B26)=0),1,0))</f>
        <v>0</v>
      </c>
      <c r="O26" s="196">
        <v>0.0011689814814814816</v>
      </c>
    </row>
    <row r="27" ht="15.75" customHeight="1">
      <c r="A27" s="291">
        <v>46269.0</v>
      </c>
      <c r="B27" s="1">
        <f t="shared" si="1"/>
        <v>46269</v>
      </c>
      <c r="C27" s="281" t="s">
        <v>841</v>
      </c>
      <c r="D27" s="281" t="s">
        <v>1886</v>
      </c>
      <c r="E27" s="281">
        <v>1.0</v>
      </c>
      <c r="F27" s="281">
        <v>4.0</v>
      </c>
      <c r="G27" s="281">
        <f t="shared" si="2"/>
        <v>5</v>
      </c>
      <c r="H27" s="1">
        <f t="shared" si="3"/>
        <v>0.25</v>
      </c>
      <c r="I27" s="1">
        <f t="shared" si="4"/>
        <v>1.1</v>
      </c>
      <c r="J27" s="1">
        <f t="shared" si="5"/>
        <v>1</v>
      </c>
      <c r="K27" s="1">
        <f t="shared" si="6"/>
        <v>4.4</v>
      </c>
      <c r="L27" s="281"/>
      <c r="M27" s="281"/>
      <c r="N27" s="1">
        <f>IF(B27="",0,IF(AND(COUNTIF($B$8:B27,B27)=1,COUNTIF('Picking - Juan Chach Gomez'!$B$8:$B$177,B27)=0),1,0))</f>
        <v>0</v>
      </c>
      <c r="O27" s="196">
        <v>0.004085648148148148</v>
      </c>
    </row>
    <row r="28" ht="15.75" customHeight="1">
      <c r="A28" s="291">
        <v>46269.0</v>
      </c>
      <c r="B28" s="1">
        <f t="shared" si="1"/>
        <v>46269</v>
      </c>
      <c r="C28" s="281" t="s">
        <v>841</v>
      </c>
      <c r="D28" s="281" t="s">
        <v>2469</v>
      </c>
      <c r="E28" s="281">
        <v>4.0</v>
      </c>
      <c r="F28" s="281">
        <v>17.0</v>
      </c>
      <c r="G28" s="281">
        <f t="shared" si="2"/>
        <v>17</v>
      </c>
      <c r="H28" s="1">
        <f t="shared" si="3"/>
        <v>0.2352941176</v>
      </c>
      <c r="I28" s="1">
        <f t="shared" si="4"/>
        <v>1.1</v>
      </c>
      <c r="J28" s="1">
        <f t="shared" si="5"/>
        <v>1</v>
      </c>
      <c r="K28" s="1">
        <f t="shared" si="6"/>
        <v>18.7</v>
      </c>
      <c r="L28" s="281"/>
      <c r="M28" s="281"/>
      <c r="N28" s="1">
        <f>IF(B28="",0,IF(AND(COUNTIF($B$8:B28,B28)=1,COUNTIF('Picking - Juan Chach Gomez'!$B$8:$B$177,B28)=0),1,0))</f>
        <v>0</v>
      </c>
      <c r="O28" s="196">
        <v>0.012395833333333333</v>
      </c>
    </row>
    <row r="29" ht="15.75" customHeight="1">
      <c r="A29" s="291">
        <v>46269.0</v>
      </c>
      <c r="B29" s="1">
        <f t="shared" si="1"/>
        <v>46269</v>
      </c>
      <c r="C29" s="281" t="s">
        <v>841</v>
      </c>
      <c r="D29" s="281" t="s">
        <v>2470</v>
      </c>
      <c r="E29" s="281">
        <v>1.0</v>
      </c>
      <c r="F29" s="281">
        <v>32.0</v>
      </c>
      <c r="G29" s="281">
        <f t="shared" si="2"/>
        <v>35</v>
      </c>
      <c r="H29" s="1">
        <f t="shared" si="3"/>
        <v>0.03125</v>
      </c>
      <c r="I29" s="1">
        <f t="shared" si="4"/>
        <v>0.85</v>
      </c>
      <c r="J29" s="1">
        <f t="shared" si="5"/>
        <v>1</v>
      </c>
      <c r="K29" s="1">
        <f t="shared" si="6"/>
        <v>27.2</v>
      </c>
      <c r="L29" s="281"/>
      <c r="M29" s="281"/>
      <c r="N29" s="1">
        <f>IF(B29="",0,IF(AND(COUNTIF($B$8:B29,B29)=1,COUNTIF('Picking - Juan Chach Gomez'!$B$8:$B$177,B29)=0),1,0))</f>
        <v>0</v>
      </c>
      <c r="O29" s="196">
        <v>0.024953703703703704</v>
      </c>
    </row>
    <row r="30" ht="15.75" customHeight="1">
      <c r="A30" s="291">
        <v>46269.0</v>
      </c>
      <c r="B30" s="1">
        <f t="shared" si="1"/>
        <v>46269</v>
      </c>
      <c r="C30" s="281" t="s">
        <v>841</v>
      </c>
      <c r="D30" s="281" t="s">
        <v>2471</v>
      </c>
      <c r="E30" s="281">
        <v>7.0</v>
      </c>
      <c r="F30" s="281">
        <v>33.0</v>
      </c>
      <c r="G30" s="281">
        <f t="shared" si="2"/>
        <v>36</v>
      </c>
      <c r="H30" s="1">
        <f t="shared" si="3"/>
        <v>0.2121212121</v>
      </c>
      <c r="I30" s="1">
        <f t="shared" si="4"/>
        <v>1.1</v>
      </c>
      <c r="J30" s="1">
        <f t="shared" si="5"/>
        <v>1</v>
      </c>
      <c r="K30" s="1">
        <f t="shared" si="6"/>
        <v>36.3</v>
      </c>
      <c r="L30" s="281"/>
      <c r="M30" s="281"/>
      <c r="N30" s="1">
        <f>IF(B30="",0,IF(AND(COUNTIF($B$8:B30,B30)=1,COUNTIF('Picking - Juan Chach Gomez'!$B$8:$B$177,B30)=0),1,0))</f>
        <v>0</v>
      </c>
      <c r="O30" s="196">
        <v>0.02519675925925926</v>
      </c>
    </row>
    <row r="31" ht="15.75" customHeight="1">
      <c r="A31" s="291">
        <v>46269.0</v>
      </c>
      <c r="B31" s="1">
        <f t="shared" si="1"/>
        <v>46269</v>
      </c>
      <c r="C31" s="281" t="s">
        <v>841</v>
      </c>
      <c r="D31" s="281" t="s">
        <v>2472</v>
      </c>
      <c r="E31" s="281">
        <v>5.0</v>
      </c>
      <c r="F31" s="281">
        <v>33.0</v>
      </c>
      <c r="G31" s="281">
        <f t="shared" si="2"/>
        <v>87</v>
      </c>
      <c r="H31" s="1">
        <f t="shared" si="3"/>
        <v>0.1515151515</v>
      </c>
      <c r="I31" s="1">
        <f t="shared" si="4"/>
        <v>1.05</v>
      </c>
      <c r="J31" s="1">
        <f t="shared" si="5"/>
        <v>1</v>
      </c>
      <c r="K31" s="1">
        <f t="shared" si="6"/>
        <v>34.65</v>
      </c>
      <c r="L31" s="281"/>
      <c r="M31" s="281"/>
      <c r="N31" s="1">
        <f>IF(B31="",0,IF(AND(COUNTIF($B$8:B31,B31)=1,COUNTIF('Picking - Juan Chach Gomez'!$B$8:$B$177,B31)=0),1,0))</f>
        <v>0</v>
      </c>
      <c r="O31" s="196">
        <v>0.060821759259259256</v>
      </c>
    </row>
    <row r="32" ht="15.75" customHeight="1">
      <c r="A32" s="291">
        <v>46271.0</v>
      </c>
      <c r="B32" s="1">
        <f t="shared" si="1"/>
        <v>46271</v>
      </c>
      <c r="C32" s="281" t="s">
        <v>841</v>
      </c>
      <c r="D32" s="281" t="s">
        <v>2473</v>
      </c>
      <c r="E32" s="281">
        <v>8.0</v>
      </c>
      <c r="F32" s="281">
        <v>18.0</v>
      </c>
      <c r="G32" s="281">
        <f t="shared" si="2"/>
        <v>38</v>
      </c>
      <c r="H32" s="1">
        <f t="shared" si="3"/>
        <v>0.4444444444</v>
      </c>
      <c r="I32" s="1">
        <f t="shared" si="4"/>
        <v>1.1</v>
      </c>
      <c r="J32" s="1">
        <f t="shared" si="5"/>
        <v>1</v>
      </c>
      <c r="K32" s="1">
        <f t="shared" si="6"/>
        <v>19.8</v>
      </c>
      <c r="L32" s="281"/>
      <c r="M32" s="281"/>
      <c r="N32" s="1">
        <f>IF(B32="",0,IF(AND(COUNTIF($B$8:B32,B32)=1,COUNTIF('Picking - Juan Chach Gomez'!$B$8:$B$177,B32)=0),1,0))</f>
        <v>0</v>
      </c>
      <c r="O32" s="196">
        <v>0.027037037037037037</v>
      </c>
    </row>
    <row r="33" ht="15.75" customHeight="1">
      <c r="A33" s="291">
        <v>46271.0</v>
      </c>
      <c r="B33" s="1">
        <f t="shared" si="1"/>
        <v>46271</v>
      </c>
      <c r="C33" s="281" t="s">
        <v>841</v>
      </c>
      <c r="D33" s="281" t="s">
        <v>2474</v>
      </c>
      <c r="E33" s="281">
        <v>19.0</v>
      </c>
      <c r="F33" s="281">
        <v>45.0</v>
      </c>
      <c r="G33" s="281">
        <f t="shared" si="2"/>
        <v>42</v>
      </c>
      <c r="H33" s="1">
        <f t="shared" si="3"/>
        <v>0.4222222222</v>
      </c>
      <c r="I33" s="1">
        <f t="shared" si="4"/>
        <v>1.1</v>
      </c>
      <c r="J33" s="1">
        <f t="shared" si="5"/>
        <v>1</v>
      </c>
      <c r="K33" s="1">
        <f t="shared" si="6"/>
        <v>49.5</v>
      </c>
      <c r="L33" s="281"/>
      <c r="M33" s="281"/>
      <c r="N33" s="1">
        <f>IF(B33="",0,IF(AND(COUNTIF($B$8:B33,B33)=1,COUNTIF('Picking - Juan Chach Gomez'!$B$8:$B$177,B33)=0),1,0))</f>
        <v>0</v>
      </c>
      <c r="O33" s="196">
        <v>0.02960648148148148</v>
      </c>
    </row>
    <row r="34" ht="15.75" customHeight="1">
      <c r="A34" s="291">
        <v>46271.0</v>
      </c>
      <c r="B34" s="1">
        <f t="shared" si="1"/>
        <v>46271</v>
      </c>
      <c r="C34" s="281" t="s">
        <v>841</v>
      </c>
      <c r="D34" s="281" t="s">
        <v>2475</v>
      </c>
      <c r="E34" s="281">
        <v>16.0</v>
      </c>
      <c r="F34" s="281">
        <v>42.0</v>
      </c>
      <c r="G34" s="281">
        <f t="shared" si="2"/>
        <v>74</v>
      </c>
      <c r="H34" s="1">
        <f t="shared" si="3"/>
        <v>0.380952381</v>
      </c>
      <c r="I34" s="1">
        <f t="shared" si="4"/>
        <v>1.1</v>
      </c>
      <c r="J34" s="1">
        <f t="shared" si="5"/>
        <v>1</v>
      </c>
      <c r="K34" s="1">
        <f t="shared" si="6"/>
        <v>46.2</v>
      </c>
      <c r="L34" s="281"/>
      <c r="M34" s="281"/>
      <c r="N34" s="1">
        <f>IF(B34="",0,IF(AND(COUNTIF($B$8:B34,B34)=1,COUNTIF('Picking - Juan Chach Gomez'!$B$8:$B$177,B34)=0),1,0))</f>
        <v>0</v>
      </c>
      <c r="O34" s="196">
        <v>0.05206018518518519</v>
      </c>
    </row>
    <row r="35" ht="15.75" customHeight="1">
      <c r="A35" s="291">
        <v>46273.0</v>
      </c>
      <c r="B35" s="1">
        <f t="shared" si="1"/>
        <v>46273</v>
      </c>
      <c r="C35" s="281" t="s">
        <v>841</v>
      </c>
      <c r="D35" s="281" t="s">
        <v>2476</v>
      </c>
      <c r="E35" s="281">
        <v>4.0</v>
      </c>
      <c r="F35" s="281">
        <v>23.0</v>
      </c>
      <c r="G35" s="281">
        <f t="shared" si="2"/>
        <v>34</v>
      </c>
      <c r="H35" s="1">
        <f t="shared" si="3"/>
        <v>0.1739130435</v>
      </c>
      <c r="I35" s="1">
        <f t="shared" si="4"/>
        <v>1.05</v>
      </c>
      <c r="J35" s="1">
        <f t="shared" si="5"/>
        <v>1</v>
      </c>
      <c r="K35" s="1">
        <f t="shared" si="6"/>
        <v>24.15</v>
      </c>
      <c r="L35" s="281"/>
      <c r="M35" s="281"/>
      <c r="N35" s="1">
        <f>IF(B35="",0,IF(AND(COUNTIF($B$8:B35,B35)=1,COUNTIF('Picking - Juan Chach Gomez'!$B$8:$B$177,B35)=0),1,0))</f>
        <v>0</v>
      </c>
      <c r="O35" s="196">
        <v>0.02375</v>
      </c>
    </row>
    <row r="36" ht="15.75" customHeight="1">
      <c r="A36" s="291">
        <v>46273.0</v>
      </c>
      <c r="B36" s="1">
        <f t="shared" si="1"/>
        <v>46273</v>
      </c>
      <c r="C36" s="281" t="s">
        <v>841</v>
      </c>
      <c r="D36" s="281" t="s">
        <v>2477</v>
      </c>
      <c r="E36" s="281">
        <v>3.0</v>
      </c>
      <c r="F36" s="281">
        <v>67.0</v>
      </c>
      <c r="G36" s="281">
        <f t="shared" si="2"/>
        <v>43</v>
      </c>
      <c r="H36" s="1">
        <f t="shared" si="3"/>
        <v>0.0447761194</v>
      </c>
      <c r="I36" s="1">
        <f t="shared" si="4"/>
        <v>0.85</v>
      </c>
      <c r="J36" s="1">
        <f t="shared" si="5"/>
        <v>1</v>
      </c>
      <c r="K36" s="1">
        <f t="shared" si="6"/>
        <v>56.95</v>
      </c>
      <c r="L36" s="281"/>
      <c r="M36" s="281"/>
      <c r="N36" s="1">
        <f>IF(B36="",0,IF(AND(COUNTIF($B$8:B36,B36)=1,COUNTIF('Picking - Juan Chach Gomez'!$B$8:$B$177,B36)=0),1,0))</f>
        <v>0</v>
      </c>
      <c r="O36" s="196">
        <v>0.03048611111111111</v>
      </c>
    </row>
    <row r="37" ht="15.75" customHeight="1">
      <c r="A37" s="291">
        <v>46273.0</v>
      </c>
      <c r="B37" s="1">
        <f t="shared" si="1"/>
        <v>46273</v>
      </c>
      <c r="C37" s="281" t="s">
        <v>841</v>
      </c>
      <c r="D37" s="281" t="s">
        <v>1107</v>
      </c>
      <c r="E37" s="281">
        <v>5.0</v>
      </c>
      <c r="F37" s="281">
        <v>15.0</v>
      </c>
      <c r="G37" s="281">
        <f t="shared" si="2"/>
        <v>44</v>
      </c>
      <c r="H37" s="1">
        <f t="shared" si="3"/>
        <v>0.3333333333</v>
      </c>
      <c r="I37" s="1">
        <f t="shared" si="4"/>
        <v>1.1</v>
      </c>
      <c r="J37" s="1">
        <f t="shared" si="5"/>
        <v>1</v>
      </c>
      <c r="K37" s="1">
        <f t="shared" si="6"/>
        <v>16.5</v>
      </c>
      <c r="L37" s="281"/>
      <c r="M37" s="281"/>
      <c r="N37" s="1">
        <f>IF(B37="",0,IF(AND(COUNTIF($B$8:B37,B37)=1,COUNTIF('Picking - Juan Chach Gomez'!$B$8:$B$177,B37)=0),1,0))</f>
        <v>0</v>
      </c>
      <c r="O37" s="196">
        <v>0.03082175925925926</v>
      </c>
    </row>
    <row r="38" ht="15.75" customHeight="1">
      <c r="A38" s="291">
        <v>46273.0</v>
      </c>
      <c r="B38" s="1">
        <f t="shared" si="1"/>
        <v>46273</v>
      </c>
      <c r="C38" s="281" t="s">
        <v>841</v>
      </c>
      <c r="D38" s="281" t="s">
        <v>2478</v>
      </c>
      <c r="E38" s="281">
        <v>10.0</v>
      </c>
      <c r="F38" s="281">
        <v>34.0</v>
      </c>
      <c r="G38" s="281">
        <f t="shared" si="2"/>
        <v>54</v>
      </c>
      <c r="H38" s="1">
        <f t="shared" si="3"/>
        <v>0.2941176471</v>
      </c>
      <c r="I38" s="1">
        <f t="shared" si="4"/>
        <v>1.1</v>
      </c>
      <c r="J38" s="1">
        <f t="shared" si="5"/>
        <v>1</v>
      </c>
      <c r="K38" s="1">
        <f t="shared" si="6"/>
        <v>37.4</v>
      </c>
      <c r="L38" s="281"/>
      <c r="M38" s="281"/>
      <c r="N38" s="1">
        <f>IF(B38="",0,IF(AND(COUNTIF($B$8:B38,B38)=1,COUNTIF('Picking - Juan Chach Gomez'!$B$8:$B$177,B38)=0),1,0))</f>
        <v>0</v>
      </c>
      <c r="O38" s="196">
        <v>0.03817129629629629</v>
      </c>
    </row>
    <row r="39" ht="15.75" customHeight="1">
      <c r="A39" s="291">
        <v>46274.0</v>
      </c>
      <c r="B39" s="1">
        <f t="shared" si="1"/>
        <v>46274</v>
      </c>
      <c r="C39" s="281" t="s">
        <v>841</v>
      </c>
      <c r="D39" s="281" t="s">
        <v>1109</v>
      </c>
      <c r="E39" s="281">
        <v>1.0</v>
      </c>
      <c r="F39" s="281">
        <v>5.0</v>
      </c>
      <c r="G39" s="281">
        <f t="shared" si="2"/>
        <v>4</v>
      </c>
      <c r="H39" s="1">
        <f t="shared" si="3"/>
        <v>0.2</v>
      </c>
      <c r="I39" s="1">
        <f t="shared" si="4"/>
        <v>1.1</v>
      </c>
      <c r="J39" s="1">
        <f t="shared" si="5"/>
        <v>1</v>
      </c>
      <c r="K39" s="1">
        <f t="shared" si="6"/>
        <v>5.5</v>
      </c>
      <c r="L39" s="281"/>
      <c r="M39" s="281"/>
      <c r="N39" s="1">
        <f>IF(B39="",0,IF(AND(COUNTIF($B$8:B39,B39)=1,COUNTIF('Picking - Juan Chach Gomez'!$B$8:$B$177,B39)=0),1,0))</f>
        <v>0</v>
      </c>
      <c r="O39" s="196">
        <v>0.0032060185185185186</v>
      </c>
    </row>
    <row r="40" ht="15.75" customHeight="1">
      <c r="A40" s="291">
        <v>46274.0</v>
      </c>
      <c r="B40" s="1">
        <f t="shared" si="1"/>
        <v>46274</v>
      </c>
      <c r="C40" s="281" t="s">
        <v>841</v>
      </c>
      <c r="D40" s="281" t="s">
        <v>2479</v>
      </c>
      <c r="E40" s="281">
        <v>2.0</v>
      </c>
      <c r="F40" s="281">
        <v>8.0</v>
      </c>
      <c r="G40" s="281">
        <f t="shared" si="2"/>
        <v>9</v>
      </c>
      <c r="H40" s="1">
        <f t="shared" si="3"/>
        <v>0.25</v>
      </c>
      <c r="I40" s="1">
        <f t="shared" si="4"/>
        <v>1.1</v>
      </c>
      <c r="J40" s="1">
        <f t="shared" si="5"/>
        <v>1</v>
      </c>
      <c r="K40" s="1">
        <f t="shared" si="6"/>
        <v>8.8</v>
      </c>
      <c r="L40" s="281"/>
      <c r="M40" s="281"/>
      <c r="N40" s="1">
        <f>IF(B40="",0,IF(AND(COUNTIF($B$8:B40,B40)=1,COUNTIF('Picking - Juan Chach Gomez'!$B$8:$B$177,B40)=0),1,0))</f>
        <v>0</v>
      </c>
      <c r="O40" s="196">
        <v>0.0069097222222222225</v>
      </c>
    </row>
    <row r="41" ht="15.75" customHeight="1">
      <c r="A41" s="291">
        <v>46274.0</v>
      </c>
      <c r="B41" s="1">
        <f t="shared" si="1"/>
        <v>46274</v>
      </c>
      <c r="C41" s="281" t="s">
        <v>841</v>
      </c>
      <c r="D41" s="281" t="s">
        <v>1697</v>
      </c>
      <c r="E41" s="281">
        <v>3.0</v>
      </c>
      <c r="F41" s="281">
        <v>11.0</v>
      </c>
      <c r="G41" s="281">
        <f t="shared" si="2"/>
        <v>10</v>
      </c>
      <c r="H41" s="1">
        <f t="shared" si="3"/>
        <v>0.2727272727</v>
      </c>
      <c r="I41" s="1">
        <f t="shared" si="4"/>
        <v>1.1</v>
      </c>
      <c r="J41" s="1">
        <f t="shared" si="5"/>
        <v>1</v>
      </c>
      <c r="K41" s="1">
        <f t="shared" si="6"/>
        <v>12.1</v>
      </c>
      <c r="L41" s="281"/>
      <c r="M41" s="281"/>
      <c r="N41" s="1">
        <f>IF(B41="",0,IF(AND(COUNTIF($B$8:B41,B41)=1,COUNTIF('Picking - Juan Chach Gomez'!$B$8:$B$177,B41)=0),1,0))</f>
        <v>0</v>
      </c>
      <c r="O41" s="196">
        <v>0.007476851851851852</v>
      </c>
    </row>
    <row r="42" ht="15.75" customHeight="1">
      <c r="A42" s="291">
        <v>46274.0</v>
      </c>
      <c r="B42" s="1">
        <f t="shared" si="1"/>
        <v>46274</v>
      </c>
      <c r="C42" s="281" t="s">
        <v>841</v>
      </c>
      <c r="D42" s="281" t="s">
        <v>1698</v>
      </c>
      <c r="E42" s="281">
        <v>1.0</v>
      </c>
      <c r="F42" s="281">
        <v>15.0</v>
      </c>
      <c r="G42" s="281">
        <f t="shared" si="2"/>
        <v>13</v>
      </c>
      <c r="H42" s="1">
        <f t="shared" si="3"/>
        <v>0.06666666667</v>
      </c>
      <c r="I42" s="1">
        <f t="shared" si="4"/>
        <v>0.95</v>
      </c>
      <c r="J42" s="1">
        <f t="shared" si="5"/>
        <v>1</v>
      </c>
      <c r="K42" s="1">
        <f t="shared" si="6"/>
        <v>14.25</v>
      </c>
      <c r="L42" s="281"/>
      <c r="M42" s="281"/>
      <c r="N42" s="1">
        <f>IF(B42="",0,IF(AND(COUNTIF($B$8:B42,B42)=1,COUNTIF('Picking - Juan Chach Gomez'!$B$8:$B$177,B42)=0),1,0))</f>
        <v>0</v>
      </c>
      <c r="O42" s="196">
        <v>0.009305555555555555</v>
      </c>
    </row>
    <row r="43" ht="15.75" customHeight="1">
      <c r="A43" s="291">
        <v>46274.0</v>
      </c>
      <c r="B43" s="1">
        <f t="shared" si="1"/>
        <v>46274</v>
      </c>
      <c r="C43" s="281" t="s">
        <v>841</v>
      </c>
      <c r="D43" s="281" t="s">
        <v>2264</v>
      </c>
      <c r="E43" s="281">
        <v>3.0</v>
      </c>
      <c r="F43" s="281">
        <v>8.0</v>
      </c>
      <c r="G43" s="281">
        <f t="shared" si="2"/>
        <v>23</v>
      </c>
      <c r="H43" s="1">
        <f t="shared" si="3"/>
        <v>0.375</v>
      </c>
      <c r="I43" s="1">
        <f t="shared" si="4"/>
        <v>1.1</v>
      </c>
      <c r="J43" s="1">
        <f t="shared" si="5"/>
        <v>1</v>
      </c>
      <c r="K43" s="1">
        <f t="shared" si="6"/>
        <v>8.8</v>
      </c>
      <c r="L43" s="281"/>
      <c r="M43" s="281"/>
      <c r="N43" s="1">
        <f>IF(B43="",0,IF(AND(COUNTIF($B$8:B43,B43)=1,COUNTIF('Picking - Juan Chach Gomez'!$B$8:$B$177,B43)=0),1,0))</f>
        <v>0</v>
      </c>
      <c r="O43" s="196">
        <v>0.016273148148148148</v>
      </c>
    </row>
    <row r="44" ht="15.75" customHeight="1">
      <c r="A44" s="291">
        <v>46274.0</v>
      </c>
      <c r="B44" s="1">
        <f t="shared" si="1"/>
        <v>46274</v>
      </c>
      <c r="C44" s="281" t="s">
        <v>841</v>
      </c>
      <c r="D44" s="281" t="s">
        <v>2480</v>
      </c>
      <c r="E44" s="281">
        <v>5.0</v>
      </c>
      <c r="F44" s="281">
        <v>27.0</v>
      </c>
      <c r="G44" s="281">
        <f t="shared" si="2"/>
        <v>24</v>
      </c>
      <c r="H44" s="1">
        <f t="shared" si="3"/>
        <v>0.1851851852</v>
      </c>
      <c r="I44" s="1">
        <f t="shared" si="4"/>
        <v>1.05</v>
      </c>
      <c r="J44" s="1">
        <f t="shared" si="5"/>
        <v>1</v>
      </c>
      <c r="K44" s="1">
        <f t="shared" si="6"/>
        <v>28.35</v>
      </c>
      <c r="L44" s="281"/>
      <c r="M44" s="281"/>
      <c r="N44" s="1">
        <f>IF(B44="",0,IF(AND(COUNTIF($B$8:B44,B44)=1,COUNTIF('Picking - Juan Chach Gomez'!$B$8:$B$177,B44)=0),1,0))</f>
        <v>0</v>
      </c>
      <c r="O44" s="196">
        <v>0.017152777777777777</v>
      </c>
    </row>
    <row r="45" ht="15.75" customHeight="1">
      <c r="A45" s="291">
        <v>46274.0</v>
      </c>
      <c r="B45" s="1">
        <f t="shared" si="1"/>
        <v>46274</v>
      </c>
      <c r="C45" s="281" t="s">
        <v>841</v>
      </c>
      <c r="D45" s="281" t="s">
        <v>2481</v>
      </c>
      <c r="E45" s="281">
        <v>3.0</v>
      </c>
      <c r="F45" s="281">
        <v>15.0</v>
      </c>
      <c r="G45" s="281">
        <f t="shared" si="2"/>
        <v>27</v>
      </c>
      <c r="H45" s="1">
        <f t="shared" si="3"/>
        <v>0.2</v>
      </c>
      <c r="I45" s="1">
        <f t="shared" si="4"/>
        <v>1.1</v>
      </c>
      <c r="J45" s="1">
        <f t="shared" si="5"/>
        <v>1</v>
      </c>
      <c r="K45" s="1">
        <f t="shared" si="6"/>
        <v>16.5</v>
      </c>
      <c r="L45" s="281"/>
      <c r="M45" s="281"/>
      <c r="N45" s="1">
        <f>IF(B45="",0,IF(AND(COUNTIF($B$8:B45,B45)=1,COUNTIF('Picking - Juan Chach Gomez'!$B$8:$B$177,B45)=0),1,0))</f>
        <v>0</v>
      </c>
      <c r="O45" s="196">
        <v>0.01884259259259259</v>
      </c>
    </row>
    <row r="46" ht="15.75" customHeight="1">
      <c r="A46" s="291">
        <v>46274.0</v>
      </c>
      <c r="B46" s="1">
        <f t="shared" si="1"/>
        <v>46274</v>
      </c>
      <c r="C46" s="281" t="s">
        <v>841</v>
      </c>
      <c r="D46" s="281" t="s">
        <v>2482</v>
      </c>
      <c r="E46" s="281">
        <v>12.0</v>
      </c>
      <c r="F46" s="281">
        <v>40.0</v>
      </c>
      <c r="G46" s="281">
        <f t="shared" si="2"/>
        <v>73</v>
      </c>
      <c r="H46" s="1">
        <f t="shared" si="3"/>
        <v>0.3</v>
      </c>
      <c r="I46" s="1">
        <f t="shared" si="4"/>
        <v>1.1</v>
      </c>
      <c r="J46" s="1">
        <f t="shared" si="5"/>
        <v>1</v>
      </c>
      <c r="K46" s="1">
        <f t="shared" si="6"/>
        <v>44</v>
      </c>
      <c r="L46" s="281"/>
      <c r="M46" s="281"/>
      <c r="N46" s="1">
        <f>IF(B46="",0,IF(AND(COUNTIF($B$8:B46,B46)=1,COUNTIF('Picking - Juan Chach Gomez'!$B$8:$B$177,B46)=0),1,0))</f>
        <v>0</v>
      </c>
      <c r="O46" s="196">
        <v>0.051111111111111114</v>
      </c>
    </row>
    <row r="47" ht="15.75" customHeight="1">
      <c r="A47" s="291">
        <v>46275.0</v>
      </c>
      <c r="B47" s="1">
        <f t="shared" si="1"/>
        <v>46275</v>
      </c>
      <c r="C47" s="281" t="s">
        <v>841</v>
      </c>
      <c r="D47" s="281" t="s">
        <v>2483</v>
      </c>
      <c r="E47" s="281">
        <v>2.0</v>
      </c>
      <c r="F47" s="281">
        <v>6.0</v>
      </c>
      <c r="G47" s="281">
        <f t="shared" si="2"/>
        <v>4</v>
      </c>
      <c r="H47" s="1">
        <f t="shared" si="3"/>
        <v>0.3333333333</v>
      </c>
      <c r="I47" s="1">
        <f t="shared" si="4"/>
        <v>1.1</v>
      </c>
      <c r="J47" s="1">
        <f t="shared" si="5"/>
        <v>1</v>
      </c>
      <c r="K47" s="1">
        <f t="shared" si="6"/>
        <v>6.6</v>
      </c>
      <c r="L47" s="281"/>
      <c r="M47" s="281"/>
      <c r="N47" s="1">
        <f>IF(B47="",0,IF(AND(COUNTIF($B$8:B47,B47)=1,COUNTIF('Picking - Juan Chach Gomez'!$B$8:$B$177,B47)=0),1,0))</f>
        <v>0</v>
      </c>
      <c r="O47" s="196">
        <v>0.0029976851851851853</v>
      </c>
    </row>
    <row r="48" ht="15.75" customHeight="1">
      <c r="A48" s="291">
        <v>46275.0</v>
      </c>
      <c r="B48" s="1">
        <f t="shared" si="1"/>
        <v>46275</v>
      </c>
      <c r="C48" s="281" t="s">
        <v>841</v>
      </c>
      <c r="D48" s="281" t="s">
        <v>2484</v>
      </c>
      <c r="E48" s="281">
        <v>1.0</v>
      </c>
      <c r="F48" s="281">
        <v>33.0</v>
      </c>
      <c r="G48" s="281">
        <f t="shared" si="2"/>
        <v>35</v>
      </c>
      <c r="H48" s="1">
        <f t="shared" si="3"/>
        <v>0.0303030303</v>
      </c>
      <c r="I48" s="1">
        <f t="shared" si="4"/>
        <v>0.85</v>
      </c>
      <c r="J48" s="1">
        <f t="shared" si="5"/>
        <v>1</v>
      </c>
      <c r="K48" s="1">
        <f t="shared" si="6"/>
        <v>28.05</v>
      </c>
      <c r="L48" s="281"/>
      <c r="M48" s="281"/>
      <c r="N48" s="1">
        <f>IF(B48="",0,IF(AND(COUNTIF($B$8:B48,B48)=1,COUNTIF('Picking - Juan Chach Gomez'!$B$8:$B$177,B48)=0),1,0))</f>
        <v>0</v>
      </c>
      <c r="O48" s="196">
        <v>0.024756944444444446</v>
      </c>
    </row>
    <row r="49" ht="15.75" customHeight="1">
      <c r="A49" s="291">
        <v>46275.0</v>
      </c>
      <c r="B49" s="1">
        <f t="shared" si="1"/>
        <v>46275</v>
      </c>
      <c r="C49" s="281" t="s">
        <v>841</v>
      </c>
      <c r="D49" s="281" t="s">
        <v>2485</v>
      </c>
      <c r="E49" s="281">
        <v>7.0</v>
      </c>
      <c r="F49" s="281">
        <v>38.0</v>
      </c>
      <c r="G49" s="281">
        <f t="shared" si="2"/>
        <v>38</v>
      </c>
      <c r="H49" s="1">
        <f t="shared" si="3"/>
        <v>0.1842105263</v>
      </c>
      <c r="I49" s="1">
        <f t="shared" si="4"/>
        <v>1.05</v>
      </c>
      <c r="J49" s="1">
        <f t="shared" si="5"/>
        <v>1</v>
      </c>
      <c r="K49" s="1">
        <f t="shared" si="6"/>
        <v>39.9</v>
      </c>
      <c r="L49" s="281"/>
      <c r="M49" s="281"/>
      <c r="N49" s="1">
        <f>IF(B49="",0,IF(AND(COUNTIF($B$8:B49,B49)=1,COUNTIF('Picking - Juan Chach Gomez'!$B$8:$B$177,B49)=0),1,0))</f>
        <v>0</v>
      </c>
      <c r="O49" s="196">
        <v>0.026574074074074073</v>
      </c>
    </row>
    <row r="50" ht="15.75" customHeight="1">
      <c r="A50" s="291">
        <v>46275.0</v>
      </c>
      <c r="B50" s="1">
        <f t="shared" si="1"/>
        <v>46275</v>
      </c>
      <c r="C50" s="281" t="s">
        <v>841</v>
      </c>
      <c r="D50" s="281" t="s">
        <v>2486</v>
      </c>
      <c r="E50" s="281">
        <v>8.0</v>
      </c>
      <c r="F50" s="281">
        <v>30.0</v>
      </c>
      <c r="G50" s="281">
        <f t="shared" si="2"/>
        <v>44</v>
      </c>
      <c r="H50" s="1">
        <f t="shared" si="3"/>
        <v>0.2666666667</v>
      </c>
      <c r="I50" s="1">
        <f t="shared" si="4"/>
        <v>1.1</v>
      </c>
      <c r="J50" s="1">
        <f t="shared" si="5"/>
        <v>1</v>
      </c>
      <c r="K50" s="1">
        <f t="shared" si="6"/>
        <v>33</v>
      </c>
      <c r="L50" s="281"/>
      <c r="M50" s="281"/>
      <c r="N50" s="1">
        <f>IF(B50="",0,IF(AND(COUNTIF($B$8:B50,B50)=1,COUNTIF('Picking - Juan Chach Gomez'!$B$8:$B$177,B50)=0),1,0))</f>
        <v>0</v>
      </c>
      <c r="O50" s="196">
        <v>0.030972222222222224</v>
      </c>
    </row>
    <row r="51" ht="15.75" customHeight="1">
      <c r="A51" s="291">
        <v>46275.0</v>
      </c>
      <c r="B51" s="1">
        <f t="shared" si="1"/>
        <v>46275</v>
      </c>
      <c r="C51" s="281" t="s">
        <v>841</v>
      </c>
      <c r="D51" s="281" t="s">
        <v>2487</v>
      </c>
      <c r="E51" s="281">
        <v>1.0</v>
      </c>
      <c r="F51" s="281">
        <v>37.0</v>
      </c>
      <c r="G51" s="281">
        <f t="shared" si="2"/>
        <v>48</v>
      </c>
      <c r="H51" s="1">
        <f t="shared" si="3"/>
        <v>0.02702702703</v>
      </c>
      <c r="I51" s="1">
        <f t="shared" si="4"/>
        <v>0.85</v>
      </c>
      <c r="J51" s="1">
        <f t="shared" si="5"/>
        <v>1</v>
      </c>
      <c r="K51" s="1">
        <f t="shared" si="6"/>
        <v>31.45</v>
      </c>
      <c r="L51" s="281"/>
      <c r="M51" s="281"/>
      <c r="N51" s="1">
        <f>IF(B51="",0,IF(AND(COUNTIF($B$8:B51,B51)=1,COUNTIF('Picking - Juan Chach Gomez'!$B$8:$B$177,B51)=0),1,0))</f>
        <v>0</v>
      </c>
      <c r="O51" s="196">
        <v>0.033680555555555554</v>
      </c>
    </row>
    <row r="52" ht="15.75" customHeight="1">
      <c r="A52" s="291">
        <v>46276.0</v>
      </c>
      <c r="B52" s="1">
        <f t="shared" si="1"/>
        <v>46276</v>
      </c>
      <c r="C52" s="281" t="s">
        <v>841</v>
      </c>
      <c r="D52" s="281" t="s">
        <v>2488</v>
      </c>
      <c r="E52" s="281">
        <v>5.0</v>
      </c>
      <c r="F52" s="281">
        <v>11.0</v>
      </c>
      <c r="G52" s="281">
        <f t="shared" si="2"/>
        <v>21</v>
      </c>
      <c r="H52" s="1">
        <f t="shared" si="3"/>
        <v>0.4545454545</v>
      </c>
      <c r="I52" s="1">
        <f t="shared" si="4"/>
        <v>1.1</v>
      </c>
      <c r="J52" s="1">
        <f t="shared" si="5"/>
        <v>1</v>
      </c>
      <c r="K52" s="1">
        <f t="shared" si="6"/>
        <v>12.1</v>
      </c>
      <c r="L52" s="281"/>
      <c r="M52" s="281"/>
      <c r="N52" s="1">
        <f>IF(B52="",0,IF(AND(COUNTIF($B$8:B52,B52)=1,COUNTIF('Picking - Juan Chach Gomez'!$B$8:$B$177,B52)=0),1,0))</f>
        <v>0</v>
      </c>
      <c r="O52" s="196">
        <v>0.015150462962962963</v>
      </c>
    </row>
    <row r="53" ht="15.75" customHeight="1">
      <c r="A53" s="291">
        <v>46276.0</v>
      </c>
      <c r="B53" s="1">
        <f t="shared" si="1"/>
        <v>46276</v>
      </c>
      <c r="C53" s="281" t="s">
        <v>841</v>
      </c>
      <c r="D53" s="281" t="s">
        <v>2489</v>
      </c>
      <c r="E53" s="281">
        <v>6.0</v>
      </c>
      <c r="F53" s="281">
        <v>27.0</v>
      </c>
      <c r="G53" s="281">
        <f t="shared" si="2"/>
        <v>32</v>
      </c>
      <c r="H53" s="1">
        <f t="shared" si="3"/>
        <v>0.2222222222</v>
      </c>
      <c r="I53" s="1">
        <f t="shared" si="4"/>
        <v>1.1</v>
      </c>
      <c r="J53" s="1">
        <f t="shared" si="5"/>
        <v>1</v>
      </c>
      <c r="K53" s="1">
        <f t="shared" si="6"/>
        <v>29.7</v>
      </c>
      <c r="L53" s="281"/>
      <c r="M53" s="281"/>
      <c r="N53" s="1">
        <f>IF(B53="",0,IF(AND(COUNTIF($B$8:B53,B53)=1,COUNTIF('Picking - Juan Chach Gomez'!$B$8:$B$177,B53)=0),1,0))</f>
        <v>0</v>
      </c>
      <c r="O53" s="196">
        <v>0.022268518518518517</v>
      </c>
    </row>
    <row r="54" ht="15.75" customHeight="1">
      <c r="A54" s="291">
        <v>46276.0</v>
      </c>
      <c r="B54" s="1">
        <f t="shared" si="1"/>
        <v>46276</v>
      </c>
      <c r="C54" s="281" t="s">
        <v>841</v>
      </c>
      <c r="D54" s="281" t="s">
        <v>2490</v>
      </c>
      <c r="E54" s="281">
        <v>8.0</v>
      </c>
      <c r="F54" s="281">
        <v>51.0</v>
      </c>
      <c r="G54" s="281">
        <f t="shared" si="2"/>
        <v>81</v>
      </c>
      <c r="H54" s="1">
        <f t="shared" si="3"/>
        <v>0.1568627451</v>
      </c>
      <c r="I54" s="1">
        <f t="shared" si="4"/>
        <v>1.05</v>
      </c>
      <c r="J54" s="1">
        <f t="shared" si="5"/>
        <v>1</v>
      </c>
      <c r="K54" s="1">
        <f t="shared" si="6"/>
        <v>53.55</v>
      </c>
      <c r="L54" s="281"/>
      <c r="M54" s="281"/>
      <c r="N54" s="1">
        <f>IF(B54="",0,IF(AND(COUNTIF($B$8:B54,B54)=1,COUNTIF('Picking - Juan Chach Gomez'!$B$8:$B$177,B54)=0),1,0))</f>
        <v>0</v>
      </c>
      <c r="O54" s="196">
        <v>0.05658564814814815</v>
      </c>
    </row>
    <row r="55" ht="15.75" customHeight="1">
      <c r="A55" s="291">
        <v>46279.0</v>
      </c>
      <c r="B55" s="1">
        <f t="shared" si="1"/>
        <v>46279</v>
      </c>
      <c r="C55" s="281" t="s">
        <v>841</v>
      </c>
      <c r="D55" s="281" t="s">
        <v>1890</v>
      </c>
      <c r="E55" s="281">
        <v>18.0</v>
      </c>
      <c r="F55" s="281">
        <v>36.0</v>
      </c>
      <c r="G55" s="281">
        <f t="shared" si="2"/>
        <v>45</v>
      </c>
      <c r="H55" s="1">
        <f t="shared" si="3"/>
        <v>0.5</v>
      </c>
      <c r="I55" s="1">
        <f t="shared" si="4"/>
        <v>1.1</v>
      </c>
      <c r="J55" s="1">
        <f t="shared" si="5"/>
        <v>1</v>
      </c>
      <c r="K55" s="1">
        <f t="shared" si="6"/>
        <v>39.6</v>
      </c>
      <c r="L55" s="281"/>
      <c r="M55" s="281"/>
      <c r="N55" s="1">
        <f>IF(B55="",0,IF(AND(COUNTIF($B$8:B55,B55)=1,COUNTIF('Picking - Juan Chach Gomez'!$B$8:$B$177,B55)=0),1,0))</f>
        <v>0</v>
      </c>
      <c r="O55" s="196">
        <v>0.031712962962962964</v>
      </c>
    </row>
    <row r="56" ht="15.75" customHeight="1">
      <c r="A56" s="291">
        <v>46279.0</v>
      </c>
      <c r="B56" s="1">
        <f t="shared" si="1"/>
        <v>46279</v>
      </c>
      <c r="C56" s="281" t="s">
        <v>841</v>
      </c>
      <c r="D56" s="281" t="s">
        <v>2491</v>
      </c>
      <c r="E56" s="281">
        <v>7.0</v>
      </c>
      <c r="F56" s="281">
        <v>39.0</v>
      </c>
      <c r="G56" s="281">
        <f t="shared" si="2"/>
        <v>50</v>
      </c>
      <c r="H56" s="1">
        <f t="shared" si="3"/>
        <v>0.1794871795</v>
      </c>
      <c r="I56" s="1">
        <f t="shared" si="4"/>
        <v>1.05</v>
      </c>
      <c r="J56" s="1">
        <f t="shared" si="5"/>
        <v>1</v>
      </c>
      <c r="K56" s="1">
        <f t="shared" si="6"/>
        <v>40.95</v>
      </c>
      <c r="L56" s="281"/>
      <c r="M56" s="281"/>
      <c r="N56" s="1">
        <f>IF(B56="",0,IF(AND(COUNTIF($B$8:B56,B56)=1,COUNTIF('Picking - Juan Chach Gomez'!$B$8:$B$177,B56)=0),1,0))</f>
        <v>0</v>
      </c>
      <c r="O56" s="196">
        <v>0.03494212962962963</v>
      </c>
    </row>
    <row r="57" ht="15.75" customHeight="1">
      <c r="A57" s="291">
        <v>46280.0</v>
      </c>
      <c r="B57" s="1">
        <f t="shared" si="1"/>
        <v>46280</v>
      </c>
      <c r="C57" s="281" t="s">
        <v>841</v>
      </c>
      <c r="D57" s="281" t="s">
        <v>2492</v>
      </c>
      <c r="E57" s="281">
        <v>13.0</v>
      </c>
      <c r="F57" s="281">
        <v>26.0</v>
      </c>
      <c r="G57" s="281">
        <f t="shared" si="2"/>
        <v>94</v>
      </c>
      <c r="H57" s="1">
        <f t="shared" si="3"/>
        <v>0.5</v>
      </c>
      <c r="I57" s="1">
        <f t="shared" si="4"/>
        <v>1.1</v>
      </c>
      <c r="J57" s="1">
        <f t="shared" si="5"/>
        <v>1</v>
      </c>
      <c r="K57" s="1">
        <f t="shared" si="6"/>
        <v>28.6</v>
      </c>
      <c r="L57" s="281"/>
      <c r="M57" s="281"/>
      <c r="N57" s="1">
        <f>IF(B57="",0,IF(AND(COUNTIF($B$8:B57,B57)=1,COUNTIF('Picking - Juan Chach Gomez'!$B$8:$B$177,B57)=0),1,0))</f>
        <v>0</v>
      </c>
      <c r="O57" s="196">
        <v>0.06539351851851852</v>
      </c>
    </row>
    <row r="58" ht="15.75" customHeight="1">
      <c r="A58" s="291">
        <v>46282.0</v>
      </c>
      <c r="B58" s="1">
        <f t="shared" si="1"/>
        <v>46282</v>
      </c>
      <c r="C58" s="281" t="s">
        <v>841</v>
      </c>
      <c r="D58" s="281" t="s">
        <v>1144</v>
      </c>
      <c r="E58" s="281">
        <v>6.0</v>
      </c>
      <c r="F58" s="281">
        <v>15.0</v>
      </c>
      <c r="G58" s="281">
        <f t="shared" si="2"/>
        <v>21</v>
      </c>
      <c r="H58" s="1">
        <f t="shared" si="3"/>
        <v>0.4</v>
      </c>
      <c r="I58" s="1">
        <f t="shared" si="4"/>
        <v>1.1</v>
      </c>
      <c r="J58" s="1">
        <f t="shared" si="5"/>
        <v>1</v>
      </c>
      <c r="K58" s="1">
        <f t="shared" si="6"/>
        <v>16.5</v>
      </c>
      <c r="L58" s="281"/>
      <c r="M58" s="281"/>
      <c r="N58" s="1">
        <f>IF(B58="",0,IF(AND(COUNTIF($B$8:B58,B58)=1,COUNTIF('Picking - Juan Chach Gomez'!$B$8:$B$177,B58)=0),1,0))</f>
        <v>0</v>
      </c>
      <c r="O58" s="196">
        <v>0.014907407407407407</v>
      </c>
    </row>
    <row r="59" ht="15.75" customHeight="1">
      <c r="A59" s="291">
        <v>46282.0</v>
      </c>
      <c r="B59" s="1">
        <f t="shared" si="1"/>
        <v>46282</v>
      </c>
      <c r="C59" s="281" t="s">
        <v>841</v>
      </c>
      <c r="D59" s="281" t="s">
        <v>2493</v>
      </c>
      <c r="E59" s="281">
        <v>7.0</v>
      </c>
      <c r="F59" s="281">
        <v>14.0</v>
      </c>
      <c r="G59" s="281">
        <f t="shared" si="2"/>
        <v>27</v>
      </c>
      <c r="H59" s="1">
        <f t="shared" si="3"/>
        <v>0.5</v>
      </c>
      <c r="I59" s="1">
        <f t="shared" si="4"/>
        <v>1.1</v>
      </c>
      <c r="J59" s="1">
        <f t="shared" si="5"/>
        <v>1</v>
      </c>
      <c r="K59" s="1">
        <f t="shared" si="6"/>
        <v>15.4</v>
      </c>
      <c r="L59" s="281"/>
      <c r="M59" s="281"/>
      <c r="N59" s="1">
        <f>IF(B59="",0,IF(AND(COUNTIF($B$8:B59,B59)=1,COUNTIF('Picking - Juan Chach Gomez'!$B$8:$B$177,B59)=0),1,0))</f>
        <v>0</v>
      </c>
      <c r="O59" s="196">
        <v>0.019004629629629628</v>
      </c>
    </row>
    <row r="60" ht="15.75" customHeight="1">
      <c r="A60" s="291">
        <v>46282.0</v>
      </c>
      <c r="B60" s="1">
        <f t="shared" si="1"/>
        <v>46282</v>
      </c>
      <c r="C60" s="281" t="s">
        <v>841</v>
      </c>
      <c r="D60" s="281" t="s">
        <v>2494</v>
      </c>
      <c r="E60" s="281">
        <v>17.0</v>
      </c>
      <c r="F60" s="281">
        <v>30.0</v>
      </c>
      <c r="G60" s="281">
        <f t="shared" si="2"/>
        <v>79</v>
      </c>
      <c r="H60" s="1">
        <f t="shared" si="3"/>
        <v>0.5666666667</v>
      </c>
      <c r="I60" s="1">
        <f t="shared" si="4"/>
        <v>1.1</v>
      </c>
      <c r="J60" s="1">
        <f t="shared" si="5"/>
        <v>1</v>
      </c>
      <c r="K60" s="1">
        <f t="shared" si="6"/>
        <v>33</v>
      </c>
      <c r="L60" s="281"/>
      <c r="M60" s="281"/>
      <c r="N60" s="1">
        <f>IF(B60="",0,IF(AND(COUNTIF($B$8:B60,B60)=1,COUNTIF('Picking - Juan Chach Gomez'!$B$8:$B$177,B60)=0),1,0))</f>
        <v>0</v>
      </c>
      <c r="O60" s="196">
        <v>0.05523148148148148</v>
      </c>
    </row>
    <row r="61" ht="15.75" customHeight="1">
      <c r="A61" s="291">
        <v>46282.0</v>
      </c>
      <c r="B61" s="1">
        <f t="shared" si="1"/>
        <v>46282</v>
      </c>
      <c r="C61" s="281" t="s">
        <v>841</v>
      </c>
      <c r="D61" s="281" t="s">
        <v>1613</v>
      </c>
      <c r="E61" s="281">
        <v>9.0</v>
      </c>
      <c r="F61" s="281">
        <v>24.0</v>
      </c>
      <c r="G61" s="281">
        <f t="shared" si="2"/>
        <v>94</v>
      </c>
      <c r="H61" s="1">
        <f t="shared" si="3"/>
        <v>0.375</v>
      </c>
      <c r="I61" s="1">
        <f t="shared" si="4"/>
        <v>1.1</v>
      </c>
      <c r="J61" s="1">
        <f t="shared" si="5"/>
        <v>1</v>
      </c>
      <c r="K61" s="1">
        <f t="shared" si="6"/>
        <v>26.4</v>
      </c>
      <c r="L61" s="281"/>
      <c r="M61" s="281"/>
      <c r="N61" s="1">
        <f>IF(B61="",0,IF(AND(COUNTIF($B$8:B61,B61)=1,COUNTIF('Picking - Juan Chach Gomez'!$B$8:$B$177,B61)=0),1,0))</f>
        <v>0</v>
      </c>
      <c r="O61" s="196">
        <v>0.06594907407407408</v>
      </c>
    </row>
    <row r="62" ht="15.75" customHeight="1">
      <c r="A62" s="291">
        <v>46283.0</v>
      </c>
      <c r="B62" s="1">
        <f t="shared" si="1"/>
        <v>46283</v>
      </c>
      <c r="C62" s="281" t="s">
        <v>841</v>
      </c>
      <c r="D62" s="281" t="s">
        <v>1742</v>
      </c>
      <c r="E62" s="281">
        <v>1.0</v>
      </c>
      <c r="F62" s="281">
        <v>3.0</v>
      </c>
      <c r="G62" s="281">
        <f t="shared" si="2"/>
        <v>2</v>
      </c>
      <c r="H62" s="1">
        <f t="shared" si="3"/>
        <v>0.3333333333</v>
      </c>
      <c r="I62" s="1">
        <f t="shared" si="4"/>
        <v>1.1</v>
      </c>
      <c r="J62" s="1">
        <f t="shared" si="5"/>
        <v>1</v>
      </c>
      <c r="K62" s="1">
        <f t="shared" si="6"/>
        <v>3.3</v>
      </c>
      <c r="L62" s="281"/>
      <c r="M62" s="281"/>
      <c r="N62" s="1">
        <f>IF(B62="",0,IF(AND(COUNTIF($B$8:B62,B62)=1,COUNTIF('Picking - Juan Chach Gomez'!$B$8:$B$177,B62)=0),1,0))</f>
        <v>0</v>
      </c>
      <c r="O62" s="196">
        <v>0.0015046296296296296</v>
      </c>
    </row>
    <row r="63" ht="15.75" customHeight="1">
      <c r="A63" s="291">
        <v>46283.0</v>
      </c>
      <c r="B63" s="1">
        <f t="shared" si="1"/>
        <v>46283</v>
      </c>
      <c r="C63" s="281" t="s">
        <v>841</v>
      </c>
      <c r="D63" s="281" t="s">
        <v>1151</v>
      </c>
      <c r="E63" s="281">
        <v>1.0</v>
      </c>
      <c r="F63" s="281">
        <v>4.0</v>
      </c>
      <c r="G63" s="281">
        <f t="shared" si="2"/>
        <v>2</v>
      </c>
      <c r="H63" s="1">
        <f t="shared" si="3"/>
        <v>0.25</v>
      </c>
      <c r="I63" s="1">
        <f t="shared" si="4"/>
        <v>1.1</v>
      </c>
      <c r="J63" s="1">
        <f t="shared" si="5"/>
        <v>1</v>
      </c>
      <c r="K63" s="1">
        <f t="shared" si="6"/>
        <v>4.4</v>
      </c>
      <c r="L63" s="281"/>
      <c r="M63" s="281"/>
      <c r="N63" s="1">
        <f>IF(B63="",0,IF(AND(COUNTIF($B$8:B63,B63)=1,COUNTIF('Picking - Juan Chach Gomez'!$B$8:$B$177,B63)=0),1,0))</f>
        <v>0</v>
      </c>
      <c r="O63" s="196">
        <v>0.001863425925925926</v>
      </c>
    </row>
    <row r="64" ht="15.75" customHeight="1">
      <c r="A64" s="291">
        <v>46283.0</v>
      </c>
      <c r="B64" s="1">
        <f t="shared" si="1"/>
        <v>46283</v>
      </c>
      <c r="C64" s="281" t="s">
        <v>841</v>
      </c>
      <c r="D64" s="281" t="s">
        <v>2495</v>
      </c>
      <c r="E64" s="281">
        <v>3.0</v>
      </c>
      <c r="F64" s="281">
        <v>11.0</v>
      </c>
      <c r="G64" s="281">
        <f t="shared" si="2"/>
        <v>16</v>
      </c>
      <c r="H64" s="1">
        <f t="shared" si="3"/>
        <v>0.2727272727</v>
      </c>
      <c r="I64" s="1">
        <f t="shared" si="4"/>
        <v>1.1</v>
      </c>
      <c r="J64" s="1">
        <f t="shared" si="5"/>
        <v>1</v>
      </c>
      <c r="K64" s="1">
        <f t="shared" si="6"/>
        <v>12.1</v>
      </c>
      <c r="L64" s="281"/>
      <c r="M64" s="281"/>
      <c r="N64" s="1">
        <f>IF(B64="",0,IF(AND(COUNTIF($B$8:B64,B64)=1,COUNTIF('Picking - Juan Chach Gomez'!$B$8:$B$177,B64)=0),1,0))</f>
        <v>0</v>
      </c>
      <c r="O64" s="196">
        <v>0.011168981481481481</v>
      </c>
    </row>
    <row r="65" ht="15.75" customHeight="1">
      <c r="A65" s="291">
        <v>46283.0</v>
      </c>
      <c r="B65" s="1">
        <f t="shared" si="1"/>
        <v>46283</v>
      </c>
      <c r="C65" s="281" t="s">
        <v>841</v>
      </c>
      <c r="D65" s="281" t="s">
        <v>1154</v>
      </c>
      <c r="E65" s="281">
        <v>7.0</v>
      </c>
      <c r="F65" s="281">
        <v>35.0</v>
      </c>
      <c r="G65" s="281">
        <f t="shared" si="2"/>
        <v>37</v>
      </c>
      <c r="H65" s="1">
        <f t="shared" si="3"/>
        <v>0.2</v>
      </c>
      <c r="I65" s="1">
        <f t="shared" si="4"/>
        <v>1.1</v>
      </c>
      <c r="J65" s="1">
        <f t="shared" si="5"/>
        <v>1</v>
      </c>
      <c r="K65" s="1">
        <f t="shared" si="6"/>
        <v>38.5</v>
      </c>
      <c r="L65" s="281"/>
      <c r="M65" s="281"/>
      <c r="N65" s="1">
        <f>IF(B65="",0,IF(AND(COUNTIF($B$8:B65,B65)=1,COUNTIF('Picking - Juan Chach Gomez'!$B$8:$B$177,B65)=0),1,0))</f>
        <v>0</v>
      </c>
      <c r="O65" s="196">
        <v>0.025717592592592594</v>
      </c>
    </row>
    <row r="66" ht="15.75" customHeight="1">
      <c r="A66" s="291">
        <v>46283.0</v>
      </c>
      <c r="B66" s="1">
        <f t="shared" si="1"/>
        <v>46283</v>
      </c>
      <c r="C66" s="281" t="s">
        <v>841</v>
      </c>
      <c r="D66" s="281" t="s">
        <v>2171</v>
      </c>
      <c r="E66" s="281">
        <v>3.0</v>
      </c>
      <c r="F66" s="281">
        <v>16.0</v>
      </c>
      <c r="G66" s="281">
        <f t="shared" si="2"/>
        <v>44</v>
      </c>
      <c r="H66" s="1">
        <f t="shared" si="3"/>
        <v>0.1875</v>
      </c>
      <c r="I66" s="1">
        <f t="shared" si="4"/>
        <v>1.05</v>
      </c>
      <c r="J66" s="1">
        <f t="shared" si="5"/>
        <v>1</v>
      </c>
      <c r="K66" s="1">
        <f t="shared" si="6"/>
        <v>16.8</v>
      </c>
      <c r="L66" s="281"/>
      <c r="M66" s="281"/>
      <c r="N66" s="1">
        <f>IF(B66="",0,IF(AND(COUNTIF($B$8:B66,B66)=1,COUNTIF('Picking - Juan Chach Gomez'!$B$8:$B$177,B66)=0),1,0))</f>
        <v>0</v>
      </c>
      <c r="O66" s="196">
        <v>0.030787037037037036</v>
      </c>
    </row>
    <row r="67" ht="15.75" customHeight="1">
      <c r="A67" s="291">
        <v>46283.0</v>
      </c>
      <c r="B67" s="1">
        <f t="shared" si="1"/>
        <v>46283</v>
      </c>
      <c r="C67" s="281" t="s">
        <v>841</v>
      </c>
      <c r="D67" s="281" t="s">
        <v>2496</v>
      </c>
      <c r="E67" s="281">
        <v>16.0</v>
      </c>
      <c r="F67" s="281">
        <v>46.0</v>
      </c>
      <c r="G67" s="281">
        <f t="shared" si="2"/>
        <v>51</v>
      </c>
      <c r="H67" s="1">
        <f t="shared" si="3"/>
        <v>0.347826087</v>
      </c>
      <c r="I67" s="1">
        <f t="shared" si="4"/>
        <v>1.1</v>
      </c>
      <c r="J67" s="1">
        <f t="shared" si="5"/>
        <v>1</v>
      </c>
      <c r="K67" s="1">
        <f t="shared" si="6"/>
        <v>50.6</v>
      </c>
      <c r="L67" s="281"/>
      <c r="M67" s="281"/>
      <c r="N67" s="1">
        <f>IF(B67="",0,IF(AND(COUNTIF($B$8:B67,B67)=1,COUNTIF('Picking - Juan Chach Gomez'!$B$8:$B$177,B67)=0),1,0))</f>
        <v>0</v>
      </c>
      <c r="O67" s="196">
        <v>0.035868055555555556</v>
      </c>
    </row>
    <row r="68" ht="15.75" customHeight="1">
      <c r="A68" s="291">
        <v>46283.0</v>
      </c>
      <c r="B68" s="1">
        <f t="shared" si="1"/>
        <v>46283</v>
      </c>
      <c r="C68" s="281" t="s">
        <v>841</v>
      </c>
      <c r="D68" s="281" t="s">
        <v>2497</v>
      </c>
      <c r="E68" s="281">
        <v>7.0</v>
      </c>
      <c r="F68" s="281">
        <v>33.0</v>
      </c>
      <c r="G68" s="281">
        <f t="shared" si="2"/>
        <v>57</v>
      </c>
      <c r="H68" s="1">
        <f t="shared" si="3"/>
        <v>0.2121212121</v>
      </c>
      <c r="I68" s="1">
        <f t="shared" si="4"/>
        <v>1.1</v>
      </c>
      <c r="J68" s="1">
        <f t="shared" si="5"/>
        <v>1</v>
      </c>
      <c r="K68" s="1">
        <f t="shared" si="6"/>
        <v>36.3</v>
      </c>
      <c r="L68" s="281"/>
      <c r="M68" s="281"/>
      <c r="N68" s="1">
        <f>IF(B68="",0,IF(AND(COUNTIF($B$8:B68,B68)=1,COUNTIF('Picking - Juan Chach Gomez'!$B$8:$B$177,B68)=0),1,0))</f>
        <v>0</v>
      </c>
      <c r="O68" s="196">
        <v>0.03998842592592593</v>
      </c>
    </row>
    <row r="69" ht="15.75" customHeight="1">
      <c r="A69" s="291">
        <v>46285.0</v>
      </c>
      <c r="B69" s="1">
        <f t="shared" si="1"/>
        <v>46285</v>
      </c>
      <c r="C69" s="281" t="s">
        <v>841</v>
      </c>
      <c r="D69" s="281" t="s">
        <v>1892</v>
      </c>
      <c r="E69" s="281">
        <v>1.0</v>
      </c>
      <c r="F69" s="281">
        <v>2.0</v>
      </c>
      <c r="G69" s="281">
        <f t="shared" si="2"/>
        <v>1</v>
      </c>
      <c r="H69" s="1">
        <f t="shared" si="3"/>
        <v>0.5</v>
      </c>
      <c r="I69" s="1">
        <f t="shared" si="4"/>
        <v>1.1</v>
      </c>
      <c r="J69" s="1">
        <f t="shared" si="5"/>
        <v>1</v>
      </c>
      <c r="K69" s="1">
        <f t="shared" si="6"/>
        <v>2.2</v>
      </c>
      <c r="L69" s="281"/>
      <c r="M69" s="281"/>
      <c r="N69" s="1">
        <f>IF(B69="",0,IF(AND(COUNTIF($B$8:B69,B69)=1,COUNTIF('Picking - Juan Chach Gomez'!$B$8:$B$177,B69)=0),1,0))</f>
        <v>0</v>
      </c>
      <c r="O69" s="196">
        <v>7.060185185185185E-4</v>
      </c>
    </row>
    <row r="70" ht="15.75" customHeight="1">
      <c r="A70" s="291">
        <v>46285.0</v>
      </c>
      <c r="B70" s="1">
        <f t="shared" si="1"/>
        <v>46285</v>
      </c>
      <c r="C70" s="281" t="s">
        <v>841</v>
      </c>
      <c r="D70" s="281" t="s">
        <v>2498</v>
      </c>
      <c r="E70" s="281">
        <v>2.0</v>
      </c>
      <c r="F70" s="281">
        <v>3.0</v>
      </c>
      <c r="G70" s="281">
        <f t="shared" si="2"/>
        <v>17</v>
      </c>
      <c r="H70" s="1">
        <f t="shared" si="3"/>
        <v>0.6666666667</v>
      </c>
      <c r="I70" s="1">
        <f t="shared" si="4"/>
        <v>1.1</v>
      </c>
      <c r="J70" s="1">
        <f t="shared" si="5"/>
        <v>1</v>
      </c>
      <c r="K70" s="1">
        <f t="shared" si="6"/>
        <v>3.3</v>
      </c>
      <c r="L70" s="281"/>
      <c r="M70" s="281"/>
      <c r="N70" s="1">
        <f>IF(B70="",0,IF(AND(COUNTIF($B$8:B70,B70)=1,COUNTIF('Picking - Juan Chach Gomez'!$B$8:$B$177,B70)=0),1,0))</f>
        <v>0</v>
      </c>
      <c r="O70" s="196">
        <v>0.012430555555555556</v>
      </c>
    </row>
    <row r="71" ht="15.75" customHeight="1">
      <c r="A71" s="291">
        <v>46285.0</v>
      </c>
      <c r="B71" s="1">
        <f t="shared" si="1"/>
        <v>46285</v>
      </c>
      <c r="C71" s="281" t="s">
        <v>841</v>
      </c>
      <c r="D71" s="281" t="s">
        <v>2499</v>
      </c>
      <c r="E71" s="281">
        <v>3.0</v>
      </c>
      <c r="F71" s="281">
        <v>35.0</v>
      </c>
      <c r="G71" s="281">
        <f t="shared" si="2"/>
        <v>31</v>
      </c>
      <c r="H71" s="1">
        <f t="shared" si="3"/>
        <v>0.08571428571</v>
      </c>
      <c r="I71" s="1">
        <f t="shared" si="4"/>
        <v>0.95</v>
      </c>
      <c r="J71" s="1">
        <f t="shared" si="5"/>
        <v>1</v>
      </c>
      <c r="K71" s="1">
        <f t="shared" si="6"/>
        <v>33.25</v>
      </c>
      <c r="L71" s="281"/>
      <c r="M71" s="281"/>
      <c r="N71" s="1">
        <f>IF(B71="",0,IF(AND(COUNTIF($B$8:B71,B71)=1,COUNTIF('Picking - Juan Chach Gomez'!$B$8:$B$177,B71)=0),1,0))</f>
        <v>0</v>
      </c>
      <c r="O71" s="196">
        <v>0.021666666666666667</v>
      </c>
    </row>
    <row r="72" ht="15.75" customHeight="1">
      <c r="A72" s="291">
        <v>46286.0</v>
      </c>
      <c r="B72" s="1">
        <f t="shared" si="1"/>
        <v>46286</v>
      </c>
      <c r="C72" s="281" t="s">
        <v>841</v>
      </c>
      <c r="D72" s="281" t="s">
        <v>1160</v>
      </c>
      <c r="E72" s="281">
        <v>1.0</v>
      </c>
      <c r="F72" s="281">
        <v>2.0</v>
      </c>
      <c r="G72" s="281">
        <f t="shared" si="2"/>
        <v>2</v>
      </c>
      <c r="H72" s="1">
        <f t="shared" si="3"/>
        <v>0.5</v>
      </c>
      <c r="I72" s="1">
        <f t="shared" si="4"/>
        <v>1.1</v>
      </c>
      <c r="J72" s="1">
        <f t="shared" si="5"/>
        <v>1</v>
      </c>
      <c r="K72" s="1">
        <f t="shared" si="6"/>
        <v>2.2</v>
      </c>
      <c r="L72" s="281"/>
      <c r="M72" s="281"/>
      <c r="N72" s="1">
        <f>IF(B72="",0,IF(AND(COUNTIF($B$8:B72,B72)=1,COUNTIF('Picking - Juan Chach Gomez'!$B$8:$B$177,B72)=0),1,0))</f>
        <v>0</v>
      </c>
      <c r="O72" s="196">
        <v>0.0017476851851851852</v>
      </c>
    </row>
    <row r="73" ht="15.75" customHeight="1">
      <c r="A73" s="291">
        <v>46286.0</v>
      </c>
      <c r="B73" s="1">
        <f t="shared" si="1"/>
        <v>46286</v>
      </c>
      <c r="C73" s="281" t="s">
        <v>841</v>
      </c>
      <c r="D73" s="281" t="s">
        <v>1751</v>
      </c>
      <c r="E73" s="281">
        <v>4.0</v>
      </c>
      <c r="F73" s="281">
        <v>13.0</v>
      </c>
      <c r="G73" s="281">
        <f t="shared" si="2"/>
        <v>11</v>
      </c>
      <c r="H73" s="1">
        <f t="shared" si="3"/>
        <v>0.3076923077</v>
      </c>
      <c r="I73" s="1">
        <f t="shared" si="4"/>
        <v>1.1</v>
      </c>
      <c r="J73" s="1">
        <f t="shared" si="5"/>
        <v>1</v>
      </c>
      <c r="K73" s="1">
        <f t="shared" si="6"/>
        <v>14.3</v>
      </c>
      <c r="L73" s="281"/>
      <c r="M73" s="281"/>
      <c r="N73" s="1">
        <f>IF(B73="",0,IF(AND(COUNTIF($B$8:B73,B73)=1,COUNTIF('Picking - Juan Chach Gomez'!$B$8:$B$177,B73)=0),1,0))</f>
        <v>0</v>
      </c>
      <c r="O73" s="196">
        <v>0.008275462962962964</v>
      </c>
    </row>
    <row r="74" ht="15.75" customHeight="1">
      <c r="A74" s="291">
        <v>46286.0</v>
      </c>
      <c r="B74" s="1">
        <f t="shared" si="1"/>
        <v>46286</v>
      </c>
      <c r="C74" s="281" t="s">
        <v>841</v>
      </c>
      <c r="D74" s="281" t="s">
        <v>2179</v>
      </c>
      <c r="E74" s="281">
        <v>6.0</v>
      </c>
      <c r="F74" s="281">
        <v>17.0</v>
      </c>
      <c r="G74" s="281">
        <f t="shared" si="2"/>
        <v>18</v>
      </c>
      <c r="H74" s="1">
        <f t="shared" si="3"/>
        <v>0.3529411765</v>
      </c>
      <c r="I74" s="1">
        <f t="shared" si="4"/>
        <v>1.1</v>
      </c>
      <c r="J74" s="1">
        <f t="shared" si="5"/>
        <v>1</v>
      </c>
      <c r="K74" s="1">
        <f t="shared" si="6"/>
        <v>18.7</v>
      </c>
      <c r="L74" s="281"/>
      <c r="M74" s="281"/>
      <c r="N74" s="1">
        <f>IF(B74="",0,IF(AND(COUNTIF($B$8:B74,B74)=1,COUNTIF('Picking - Juan Chach Gomez'!$B$8:$B$177,B74)=0),1,0))</f>
        <v>0</v>
      </c>
      <c r="O74" s="196">
        <v>0.012835648148148148</v>
      </c>
    </row>
    <row r="75" ht="15.75" customHeight="1">
      <c r="A75" s="291">
        <v>46286.0</v>
      </c>
      <c r="B75" s="1">
        <f t="shared" si="1"/>
        <v>46286</v>
      </c>
      <c r="C75" s="281" t="s">
        <v>841</v>
      </c>
      <c r="D75" s="281" t="s">
        <v>2500</v>
      </c>
      <c r="E75" s="281">
        <v>10.0</v>
      </c>
      <c r="F75" s="281">
        <v>30.0</v>
      </c>
      <c r="G75" s="281">
        <f t="shared" si="2"/>
        <v>50</v>
      </c>
      <c r="H75" s="1">
        <f t="shared" si="3"/>
        <v>0.3333333333</v>
      </c>
      <c r="I75" s="1">
        <f t="shared" si="4"/>
        <v>1.1</v>
      </c>
      <c r="J75" s="1">
        <f t="shared" si="5"/>
        <v>1</v>
      </c>
      <c r="K75" s="1">
        <f t="shared" si="6"/>
        <v>33</v>
      </c>
      <c r="L75" s="281"/>
      <c r="M75" s="281"/>
      <c r="N75" s="1">
        <f>IF(B75="",0,IF(AND(COUNTIF($B$8:B75,B75)=1,COUNTIF('Picking - Juan Chach Gomez'!$B$8:$B$177,B75)=0),1,0))</f>
        <v>0</v>
      </c>
      <c r="O75" s="196">
        <v>0.03512731481481481</v>
      </c>
    </row>
    <row r="76" ht="15.75" customHeight="1">
      <c r="A76" s="291">
        <v>46286.0</v>
      </c>
      <c r="B76" s="1">
        <f t="shared" si="1"/>
        <v>46286</v>
      </c>
      <c r="C76" s="281" t="s">
        <v>841</v>
      </c>
      <c r="D76" s="281" t="s">
        <v>2175</v>
      </c>
      <c r="E76" s="281">
        <v>10.0</v>
      </c>
      <c r="F76" s="281">
        <v>34.0</v>
      </c>
      <c r="G76" s="281">
        <f t="shared" si="2"/>
        <v>61</v>
      </c>
      <c r="H76" s="1">
        <f t="shared" si="3"/>
        <v>0.2941176471</v>
      </c>
      <c r="I76" s="1">
        <f t="shared" si="4"/>
        <v>1.1</v>
      </c>
      <c r="J76" s="1">
        <f t="shared" si="5"/>
        <v>1</v>
      </c>
      <c r="K76" s="1">
        <f t="shared" si="6"/>
        <v>37.4</v>
      </c>
      <c r="L76" s="281"/>
      <c r="M76" s="281"/>
      <c r="N76" s="1">
        <f>IF(B76="",0,IF(AND(COUNTIF($B$8:B76,B76)=1,COUNTIF('Picking - Juan Chach Gomez'!$B$8:$B$177,B76)=0),1,0))</f>
        <v>0</v>
      </c>
      <c r="O76" s="196">
        <v>0.04290509259259259</v>
      </c>
    </row>
    <row r="77" ht="15.75" customHeight="1">
      <c r="A77" s="291">
        <v>46287.0</v>
      </c>
      <c r="B77" s="1">
        <f t="shared" si="1"/>
        <v>46287</v>
      </c>
      <c r="C77" s="281" t="s">
        <v>841</v>
      </c>
      <c r="D77" s="281" t="s">
        <v>1162</v>
      </c>
      <c r="E77" s="281">
        <v>12.0</v>
      </c>
      <c r="F77" s="281">
        <v>32.0</v>
      </c>
      <c r="G77" s="281">
        <f t="shared" si="2"/>
        <v>46</v>
      </c>
      <c r="H77" s="1">
        <f t="shared" si="3"/>
        <v>0.375</v>
      </c>
      <c r="I77" s="1">
        <f t="shared" si="4"/>
        <v>1.1</v>
      </c>
      <c r="J77" s="1">
        <f t="shared" si="5"/>
        <v>1</v>
      </c>
      <c r="K77" s="1">
        <f t="shared" si="6"/>
        <v>35.2</v>
      </c>
      <c r="L77" s="281"/>
      <c r="M77" s="281"/>
      <c r="N77" s="1">
        <f>IF(B77="",0,IF(AND(COUNTIF($B$8:B77,B77)=1,COUNTIF('Picking - Juan Chach Gomez'!$B$8:$B$177,B77)=0),1,0))</f>
        <v>0</v>
      </c>
      <c r="O77" s="196">
        <v>0.032060185185185185</v>
      </c>
    </row>
    <row r="78" ht="15.75" customHeight="1">
      <c r="A78" s="291">
        <v>46287.0</v>
      </c>
      <c r="B78" s="1">
        <f t="shared" si="1"/>
        <v>46287</v>
      </c>
      <c r="C78" s="281" t="s">
        <v>841</v>
      </c>
      <c r="D78" s="281" t="s">
        <v>2501</v>
      </c>
      <c r="E78" s="281">
        <v>8.0</v>
      </c>
      <c r="F78" s="281">
        <v>41.0</v>
      </c>
      <c r="G78" s="281">
        <f t="shared" si="2"/>
        <v>88</v>
      </c>
      <c r="H78" s="1">
        <f t="shared" si="3"/>
        <v>0.1951219512</v>
      </c>
      <c r="I78" s="1">
        <f t="shared" si="4"/>
        <v>1.05</v>
      </c>
      <c r="J78" s="1">
        <f t="shared" si="5"/>
        <v>1</v>
      </c>
      <c r="K78" s="1">
        <f t="shared" si="6"/>
        <v>43.05</v>
      </c>
      <c r="L78" s="281"/>
      <c r="M78" s="281"/>
      <c r="N78" s="1">
        <f>IF(B78="",0,IF(AND(COUNTIF($B$8:B78,B78)=1,COUNTIF('Picking - Juan Chach Gomez'!$B$8:$B$177,B78)=0),1,0))</f>
        <v>0</v>
      </c>
      <c r="O78" s="196">
        <v>0.06121527777777778</v>
      </c>
    </row>
    <row r="79" ht="15.75" customHeight="1">
      <c r="A79" s="291">
        <v>46288.0</v>
      </c>
      <c r="B79" s="1">
        <f t="shared" si="1"/>
        <v>46288</v>
      </c>
      <c r="C79" s="281" t="s">
        <v>841</v>
      </c>
      <c r="D79" s="281" t="s">
        <v>1894</v>
      </c>
      <c r="E79" s="281">
        <v>2.0</v>
      </c>
      <c r="F79" s="281">
        <v>3.0</v>
      </c>
      <c r="G79" s="281">
        <f t="shared" si="2"/>
        <v>2</v>
      </c>
      <c r="H79" s="1">
        <f t="shared" si="3"/>
        <v>0.6666666667</v>
      </c>
      <c r="I79" s="1">
        <f t="shared" si="4"/>
        <v>1.1</v>
      </c>
      <c r="J79" s="1">
        <f t="shared" si="5"/>
        <v>1</v>
      </c>
      <c r="K79" s="1">
        <f t="shared" si="6"/>
        <v>3.3</v>
      </c>
      <c r="L79" s="281"/>
      <c r="M79" s="281"/>
      <c r="N79" s="1">
        <f>IF(B79="",0,IF(AND(COUNTIF($B$8:B79,B79)=1,COUNTIF('Picking - Juan Chach Gomez'!$B$8:$B$177,B79)=0),1,0))</f>
        <v>0</v>
      </c>
      <c r="O79" s="196">
        <v>0.0016435185185185185</v>
      </c>
    </row>
    <row r="80" ht="15.75" customHeight="1">
      <c r="A80" s="291">
        <v>46288.0</v>
      </c>
      <c r="B80" s="1">
        <f t="shared" si="1"/>
        <v>46288</v>
      </c>
      <c r="C80" s="281" t="s">
        <v>841</v>
      </c>
      <c r="D80" s="281" t="s">
        <v>1167</v>
      </c>
      <c r="E80" s="281">
        <v>2.0</v>
      </c>
      <c r="F80" s="281">
        <v>3.0</v>
      </c>
      <c r="G80" s="281">
        <f t="shared" si="2"/>
        <v>6</v>
      </c>
      <c r="H80" s="1">
        <f t="shared" si="3"/>
        <v>0.6666666667</v>
      </c>
      <c r="I80" s="1">
        <f t="shared" si="4"/>
        <v>1.1</v>
      </c>
      <c r="J80" s="1">
        <f t="shared" si="5"/>
        <v>1</v>
      </c>
      <c r="K80" s="1">
        <f t="shared" si="6"/>
        <v>3.3</v>
      </c>
      <c r="L80" s="281"/>
      <c r="M80" s="281"/>
      <c r="N80" s="1">
        <f>IF(B80="",0,IF(AND(COUNTIF($B$8:B80,B80)=1,COUNTIF('Picking - Juan Chach Gomez'!$B$8:$B$177,B80)=0),1,0))</f>
        <v>0</v>
      </c>
      <c r="O80" s="196">
        <v>0.0044675925925925924</v>
      </c>
    </row>
    <row r="81" ht="15.75" customHeight="1">
      <c r="A81" s="291">
        <v>46288.0</v>
      </c>
      <c r="B81" s="1">
        <f t="shared" si="1"/>
        <v>46288</v>
      </c>
      <c r="C81" s="281" t="s">
        <v>841</v>
      </c>
      <c r="D81" s="281" t="s">
        <v>2417</v>
      </c>
      <c r="E81" s="281">
        <v>2.0</v>
      </c>
      <c r="F81" s="281">
        <v>5.0</v>
      </c>
      <c r="G81" s="281">
        <f t="shared" si="2"/>
        <v>9</v>
      </c>
      <c r="H81" s="1">
        <f t="shared" si="3"/>
        <v>0.4</v>
      </c>
      <c r="I81" s="1">
        <f t="shared" si="4"/>
        <v>1.1</v>
      </c>
      <c r="J81" s="1">
        <f t="shared" si="5"/>
        <v>1</v>
      </c>
      <c r="K81" s="1">
        <f t="shared" si="6"/>
        <v>5.5</v>
      </c>
      <c r="L81" s="281"/>
      <c r="M81" s="281"/>
      <c r="N81" s="1">
        <f>IF(B81="",0,IF(AND(COUNTIF($B$8:B81,B81)=1,COUNTIF('Picking - Juan Chach Gomez'!$B$8:$B$177,B81)=0),1,0))</f>
        <v>0</v>
      </c>
      <c r="O81" s="196">
        <v>0.006736111111111111</v>
      </c>
    </row>
    <row r="82" ht="15.75" customHeight="1">
      <c r="A82" s="291">
        <v>46288.0</v>
      </c>
      <c r="B82" s="1">
        <f t="shared" si="1"/>
        <v>46288</v>
      </c>
      <c r="C82" s="281" t="s">
        <v>841</v>
      </c>
      <c r="D82" s="281" t="s">
        <v>2184</v>
      </c>
      <c r="E82" s="281">
        <v>5.0</v>
      </c>
      <c r="F82" s="281">
        <v>17.0</v>
      </c>
      <c r="G82" s="281">
        <f t="shared" si="2"/>
        <v>27</v>
      </c>
      <c r="H82" s="1">
        <f t="shared" si="3"/>
        <v>0.2941176471</v>
      </c>
      <c r="I82" s="1">
        <f t="shared" si="4"/>
        <v>1.1</v>
      </c>
      <c r="J82" s="1">
        <f t="shared" si="5"/>
        <v>1</v>
      </c>
      <c r="K82" s="1">
        <f t="shared" si="6"/>
        <v>18.7</v>
      </c>
      <c r="L82" s="281"/>
      <c r="M82" s="281"/>
      <c r="N82" s="1">
        <f>IF(B82="",0,IF(AND(COUNTIF($B$8:B82,B82)=1,COUNTIF('Picking - Juan Chach Gomez'!$B$8:$B$177,B82)=0),1,0))</f>
        <v>0</v>
      </c>
      <c r="O82" s="196">
        <v>0.019143518518518518</v>
      </c>
    </row>
    <row r="83" ht="15.75" customHeight="1">
      <c r="A83" s="291">
        <v>46288.0</v>
      </c>
      <c r="B83" s="1">
        <f t="shared" si="1"/>
        <v>46288</v>
      </c>
      <c r="C83" s="281" t="s">
        <v>841</v>
      </c>
      <c r="D83" s="281" t="s">
        <v>2503</v>
      </c>
      <c r="E83" s="281">
        <v>3.0</v>
      </c>
      <c r="F83" s="281">
        <v>32.0</v>
      </c>
      <c r="G83" s="281">
        <f t="shared" si="2"/>
        <v>44</v>
      </c>
      <c r="H83" s="1">
        <f t="shared" si="3"/>
        <v>0.09375</v>
      </c>
      <c r="I83" s="1">
        <f t="shared" si="4"/>
        <v>0.95</v>
      </c>
      <c r="J83" s="1">
        <f t="shared" si="5"/>
        <v>1</v>
      </c>
      <c r="K83" s="1">
        <f t="shared" si="6"/>
        <v>30.4</v>
      </c>
      <c r="L83" s="281"/>
      <c r="M83" s="281"/>
      <c r="N83" s="1">
        <f>IF(B83="",0,IF(AND(COUNTIF($B$8:B83,B83)=1,COUNTIF('Picking - Juan Chach Gomez'!$B$8:$B$177,B83)=0),1,0))</f>
        <v>0</v>
      </c>
      <c r="O83" s="196">
        <v>0.03090277777777778</v>
      </c>
    </row>
    <row r="84" ht="15.75" customHeight="1">
      <c r="A84" s="291">
        <v>46288.0</v>
      </c>
      <c r="B84" s="1">
        <f t="shared" si="1"/>
        <v>46288</v>
      </c>
      <c r="C84" s="281" t="s">
        <v>841</v>
      </c>
      <c r="D84" s="281" t="s">
        <v>2505</v>
      </c>
      <c r="E84" s="281">
        <v>4.0</v>
      </c>
      <c r="F84" s="281">
        <v>12.0</v>
      </c>
      <c r="G84" s="281">
        <f t="shared" si="2"/>
        <v>50</v>
      </c>
      <c r="H84" s="1">
        <f t="shared" si="3"/>
        <v>0.3333333333</v>
      </c>
      <c r="I84" s="1">
        <f t="shared" si="4"/>
        <v>1.1</v>
      </c>
      <c r="J84" s="1">
        <f t="shared" si="5"/>
        <v>1</v>
      </c>
      <c r="K84" s="1">
        <f t="shared" si="6"/>
        <v>13.2</v>
      </c>
      <c r="L84" s="281"/>
      <c r="M84" s="281"/>
      <c r="N84" s="1">
        <f>IF(B84="",0,IF(AND(COUNTIF($B$8:B84,B84)=1,COUNTIF('Picking - Juan Chach Gomez'!$B$8:$B$177,B84)=0),1,0))</f>
        <v>0</v>
      </c>
      <c r="O84" s="196">
        <v>0.035034722222222224</v>
      </c>
    </row>
    <row r="85" ht="15.75" customHeight="1">
      <c r="A85" s="291">
        <v>46288.0</v>
      </c>
      <c r="B85" s="1">
        <f t="shared" si="1"/>
        <v>46288</v>
      </c>
      <c r="C85" s="281" t="s">
        <v>841</v>
      </c>
      <c r="D85" s="281" t="s">
        <v>2506</v>
      </c>
      <c r="E85" s="281">
        <v>3.0</v>
      </c>
      <c r="F85" s="281">
        <v>36.0</v>
      </c>
      <c r="G85" s="281">
        <f t="shared" si="2"/>
        <v>63</v>
      </c>
      <c r="H85" s="1">
        <f t="shared" si="3"/>
        <v>0.08333333333</v>
      </c>
      <c r="I85" s="1">
        <f t="shared" si="4"/>
        <v>0.95</v>
      </c>
      <c r="J85" s="1">
        <f t="shared" si="5"/>
        <v>1</v>
      </c>
      <c r="K85" s="1">
        <f t="shared" si="6"/>
        <v>34.2</v>
      </c>
      <c r="L85" s="281"/>
      <c r="M85" s="281"/>
      <c r="N85" s="1">
        <f>IF(B85="",0,IF(AND(COUNTIF($B$8:B85,B85)=1,COUNTIF('Picking - Juan Chach Gomez'!$B$8:$B$177,B85)=0),1,0))</f>
        <v>0</v>
      </c>
      <c r="O85" s="196">
        <v>0.04402777777777778</v>
      </c>
    </row>
    <row r="86" ht="15.75" customHeight="1">
      <c r="A86" s="291">
        <v>46288.0</v>
      </c>
      <c r="B86" s="1">
        <f t="shared" si="1"/>
        <v>46288</v>
      </c>
      <c r="C86" s="281" t="s">
        <v>841</v>
      </c>
      <c r="D86" s="281" t="s">
        <v>2507</v>
      </c>
      <c r="E86" s="281">
        <v>9.0</v>
      </c>
      <c r="F86" s="281">
        <v>25.0</v>
      </c>
      <c r="G86" s="281">
        <f t="shared" si="2"/>
        <v>89</v>
      </c>
      <c r="H86" s="1">
        <f t="shared" si="3"/>
        <v>0.36</v>
      </c>
      <c r="I86" s="1">
        <f t="shared" si="4"/>
        <v>1.1</v>
      </c>
      <c r="J86" s="1">
        <f t="shared" si="5"/>
        <v>1</v>
      </c>
      <c r="K86" s="1">
        <f t="shared" si="6"/>
        <v>27.5</v>
      </c>
      <c r="L86" s="281"/>
      <c r="M86" s="281"/>
      <c r="N86" s="1">
        <f>IF(B86="",0,IF(AND(COUNTIF($B$8:B86,B86)=1,COUNTIF('Picking - Juan Chach Gomez'!$B$8:$B$177,B86)=0),1,0))</f>
        <v>0</v>
      </c>
      <c r="O86" s="196">
        <v>0.06208333333333333</v>
      </c>
    </row>
    <row r="87" ht="15.75" customHeight="1">
      <c r="A87" s="291">
        <v>46289.0</v>
      </c>
      <c r="B87" s="1">
        <f t="shared" si="1"/>
        <v>46289</v>
      </c>
      <c r="C87" s="281" t="s">
        <v>841</v>
      </c>
      <c r="D87" s="281" t="s">
        <v>2508</v>
      </c>
      <c r="E87" s="281">
        <v>2.0</v>
      </c>
      <c r="F87" s="281">
        <v>7.0</v>
      </c>
      <c r="G87" s="281">
        <f t="shared" si="2"/>
        <v>3</v>
      </c>
      <c r="H87" s="1">
        <f t="shared" si="3"/>
        <v>0.2857142857</v>
      </c>
      <c r="I87" s="1">
        <f t="shared" si="4"/>
        <v>1.1</v>
      </c>
      <c r="J87" s="1">
        <f t="shared" si="5"/>
        <v>1</v>
      </c>
      <c r="K87" s="1">
        <f t="shared" si="6"/>
        <v>7.7</v>
      </c>
      <c r="L87" s="281"/>
      <c r="M87" s="281"/>
      <c r="N87" s="1">
        <f>IF(B87="",0,IF(AND(COUNTIF($B$8:B87,B87)=1,COUNTIF('Picking - Juan Chach Gomez'!$B$8:$B$177,B87)=0),1,0))</f>
        <v>0</v>
      </c>
      <c r="O87" s="196">
        <v>0.0024305555555555556</v>
      </c>
    </row>
    <row r="88" ht="15.75" customHeight="1">
      <c r="A88" s="291">
        <v>46289.0</v>
      </c>
      <c r="B88" s="1">
        <f t="shared" si="1"/>
        <v>46289</v>
      </c>
      <c r="C88" s="281" t="s">
        <v>841</v>
      </c>
      <c r="D88" s="281" t="s">
        <v>1767</v>
      </c>
      <c r="E88" s="281">
        <v>3.0</v>
      </c>
      <c r="F88" s="281">
        <v>8.0</v>
      </c>
      <c r="G88" s="281">
        <f t="shared" si="2"/>
        <v>7</v>
      </c>
      <c r="H88" s="1">
        <f t="shared" si="3"/>
        <v>0.375</v>
      </c>
      <c r="I88" s="1">
        <f t="shared" si="4"/>
        <v>1.1</v>
      </c>
      <c r="J88" s="1">
        <f t="shared" si="5"/>
        <v>1</v>
      </c>
      <c r="K88" s="1">
        <f t="shared" si="6"/>
        <v>8.8</v>
      </c>
      <c r="L88" s="281"/>
      <c r="M88" s="281"/>
      <c r="N88" s="1">
        <f>IF(B88="",0,IF(AND(COUNTIF($B$8:B88,B88)=1,COUNTIF('Picking - Juan Chach Gomez'!$B$8:$B$177,B88)=0),1,0))</f>
        <v>0</v>
      </c>
      <c r="O88" s="196">
        <v>0.005023148148148148</v>
      </c>
    </row>
    <row r="89" ht="15.75" customHeight="1">
      <c r="A89" s="291">
        <v>46289.0</v>
      </c>
      <c r="B89" s="1">
        <f t="shared" si="1"/>
        <v>46289</v>
      </c>
      <c r="C89" s="281" t="s">
        <v>841</v>
      </c>
      <c r="D89" s="281" t="s">
        <v>2509</v>
      </c>
      <c r="E89" s="281">
        <v>10.0</v>
      </c>
      <c r="F89" s="281">
        <v>24.0</v>
      </c>
      <c r="G89" s="281">
        <f t="shared" si="2"/>
        <v>29</v>
      </c>
      <c r="H89" s="1">
        <f t="shared" si="3"/>
        <v>0.4166666667</v>
      </c>
      <c r="I89" s="1">
        <f t="shared" si="4"/>
        <v>1.1</v>
      </c>
      <c r="J89" s="1">
        <f t="shared" si="5"/>
        <v>1</v>
      </c>
      <c r="K89" s="1">
        <f t="shared" si="6"/>
        <v>26.4</v>
      </c>
      <c r="L89" s="281"/>
      <c r="M89" s="281"/>
      <c r="N89" s="1">
        <f>IF(B89="",0,IF(AND(COUNTIF($B$8:B89,B89)=1,COUNTIF('Picking - Juan Chach Gomez'!$B$8:$B$177,B89)=0),1,0))</f>
        <v>0</v>
      </c>
      <c r="O89" s="196">
        <v>0.020636574074074075</v>
      </c>
    </row>
    <row r="90" ht="15.75" customHeight="1">
      <c r="A90" s="291">
        <v>46289.0</v>
      </c>
      <c r="B90" s="1">
        <f t="shared" si="1"/>
        <v>46289</v>
      </c>
      <c r="C90" s="281" t="s">
        <v>841</v>
      </c>
      <c r="D90" s="281" t="s">
        <v>2511</v>
      </c>
      <c r="E90" s="281">
        <v>9.0</v>
      </c>
      <c r="F90" s="281">
        <v>29.0</v>
      </c>
      <c r="G90" s="281">
        <f t="shared" si="2"/>
        <v>30</v>
      </c>
      <c r="H90" s="1">
        <f t="shared" si="3"/>
        <v>0.3103448276</v>
      </c>
      <c r="I90" s="1">
        <f t="shared" si="4"/>
        <v>1.1</v>
      </c>
      <c r="J90" s="1">
        <f t="shared" si="5"/>
        <v>1</v>
      </c>
      <c r="K90" s="1">
        <f t="shared" si="6"/>
        <v>31.9</v>
      </c>
      <c r="L90" s="281"/>
      <c r="M90" s="281"/>
      <c r="N90" s="1">
        <f>IF(B90="",0,IF(AND(COUNTIF($B$8:B90,B90)=1,COUNTIF('Picking - Juan Chach Gomez'!$B$8:$B$177,B90)=0),1,0))</f>
        <v>0</v>
      </c>
      <c r="O90" s="196">
        <v>0.020925925925925924</v>
      </c>
    </row>
    <row r="91" ht="15.75" customHeight="1">
      <c r="A91" s="291">
        <v>46289.0</v>
      </c>
      <c r="B91" s="1">
        <f t="shared" si="1"/>
        <v>46289</v>
      </c>
      <c r="C91" s="281" t="s">
        <v>841</v>
      </c>
      <c r="D91" s="281" t="s">
        <v>1170</v>
      </c>
      <c r="E91" s="281">
        <v>14.0</v>
      </c>
      <c r="F91" s="281">
        <v>31.0</v>
      </c>
      <c r="G91" s="281">
        <f t="shared" si="2"/>
        <v>30</v>
      </c>
      <c r="H91" s="1">
        <f t="shared" si="3"/>
        <v>0.4516129032</v>
      </c>
      <c r="I91" s="1">
        <f t="shared" si="4"/>
        <v>1.1</v>
      </c>
      <c r="J91" s="1">
        <f t="shared" si="5"/>
        <v>1</v>
      </c>
      <c r="K91" s="1">
        <f t="shared" si="6"/>
        <v>34.1</v>
      </c>
      <c r="L91" s="281"/>
      <c r="M91" s="281"/>
      <c r="N91" s="1">
        <f>IF(B91="",0,IF(AND(COUNTIF($B$8:B91,B91)=1,COUNTIF('Picking - Juan Chach Gomez'!$B$8:$B$177,B91)=0),1,0))</f>
        <v>0</v>
      </c>
      <c r="O91" s="196">
        <v>0.02141203703703704</v>
      </c>
    </row>
    <row r="92" ht="15.75" customHeight="1">
      <c r="A92" s="291">
        <v>46289.0</v>
      </c>
      <c r="B92" s="1">
        <f t="shared" si="1"/>
        <v>46289</v>
      </c>
      <c r="C92" s="281" t="s">
        <v>841</v>
      </c>
      <c r="D92" s="281" t="s">
        <v>2516</v>
      </c>
      <c r="E92" s="281">
        <v>10.0</v>
      </c>
      <c r="F92" s="281">
        <v>24.0</v>
      </c>
      <c r="G92" s="281">
        <f t="shared" si="2"/>
        <v>40</v>
      </c>
      <c r="H92" s="1">
        <f t="shared" si="3"/>
        <v>0.4166666667</v>
      </c>
      <c r="I92" s="1">
        <f t="shared" si="4"/>
        <v>1.1</v>
      </c>
      <c r="J92" s="1">
        <f t="shared" si="5"/>
        <v>1</v>
      </c>
      <c r="K92" s="1">
        <f t="shared" si="6"/>
        <v>26.4</v>
      </c>
      <c r="L92" s="281"/>
      <c r="M92" s="281"/>
      <c r="N92" s="1">
        <f>IF(B92="",0,IF(AND(COUNTIF($B$8:B92,B92)=1,COUNTIF('Picking - Juan Chach Gomez'!$B$8:$B$177,B92)=0),1,0))</f>
        <v>0</v>
      </c>
      <c r="O92" s="196">
        <v>0.028125</v>
      </c>
    </row>
    <row r="93" ht="15.75" customHeight="1">
      <c r="A93" s="291">
        <v>46290.0</v>
      </c>
      <c r="B93" s="1">
        <f t="shared" si="1"/>
        <v>46290</v>
      </c>
      <c r="C93" s="281" t="s">
        <v>841</v>
      </c>
      <c r="D93" s="281" t="s">
        <v>1775</v>
      </c>
      <c r="E93" s="281">
        <v>1.0</v>
      </c>
      <c r="F93" s="281">
        <v>9.0</v>
      </c>
      <c r="G93" s="281">
        <f t="shared" si="2"/>
        <v>18</v>
      </c>
      <c r="H93" s="1">
        <f t="shared" si="3"/>
        <v>0.1111111111</v>
      </c>
      <c r="I93" s="1">
        <f t="shared" si="4"/>
        <v>1</v>
      </c>
      <c r="J93" s="1">
        <f t="shared" si="5"/>
        <v>1</v>
      </c>
      <c r="K93" s="1">
        <f t="shared" si="6"/>
        <v>9</v>
      </c>
      <c r="L93" s="281"/>
      <c r="M93" s="281"/>
      <c r="N93" s="1">
        <f>IF(B93="",0,IF(AND(COUNTIF($B$8:B93,B93)=1,COUNTIF('Picking - Juan Chach Gomez'!$B$8:$B$177,B93)=0),1,0))</f>
        <v>0</v>
      </c>
      <c r="O93" s="196">
        <v>0.012743055555555556</v>
      </c>
    </row>
    <row r="94" ht="15.75" customHeight="1">
      <c r="A94" s="291">
        <v>46290.0</v>
      </c>
      <c r="B94" s="1">
        <f t="shared" si="1"/>
        <v>46290</v>
      </c>
      <c r="C94" s="281" t="s">
        <v>841</v>
      </c>
      <c r="D94" s="281" t="s">
        <v>1181</v>
      </c>
      <c r="E94" s="281">
        <v>7.0</v>
      </c>
      <c r="F94" s="281">
        <v>27.0</v>
      </c>
      <c r="G94" s="281">
        <f t="shared" si="2"/>
        <v>36</v>
      </c>
      <c r="H94" s="1">
        <f t="shared" si="3"/>
        <v>0.2592592593</v>
      </c>
      <c r="I94" s="1">
        <f t="shared" si="4"/>
        <v>1.1</v>
      </c>
      <c r="J94" s="1">
        <f t="shared" si="5"/>
        <v>1</v>
      </c>
      <c r="K94" s="1">
        <f t="shared" si="6"/>
        <v>29.7</v>
      </c>
      <c r="L94" s="281"/>
      <c r="M94" s="281"/>
      <c r="N94" s="1">
        <f>IF(B94="",0,IF(AND(COUNTIF($B$8:B94,B94)=1,COUNTIF('Picking - Juan Chach Gomez'!$B$8:$B$177,B94)=0),1,0))</f>
        <v>0</v>
      </c>
      <c r="O94" s="196">
        <v>0.025625</v>
      </c>
    </row>
    <row r="95" ht="15.75" customHeight="1">
      <c r="A95" s="291">
        <v>46290.0</v>
      </c>
      <c r="B95" s="1">
        <f t="shared" si="1"/>
        <v>46290</v>
      </c>
      <c r="C95" s="281" t="s">
        <v>841</v>
      </c>
      <c r="D95" s="281" t="s">
        <v>1789</v>
      </c>
      <c r="E95" s="281">
        <v>9.0</v>
      </c>
      <c r="F95" s="281">
        <v>21.0</v>
      </c>
      <c r="G95" s="281">
        <f t="shared" si="2"/>
        <v>60</v>
      </c>
      <c r="H95" s="1">
        <f t="shared" si="3"/>
        <v>0.4285714286</v>
      </c>
      <c r="I95" s="1">
        <f t="shared" si="4"/>
        <v>1.1</v>
      </c>
      <c r="J95" s="1">
        <f t="shared" si="5"/>
        <v>1</v>
      </c>
      <c r="K95" s="1">
        <f t="shared" si="6"/>
        <v>23.1</v>
      </c>
      <c r="L95" s="281"/>
      <c r="M95" s="281"/>
      <c r="N95" s="1">
        <f>IF(B95="",0,IF(AND(COUNTIF($B$8:B95,B95)=1,COUNTIF('Picking - Juan Chach Gomez'!$B$8:$B$177,B95)=0),1,0))</f>
        <v>0</v>
      </c>
      <c r="O95" s="196">
        <v>0.0419212962962963</v>
      </c>
    </row>
    <row r="96" ht="15.75" customHeight="1">
      <c r="A96" s="291">
        <v>46290.0</v>
      </c>
      <c r="B96" s="1">
        <f t="shared" si="1"/>
        <v>46290</v>
      </c>
      <c r="C96" s="281" t="s">
        <v>841</v>
      </c>
      <c r="D96" s="281" t="s">
        <v>2521</v>
      </c>
      <c r="E96" s="281">
        <v>7.0</v>
      </c>
      <c r="F96" s="281">
        <v>36.0</v>
      </c>
      <c r="G96" s="281">
        <f t="shared" si="2"/>
        <v>71</v>
      </c>
      <c r="H96" s="1">
        <f t="shared" si="3"/>
        <v>0.1944444444</v>
      </c>
      <c r="I96" s="1">
        <f t="shared" si="4"/>
        <v>1.05</v>
      </c>
      <c r="J96" s="1">
        <f t="shared" si="5"/>
        <v>1</v>
      </c>
      <c r="K96" s="1">
        <f t="shared" si="6"/>
        <v>37.8</v>
      </c>
      <c r="L96" s="281"/>
      <c r="M96" s="281"/>
      <c r="N96" s="1">
        <f>IF(B96="",0,IF(AND(COUNTIF($B$8:B96,B96)=1,COUNTIF('Picking - Juan Chach Gomez'!$B$8:$B$177,B96)=0),1,0))</f>
        <v>0</v>
      </c>
      <c r="O96" s="196">
        <v>0.049837962962962966</v>
      </c>
    </row>
    <row r="97" ht="15.75" customHeight="1">
      <c r="A97" s="291">
        <v>46292.0</v>
      </c>
      <c r="B97" s="1">
        <f t="shared" si="1"/>
        <v>46292</v>
      </c>
      <c r="C97" s="281" t="s">
        <v>841</v>
      </c>
      <c r="D97" s="281" t="s">
        <v>1899</v>
      </c>
      <c r="E97" s="281">
        <v>8.0</v>
      </c>
      <c r="F97" s="281">
        <v>9.0</v>
      </c>
      <c r="G97" s="281">
        <f t="shared" si="2"/>
        <v>11</v>
      </c>
      <c r="H97" s="1">
        <f t="shared" si="3"/>
        <v>0.8888888889</v>
      </c>
      <c r="I97" s="1">
        <f t="shared" si="4"/>
        <v>1.1</v>
      </c>
      <c r="J97" s="1">
        <f t="shared" si="5"/>
        <v>1</v>
      </c>
      <c r="K97" s="1">
        <f t="shared" si="6"/>
        <v>9.9</v>
      </c>
      <c r="L97" s="281"/>
      <c r="M97" s="281"/>
      <c r="N97" s="1">
        <f>IF(B97="",0,IF(AND(COUNTIF($B$8:B97,B97)=1,COUNTIF('Picking - Juan Chach Gomez'!$B$8:$B$177,B97)=0),1,0))</f>
        <v>0</v>
      </c>
      <c r="O97" s="196">
        <v>0.007650462962962963</v>
      </c>
    </row>
    <row r="98" ht="15.75" customHeight="1">
      <c r="A98" s="291">
        <v>46292.0</v>
      </c>
      <c r="B98" s="1">
        <f t="shared" si="1"/>
        <v>46292</v>
      </c>
      <c r="C98" s="281" t="s">
        <v>841</v>
      </c>
      <c r="D98" s="281" t="s">
        <v>2526</v>
      </c>
      <c r="E98" s="281">
        <v>10.0</v>
      </c>
      <c r="F98" s="281">
        <v>23.0</v>
      </c>
      <c r="G98" s="281">
        <f t="shared" si="2"/>
        <v>34</v>
      </c>
      <c r="H98" s="1">
        <f t="shared" si="3"/>
        <v>0.4347826087</v>
      </c>
      <c r="I98" s="1">
        <f t="shared" si="4"/>
        <v>1.1</v>
      </c>
      <c r="J98" s="1">
        <f t="shared" si="5"/>
        <v>1</v>
      </c>
      <c r="K98" s="1">
        <f t="shared" si="6"/>
        <v>25.3</v>
      </c>
      <c r="L98" s="281"/>
      <c r="M98" s="281"/>
      <c r="N98" s="1">
        <f>IF(B98="",0,IF(AND(COUNTIF($B$8:B98,B98)=1,COUNTIF('Picking - Juan Chach Gomez'!$B$8:$B$177,B98)=0),1,0))</f>
        <v>0</v>
      </c>
      <c r="O98" s="196">
        <v>0.023761574074074074</v>
      </c>
    </row>
    <row r="99" ht="15.75" customHeight="1">
      <c r="A99" s="291">
        <v>46292.0</v>
      </c>
      <c r="B99" s="1">
        <f t="shared" si="1"/>
        <v>46292</v>
      </c>
      <c r="C99" s="281" t="s">
        <v>841</v>
      </c>
      <c r="D99" s="281" t="s">
        <v>1898</v>
      </c>
      <c r="E99" s="281">
        <v>12.0</v>
      </c>
      <c r="F99" s="281">
        <v>22.0</v>
      </c>
      <c r="G99" s="281">
        <f t="shared" si="2"/>
        <v>41</v>
      </c>
      <c r="H99" s="1">
        <f t="shared" si="3"/>
        <v>0.5454545455</v>
      </c>
      <c r="I99" s="1">
        <f t="shared" si="4"/>
        <v>1.1</v>
      </c>
      <c r="J99" s="1">
        <f t="shared" si="5"/>
        <v>1</v>
      </c>
      <c r="K99" s="1">
        <f t="shared" si="6"/>
        <v>24.2</v>
      </c>
      <c r="L99" s="281"/>
      <c r="M99" s="281"/>
      <c r="N99" s="1">
        <f>IF(B99="",0,IF(AND(COUNTIF($B$8:B99,B99)=1,COUNTIF('Picking - Juan Chach Gomez'!$B$8:$B$177,B99)=0),1,0))</f>
        <v>0</v>
      </c>
      <c r="O99" s="196">
        <v>0.029131944444444443</v>
      </c>
    </row>
    <row r="100" ht="15.75" customHeight="1">
      <c r="A100" s="291">
        <v>46292.0</v>
      </c>
      <c r="B100" s="1">
        <f t="shared" si="1"/>
        <v>46292</v>
      </c>
      <c r="C100" s="281" t="s">
        <v>841</v>
      </c>
      <c r="D100" s="281" t="s">
        <v>2199</v>
      </c>
      <c r="E100" s="281">
        <v>6.0</v>
      </c>
      <c r="F100" s="281">
        <v>39.0</v>
      </c>
      <c r="G100" s="281">
        <f t="shared" si="2"/>
        <v>58</v>
      </c>
      <c r="H100" s="1">
        <f t="shared" si="3"/>
        <v>0.1538461538</v>
      </c>
      <c r="I100" s="1">
        <f t="shared" si="4"/>
        <v>1.05</v>
      </c>
      <c r="J100" s="1">
        <f t="shared" si="5"/>
        <v>1</v>
      </c>
      <c r="K100" s="1">
        <f t="shared" si="6"/>
        <v>40.95</v>
      </c>
      <c r="L100" s="281"/>
      <c r="M100" s="281"/>
      <c r="N100" s="1">
        <f>IF(B100="",0,IF(AND(COUNTIF($B$8:B100,B100)=1,COUNTIF('Picking - Juan Chach Gomez'!$B$8:$B$177,B100)=0),1,0))</f>
        <v>0</v>
      </c>
      <c r="O100" s="196">
        <v>0.0409375</v>
      </c>
    </row>
    <row r="101" ht="15.75" customHeight="1">
      <c r="A101" s="291">
        <v>46292.0</v>
      </c>
      <c r="B101" s="1">
        <f t="shared" si="1"/>
        <v>46292</v>
      </c>
      <c r="C101" s="281" t="s">
        <v>841</v>
      </c>
      <c r="D101" s="281" t="s">
        <v>2534</v>
      </c>
      <c r="E101" s="281">
        <v>20.0</v>
      </c>
      <c r="F101" s="281">
        <v>45.0</v>
      </c>
      <c r="G101" s="281">
        <f t="shared" si="2"/>
        <v>85</v>
      </c>
      <c r="H101" s="1">
        <f t="shared" si="3"/>
        <v>0.4444444444</v>
      </c>
      <c r="I101" s="1">
        <f t="shared" si="4"/>
        <v>1.1</v>
      </c>
      <c r="J101" s="1">
        <f t="shared" si="5"/>
        <v>1</v>
      </c>
      <c r="K101" s="1">
        <f t="shared" si="6"/>
        <v>49.5</v>
      </c>
      <c r="L101" s="281"/>
      <c r="M101" s="281"/>
      <c r="N101" s="1">
        <f>IF(B101="",0,IF(AND(COUNTIF($B$8:B101,B101)=1,COUNTIF('Picking - Juan Chach Gomez'!$B$8:$B$177,B101)=0),1,0))</f>
        <v>0</v>
      </c>
      <c r="O101" s="196">
        <v>0.059363425925925924</v>
      </c>
    </row>
    <row r="102" ht="15.75" customHeight="1">
      <c r="A102" s="291">
        <v>46293.0</v>
      </c>
      <c r="B102" s="1">
        <f t="shared" si="1"/>
        <v>46293</v>
      </c>
      <c r="C102" s="281" t="s">
        <v>841</v>
      </c>
      <c r="D102" s="281" t="s">
        <v>1659</v>
      </c>
      <c r="E102" s="281">
        <v>1.0</v>
      </c>
      <c r="F102" s="281">
        <v>1.0</v>
      </c>
      <c r="G102" s="281">
        <f t="shared" si="2"/>
        <v>0</v>
      </c>
      <c r="H102" s="1">
        <f t="shared" si="3"/>
        <v>1</v>
      </c>
      <c r="I102" s="1">
        <f t="shared" si="4"/>
        <v>1.1</v>
      </c>
      <c r="J102" s="1">
        <f t="shared" si="5"/>
        <v>1</v>
      </c>
      <c r="K102" s="1">
        <f t="shared" si="6"/>
        <v>1.1</v>
      </c>
      <c r="L102" s="281"/>
      <c r="M102" s="281"/>
      <c r="N102" s="1">
        <f>IF(B102="",0,IF(AND(COUNTIF($B$8:B102,B102)=1,COUNTIF('Picking - Juan Chach Gomez'!$B$8:$B$177,B102)=0),1,0))</f>
        <v>0</v>
      </c>
      <c r="O102" s="196">
        <v>1.1574074074074075E-4</v>
      </c>
    </row>
    <row r="103" ht="15.75" customHeight="1">
      <c r="A103" s="291">
        <v>46293.0</v>
      </c>
      <c r="B103" s="1">
        <f t="shared" si="1"/>
        <v>46293</v>
      </c>
      <c r="C103" s="281" t="s">
        <v>841</v>
      </c>
      <c r="D103" s="281" t="s">
        <v>2538</v>
      </c>
      <c r="E103" s="281">
        <v>2.0</v>
      </c>
      <c r="F103" s="281">
        <v>14.0</v>
      </c>
      <c r="G103" s="281">
        <f t="shared" si="2"/>
        <v>12</v>
      </c>
      <c r="H103" s="1">
        <f t="shared" si="3"/>
        <v>0.1428571429</v>
      </c>
      <c r="I103" s="1">
        <f t="shared" si="4"/>
        <v>1</v>
      </c>
      <c r="J103" s="1">
        <f t="shared" si="5"/>
        <v>1</v>
      </c>
      <c r="K103" s="1">
        <f t="shared" si="6"/>
        <v>14</v>
      </c>
      <c r="L103" s="281"/>
      <c r="M103" s="281"/>
      <c r="N103" s="1">
        <f>IF(B103="",0,IF(AND(COUNTIF($B$8:B103,B103)=1,COUNTIF('Picking - Juan Chach Gomez'!$B$8:$B$177,B103)=0),1,0))</f>
        <v>0</v>
      </c>
      <c r="O103" s="196">
        <v>0.009016203703703703</v>
      </c>
    </row>
    <row r="104" ht="15.75" customHeight="1">
      <c r="A104" s="291">
        <v>46293.0</v>
      </c>
      <c r="B104" s="1">
        <f t="shared" si="1"/>
        <v>46293</v>
      </c>
      <c r="C104" s="281" t="s">
        <v>841</v>
      </c>
      <c r="D104" s="281" t="s">
        <v>2540</v>
      </c>
      <c r="E104" s="281">
        <v>4.0</v>
      </c>
      <c r="F104" s="281">
        <v>15.0</v>
      </c>
      <c r="G104" s="281">
        <f t="shared" si="2"/>
        <v>15</v>
      </c>
      <c r="H104" s="1">
        <f t="shared" si="3"/>
        <v>0.2666666667</v>
      </c>
      <c r="I104" s="1">
        <f t="shared" si="4"/>
        <v>1.1</v>
      </c>
      <c r="J104" s="1">
        <f t="shared" si="5"/>
        <v>1</v>
      </c>
      <c r="K104" s="1">
        <f t="shared" si="6"/>
        <v>16.5</v>
      </c>
      <c r="L104" s="281"/>
      <c r="M104" s="281"/>
      <c r="N104" s="1">
        <f>IF(B104="",0,IF(AND(COUNTIF($B$8:B104,B104)=1,COUNTIF('Picking - Juan Chach Gomez'!$B$8:$B$177,B104)=0),1,0))</f>
        <v>0</v>
      </c>
      <c r="O104" s="196">
        <v>0.01074074074074074</v>
      </c>
    </row>
    <row r="105" ht="15.75" customHeight="1">
      <c r="A105" s="291">
        <v>46293.0</v>
      </c>
      <c r="B105" s="1">
        <f t="shared" si="1"/>
        <v>46293</v>
      </c>
      <c r="C105" s="281" t="s">
        <v>841</v>
      </c>
      <c r="D105" s="281" t="s">
        <v>1799</v>
      </c>
      <c r="E105" s="281">
        <v>4.0</v>
      </c>
      <c r="F105" s="281">
        <v>11.0</v>
      </c>
      <c r="G105" s="281">
        <f t="shared" si="2"/>
        <v>18</v>
      </c>
      <c r="H105" s="1">
        <f t="shared" si="3"/>
        <v>0.3636363636</v>
      </c>
      <c r="I105" s="1">
        <f t="shared" si="4"/>
        <v>1.1</v>
      </c>
      <c r="J105" s="1">
        <f t="shared" si="5"/>
        <v>1</v>
      </c>
      <c r="K105" s="1">
        <f t="shared" si="6"/>
        <v>12.1</v>
      </c>
      <c r="L105" s="281"/>
      <c r="M105" s="281"/>
      <c r="N105" s="1">
        <f>IF(B105="",0,IF(AND(COUNTIF($B$8:B105,B105)=1,COUNTIF('Picking - Juan Chach Gomez'!$B$8:$B$177,B105)=0),1,0))</f>
        <v>0</v>
      </c>
      <c r="O105" s="196">
        <v>0.013043981481481481</v>
      </c>
    </row>
    <row r="106" ht="15.75" customHeight="1">
      <c r="A106" s="291">
        <v>46293.0</v>
      </c>
      <c r="B106" s="1">
        <f t="shared" si="1"/>
        <v>46293</v>
      </c>
      <c r="C106" s="281" t="s">
        <v>841</v>
      </c>
      <c r="D106" s="281" t="s">
        <v>2545</v>
      </c>
      <c r="E106" s="281">
        <v>13.0</v>
      </c>
      <c r="F106" s="281">
        <v>19.0</v>
      </c>
      <c r="G106" s="281">
        <f t="shared" si="2"/>
        <v>20</v>
      </c>
      <c r="H106" s="1">
        <f t="shared" si="3"/>
        <v>0.6842105263</v>
      </c>
      <c r="I106" s="1">
        <f t="shared" si="4"/>
        <v>1.1</v>
      </c>
      <c r="J106" s="1">
        <f t="shared" si="5"/>
        <v>1</v>
      </c>
      <c r="K106" s="1">
        <f t="shared" si="6"/>
        <v>20.9</v>
      </c>
      <c r="L106" s="281"/>
      <c r="M106" s="281"/>
      <c r="N106" s="1">
        <f>IF(B106="",0,IF(AND(COUNTIF($B$8:B106,B106)=1,COUNTIF('Picking - Juan Chach Gomez'!$B$8:$B$177,B106)=0),1,0))</f>
        <v>0</v>
      </c>
      <c r="O106" s="196">
        <v>0.014386574074074074</v>
      </c>
    </row>
    <row r="107" ht="15.75" customHeight="1">
      <c r="A107" s="291">
        <v>46293.0</v>
      </c>
      <c r="B107" s="1">
        <f t="shared" si="1"/>
        <v>46293</v>
      </c>
      <c r="C107" s="281" t="s">
        <v>841</v>
      </c>
      <c r="D107" s="281" t="s">
        <v>2547</v>
      </c>
      <c r="E107" s="281">
        <v>14.0</v>
      </c>
      <c r="F107" s="281">
        <v>33.0</v>
      </c>
      <c r="G107" s="281">
        <f t="shared" si="2"/>
        <v>37</v>
      </c>
      <c r="H107" s="1">
        <f t="shared" si="3"/>
        <v>0.4242424242</v>
      </c>
      <c r="I107" s="1">
        <f t="shared" si="4"/>
        <v>1.1</v>
      </c>
      <c r="J107" s="1">
        <f t="shared" si="5"/>
        <v>1</v>
      </c>
      <c r="K107" s="1">
        <f t="shared" si="6"/>
        <v>36.3</v>
      </c>
      <c r="L107" s="281"/>
      <c r="M107" s="281"/>
      <c r="N107" s="1">
        <f>IF(B107="",0,IF(AND(COUNTIF($B$8:B107,B107)=1,COUNTIF('Picking - Juan Chach Gomez'!$B$8:$B$177,B107)=0),1,0))</f>
        <v>0</v>
      </c>
      <c r="O107" s="196">
        <v>0.02596064814814815</v>
      </c>
    </row>
    <row r="108" ht="15.75" customHeight="1">
      <c r="A108" s="291">
        <v>46293.0</v>
      </c>
      <c r="B108" s="1">
        <f t="shared" si="1"/>
        <v>46293</v>
      </c>
      <c r="C108" s="281" t="s">
        <v>841</v>
      </c>
      <c r="D108" s="281" t="s">
        <v>1187</v>
      </c>
      <c r="E108" s="281">
        <v>12.0</v>
      </c>
      <c r="F108" s="281">
        <v>34.0</v>
      </c>
      <c r="G108" s="281">
        <f t="shared" si="2"/>
        <v>53</v>
      </c>
      <c r="H108" s="1">
        <f t="shared" si="3"/>
        <v>0.3529411765</v>
      </c>
      <c r="I108" s="1">
        <f t="shared" si="4"/>
        <v>1.1</v>
      </c>
      <c r="J108" s="1">
        <f t="shared" si="5"/>
        <v>1</v>
      </c>
      <c r="K108" s="1">
        <f t="shared" si="6"/>
        <v>37.4</v>
      </c>
      <c r="L108" s="281"/>
      <c r="M108" s="281"/>
      <c r="N108" s="1">
        <f>IF(B108="",0,IF(AND(COUNTIF($B$8:B108,B108)=1,COUNTIF('Picking - Juan Chach Gomez'!$B$8:$B$177,B108)=0),1,0))</f>
        <v>0</v>
      </c>
      <c r="O108" s="196">
        <v>0.037037037037037035</v>
      </c>
    </row>
    <row r="109" ht="15.75" customHeight="1">
      <c r="A109" s="291">
        <v>46293.0</v>
      </c>
      <c r="B109" s="1">
        <f t="shared" si="1"/>
        <v>46293</v>
      </c>
      <c r="C109" s="281" t="s">
        <v>841</v>
      </c>
      <c r="D109" s="281" t="s">
        <v>2550</v>
      </c>
      <c r="E109" s="281">
        <v>12.0</v>
      </c>
      <c r="F109" s="281">
        <v>34.0</v>
      </c>
      <c r="G109" s="281">
        <f t="shared" si="2"/>
        <v>70</v>
      </c>
      <c r="H109" s="1">
        <f t="shared" si="3"/>
        <v>0.3529411765</v>
      </c>
      <c r="I109" s="1">
        <f t="shared" si="4"/>
        <v>1.1</v>
      </c>
      <c r="J109" s="1">
        <f t="shared" si="5"/>
        <v>1</v>
      </c>
      <c r="K109" s="1">
        <f t="shared" si="6"/>
        <v>37.4</v>
      </c>
      <c r="L109" s="281"/>
      <c r="M109" s="281"/>
      <c r="N109" s="1">
        <f>IF(B109="",0,IF(AND(COUNTIF($B$8:B109,B109)=1,COUNTIF('Picking - Juan Chach Gomez'!$B$8:$B$177,B109)=0),1,0))</f>
        <v>0</v>
      </c>
      <c r="O109" s="196">
        <v>0.048726851851851855</v>
      </c>
    </row>
    <row r="110" ht="15.75" customHeight="1">
      <c r="A110" s="291">
        <v>46293.0</v>
      </c>
      <c r="B110" s="1">
        <f t="shared" si="1"/>
        <v>46293</v>
      </c>
      <c r="C110" s="281" t="s">
        <v>841</v>
      </c>
      <c r="D110" s="281" t="s">
        <v>2553</v>
      </c>
      <c r="E110" s="281">
        <v>10.0</v>
      </c>
      <c r="F110" s="281">
        <v>17.0</v>
      </c>
      <c r="G110" s="281">
        <f t="shared" si="2"/>
        <v>80</v>
      </c>
      <c r="H110" s="1">
        <f t="shared" si="3"/>
        <v>0.5882352941</v>
      </c>
      <c r="I110" s="1">
        <f t="shared" si="4"/>
        <v>1.1</v>
      </c>
      <c r="J110" s="1">
        <f t="shared" si="5"/>
        <v>1</v>
      </c>
      <c r="K110" s="1">
        <f t="shared" si="6"/>
        <v>18.7</v>
      </c>
      <c r="L110" s="281"/>
      <c r="M110" s="281"/>
      <c r="N110" s="1">
        <f>IF(B110="",0,IF(AND(COUNTIF($B$8:B110,B110)=1,COUNTIF('Picking - Juan Chach Gomez'!$B$8:$B$177,B110)=0),1,0))</f>
        <v>0</v>
      </c>
      <c r="O110" s="196">
        <v>0.05557870370370371</v>
      </c>
    </row>
    <row r="111" ht="15.75" customHeight="1">
      <c r="A111" s="291">
        <v>46294.0</v>
      </c>
      <c r="B111" s="1">
        <f t="shared" si="1"/>
        <v>46294</v>
      </c>
      <c r="C111" s="281" t="s">
        <v>841</v>
      </c>
      <c r="D111" s="281" t="s">
        <v>2556</v>
      </c>
      <c r="E111" s="281">
        <v>2.0</v>
      </c>
      <c r="F111" s="281">
        <v>7.0</v>
      </c>
      <c r="G111" s="281">
        <f t="shared" si="2"/>
        <v>7</v>
      </c>
      <c r="H111" s="1">
        <f t="shared" si="3"/>
        <v>0.2857142857</v>
      </c>
      <c r="I111" s="1">
        <f t="shared" si="4"/>
        <v>1.1</v>
      </c>
      <c r="J111" s="1">
        <f t="shared" si="5"/>
        <v>1</v>
      </c>
      <c r="K111" s="1">
        <f t="shared" si="6"/>
        <v>7.7</v>
      </c>
      <c r="L111" s="281"/>
      <c r="M111" s="281"/>
      <c r="N111" s="1">
        <f>IF(B111="",0,IF(AND(COUNTIF($B$8:B111,B111)=1,COUNTIF('Picking - Juan Chach Gomez'!$B$8:$B$177,B111)=0),1,0))</f>
        <v>0</v>
      </c>
      <c r="O111" s="196">
        <v>0.0052199074074074075</v>
      </c>
    </row>
    <row r="112" ht="15.75" customHeight="1">
      <c r="A112" s="291">
        <v>46294.0</v>
      </c>
      <c r="B112" s="1">
        <f t="shared" si="1"/>
        <v>46294</v>
      </c>
      <c r="C112" s="281" t="s">
        <v>841</v>
      </c>
      <c r="D112" s="281" t="s">
        <v>1903</v>
      </c>
      <c r="E112" s="281">
        <v>6.0</v>
      </c>
      <c r="F112" s="281">
        <v>14.0</v>
      </c>
      <c r="G112" s="281">
        <f t="shared" si="2"/>
        <v>20</v>
      </c>
      <c r="H112" s="1">
        <f t="shared" si="3"/>
        <v>0.4285714286</v>
      </c>
      <c r="I112" s="1">
        <f t="shared" si="4"/>
        <v>1.1</v>
      </c>
      <c r="J112" s="1">
        <f t="shared" si="5"/>
        <v>1</v>
      </c>
      <c r="K112" s="1">
        <f t="shared" si="6"/>
        <v>15.4</v>
      </c>
      <c r="L112" s="281"/>
      <c r="M112" s="281"/>
      <c r="N112" s="1">
        <f>IF(B112="",0,IF(AND(COUNTIF($B$8:B112,B112)=1,COUNTIF('Picking - Juan Chach Gomez'!$B$8:$B$177,B112)=0),1,0))</f>
        <v>0</v>
      </c>
      <c r="O112" s="196">
        <v>0.013981481481481482</v>
      </c>
    </row>
    <row r="113" ht="15.75" customHeight="1">
      <c r="A113" s="291">
        <v>46294.0</v>
      </c>
      <c r="B113" s="1">
        <f t="shared" si="1"/>
        <v>46294</v>
      </c>
      <c r="C113" s="281" t="s">
        <v>841</v>
      </c>
      <c r="D113" s="281" t="s">
        <v>2211</v>
      </c>
      <c r="E113" s="281">
        <v>6.0</v>
      </c>
      <c r="F113" s="281">
        <v>31.0</v>
      </c>
      <c r="G113" s="281">
        <f t="shared" si="2"/>
        <v>31</v>
      </c>
      <c r="H113" s="1">
        <f t="shared" si="3"/>
        <v>0.1935483871</v>
      </c>
      <c r="I113" s="1">
        <f t="shared" si="4"/>
        <v>1.05</v>
      </c>
      <c r="J113" s="1">
        <f t="shared" si="5"/>
        <v>1</v>
      </c>
      <c r="K113" s="1">
        <f t="shared" si="6"/>
        <v>32.55</v>
      </c>
      <c r="L113" s="281"/>
      <c r="M113" s="281"/>
      <c r="N113" s="1">
        <f>IF(B113="",0,IF(AND(COUNTIF($B$8:B113,B113)=1,COUNTIF('Picking - Juan Chach Gomez'!$B$8:$B$177,B113)=0),1,0))</f>
        <v>0</v>
      </c>
      <c r="O113" s="196">
        <v>0.021840277777777778</v>
      </c>
    </row>
    <row r="114" ht="15.75" customHeight="1">
      <c r="A114" s="291">
        <v>46294.0</v>
      </c>
      <c r="B114" s="1">
        <f t="shared" si="1"/>
        <v>46294</v>
      </c>
      <c r="C114" s="281" t="s">
        <v>841</v>
      </c>
      <c r="D114" s="281" t="s">
        <v>2216</v>
      </c>
      <c r="E114" s="281">
        <v>8.0</v>
      </c>
      <c r="F114" s="281">
        <v>32.0</v>
      </c>
      <c r="G114" s="281">
        <f t="shared" si="2"/>
        <v>40</v>
      </c>
      <c r="H114" s="1">
        <f t="shared" si="3"/>
        <v>0.25</v>
      </c>
      <c r="I114" s="1">
        <f t="shared" si="4"/>
        <v>1.1</v>
      </c>
      <c r="J114" s="1">
        <f t="shared" si="5"/>
        <v>1</v>
      </c>
      <c r="K114" s="1">
        <f t="shared" si="6"/>
        <v>35.2</v>
      </c>
      <c r="L114" s="281"/>
      <c r="M114" s="281"/>
      <c r="N114" s="1">
        <f>IF(B114="",0,IF(AND(COUNTIF($B$8:B114,B114)=1,COUNTIF('Picking - Juan Chach Gomez'!$B$8:$B$177,B114)=0),1,0))</f>
        <v>0</v>
      </c>
      <c r="O114" s="196">
        <v>0.02837962962962963</v>
      </c>
    </row>
    <row r="115" ht="15.75" customHeight="1">
      <c r="A115" s="291">
        <v>46294.0</v>
      </c>
      <c r="B115" s="1">
        <f t="shared" si="1"/>
        <v>46294</v>
      </c>
      <c r="C115" s="281" t="s">
        <v>841</v>
      </c>
      <c r="D115" s="281" t="s">
        <v>1192</v>
      </c>
      <c r="E115" s="281">
        <v>11.0</v>
      </c>
      <c r="F115" s="281">
        <v>29.0</v>
      </c>
      <c r="G115" s="281">
        <f t="shared" si="2"/>
        <v>58</v>
      </c>
      <c r="H115" s="1">
        <f t="shared" si="3"/>
        <v>0.3793103448</v>
      </c>
      <c r="I115" s="1">
        <f t="shared" si="4"/>
        <v>1.1</v>
      </c>
      <c r="J115" s="1">
        <f t="shared" si="5"/>
        <v>1</v>
      </c>
      <c r="K115" s="1">
        <f t="shared" si="6"/>
        <v>31.9</v>
      </c>
      <c r="L115" s="281"/>
      <c r="M115" s="281"/>
      <c r="N115" s="1">
        <f>IF(B115="",0,IF(AND(COUNTIF($B$8:B115,B115)=1,COUNTIF('Picking - Juan Chach Gomez'!$B$8:$B$177,B115)=0),1,0))</f>
        <v>0</v>
      </c>
      <c r="O115" s="196">
        <v>0.04041666666666666</v>
      </c>
    </row>
    <row r="116" ht="15.75" customHeight="1">
      <c r="A116" s="291">
        <v>46295.0</v>
      </c>
      <c r="B116" s="1">
        <f t="shared" si="1"/>
        <v>46295</v>
      </c>
      <c r="C116" s="281" t="s">
        <v>841</v>
      </c>
      <c r="D116" s="281" t="s">
        <v>2564</v>
      </c>
      <c r="E116" s="281">
        <v>1.0</v>
      </c>
      <c r="F116" s="281">
        <v>33.0</v>
      </c>
      <c r="G116" s="281">
        <f t="shared" si="2"/>
        <v>19</v>
      </c>
      <c r="H116" s="1">
        <f t="shared" si="3"/>
        <v>0.0303030303</v>
      </c>
      <c r="I116" s="1">
        <f t="shared" si="4"/>
        <v>0.85</v>
      </c>
      <c r="J116" s="1">
        <f t="shared" si="5"/>
        <v>1</v>
      </c>
      <c r="K116" s="1">
        <f t="shared" si="6"/>
        <v>28.05</v>
      </c>
      <c r="L116" s="281"/>
      <c r="M116" s="281"/>
      <c r="N116" s="1">
        <f>IF(B116="",0,IF(AND(COUNTIF($B$8:B116,B116)=1,COUNTIF('Picking - Juan Chach Gomez'!$B$8:$B$177,B116)=0),1,0))</f>
        <v>0</v>
      </c>
      <c r="O116" s="196">
        <v>0.013761574074074074</v>
      </c>
    </row>
    <row r="117" ht="15.75" customHeight="1">
      <c r="A117" s="291">
        <v>46295.0</v>
      </c>
      <c r="B117" s="1">
        <f t="shared" si="1"/>
        <v>46295</v>
      </c>
      <c r="C117" s="281" t="s">
        <v>841</v>
      </c>
      <c r="D117" s="281" t="s">
        <v>2567</v>
      </c>
      <c r="E117" s="281">
        <v>1.0</v>
      </c>
      <c r="F117" s="281">
        <v>35.0</v>
      </c>
      <c r="G117" s="281">
        <f t="shared" si="2"/>
        <v>21</v>
      </c>
      <c r="H117" s="1">
        <f t="shared" si="3"/>
        <v>0.02857142857</v>
      </c>
      <c r="I117" s="1">
        <f t="shared" si="4"/>
        <v>0.85</v>
      </c>
      <c r="J117" s="1">
        <f t="shared" si="5"/>
        <v>1</v>
      </c>
      <c r="K117" s="1">
        <f t="shared" si="6"/>
        <v>29.75</v>
      </c>
      <c r="L117" s="281"/>
      <c r="M117" s="281"/>
      <c r="N117" s="1">
        <f>IF(B117="",0,IF(AND(COUNTIF($B$8:B117,B117)=1,COUNTIF('Picking - Juan Chach Gomez'!$B$8:$B$177,B117)=0),1,0))</f>
        <v>0</v>
      </c>
      <c r="O117" s="196">
        <v>0.014675925925925926</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Juan Chach Gomez'!$B$8:$B$177,B118)=0),1,0))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Juan Chach Gomez'!$B$8:$B$177,B119)=0),1,0))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Juan Chach Gomez'!$B$8:$B$177,B120)=0),1,0))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Juan Chach Gomez'!$B$8:$B$177,B121)=0),1,0))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Juan Chach Gomez'!$B$8:$B$177,B122)=0),1,0))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Juan Chach Gomez'!$B$8:$B$177,B123)=0),1,0))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Juan Chach Gomez'!$B$8:$B$177,B124)=0),1,0))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Juan Chach Gomez'!$B$8:$B$177,B125)=0),1,0))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Juan Chach Gomez'!$B$8:$B$177,B126)=0),1,0))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Juan Chach Gomez'!$B$8:$B$177,B127)=0),1,0))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Juan Chach Gomez'!$B$8:$B$177,B128)=0),1,0))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Juan Chach Gomez'!$B$8:$B$177,B129)=0),1,0))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Juan Chach Gomez'!$B$8:$B$177,B130)=0),1,0))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Juan Chach Gomez'!$B$8:$B$177,B131)=0),1,0))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Juan Chach Gomez'!$B$8:$B$177,B132)=0),1,0))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Juan Chach Gomez'!$B$8:$B$177,B133)=0),1,0))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Juan Chach Gomez'!$B$8:$B$177,B134)=0),1,0))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Juan Chach Gomez'!$B$8:$B$177,B135)=0),1,0))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Juan Chach Gomez'!$B$8:$B$177,B136)=0),1,0))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Juan Chach Gomez'!$B$8:$B$177,B137)=0),1,0))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Juan Chach Gomez'!$B$8:$B$177,B138)=0),1,0))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Juan Chach Gomez'!$B$8:$B$177,B139)=0),1,0))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Juan Chach Gomez'!$B$8:$B$177,B140)=0),1,0))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Juan Chach Gomez'!$B$8:$B$177,B141)=0),1,0))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Juan Chach Gomez'!$B$8:$B$177,B142)=0),1,0))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Juan Chach Gomez'!$B$8:$B$177,B143)=0),1,0))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Juan Chach Gomez'!$B$8:$B$177,B144)=0),1,0))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Juan Chach Gomez'!$B$8:$B$177,B145)=0),1,0))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Juan Chach Gomez'!$B$8:$B$177,B146)=0),1,0))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Juan Chach Gomez'!$B$8:$B$177,B147)=0),1,0))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Juan Chach Gomez'!$B$8:$B$177,B148)=0),1,0))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Juan Chach Gomez'!$B$8:$B$177,B149)=0),1,0))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Juan Chach Gomez'!$B$8:$B$177,B150)=0),1,0))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Juan Chach Gomez'!$B$8:$B$177,B151)=0),1,0))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Juan Chach Gomez'!$B$8:$B$177,B152)=0),1,0))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Juan Chach Gomez'!$B$8:$B$177,B153)=0),1,0))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Juan Chach Gomez'!$B$8:$B$177,B154)=0),1,0))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Juan Chach Gomez'!$B$8:$B$177,B155)=0),1,0))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Juan Chach Gomez'!$B$8:$B$177,B156)=0),1,0))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Juan Chach Gomez'!$B$8:$B$177,B157)=0),1,0))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Juan Chach Gomez'!$B$8:$B$177,B158)=0),1,0))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Juan Chach Gomez'!$B$8:$B$177,B159)=0),1,0))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Juan Chach Gomez'!$B$8:$B$177,B160)=0),1,0))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Juan Chach Gomez'!$B$8:$B$177,B161)=0),1,0))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Juan Chach Gomez'!$B$8:$B$177,B162)=0),1,0))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Juan Chach Gomez'!$B$8:$B$177,B163)=0),1,0))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Juan Chach Gomez'!$B$8:$B$177,B164)=0),1,0))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Juan Chach Gomez'!$B$8:$B$177,B165)=0),1,0))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Juan Chach Gomez'!$B$8:$B$177,B166)=0),1,0))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Juan Chach Gomez'!$B$8:$B$177,B167)=0),1,0))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Juan Chach Gomez'!$B$8:$B$177,B168)=0),1,0))</f>
        <v>0</v>
      </c>
    </row>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68">
      <formula1>"container,moving list,consolidation bulk,consolidation mix"</formula1>
    </dataValidation>
  </dataValidations>
  <printOptions/>
  <pageMargins bottom="1.0" footer="0.0" header="0.0" left="0.75" right="0.75" top="1.0"/>
  <pageSetup paperSize="9" orientation="portrait"/>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3.43"/>
    <col customWidth="1" min="2" max="8" width="8.0"/>
    <col customWidth="1" min="9" max="11" width="7.0"/>
    <col customWidth="1" min="12" max="12" width="8.0"/>
    <col customWidth="1" min="13" max="13" width="7.0"/>
    <col customWidth="1" min="14" max="14" width="8.0"/>
    <col customWidth="1" min="15" max="17" width="9.0"/>
    <col customWidth="1" min="18" max="18" width="6.71"/>
    <col customWidth="1" min="19" max="19" width="23.43"/>
    <col customWidth="1" min="20" max="20" width="5.0"/>
    <col customWidth="1" min="21" max="21" width="38.0"/>
    <col customWidth="1" min="22" max="26" width="8.43"/>
  </cols>
  <sheetData>
    <row r="1">
      <c r="A1" s="1" t="s">
        <v>603</v>
      </c>
      <c r="B1" s="1" t="s">
        <v>611</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SUMIFS(Q8:Q176,K8:K176,FALSE())</f>
        <v>6752.933</v>
      </c>
      <c r="B5" s="1">
        <f>SUMIFS(N8:N176,K8:K176,FALSE())</f>
        <v>3956</v>
      </c>
      <c r="C5" s="1">
        <f>IF(B5=0,0,60*A5/B5)</f>
        <v>102.4206218</v>
      </c>
      <c r="D5" s="1">
        <f>SUM(C8:C176)</f>
        <v>5958</v>
      </c>
      <c r="E5" s="1">
        <f>SUM(R8:R176)</f>
        <v>20</v>
      </c>
      <c r="F5" s="1">
        <f>SUM(T8:T176)</f>
        <v>18</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6" si="1">IF(A8="","",INT(A8))</f>
        <v>46266</v>
      </c>
      <c r="C8" s="281">
        <f>76-8-6-1-3</f>
        <v>58</v>
      </c>
      <c r="D8" s="281">
        <v>29.0</v>
      </c>
      <c r="E8" s="1">
        <f t="shared" ref="E8:E176" si="2">IF(OR(C8="",N(D8)=0),"",C8/D8)</f>
        <v>2</v>
      </c>
      <c r="F8" s="281" t="s">
        <v>811</v>
      </c>
      <c r="G8" s="282">
        <v>0.3076388888888889</v>
      </c>
      <c r="H8" s="282">
        <v>0.3506944444444444</v>
      </c>
      <c r="I8" s="281"/>
      <c r="J8" s="292">
        <f t="shared" ref="J8:J176" si="3">IF(OR(NOT(ISNUMBER(G8)),NOT(ISNUMBER(H8))),"",ROUND((H8-G8)*1440,0)-N(I8))</f>
        <v>62</v>
      </c>
      <c r="K8" s="1" t="b">
        <f t="shared" ref="K8:K176" si="4">IF(C8="","",OR(C8&lt;30,N(D8)&lt;10))</f>
        <v>0</v>
      </c>
      <c r="L8" s="1">
        <f t="shared" ref="L8:L176" si="5">IF(C8="","",IF(K8,1,IF(E8&lt;=1.94,1.65,IF(E8&lt;=2.44,1.25,IF(E8&lt;=2.8,1.16,IF(E8&lt;=3.09,1.05,IF(E8&lt;=3.5,0.95,IF(E8&lt;=3.95,0.82,IF(E8&lt;=5.05,0.65,IF(E8&lt;=8,0.6,IF(E8&lt;=15,0.45,0.3)))))))))))</f>
        <v>1.25</v>
      </c>
      <c r="M8" s="1">
        <f t="shared" ref="M8:M176" si="6">IF(OR(F8="Reach",F8="OP",F8="Swing"),$R$1,1)</f>
        <v>1</v>
      </c>
      <c r="N8" s="292">
        <f t="shared" ref="N8:N176" si="7">IF(OR(A8="",N(J8)&lt;=0),0,IF(K8,MAX(J8,15),J8))</f>
        <v>62</v>
      </c>
      <c r="O8" s="1">
        <f t="shared" ref="O8:O176" si="8">IF(C8="",0,C8*L8*$M$1*M8)</f>
        <v>79.75</v>
      </c>
      <c r="P8" s="292">
        <f t="shared" ref="P8:P176" si="9">$P$1/60*N8</f>
        <v>310</v>
      </c>
      <c r="Q8" s="1">
        <f t="shared" ref="Q8:Q176" si="10">MIN(O8,P8)</f>
        <v>79.75</v>
      </c>
      <c r="R8" s="281"/>
      <c r="S8" s="281"/>
      <c r="T8" s="1">
        <f t="shared" ref="T8:T176" si="11">IF(B8="",0,IF(COUNTIF($B$8:B8,B8)=1,1,0))</f>
        <v>1</v>
      </c>
    </row>
    <row r="9">
      <c r="A9" s="280">
        <v>46266.0</v>
      </c>
      <c r="B9" s="1">
        <f t="shared" si="1"/>
        <v>46266</v>
      </c>
      <c r="C9" s="281">
        <f>127+216</f>
        <v>343</v>
      </c>
      <c r="D9" s="281">
        <v>79.0</v>
      </c>
      <c r="E9" s="1">
        <f t="shared" si="2"/>
        <v>4.341772152</v>
      </c>
      <c r="F9" s="281" t="s">
        <v>811</v>
      </c>
      <c r="G9" s="282">
        <v>0.35625</v>
      </c>
      <c r="H9" s="282">
        <v>0.4583333333333333</v>
      </c>
      <c r="I9" s="281">
        <v>9.0</v>
      </c>
      <c r="J9" s="292">
        <f t="shared" si="3"/>
        <v>138</v>
      </c>
      <c r="K9" s="1" t="b">
        <f t="shared" si="4"/>
        <v>0</v>
      </c>
      <c r="L9" s="1">
        <f t="shared" si="5"/>
        <v>0.65</v>
      </c>
      <c r="M9" s="1">
        <f t="shared" si="6"/>
        <v>1</v>
      </c>
      <c r="N9" s="292">
        <f t="shared" si="7"/>
        <v>138</v>
      </c>
      <c r="O9" s="1">
        <f t="shared" si="8"/>
        <v>245.245</v>
      </c>
      <c r="P9" s="292">
        <f t="shared" si="9"/>
        <v>690</v>
      </c>
      <c r="Q9" s="1">
        <f t="shared" si="10"/>
        <v>245.245</v>
      </c>
      <c r="R9" s="281"/>
      <c r="S9" s="281"/>
      <c r="T9" s="1">
        <f t="shared" si="11"/>
        <v>0</v>
      </c>
      <c r="U9" s="1" t="s">
        <v>2502</v>
      </c>
    </row>
    <row r="10">
      <c r="A10" s="280">
        <v>46267.0</v>
      </c>
      <c r="B10" s="1">
        <f t="shared" si="1"/>
        <v>46267</v>
      </c>
      <c r="C10" s="281">
        <f>167+204</f>
        <v>371</v>
      </c>
      <c r="D10" s="281">
        <v>80.0</v>
      </c>
      <c r="E10" s="1">
        <f t="shared" si="2"/>
        <v>4.6375</v>
      </c>
      <c r="F10" s="281" t="s">
        <v>811</v>
      </c>
      <c r="G10" s="282">
        <v>0.30694444444444446</v>
      </c>
      <c r="H10" s="282">
        <v>0.3875</v>
      </c>
      <c r="I10" s="281">
        <v>9.0</v>
      </c>
      <c r="J10" s="292">
        <f t="shared" si="3"/>
        <v>107</v>
      </c>
      <c r="K10" s="1" t="b">
        <f t="shared" si="4"/>
        <v>0</v>
      </c>
      <c r="L10" s="1">
        <f t="shared" si="5"/>
        <v>0.65</v>
      </c>
      <c r="M10" s="1">
        <f t="shared" si="6"/>
        <v>1</v>
      </c>
      <c r="N10" s="292">
        <f t="shared" si="7"/>
        <v>107</v>
      </c>
      <c r="O10" s="1">
        <f t="shared" si="8"/>
        <v>265.265</v>
      </c>
      <c r="P10" s="292">
        <f t="shared" si="9"/>
        <v>535</v>
      </c>
      <c r="Q10" s="1">
        <f t="shared" si="10"/>
        <v>265.265</v>
      </c>
      <c r="R10" s="281">
        <v>13.0</v>
      </c>
      <c r="S10" s="281" t="s">
        <v>2504</v>
      </c>
      <c r="T10" s="1">
        <f t="shared" si="11"/>
        <v>1</v>
      </c>
      <c r="U10" s="1" t="s">
        <v>2502</v>
      </c>
    </row>
    <row r="11">
      <c r="A11" s="280">
        <v>46267.0</v>
      </c>
      <c r="B11" s="1">
        <f t="shared" si="1"/>
        <v>46267</v>
      </c>
      <c r="C11" s="281">
        <v>83.0</v>
      </c>
      <c r="D11" s="281">
        <v>39.0</v>
      </c>
      <c r="E11" s="1">
        <f t="shared" si="2"/>
        <v>2.128205128</v>
      </c>
      <c r="F11" s="281" t="s">
        <v>811</v>
      </c>
      <c r="G11" s="282">
        <v>0.4270833333333333</v>
      </c>
      <c r="H11" s="282">
        <v>0.46458333333333335</v>
      </c>
      <c r="I11" s="281"/>
      <c r="J11" s="292">
        <f t="shared" si="3"/>
        <v>54</v>
      </c>
      <c r="K11" s="1" t="b">
        <f t="shared" si="4"/>
        <v>0</v>
      </c>
      <c r="L11" s="1">
        <f t="shared" si="5"/>
        <v>1.25</v>
      </c>
      <c r="M11" s="1">
        <f t="shared" si="6"/>
        <v>1</v>
      </c>
      <c r="N11" s="292">
        <f t="shared" si="7"/>
        <v>54</v>
      </c>
      <c r="O11" s="1">
        <f t="shared" si="8"/>
        <v>114.125</v>
      </c>
      <c r="P11" s="292">
        <f t="shared" si="9"/>
        <v>270</v>
      </c>
      <c r="Q11" s="1">
        <f t="shared" si="10"/>
        <v>114.125</v>
      </c>
      <c r="R11" s="281"/>
      <c r="S11" s="281"/>
      <c r="T11" s="1">
        <f t="shared" si="11"/>
        <v>0</v>
      </c>
    </row>
    <row r="12">
      <c r="A12" s="280">
        <v>46268.0</v>
      </c>
      <c r="B12" s="1">
        <f t="shared" si="1"/>
        <v>46268</v>
      </c>
      <c r="C12" s="281">
        <f>182+151</f>
        <v>333</v>
      </c>
      <c r="D12" s="281">
        <v>80.0</v>
      </c>
      <c r="E12" s="1">
        <f t="shared" si="2"/>
        <v>4.1625</v>
      </c>
      <c r="F12" s="281" t="s">
        <v>811</v>
      </c>
      <c r="G12" s="282">
        <v>0.30833333333333335</v>
      </c>
      <c r="H12" s="282">
        <v>0.4305555555555556</v>
      </c>
      <c r="I12" s="281">
        <v>9.0</v>
      </c>
      <c r="J12" s="292">
        <f t="shared" si="3"/>
        <v>167</v>
      </c>
      <c r="K12" s="1" t="b">
        <f t="shared" si="4"/>
        <v>0</v>
      </c>
      <c r="L12" s="1">
        <f t="shared" si="5"/>
        <v>0.65</v>
      </c>
      <c r="M12" s="1">
        <f t="shared" si="6"/>
        <v>1</v>
      </c>
      <c r="N12" s="292">
        <f t="shared" si="7"/>
        <v>167</v>
      </c>
      <c r="O12" s="1">
        <f t="shared" si="8"/>
        <v>238.095</v>
      </c>
      <c r="P12" s="292">
        <f t="shared" si="9"/>
        <v>835</v>
      </c>
      <c r="Q12" s="1">
        <f t="shared" si="10"/>
        <v>238.095</v>
      </c>
      <c r="R12" s="281"/>
      <c r="S12" s="281"/>
      <c r="T12" s="1">
        <f t="shared" si="11"/>
        <v>1</v>
      </c>
      <c r="U12" s="1" t="s">
        <v>2502</v>
      </c>
    </row>
    <row r="13">
      <c r="A13" s="280">
        <v>46268.0</v>
      </c>
      <c r="B13" s="1">
        <f t="shared" si="1"/>
        <v>46268</v>
      </c>
      <c r="C13" s="281">
        <f>178</f>
        <v>178</v>
      </c>
      <c r="D13" s="281">
        <v>40.0</v>
      </c>
      <c r="E13" s="1">
        <f t="shared" si="2"/>
        <v>4.45</v>
      </c>
      <c r="F13" s="281" t="s">
        <v>811</v>
      </c>
      <c r="G13" s="282">
        <v>0.43125</v>
      </c>
      <c r="H13" s="282">
        <v>0.4722222222222222</v>
      </c>
      <c r="I13" s="281"/>
      <c r="J13" s="292">
        <f t="shared" si="3"/>
        <v>59</v>
      </c>
      <c r="K13" s="1" t="b">
        <f t="shared" si="4"/>
        <v>0</v>
      </c>
      <c r="L13" s="1">
        <f t="shared" si="5"/>
        <v>0.65</v>
      </c>
      <c r="M13" s="1">
        <f t="shared" si="6"/>
        <v>1</v>
      </c>
      <c r="N13" s="292">
        <f t="shared" si="7"/>
        <v>59</v>
      </c>
      <c r="O13" s="1">
        <f t="shared" si="8"/>
        <v>127.27</v>
      </c>
      <c r="P13" s="292">
        <f t="shared" si="9"/>
        <v>295</v>
      </c>
      <c r="Q13" s="1">
        <f t="shared" si="10"/>
        <v>127.27</v>
      </c>
      <c r="R13" s="281"/>
      <c r="S13" s="281"/>
      <c r="T13" s="1">
        <f t="shared" si="11"/>
        <v>0</v>
      </c>
    </row>
    <row r="14">
      <c r="A14" s="280">
        <v>46269.0</v>
      </c>
      <c r="B14" s="1">
        <f t="shared" si="1"/>
        <v>46269</v>
      </c>
      <c r="C14" s="281">
        <v>213.0</v>
      </c>
      <c r="D14" s="281">
        <v>83.0</v>
      </c>
      <c r="E14" s="1">
        <f t="shared" si="2"/>
        <v>2.56626506</v>
      </c>
      <c r="F14" s="281" t="s">
        <v>811</v>
      </c>
      <c r="G14" s="282">
        <v>0.3784722222222222</v>
      </c>
      <c r="H14" s="282">
        <v>0.43194444444444446</v>
      </c>
      <c r="I14" s="281"/>
      <c r="J14" s="292">
        <f t="shared" si="3"/>
        <v>77</v>
      </c>
      <c r="K14" s="1" t="b">
        <f t="shared" si="4"/>
        <v>0</v>
      </c>
      <c r="L14" s="1">
        <f t="shared" si="5"/>
        <v>1.16</v>
      </c>
      <c r="M14" s="1">
        <f t="shared" si="6"/>
        <v>1</v>
      </c>
      <c r="N14" s="292">
        <f t="shared" si="7"/>
        <v>77</v>
      </c>
      <c r="O14" s="1">
        <f t="shared" si="8"/>
        <v>271.788</v>
      </c>
      <c r="P14" s="292">
        <f t="shared" si="9"/>
        <v>385</v>
      </c>
      <c r="Q14" s="1">
        <f t="shared" si="10"/>
        <v>271.788</v>
      </c>
      <c r="R14" s="281"/>
      <c r="S14" s="281"/>
      <c r="T14" s="1">
        <f t="shared" si="11"/>
        <v>1</v>
      </c>
      <c r="W14" s="295"/>
      <c r="X14" s="295"/>
      <c r="Y14" s="295"/>
      <c r="Z14" s="295"/>
    </row>
    <row r="15">
      <c r="A15" s="291">
        <v>46269.0</v>
      </c>
      <c r="B15" s="1">
        <f t="shared" si="1"/>
        <v>46269</v>
      </c>
      <c r="C15" s="281">
        <v>84.0</v>
      </c>
      <c r="D15" s="281">
        <v>50.0</v>
      </c>
      <c r="E15" s="1">
        <f t="shared" si="2"/>
        <v>1.68</v>
      </c>
      <c r="F15" s="281" t="s">
        <v>811</v>
      </c>
      <c r="G15" s="299">
        <v>0.3103356481481481</v>
      </c>
      <c r="H15" s="299">
        <v>0.36921296296296297</v>
      </c>
      <c r="I15" s="281"/>
      <c r="J15" s="300">
        <f t="shared" si="3"/>
        <v>85</v>
      </c>
      <c r="K15" s="1" t="b">
        <f t="shared" si="4"/>
        <v>0</v>
      </c>
      <c r="L15" s="1">
        <f t="shared" si="5"/>
        <v>1.65</v>
      </c>
      <c r="M15" s="1">
        <f t="shared" si="6"/>
        <v>1</v>
      </c>
      <c r="N15" s="300">
        <f t="shared" si="7"/>
        <v>85</v>
      </c>
      <c r="O15" s="1">
        <f t="shared" si="8"/>
        <v>152.46</v>
      </c>
      <c r="P15" s="300">
        <f t="shared" si="9"/>
        <v>425</v>
      </c>
      <c r="Q15" s="1">
        <f t="shared" si="10"/>
        <v>152.46</v>
      </c>
      <c r="R15" s="281"/>
      <c r="S15" s="281"/>
      <c r="T15" s="1">
        <f t="shared" si="11"/>
        <v>0</v>
      </c>
      <c r="V15" s="1" t="s">
        <v>1905</v>
      </c>
      <c r="W15" s="1" t="s">
        <v>2510</v>
      </c>
    </row>
    <row r="16">
      <c r="A16" s="291">
        <v>46269.0</v>
      </c>
      <c r="B16" s="1">
        <f t="shared" si="1"/>
        <v>46269</v>
      </c>
      <c r="C16" s="281">
        <v>123.0</v>
      </c>
      <c r="D16" s="281">
        <v>56.0</v>
      </c>
      <c r="E16" s="1">
        <f t="shared" si="2"/>
        <v>2.196428571</v>
      </c>
      <c r="F16" s="281" t="s">
        <v>811</v>
      </c>
      <c r="G16" s="304">
        <v>0.4326388888888889</v>
      </c>
      <c r="H16" s="304">
        <v>0.4898032407407407</v>
      </c>
      <c r="I16" s="281"/>
      <c r="J16" s="300">
        <f t="shared" si="3"/>
        <v>82</v>
      </c>
      <c r="K16" s="1" t="b">
        <f t="shared" si="4"/>
        <v>0</v>
      </c>
      <c r="L16" s="1">
        <f t="shared" si="5"/>
        <v>1.25</v>
      </c>
      <c r="M16" s="1">
        <f t="shared" si="6"/>
        <v>1</v>
      </c>
      <c r="N16" s="300">
        <f t="shared" si="7"/>
        <v>82</v>
      </c>
      <c r="O16" s="1">
        <f t="shared" si="8"/>
        <v>169.125</v>
      </c>
      <c r="P16" s="300">
        <f t="shared" si="9"/>
        <v>410</v>
      </c>
      <c r="Q16" s="1">
        <f t="shared" si="10"/>
        <v>169.125</v>
      </c>
      <c r="R16" s="281"/>
      <c r="S16" s="281"/>
      <c r="T16" s="1">
        <f t="shared" si="11"/>
        <v>0</v>
      </c>
      <c r="V16" s="1" t="s">
        <v>1218</v>
      </c>
      <c r="W16" s="1" t="s">
        <v>2512</v>
      </c>
    </row>
    <row r="17">
      <c r="A17" s="291">
        <v>46273.0</v>
      </c>
      <c r="B17" s="1">
        <f t="shared" si="1"/>
        <v>46273</v>
      </c>
      <c r="C17" s="281">
        <v>315.0</v>
      </c>
      <c r="D17" s="281">
        <v>80.0</v>
      </c>
      <c r="E17" s="1">
        <f t="shared" si="2"/>
        <v>3.9375</v>
      </c>
      <c r="F17" s="281" t="s">
        <v>811</v>
      </c>
      <c r="G17" s="299">
        <v>0.30622685185185183</v>
      </c>
      <c r="H17" s="299">
        <v>0.4154398148148148</v>
      </c>
      <c r="I17" s="281"/>
      <c r="J17" s="300">
        <f t="shared" si="3"/>
        <v>157</v>
      </c>
      <c r="K17" s="1" t="b">
        <f t="shared" si="4"/>
        <v>0</v>
      </c>
      <c r="L17" s="1">
        <f t="shared" si="5"/>
        <v>0.82</v>
      </c>
      <c r="M17" s="1">
        <f t="shared" si="6"/>
        <v>1</v>
      </c>
      <c r="N17" s="300">
        <f t="shared" si="7"/>
        <v>157</v>
      </c>
      <c r="O17" s="1">
        <f t="shared" si="8"/>
        <v>284.13</v>
      </c>
      <c r="P17" s="300">
        <f t="shared" si="9"/>
        <v>785</v>
      </c>
      <c r="Q17" s="1">
        <f t="shared" si="10"/>
        <v>284.13</v>
      </c>
      <c r="R17" s="281">
        <v>2.0</v>
      </c>
      <c r="S17" s="281" t="s">
        <v>2514</v>
      </c>
      <c r="T17" s="1">
        <f t="shared" si="11"/>
        <v>1</v>
      </c>
      <c r="V17" s="1" t="s">
        <v>1787</v>
      </c>
      <c r="W17" s="1" t="s">
        <v>2515</v>
      </c>
    </row>
    <row r="18">
      <c r="A18" s="291">
        <v>46273.0</v>
      </c>
      <c r="B18" s="1">
        <f t="shared" si="1"/>
        <v>46273</v>
      </c>
      <c r="C18" s="281">
        <v>165.0</v>
      </c>
      <c r="D18" s="281">
        <v>40.0</v>
      </c>
      <c r="E18" s="1">
        <f t="shared" si="2"/>
        <v>4.125</v>
      </c>
      <c r="F18" s="281" t="s">
        <v>811</v>
      </c>
      <c r="G18" s="299">
        <v>0.41650462962962964</v>
      </c>
      <c r="H18" s="299">
        <v>0.4738657407407407</v>
      </c>
      <c r="I18" s="281"/>
      <c r="J18" s="300">
        <f t="shared" si="3"/>
        <v>83</v>
      </c>
      <c r="K18" s="1" t="b">
        <f t="shared" si="4"/>
        <v>0</v>
      </c>
      <c r="L18" s="1">
        <f t="shared" si="5"/>
        <v>0.65</v>
      </c>
      <c r="M18" s="1">
        <f t="shared" si="6"/>
        <v>1</v>
      </c>
      <c r="N18" s="300">
        <f t="shared" si="7"/>
        <v>83</v>
      </c>
      <c r="O18" s="1">
        <f t="shared" si="8"/>
        <v>117.975</v>
      </c>
      <c r="P18" s="300">
        <f t="shared" si="9"/>
        <v>415</v>
      </c>
      <c r="Q18" s="1">
        <f t="shared" si="10"/>
        <v>117.975</v>
      </c>
      <c r="R18" s="281"/>
      <c r="S18" s="281"/>
      <c r="T18" s="1">
        <f t="shared" si="11"/>
        <v>0</v>
      </c>
      <c r="V18" s="1" t="s">
        <v>827</v>
      </c>
      <c r="W18" s="1" t="s">
        <v>2517</v>
      </c>
    </row>
    <row r="19">
      <c r="A19" s="291">
        <v>46274.0</v>
      </c>
      <c r="B19" s="1">
        <f t="shared" si="1"/>
        <v>46274</v>
      </c>
      <c r="C19" s="281">
        <v>27.0</v>
      </c>
      <c r="D19" s="281">
        <v>7.0</v>
      </c>
      <c r="E19" s="1">
        <f t="shared" si="2"/>
        <v>3.857142857</v>
      </c>
      <c r="F19" s="281" t="s">
        <v>811</v>
      </c>
      <c r="G19" s="299">
        <v>0.30872685185185184</v>
      </c>
      <c r="H19" s="299">
        <v>0.3214699074074074</v>
      </c>
      <c r="I19" s="281"/>
      <c r="J19" s="300">
        <f t="shared" si="3"/>
        <v>18</v>
      </c>
      <c r="K19" s="1" t="b">
        <f t="shared" si="4"/>
        <v>1</v>
      </c>
      <c r="L19" s="1">
        <f t="shared" si="5"/>
        <v>1</v>
      </c>
      <c r="M19" s="1">
        <f t="shared" si="6"/>
        <v>1</v>
      </c>
      <c r="N19" s="300">
        <f t="shared" si="7"/>
        <v>18</v>
      </c>
      <c r="O19" s="1">
        <f t="shared" si="8"/>
        <v>29.7</v>
      </c>
      <c r="P19" s="300">
        <f t="shared" si="9"/>
        <v>90</v>
      </c>
      <c r="Q19" s="1">
        <f t="shared" si="10"/>
        <v>29.7</v>
      </c>
      <c r="R19" s="281"/>
      <c r="S19" s="281"/>
      <c r="T19" s="1">
        <f t="shared" si="11"/>
        <v>1</v>
      </c>
      <c r="V19" s="1" t="s">
        <v>2518</v>
      </c>
      <c r="W19" s="1" t="s">
        <v>2519</v>
      </c>
    </row>
    <row r="20">
      <c r="A20" s="291">
        <v>46274.0</v>
      </c>
      <c r="B20" s="1">
        <f t="shared" si="1"/>
        <v>46274</v>
      </c>
      <c r="C20" s="281">
        <v>36.0</v>
      </c>
      <c r="D20" s="281">
        <v>20.0</v>
      </c>
      <c r="E20" s="1">
        <f t="shared" si="2"/>
        <v>1.8</v>
      </c>
      <c r="F20" s="281" t="s">
        <v>811</v>
      </c>
      <c r="G20" s="299">
        <v>0.5048032407407408</v>
      </c>
      <c r="H20" s="299">
        <v>0.5282291666666666</v>
      </c>
      <c r="I20" s="281"/>
      <c r="J20" s="300">
        <f t="shared" si="3"/>
        <v>34</v>
      </c>
      <c r="K20" s="1" t="b">
        <f t="shared" si="4"/>
        <v>0</v>
      </c>
      <c r="L20" s="1">
        <f t="shared" si="5"/>
        <v>1.65</v>
      </c>
      <c r="M20" s="1">
        <f t="shared" si="6"/>
        <v>1</v>
      </c>
      <c r="N20" s="300">
        <f t="shared" si="7"/>
        <v>34</v>
      </c>
      <c r="O20" s="1">
        <f t="shared" si="8"/>
        <v>65.34</v>
      </c>
      <c r="P20" s="300">
        <f t="shared" si="9"/>
        <v>170</v>
      </c>
      <c r="Q20" s="1">
        <f t="shared" si="10"/>
        <v>65.34</v>
      </c>
      <c r="R20" s="281"/>
      <c r="S20" s="281"/>
      <c r="T20" s="1">
        <f t="shared" si="11"/>
        <v>0</v>
      </c>
      <c r="V20" s="1" t="s">
        <v>1245</v>
      </c>
      <c r="W20" s="1" t="s">
        <v>2520</v>
      </c>
    </row>
    <row r="21" ht="15.75" customHeight="1">
      <c r="A21" s="291">
        <v>46275.0</v>
      </c>
      <c r="B21" s="1">
        <f t="shared" si="1"/>
        <v>46275</v>
      </c>
      <c r="C21" s="281">
        <v>78.0</v>
      </c>
      <c r="D21" s="281">
        <v>33.0</v>
      </c>
      <c r="E21" s="1">
        <f t="shared" si="2"/>
        <v>2.363636364</v>
      </c>
      <c r="F21" s="281" t="s">
        <v>811</v>
      </c>
      <c r="G21" s="299">
        <v>0.3124884259259259</v>
      </c>
      <c r="H21" s="299">
        <v>0.3499305555555556</v>
      </c>
      <c r="I21" s="281"/>
      <c r="J21" s="300">
        <f t="shared" si="3"/>
        <v>54</v>
      </c>
      <c r="K21" s="1" t="b">
        <f t="shared" si="4"/>
        <v>0</v>
      </c>
      <c r="L21" s="1">
        <f t="shared" si="5"/>
        <v>1.25</v>
      </c>
      <c r="M21" s="1">
        <f t="shared" si="6"/>
        <v>1</v>
      </c>
      <c r="N21" s="300">
        <f t="shared" si="7"/>
        <v>54</v>
      </c>
      <c r="O21" s="1">
        <f t="shared" si="8"/>
        <v>107.25</v>
      </c>
      <c r="P21" s="300">
        <f t="shared" si="9"/>
        <v>270</v>
      </c>
      <c r="Q21" s="1">
        <f t="shared" si="10"/>
        <v>107.25</v>
      </c>
      <c r="R21" s="281"/>
      <c r="S21" s="281"/>
      <c r="T21" s="1">
        <f t="shared" si="11"/>
        <v>1</v>
      </c>
      <c r="V21" s="1" t="s">
        <v>2000</v>
      </c>
      <c r="W21" s="1" t="s">
        <v>2522</v>
      </c>
    </row>
    <row r="22" ht="15.75" customHeight="1">
      <c r="A22" s="291">
        <v>46275.0</v>
      </c>
      <c r="B22" s="1">
        <f t="shared" si="1"/>
        <v>46275</v>
      </c>
      <c r="C22" s="281">
        <v>179.0</v>
      </c>
      <c r="D22" s="281">
        <v>80.0</v>
      </c>
      <c r="E22" s="1">
        <f t="shared" si="2"/>
        <v>2.2375</v>
      </c>
      <c r="F22" s="281" t="s">
        <v>811</v>
      </c>
      <c r="G22" s="299">
        <v>0.35866898148148146</v>
      </c>
      <c r="H22" s="299">
        <v>0.4486689814814815</v>
      </c>
      <c r="I22" s="281"/>
      <c r="J22" s="300">
        <f t="shared" si="3"/>
        <v>130</v>
      </c>
      <c r="K22" s="1" t="b">
        <f t="shared" si="4"/>
        <v>0</v>
      </c>
      <c r="L22" s="1">
        <f t="shared" si="5"/>
        <v>1.25</v>
      </c>
      <c r="M22" s="1">
        <f t="shared" si="6"/>
        <v>1</v>
      </c>
      <c r="N22" s="300">
        <f t="shared" si="7"/>
        <v>130</v>
      </c>
      <c r="O22" s="1">
        <f t="shared" si="8"/>
        <v>246.125</v>
      </c>
      <c r="P22" s="300">
        <f t="shared" si="9"/>
        <v>650</v>
      </c>
      <c r="Q22" s="1">
        <f t="shared" si="10"/>
        <v>246.125</v>
      </c>
      <c r="R22" s="281"/>
      <c r="S22" s="281"/>
      <c r="T22" s="1">
        <f t="shared" si="11"/>
        <v>0</v>
      </c>
      <c r="V22" s="1" t="s">
        <v>834</v>
      </c>
      <c r="W22" s="1" t="s">
        <v>2523</v>
      </c>
    </row>
    <row r="23" ht="15.75" customHeight="1">
      <c r="A23" s="291">
        <v>46275.0</v>
      </c>
      <c r="B23" s="1">
        <f t="shared" si="1"/>
        <v>46275</v>
      </c>
      <c r="C23" s="281">
        <v>72.0</v>
      </c>
      <c r="D23" s="281">
        <v>37.0</v>
      </c>
      <c r="E23" s="1">
        <f t="shared" si="2"/>
        <v>1.945945946</v>
      </c>
      <c r="F23" s="281" t="s">
        <v>811</v>
      </c>
      <c r="G23" s="299">
        <v>0.5166666666666667</v>
      </c>
      <c r="H23" s="299">
        <v>0.5561111111111111</v>
      </c>
      <c r="I23" s="281"/>
      <c r="J23" s="300">
        <f t="shared" si="3"/>
        <v>57</v>
      </c>
      <c r="K23" s="1" t="b">
        <f t="shared" si="4"/>
        <v>0</v>
      </c>
      <c r="L23" s="1">
        <f t="shared" si="5"/>
        <v>1.25</v>
      </c>
      <c r="M23" s="1">
        <f t="shared" si="6"/>
        <v>1</v>
      </c>
      <c r="N23" s="300">
        <f t="shared" si="7"/>
        <v>57</v>
      </c>
      <c r="O23" s="1">
        <f t="shared" si="8"/>
        <v>99</v>
      </c>
      <c r="P23" s="300">
        <f t="shared" si="9"/>
        <v>285</v>
      </c>
      <c r="Q23" s="1">
        <f t="shared" si="10"/>
        <v>99</v>
      </c>
      <c r="R23" s="281"/>
      <c r="S23" s="281"/>
      <c r="T23" s="1">
        <f t="shared" si="11"/>
        <v>0</v>
      </c>
      <c r="V23" s="1" t="s">
        <v>2172</v>
      </c>
      <c r="W23" s="1" t="s">
        <v>2525</v>
      </c>
    </row>
    <row r="24" ht="15.75" customHeight="1">
      <c r="A24" s="291">
        <v>46276.0</v>
      </c>
      <c r="B24" s="1">
        <f t="shared" si="1"/>
        <v>46276</v>
      </c>
      <c r="C24" s="281">
        <v>220.0</v>
      </c>
      <c r="D24" s="281">
        <v>64.0</v>
      </c>
      <c r="E24" s="1">
        <f t="shared" si="2"/>
        <v>3.4375</v>
      </c>
      <c r="F24" s="281" t="s">
        <v>811</v>
      </c>
      <c r="G24" s="299">
        <v>0.3020833333333333</v>
      </c>
      <c r="H24" s="299">
        <v>0.39363425925925927</v>
      </c>
      <c r="I24" s="281"/>
      <c r="J24" s="300">
        <f t="shared" si="3"/>
        <v>132</v>
      </c>
      <c r="K24" s="1" t="b">
        <f t="shared" si="4"/>
        <v>0</v>
      </c>
      <c r="L24" s="1">
        <f t="shared" si="5"/>
        <v>0.95</v>
      </c>
      <c r="M24" s="1">
        <f t="shared" si="6"/>
        <v>1</v>
      </c>
      <c r="N24" s="300">
        <f t="shared" si="7"/>
        <v>132</v>
      </c>
      <c r="O24" s="1">
        <f t="shared" si="8"/>
        <v>229.9</v>
      </c>
      <c r="P24" s="300">
        <f t="shared" si="9"/>
        <v>660</v>
      </c>
      <c r="Q24" s="1">
        <f t="shared" si="10"/>
        <v>229.9</v>
      </c>
      <c r="R24" s="281"/>
      <c r="S24" s="281"/>
      <c r="T24" s="1">
        <f t="shared" si="11"/>
        <v>1</v>
      </c>
      <c r="V24" s="1" t="s">
        <v>1113</v>
      </c>
      <c r="W24" s="1" t="s">
        <v>2528</v>
      </c>
    </row>
    <row r="25" ht="15.75" customHeight="1">
      <c r="A25" s="291">
        <v>46276.0</v>
      </c>
      <c r="B25" s="1">
        <f t="shared" si="1"/>
        <v>46276</v>
      </c>
      <c r="C25" s="281">
        <v>108.0</v>
      </c>
      <c r="D25" s="281">
        <v>60.0</v>
      </c>
      <c r="E25" s="1">
        <f t="shared" si="2"/>
        <v>1.8</v>
      </c>
      <c r="F25" s="281" t="s">
        <v>811</v>
      </c>
      <c r="G25" s="299">
        <v>0.4000925925925926</v>
      </c>
      <c r="H25" s="299">
        <v>0.5260416666666666</v>
      </c>
      <c r="I25" s="281">
        <v>72.0</v>
      </c>
      <c r="J25" s="300">
        <f t="shared" si="3"/>
        <v>109</v>
      </c>
      <c r="K25" s="1" t="b">
        <f t="shared" si="4"/>
        <v>0</v>
      </c>
      <c r="L25" s="1">
        <f t="shared" si="5"/>
        <v>1.65</v>
      </c>
      <c r="M25" s="1">
        <f t="shared" si="6"/>
        <v>1</v>
      </c>
      <c r="N25" s="300">
        <f t="shared" si="7"/>
        <v>109</v>
      </c>
      <c r="O25" s="1">
        <f t="shared" si="8"/>
        <v>196.02</v>
      </c>
      <c r="P25" s="300">
        <f t="shared" si="9"/>
        <v>545</v>
      </c>
      <c r="Q25" s="1">
        <f t="shared" si="10"/>
        <v>196.02</v>
      </c>
      <c r="R25" s="281"/>
      <c r="S25" s="281"/>
      <c r="T25" s="1">
        <f t="shared" si="11"/>
        <v>0</v>
      </c>
      <c r="U25" s="16" t="s">
        <v>2530</v>
      </c>
      <c r="V25" s="1" t="s">
        <v>839</v>
      </c>
      <c r="W25" s="1" t="s">
        <v>2531</v>
      </c>
    </row>
    <row r="26" ht="15.75" customHeight="1">
      <c r="A26" s="291">
        <v>46276.0</v>
      </c>
      <c r="B26" s="1">
        <f t="shared" si="1"/>
        <v>46276</v>
      </c>
      <c r="C26" s="281">
        <v>47.0</v>
      </c>
      <c r="D26" s="281">
        <v>25.0</v>
      </c>
      <c r="E26" s="1">
        <f t="shared" si="2"/>
        <v>1.88</v>
      </c>
      <c r="F26" s="281" t="s">
        <v>811</v>
      </c>
      <c r="G26" s="299">
        <v>0.588738425925926</v>
      </c>
      <c r="H26" s="299">
        <v>0.6191782407407408</v>
      </c>
      <c r="I26" s="281"/>
      <c r="J26" s="300">
        <f t="shared" si="3"/>
        <v>44</v>
      </c>
      <c r="K26" s="1" t="b">
        <f t="shared" si="4"/>
        <v>0</v>
      </c>
      <c r="L26" s="1">
        <f t="shared" si="5"/>
        <v>1.65</v>
      </c>
      <c r="M26" s="1">
        <f t="shared" si="6"/>
        <v>1</v>
      </c>
      <c r="N26" s="300">
        <f t="shared" si="7"/>
        <v>44</v>
      </c>
      <c r="O26" s="1">
        <f t="shared" si="8"/>
        <v>85.305</v>
      </c>
      <c r="P26" s="300">
        <f t="shared" si="9"/>
        <v>220</v>
      </c>
      <c r="Q26" s="1">
        <f t="shared" si="10"/>
        <v>85.305</v>
      </c>
      <c r="R26" s="281"/>
      <c r="S26" s="281"/>
      <c r="T26" s="1">
        <f t="shared" si="11"/>
        <v>0</v>
      </c>
      <c r="V26" s="1" t="s">
        <v>1500</v>
      </c>
      <c r="W26" s="1" t="s">
        <v>2533</v>
      </c>
    </row>
    <row r="27" ht="15.75" customHeight="1">
      <c r="A27" s="291">
        <v>46285.0</v>
      </c>
      <c r="B27" s="1">
        <f t="shared" si="1"/>
        <v>46285</v>
      </c>
      <c r="C27" s="281">
        <v>83.0</v>
      </c>
      <c r="D27" s="281">
        <v>35.0</v>
      </c>
      <c r="E27" s="1">
        <f t="shared" si="2"/>
        <v>2.371428571</v>
      </c>
      <c r="F27" s="281" t="s">
        <v>811</v>
      </c>
      <c r="G27" s="299">
        <v>0.30594907407407407</v>
      </c>
      <c r="H27" s="299">
        <v>0.34699074074074077</v>
      </c>
      <c r="I27" s="281"/>
      <c r="J27" s="300">
        <f t="shared" si="3"/>
        <v>59</v>
      </c>
      <c r="K27" s="1" t="b">
        <f t="shared" si="4"/>
        <v>0</v>
      </c>
      <c r="L27" s="1">
        <f t="shared" si="5"/>
        <v>1.25</v>
      </c>
      <c r="M27" s="1">
        <f t="shared" si="6"/>
        <v>1</v>
      </c>
      <c r="N27" s="300">
        <f t="shared" si="7"/>
        <v>59</v>
      </c>
      <c r="O27" s="1">
        <f t="shared" si="8"/>
        <v>114.125</v>
      </c>
      <c r="P27" s="300">
        <f t="shared" si="9"/>
        <v>295</v>
      </c>
      <c r="Q27" s="1">
        <f t="shared" si="10"/>
        <v>114.125</v>
      </c>
      <c r="R27" s="281">
        <v>2.0</v>
      </c>
      <c r="S27" s="281" t="s">
        <v>2535</v>
      </c>
      <c r="T27" s="1">
        <f t="shared" si="11"/>
        <v>1</v>
      </c>
      <c r="V27" s="1" t="s">
        <v>887</v>
      </c>
      <c r="W27" s="1" t="s">
        <v>2536</v>
      </c>
    </row>
    <row r="28" ht="15.75" customHeight="1">
      <c r="A28" s="291">
        <v>46285.0</v>
      </c>
      <c r="B28" s="1">
        <f t="shared" si="1"/>
        <v>46285</v>
      </c>
      <c r="C28" s="281">
        <v>131.0</v>
      </c>
      <c r="D28" s="281">
        <v>76.0</v>
      </c>
      <c r="E28" s="1">
        <f t="shared" si="2"/>
        <v>1.723684211</v>
      </c>
      <c r="F28" s="281" t="s">
        <v>811</v>
      </c>
      <c r="G28" s="299">
        <v>0.34708333333333335</v>
      </c>
      <c r="H28" s="299">
        <v>0.43796296296296294</v>
      </c>
      <c r="I28" s="281"/>
      <c r="J28" s="300">
        <f t="shared" si="3"/>
        <v>131</v>
      </c>
      <c r="K28" s="1" t="b">
        <f t="shared" si="4"/>
        <v>0</v>
      </c>
      <c r="L28" s="1">
        <f t="shared" si="5"/>
        <v>1.65</v>
      </c>
      <c r="M28" s="1">
        <f t="shared" si="6"/>
        <v>1</v>
      </c>
      <c r="N28" s="300">
        <f t="shared" si="7"/>
        <v>131</v>
      </c>
      <c r="O28" s="1">
        <f t="shared" si="8"/>
        <v>237.765</v>
      </c>
      <c r="P28" s="300">
        <f t="shared" si="9"/>
        <v>655</v>
      </c>
      <c r="Q28" s="1">
        <f t="shared" si="10"/>
        <v>237.765</v>
      </c>
      <c r="R28" s="281"/>
      <c r="S28" s="281"/>
      <c r="T28" s="1">
        <f t="shared" si="11"/>
        <v>0</v>
      </c>
      <c r="V28" s="1" t="s">
        <v>889</v>
      </c>
      <c r="W28" s="1" t="s">
        <v>2537</v>
      </c>
    </row>
    <row r="29" ht="15.75" customHeight="1">
      <c r="A29" s="291">
        <v>46286.0</v>
      </c>
      <c r="B29" s="1">
        <f t="shared" si="1"/>
        <v>46286</v>
      </c>
      <c r="C29" s="281">
        <v>91.0</v>
      </c>
      <c r="D29" s="281">
        <v>38.0</v>
      </c>
      <c r="E29" s="1">
        <f t="shared" si="2"/>
        <v>2.394736842</v>
      </c>
      <c r="F29" s="281" t="s">
        <v>811</v>
      </c>
      <c r="G29" s="299">
        <v>0.3026041666666667</v>
      </c>
      <c r="H29" s="299">
        <v>0.3629861111111111</v>
      </c>
      <c r="I29" s="281"/>
      <c r="J29" s="300">
        <f t="shared" si="3"/>
        <v>87</v>
      </c>
      <c r="K29" s="1" t="b">
        <f t="shared" si="4"/>
        <v>0</v>
      </c>
      <c r="L29" s="1">
        <f t="shared" si="5"/>
        <v>1.25</v>
      </c>
      <c r="M29" s="1">
        <f t="shared" si="6"/>
        <v>1</v>
      </c>
      <c r="N29" s="300">
        <f t="shared" si="7"/>
        <v>87</v>
      </c>
      <c r="O29" s="1">
        <f t="shared" si="8"/>
        <v>125.125</v>
      </c>
      <c r="P29" s="300">
        <f t="shared" si="9"/>
        <v>435</v>
      </c>
      <c r="Q29" s="1">
        <f t="shared" si="10"/>
        <v>125.125</v>
      </c>
      <c r="R29" s="281"/>
      <c r="S29" s="281"/>
      <c r="T29" s="1">
        <f t="shared" si="11"/>
        <v>1</v>
      </c>
      <c r="V29" s="1" t="s">
        <v>896</v>
      </c>
      <c r="W29" s="1" t="s">
        <v>2539</v>
      </c>
    </row>
    <row r="30" ht="15.75" customHeight="1">
      <c r="A30" s="291">
        <v>46286.0</v>
      </c>
      <c r="B30" s="1">
        <f t="shared" si="1"/>
        <v>46286</v>
      </c>
      <c r="C30" s="281">
        <v>94.0</v>
      </c>
      <c r="D30" s="281">
        <v>43.0</v>
      </c>
      <c r="E30" s="1">
        <f t="shared" si="2"/>
        <v>2.186046512</v>
      </c>
      <c r="F30" s="281" t="s">
        <v>811</v>
      </c>
      <c r="G30" s="299">
        <v>0.36971064814814814</v>
      </c>
      <c r="H30" s="299">
        <v>0.42966435185185187</v>
      </c>
      <c r="I30" s="281"/>
      <c r="J30" s="300">
        <f t="shared" si="3"/>
        <v>86</v>
      </c>
      <c r="K30" s="1" t="b">
        <f t="shared" si="4"/>
        <v>0</v>
      </c>
      <c r="L30" s="1">
        <f t="shared" si="5"/>
        <v>1.25</v>
      </c>
      <c r="M30" s="1">
        <f t="shared" si="6"/>
        <v>1</v>
      </c>
      <c r="N30" s="300">
        <f t="shared" si="7"/>
        <v>86</v>
      </c>
      <c r="O30" s="1">
        <f t="shared" si="8"/>
        <v>129.25</v>
      </c>
      <c r="P30" s="300">
        <f t="shared" si="9"/>
        <v>430</v>
      </c>
      <c r="Q30" s="1">
        <f t="shared" si="10"/>
        <v>129.25</v>
      </c>
      <c r="R30" s="281"/>
      <c r="S30" s="281"/>
      <c r="T30" s="1">
        <f t="shared" si="11"/>
        <v>0</v>
      </c>
      <c r="V30" s="1" t="s">
        <v>1030</v>
      </c>
      <c r="W30" s="1" t="s">
        <v>2542</v>
      </c>
    </row>
    <row r="31" ht="15.75" customHeight="1">
      <c r="A31" s="291">
        <v>46287.0</v>
      </c>
      <c r="B31" s="1">
        <f t="shared" si="1"/>
        <v>46287</v>
      </c>
      <c r="C31" s="281">
        <v>515.0</v>
      </c>
      <c r="D31" s="281">
        <v>80.0</v>
      </c>
      <c r="E31" s="1">
        <f t="shared" si="2"/>
        <v>6.4375</v>
      </c>
      <c r="F31" s="281" t="s">
        <v>811</v>
      </c>
      <c r="G31" s="282">
        <v>0.30462962962962964</v>
      </c>
      <c r="H31" s="282">
        <v>0.412662037037037</v>
      </c>
      <c r="I31" s="281"/>
      <c r="J31" s="292">
        <f t="shared" si="3"/>
        <v>156</v>
      </c>
      <c r="K31" s="1" t="b">
        <f t="shared" si="4"/>
        <v>0</v>
      </c>
      <c r="L31" s="1">
        <f t="shared" si="5"/>
        <v>0.6</v>
      </c>
      <c r="M31" s="1">
        <f t="shared" si="6"/>
        <v>1</v>
      </c>
      <c r="N31" s="292">
        <f t="shared" si="7"/>
        <v>156</v>
      </c>
      <c r="O31" s="1">
        <f t="shared" si="8"/>
        <v>339.9</v>
      </c>
      <c r="P31" s="292">
        <f t="shared" si="9"/>
        <v>780</v>
      </c>
      <c r="Q31" s="1">
        <f t="shared" si="10"/>
        <v>339.9</v>
      </c>
      <c r="R31" s="281">
        <v>2.0</v>
      </c>
      <c r="S31" s="281" t="s">
        <v>2543</v>
      </c>
      <c r="T31" s="1">
        <f t="shared" si="11"/>
        <v>1</v>
      </c>
      <c r="V31" s="1" t="s">
        <v>904</v>
      </c>
      <c r="W31" s="1" t="s">
        <v>2544</v>
      </c>
    </row>
    <row r="32" ht="15.75" customHeight="1">
      <c r="A32" s="291">
        <v>46287.0</v>
      </c>
      <c r="B32" s="1">
        <f t="shared" si="1"/>
        <v>46287</v>
      </c>
      <c r="C32" s="281">
        <v>151.0</v>
      </c>
      <c r="D32" s="281">
        <v>77.0</v>
      </c>
      <c r="E32" s="1">
        <f t="shared" si="2"/>
        <v>1.961038961</v>
      </c>
      <c r="F32" s="281" t="s">
        <v>811</v>
      </c>
      <c r="G32" s="282">
        <v>0.41760416666666667</v>
      </c>
      <c r="H32" s="282">
        <v>0.5721990740740741</v>
      </c>
      <c r="I32" s="281">
        <v>67.0</v>
      </c>
      <c r="J32" s="292">
        <f t="shared" si="3"/>
        <v>156</v>
      </c>
      <c r="K32" s="1" t="b">
        <f t="shared" si="4"/>
        <v>0</v>
      </c>
      <c r="L32" s="1">
        <f t="shared" si="5"/>
        <v>1.25</v>
      </c>
      <c r="M32" s="1">
        <f t="shared" si="6"/>
        <v>1</v>
      </c>
      <c r="N32" s="292">
        <f t="shared" si="7"/>
        <v>156</v>
      </c>
      <c r="O32" s="1">
        <f t="shared" si="8"/>
        <v>207.625</v>
      </c>
      <c r="P32" s="292">
        <f t="shared" si="9"/>
        <v>780</v>
      </c>
      <c r="Q32" s="1">
        <f t="shared" si="10"/>
        <v>207.625</v>
      </c>
      <c r="R32" s="281"/>
      <c r="S32" s="281"/>
      <c r="T32" s="1">
        <f t="shared" si="11"/>
        <v>0</v>
      </c>
      <c r="U32" s="16" t="s">
        <v>2546</v>
      </c>
      <c r="V32" s="1" t="s">
        <v>902</v>
      </c>
      <c r="W32" s="1" t="s">
        <v>2548</v>
      </c>
    </row>
    <row r="33" ht="15.75" customHeight="1">
      <c r="A33" s="291">
        <v>46287.0</v>
      </c>
      <c r="B33" s="1">
        <f t="shared" si="1"/>
        <v>46287</v>
      </c>
      <c r="C33" s="281">
        <v>57.0</v>
      </c>
      <c r="D33" s="281">
        <v>25.0</v>
      </c>
      <c r="E33" s="1">
        <f t="shared" si="2"/>
        <v>2.28</v>
      </c>
      <c r="F33" s="281" t="s">
        <v>811</v>
      </c>
      <c r="G33" s="282">
        <v>0.09067129629629629</v>
      </c>
      <c r="H33" s="282">
        <v>0.11755787037037037</v>
      </c>
      <c r="I33" s="281"/>
      <c r="J33" s="292">
        <f t="shared" si="3"/>
        <v>39</v>
      </c>
      <c r="K33" s="1" t="b">
        <f t="shared" si="4"/>
        <v>0</v>
      </c>
      <c r="L33" s="1">
        <f t="shared" si="5"/>
        <v>1.25</v>
      </c>
      <c r="M33" s="1">
        <f t="shared" si="6"/>
        <v>1</v>
      </c>
      <c r="N33" s="292">
        <f t="shared" si="7"/>
        <v>39</v>
      </c>
      <c r="O33" s="1">
        <f t="shared" si="8"/>
        <v>78.375</v>
      </c>
      <c r="P33" s="292">
        <f t="shared" si="9"/>
        <v>195</v>
      </c>
      <c r="Q33" s="1">
        <f t="shared" si="10"/>
        <v>78.375</v>
      </c>
      <c r="R33" s="281"/>
      <c r="S33" s="281"/>
      <c r="T33" s="1">
        <f t="shared" si="11"/>
        <v>0</v>
      </c>
      <c r="V33" s="1" t="s">
        <v>1040</v>
      </c>
      <c r="W33" s="1" t="s">
        <v>2549</v>
      </c>
    </row>
    <row r="34" ht="15.75" customHeight="1">
      <c r="A34" s="291">
        <v>46288.0</v>
      </c>
      <c r="B34" s="1">
        <f t="shared" si="1"/>
        <v>46288</v>
      </c>
      <c r="C34" s="281">
        <v>108.0</v>
      </c>
      <c r="D34" s="281">
        <v>33.0</v>
      </c>
      <c r="E34" s="1">
        <f t="shared" si="2"/>
        <v>3.272727273</v>
      </c>
      <c r="F34" s="281" t="s">
        <v>811</v>
      </c>
      <c r="G34" s="282">
        <v>0.3103356481481481</v>
      </c>
      <c r="H34" s="282">
        <v>0.3781365740740741</v>
      </c>
      <c r="I34" s="281"/>
      <c r="J34" s="292">
        <f t="shared" si="3"/>
        <v>98</v>
      </c>
      <c r="K34" s="1" t="b">
        <f t="shared" si="4"/>
        <v>0</v>
      </c>
      <c r="L34" s="1">
        <f t="shared" si="5"/>
        <v>0.95</v>
      </c>
      <c r="M34" s="1">
        <f t="shared" si="6"/>
        <v>1</v>
      </c>
      <c r="N34" s="292">
        <f t="shared" si="7"/>
        <v>98</v>
      </c>
      <c r="O34" s="1">
        <f t="shared" si="8"/>
        <v>112.86</v>
      </c>
      <c r="P34" s="292">
        <f t="shared" si="9"/>
        <v>490</v>
      </c>
      <c r="Q34" s="1">
        <f t="shared" si="10"/>
        <v>112.86</v>
      </c>
      <c r="R34" s="281"/>
      <c r="S34" s="281"/>
      <c r="T34" s="1">
        <f t="shared" si="11"/>
        <v>1</v>
      </c>
      <c r="V34" s="1" t="s">
        <v>2109</v>
      </c>
      <c r="W34" s="1" t="s">
        <v>2551</v>
      </c>
    </row>
    <row r="35" ht="15.75" customHeight="1">
      <c r="A35" s="291">
        <v>46288.0</v>
      </c>
      <c r="B35" s="1">
        <f t="shared" si="1"/>
        <v>46288</v>
      </c>
      <c r="C35" s="281">
        <v>78.0</v>
      </c>
      <c r="D35" s="281">
        <v>47.0</v>
      </c>
      <c r="E35" s="1">
        <f t="shared" si="2"/>
        <v>1.659574468</v>
      </c>
      <c r="F35" s="281" t="s">
        <v>811</v>
      </c>
      <c r="G35" s="282">
        <v>0.4079976851851852</v>
      </c>
      <c r="H35" s="282">
        <v>0.46774305555555556</v>
      </c>
      <c r="I35" s="281"/>
      <c r="J35" s="292">
        <f t="shared" si="3"/>
        <v>86</v>
      </c>
      <c r="K35" s="1" t="b">
        <f t="shared" si="4"/>
        <v>0</v>
      </c>
      <c r="L35" s="1">
        <f t="shared" si="5"/>
        <v>1.65</v>
      </c>
      <c r="M35" s="1">
        <f t="shared" si="6"/>
        <v>1</v>
      </c>
      <c r="N35" s="292">
        <f t="shared" si="7"/>
        <v>86</v>
      </c>
      <c r="O35" s="1">
        <f t="shared" si="8"/>
        <v>141.57</v>
      </c>
      <c r="P35" s="292">
        <f t="shared" si="9"/>
        <v>430</v>
      </c>
      <c r="Q35" s="1">
        <f t="shared" si="10"/>
        <v>141.57</v>
      </c>
      <c r="R35" s="281"/>
      <c r="S35" s="281"/>
      <c r="T35" s="1">
        <f t="shared" si="11"/>
        <v>0</v>
      </c>
      <c r="V35" s="1" t="s">
        <v>1179</v>
      </c>
      <c r="W35" s="1" t="s">
        <v>2554</v>
      </c>
    </row>
    <row r="36" ht="15.75" customHeight="1">
      <c r="A36" s="291">
        <v>46288.0</v>
      </c>
      <c r="B36" s="1">
        <f t="shared" si="1"/>
        <v>46288</v>
      </c>
      <c r="C36" s="281">
        <v>48.0</v>
      </c>
      <c r="D36" s="281">
        <v>22.0</v>
      </c>
      <c r="E36" s="1">
        <f t="shared" si="2"/>
        <v>2.181818182</v>
      </c>
      <c r="F36" s="281" t="s">
        <v>811</v>
      </c>
      <c r="G36" s="282">
        <v>0.37908564814814816</v>
      </c>
      <c r="H36" s="282">
        <v>0.4078703703703704</v>
      </c>
      <c r="I36" s="281"/>
      <c r="J36" s="292">
        <f t="shared" si="3"/>
        <v>41</v>
      </c>
      <c r="K36" s="1" t="b">
        <f t="shared" si="4"/>
        <v>0</v>
      </c>
      <c r="L36" s="1">
        <f t="shared" si="5"/>
        <v>1.25</v>
      </c>
      <c r="M36" s="1">
        <f t="shared" si="6"/>
        <v>1</v>
      </c>
      <c r="N36" s="292">
        <f t="shared" si="7"/>
        <v>41</v>
      </c>
      <c r="O36" s="1">
        <f t="shared" si="8"/>
        <v>66</v>
      </c>
      <c r="P36" s="292">
        <f t="shared" si="9"/>
        <v>205</v>
      </c>
      <c r="Q36" s="1">
        <f t="shared" si="10"/>
        <v>66</v>
      </c>
      <c r="R36" s="281"/>
      <c r="S36" s="281"/>
      <c r="T36" s="1">
        <f t="shared" si="11"/>
        <v>0</v>
      </c>
      <c r="V36" s="1" t="s">
        <v>2112</v>
      </c>
      <c r="W36" s="1" t="s">
        <v>2557</v>
      </c>
    </row>
    <row r="37" ht="15.75" customHeight="1">
      <c r="A37" s="291">
        <v>46289.0</v>
      </c>
      <c r="B37" s="1">
        <f t="shared" si="1"/>
        <v>46289</v>
      </c>
      <c r="C37" s="281">
        <v>162.0</v>
      </c>
      <c r="D37" s="281">
        <v>76.0</v>
      </c>
      <c r="E37" s="1">
        <f t="shared" si="2"/>
        <v>2.131578947</v>
      </c>
      <c r="F37" s="281" t="s">
        <v>811</v>
      </c>
      <c r="G37" s="282">
        <v>0.3090277777777778</v>
      </c>
      <c r="H37" s="282">
        <v>0.42042824074074076</v>
      </c>
      <c r="I37" s="281"/>
      <c r="J37" s="292">
        <f t="shared" si="3"/>
        <v>160</v>
      </c>
      <c r="K37" s="1" t="b">
        <f t="shared" si="4"/>
        <v>0</v>
      </c>
      <c r="L37" s="1">
        <f t="shared" si="5"/>
        <v>1.25</v>
      </c>
      <c r="M37" s="1">
        <f t="shared" si="6"/>
        <v>1</v>
      </c>
      <c r="N37" s="292">
        <f t="shared" si="7"/>
        <v>160</v>
      </c>
      <c r="O37" s="1">
        <f t="shared" si="8"/>
        <v>222.75</v>
      </c>
      <c r="P37" s="292">
        <f t="shared" si="9"/>
        <v>800</v>
      </c>
      <c r="Q37" s="1">
        <f t="shared" si="10"/>
        <v>222.75</v>
      </c>
      <c r="R37" s="281"/>
      <c r="S37" s="281"/>
      <c r="T37" s="1">
        <f t="shared" si="11"/>
        <v>1</v>
      </c>
      <c r="V37" s="1" t="s">
        <v>909</v>
      </c>
      <c r="W37" s="1" t="s">
        <v>2558</v>
      </c>
    </row>
    <row r="38" ht="15.75" customHeight="1">
      <c r="A38" s="291">
        <v>46289.0</v>
      </c>
      <c r="B38" s="1">
        <f t="shared" si="1"/>
        <v>46289</v>
      </c>
      <c r="C38" s="281">
        <v>93.0</v>
      </c>
      <c r="D38" s="281">
        <v>40.0</v>
      </c>
      <c r="E38" s="1">
        <f t="shared" si="2"/>
        <v>2.325</v>
      </c>
      <c r="F38" s="281" t="s">
        <v>811</v>
      </c>
      <c r="G38" s="282">
        <v>0.4252546296296296</v>
      </c>
      <c r="H38" s="282">
        <v>0.470474537037037</v>
      </c>
      <c r="I38" s="281"/>
      <c r="J38" s="292">
        <f t="shared" si="3"/>
        <v>65</v>
      </c>
      <c r="K38" s="1" t="b">
        <f t="shared" si="4"/>
        <v>0</v>
      </c>
      <c r="L38" s="1">
        <f t="shared" si="5"/>
        <v>1.25</v>
      </c>
      <c r="M38" s="1">
        <f t="shared" si="6"/>
        <v>1</v>
      </c>
      <c r="N38" s="292">
        <f t="shared" si="7"/>
        <v>65</v>
      </c>
      <c r="O38" s="1">
        <f t="shared" si="8"/>
        <v>127.875</v>
      </c>
      <c r="P38" s="292">
        <f t="shared" si="9"/>
        <v>325</v>
      </c>
      <c r="Q38" s="1">
        <f t="shared" si="10"/>
        <v>127.875</v>
      </c>
      <c r="R38" s="281"/>
      <c r="S38" s="281"/>
      <c r="T38" s="1">
        <f t="shared" si="11"/>
        <v>0</v>
      </c>
      <c r="V38" s="1" t="s">
        <v>911</v>
      </c>
      <c r="W38" s="1" t="s">
        <v>2559</v>
      </c>
    </row>
    <row r="39" ht="15.75" customHeight="1">
      <c r="A39" s="291">
        <v>46290.0</v>
      </c>
      <c r="B39" s="1">
        <f t="shared" si="1"/>
        <v>46290</v>
      </c>
      <c r="C39" s="281">
        <v>118.0</v>
      </c>
      <c r="D39" s="281">
        <v>40.0</v>
      </c>
      <c r="E39" s="1">
        <f t="shared" si="2"/>
        <v>2.95</v>
      </c>
      <c r="F39" s="281" t="s">
        <v>811</v>
      </c>
      <c r="G39" s="282">
        <v>0.3020833333333333</v>
      </c>
      <c r="H39" s="282">
        <v>0.36041666666666666</v>
      </c>
      <c r="I39" s="281"/>
      <c r="J39" s="292">
        <f t="shared" si="3"/>
        <v>84</v>
      </c>
      <c r="K39" s="1" t="b">
        <f t="shared" si="4"/>
        <v>0</v>
      </c>
      <c r="L39" s="1">
        <f t="shared" si="5"/>
        <v>1.05</v>
      </c>
      <c r="M39" s="1">
        <f t="shared" si="6"/>
        <v>1</v>
      </c>
      <c r="N39" s="292">
        <f t="shared" si="7"/>
        <v>84</v>
      </c>
      <c r="O39" s="1">
        <f t="shared" si="8"/>
        <v>136.29</v>
      </c>
      <c r="P39" s="292">
        <f t="shared" si="9"/>
        <v>420</v>
      </c>
      <c r="Q39" s="1">
        <f t="shared" si="10"/>
        <v>136.29</v>
      </c>
      <c r="R39" s="281"/>
      <c r="S39" s="281"/>
      <c r="T39" s="1">
        <f t="shared" si="11"/>
        <v>1</v>
      </c>
      <c r="V39" s="1" t="s">
        <v>1196</v>
      </c>
      <c r="W39" s="1" t="s">
        <v>2258</v>
      </c>
    </row>
    <row r="40" ht="15.75" customHeight="1">
      <c r="A40" s="291">
        <v>46290.0</v>
      </c>
      <c r="B40" s="1">
        <f t="shared" si="1"/>
        <v>46290</v>
      </c>
      <c r="C40" s="281">
        <v>79.0</v>
      </c>
      <c r="D40" s="281">
        <v>50.0</v>
      </c>
      <c r="E40" s="1">
        <f t="shared" si="2"/>
        <v>1.58</v>
      </c>
      <c r="F40" s="281" t="s">
        <v>811</v>
      </c>
      <c r="G40" s="282">
        <v>0.36666666666666664</v>
      </c>
      <c r="H40" s="282">
        <v>0.41875</v>
      </c>
      <c r="I40" s="281"/>
      <c r="J40" s="292">
        <f t="shared" si="3"/>
        <v>75</v>
      </c>
      <c r="K40" s="1" t="b">
        <f t="shared" si="4"/>
        <v>0</v>
      </c>
      <c r="L40" s="1">
        <f t="shared" si="5"/>
        <v>1.65</v>
      </c>
      <c r="M40" s="1">
        <f t="shared" si="6"/>
        <v>1</v>
      </c>
      <c r="N40" s="292">
        <f t="shared" si="7"/>
        <v>75</v>
      </c>
      <c r="O40" s="1">
        <f t="shared" si="8"/>
        <v>143.385</v>
      </c>
      <c r="P40" s="292">
        <f t="shared" si="9"/>
        <v>375</v>
      </c>
      <c r="Q40" s="1">
        <f t="shared" si="10"/>
        <v>143.385</v>
      </c>
      <c r="R40" s="281"/>
      <c r="S40" s="281"/>
      <c r="T40" s="1">
        <f t="shared" si="11"/>
        <v>0</v>
      </c>
      <c r="V40" s="1" t="s">
        <v>919</v>
      </c>
      <c r="W40" s="1" t="s">
        <v>2561</v>
      </c>
    </row>
    <row r="41" ht="15.75" customHeight="1">
      <c r="A41" s="291">
        <v>46290.0</v>
      </c>
      <c r="B41" s="1">
        <f t="shared" si="1"/>
        <v>46290</v>
      </c>
      <c r="C41" s="281">
        <v>106.0</v>
      </c>
      <c r="D41" s="281">
        <v>31.0</v>
      </c>
      <c r="E41" s="1">
        <f t="shared" si="2"/>
        <v>3.419354839</v>
      </c>
      <c r="F41" s="281" t="s">
        <v>811</v>
      </c>
      <c r="G41" s="282">
        <v>0.5083333333333333</v>
      </c>
      <c r="H41" s="282">
        <v>0.5618055555555556</v>
      </c>
      <c r="I41" s="281"/>
      <c r="J41" s="292">
        <f t="shared" si="3"/>
        <v>77</v>
      </c>
      <c r="K41" s="1" t="b">
        <f t="shared" si="4"/>
        <v>0</v>
      </c>
      <c r="L41" s="1">
        <f t="shared" si="5"/>
        <v>0.95</v>
      </c>
      <c r="M41" s="1">
        <f t="shared" si="6"/>
        <v>1</v>
      </c>
      <c r="N41" s="292">
        <f t="shared" si="7"/>
        <v>77</v>
      </c>
      <c r="O41" s="1">
        <f t="shared" si="8"/>
        <v>110.77</v>
      </c>
      <c r="P41" s="292">
        <f t="shared" si="9"/>
        <v>385</v>
      </c>
      <c r="Q41" s="1">
        <f t="shared" si="10"/>
        <v>110.77</v>
      </c>
      <c r="R41" s="281"/>
      <c r="S41" s="281"/>
      <c r="T41" s="1">
        <f t="shared" si="11"/>
        <v>0</v>
      </c>
      <c r="V41" s="1" t="s">
        <v>2018</v>
      </c>
      <c r="W41" s="1" t="s">
        <v>2565</v>
      </c>
    </row>
    <row r="42" ht="15.75" customHeight="1">
      <c r="A42" s="291">
        <v>46290.0</v>
      </c>
      <c r="B42" s="1">
        <f t="shared" si="1"/>
        <v>46290</v>
      </c>
      <c r="C42" s="281">
        <v>74.0</v>
      </c>
      <c r="D42" s="281">
        <v>26.0</v>
      </c>
      <c r="E42" s="1">
        <f t="shared" si="2"/>
        <v>2.846153846</v>
      </c>
      <c r="F42" s="281" t="s">
        <v>811</v>
      </c>
      <c r="G42" s="282">
        <v>0.5909722222222222</v>
      </c>
      <c r="H42" s="282">
        <v>0.6208333333333333</v>
      </c>
      <c r="I42" s="281"/>
      <c r="J42" s="292">
        <f t="shared" si="3"/>
        <v>43</v>
      </c>
      <c r="K42" s="1" t="b">
        <f t="shared" si="4"/>
        <v>0</v>
      </c>
      <c r="L42" s="1">
        <f t="shared" si="5"/>
        <v>1.05</v>
      </c>
      <c r="M42" s="1">
        <f t="shared" si="6"/>
        <v>1</v>
      </c>
      <c r="N42" s="292">
        <f t="shared" si="7"/>
        <v>43</v>
      </c>
      <c r="O42" s="1">
        <f t="shared" si="8"/>
        <v>85.47</v>
      </c>
      <c r="P42" s="292">
        <f t="shared" si="9"/>
        <v>215</v>
      </c>
      <c r="Q42" s="1">
        <f t="shared" si="10"/>
        <v>85.47</v>
      </c>
      <c r="R42" s="281"/>
      <c r="S42" s="281"/>
      <c r="T42" s="1">
        <f t="shared" si="11"/>
        <v>0</v>
      </c>
      <c r="V42" s="1" t="s">
        <v>1050</v>
      </c>
      <c r="W42" s="1" t="s">
        <v>2568</v>
      </c>
    </row>
    <row r="43" ht="15.75" customHeight="1">
      <c r="A43" s="291">
        <v>46292.0</v>
      </c>
      <c r="B43" s="1">
        <f t="shared" si="1"/>
        <v>46292</v>
      </c>
      <c r="C43" s="281">
        <v>321.0</v>
      </c>
      <c r="D43" s="281">
        <v>155.0</v>
      </c>
      <c r="E43" s="1">
        <f t="shared" si="2"/>
        <v>2.070967742</v>
      </c>
      <c r="F43" s="281" t="s">
        <v>811</v>
      </c>
      <c r="G43" s="282">
        <v>0.30625</v>
      </c>
      <c r="H43" s="282">
        <v>0.5465277777777777</v>
      </c>
      <c r="I43" s="281">
        <v>69.0</v>
      </c>
      <c r="J43" s="292">
        <f t="shared" si="3"/>
        <v>277</v>
      </c>
      <c r="K43" s="1" t="b">
        <f t="shared" si="4"/>
        <v>0</v>
      </c>
      <c r="L43" s="1">
        <f t="shared" si="5"/>
        <v>1.25</v>
      </c>
      <c r="M43" s="1">
        <f t="shared" si="6"/>
        <v>1</v>
      </c>
      <c r="N43" s="292">
        <f t="shared" si="7"/>
        <v>277</v>
      </c>
      <c r="O43" s="1">
        <f t="shared" si="8"/>
        <v>441.375</v>
      </c>
      <c r="P43" s="292">
        <f t="shared" si="9"/>
        <v>1385</v>
      </c>
      <c r="Q43" s="1">
        <f t="shared" si="10"/>
        <v>441.375</v>
      </c>
      <c r="R43" s="281">
        <v>1.0</v>
      </c>
      <c r="S43" s="281" t="s">
        <v>2569</v>
      </c>
      <c r="T43" s="1">
        <f t="shared" si="11"/>
        <v>1</v>
      </c>
      <c r="U43" s="68" t="s">
        <v>2570</v>
      </c>
      <c r="V43" s="1" t="s">
        <v>929</v>
      </c>
      <c r="W43" s="1" t="s">
        <v>2571</v>
      </c>
    </row>
    <row r="44" ht="15.75" customHeight="1">
      <c r="A44" s="291">
        <v>46293.0</v>
      </c>
      <c r="B44" s="1">
        <f t="shared" si="1"/>
        <v>46293</v>
      </c>
      <c r="C44" s="281">
        <v>21.0</v>
      </c>
      <c r="D44" s="281">
        <v>15.0</v>
      </c>
      <c r="E44" s="1">
        <f t="shared" si="2"/>
        <v>1.4</v>
      </c>
      <c r="F44" s="281" t="s">
        <v>811</v>
      </c>
      <c r="G44" s="299">
        <v>0.3034027777777778</v>
      </c>
      <c r="H44" s="299">
        <v>0.32731481481481484</v>
      </c>
      <c r="I44" s="281"/>
      <c r="J44" s="300">
        <f t="shared" si="3"/>
        <v>34</v>
      </c>
      <c r="K44" s="1" t="b">
        <f t="shared" si="4"/>
        <v>1</v>
      </c>
      <c r="L44" s="1">
        <f t="shared" si="5"/>
        <v>1</v>
      </c>
      <c r="M44" s="1">
        <f t="shared" si="6"/>
        <v>1</v>
      </c>
      <c r="N44" s="300">
        <f t="shared" si="7"/>
        <v>34</v>
      </c>
      <c r="O44" s="1">
        <f t="shared" si="8"/>
        <v>23.1</v>
      </c>
      <c r="P44" s="300">
        <f t="shared" si="9"/>
        <v>170</v>
      </c>
      <c r="Q44" s="1">
        <f t="shared" si="10"/>
        <v>23.1</v>
      </c>
      <c r="R44" s="281"/>
      <c r="S44" s="281"/>
      <c r="T44" s="1">
        <f t="shared" si="11"/>
        <v>1</v>
      </c>
      <c r="V44" s="1" t="s">
        <v>2572</v>
      </c>
      <c r="W44" s="1" t="s">
        <v>2573</v>
      </c>
    </row>
    <row r="45" ht="15.75" customHeight="1">
      <c r="A45" s="291">
        <v>46294.0</v>
      </c>
      <c r="B45" s="1">
        <f t="shared" si="1"/>
        <v>46294</v>
      </c>
      <c r="C45" s="281">
        <v>50.0</v>
      </c>
      <c r="D45" s="281">
        <v>37.0</v>
      </c>
      <c r="E45" s="1">
        <f t="shared" si="2"/>
        <v>1.351351351</v>
      </c>
      <c r="F45" s="281" t="s">
        <v>811</v>
      </c>
      <c r="G45" s="299">
        <v>0.3047337962962963</v>
      </c>
      <c r="H45" s="299">
        <v>0.34273148148148147</v>
      </c>
      <c r="I45" s="281"/>
      <c r="J45" s="300">
        <f t="shared" si="3"/>
        <v>55</v>
      </c>
      <c r="K45" s="1" t="b">
        <f t="shared" si="4"/>
        <v>0</v>
      </c>
      <c r="L45" s="1">
        <f t="shared" si="5"/>
        <v>1.65</v>
      </c>
      <c r="M45" s="1">
        <f t="shared" si="6"/>
        <v>1</v>
      </c>
      <c r="N45" s="300">
        <f t="shared" si="7"/>
        <v>55</v>
      </c>
      <c r="O45" s="1">
        <f t="shared" si="8"/>
        <v>90.75</v>
      </c>
      <c r="P45" s="300">
        <f t="shared" si="9"/>
        <v>275</v>
      </c>
      <c r="Q45" s="1">
        <f t="shared" si="10"/>
        <v>90.75</v>
      </c>
      <c r="R45" s="281"/>
      <c r="S45" s="281"/>
      <c r="T45" s="1">
        <f t="shared" si="11"/>
        <v>1</v>
      </c>
      <c r="V45" s="1" t="s">
        <v>1364</v>
      </c>
      <c r="W45" s="1" t="s">
        <v>2575</v>
      </c>
    </row>
    <row r="46" ht="15.75" customHeight="1">
      <c r="A46" s="291">
        <v>46294.0</v>
      </c>
      <c r="B46" s="1">
        <f t="shared" si="1"/>
        <v>46294</v>
      </c>
      <c r="C46" s="281">
        <v>103.0</v>
      </c>
      <c r="D46" s="281">
        <v>30.0</v>
      </c>
      <c r="E46" s="1">
        <f t="shared" si="2"/>
        <v>3.433333333</v>
      </c>
      <c r="F46" s="281" t="s">
        <v>811</v>
      </c>
      <c r="G46" s="299">
        <v>0.3428125</v>
      </c>
      <c r="H46" s="299">
        <v>0.3771412037037037</v>
      </c>
      <c r="I46" s="281"/>
      <c r="J46" s="300">
        <f t="shared" si="3"/>
        <v>49</v>
      </c>
      <c r="K46" s="1" t="b">
        <f t="shared" si="4"/>
        <v>0</v>
      </c>
      <c r="L46" s="1">
        <f t="shared" si="5"/>
        <v>0.95</v>
      </c>
      <c r="M46" s="1">
        <f t="shared" si="6"/>
        <v>1</v>
      </c>
      <c r="N46" s="300">
        <f t="shared" si="7"/>
        <v>49</v>
      </c>
      <c r="O46" s="1">
        <f t="shared" si="8"/>
        <v>107.635</v>
      </c>
      <c r="P46" s="300">
        <f t="shared" si="9"/>
        <v>245</v>
      </c>
      <c r="Q46" s="1">
        <f t="shared" si="10"/>
        <v>107.635</v>
      </c>
      <c r="R46" s="281"/>
      <c r="S46" s="281"/>
      <c r="T46" s="1">
        <f t="shared" si="11"/>
        <v>0</v>
      </c>
      <c r="V46" s="1" t="s">
        <v>1062</v>
      </c>
      <c r="W46" s="1" t="s">
        <v>2577</v>
      </c>
    </row>
    <row r="47" ht="15.75" customHeight="1">
      <c r="A47" s="291">
        <v>46294.0</v>
      </c>
      <c r="B47" s="1">
        <f t="shared" si="1"/>
        <v>46294</v>
      </c>
      <c r="C47" s="281">
        <v>57.0</v>
      </c>
      <c r="D47" s="281">
        <v>37.0</v>
      </c>
      <c r="E47" s="1">
        <f t="shared" si="2"/>
        <v>1.540540541</v>
      </c>
      <c r="F47" s="281" t="s">
        <v>811</v>
      </c>
      <c r="G47" s="299">
        <v>0.3799537037037037</v>
      </c>
      <c r="H47" s="299">
        <v>0.41408564814814813</v>
      </c>
      <c r="I47" s="281"/>
      <c r="J47" s="300">
        <f t="shared" si="3"/>
        <v>49</v>
      </c>
      <c r="K47" s="1" t="b">
        <f t="shared" si="4"/>
        <v>0</v>
      </c>
      <c r="L47" s="1">
        <f t="shared" si="5"/>
        <v>1.65</v>
      </c>
      <c r="M47" s="1">
        <f t="shared" si="6"/>
        <v>1</v>
      </c>
      <c r="N47" s="300">
        <f t="shared" si="7"/>
        <v>49</v>
      </c>
      <c r="O47" s="1">
        <f t="shared" si="8"/>
        <v>103.455</v>
      </c>
      <c r="P47" s="300">
        <f t="shared" si="9"/>
        <v>245</v>
      </c>
      <c r="Q47" s="1">
        <f t="shared" si="10"/>
        <v>103.455</v>
      </c>
      <c r="R47" s="281"/>
      <c r="S47" s="281"/>
      <c r="T47" s="1">
        <f t="shared" si="11"/>
        <v>0</v>
      </c>
      <c r="V47" s="1" t="s">
        <v>940</v>
      </c>
      <c r="W47" s="1" t="s">
        <v>2580</v>
      </c>
    </row>
    <row r="48" ht="15.75" customHeight="1">
      <c r="A48" s="291">
        <v>46295.0</v>
      </c>
      <c r="B48" s="1">
        <f t="shared" si="1"/>
        <v>46295</v>
      </c>
      <c r="C48" s="281">
        <v>246.0</v>
      </c>
      <c r="D48" s="281">
        <v>80.0</v>
      </c>
      <c r="E48" s="1">
        <f t="shared" si="2"/>
        <v>3.075</v>
      </c>
      <c r="F48" s="281"/>
      <c r="G48" s="299">
        <v>0.30792824074074077</v>
      </c>
      <c r="H48" s="299">
        <v>0.4077777777777778</v>
      </c>
      <c r="I48" s="281"/>
      <c r="J48" s="300">
        <f t="shared" si="3"/>
        <v>144</v>
      </c>
      <c r="K48" s="1" t="b">
        <f t="shared" si="4"/>
        <v>0</v>
      </c>
      <c r="L48" s="1">
        <f t="shared" si="5"/>
        <v>1.05</v>
      </c>
      <c r="M48" s="1">
        <f t="shared" si="6"/>
        <v>1</v>
      </c>
      <c r="N48" s="300">
        <f t="shared" si="7"/>
        <v>144</v>
      </c>
      <c r="O48" s="1">
        <f t="shared" si="8"/>
        <v>284.13</v>
      </c>
      <c r="P48" s="300">
        <f t="shared" si="9"/>
        <v>720</v>
      </c>
      <c r="Q48" s="1">
        <f t="shared" si="10"/>
        <v>284.13</v>
      </c>
      <c r="R48" s="281"/>
      <c r="S48" s="281"/>
      <c r="T48" s="1">
        <f t="shared" si="11"/>
        <v>1</v>
      </c>
      <c r="V48" s="1" t="s">
        <v>2134</v>
      </c>
      <c r="W48" s="1" t="s">
        <v>2582</v>
      </c>
    </row>
    <row r="49" ht="15.75" customHeight="1">
      <c r="A49" s="291">
        <v>46295.0</v>
      </c>
      <c r="B49" s="1">
        <f t="shared" si="1"/>
        <v>46295</v>
      </c>
      <c r="C49" s="281">
        <v>50.0</v>
      </c>
      <c r="D49" s="281">
        <v>28.0</v>
      </c>
      <c r="E49" s="1">
        <f t="shared" si="2"/>
        <v>1.785714286</v>
      </c>
      <c r="F49" s="281"/>
      <c r="G49" s="299">
        <v>0.30596064814814816</v>
      </c>
      <c r="H49" s="299">
        <v>0.446412037037037</v>
      </c>
      <c r="I49" s="281"/>
      <c r="J49" s="300">
        <f t="shared" si="3"/>
        <v>202</v>
      </c>
      <c r="K49" s="1" t="b">
        <f t="shared" si="4"/>
        <v>0</v>
      </c>
      <c r="L49" s="1">
        <f t="shared" si="5"/>
        <v>1.65</v>
      </c>
      <c r="M49" s="1">
        <f t="shared" si="6"/>
        <v>1</v>
      </c>
      <c r="N49" s="300">
        <f t="shared" si="7"/>
        <v>202</v>
      </c>
      <c r="O49" s="1">
        <f t="shared" si="8"/>
        <v>90.75</v>
      </c>
      <c r="P49" s="300">
        <f t="shared" si="9"/>
        <v>1010</v>
      </c>
      <c r="Q49" s="1">
        <f t="shared" si="10"/>
        <v>90.75</v>
      </c>
      <c r="R49" s="281"/>
      <c r="S49" s="281"/>
      <c r="T49" s="1">
        <f t="shared" si="11"/>
        <v>0</v>
      </c>
      <c r="V49" s="1" t="s">
        <v>949</v>
      </c>
      <c r="W49" s="1" t="s">
        <v>2586</v>
      </c>
    </row>
    <row r="50" ht="15.75" customHeight="1">
      <c r="A50" s="291">
        <v>46295.0</v>
      </c>
      <c r="B50" s="1">
        <f t="shared" si="1"/>
        <v>46295</v>
      </c>
      <c r="C50" s="281">
        <v>45.0</v>
      </c>
      <c r="D50" s="281">
        <v>33.0</v>
      </c>
      <c r="E50" s="1">
        <f t="shared" si="2"/>
        <v>1.363636364</v>
      </c>
      <c r="F50" s="281"/>
      <c r="G50" s="299">
        <v>0.5159027777777778</v>
      </c>
      <c r="H50" s="299">
        <v>0.5617361111111111</v>
      </c>
      <c r="I50" s="281"/>
      <c r="J50" s="300">
        <f t="shared" si="3"/>
        <v>66</v>
      </c>
      <c r="K50" s="1" t="b">
        <f t="shared" si="4"/>
        <v>0</v>
      </c>
      <c r="L50" s="1">
        <f t="shared" si="5"/>
        <v>1.65</v>
      </c>
      <c r="M50" s="1">
        <f t="shared" si="6"/>
        <v>1</v>
      </c>
      <c r="N50" s="300">
        <f t="shared" si="7"/>
        <v>66</v>
      </c>
      <c r="O50" s="1">
        <f t="shared" si="8"/>
        <v>81.675</v>
      </c>
      <c r="P50" s="300">
        <f t="shared" si="9"/>
        <v>330</v>
      </c>
      <c r="Q50" s="1">
        <f t="shared" si="10"/>
        <v>81.675</v>
      </c>
      <c r="R50" s="281"/>
      <c r="S50" s="281"/>
      <c r="T50" s="1">
        <f t="shared" si="11"/>
        <v>0</v>
      </c>
      <c r="V50" s="1" t="s">
        <v>1005</v>
      </c>
      <c r="W50" s="1" t="s">
        <v>2588</v>
      </c>
    </row>
    <row r="51" ht="15.75" customHeight="1">
      <c r="A51" s="291">
        <v>46295.0</v>
      </c>
      <c r="B51" s="1">
        <f t="shared" si="1"/>
        <v>46295</v>
      </c>
      <c r="C51" s="281">
        <v>44.0</v>
      </c>
      <c r="D51" s="281">
        <v>27.0</v>
      </c>
      <c r="E51" s="1">
        <f t="shared" si="2"/>
        <v>1.62962963</v>
      </c>
      <c r="F51" s="281"/>
      <c r="G51" s="299">
        <v>0.5973148148148149</v>
      </c>
      <c r="H51" s="299">
        <v>0.6249537037037037</v>
      </c>
      <c r="I51" s="281"/>
      <c r="J51" s="300">
        <f t="shared" si="3"/>
        <v>40</v>
      </c>
      <c r="K51" s="1" t="b">
        <f t="shared" si="4"/>
        <v>0</v>
      </c>
      <c r="L51" s="1">
        <f t="shared" si="5"/>
        <v>1.65</v>
      </c>
      <c r="M51" s="1">
        <f t="shared" si="6"/>
        <v>1</v>
      </c>
      <c r="N51" s="300">
        <f t="shared" si="7"/>
        <v>40</v>
      </c>
      <c r="O51" s="1">
        <f t="shared" si="8"/>
        <v>79.86</v>
      </c>
      <c r="P51" s="300">
        <f t="shared" si="9"/>
        <v>200</v>
      </c>
      <c r="Q51" s="1">
        <f t="shared" si="10"/>
        <v>79.86</v>
      </c>
      <c r="R51" s="281"/>
      <c r="S51" s="281"/>
      <c r="T51" s="1">
        <f t="shared" si="11"/>
        <v>0</v>
      </c>
      <c r="V51" s="1" t="s">
        <v>1009</v>
      </c>
      <c r="W51" s="1" t="s">
        <v>2590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6">
      <formula1>"FL,Reach,OP,Swing"</formula1>
    </dataValidation>
  </dataValidations>
  <printOptions/>
  <pageMargins bottom="1.0" footer="0.0" header="0.0" left="0.75" right="0.75" top="1.0"/>
  <pageSetup paperSize="9" orientation="portrait"/>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611</v>
      </c>
      <c r="J1" s="1" t="s">
        <v>575</v>
      </c>
      <c r="K1" s="1">
        <f>Params!B8</f>
        <v>1.1</v>
      </c>
    </row>
    <row r="4">
      <c r="A4" s="279" t="s">
        <v>796</v>
      </c>
      <c r="B4" s="279" t="s">
        <v>740</v>
      </c>
      <c r="C4" s="279" t="s">
        <v>745</v>
      </c>
      <c r="D4" s="279" t="s">
        <v>776</v>
      </c>
      <c r="E4" s="279" t="s">
        <v>797</v>
      </c>
      <c r="F4" s="279" t="s">
        <v>746</v>
      </c>
    </row>
    <row r="5">
      <c r="A5" s="1">
        <f>SUM(K8:K177)</f>
        <v>354.5</v>
      </c>
      <c r="B5" s="268">
        <v>544.0</v>
      </c>
      <c r="C5" s="268">
        <v>43.01</v>
      </c>
      <c r="D5" s="1">
        <f>SUM(L8:L177)</f>
        <v>0</v>
      </c>
      <c r="E5" s="1">
        <f>SUM(E8:E177)</f>
        <v>74</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7" si="1">IF(A8="","",INT(A8))</f>
        <v>46266</v>
      </c>
      <c r="C8" s="281" t="s">
        <v>841</v>
      </c>
      <c r="D8" s="281" t="s">
        <v>2513</v>
      </c>
      <c r="E8" s="281">
        <v>4.0</v>
      </c>
      <c r="F8" s="281">
        <v>27.0</v>
      </c>
      <c r="G8" s="281">
        <f t="shared" ref="G8:G177" si="2">HOUR(O8)*60+MINUTE(O8)</f>
        <v>33</v>
      </c>
      <c r="H8" s="1">
        <f t="shared" ref="H8:H177" si="3">IF(N(F8)=0,"",E8/F8)</f>
        <v>0.1481481481</v>
      </c>
      <c r="I8" s="1">
        <f t="shared" ref="I8:I177" si="4">IF(H8="","",LOOKUP(H8,{0,0.05,0.1,0.15,0.2},{0.85,0.95,1,1.05,1.1}))</f>
        <v>1</v>
      </c>
      <c r="J8" s="1">
        <f t="shared" ref="J8:J177" si="5">IF(C8="","",IF(C8="container",1,IF(OR(C8="moving list",C8="consolidation bulk"),1.3,IF(C8="consolidation mix",1.4,1))))</f>
        <v>1</v>
      </c>
      <c r="K8" s="1">
        <f t="shared" ref="K8:K177" si="6">IF(N(F8)=0,0,F8*IF(N(I8)=0,1,I8)*IF(N(J8)=0,1,J8))</f>
        <v>27</v>
      </c>
      <c r="L8" s="281"/>
      <c r="M8" s="281"/>
      <c r="N8" s="1">
        <f>IF(B8="",0,IF(AND(COUNTIF($B$8:B8,B8)=1,COUNTIF('Picking - Juan Sanchez'!$B$8:$B$176,B8)=0),1,0))</f>
        <v>0</v>
      </c>
      <c r="O8" s="196">
        <v>0.023020833333333334</v>
      </c>
    </row>
    <row r="9">
      <c r="A9" s="291">
        <v>46266.0</v>
      </c>
      <c r="B9" s="1">
        <f t="shared" si="1"/>
        <v>46266</v>
      </c>
      <c r="C9" s="281" t="s">
        <v>841</v>
      </c>
      <c r="D9" s="281" t="s">
        <v>2455</v>
      </c>
      <c r="E9" s="281">
        <v>7.0</v>
      </c>
      <c r="F9" s="281">
        <v>18.0</v>
      </c>
      <c r="G9" s="281">
        <f t="shared" si="2"/>
        <v>45</v>
      </c>
      <c r="H9" s="1">
        <f t="shared" si="3"/>
        <v>0.3888888889</v>
      </c>
      <c r="I9" s="1">
        <f t="shared" si="4"/>
        <v>1.1</v>
      </c>
      <c r="J9" s="1">
        <f t="shared" si="5"/>
        <v>1</v>
      </c>
      <c r="K9" s="1">
        <f t="shared" si="6"/>
        <v>19.8</v>
      </c>
      <c r="L9" s="281"/>
      <c r="M9" s="281"/>
      <c r="N9" s="1">
        <f>IF(B9="",0,IF(AND(COUNTIF($B$8:B9,B9)=1,COUNTIF('Picking - Juan Sanchez'!$B$8:$B$176,B9)=0),1,0))</f>
        <v>0</v>
      </c>
      <c r="O9" s="196">
        <v>0.031921296296296295</v>
      </c>
    </row>
    <row r="10">
      <c r="A10" s="291">
        <v>46266.0</v>
      </c>
      <c r="B10" s="1">
        <f t="shared" si="1"/>
        <v>46266</v>
      </c>
      <c r="C10" s="281" t="s">
        <v>841</v>
      </c>
      <c r="D10" s="281" t="s">
        <v>2524</v>
      </c>
      <c r="E10" s="281">
        <v>4.0</v>
      </c>
      <c r="F10" s="281">
        <v>36.0</v>
      </c>
      <c r="G10" s="281">
        <f t="shared" si="2"/>
        <v>52</v>
      </c>
      <c r="H10" s="1">
        <f t="shared" si="3"/>
        <v>0.1111111111</v>
      </c>
      <c r="I10" s="1">
        <f t="shared" si="4"/>
        <v>1</v>
      </c>
      <c r="J10" s="1">
        <f t="shared" si="5"/>
        <v>1</v>
      </c>
      <c r="K10" s="1">
        <f t="shared" si="6"/>
        <v>36</v>
      </c>
      <c r="L10" s="281"/>
      <c r="M10" s="281"/>
      <c r="N10" s="1">
        <f>IF(B10="",0,IF(AND(COUNTIF($B$8:B10,B10)=1,COUNTIF('Picking - Juan Sanchez'!$B$8:$B$176,B10)=0),1,0))</f>
        <v>0</v>
      </c>
      <c r="O10" s="196">
        <v>0.0362037037037037</v>
      </c>
    </row>
    <row r="11">
      <c r="A11" s="291">
        <v>46267.0</v>
      </c>
      <c r="B11" s="1">
        <f t="shared" si="1"/>
        <v>46267</v>
      </c>
      <c r="C11" s="281" t="s">
        <v>841</v>
      </c>
      <c r="D11" s="281" t="s">
        <v>2527</v>
      </c>
      <c r="E11" s="281">
        <v>2.0</v>
      </c>
      <c r="F11" s="281">
        <v>14.0</v>
      </c>
      <c r="G11" s="281">
        <f t="shared" si="2"/>
        <v>11</v>
      </c>
      <c r="H11" s="1">
        <f t="shared" si="3"/>
        <v>0.1428571429</v>
      </c>
      <c r="I11" s="1">
        <f t="shared" si="4"/>
        <v>1</v>
      </c>
      <c r="J11" s="1">
        <f t="shared" si="5"/>
        <v>1</v>
      </c>
      <c r="K11" s="1">
        <f t="shared" si="6"/>
        <v>14</v>
      </c>
      <c r="L11" s="281"/>
      <c r="M11" s="281"/>
      <c r="N11" s="1">
        <f>IF(B11="",0,IF(AND(COUNTIF($B$8:B11,B11)=1,COUNTIF('Picking - Juan Sanchez'!$B$8:$B$176,B11)=0),1,0))</f>
        <v>0</v>
      </c>
      <c r="O11" s="196">
        <v>0.007916666666666667</v>
      </c>
    </row>
    <row r="12">
      <c r="A12" s="291">
        <v>46267.0</v>
      </c>
      <c r="B12" s="1">
        <f t="shared" si="1"/>
        <v>46267</v>
      </c>
      <c r="C12" s="281" t="s">
        <v>841</v>
      </c>
      <c r="D12" s="281" t="s">
        <v>2529</v>
      </c>
      <c r="E12" s="281">
        <v>3.0</v>
      </c>
      <c r="F12" s="281">
        <v>7.0</v>
      </c>
      <c r="G12" s="281">
        <f t="shared" si="2"/>
        <v>15</v>
      </c>
      <c r="H12" s="1">
        <f t="shared" si="3"/>
        <v>0.4285714286</v>
      </c>
      <c r="I12" s="1">
        <f t="shared" si="4"/>
        <v>1.1</v>
      </c>
      <c r="J12" s="1">
        <f t="shared" si="5"/>
        <v>1</v>
      </c>
      <c r="K12" s="1">
        <f t="shared" si="6"/>
        <v>7.7</v>
      </c>
      <c r="L12" s="281"/>
      <c r="M12" s="281"/>
      <c r="N12" s="1">
        <f>IF(B12="",0,IF(AND(COUNTIF($B$8:B12,B12)=1,COUNTIF('Picking - Juan Sanchez'!$B$8:$B$176,B12)=0),1,0))</f>
        <v>0</v>
      </c>
      <c r="O12" s="196">
        <v>0.011006944444444444</v>
      </c>
    </row>
    <row r="13">
      <c r="A13" s="291">
        <v>46268.0</v>
      </c>
      <c r="B13" s="1">
        <f t="shared" si="1"/>
        <v>46268</v>
      </c>
      <c r="C13" s="281" t="s">
        <v>841</v>
      </c>
      <c r="D13" s="281" t="s">
        <v>2532</v>
      </c>
      <c r="E13" s="281">
        <v>3.0</v>
      </c>
      <c r="F13" s="281">
        <v>35.0</v>
      </c>
      <c r="G13" s="281">
        <f t="shared" si="2"/>
        <v>36</v>
      </c>
      <c r="H13" s="1">
        <f t="shared" si="3"/>
        <v>0.08571428571</v>
      </c>
      <c r="I13" s="1">
        <f t="shared" si="4"/>
        <v>0.95</v>
      </c>
      <c r="J13" s="1">
        <f t="shared" si="5"/>
        <v>1</v>
      </c>
      <c r="K13" s="1">
        <f t="shared" si="6"/>
        <v>33.25</v>
      </c>
      <c r="L13" s="281"/>
      <c r="M13" s="281"/>
      <c r="N13" s="1">
        <f>IF(B13="",0,IF(AND(COUNTIF($B$8:B13,B13)=1,COUNTIF('Picking - Juan Sanchez'!$B$8:$B$176,B13)=0),1,0))</f>
        <v>0</v>
      </c>
      <c r="O13" s="196">
        <v>0.025439814814814814</v>
      </c>
    </row>
    <row r="14">
      <c r="A14" s="291">
        <v>46268.0</v>
      </c>
      <c r="B14" s="1">
        <f t="shared" si="1"/>
        <v>46268</v>
      </c>
      <c r="C14" s="281" t="s">
        <v>841</v>
      </c>
      <c r="D14" s="281" t="s">
        <v>1592</v>
      </c>
      <c r="E14" s="281">
        <v>12.0</v>
      </c>
      <c r="F14" s="281">
        <v>37.0</v>
      </c>
      <c r="G14" s="281">
        <f t="shared" si="2"/>
        <v>94</v>
      </c>
      <c r="H14" s="1">
        <f t="shared" si="3"/>
        <v>0.3243243243</v>
      </c>
      <c r="I14" s="1">
        <f t="shared" si="4"/>
        <v>1.1</v>
      </c>
      <c r="J14" s="1">
        <f t="shared" si="5"/>
        <v>1</v>
      </c>
      <c r="K14" s="1">
        <f t="shared" si="6"/>
        <v>40.7</v>
      </c>
      <c r="L14" s="281"/>
      <c r="M14" s="281"/>
      <c r="N14" s="1">
        <f>IF(B14="",0,IF(AND(COUNTIF($B$8:B14,B14)=1,COUNTIF('Picking - Juan Sanchez'!$B$8:$B$176,B14)=0),1,0))</f>
        <v>0</v>
      </c>
      <c r="O14" s="196">
        <v>0.06565972222222222</v>
      </c>
    </row>
    <row r="15">
      <c r="A15" s="291">
        <v>46269.0</v>
      </c>
      <c r="B15" s="1">
        <f t="shared" si="1"/>
        <v>46269</v>
      </c>
      <c r="C15" s="281" t="s">
        <v>841</v>
      </c>
      <c r="D15" s="281" t="s">
        <v>1102</v>
      </c>
      <c r="E15" s="281">
        <v>1.0</v>
      </c>
      <c r="F15" s="281">
        <v>6.0</v>
      </c>
      <c r="G15" s="281">
        <f t="shared" si="2"/>
        <v>6</v>
      </c>
      <c r="H15" s="1">
        <f t="shared" si="3"/>
        <v>0.1666666667</v>
      </c>
      <c r="I15" s="1">
        <f t="shared" si="4"/>
        <v>1.05</v>
      </c>
      <c r="J15" s="1">
        <f t="shared" si="5"/>
        <v>1</v>
      </c>
      <c r="K15" s="1">
        <f t="shared" si="6"/>
        <v>6.3</v>
      </c>
      <c r="L15" s="281"/>
      <c r="M15" s="281"/>
      <c r="N15" s="1">
        <f>IF(B15="",0,IF(AND(COUNTIF($B$8:B15,B15)=1,COUNTIF('Picking - Juan Sanchez'!$B$8:$B$176,B15)=0),1,0))</f>
        <v>0</v>
      </c>
      <c r="O15" s="196">
        <v>0.0043518518518518515</v>
      </c>
    </row>
    <row r="16">
      <c r="A16" s="291">
        <v>46269.0</v>
      </c>
      <c r="B16" s="1">
        <f t="shared" si="1"/>
        <v>46269</v>
      </c>
      <c r="C16" s="281" t="s">
        <v>841</v>
      </c>
      <c r="D16" s="281" t="s">
        <v>2541</v>
      </c>
      <c r="E16" s="281">
        <v>5.0</v>
      </c>
      <c r="F16" s="281">
        <v>40.0</v>
      </c>
      <c r="G16" s="281">
        <f t="shared" si="2"/>
        <v>26</v>
      </c>
      <c r="H16" s="1">
        <f t="shared" si="3"/>
        <v>0.125</v>
      </c>
      <c r="I16" s="1">
        <f t="shared" si="4"/>
        <v>1</v>
      </c>
      <c r="J16" s="1">
        <f t="shared" si="5"/>
        <v>1</v>
      </c>
      <c r="K16" s="1">
        <f t="shared" si="6"/>
        <v>40</v>
      </c>
      <c r="L16" s="281"/>
      <c r="M16" s="281"/>
      <c r="N16" s="1">
        <f>IF(B16="",0,IF(AND(COUNTIF($B$8:B16,B16)=1,COUNTIF('Picking - Juan Sanchez'!$B$8:$B$176,B16)=0),1,0))</f>
        <v>0</v>
      </c>
      <c r="O16" s="196">
        <v>0.018645833333333334</v>
      </c>
    </row>
    <row r="17">
      <c r="A17" s="291">
        <v>46269.0</v>
      </c>
      <c r="B17" s="1">
        <f t="shared" si="1"/>
        <v>46269</v>
      </c>
      <c r="C17" s="281" t="s">
        <v>841</v>
      </c>
      <c r="D17" s="281" t="s">
        <v>1692</v>
      </c>
      <c r="E17" s="281">
        <v>7.0</v>
      </c>
      <c r="F17" s="281">
        <v>12.0</v>
      </c>
      <c r="G17" s="281">
        <f t="shared" si="2"/>
        <v>33</v>
      </c>
      <c r="H17" s="1">
        <f t="shared" si="3"/>
        <v>0.5833333333</v>
      </c>
      <c r="I17" s="1">
        <f t="shared" si="4"/>
        <v>1.1</v>
      </c>
      <c r="J17" s="1">
        <f t="shared" si="5"/>
        <v>1</v>
      </c>
      <c r="K17" s="1">
        <f t="shared" si="6"/>
        <v>13.2</v>
      </c>
      <c r="L17" s="281"/>
      <c r="M17" s="281"/>
      <c r="N17" s="1">
        <f>IF(B17="",0,IF(AND(COUNTIF($B$8:B17,B17)=1,COUNTIF('Picking - Juan Sanchez'!$B$8:$B$176,B17)=0),1,0))</f>
        <v>0</v>
      </c>
      <c r="O17" s="196">
        <v>0.02300925925925926</v>
      </c>
    </row>
    <row r="18">
      <c r="A18" s="291">
        <v>46275.0</v>
      </c>
      <c r="B18" s="1">
        <f t="shared" si="1"/>
        <v>46275</v>
      </c>
      <c r="C18" s="281" t="s">
        <v>841</v>
      </c>
      <c r="D18" s="281" t="s">
        <v>2483</v>
      </c>
      <c r="E18" s="281">
        <v>5.0</v>
      </c>
      <c r="F18" s="281">
        <v>32.0</v>
      </c>
      <c r="G18" s="281">
        <f t="shared" si="2"/>
        <v>35</v>
      </c>
      <c r="H18" s="1">
        <f t="shared" si="3"/>
        <v>0.15625</v>
      </c>
      <c r="I18" s="1">
        <f t="shared" si="4"/>
        <v>1.05</v>
      </c>
      <c r="J18" s="1">
        <f t="shared" si="5"/>
        <v>1</v>
      </c>
      <c r="K18" s="1">
        <f t="shared" si="6"/>
        <v>33.6</v>
      </c>
      <c r="L18" s="281"/>
      <c r="M18" s="281"/>
      <c r="N18" s="1">
        <f>IF(B18="",0,IF(AND(COUNTIF($B$8:B18,B18)=1,COUNTIF('Picking - Juan Sanchez'!$B$8:$B$176,B18)=0),1,0))</f>
        <v>0</v>
      </c>
      <c r="O18" s="196">
        <v>0.024560185185185185</v>
      </c>
    </row>
    <row r="19">
      <c r="A19" s="291">
        <v>46275.0</v>
      </c>
      <c r="B19" s="1">
        <f t="shared" si="1"/>
        <v>46275</v>
      </c>
      <c r="C19" s="281" t="s">
        <v>841</v>
      </c>
      <c r="D19" s="281" t="s">
        <v>1603</v>
      </c>
      <c r="E19" s="281">
        <v>11.0</v>
      </c>
      <c r="F19" s="281">
        <v>21.0</v>
      </c>
      <c r="G19" s="281">
        <f t="shared" si="2"/>
        <v>80</v>
      </c>
      <c r="H19" s="1">
        <f t="shared" si="3"/>
        <v>0.5238095238</v>
      </c>
      <c r="I19" s="1">
        <f t="shared" si="4"/>
        <v>1.1</v>
      </c>
      <c r="J19" s="1">
        <f t="shared" si="5"/>
        <v>1</v>
      </c>
      <c r="K19" s="1">
        <f t="shared" si="6"/>
        <v>23.1</v>
      </c>
      <c r="L19" s="281"/>
      <c r="M19" s="281"/>
      <c r="N19" s="1">
        <f>IF(B19="",0,IF(AND(COUNTIF($B$8:B19,B19)=1,COUNTIF('Picking - Juan Sanchez'!$B$8:$B$176,B19)=0),1,0))</f>
        <v>0</v>
      </c>
      <c r="O19" s="196">
        <v>0.05604166666666666</v>
      </c>
    </row>
    <row r="20">
      <c r="A20" s="291">
        <v>46285.0</v>
      </c>
      <c r="B20" s="1">
        <f t="shared" si="1"/>
        <v>46285</v>
      </c>
      <c r="C20" s="281" t="s">
        <v>841</v>
      </c>
      <c r="D20" s="281" t="s">
        <v>2552</v>
      </c>
      <c r="E20" s="281">
        <v>5.0</v>
      </c>
      <c r="F20" s="281">
        <v>26.0</v>
      </c>
      <c r="G20" s="281">
        <f t="shared" si="2"/>
        <v>35</v>
      </c>
      <c r="H20" s="1">
        <f t="shared" si="3"/>
        <v>0.1923076923</v>
      </c>
      <c r="I20" s="1">
        <f t="shared" si="4"/>
        <v>1.05</v>
      </c>
      <c r="J20" s="1">
        <f t="shared" si="5"/>
        <v>1</v>
      </c>
      <c r="K20" s="1">
        <f t="shared" si="6"/>
        <v>27.3</v>
      </c>
      <c r="L20" s="281"/>
      <c r="M20" s="281"/>
      <c r="N20" s="1">
        <f>IF(B20="",0,IF(AND(COUNTIF($B$8:B20,B20)=1,COUNTIF('Picking - Juan Sanchez'!$B$8:$B$176,B20)=0),1,0))</f>
        <v>0</v>
      </c>
      <c r="O20" s="196">
        <v>0.024421296296296295</v>
      </c>
    </row>
    <row r="21" ht="15.75" customHeight="1">
      <c r="A21" s="291">
        <v>46285.0</v>
      </c>
      <c r="B21" s="1">
        <f t="shared" si="1"/>
        <v>46285</v>
      </c>
      <c r="C21" s="281" t="s">
        <v>841</v>
      </c>
      <c r="D21" s="281" t="s">
        <v>2555</v>
      </c>
      <c r="E21" s="281">
        <v>5.0</v>
      </c>
      <c r="F21" s="281">
        <v>31.0</v>
      </c>
      <c r="G21" s="281">
        <f t="shared" si="2"/>
        <v>43</v>
      </c>
      <c r="H21" s="1">
        <f t="shared" si="3"/>
        <v>0.1612903226</v>
      </c>
      <c r="I21" s="1">
        <f t="shared" si="4"/>
        <v>1.05</v>
      </c>
      <c r="J21" s="1">
        <f t="shared" si="5"/>
        <v>1</v>
      </c>
      <c r="K21" s="1">
        <f t="shared" si="6"/>
        <v>32.55</v>
      </c>
      <c r="L21" s="281"/>
      <c r="M21" s="281"/>
      <c r="N21" s="1">
        <f>IF(B21="",0,IF(AND(COUNTIF($B$8:B21,B21)=1,COUNTIF('Picking - Juan Sanchez'!$B$8:$B$176,B21)=0),1,0))</f>
        <v>0</v>
      </c>
      <c r="O21" s="196">
        <v>0.03050925925925926</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Juan Sanchez'!$B$8:$B$176,B22)=0),1,0))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Juan Sanchez'!$B$8:$B$176,B23)=0),1,0))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Juan Sanchez'!$B$8:$B$176,B24)=0),1,0))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Juan Sanchez'!$B$8:$B$176,B25)=0),1,0))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Juan Sanchez'!$B$8:$B$176,B26)=0),1,0))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Juan Sanchez'!$B$8:$B$176,B27)=0),1,0))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Juan Sanchez'!$B$8:$B$176,B28)=0),1,0))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Juan Sanchez'!$B$8:$B$176,B29)=0),1,0))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Juan Sanchez'!$B$8:$B$176,B30)=0),1,0))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Juan Sanchez'!$B$8:$B$176,B31)=0),1,0))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Juan Sanchez'!$B$8:$B$176,B32)=0),1,0))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Juan Sanchez'!$B$8:$B$176,B33)=0),1,0))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Juan Sanchez'!$B$8:$B$176,B34)=0),1,0))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Juan Sanchez'!$B$8:$B$176,B35)=0),1,0))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Juan Sanchez'!$B$8:$B$176,B36)=0),1,0))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Juan Sanchez'!$B$8:$B$176,B37)=0),1,0))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Juan Sanchez'!$B$8:$B$176,B38)=0),1,0))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Juan Sanchez'!$B$8:$B$176,B39)=0),1,0))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Juan Sanchez'!$B$8:$B$176,B40)=0),1,0))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Juan Sanchez'!$B$8:$B$176,B41)=0),1,0))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Juan Sanchez'!$B$8:$B$176,B42)=0),1,0))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Juan Sanchez'!$B$8:$B$176,B43)=0),1,0))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Juan Sanchez'!$B$8:$B$176,B44)=0),1,0))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Juan Sanchez'!$B$8:$B$176,B45)=0),1,0))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Juan Sanchez'!$B$8:$B$176,B46)=0),1,0))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Juan Sanchez'!$B$8:$B$176,B47)=0),1,0))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Juan Sanchez'!$B$8:$B$176,B48)=0),1,0))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Juan Sanchez'!$B$8:$B$176,B49)=0),1,0))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Juan Sanchez'!$B$8:$B$176,B50)=0),1,0))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Juan Sanchez'!$B$8:$B$176,B51)=0),1,0))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Juan Sanchez'!$B$8:$B$176,B52)=0),1,0))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Juan Sanchez'!$B$8:$B$176,B53)=0),1,0))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Juan Sanchez'!$B$8:$B$176,B54)=0),1,0))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Juan Sanchez'!$B$8:$B$176,B55)=0),1,0))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Juan Sanchez'!$B$8:$B$176,B56)=0),1,0))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Juan Sanchez'!$B$8:$B$176,B57)=0),1,0))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Juan Sanchez'!$B$8:$B$176,B58)=0),1,0))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Juan Sanchez'!$B$8:$B$176,B59)=0),1,0))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Juan Sanchez'!$B$8:$B$176,B60)=0),1,0))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Juan Sanchez'!$B$8:$B$176,B61)=0),1,0))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Juan Sanchez'!$B$8:$B$176,B62)=0),1,0))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Juan Sanchez'!$B$8:$B$176,B63)=0),1,0))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Juan Sanchez'!$B$8:$B$176,B64)=0),1,0))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Juan Sanchez'!$B$8:$B$176,B65)=0),1,0))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Juan Sanchez'!$B$8:$B$176,B66)=0),1,0))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Juan Sanchez'!$B$8:$B$176,B67)=0),1,0))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Juan Sanchez'!$B$8:$B$176,B68)=0),1,0))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Juan Sanchez'!$B$8:$B$176,B69)=0),1,0))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Juan Sanchez'!$B$8:$B$176,B70)=0),1,0))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Juan Sanchez'!$B$8:$B$176,B71)=0),1,0))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Juan Sanchez'!$B$8:$B$176,B72)=0),1,0))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Juan Sanchez'!$B$8:$B$176,B73)=0),1,0))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Juan Sanchez'!$B$8:$B$176,B74)=0),1,0))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Juan Sanchez'!$B$8:$B$176,B75)=0),1,0))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Juan Sanchez'!$B$8:$B$176,B76)=0),1,0))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Juan Sanchez'!$B$8:$B$176,B77)=0),1,0))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Juan Sanchez'!$B$8:$B$176,B78)=0),1,0))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Juan Sanchez'!$B$8:$B$176,B79)=0),1,0))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Juan Sanchez'!$B$8:$B$176,B80)=0),1,0))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Juan Sanchez'!$B$8:$B$176,B81)=0),1,0))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Juan Sanchez'!$B$8:$B$176,B82)=0),1,0))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Juan Sanchez'!$B$8:$B$176,B83)=0),1,0))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Juan Sanchez'!$B$8:$B$176,B84)=0),1,0))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Juan Sanchez'!$B$8:$B$176,B85)=0),1,0))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Juan Sanchez'!$B$8:$B$176,B86)=0),1,0))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Juan Sanchez'!$B$8:$B$176,B87)=0),1,0))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Juan Sanchez'!$B$8:$B$176,B88)=0),1,0))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Juan Sanchez'!$B$8:$B$176,B89)=0),1,0))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Juan Sanchez'!$B$8:$B$176,B90)=0),1,0))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Juan Sanchez'!$B$8:$B$176,B91)=0),1,0))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Juan Sanchez'!$B$8:$B$176,B92)=0),1,0))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Juan Sanchez'!$B$8:$B$176,B93)=0),1,0))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Juan Sanchez'!$B$8:$B$176,B94)=0),1,0))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Juan Sanchez'!$B$8:$B$176,B95)=0),1,0))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Juan Sanchez'!$B$8:$B$176,B96)=0),1,0))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Juan Sanchez'!$B$8:$B$176,B97)=0),1,0))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Juan Sanchez'!$B$8:$B$176,B98)=0),1,0))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Juan Sanchez'!$B$8:$B$176,B99)=0),1,0))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Juan Sanchez'!$B$8:$B$176,B100)=0),1,0))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Juan Sanchez'!$B$8:$B$176,B101)=0),1,0))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Juan Sanchez'!$B$8:$B$176,B102)=0),1,0))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Juan Sanchez'!$B$8:$B$176,B103)=0),1,0))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Juan Sanchez'!$B$8:$B$176,B104)=0),1,0))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Juan Sanchez'!$B$8:$B$176,B105)=0),1,0))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Juan Sanchez'!$B$8:$B$176,B106)=0),1,0))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Juan Sanchez'!$B$8:$B$176,B107)=0),1,0))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Juan Sanchez'!$B$8:$B$176,B108)=0),1,0))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Juan Sanchez'!$B$8:$B$176,B109)=0),1,0))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Juan Sanchez'!$B$8:$B$176,B110)=0),1,0))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Juan Sanchez'!$B$8:$B$176,B111)=0),1,0))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Juan Sanchez'!$B$8:$B$176,B112)=0),1,0))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Juan Sanchez'!$B$8:$B$176,B113)=0),1,0))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Juan Sanchez'!$B$8:$B$176,B114)=0),1,0))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Juan Sanchez'!$B$8:$B$176,B115)=0),1,0))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Juan Sanchez'!$B$8:$B$176,B116)=0),1,0))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Juan Sanchez'!$B$8:$B$176,B117)=0),1,0))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Juan Sanchez'!$B$8:$B$176,B118)=0),1,0))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Juan Sanchez'!$B$8:$B$176,B119)=0),1,0))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Juan Sanchez'!$B$8:$B$176,B120)=0),1,0))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Juan Sanchez'!$B$8:$B$176,B121)=0),1,0))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Juan Sanchez'!$B$8:$B$176,B122)=0),1,0))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Juan Sanchez'!$B$8:$B$176,B123)=0),1,0))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Juan Sanchez'!$B$8:$B$176,B124)=0),1,0))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Juan Sanchez'!$B$8:$B$176,B125)=0),1,0))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Juan Sanchez'!$B$8:$B$176,B126)=0),1,0))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Juan Sanchez'!$B$8:$B$176,B127)=0),1,0))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Juan Sanchez'!$B$8:$B$176,B128)=0),1,0))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Juan Sanchez'!$B$8:$B$176,B129)=0),1,0))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Juan Sanchez'!$B$8:$B$176,B130)=0),1,0))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Juan Sanchez'!$B$8:$B$176,B131)=0),1,0))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Juan Sanchez'!$B$8:$B$176,B132)=0),1,0))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Juan Sanchez'!$B$8:$B$176,B133)=0),1,0))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Juan Sanchez'!$B$8:$B$176,B134)=0),1,0))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Juan Sanchez'!$B$8:$B$176,B135)=0),1,0))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Juan Sanchez'!$B$8:$B$176,B136)=0),1,0))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Juan Sanchez'!$B$8:$B$176,B137)=0),1,0))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Juan Sanchez'!$B$8:$B$176,B138)=0),1,0))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Juan Sanchez'!$B$8:$B$176,B139)=0),1,0))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Juan Sanchez'!$B$8:$B$176,B140)=0),1,0))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Juan Sanchez'!$B$8:$B$176,B141)=0),1,0))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Juan Sanchez'!$B$8:$B$176,B142)=0),1,0))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Juan Sanchez'!$B$8:$B$176,B143)=0),1,0))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Juan Sanchez'!$B$8:$B$176,B144)=0),1,0))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Juan Sanchez'!$B$8:$B$176,B145)=0),1,0))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Juan Sanchez'!$B$8:$B$176,B146)=0),1,0))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Juan Sanchez'!$B$8:$B$176,B147)=0),1,0))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Juan Sanchez'!$B$8:$B$176,B148)=0),1,0))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Juan Sanchez'!$B$8:$B$176,B149)=0),1,0))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Juan Sanchez'!$B$8:$B$176,B150)=0),1,0))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Juan Sanchez'!$B$8:$B$176,B151)=0),1,0))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Juan Sanchez'!$B$8:$B$176,B152)=0),1,0))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Juan Sanchez'!$B$8:$B$176,B153)=0),1,0))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Juan Sanchez'!$B$8:$B$176,B154)=0),1,0))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Juan Sanchez'!$B$8:$B$176,B155)=0),1,0))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Juan Sanchez'!$B$8:$B$176,B156)=0),1,0))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Juan Sanchez'!$B$8:$B$176,B157)=0),1,0))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Juan Sanchez'!$B$8:$B$176,B158)=0),1,0))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Juan Sanchez'!$B$8:$B$176,B159)=0),1,0))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Juan Sanchez'!$B$8:$B$176,B160)=0),1,0))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Juan Sanchez'!$B$8:$B$176,B161)=0),1,0))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Juan Sanchez'!$B$8:$B$176,B162)=0),1,0))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Juan Sanchez'!$B$8:$B$176,B163)=0),1,0))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Juan Sanchez'!$B$8:$B$176,B164)=0),1,0))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Juan Sanchez'!$B$8:$B$176,B165)=0),1,0))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Juan Sanchez'!$B$8:$B$176,B166)=0),1,0))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Juan Sanchez'!$B$8:$B$176,B167)=0),1,0))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Juan Sanchez'!$B$8:$B$176,B168)=0),1,0))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Juan Sanchez'!$B$8:$B$176,B169)=0),1,0))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Juan Sanchez'!$B$8:$B$176,B170)=0),1,0))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Juan Sanchez'!$B$8:$B$176,B171)=0),1,0))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Juan Sanchez'!$B$8:$B$176,B172)=0),1,0))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Juan Sanchez'!$B$8:$B$176,B173)=0),1,0))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Juan Sanchez'!$B$8:$B$176,B174)=0),1,0))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Juan Sanchez'!$B$8:$B$176,B175)=0),1,0))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Juan Sanchez'!$B$8:$B$176,B176)=0),1,0))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Juan Sanchez'!$B$8:$B$176,B177)=0),1,0))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0.0"/>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7.14"/>
    <col customWidth="1" min="19" max="19" width="23.43"/>
    <col customWidth="1" min="20" max="20" width="5.0"/>
    <col customWidth="1" min="21" max="21" width="31.86"/>
    <col customWidth="1" min="22" max="26" width="8.43"/>
  </cols>
  <sheetData>
    <row r="1">
      <c r="A1" s="1" t="s">
        <v>603</v>
      </c>
      <c r="B1" s="1" t="s">
        <v>649</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SUMIFS(Q8:Q177,K8:K177,FALSE())</f>
        <v>10985.8386</v>
      </c>
      <c r="B5" s="1">
        <f>SUMIFS(N8:N177,K8:K177,FALSE())</f>
        <v>4558</v>
      </c>
      <c r="C5" s="1">
        <f>IF(B5=0,0,60*A5/B5)</f>
        <v>144.6139351</v>
      </c>
      <c r="D5" s="1">
        <f>SUM(C8:C177)</f>
        <v>6499</v>
      </c>
      <c r="E5" s="1">
        <f>SUM(R8:R177)</f>
        <v>31</v>
      </c>
      <c r="F5" s="1">
        <f>SUM(T8:T177)</f>
        <v>25</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7" si="1">IF(A8="","",INT(A8))</f>
        <v>46266</v>
      </c>
      <c r="C8" s="281">
        <f>180+78</f>
        <v>258</v>
      </c>
      <c r="D8" s="281">
        <v>71.0</v>
      </c>
      <c r="E8" s="1">
        <f t="shared" ref="E8:E177" si="2">IF(OR(C8="",N(D8)=0),"",C8/D8)</f>
        <v>3.633802817</v>
      </c>
      <c r="F8" s="281" t="s">
        <v>811</v>
      </c>
      <c r="G8" s="282">
        <v>0.3076388888888889</v>
      </c>
      <c r="H8" s="282">
        <v>0.4027777777777778</v>
      </c>
      <c r="I8" s="281"/>
      <c r="J8" s="292">
        <f t="shared" ref="J8:J177" si="3">IF(OR(NOT(ISNUMBER(G8)),NOT(ISNUMBER(H8))),"",ROUND((H8-G8)*1440,0)-N(I8))</f>
        <v>137</v>
      </c>
      <c r="K8" s="1" t="b">
        <f t="shared" ref="K8:K177" si="4">IF(C8="","",OR(C8&lt;30,N(D8)&lt;10))</f>
        <v>0</v>
      </c>
      <c r="L8" s="1">
        <f t="shared" ref="L8:L177" si="5">IF(C8="","",IF(K8,1,IF(E8&lt;=1.94,1.65,IF(E8&lt;=2.44,1.25,IF(E8&lt;=2.8,1.16,IF(E8&lt;=3.09,1.05,IF(E8&lt;=3.5,0.95,IF(E8&lt;=3.95,0.82,IF(E8&lt;=5.05,0.65,IF(E8&lt;=8,0.6,IF(E8&lt;=15,0.45,0.3)))))))))))</f>
        <v>0.82</v>
      </c>
      <c r="M8" s="1">
        <f t="shared" ref="M8:M177" si="6">IF(OR(F8="Reach",F8="OP",F8="Swing"),$R$1,1)</f>
        <v>1</v>
      </c>
      <c r="N8" s="292">
        <f t="shared" ref="N8:N177" si="7">IF(OR(A8="",N(J8)&lt;=0),0,IF(K8,MAX(J8,15),J8))</f>
        <v>137</v>
      </c>
      <c r="O8" s="1">
        <f t="shared" ref="O8:O177" si="8">IF(C8="",0,C8*L8*$M$1*M8)</f>
        <v>232.716</v>
      </c>
      <c r="P8" s="292">
        <f t="shared" ref="P8:P177" si="9">$P$1/60*N8</f>
        <v>685</v>
      </c>
      <c r="Q8" s="1">
        <f t="shared" ref="Q8:Q177" si="10">MIN(O8,P8)</f>
        <v>232.716</v>
      </c>
      <c r="R8" s="281"/>
      <c r="S8" s="281"/>
      <c r="T8" s="1">
        <f t="shared" ref="T8:T177" si="11">IF(B8="",0,IF(COUNTIF($B$8:B8,B8)=1,1,0))</f>
        <v>1</v>
      </c>
    </row>
    <row r="9">
      <c r="A9" s="280">
        <v>46266.0</v>
      </c>
      <c r="B9" s="1">
        <f t="shared" si="1"/>
        <v>46266</v>
      </c>
      <c r="C9" s="281">
        <v>69.0</v>
      </c>
      <c r="D9" s="281">
        <v>39.0</v>
      </c>
      <c r="E9" s="1">
        <f t="shared" si="2"/>
        <v>1.769230769</v>
      </c>
      <c r="F9" s="281" t="s">
        <v>811</v>
      </c>
      <c r="G9" s="282">
        <v>0.40694444444444444</v>
      </c>
      <c r="H9" s="282">
        <v>0.44722222222222224</v>
      </c>
      <c r="I9" s="281"/>
      <c r="J9" s="292">
        <f t="shared" si="3"/>
        <v>58</v>
      </c>
      <c r="K9" s="1" t="b">
        <f t="shared" si="4"/>
        <v>0</v>
      </c>
      <c r="L9" s="1">
        <f t="shared" si="5"/>
        <v>1.65</v>
      </c>
      <c r="M9" s="1">
        <f t="shared" si="6"/>
        <v>1</v>
      </c>
      <c r="N9" s="292">
        <f t="shared" si="7"/>
        <v>58</v>
      </c>
      <c r="O9" s="1">
        <f t="shared" si="8"/>
        <v>125.235</v>
      </c>
      <c r="P9" s="292">
        <f t="shared" si="9"/>
        <v>290</v>
      </c>
      <c r="Q9" s="1">
        <f t="shared" si="10"/>
        <v>125.235</v>
      </c>
      <c r="R9" s="281"/>
      <c r="S9" s="281"/>
      <c r="T9" s="1">
        <f t="shared" si="11"/>
        <v>0</v>
      </c>
    </row>
    <row r="10">
      <c r="A10" s="303">
        <v>46266.0</v>
      </c>
      <c r="B10" s="1">
        <f t="shared" si="1"/>
        <v>46266</v>
      </c>
      <c r="C10" s="281">
        <f>51+1+1+1+2+1+1+1+1+4+1+1+2+1+3+1+1+2+1</f>
        <v>77</v>
      </c>
      <c r="D10" s="281">
        <v>57.0</v>
      </c>
      <c r="E10" s="1">
        <f t="shared" si="2"/>
        <v>1.350877193</v>
      </c>
      <c r="F10" s="281" t="s">
        <v>1238</v>
      </c>
      <c r="G10" s="282">
        <v>0.5208333333333334</v>
      </c>
      <c r="H10" s="282">
        <v>0.5722222222222222</v>
      </c>
      <c r="I10" s="281"/>
      <c r="J10" s="292">
        <f t="shared" si="3"/>
        <v>74</v>
      </c>
      <c r="K10" s="1" t="b">
        <f t="shared" si="4"/>
        <v>0</v>
      </c>
      <c r="L10" s="1">
        <f t="shared" si="5"/>
        <v>1.65</v>
      </c>
      <c r="M10" s="1">
        <f t="shared" si="6"/>
        <v>1.2</v>
      </c>
      <c r="N10" s="292">
        <f t="shared" si="7"/>
        <v>74</v>
      </c>
      <c r="O10" s="1">
        <f t="shared" si="8"/>
        <v>167.706</v>
      </c>
      <c r="P10" s="292">
        <f t="shared" si="9"/>
        <v>370</v>
      </c>
      <c r="Q10" s="1">
        <f t="shared" si="10"/>
        <v>167.706</v>
      </c>
      <c r="R10" s="281"/>
      <c r="S10" s="281"/>
      <c r="T10" s="1">
        <f t="shared" si="11"/>
        <v>0</v>
      </c>
      <c r="U10" s="16" t="s">
        <v>2560</v>
      </c>
    </row>
    <row r="11">
      <c r="A11" s="303">
        <v>46267.0</v>
      </c>
      <c r="B11" s="1">
        <f t="shared" si="1"/>
        <v>46267</v>
      </c>
      <c r="C11" s="281">
        <f>116+175</f>
        <v>291</v>
      </c>
      <c r="D11" s="281">
        <v>72.0</v>
      </c>
      <c r="E11" s="1">
        <f t="shared" si="2"/>
        <v>4.041666667</v>
      </c>
      <c r="F11" s="281" t="s">
        <v>1238</v>
      </c>
      <c r="G11" s="282">
        <v>0.3090277777777778</v>
      </c>
      <c r="H11" s="282">
        <v>0.42569444444444443</v>
      </c>
      <c r="I11" s="281">
        <v>22.0</v>
      </c>
      <c r="J11" s="292">
        <f t="shared" si="3"/>
        <v>146</v>
      </c>
      <c r="K11" s="1" t="b">
        <f t="shared" si="4"/>
        <v>0</v>
      </c>
      <c r="L11" s="1">
        <f t="shared" si="5"/>
        <v>0.65</v>
      </c>
      <c r="M11" s="1">
        <f t="shared" si="6"/>
        <v>1.2</v>
      </c>
      <c r="N11" s="292">
        <f t="shared" si="7"/>
        <v>146</v>
      </c>
      <c r="O11" s="1">
        <f t="shared" si="8"/>
        <v>249.678</v>
      </c>
      <c r="P11" s="292">
        <f t="shared" si="9"/>
        <v>730</v>
      </c>
      <c r="Q11" s="1">
        <f t="shared" si="10"/>
        <v>249.678</v>
      </c>
      <c r="R11" s="281">
        <v>4.0</v>
      </c>
      <c r="S11" s="281" t="s">
        <v>2562</v>
      </c>
      <c r="T11" s="1">
        <f t="shared" si="11"/>
        <v>1</v>
      </c>
      <c r="U11" s="16" t="s">
        <v>2563</v>
      </c>
    </row>
    <row r="12">
      <c r="A12" s="303">
        <v>46267.0</v>
      </c>
      <c r="B12" s="1">
        <f t="shared" si="1"/>
        <v>46267</v>
      </c>
      <c r="C12" s="281">
        <f>67+68</f>
        <v>135</v>
      </c>
      <c r="D12" s="281">
        <v>75.0</v>
      </c>
      <c r="E12" s="1">
        <f t="shared" si="2"/>
        <v>1.8</v>
      </c>
      <c r="F12" s="281" t="s">
        <v>1238</v>
      </c>
      <c r="G12" s="282">
        <v>0.4284722222222222</v>
      </c>
      <c r="H12" s="282">
        <v>0.5520833333333334</v>
      </c>
      <c r="I12" s="281">
        <v>64.0</v>
      </c>
      <c r="J12" s="292">
        <f t="shared" si="3"/>
        <v>114</v>
      </c>
      <c r="K12" s="1" t="b">
        <f t="shared" si="4"/>
        <v>0</v>
      </c>
      <c r="L12" s="1">
        <f t="shared" si="5"/>
        <v>1.65</v>
      </c>
      <c r="M12" s="1">
        <f t="shared" si="6"/>
        <v>1.2</v>
      </c>
      <c r="N12" s="292">
        <f t="shared" si="7"/>
        <v>114</v>
      </c>
      <c r="O12" s="1">
        <f t="shared" si="8"/>
        <v>294.03</v>
      </c>
      <c r="P12" s="292">
        <f t="shared" si="9"/>
        <v>570</v>
      </c>
      <c r="Q12" s="1">
        <f t="shared" si="10"/>
        <v>294.03</v>
      </c>
      <c r="R12" s="281"/>
      <c r="S12" s="281"/>
      <c r="T12" s="1">
        <f t="shared" si="11"/>
        <v>0</v>
      </c>
      <c r="U12" s="16" t="s">
        <v>2566</v>
      </c>
    </row>
    <row r="13">
      <c r="A13" s="303">
        <v>46268.0</v>
      </c>
      <c r="B13" s="1">
        <f t="shared" si="1"/>
        <v>46268</v>
      </c>
      <c r="C13" s="281">
        <v>119.0</v>
      </c>
      <c r="D13" s="281">
        <v>38.0</v>
      </c>
      <c r="E13" s="1">
        <f t="shared" si="2"/>
        <v>3.131578947</v>
      </c>
      <c r="F13" s="281" t="s">
        <v>1238</v>
      </c>
      <c r="G13" s="282">
        <v>0.3090277777777778</v>
      </c>
      <c r="H13" s="282">
        <v>0.36875</v>
      </c>
      <c r="I13" s="281"/>
      <c r="J13" s="292">
        <f t="shared" si="3"/>
        <v>86</v>
      </c>
      <c r="K13" s="1" t="b">
        <f t="shared" si="4"/>
        <v>0</v>
      </c>
      <c r="L13" s="1">
        <f t="shared" si="5"/>
        <v>0.95</v>
      </c>
      <c r="M13" s="1">
        <f t="shared" si="6"/>
        <v>1.2</v>
      </c>
      <c r="N13" s="292">
        <f t="shared" si="7"/>
        <v>86</v>
      </c>
      <c r="O13" s="1">
        <f t="shared" si="8"/>
        <v>149.226</v>
      </c>
      <c r="P13" s="292">
        <f t="shared" si="9"/>
        <v>430</v>
      </c>
      <c r="Q13" s="1">
        <f t="shared" si="10"/>
        <v>149.226</v>
      </c>
      <c r="R13" s="281"/>
      <c r="S13" s="281"/>
      <c r="T13" s="1">
        <f t="shared" si="11"/>
        <v>1</v>
      </c>
      <c r="U13" s="16" t="s">
        <v>1217</v>
      </c>
    </row>
    <row r="14">
      <c r="A14" s="303">
        <v>46268.0</v>
      </c>
      <c r="B14" s="1">
        <f t="shared" si="1"/>
        <v>46268</v>
      </c>
      <c r="C14" s="281">
        <f>76+58</f>
        <v>134</v>
      </c>
      <c r="D14" s="281">
        <v>79.0</v>
      </c>
      <c r="E14" s="1">
        <f t="shared" si="2"/>
        <v>1.696202532</v>
      </c>
      <c r="F14" s="281" t="s">
        <v>1238</v>
      </c>
      <c r="G14" s="282">
        <v>0.3715277777777778</v>
      </c>
      <c r="H14" s="282">
        <v>0.44375</v>
      </c>
      <c r="I14" s="281"/>
      <c r="J14" s="292">
        <f t="shared" si="3"/>
        <v>104</v>
      </c>
      <c r="K14" s="1" t="b">
        <f t="shared" si="4"/>
        <v>0</v>
      </c>
      <c r="L14" s="1">
        <f t="shared" si="5"/>
        <v>1.65</v>
      </c>
      <c r="M14" s="1">
        <f t="shared" si="6"/>
        <v>1.2</v>
      </c>
      <c r="N14" s="292">
        <f t="shared" si="7"/>
        <v>104</v>
      </c>
      <c r="O14" s="1">
        <f t="shared" si="8"/>
        <v>291.852</v>
      </c>
      <c r="P14" s="292">
        <f t="shared" si="9"/>
        <v>520</v>
      </c>
      <c r="Q14" s="1">
        <f t="shared" si="10"/>
        <v>291.852</v>
      </c>
      <c r="R14" s="281"/>
      <c r="S14" s="281"/>
      <c r="T14" s="1">
        <f t="shared" si="11"/>
        <v>0</v>
      </c>
      <c r="U14" s="16" t="s">
        <v>1217</v>
      </c>
    </row>
    <row r="15">
      <c r="A15" s="303">
        <v>46268.0</v>
      </c>
      <c r="B15" s="1">
        <f t="shared" si="1"/>
        <v>46268</v>
      </c>
      <c r="C15" s="281">
        <v>57.0</v>
      </c>
      <c r="D15" s="281">
        <v>30.0</v>
      </c>
      <c r="E15" s="1">
        <f t="shared" si="2"/>
        <v>1.9</v>
      </c>
      <c r="F15" s="281" t="s">
        <v>1238</v>
      </c>
      <c r="G15" s="282">
        <v>0.5173611111111112</v>
      </c>
      <c r="H15" s="282">
        <v>0.5569444444444445</v>
      </c>
      <c r="I15" s="281" t="s">
        <v>188</v>
      </c>
      <c r="J15" s="292">
        <f t="shared" si="3"/>
        <v>57</v>
      </c>
      <c r="K15" s="1" t="b">
        <f t="shared" si="4"/>
        <v>0</v>
      </c>
      <c r="L15" s="1">
        <f t="shared" si="5"/>
        <v>1.65</v>
      </c>
      <c r="M15" s="1">
        <f t="shared" si="6"/>
        <v>1.2</v>
      </c>
      <c r="N15" s="292">
        <f t="shared" si="7"/>
        <v>57</v>
      </c>
      <c r="O15" s="1">
        <f t="shared" si="8"/>
        <v>124.146</v>
      </c>
      <c r="P15" s="292">
        <f t="shared" si="9"/>
        <v>285</v>
      </c>
      <c r="Q15" s="1">
        <f t="shared" si="10"/>
        <v>124.146</v>
      </c>
      <c r="R15" s="281"/>
      <c r="S15" s="281"/>
      <c r="T15" s="1">
        <f t="shared" si="11"/>
        <v>0</v>
      </c>
    </row>
    <row r="16">
      <c r="A16" s="291">
        <v>46269.0</v>
      </c>
      <c r="B16" s="1">
        <f t="shared" si="1"/>
        <v>46269</v>
      </c>
      <c r="C16" s="281">
        <v>4.0</v>
      </c>
      <c r="D16" s="281">
        <v>3.0</v>
      </c>
      <c r="E16" s="1">
        <f t="shared" si="2"/>
        <v>1.333333333</v>
      </c>
      <c r="F16" s="281" t="s">
        <v>811</v>
      </c>
      <c r="G16" s="299">
        <v>0.3092476851851852</v>
      </c>
      <c r="H16" s="299">
        <v>0.3482060185185185</v>
      </c>
      <c r="I16" s="281"/>
      <c r="J16" s="300">
        <f t="shared" si="3"/>
        <v>56</v>
      </c>
      <c r="K16" s="1" t="b">
        <f t="shared" si="4"/>
        <v>1</v>
      </c>
      <c r="L16" s="1">
        <f t="shared" si="5"/>
        <v>1</v>
      </c>
      <c r="M16" s="1">
        <f t="shared" si="6"/>
        <v>1</v>
      </c>
      <c r="N16" s="300">
        <f t="shared" si="7"/>
        <v>56</v>
      </c>
      <c r="O16" s="1">
        <f t="shared" si="8"/>
        <v>4.4</v>
      </c>
      <c r="P16" s="300">
        <f t="shared" si="9"/>
        <v>280</v>
      </c>
      <c r="Q16" s="1">
        <f t="shared" si="10"/>
        <v>4.4</v>
      </c>
      <c r="R16" s="281"/>
      <c r="S16" s="281"/>
      <c r="T16" s="1">
        <f t="shared" si="11"/>
        <v>1</v>
      </c>
      <c r="V16" s="1" t="s">
        <v>2574</v>
      </c>
      <c r="W16" s="1" t="s">
        <v>2576</v>
      </c>
    </row>
    <row r="17">
      <c r="A17" s="291">
        <v>46269.0</v>
      </c>
      <c r="B17" s="1">
        <f t="shared" si="1"/>
        <v>46269</v>
      </c>
      <c r="C17" s="281">
        <v>66.0</v>
      </c>
      <c r="D17" s="281">
        <v>46.0</v>
      </c>
      <c r="E17" s="1">
        <f t="shared" si="2"/>
        <v>1.434782609</v>
      </c>
      <c r="F17" s="281" t="s">
        <v>811</v>
      </c>
      <c r="G17" s="299">
        <v>0.5334606481481482</v>
      </c>
      <c r="H17" s="299">
        <v>0.5845023148148148</v>
      </c>
      <c r="I17" s="281"/>
      <c r="J17" s="300">
        <f t="shared" si="3"/>
        <v>74</v>
      </c>
      <c r="K17" s="1" t="b">
        <f t="shared" si="4"/>
        <v>0</v>
      </c>
      <c r="L17" s="1">
        <f t="shared" si="5"/>
        <v>1.65</v>
      </c>
      <c r="M17" s="1">
        <f t="shared" si="6"/>
        <v>1</v>
      </c>
      <c r="N17" s="300">
        <f t="shared" si="7"/>
        <v>74</v>
      </c>
      <c r="O17" s="1">
        <f t="shared" si="8"/>
        <v>119.79</v>
      </c>
      <c r="P17" s="300">
        <f t="shared" si="9"/>
        <v>370</v>
      </c>
      <c r="Q17" s="1">
        <f t="shared" si="10"/>
        <v>119.79</v>
      </c>
      <c r="R17" s="281"/>
      <c r="S17" s="281"/>
      <c r="T17" s="1">
        <f t="shared" si="11"/>
        <v>0</v>
      </c>
      <c r="V17" s="1" t="s">
        <v>1478</v>
      </c>
      <c r="W17" s="1" t="s">
        <v>2578</v>
      </c>
    </row>
    <row r="18">
      <c r="A18" s="291">
        <v>46271.0</v>
      </c>
      <c r="B18" s="1">
        <f t="shared" si="1"/>
        <v>46271</v>
      </c>
      <c r="C18" s="281">
        <v>188.0</v>
      </c>
      <c r="D18" s="281">
        <v>62.0</v>
      </c>
      <c r="E18" s="1">
        <f t="shared" si="2"/>
        <v>3.032258065</v>
      </c>
      <c r="F18" s="281" t="s">
        <v>1238</v>
      </c>
      <c r="G18" s="299">
        <v>0.30449074074074073</v>
      </c>
      <c r="H18" s="299">
        <v>0.37962962962962965</v>
      </c>
      <c r="I18" s="281"/>
      <c r="J18" s="300">
        <f t="shared" si="3"/>
        <v>108</v>
      </c>
      <c r="K18" s="1" t="b">
        <f t="shared" si="4"/>
        <v>0</v>
      </c>
      <c r="L18" s="1">
        <f t="shared" si="5"/>
        <v>1.05</v>
      </c>
      <c r="M18" s="1">
        <f t="shared" si="6"/>
        <v>1.2</v>
      </c>
      <c r="N18" s="300">
        <f t="shared" si="7"/>
        <v>108</v>
      </c>
      <c r="O18" s="1">
        <f t="shared" si="8"/>
        <v>260.568</v>
      </c>
      <c r="P18" s="300">
        <f t="shared" si="9"/>
        <v>540</v>
      </c>
      <c r="Q18" s="1">
        <f t="shared" si="10"/>
        <v>260.568</v>
      </c>
      <c r="R18" s="281">
        <v>2.0</v>
      </c>
      <c r="S18" s="281" t="s">
        <v>2579</v>
      </c>
      <c r="T18" s="1">
        <f t="shared" si="11"/>
        <v>1</v>
      </c>
      <c r="V18" s="1" t="s">
        <v>821</v>
      </c>
      <c r="W18" s="1" t="s">
        <v>2581</v>
      </c>
    </row>
    <row r="19">
      <c r="A19" s="291">
        <v>46271.0</v>
      </c>
      <c r="B19" s="1">
        <f t="shared" si="1"/>
        <v>46271</v>
      </c>
      <c r="C19" s="281">
        <v>172.0</v>
      </c>
      <c r="D19" s="281">
        <v>64.0</v>
      </c>
      <c r="E19" s="1">
        <f t="shared" si="2"/>
        <v>2.6875</v>
      </c>
      <c r="F19" s="281" t="s">
        <v>1238</v>
      </c>
      <c r="G19" s="299">
        <v>0.37980324074074073</v>
      </c>
      <c r="H19" s="299">
        <v>0.4485763888888889</v>
      </c>
      <c r="I19" s="281"/>
      <c r="J19" s="300">
        <f t="shared" si="3"/>
        <v>99</v>
      </c>
      <c r="K19" s="1" t="b">
        <f t="shared" si="4"/>
        <v>0</v>
      </c>
      <c r="L19" s="1">
        <f t="shared" si="5"/>
        <v>1.16</v>
      </c>
      <c r="M19" s="1">
        <f t="shared" si="6"/>
        <v>1.2</v>
      </c>
      <c r="N19" s="300">
        <f t="shared" si="7"/>
        <v>99</v>
      </c>
      <c r="O19" s="1">
        <f t="shared" si="8"/>
        <v>263.3664</v>
      </c>
      <c r="P19" s="300">
        <f t="shared" si="9"/>
        <v>495</v>
      </c>
      <c r="Q19" s="1">
        <f t="shared" si="10"/>
        <v>263.3664</v>
      </c>
      <c r="R19" s="281"/>
      <c r="S19" s="281"/>
      <c r="T19" s="1">
        <f t="shared" si="11"/>
        <v>0</v>
      </c>
      <c r="V19" s="1" t="s">
        <v>823</v>
      </c>
      <c r="W19" s="1" t="s">
        <v>2583</v>
      </c>
    </row>
    <row r="20">
      <c r="A20" s="291">
        <v>46272.0</v>
      </c>
      <c r="B20" s="1">
        <f t="shared" si="1"/>
        <v>46272</v>
      </c>
      <c r="C20" s="281">
        <v>54.0</v>
      </c>
      <c r="D20" s="281">
        <v>38.0</v>
      </c>
      <c r="E20" s="1">
        <f t="shared" si="2"/>
        <v>1.421052632</v>
      </c>
      <c r="F20" s="281" t="s">
        <v>1238</v>
      </c>
      <c r="G20" s="299">
        <v>0.31126157407407407</v>
      </c>
      <c r="H20" s="299">
        <v>0.3541435185185185</v>
      </c>
      <c r="I20" s="281"/>
      <c r="J20" s="300">
        <f t="shared" si="3"/>
        <v>62</v>
      </c>
      <c r="K20" s="1" t="b">
        <f t="shared" si="4"/>
        <v>0</v>
      </c>
      <c r="L20" s="1">
        <f t="shared" si="5"/>
        <v>1.65</v>
      </c>
      <c r="M20" s="1">
        <f t="shared" si="6"/>
        <v>1.2</v>
      </c>
      <c r="N20" s="300">
        <f t="shared" si="7"/>
        <v>62</v>
      </c>
      <c r="O20" s="1">
        <f t="shared" si="8"/>
        <v>117.612</v>
      </c>
      <c r="P20" s="300">
        <f t="shared" si="9"/>
        <v>310</v>
      </c>
      <c r="Q20" s="1">
        <f t="shared" si="10"/>
        <v>117.612</v>
      </c>
      <c r="R20" s="281">
        <v>1.0</v>
      </c>
      <c r="S20" s="281" t="s">
        <v>2584</v>
      </c>
      <c r="T20" s="1">
        <f t="shared" si="11"/>
        <v>1</v>
      </c>
      <c r="V20" s="1" t="s">
        <v>1480</v>
      </c>
      <c r="W20" s="1" t="s">
        <v>2585</v>
      </c>
    </row>
    <row r="21" ht="15.75" customHeight="1">
      <c r="A21" s="291">
        <v>46272.0</v>
      </c>
      <c r="B21" s="1">
        <f t="shared" si="1"/>
        <v>46272</v>
      </c>
      <c r="C21" s="281">
        <v>286.0</v>
      </c>
      <c r="D21" s="281">
        <v>112.0</v>
      </c>
      <c r="E21" s="1">
        <f t="shared" si="2"/>
        <v>2.553571429</v>
      </c>
      <c r="F21" s="281" t="s">
        <v>1238</v>
      </c>
      <c r="G21" s="299">
        <v>0.3545023148148148</v>
      </c>
      <c r="H21" s="299">
        <v>0.5423726851851852</v>
      </c>
      <c r="I21" s="281">
        <v>77.0</v>
      </c>
      <c r="J21" s="300">
        <f t="shared" si="3"/>
        <v>194</v>
      </c>
      <c r="K21" s="1" t="b">
        <f t="shared" si="4"/>
        <v>0</v>
      </c>
      <c r="L21" s="1">
        <f t="shared" si="5"/>
        <v>1.16</v>
      </c>
      <c r="M21" s="1">
        <f t="shared" si="6"/>
        <v>1.2</v>
      </c>
      <c r="N21" s="300">
        <f t="shared" si="7"/>
        <v>194</v>
      </c>
      <c r="O21" s="1">
        <f t="shared" si="8"/>
        <v>437.9232</v>
      </c>
      <c r="P21" s="300">
        <f t="shared" si="9"/>
        <v>970</v>
      </c>
      <c r="Q21" s="1">
        <f t="shared" si="10"/>
        <v>437.9232</v>
      </c>
      <c r="R21" s="281"/>
      <c r="S21" s="281"/>
      <c r="T21" s="1">
        <f t="shared" si="11"/>
        <v>0</v>
      </c>
      <c r="U21" s="16" t="s">
        <v>2325</v>
      </c>
      <c r="V21" s="1" t="s">
        <v>955</v>
      </c>
      <c r="W21" s="1" t="s">
        <v>2587</v>
      </c>
    </row>
    <row r="22" ht="15.75" customHeight="1">
      <c r="A22" s="291">
        <v>46273.0</v>
      </c>
      <c r="B22" s="1">
        <f t="shared" si="1"/>
        <v>46273</v>
      </c>
      <c r="C22" s="281">
        <v>89.0</v>
      </c>
      <c r="D22" s="281">
        <v>37.0</v>
      </c>
      <c r="E22" s="1">
        <f t="shared" si="2"/>
        <v>2.405405405</v>
      </c>
      <c r="F22" s="281" t="s">
        <v>1238</v>
      </c>
      <c r="G22" s="299">
        <v>0.30670138888888887</v>
      </c>
      <c r="H22" s="299">
        <v>0.3478472222222222</v>
      </c>
      <c r="I22" s="281"/>
      <c r="J22" s="300">
        <f t="shared" si="3"/>
        <v>59</v>
      </c>
      <c r="K22" s="1" t="b">
        <f t="shared" si="4"/>
        <v>0</v>
      </c>
      <c r="L22" s="1">
        <f t="shared" si="5"/>
        <v>1.25</v>
      </c>
      <c r="M22" s="1">
        <f t="shared" si="6"/>
        <v>1.2</v>
      </c>
      <c r="N22" s="300">
        <f t="shared" si="7"/>
        <v>59</v>
      </c>
      <c r="O22" s="1">
        <f t="shared" si="8"/>
        <v>146.85</v>
      </c>
      <c r="P22" s="300">
        <f t="shared" si="9"/>
        <v>295</v>
      </c>
      <c r="Q22" s="1">
        <f t="shared" si="10"/>
        <v>146.85</v>
      </c>
      <c r="R22" s="281">
        <v>2.0</v>
      </c>
      <c r="S22" s="281" t="s">
        <v>2589</v>
      </c>
      <c r="T22" s="1">
        <f t="shared" si="11"/>
        <v>1</v>
      </c>
      <c r="V22" s="1" t="s">
        <v>1233</v>
      </c>
      <c r="W22" s="1" t="s">
        <v>2591</v>
      </c>
    </row>
    <row r="23" ht="15.75" customHeight="1">
      <c r="A23" s="291">
        <v>46273.0</v>
      </c>
      <c r="B23" s="1">
        <f t="shared" si="1"/>
        <v>46273</v>
      </c>
      <c r="C23" s="281">
        <v>163.0</v>
      </c>
      <c r="D23" s="281">
        <v>78.0</v>
      </c>
      <c r="E23" s="1">
        <f t="shared" si="2"/>
        <v>2.08974359</v>
      </c>
      <c r="F23" s="281" t="s">
        <v>1238</v>
      </c>
      <c r="G23" s="299">
        <v>0.42725694444444445</v>
      </c>
      <c r="H23" s="299">
        <v>0.4275462962962963</v>
      </c>
      <c r="I23" s="281"/>
      <c r="J23" s="300">
        <f t="shared" si="3"/>
        <v>0</v>
      </c>
      <c r="K23" s="1" t="b">
        <f t="shared" si="4"/>
        <v>0</v>
      </c>
      <c r="L23" s="1">
        <f t="shared" si="5"/>
        <v>1.25</v>
      </c>
      <c r="M23" s="1">
        <f t="shared" si="6"/>
        <v>1.2</v>
      </c>
      <c r="N23" s="1">
        <f t="shared" si="7"/>
        <v>0</v>
      </c>
      <c r="O23" s="1">
        <f t="shared" si="8"/>
        <v>268.95</v>
      </c>
      <c r="P23" s="1">
        <f t="shared" si="9"/>
        <v>0</v>
      </c>
      <c r="Q23" s="1">
        <f t="shared" si="10"/>
        <v>0</v>
      </c>
      <c r="R23" s="281"/>
      <c r="S23" s="281"/>
      <c r="T23" s="1">
        <f t="shared" si="11"/>
        <v>0</v>
      </c>
      <c r="V23" s="1" t="s">
        <v>825</v>
      </c>
      <c r="W23" s="1" t="s">
        <v>2592</v>
      </c>
    </row>
    <row r="24" ht="15.75" customHeight="1">
      <c r="A24" s="291">
        <v>46273.0</v>
      </c>
      <c r="B24" s="1">
        <f t="shared" si="1"/>
        <v>46273</v>
      </c>
      <c r="C24" s="281">
        <v>43.0</v>
      </c>
      <c r="D24" s="281">
        <v>19.0</v>
      </c>
      <c r="E24" s="1">
        <f t="shared" si="2"/>
        <v>2.263157895</v>
      </c>
      <c r="F24" s="281" t="s">
        <v>1238</v>
      </c>
      <c r="G24" s="299">
        <v>0.43407407407407406</v>
      </c>
      <c r="H24" s="299">
        <v>0.4517939814814815</v>
      </c>
      <c r="I24" s="281"/>
      <c r="J24" s="300">
        <f t="shared" si="3"/>
        <v>26</v>
      </c>
      <c r="K24" s="1" t="b">
        <f t="shared" si="4"/>
        <v>0</v>
      </c>
      <c r="L24" s="1">
        <f t="shared" si="5"/>
        <v>1.25</v>
      </c>
      <c r="M24" s="1">
        <f t="shared" si="6"/>
        <v>1.2</v>
      </c>
      <c r="N24" s="300">
        <f t="shared" si="7"/>
        <v>26</v>
      </c>
      <c r="O24" s="1">
        <f t="shared" si="8"/>
        <v>70.95</v>
      </c>
      <c r="P24" s="300">
        <f t="shared" si="9"/>
        <v>130</v>
      </c>
      <c r="Q24" s="1">
        <f t="shared" si="10"/>
        <v>70.95</v>
      </c>
      <c r="R24" s="281"/>
      <c r="S24" s="281"/>
      <c r="T24" s="1">
        <f t="shared" si="11"/>
        <v>0</v>
      </c>
      <c r="V24" s="1" t="s">
        <v>827</v>
      </c>
      <c r="W24" s="1" t="s">
        <v>2593</v>
      </c>
    </row>
    <row r="25" ht="15.75" customHeight="1">
      <c r="A25" s="291">
        <v>46273.0</v>
      </c>
      <c r="B25" s="1">
        <f t="shared" si="1"/>
        <v>46273</v>
      </c>
      <c r="C25" s="281">
        <v>87.0</v>
      </c>
      <c r="D25" s="281">
        <v>37.0</v>
      </c>
      <c r="E25" s="1">
        <f t="shared" si="2"/>
        <v>2.351351351</v>
      </c>
      <c r="F25" s="281" t="s">
        <v>1238</v>
      </c>
      <c r="G25" s="299">
        <v>0.5087152777777778</v>
      </c>
      <c r="H25" s="299">
        <v>0.544699074074074</v>
      </c>
      <c r="I25" s="281"/>
      <c r="J25" s="300">
        <f t="shared" si="3"/>
        <v>52</v>
      </c>
      <c r="K25" s="1" t="b">
        <f t="shared" si="4"/>
        <v>0</v>
      </c>
      <c r="L25" s="1">
        <f t="shared" si="5"/>
        <v>1.25</v>
      </c>
      <c r="M25" s="1">
        <f t="shared" si="6"/>
        <v>1.2</v>
      </c>
      <c r="N25" s="300">
        <f t="shared" si="7"/>
        <v>52</v>
      </c>
      <c r="O25" s="1">
        <f t="shared" si="8"/>
        <v>143.55</v>
      </c>
      <c r="P25" s="300">
        <f t="shared" si="9"/>
        <v>260</v>
      </c>
      <c r="Q25" s="1">
        <f t="shared" si="10"/>
        <v>143.55</v>
      </c>
      <c r="R25" s="281"/>
      <c r="S25" s="281"/>
      <c r="T25" s="1">
        <f t="shared" si="11"/>
        <v>0</v>
      </c>
      <c r="V25" s="1" t="s">
        <v>827</v>
      </c>
      <c r="W25" s="1" t="s">
        <v>2594</v>
      </c>
    </row>
    <row r="26" ht="15.75" customHeight="1">
      <c r="A26" s="291">
        <v>46274.0</v>
      </c>
      <c r="B26" s="1">
        <f t="shared" si="1"/>
        <v>46274</v>
      </c>
      <c r="C26" s="281">
        <v>310.0</v>
      </c>
      <c r="D26" s="281">
        <v>68.0</v>
      </c>
      <c r="E26" s="1">
        <f t="shared" si="2"/>
        <v>4.558823529</v>
      </c>
      <c r="F26" s="281" t="s">
        <v>1238</v>
      </c>
      <c r="G26" s="299">
        <v>0.3065625</v>
      </c>
      <c r="H26" s="299">
        <v>0.4064583333333333</v>
      </c>
      <c r="I26" s="281"/>
      <c r="J26" s="300">
        <f t="shared" si="3"/>
        <v>144</v>
      </c>
      <c r="K26" s="1" t="b">
        <f t="shared" si="4"/>
        <v>0</v>
      </c>
      <c r="L26" s="1">
        <f t="shared" si="5"/>
        <v>0.65</v>
      </c>
      <c r="M26" s="1">
        <f t="shared" si="6"/>
        <v>1.2</v>
      </c>
      <c r="N26" s="300">
        <f t="shared" si="7"/>
        <v>144</v>
      </c>
      <c r="O26" s="1">
        <f t="shared" si="8"/>
        <v>265.98</v>
      </c>
      <c r="P26" s="300">
        <f t="shared" si="9"/>
        <v>720</v>
      </c>
      <c r="Q26" s="1">
        <f t="shared" si="10"/>
        <v>265.98</v>
      </c>
      <c r="R26" s="281">
        <v>3.0</v>
      </c>
      <c r="S26" s="281" t="s">
        <v>2595</v>
      </c>
      <c r="T26" s="1">
        <f t="shared" si="11"/>
        <v>1</v>
      </c>
      <c r="V26" s="1" t="s">
        <v>1100</v>
      </c>
      <c r="W26" s="1" t="s">
        <v>2596</v>
      </c>
    </row>
    <row r="27" ht="15.75" customHeight="1">
      <c r="A27" s="291">
        <v>46274.0</v>
      </c>
      <c r="B27" s="1">
        <f t="shared" si="1"/>
        <v>46274</v>
      </c>
      <c r="C27" s="281">
        <v>121.0</v>
      </c>
      <c r="D27" s="281">
        <v>57.0</v>
      </c>
      <c r="E27" s="1">
        <f t="shared" si="2"/>
        <v>2.122807018</v>
      </c>
      <c r="F27" s="281" t="s">
        <v>1238</v>
      </c>
      <c r="G27" s="299">
        <v>0.41733796296296294</v>
      </c>
      <c r="H27" s="299">
        <v>0.46965277777777775</v>
      </c>
      <c r="I27" s="281"/>
      <c r="J27" s="300">
        <f t="shared" si="3"/>
        <v>75</v>
      </c>
      <c r="K27" s="1" t="b">
        <f t="shared" si="4"/>
        <v>0</v>
      </c>
      <c r="L27" s="1">
        <f t="shared" si="5"/>
        <v>1.25</v>
      </c>
      <c r="M27" s="1">
        <f t="shared" si="6"/>
        <v>1.2</v>
      </c>
      <c r="N27" s="300">
        <f t="shared" si="7"/>
        <v>75</v>
      </c>
      <c r="O27" s="1">
        <f t="shared" si="8"/>
        <v>199.65</v>
      </c>
      <c r="P27" s="300">
        <f t="shared" si="9"/>
        <v>375</v>
      </c>
      <c r="Q27" s="1">
        <f t="shared" si="10"/>
        <v>199.65</v>
      </c>
      <c r="R27" s="281"/>
      <c r="S27" s="281"/>
      <c r="T27" s="1">
        <f t="shared" si="11"/>
        <v>0</v>
      </c>
      <c r="V27" s="1" t="s">
        <v>1103</v>
      </c>
      <c r="W27" s="1" t="s">
        <v>2597</v>
      </c>
    </row>
    <row r="28" ht="15.75" customHeight="1">
      <c r="A28" s="291">
        <v>46275.0</v>
      </c>
      <c r="B28" s="1">
        <f t="shared" si="1"/>
        <v>46275</v>
      </c>
      <c r="C28" s="281">
        <v>24.0</v>
      </c>
      <c r="D28" s="281">
        <v>10.0</v>
      </c>
      <c r="E28" s="1">
        <f t="shared" si="2"/>
        <v>2.4</v>
      </c>
      <c r="F28" s="281" t="s">
        <v>811</v>
      </c>
      <c r="G28" s="299">
        <v>0.31104166666666666</v>
      </c>
      <c r="H28" s="299">
        <v>0.32612268518518517</v>
      </c>
      <c r="I28" s="281"/>
      <c r="J28" s="300">
        <f t="shared" si="3"/>
        <v>22</v>
      </c>
      <c r="K28" s="1" t="b">
        <f t="shared" si="4"/>
        <v>1</v>
      </c>
      <c r="L28" s="1">
        <f t="shared" si="5"/>
        <v>1</v>
      </c>
      <c r="M28" s="1">
        <f t="shared" si="6"/>
        <v>1</v>
      </c>
      <c r="N28" s="300">
        <f t="shared" si="7"/>
        <v>22</v>
      </c>
      <c r="O28" s="1">
        <f t="shared" si="8"/>
        <v>26.4</v>
      </c>
      <c r="P28" s="300">
        <f t="shared" si="9"/>
        <v>110</v>
      </c>
      <c r="Q28" s="1">
        <f t="shared" si="10"/>
        <v>26.4</v>
      </c>
      <c r="R28" s="281"/>
      <c r="S28" s="281"/>
      <c r="T28" s="1">
        <f t="shared" si="11"/>
        <v>1</v>
      </c>
      <c r="V28" s="1" t="s">
        <v>2598</v>
      </c>
      <c r="W28" s="1" t="s">
        <v>2599</v>
      </c>
    </row>
    <row r="29" ht="15.75" customHeight="1">
      <c r="A29" s="291">
        <v>46276.0</v>
      </c>
      <c r="B29" s="1">
        <f t="shared" si="1"/>
        <v>46276</v>
      </c>
      <c r="C29" s="281">
        <v>49.0</v>
      </c>
      <c r="D29" s="281">
        <v>26.0</v>
      </c>
      <c r="E29" s="1">
        <f t="shared" si="2"/>
        <v>1.884615385</v>
      </c>
      <c r="F29" s="281" t="s">
        <v>1238</v>
      </c>
      <c r="G29" s="299">
        <v>0.3038425925925926</v>
      </c>
      <c r="H29" s="299">
        <v>0.3282523148148148</v>
      </c>
      <c r="I29" s="281"/>
      <c r="J29" s="300">
        <f t="shared" si="3"/>
        <v>35</v>
      </c>
      <c r="K29" s="1" t="b">
        <f t="shared" si="4"/>
        <v>0</v>
      </c>
      <c r="L29" s="1">
        <f t="shared" si="5"/>
        <v>1.65</v>
      </c>
      <c r="M29" s="1">
        <f t="shared" si="6"/>
        <v>1.2</v>
      </c>
      <c r="N29" s="300">
        <f t="shared" si="7"/>
        <v>35</v>
      </c>
      <c r="O29" s="1">
        <f t="shared" si="8"/>
        <v>106.722</v>
      </c>
      <c r="P29" s="300">
        <f t="shared" si="9"/>
        <v>175</v>
      </c>
      <c r="Q29" s="1">
        <f t="shared" si="10"/>
        <v>106.722</v>
      </c>
      <c r="R29" s="281"/>
      <c r="S29" s="281"/>
      <c r="T29" s="1">
        <f t="shared" si="11"/>
        <v>1</v>
      </c>
      <c r="V29" s="1" t="s">
        <v>1113</v>
      </c>
      <c r="W29" s="1" t="s">
        <v>2600</v>
      </c>
    </row>
    <row r="30" ht="15.75" customHeight="1">
      <c r="A30" s="291">
        <v>46276.0</v>
      </c>
      <c r="B30" s="1">
        <f t="shared" si="1"/>
        <v>46276</v>
      </c>
      <c r="C30" s="281">
        <v>164.0</v>
      </c>
      <c r="D30" s="281">
        <v>105.0</v>
      </c>
      <c r="E30" s="1">
        <f t="shared" si="2"/>
        <v>1.561904762</v>
      </c>
      <c r="F30" s="281" t="s">
        <v>1238</v>
      </c>
      <c r="G30" s="299">
        <v>0.3302662037037037</v>
      </c>
      <c r="H30" s="299">
        <v>0.42641203703703706</v>
      </c>
      <c r="I30" s="281"/>
      <c r="J30" s="300">
        <f t="shared" si="3"/>
        <v>138</v>
      </c>
      <c r="K30" s="1" t="b">
        <f t="shared" si="4"/>
        <v>0</v>
      </c>
      <c r="L30" s="1">
        <f t="shared" si="5"/>
        <v>1.65</v>
      </c>
      <c r="M30" s="1">
        <f t="shared" si="6"/>
        <v>1.2</v>
      </c>
      <c r="N30" s="300">
        <f t="shared" si="7"/>
        <v>138</v>
      </c>
      <c r="O30" s="1">
        <f t="shared" si="8"/>
        <v>357.192</v>
      </c>
      <c r="P30" s="300">
        <f t="shared" si="9"/>
        <v>690</v>
      </c>
      <c r="Q30" s="1">
        <f t="shared" si="10"/>
        <v>357.192</v>
      </c>
      <c r="R30" s="281"/>
      <c r="S30" s="281"/>
      <c r="T30" s="1">
        <f t="shared" si="11"/>
        <v>0</v>
      </c>
      <c r="V30" s="1" t="s">
        <v>839</v>
      </c>
      <c r="W30" s="1" t="s">
        <v>2601</v>
      </c>
    </row>
    <row r="31" ht="15.75" customHeight="1">
      <c r="A31" s="291">
        <v>46278.0</v>
      </c>
      <c r="B31" s="1">
        <f t="shared" si="1"/>
        <v>46278</v>
      </c>
      <c r="C31" s="281">
        <v>370.0</v>
      </c>
      <c r="D31" s="281">
        <v>111.0</v>
      </c>
      <c r="E31" s="1">
        <f t="shared" si="2"/>
        <v>3.333333333</v>
      </c>
      <c r="F31" s="281" t="s">
        <v>1238</v>
      </c>
      <c r="G31" s="299">
        <v>0.3022685185185185</v>
      </c>
      <c r="H31" s="299">
        <v>0.438587962962963</v>
      </c>
      <c r="I31" s="281"/>
      <c r="J31" s="300">
        <f t="shared" si="3"/>
        <v>196</v>
      </c>
      <c r="K31" s="1" t="b">
        <f t="shared" si="4"/>
        <v>0</v>
      </c>
      <c r="L31" s="1">
        <f t="shared" si="5"/>
        <v>0.95</v>
      </c>
      <c r="M31" s="1">
        <f t="shared" si="6"/>
        <v>1.2</v>
      </c>
      <c r="N31" s="300">
        <f t="shared" si="7"/>
        <v>196</v>
      </c>
      <c r="O31" s="1">
        <f t="shared" si="8"/>
        <v>463.98</v>
      </c>
      <c r="P31" s="300">
        <f t="shared" si="9"/>
        <v>980</v>
      </c>
      <c r="Q31" s="1">
        <f t="shared" si="10"/>
        <v>463.98</v>
      </c>
      <c r="R31" s="281"/>
      <c r="S31" s="281"/>
      <c r="T31" s="1">
        <f t="shared" si="11"/>
        <v>1</v>
      </c>
      <c r="V31" s="1" t="s">
        <v>845</v>
      </c>
      <c r="W31" s="1" t="s">
        <v>2602</v>
      </c>
    </row>
    <row r="32" ht="15.75" customHeight="1">
      <c r="A32" s="291">
        <v>46279.0</v>
      </c>
      <c r="B32" s="1">
        <f t="shared" si="1"/>
        <v>46279</v>
      </c>
      <c r="C32" s="281">
        <v>35.0</v>
      </c>
      <c r="D32" s="281">
        <v>23.0</v>
      </c>
      <c r="E32" s="1">
        <f t="shared" si="2"/>
        <v>1.52173913</v>
      </c>
      <c r="F32" s="281" t="s">
        <v>1238</v>
      </c>
      <c r="G32" s="299">
        <v>0.30800925925925926</v>
      </c>
      <c r="H32" s="299">
        <v>0.3297800925925926</v>
      </c>
      <c r="I32" s="281"/>
      <c r="J32" s="300">
        <f t="shared" si="3"/>
        <v>31</v>
      </c>
      <c r="K32" s="1" t="b">
        <f t="shared" si="4"/>
        <v>0</v>
      </c>
      <c r="L32" s="1">
        <f t="shared" si="5"/>
        <v>1.65</v>
      </c>
      <c r="M32" s="1">
        <f t="shared" si="6"/>
        <v>1.2</v>
      </c>
      <c r="N32" s="300">
        <f t="shared" si="7"/>
        <v>31</v>
      </c>
      <c r="O32" s="1">
        <f t="shared" si="8"/>
        <v>76.23</v>
      </c>
      <c r="P32" s="300">
        <f t="shared" si="9"/>
        <v>155</v>
      </c>
      <c r="Q32" s="1">
        <f t="shared" si="10"/>
        <v>76.23</v>
      </c>
      <c r="R32" s="281"/>
      <c r="S32" s="281"/>
      <c r="T32" s="1">
        <f t="shared" si="11"/>
        <v>1</v>
      </c>
      <c r="V32" s="1" t="s">
        <v>851</v>
      </c>
      <c r="W32" s="1" t="s">
        <v>2603</v>
      </c>
    </row>
    <row r="33" ht="15.75" customHeight="1">
      <c r="A33" s="291">
        <v>46279.0</v>
      </c>
      <c r="B33" s="1">
        <f t="shared" si="1"/>
        <v>46279</v>
      </c>
      <c r="C33" s="281">
        <v>60.0</v>
      </c>
      <c r="D33" s="281">
        <v>37.0</v>
      </c>
      <c r="E33" s="1">
        <f t="shared" si="2"/>
        <v>1.621621622</v>
      </c>
      <c r="F33" s="281" t="s">
        <v>1274</v>
      </c>
      <c r="G33" s="299">
        <v>0.35475694444444444</v>
      </c>
      <c r="H33" s="299">
        <v>0.3984837962962963</v>
      </c>
      <c r="I33" s="281"/>
      <c r="J33" s="300">
        <f t="shared" si="3"/>
        <v>63</v>
      </c>
      <c r="K33" s="1" t="b">
        <f t="shared" si="4"/>
        <v>0</v>
      </c>
      <c r="L33" s="1">
        <f t="shared" si="5"/>
        <v>1.65</v>
      </c>
      <c r="M33" s="1">
        <f t="shared" si="6"/>
        <v>1.2</v>
      </c>
      <c r="N33" s="300">
        <f t="shared" si="7"/>
        <v>63</v>
      </c>
      <c r="O33" s="1">
        <f t="shared" si="8"/>
        <v>130.68</v>
      </c>
      <c r="P33" s="300">
        <f t="shared" si="9"/>
        <v>315</v>
      </c>
      <c r="Q33" s="1">
        <f t="shared" si="10"/>
        <v>130.68</v>
      </c>
      <c r="R33" s="281"/>
      <c r="S33" s="281"/>
      <c r="T33" s="1">
        <f t="shared" si="11"/>
        <v>0</v>
      </c>
      <c r="V33" s="1" t="s">
        <v>854</v>
      </c>
      <c r="W33" s="1" t="s">
        <v>2604</v>
      </c>
    </row>
    <row r="34" ht="15.75" customHeight="1">
      <c r="A34" s="291">
        <v>46279.0</v>
      </c>
      <c r="B34" s="1">
        <f t="shared" si="1"/>
        <v>46279</v>
      </c>
      <c r="C34" s="281">
        <v>40.0</v>
      </c>
      <c r="D34" s="281">
        <v>27.0</v>
      </c>
      <c r="E34" s="1">
        <f t="shared" si="2"/>
        <v>1.481481481</v>
      </c>
      <c r="F34" s="281" t="s">
        <v>1274</v>
      </c>
      <c r="G34" s="299">
        <v>0.33001157407407405</v>
      </c>
      <c r="H34" s="299">
        <v>0.3540740740740741</v>
      </c>
      <c r="I34" s="281"/>
      <c r="J34" s="300">
        <f t="shared" si="3"/>
        <v>35</v>
      </c>
      <c r="K34" s="1" t="b">
        <f t="shared" si="4"/>
        <v>0</v>
      </c>
      <c r="L34" s="1">
        <f t="shared" si="5"/>
        <v>1.65</v>
      </c>
      <c r="M34" s="1">
        <f t="shared" si="6"/>
        <v>1.2</v>
      </c>
      <c r="N34" s="300">
        <f t="shared" si="7"/>
        <v>35</v>
      </c>
      <c r="O34" s="1">
        <f t="shared" si="8"/>
        <v>87.12</v>
      </c>
      <c r="P34" s="300">
        <f t="shared" si="9"/>
        <v>175</v>
      </c>
      <c r="Q34" s="1">
        <f t="shared" si="10"/>
        <v>87.12</v>
      </c>
      <c r="R34" s="281"/>
      <c r="S34" s="281"/>
      <c r="T34" s="1">
        <f t="shared" si="11"/>
        <v>0</v>
      </c>
      <c r="V34" s="1" t="s">
        <v>992</v>
      </c>
      <c r="W34" s="1" t="s">
        <v>2605</v>
      </c>
    </row>
    <row r="35" ht="15.75" customHeight="1">
      <c r="A35" s="291">
        <v>46279.0</v>
      </c>
      <c r="B35" s="1">
        <f t="shared" si="1"/>
        <v>46279</v>
      </c>
      <c r="C35" s="281">
        <v>45.0</v>
      </c>
      <c r="D35" s="281">
        <v>36.0</v>
      </c>
      <c r="E35" s="1">
        <f t="shared" si="2"/>
        <v>1.25</v>
      </c>
      <c r="F35" s="281" t="s">
        <v>1216</v>
      </c>
      <c r="G35" s="299">
        <v>0.3985648148148148</v>
      </c>
      <c r="H35" s="299">
        <v>0.43675925925925924</v>
      </c>
      <c r="I35" s="281"/>
      <c r="J35" s="300">
        <f t="shared" si="3"/>
        <v>55</v>
      </c>
      <c r="K35" s="1" t="b">
        <f t="shared" si="4"/>
        <v>0</v>
      </c>
      <c r="L35" s="1">
        <f t="shared" si="5"/>
        <v>1.65</v>
      </c>
      <c r="M35" s="1">
        <f t="shared" si="6"/>
        <v>1.2</v>
      </c>
      <c r="N35" s="300">
        <f t="shared" si="7"/>
        <v>55</v>
      </c>
      <c r="O35" s="1">
        <f t="shared" si="8"/>
        <v>98.01</v>
      </c>
      <c r="P35" s="300">
        <f t="shared" si="9"/>
        <v>275</v>
      </c>
      <c r="Q35" s="1">
        <f t="shared" si="10"/>
        <v>98.01</v>
      </c>
      <c r="R35" s="281"/>
      <c r="S35" s="281"/>
      <c r="T35" s="1">
        <f t="shared" si="11"/>
        <v>0</v>
      </c>
      <c r="V35" s="1" t="s">
        <v>992</v>
      </c>
      <c r="W35" s="1" t="s">
        <v>2606</v>
      </c>
    </row>
    <row r="36" ht="15.75" customHeight="1">
      <c r="A36" s="291">
        <v>46280.0</v>
      </c>
      <c r="B36" s="1">
        <f t="shared" si="1"/>
        <v>46280</v>
      </c>
      <c r="C36" s="281">
        <v>74.0</v>
      </c>
      <c r="D36" s="281">
        <v>39.0</v>
      </c>
      <c r="E36" s="1">
        <f t="shared" si="2"/>
        <v>1.897435897</v>
      </c>
      <c r="F36" s="281" t="s">
        <v>1238</v>
      </c>
      <c r="G36" s="299">
        <v>0.3024074074074074</v>
      </c>
      <c r="H36" s="299">
        <v>0.3394097222222222</v>
      </c>
      <c r="I36" s="281"/>
      <c r="J36" s="300">
        <f t="shared" si="3"/>
        <v>53</v>
      </c>
      <c r="K36" s="1" t="b">
        <f t="shared" si="4"/>
        <v>0</v>
      </c>
      <c r="L36" s="1">
        <f t="shared" si="5"/>
        <v>1.65</v>
      </c>
      <c r="M36" s="1">
        <f t="shared" si="6"/>
        <v>1.2</v>
      </c>
      <c r="N36" s="300">
        <f t="shared" si="7"/>
        <v>53</v>
      </c>
      <c r="O36" s="1">
        <f t="shared" si="8"/>
        <v>161.172</v>
      </c>
      <c r="P36" s="300">
        <f t="shared" si="9"/>
        <v>265</v>
      </c>
      <c r="Q36" s="1">
        <f t="shared" si="10"/>
        <v>161.172</v>
      </c>
      <c r="R36" s="281">
        <v>2.0</v>
      </c>
      <c r="S36" s="281" t="s">
        <v>2607</v>
      </c>
      <c r="T36" s="1">
        <f t="shared" si="11"/>
        <v>1</v>
      </c>
      <c r="V36" s="1" t="s">
        <v>861</v>
      </c>
      <c r="W36" s="1" t="s">
        <v>2608</v>
      </c>
    </row>
    <row r="37" ht="15.75" customHeight="1">
      <c r="A37" s="291">
        <v>46280.0</v>
      </c>
      <c r="B37" s="1">
        <f t="shared" si="1"/>
        <v>46280</v>
      </c>
      <c r="C37" s="281">
        <v>58.0</v>
      </c>
      <c r="D37" s="281">
        <v>38.0</v>
      </c>
      <c r="E37" s="1">
        <f t="shared" si="2"/>
        <v>1.526315789</v>
      </c>
      <c r="F37" s="281" t="s">
        <v>1238</v>
      </c>
      <c r="G37" s="299">
        <v>0.394525462962963</v>
      </c>
      <c r="H37" s="299">
        <v>0.42596064814814816</v>
      </c>
      <c r="I37" s="281"/>
      <c r="J37" s="300">
        <f t="shared" si="3"/>
        <v>45</v>
      </c>
      <c r="K37" s="1" t="b">
        <f t="shared" si="4"/>
        <v>0</v>
      </c>
      <c r="L37" s="1">
        <f t="shared" si="5"/>
        <v>1.65</v>
      </c>
      <c r="M37" s="1">
        <f t="shared" si="6"/>
        <v>1.2</v>
      </c>
      <c r="N37" s="300">
        <f t="shared" si="7"/>
        <v>45</v>
      </c>
      <c r="O37" s="1">
        <f t="shared" si="8"/>
        <v>126.324</v>
      </c>
      <c r="P37" s="300">
        <f t="shared" si="9"/>
        <v>225</v>
      </c>
      <c r="Q37" s="1">
        <f t="shared" si="10"/>
        <v>126.324</v>
      </c>
      <c r="R37" s="281"/>
      <c r="S37" s="281"/>
      <c r="T37" s="1">
        <f t="shared" si="11"/>
        <v>0</v>
      </c>
      <c r="V37" s="1" t="s">
        <v>863</v>
      </c>
      <c r="W37" s="1" t="s">
        <v>2609</v>
      </c>
    </row>
    <row r="38" ht="15.75" customHeight="1">
      <c r="A38" s="291">
        <v>46280.0</v>
      </c>
      <c r="B38" s="1">
        <f t="shared" si="1"/>
        <v>46280</v>
      </c>
      <c r="C38" s="281">
        <v>87.0</v>
      </c>
      <c r="D38" s="281">
        <v>59.0</v>
      </c>
      <c r="E38" s="1">
        <f t="shared" si="2"/>
        <v>1.474576271</v>
      </c>
      <c r="F38" s="281" t="s">
        <v>1238</v>
      </c>
      <c r="G38" s="299">
        <v>0.3396527777777778</v>
      </c>
      <c r="H38" s="299">
        <v>0.39447916666666666</v>
      </c>
      <c r="I38" s="281"/>
      <c r="J38" s="300">
        <f t="shared" si="3"/>
        <v>79</v>
      </c>
      <c r="K38" s="1" t="b">
        <f t="shared" si="4"/>
        <v>0</v>
      </c>
      <c r="L38" s="1">
        <f t="shared" si="5"/>
        <v>1.65</v>
      </c>
      <c r="M38" s="1">
        <f t="shared" si="6"/>
        <v>1.2</v>
      </c>
      <c r="N38" s="300">
        <f t="shared" si="7"/>
        <v>79</v>
      </c>
      <c r="O38" s="1">
        <f t="shared" si="8"/>
        <v>189.486</v>
      </c>
      <c r="P38" s="300">
        <f t="shared" si="9"/>
        <v>395</v>
      </c>
      <c r="Q38" s="1">
        <f t="shared" si="10"/>
        <v>189.486</v>
      </c>
      <c r="R38" s="281"/>
      <c r="S38" s="281"/>
      <c r="T38" s="1">
        <f t="shared" si="11"/>
        <v>0</v>
      </c>
      <c r="V38" s="1" t="s">
        <v>1003</v>
      </c>
      <c r="W38" s="1" t="s">
        <v>2610</v>
      </c>
    </row>
    <row r="39" ht="15.75" customHeight="1">
      <c r="A39" s="291">
        <v>46281.0</v>
      </c>
      <c r="B39" s="1">
        <f t="shared" si="1"/>
        <v>46281</v>
      </c>
      <c r="C39" s="281">
        <v>130.0</v>
      </c>
      <c r="D39" s="281">
        <v>78.0</v>
      </c>
      <c r="E39" s="1">
        <f t="shared" si="2"/>
        <v>1.666666667</v>
      </c>
      <c r="F39" s="281" t="s">
        <v>1238</v>
      </c>
      <c r="G39" s="299">
        <v>0.30583333333333335</v>
      </c>
      <c r="H39" s="299">
        <v>0.3790046296296296</v>
      </c>
      <c r="I39" s="281"/>
      <c r="J39" s="300">
        <f t="shared" si="3"/>
        <v>105</v>
      </c>
      <c r="K39" s="1" t="b">
        <f t="shared" si="4"/>
        <v>0</v>
      </c>
      <c r="L39" s="1">
        <f t="shared" si="5"/>
        <v>1.65</v>
      </c>
      <c r="M39" s="1">
        <f t="shared" si="6"/>
        <v>1.2</v>
      </c>
      <c r="N39" s="300">
        <f t="shared" si="7"/>
        <v>105</v>
      </c>
      <c r="O39" s="1">
        <f t="shared" si="8"/>
        <v>283.14</v>
      </c>
      <c r="P39" s="300">
        <f t="shared" si="9"/>
        <v>525</v>
      </c>
      <c r="Q39" s="1">
        <f t="shared" si="10"/>
        <v>283.14</v>
      </c>
      <c r="R39" s="281">
        <v>7.0</v>
      </c>
      <c r="S39" s="281" t="s">
        <v>2611</v>
      </c>
      <c r="T39" s="1">
        <f t="shared" si="11"/>
        <v>1</v>
      </c>
      <c r="V39" s="1" t="s">
        <v>1139</v>
      </c>
      <c r="W39" s="1" t="s">
        <v>2612</v>
      </c>
    </row>
    <row r="40" ht="15.75" customHeight="1">
      <c r="A40" s="291">
        <v>46281.0</v>
      </c>
      <c r="B40" s="1">
        <f t="shared" si="1"/>
        <v>46281</v>
      </c>
      <c r="C40" s="281">
        <v>85.0</v>
      </c>
      <c r="D40" s="281">
        <v>57.0</v>
      </c>
      <c r="E40" s="1">
        <f t="shared" si="2"/>
        <v>1.49122807</v>
      </c>
      <c r="F40" s="281" t="s">
        <v>1238</v>
      </c>
      <c r="G40" s="299">
        <v>0.39708333333333334</v>
      </c>
      <c r="H40" s="299">
        <v>0.4464930555555556</v>
      </c>
      <c r="I40" s="281"/>
      <c r="J40" s="300">
        <f t="shared" si="3"/>
        <v>71</v>
      </c>
      <c r="K40" s="1" t="b">
        <f t="shared" si="4"/>
        <v>0</v>
      </c>
      <c r="L40" s="1">
        <f t="shared" si="5"/>
        <v>1.65</v>
      </c>
      <c r="M40" s="1">
        <f t="shared" si="6"/>
        <v>1.2</v>
      </c>
      <c r="N40" s="300">
        <f t="shared" si="7"/>
        <v>71</v>
      </c>
      <c r="O40" s="1">
        <f t="shared" si="8"/>
        <v>185.13</v>
      </c>
      <c r="P40" s="300">
        <f t="shared" si="9"/>
        <v>355</v>
      </c>
      <c r="Q40" s="1">
        <f t="shared" si="10"/>
        <v>185.13</v>
      </c>
      <c r="R40" s="281"/>
      <c r="S40" s="281"/>
      <c r="T40" s="1">
        <f t="shared" si="11"/>
        <v>0</v>
      </c>
      <c r="V40" s="1" t="s">
        <v>1142</v>
      </c>
      <c r="W40" s="1" t="s">
        <v>2613</v>
      </c>
    </row>
    <row r="41" ht="15.75" customHeight="1">
      <c r="A41" s="291">
        <v>46281.0</v>
      </c>
      <c r="B41" s="1">
        <f t="shared" si="1"/>
        <v>46281</v>
      </c>
      <c r="C41" s="281">
        <v>29.0</v>
      </c>
      <c r="D41" s="281">
        <v>20.0</v>
      </c>
      <c r="E41" s="1">
        <f t="shared" si="2"/>
        <v>1.45</v>
      </c>
      <c r="F41" s="281" t="s">
        <v>1238</v>
      </c>
      <c r="G41" s="299">
        <v>0.3790972222222222</v>
      </c>
      <c r="H41" s="299">
        <v>0.39696759259259257</v>
      </c>
      <c r="I41" s="281"/>
      <c r="J41" s="300">
        <f t="shared" si="3"/>
        <v>26</v>
      </c>
      <c r="K41" s="1" t="b">
        <f t="shared" si="4"/>
        <v>1</v>
      </c>
      <c r="L41" s="1">
        <f t="shared" si="5"/>
        <v>1</v>
      </c>
      <c r="M41" s="1">
        <f t="shared" si="6"/>
        <v>1.2</v>
      </c>
      <c r="N41" s="300">
        <f t="shared" si="7"/>
        <v>26</v>
      </c>
      <c r="O41" s="1">
        <f t="shared" si="8"/>
        <v>38.28</v>
      </c>
      <c r="P41" s="300">
        <f t="shared" si="9"/>
        <v>130</v>
      </c>
      <c r="Q41" s="1">
        <f t="shared" si="10"/>
        <v>38.28</v>
      </c>
      <c r="R41" s="281"/>
      <c r="S41" s="281"/>
      <c r="T41" s="1">
        <f t="shared" si="11"/>
        <v>0</v>
      </c>
      <c r="V41" s="1" t="s">
        <v>1011</v>
      </c>
      <c r="W41" s="1" t="s">
        <v>2614</v>
      </c>
    </row>
    <row r="42" ht="15.75" customHeight="1">
      <c r="A42" s="291">
        <v>46282.0</v>
      </c>
      <c r="B42" s="1">
        <f t="shared" si="1"/>
        <v>46282</v>
      </c>
      <c r="C42" s="281">
        <v>69.0</v>
      </c>
      <c r="D42" s="281">
        <v>37.0</v>
      </c>
      <c r="E42" s="1">
        <f t="shared" si="2"/>
        <v>1.864864865</v>
      </c>
      <c r="F42" s="281" t="s">
        <v>1238</v>
      </c>
      <c r="G42" s="299">
        <v>0.30417824074074074</v>
      </c>
      <c r="H42" s="299">
        <v>0.3522337962962963</v>
      </c>
      <c r="I42" s="281"/>
      <c r="J42" s="300">
        <f t="shared" si="3"/>
        <v>69</v>
      </c>
      <c r="K42" s="1" t="b">
        <f t="shared" si="4"/>
        <v>0</v>
      </c>
      <c r="L42" s="1">
        <f t="shared" si="5"/>
        <v>1.65</v>
      </c>
      <c r="M42" s="1">
        <f t="shared" si="6"/>
        <v>1.2</v>
      </c>
      <c r="N42" s="300">
        <f t="shared" si="7"/>
        <v>69</v>
      </c>
      <c r="O42" s="1">
        <f t="shared" si="8"/>
        <v>150.282</v>
      </c>
      <c r="P42" s="300">
        <f t="shared" si="9"/>
        <v>345</v>
      </c>
      <c r="Q42" s="1">
        <f t="shared" si="10"/>
        <v>150.282</v>
      </c>
      <c r="R42" s="281">
        <v>1.0</v>
      </c>
      <c r="S42" s="281" t="s">
        <v>2615</v>
      </c>
      <c r="T42" s="1">
        <f t="shared" si="11"/>
        <v>1</v>
      </c>
      <c r="V42" s="1" t="s">
        <v>1013</v>
      </c>
      <c r="W42" s="1" t="s">
        <v>2616</v>
      </c>
    </row>
    <row r="43" ht="15.75" customHeight="1">
      <c r="A43" s="291">
        <v>46282.0</v>
      </c>
      <c r="B43" s="1">
        <f t="shared" si="1"/>
        <v>46282</v>
      </c>
      <c r="C43" s="281">
        <v>97.0</v>
      </c>
      <c r="D43" s="281">
        <v>68.0</v>
      </c>
      <c r="E43" s="1">
        <f t="shared" si="2"/>
        <v>1.426470588</v>
      </c>
      <c r="F43" s="281" t="s">
        <v>1274</v>
      </c>
      <c r="G43" s="299">
        <v>0.3764236111111111</v>
      </c>
      <c r="H43" s="299">
        <v>0.43800925925925926</v>
      </c>
      <c r="I43" s="281"/>
      <c r="J43" s="300">
        <f t="shared" si="3"/>
        <v>89</v>
      </c>
      <c r="K43" s="1" t="b">
        <f t="shared" si="4"/>
        <v>0</v>
      </c>
      <c r="L43" s="1">
        <f t="shared" si="5"/>
        <v>1.65</v>
      </c>
      <c r="M43" s="1">
        <f t="shared" si="6"/>
        <v>1.2</v>
      </c>
      <c r="N43" s="300">
        <f t="shared" si="7"/>
        <v>89</v>
      </c>
      <c r="O43" s="1">
        <f t="shared" si="8"/>
        <v>211.266</v>
      </c>
      <c r="P43" s="300">
        <f t="shared" si="9"/>
        <v>445</v>
      </c>
      <c r="Q43" s="1">
        <f t="shared" si="10"/>
        <v>211.266</v>
      </c>
      <c r="R43" s="281"/>
      <c r="S43" s="281"/>
      <c r="T43" s="1">
        <f t="shared" si="11"/>
        <v>0</v>
      </c>
      <c r="V43" s="1" t="s">
        <v>1015</v>
      </c>
      <c r="W43" s="1" t="s">
        <v>2617</v>
      </c>
    </row>
    <row r="44" ht="15.75" customHeight="1">
      <c r="A44" s="291">
        <v>46282.0</v>
      </c>
      <c r="B44" s="1">
        <f t="shared" si="1"/>
        <v>46282</v>
      </c>
      <c r="C44" s="281">
        <v>56.0</v>
      </c>
      <c r="D44" s="281">
        <v>37.0</v>
      </c>
      <c r="E44" s="1">
        <f t="shared" si="2"/>
        <v>1.513513514</v>
      </c>
      <c r="F44" s="281" t="s">
        <v>1238</v>
      </c>
      <c r="G44" s="299">
        <v>0.35234953703703703</v>
      </c>
      <c r="H44" s="299">
        <v>0.3762847222222222</v>
      </c>
      <c r="I44" s="281"/>
      <c r="J44" s="300">
        <f t="shared" si="3"/>
        <v>34</v>
      </c>
      <c r="K44" s="1" t="b">
        <f t="shared" si="4"/>
        <v>0</v>
      </c>
      <c r="L44" s="1">
        <f t="shared" si="5"/>
        <v>1.65</v>
      </c>
      <c r="M44" s="1">
        <f t="shared" si="6"/>
        <v>1.2</v>
      </c>
      <c r="N44" s="300">
        <f t="shared" si="7"/>
        <v>34</v>
      </c>
      <c r="O44" s="1">
        <f t="shared" si="8"/>
        <v>121.968</v>
      </c>
      <c r="P44" s="300">
        <f t="shared" si="9"/>
        <v>170</v>
      </c>
      <c r="Q44" s="1">
        <f t="shared" si="10"/>
        <v>121.968</v>
      </c>
      <c r="R44" s="281"/>
      <c r="S44" s="281"/>
      <c r="T44" s="1">
        <f t="shared" si="11"/>
        <v>0</v>
      </c>
      <c r="V44" s="1" t="s">
        <v>1152</v>
      </c>
      <c r="W44" s="1" t="s">
        <v>2618</v>
      </c>
    </row>
    <row r="45" ht="15.75" customHeight="1">
      <c r="A45" s="291">
        <v>46283.0</v>
      </c>
      <c r="B45" s="1">
        <f t="shared" si="1"/>
        <v>46283</v>
      </c>
      <c r="C45" s="281">
        <v>45.0</v>
      </c>
      <c r="D45" s="281">
        <v>30.0</v>
      </c>
      <c r="E45" s="1">
        <f t="shared" si="2"/>
        <v>1.5</v>
      </c>
      <c r="F45" s="281" t="s">
        <v>1238</v>
      </c>
      <c r="G45" s="299">
        <v>0.3084837962962963</v>
      </c>
      <c r="H45" s="299">
        <v>0.34355324074074073</v>
      </c>
      <c r="I45" s="281"/>
      <c r="J45" s="300">
        <f t="shared" si="3"/>
        <v>51</v>
      </c>
      <c r="K45" s="1" t="b">
        <f t="shared" si="4"/>
        <v>0</v>
      </c>
      <c r="L45" s="1">
        <f t="shared" si="5"/>
        <v>1.65</v>
      </c>
      <c r="M45" s="1">
        <f t="shared" si="6"/>
        <v>1.2</v>
      </c>
      <c r="N45" s="300">
        <f t="shared" si="7"/>
        <v>51</v>
      </c>
      <c r="O45" s="1">
        <f t="shared" si="8"/>
        <v>98.01</v>
      </c>
      <c r="P45" s="300">
        <f t="shared" si="9"/>
        <v>255</v>
      </c>
      <c r="Q45" s="1">
        <f t="shared" si="10"/>
        <v>98.01</v>
      </c>
      <c r="R45" s="281"/>
      <c r="S45" s="281"/>
      <c r="T45" s="1">
        <f t="shared" si="11"/>
        <v>1</v>
      </c>
      <c r="V45" s="1" t="s">
        <v>877</v>
      </c>
      <c r="W45" s="1" t="s">
        <v>2619</v>
      </c>
    </row>
    <row r="46" ht="15.75" customHeight="1">
      <c r="A46" s="291">
        <v>46283.0</v>
      </c>
      <c r="B46" s="1">
        <f t="shared" si="1"/>
        <v>46283</v>
      </c>
      <c r="C46" s="281">
        <v>29.0</v>
      </c>
      <c r="D46" s="281">
        <v>21.0</v>
      </c>
      <c r="E46" s="1">
        <f t="shared" si="2"/>
        <v>1.380952381</v>
      </c>
      <c r="F46" s="281" t="s">
        <v>1238</v>
      </c>
      <c r="G46" s="299">
        <v>0.34368055555555554</v>
      </c>
      <c r="H46" s="299">
        <v>0.36689814814814814</v>
      </c>
      <c r="I46" s="281"/>
      <c r="J46" s="300">
        <f t="shared" si="3"/>
        <v>33</v>
      </c>
      <c r="K46" s="1" t="b">
        <f t="shared" si="4"/>
        <v>1</v>
      </c>
      <c r="L46" s="1">
        <f t="shared" si="5"/>
        <v>1</v>
      </c>
      <c r="M46" s="1">
        <f t="shared" si="6"/>
        <v>1.2</v>
      </c>
      <c r="N46" s="300">
        <f t="shared" si="7"/>
        <v>33</v>
      </c>
      <c r="O46" s="1">
        <f t="shared" si="8"/>
        <v>38.28</v>
      </c>
      <c r="P46" s="300">
        <f t="shared" si="9"/>
        <v>165</v>
      </c>
      <c r="Q46" s="1">
        <f t="shared" si="10"/>
        <v>38.28</v>
      </c>
      <c r="R46" s="281"/>
      <c r="S46" s="281"/>
      <c r="T46" s="1">
        <f t="shared" si="11"/>
        <v>0</v>
      </c>
      <c r="V46" s="1" t="s">
        <v>1563</v>
      </c>
      <c r="W46" s="1" t="s">
        <v>2620</v>
      </c>
    </row>
    <row r="47" ht="15.75" customHeight="1">
      <c r="A47" s="291">
        <v>46283.0</v>
      </c>
      <c r="B47" s="1">
        <f t="shared" si="1"/>
        <v>46283</v>
      </c>
      <c r="C47" s="281">
        <v>136.0</v>
      </c>
      <c r="D47" s="281">
        <v>76.0</v>
      </c>
      <c r="E47" s="1">
        <f t="shared" si="2"/>
        <v>1.789473684</v>
      </c>
      <c r="F47" s="281" t="s">
        <v>1238</v>
      </c>
      <c r="G47" s="299">
        <v>0.36792824074074076</v>
      </c>
      <c r="H47" s="299">
        <v>0.44136574074074075</v>
      </c>
      <c r="I47" s="281"/>
      <c r="J47" s="300">
        <f t="shared" si="3"/>
        <v>106</v>
      </c>
      <c r="K47" s="1" t="b">
        <f t="shared" si="4"/>
        <v>0</v>
      </c>
      <c r="L47" s="1">
        <f t="shared" si="5"/>
        <v>1.65</v>
      </c>
      <c r="M47" s="1">
        <f t="shared" si="6"/>
        <v>1.2</v>
      </c>
      <c r="N47" s="300">
        <f t="shared" si="7"/>
        <v>106</v>
      </c>
      <c r="O47" s="1">
        <f t="shared" si="8"/>
        <v>296.208</v>
      </c>
      <c r="P47" s="300">
        <f t="shared" si="9"/>
        <v>530</v>
      </c>
      <c r="Q47" s="1">
        <f t="shared" si="10"/>
        <v>296.208</v>
      </c>
      <c r="R47" s="281"/>
      <c r="S47" s="281"/>
      <c r="T47" s="1">
        <f t="shared" si="11"/>
        <v>0</v>
      </c>
      <c r="V47" s="1" t="s">
        <v>879</v>
      </c>
      <c r="W47" s="1" t="s">
        <v>2621</v>
      </c>
    </row>
    <row r="48" ht="15.75" customHeight="1">
      <c r="A48" s="291">
        <v>46283.0</v>
      </c>
      <c r="B48" s="1">
        <f t="shared" si="1"/>
        <v>46283</v>
      </c>
      <c r="C48" s="281">
        <v>110.0</v>
      </c>
      <c r="D48" s="281">
        <v>46.0</v>
      </c>
      <c r="E48" s="1">
        <f t="shared" si="2"/>
        <v>2.391304348</v>
      </c>
      <c r="F48" s="281" t="s">
        <v>1238</v>
      </c>
      <c r="G48" s="299">
        <v>0.4416319444444444</v>
      </c>
      <c r="H48" s="299">
        <v>0.48118055555555556</v>
      </c>
      <c r="I48" s="281"/>
      <c r="J48" s="300">
        <f t="shared" si="3"/>
        <v>57</v>
      </c>
      <c r="K48" s="1" t="b">
        <f t="shared" si="4"/>
        <v>0</v>
      </c>
      <c r="L48" s="1">
        <f t="shared" si="5"/>
        <v>1.25</v>
      </c>
      <c r="M48" s="1">
        <f t="shared" si="6"/>
        <v>1.2</v>
      </c>
      <c r="N48" s="300">
        <f t="shared" si="7"/>
        <v>57</v>
      </c>
      <c r="O48" s="1">
        <f t="shared" si="8"/>
        <v>181.5</v>
      </c>
      <c r="P48" s="300">
        <f t="shared" si="9"/>
        <v>285</v>
      </c>
      <c r="Q48" s="1">
        <f t="shared" si="10"/>
        <v>181.5</v>
      </c>
      <c r="R48" s="281"/>
      <c r="S48" s="281"/>
      <c r="T48" s="1">
        <f t="shared" si="11"/>
        <v>0</v>
      </c>
      <c r="V48" s="1" t="s">
        <v>1971</v>
      </c>
      <c r="W48" s="1" t="s">
        <v>2622</v>
      </c>
    </row>
    <row r="49" ht="15.75" customHeight="1">
      <c r="A49" s="291">
        <v>46285.0</v>
      </c>
      <c r="B49" s="1">
        <f t="shared" si="1"/>
        <v>46285</v>
      </c>
      <c r="C49" s="281">
        <v>35.0</v>
      </c>
      <c r="D49" s="281">
        <v>24.0</v>
      </c>
      <c r="E49" s="1">
        <f t="shared" si="2"/>
        <v>1.458333333</v>
      </c>
      <c r="F49" s="281" t="s">
        <v>1238</v>
      </c>
      <c r="G49" s="299">
        <v>0.3111921296296296</v>
      </c>
      <c r="H49" s="299">
        <v>0.3403009259259259</v>
      </c>
      <c r="I49" s="281"/>
      <c r="J49" s="300">
        <f t="shared" si="3"/>
        <v>42</v>
      </c>
      <c r="K49" s="1" t="b">
        <f t="shared" si="4"/>
        <v>0</v>
      </c>
      <c r="L49" s="1">
        <f t="shared" si="5"/>
        <v>1.65</v>
      </c>
      <c r="M49" s="1">
        <f t="shared" si="6"/>
        <v>1.2</v>
      </c>
      <c r="N49" s="300">
        <f t="shared" si="7"/>
        <v>42</v>
      </c>
      <c r="O49" s="1">
        <f t="shared" si="8"/>
        <v>76.23</v>
      </c>
      <c r="P49" s="300">
        <f t="shared" si="9"/>
        <v>210</v>
      </c>
      <c r="Q49" s="1">
        <f t="shared" si="10"/>
        <v>76.23</v>
      </c>
      <c r="R49" s="281">
        <v>4.0</v>
      </c>
      <c r="S49" s="281" t="s">
        <v>2623</v>
      </c>
      <c r="T49" s="1">
        <f t="shared" si="11"/>
        <v>1</v>
      </c>
      <c r="V49" s="1" t="s">
        <v>1158</v>
      </c>
      <c r="W49" s="1" t="s">
        <v>2624</v>
      </c>
    </row>
    <row r="50" ht="15.75" customHeight="1">
      <c r="A50" s="291">
        <v>46285.0</v>
      </c>
      <c r="B50" s="1">
        <f t="shared" si="1"/>
        <v>46285</v>
      </c>
      <c r="C50" s="281">
        <v>184.0</v>
      </c>
      <c r="D50" s="281">
        <v>96.0</v>
      </c>
      <c r="E50" s="1">
        <f t="shared" si="2"/>
        <v>1.916666667</v>
      </c>
      <c r="F50" s="281" t="s">
        <v>1238</v>
      </c>
      <c r="G50" s="299">
        <v>0.36409722222222224</v>
      </c>
      <c r="H50" s="299">
        <v>0.43875</v>
      </c>
      <c r="I50" s="281"/>
      <c r="J50" s="300">
        <f t="shared" si="3"/>
        <v>108</v>
      </c>
      <c r="K50" s="1" t="b">
        <f t="shared" si="4"/>
        <v>0</v>
      </c>
      <c r="L50" s="1">
        <f t="shared" si="5"/>
        <v>1.65</v>
      </c>
      <c r="M50" s="1">
        <f t="shared" si="6"/>
        <v>1.2</v>
      </c>
      <c r="N50" s="300">
        <f t="shared" si="7"/>
        <v>108</v>
      </c>
      <c r="O50" s="1">
        <f t="shared" si="8"/>
        <v>400.752</v>
      </c>
      <c r="P50" s="300">
        <f t="shared" si="9"/>
        <v>540</v>
      </c>
      <c r="Q50" s="1">
        <f t="shared" si="10"/>
        <v>400.752</v>
      </c>
      <c r="R50" s="281"/>
      <c r="S50" s="281"/>
      <c r="T50" s="1">
        <f t="shared" si="11"/>
        <v>0</v>
      </c>
      <c r="V50" s="1" t="s">
        <v>889</v>
      </c>
      <c r="W50" s="1" t="s">
        <v>2625</v>
      </c>
    </row>
    <row r="51" ht="15.75" customHeight="1">
      <c r="A51" s="291">
        <v>46285.0</v>
      </c>
      <c r="B51" s="1">
        <f t="shared" si="1"/>
        <v>46285</v>
      </c>
      <c r="C51" s="281">
        <v>44.0</v>
      </c>
      <c r="D51" s="281">
        <v>29.0</v>
      </c>
      <c r="E51" s="1">
        <f t="shared" si="2"/>
        <v>1.517241379</v>
      </c>
      <c r="F51" s="281" t="s">
        <v>1238</v>
      </c>
      <c r="G51" s="299">
        <v>0.3403703703703704</v>
      </c>
      <c r="H51" s="299">
        <v>0.36394675925925923</v>
      </c>
      <c r="I51" s="281"/>
      <c r="J51" s="300">
        <f t="shared" si="3"/>
        <v>34</v>
      </c>
      <c r="K51" s="1" t="b">
        <f t="shared" si="4"/>
        <v>0</v>
      </c>
      <c r="L51" s="1">
        <f t="shared" si="5"/>
        <v>1.65</v>
      </c>
      <c r="M51" s="1">
        <f t="shared" si="6"/>
        <v>1.2</v>
      </c>
      <c r="N51" s="300">
        <f t="shared" si="7"/>
        <v>34</v>
      </c>
      <c r="O51" s="1">
        <f t="shared" si="8"/>
        <v>95.832</v>
      </c>
      <c r="P51" s="300">
        <f t="shared" si="9"/>
        <v>170</v>
      </c>
      <c r="Q51" s="1">
        <f t="shared" si="10"/>
        <v>95.832</v>
      </c>
      <c r="R51" s="281"/>
      <c r="S51" s="281"/>
      <c r="T51" s="1">
        <f t="shared" si="11"/>
        <v>0</v>
      </c>
      <c r="V51" s="1" t="s">
        <v>891</v>
      </c>
      <c r="W51" s="1" t="s">
        <v>2626</v>
      </c>
    </row>
    <row r="52" ht="15.75" customHeight="1">
      <c r="A52" s="291">
        <v>46286.0</v>
      </c>
      <c r="B52" s="1">
        <f t="shared" si="1"/>
        <v>46286</v>
      </c>
      <c r="C52" s="281">
        <v>64.0</v>
      </c>
      <c r="D52" s="281">
        <v>44.0</v>
      </c>
      <c r="E52" s="1">
        <f t="shared" si="2"/>
        <v>1.454545455</v>
      </c>
      <c r="F52" s="281" t="s">
        <v>1238</v>
      </c>
      <c r="G52" s="299">
        <v>0.3022222222222222</v>
      </c>
      <c r="H52" s="299">
        <v>0.34925925925925927</v>
      </c>
      <c r="I52" s="281"/>
      <c r="J52" s="300">
        <f t="shared" si="3"/>
        <v>68</v>
      </c>
      <c r="K52" s="1" t="b">
        <f t="shared" si="4"/>
        <v>0</v>
      </c>
      <c r="L52" s="1">
        <f t="shared" si="5"/>
        <v>1.65</v>
      </c>
      <c r="M52" s="1">
        <f t="shared" si="6"/>
        <v>1.2</v>
      </c>
      <c r="N52" s="300">
        <f t="shared" si="7"/>
        <v>68</v>
      </c>
      <c r="O52" s="1">
        <f t="shared" si="8"/>
        <v>139.392</v>
      </c>
      <c r="P52" s="300">
        <f t="shared" si="9"/>
        <v>340</v>
      </c>
      <c r="Q52" s="1">
        <f t="shared" si="10"/>
        <v>139.392</v>
      </c>
      <c r="R52" s="281"/>
      <c r="S52" s="281"/>
      <c r="T52" s="1">
        <f t="shared" si="11"/>
        <v>1</v>
      </c>
      <c r="V52" s="1" t="s">
        <v>1027</v>
      </c>
      <c r="W52" s="1" t="s">
        <v>2627</v>
      </c>
    </row>
    <row r="53" ht="15.75" customHeight="1">
      <c r="A53" s="291">
        <v>46286.0</v>
      </c>
      <c r="B53" s="1">
        <f t="shared" si="1"/>
        <v>46286</v>
      </c>
      <c r="C53" s="281">
        <v>77.0</v>
      </c>
      <c r="D53" s="281">
        <v>51.0</v>
      </c>
      <c r="E53" s="1">
        <f t="shared" si="2"/>
        <v>1.509803922</v>
      </c>
      <c r="F53" s="281" t="s">
        <v>1238</v>
      </c>
      <c r="G53" s="299">
        <v>0.3493287037037037</v>
      </c>
      <c r="H53" s="299">
        <v>0.4033449074074074</v>
      </c>
      <c r="I53" s="281"/>
      <c r="J53" s="300">
        <f t="shared" si="3"/>
        <v>78</v>
      </c>
      <c r="K53" s="1" t="b">
        <f t="shared" si="4"/>
        <v>0</v>
      </c>
      <c r="L53" s="1">
        <f t="shared" si="5"/>
        <v>1.65</v>
      </c>
      <c r="M53" s="1">
        <f t="shared" si="6"/>
        <v>1.2</v>
      </c>
      <c r="N53" s="300">
        <f t="shared" si="7"/>
        <v>78</v>
      </c>
      <c r="O53" s="1">
        <f t="shared" si="8"/>
        <v>167.706</v>
      </c>
      <c r="P53" s="300">
        <f t="shared" si="9"/>
        <v>390</v>
      </c>
      <c r="Q53" s="1">
        <f t="shared" si="10"/>
        <v>167.706</v>
      </c>
      <c r="R53" s="281"/>
      <c r="S53" s="281"/>
      <c r="T53" s="1">
        <f t="shared" si="11"/>
        <v>0</v>
      </c>
      <c r="V53" s="1" t="s">
        <v>1030</v>
      </c>
      <c r="W53" s="1" t="s">
        <v>2628</v>
      </c>
    </row>
    <row r="54" ht="15.75" customHeight="1">
      <c r="A54" s="291">
        <v>46286.0</v>
      </c>
      <c r="B54" s="1">
        <f t="shared" si="1"/>
        <v>46286</v>
      </c>
      <c r="C54" s="281">
        <v>26.0</v>
      </c>
      <c r="D54" s="281">
        <v>5.0</v>
      </c>
      <c r="E54" s="1">
        <f t="shared" si="2"/>
        <v>5.2</v>
      </c>
      <c r="F54" s="281" t="s">
        <v>1238</v>
      </c>
      <c r="G54" s="299">
        <v>0.4270601851851852</v>
      </c>
      <c r="H54" s="299">
        <v>0.43752314814814813</v>
      </c>
      <c r="I54" s="281"/>
      <c r="J54" s="300">
        <f t="shared" si="3"/>
        <v>15</v>
      </c>
      <c r="K54" s="1" t="b">
        <f t="shared" si="4"/>
        <v>1</v>
      </c>
      <c r="L54" s="1">
        <f t="shared" si="5"/>
        <v>1</v>
      </c>
      <c r="M54" s="1">
        <f t="shared" si="6"/>
        <v>1.2</v>
      </c>
      <c r="N54" s="300">
        <f t="shared" si="7"/>
        <v>15</v>
      </c>
      <c r="O54" s="1">
        <f t="shared" si="8"/>
        <v>34.32</v>
      </c>
      <c r="P54" s="300">
        <f t="shared" si="9"/>
        <v>75</v>
      </c>
      <c r="Q54" s="1">
        <f t="shared" si="10"/>
        <v>34.32</v>
      </c>
      <c r="R54" s="281"/>
      <c r="S54" s="281"/>
      <c r="T54" s="1">
        <f t="shared" si="11"/>
        <v>0</v>
      </c>
      <c r="V54" s="1" t="s">
        <v>1030</v>
      </c>
      <c r="W54" s="1" t="s">
        <v>2629</v>
      </c>
    </row>
    <row r="55" ht="15.75" customHeight="1">
      <c r="A55" s="291">
        <v>46286.0</v>
      </c>
      <c r="B55" s="1">
        <f t="shared" si="1"/>
        <v>46286</v>
      </c>
      <c r="C55" s="281">
        <v>50.0</v>
      </c>
      <c r="D55" s="281">
        <v>27.0</v>
      </c>
      <c r="E55" s="1">
        <f t="shared" si="2"/>
        <v>1.851851852</v>
      </c>
      <c r="F55" s="281" t="s">
        <v>1238</v>
      </c>
      <c r="G55" s="299">
        <v>0.40421296296296294</v>
      </c>
      <c r="H55" s="299">
        <v>0.4268287037037037</v>
      </c>
      <c r="I55" s="281"/>
      <c r="J55" s="300">
        <f t="shared" si="3"/>
        <v>33</v>
      </c>
      <c r="K55" s="1" t="b">
        <f t="shared" si="4"/>
        <v>0</v>
      </c>
      <c r="L55" s="1">
        <f t="shared" si="5"/>
        <v>1.65</v>
      </c>
      <c r="M55" s="1">
        <f t="shared" si="6"/>
        <v>1.2</v>
      </c>
      <c r="N55" s="300">
        <f t="shared" si="7"/>
        <v>33</v>
      </c>
      <c r="O55" s="1">
        <f t="shared" si="8"/>
        <v>108.9</v>
      </c>
      <c r="P55" s="300">
        <f t="shared" si="9"/>
        <v>165</v>
      </c>
      <c r="Q55" s="1">
        <f t="shared" si="10"/>
        <v>108.9</v>
      </c>
      <c r="R55" s="281"/>
      <c r="S55" s="281"/>
      <c r="T55" s="1">
        <f t="shared" si="11"/>
        <v>0</v>
      </c>
      <c r="V55" s="1" t="s">
        <v>1030</v>
      </c>
      <c r="W55" s="1" t="s">
        <v>2630</v>
      </c>
    </row>
    <row r="56" ht="15.75" customHeight="1">
      <c r="A56" s="291">
        <v>46287.0</v>
      </c>
      <c r="B56" s="1">
        <f t="shared" si="1"/>
        <v>46287</v>
      </c>
      <c r="C56" s="281">
        <v>57.0</v>
      </c>
      <c r="D56" s="281">
        <v>39.0</v>
      </c>
      <c r="E56" s="1">
        <f t="shared" si="2"/>
        <v>1.461538462</v>
      </c>
      <c r="F56" s="281" t="s">
        <v>1238</v>
      </c>
      <c r="G56" s="282">
        <v>0.30449074074074073</v>
      </c>
      <c r="H56" s="282">
        <v>0.3480787037037037</v>
      </c>
      <c r="I56" s="281"/>
      <c r="J56" s="292">
        <f t="shared" si="3"/>
        <v>63</v>
      </c>
      <c r="K56" s="1" t="b">
        <f t="shared" si="4"/>
        <v>0</v>
      </c>
      <c r="L56" s="1">
        <f t="shared" si="5"/>
        <v>1.65</v>
      </c>
      <c r="M56" s="1">
        <f t="shared" si="6"/>
        <v>1.2</v>
      </c>
      <c r="N56" s="292">
        <f t="shared" si="7"/>
        <v>63</v>
      </c>
      <c r="O56" s="1">
        <f t="shared" si="8"/>
        <v>124.146</v>
      </c>
      <c r="P56" s="292">
        <f t="shared" si="9"/>
        <v>315</v>
      </c>
      <c r="Q56" s="1">
        <f t="shared" si="10"/>
        <v>124.146</v>
      </c>
      <c r="R56" s="281">
        <v>1.0</v>
      </c>
      <c r="S56" s="281" t="s">
        <v>2631</v>
      </c>
      <c r="T56" s="1">
        <f t="shared" si="11"/>
        <v>1</v>
      </c>
      <c r="V56" s="1" t="s">
        <v>902</v>
      </c>
      <c r="W56" s="1" t="s">
        <v>2632</v>
      </c>
    </row>
    <row r="57" ht="15.75" customHeight="1">
      <c r="A57" s="291">
        <v>46287.0</v>
      </c>
      <c r="B57" s="1">
        <f t="shared" si="1"/>
        <v>46287</v>
      </c>
      <c r="C57" s="281">
        <v>40.0</v>
      </c>
      <c r="D57" s="281">
        <v>34.0</v>
      </c>
      <c r="E57" s="1">
        <f t="shared" si="2"/>
        <v>1.176470588</v>
      </c>
      <c r="F57" s="281" t="s">
        <v>1238</v>
      </c>
      <c r="G57" s="282">
        <v>0.3481712962962963</v>
      </c>
      <c r="H57" s="282">
        <v>0.3769675925925926</v>
      </c>
      <c r="I57" s="281"/>
      <c r="J57" s="292">
        <f t="shared" si="3"/>
        <v>41</v>
      </c>
      <c r="K57" s="1" t="b">
        <f t="shared" si="4"/>
        <v>0</v>
      </c>
      <c r="L57" s="1">
        <f t="shared" si="5"/>
        <v>1.65</v>
      </c>
      <c r="M57" s="1">
        <f t="shared" si="6"/>
        <v>1.2</v>
      </c>
      <c r="N57" s="292">
        <f t="shared" si="7"/>
        <v>41</v>
      </c>
      <c r="O57" s="1">
        <f t="shared" si="8"/>
        <v>87.12</v>
      </c>
      <c r="P57" s="292">
        <f t="shared" si="9"/>
        <v>205</v>
      </c>
      <c r="Q57" s="1">
        <f t="shared" si="10"/>
        <v>87.12</v>
      </c>
      <c r="R57" s="281"/>
      <c r="S57" s="281"/>
      <c r="T57" s="1">
        <f t="shared" si="11"/>
        <v>0</v>
      </c>
      <c r="V57" s="1" t="s">
        <v>2235</v>
      </c>
      <c r="W57" s="1" t="s">
        <v>2633</v>
      </c>
    </row>
    <row r="58" ht="15.75" customHeight="1">
      <c r="A58" s="291">
        <v>46287.0</v>
      </c>
      <c r="B58" s="1">
        <f t="shared" si="1"/>
        <v>46287</v>
      </c>
      <c r="C58" s="281">
        <v>131.0</v>
      </c>
      <c r="D58" s="281">
        <v>69.0</v>
      </c>
      <c r="E58" s="1">
        <f t="shared" si="2"/>
        <v>1.898550725</v>
      </c>
      <c r="F58" s="281" t="s">
        <v>1238</v>
      </c>
      <c r="G58" s="282">
        <v>0.3772337962962963</v>
      </c>
      <c r="H58" s="282">
        <v>0.43646990740740743</v>
      </c>
      <c r="I58" s="281"/>
      <c r="J58" s="292">
        <f t="shared" si="3"/>
        <v>85</v>
      </c>
      <c r="K58" s="1" t="b">
        <f t="shared" si="4"/>
        <v>0</v>
      </c>
      <c r="L58" s="1">
        <f t="shared" si="5"/>
        <v>1.65</v>
      </c>
      <c r="M58" s="1">
        <f t="shared" si="6"/>
        <v>1.2</v>
      </c>
      <c r="N58" s="292">
        <f t="shared" si="7"/>
        <v>85</v>
      </c>
      <c r="O58" s="1">
        <f t="shared" si="8"/>
        <v>285.318</v>
      </c>
      <c r="P58" s="292">
        <f t="shared" si="9"/>
        <v>425</v>
      </c>
      <c r="Q58" s="1">
        <f t="shared" si="10"/>
        <v>285.318</v>
      </c>
      <c r="R58" s="281"/>
      <c r="S58" s="281"/>
      <c r="T58" s="1">
        <f t="shared" si="11"/>
        <v>0</v>
      </c>
      <c r="V58" s="1" t="s">
        <v>1034</v>
      </c>
      <c r="W58" s="1" t="s">
        <v>2634</v>
      </c>
    </row>
    <row r="59" ht="15.75" customHeight="1">
      <c r="A59" s="291">
        <v>46288.0</v>
      </c>
      <c r="B59" s="1">
        <f t="shared" si="1"/>
        <v>46288</v>
      </c>
      <c r="C59" s="281">
        <v>34.0</v>
      </c>
      <c r="D59" s="281">
        <v>29.0</v>
      </c>
      <c r="E59" s="1">
        <f t="shared" si="2"/>
        <v>1.172413793</v>
      </c>
      <c r="F59" s="281" t="s">
        <v>811</v>
      </c>
      <c r="G59" s="282">
        <v>0.3072800925925926</v>
      </c>
      <c r="H59" s="282">
        <v>0.337025462962963</v>
      </c>
      <c r="I59" s="281"/>
      <c r="J59" s="292">
        <f t="shared" si="3"/>
        <v>43</v>
      </c>
      <c r="K59" s="1" t="b">
        <f t="shared" si="4"/>
        <v>0</v>
      </c>
      <c r="L59" s="1">
        <f t="shared" si="5"/>
        <v>1.65</v>
      </c>
      <c r="M59" s="1">
        <f t="shared" si="6"/>
        <v>1</v>
      </c>
      <c r="N59" s="292">
        <f t="shared" si="7"/>
        <v>43</v>
      </c>
      <c r="O59" s="1">
        <f t="shared" si="8"/>
        <v>61.71</v>
      </c>
      <c r="P59" s="292">
        <f t="shared" si="9"/>
        <v>215</v>
      </c>
      <c r="Q59" s="1">
        <f t="shared" si="10"/>
        <v>61.71</v>
      </c>
      <c r="R59" s="281"/>
      <c r="S59" s="281"/>
      <c r="T59" s="1">
        <f t="shared" si="11"/>
        <v>1</v>
      </c>
      <c r="V59" s="1" t="s">
        <v>1174</v>
      </c>
      <c r="W59" s="1" t="s">
        <v>2635</v>
      </c>
    </row>
    <row r="60" ht="15.75" customHeight="1">
      <c r="A60" s="291">
        <v>46288.0</v>
      </c>
      <c r="B60" s="1">
        <f t="shared" si="1"/>
        <v>46288</v>
      </c>
      <c r="C60" s="281">
        <v>117.0</v>
      </c>
      <c r="D60" s="281">
        <v>61.0</v>
      </c>
      <c r="E60" s="1">
        <f t="shared" si="2"/>
        <v>1.918032787</v>
      </c>
      <c r="F60" s="281" t="s">
        <v>1238</v>
      </c>
      <c r="G60" s="282">
        <v>0.3372685185185185</v>
      </c>
      <c r="H60" s="282">
        <v>0.3998726851851852</v>
      </c>
      <c r="I60" s="281"/>
      <c r="J60" s="292">
        <f t="shared" si="3"/>
        <v>90</v>
      </c>
      <c r="K60" s="1" t="b">
        <f t="shared" si="4"/>
        <v>0</v>
      </c>
      <c r="L60" s="1">
        <f t="shared" si="5"/>
        <v>1.65</v>
      </c>
      <c r="M60" s="1">
        <f t="shared" si="6"/>
        <v>1.2</v>
      </c>
      <c r="N60" s="292">
        <f t="shared" si="7"/>
        <v>90</v>
      </c>
      <c r="O60" s="1">
        <f t="shared" si="8"/>
        <v>254.826</v>
      </c>
      <c r="P60" s="292">
        <f t="shared" si="9"/>
        <v>450</v>
      </c>
      <c r="Q60" s="1">
        <f t="shared" si="10"/>
        <v>254.826</v>
      </c>
      <c r="R60" s="281"/>
      <c r="S60" s="281"/>
      <c r="T60" s="1">
        <f t="shared" si="11"/>
        <v>0</v>
      </c>
      <c r="V60" s="1" t="s">
        <v>1177</v>
      </c>
      <c r="W60" s="1" t="s">
        <v>2636</v>
      </c>
    </row>
    <row r="61" ht="15.75" customHeight="1">
      <c r="A61" s="291">
        <v>46288.0</v>
      </c>
      <c r="B61" s="1">
        <f t="shared" si="1"/>
        <v>46288</v>
      </c>
      <c r="C61" s="281">
        <v>30.0</v>
      </c>
      <c r="D61" s="281">
        <v>19.0</v>
      </c>
      <c r="E61" s="1">
        <f t="shared" si="2"/>
        <v>1.578947368</v>
      </c>
      <c r="F61" s="281" t="s">
        <v>1238</v>
      </c>
      <c r="G61" s="282">
        <v>0.4002893518518518</v>
      </c>
      <c r="H61" s="282">
        <v>0.4208912037037037</v>
      </c>
      <c r="I61" s="281"/>
      <c r="J61" s="292">
        <f t="shared" si="3"/>
        <v>30</v>
      </c>
      <c r="K61" s="1" t="b">
        <f t="shared" si="4"/>
        <v>0</v>
      </c>
      <c r="L61" s="1">
        <f t="shared" si="5"/>
        <v>1.65</v>
      </c>
      <c r="M61" s="1">
        <f t="shared" si="6"/>
        <v>1.2</v>
      </c>
      <c r="N61" s="292">
        <f t="shared" si="7"/>
        <v>30</v>
      </c>
      <c r="O61" s="1">
        <f t="shared" si="8"/>
        <v>65.34</v>
      </c>
      <c r="P61" s="292">
        <f t="shared" si="9"/>
        <v>150</v>
      </c>
      <c r="Q61" s="1">
        <f t="shared" si="10"/>
        <v>65.34</v>
      </c>
      <c r="R61" s="281"/>
      <c r="S61" s="281"/>
      <c r="T61" s="1">
        <f t="shared" si="11"/>
        <v>0</v>
      </c>
      <c r="V61" s="1" t="s">
        <v>2109</v>
      </c>
      <c r="W61" s="1" t="s">
        <v>2637</v>
      </c>
    </row>
    <row r="62" ht="15.75" customHeight="1">
      <c r="A62" s="291">
        <v>46288.0</v>
      </c>
      <c r="B62" s="1">
        <f t="shared" si="1"/>
        <v>46288</v>
      </c>
      <c r="C62" s="281">
        <v>42.0</v>
      </c>
      <c r="D62" s="281">
        <v>35.0</v>
      </c>
      <c r="E62" s="1">
        <f t="shared" si="2"/>
        <v>1.2</v>
      </c>
      <c r="F62" s="281" t="s">
        <v>1238</v>
      </c>
      <c r="G62" s="282">
        <v>0.4215740740740741</v>
      </c>
      <c r="H62" s="282">
        <v>0.456712962962963</v>
      </c>
      <c r="I62" s="281"/>
      <c r="J62" s="292">
        <f t="shared" si="3"/>
        <v>51</v>
      </c>
      <c r="K62" s="1" t="b">
        <f t="shared" si="4"/>
        <v>0</v>
      </c>
      <c r="L62" s="1">
        <f t="shared" si="5"/>
        <v>1.65</v>
      </c>
      <c r="M62" s="1">
        <f t="shared" si="6"/>
        <v>1.2</v>
      </c>
      <c r="N62" s="292">
        <f t="shared" si="7"/>
        <v>51</v>
      </c>
      <c r="O62" s="1">
        <f t="shared" si="8"/>
        <v>91.476</v>
      </c>
      <c r="P62" s="292">
        <f t="shared" si="9"/>
        <v>255</v>
      </c>
      <c r="Q62" s="1">
        <f t="shared" si="10"/>
        <v>91.476</v>
      </c>
      <c r="R62" s="281"/>
      <c r="S62" s="281"/>
      <c r="T62" s="1">
        <f t="shared" si="11"/>
        <v>0</v>
      </c>
      <c r="V62" s="1" t="s">
        <v>2112</v>
      </c>
      <c r="W62" s="1" t="s">
        <v>2638</v>
      </c>
    </row>
    <row r="63" ht="15.75" customHeight="1">
      <c r="A63" s="291">
        <v>46289.0</v>
      </c>
      <c r="B63" s="1">
        <f t="shared" si="1"/>
        <v>46289</v>
      </c>
      <c r="C63" s="281">
        <v>70.0</v>
      </c>
      <c r="D63" s="281">
        <v>54.0</v>
      </c>
      <c r="E63" s="1">
        <f t="shared" si="2"/>
        <v>1.296296296</v>
      </c>
      <c r="F63" s="281" t="s">
        <v>1238</v>
      </c>
      <c r="G63" s="282">
        <v>0.3102199074074074</v>
      </c>
      <c r="H63" s="282">
        <v>0.3648148148148148</v>
      </c>
      <c r="I63" s="281"/>
      <c r="J63" s="292">
        <f t="shared" si="3"/>
        <v>79</v>
      </c>
      <c r="K63" s="1" t="b">
        <f t="shared" si="4"/>
        <v>0</v>
      </c>
      <c r="L63" s="1">
        <f t="shared" si="5"/>
        <v>1.65</v>
      </c>
      <c r="M63" s="1">
        <f t="shared" si="6"/>
        <v>1.2</v>
      </c>
      <c r="N63" s="292">
        <f t="shared" si="7"/>
        <v>79</v>
      </c>
      <c r="O63" s="1">
        <f t="shared" si="8"/>
        <v>152.46</v>
      </c>
      <c r="P63" s="292">
        <f t="shared" si="9"/>
        <v>395</v>
      </c>
      <c r="Q63" s="1">
        <f t="shared" si="10"/>
        <v>152.46</v>
      </c>
      <c r="R63" s="281">
        <v>1.0</v>
      </c>
      <c r="S63" s="281" t="s">
        <v>2639</v>
      </c>
      <c r="T63" s="1">
        <f t="shared" si="11"/>
        <v>1</v>
      </c>
      <c r="V63" s="1" t="s">
        <v>1042</v>
      </c>
      <c r="W63" s="1" t="s">
        <v>2640</v>
      </c>
    </row>
    <row r="64" ht="15.75" customHeight="1">
      <c r="A64" s="291">
        <v>46289.0</v>
      </c>
      <c r="B64" s="1">
        <f t="shared" si="1"/>
        <v>46289</v>
      </c>
      <c r="C64" s="281">
        <v>101.0</v>
      </c>
      <c r="D64" s="281">
        <v>69.0</v>
      </c>
      <c r="E64" s="1">
        <f t="shared" si="2"/>
        <v>1.463768116</v>
      </c>
      <c r="F64" s="281" t="s">
        <v>1238</v>
      </c>
      <c r="G64" s="282">
        <v>0.3648958333333333</v>
      </c>
      <c r="H64" s="282">
        <v>0.41858796296296297</v>
      </c>
      <c r="I64" s="281"/>
      <c r="J64" s="292">
        <f t="shared" si="3"/>
        <v>77</v>
      </c>
      <c r="K64" s="1" t="b">
        <f t="shared" si="4"/>
        <v>0</v>
      </c>
      <c r="L64" s="1">
        <f t="shared" si="5"/>
        <v>1.65</v>
      </c>
      <c r="M64" s="1">
        <f t="shared" si="6"/>
        <v>1.2</v>
      </c>
      <c r="N64" s="292">
        <f t="shared" si="7"/>
        <v>77</v>
      </c>
      <c r="O64" s="1">
        <f t="shared" si="8"/>
        <v>219.978</v>
      </c>
      <c r="P64" s="292">
        <f t="shared" si="9"/>
        <v>385</v>
      </c>
      <c r="Q64" s="1">
        <f t="shared" si="10"/>
        <v>219.978</v>
      </c>
      <c r="R64" s="281"/>
      <c r="S64" s="281"/>
      <c r="T64" s="1">
        <f t="shared" si="11"/>
        <v>0</v>
      </c>
      <c r="V64" s="1" t="s">
        <v>911</v>
      </c>
      <c r="W64" s="1" t="s">
        <v>2641</v>
      </c>
    </row>
    <row r="65" ht="15.75" customHeight="1">
      <c r="A65" s="291">
        <v>46290.0</v>
      </c>
      <c r="B65" s="1">
        <f t="shared" si="1"/>
        <v>46290</v>
      </c>
      <c r="C65" s="281">
        <v>70.0</v>
      </c>
      <c r="D65" s="281">
        <v>46.0</v>
      </c>
      <c r="E65" s="1">
        <f t="shared" si="2"/>
        <v>1.52173913</v>
      </c>
      <c r="F65" s="281" t="s">
        <v>1238</v>
      </c>
      <c r="G65" s="282">
        <v>0.3013888888888889</v>
      </c>
      <c r="H65" s="282">
        <v>0.34444444444444444</v>
      </c>
      <c r="I65" s="281"/>
      <c r="J65" s="292">
        <f t="shared" si="3"/>
        <v>62</v>
      </c>
      <c r="K65" s="1" t="b">
        <f t="shared" si="4"/>
        <v>0</v>
      </c>
      <c r="L65" s="1">
        <f t="shared" si="5"/>
        <v>1.65</v>
      </c>
      <c r="M65" s="1">
        <f t="shared" si="6"/>
        <v>1.2</v>
      </c>
      <c r="N65" s="292">
        <f t="shared" si="7"/>
        <v>62</v>
      </c>
      <c r="O65" s="1">
        <f t="shared" si="8"/>
        <v>152.46</v>
      </c>
      <c r="P65" s="292">
        <f t="shared" si="9"/>
        <v>310</v>
      </c>
      <c r="Q65" s="1">
        <f t="shared" si="10"/>
        <v>152.46</v>
      </c>
      <c r="R65" s="281"/>
      <c r="S65" s="281"/>
      <c r="T65" s="1">
        <f t="shared" si="11"/>
        <v>1</v>
      </c>
      <c r="V65" s="1" t="s">
        <v>1196</v>
      </c>
      <c r="W65" s="1" t="s">
        <v>2642</v>
      </c>
    </row>
    <row r="66" ht="15.75" customHeight="1">
      <c r="A66" s="291">
        <v>46290.0</v>
      </c>
      <c r="B66" s="1">
        <f t="shared" si="1"/>
        <v>46290</v>
      </c>
      <c r="C66" s="281">
        <v>36.0</v>
      </c>
      <c r="D66" s="281">
        <v>24.0</v>
      </c>
      <c r="E66" s="1">
        <f t="shared" si="2"/>
        <v>1.5</v>
      </c>
      <c r="F66" s="281" t="s">
        <v>1238</v>
      </c>
      <c r="G66" s="282">
        <v>0.34444444444444444</v>
      </c>
      <c r="H66" s="282">
        <v>0.3625</v>
      </c>
      <c r="I66" s="281"/>
      <c r="J66" s="292">
        <f t="shared" si="3"/>
        <v>26</v>
      </c>
      <c r="K66" s="1" t="b">
        <f t="shared" si="4"/>
        <v>0</v>
      </c>
      <c r="L66" s="1">
        <f t="shared" si="5"/>
        <v>1.65</v>
      </c>
      <c r="M66" s="1">
        <f t="shared" si="6"/>
        <v>1.2</v>
      </c>
      <c r="N66" s="292">
        <f t="shared" si="7"/>
        <v>26</v>
      </c>
      <c r="O66" s="1">
        <f t="shared" si="8"/>
        <v>78.408</v>
      </c>
      <c r="P66" s="292">
        <f t="shared" si="9"/>
        <v>130</v>
      </c>
      <c r="Q66" s="1">
        <f t="shared" si="10"/>
        <v>78.408</v>
      </c>
      <c r="R66" s="281"/>
      <c r="S66" s="281"/>
      <c r="T66" s="1">
        <f t="shared" si="11"/>
        <v>0</v>
      </c>
      <c r="V66" s="1" t="s">
        <v>919</v>
      </c>
      <c r="W66" s="1" t="s">
        <v>2643</v>
      </c>
    </row>
    <row r="67" ht="15.75" customHeight="1">
      <c r="A67" s="291">
        <v>46290.0</v>
      </c>
      <c r="B67" s="1">
        <f t="shared" si="1"/>
        <v>46290</v>
      </c>
      <c r="C67" s="281">
        <v>73.0</v>
      </c>
      <c r="D67" s="281">
        <v>34.0</v>
      </c>
      <c r="E67" s="1">
        <f t="shared" si="2"/>
        <v>2.147058824</v>
      </c>
      <c r="F67" s="281" t="s">
        <v>1238</v>
      </c>
      <c r="G67" s="282">
        <v>0.3625</v>
      </c>
      <c r="H67" s="282">
        <v>0.39375</v>
      </c>
      <c r="I67" s="281"/>
      <c r="J67" s="292">
        <f t="shared" si="3"/>
        <v>45</v>
      </c>
      <c r="K67" s="1" t="b">
        <f t="shared" si="4"/>
        <v>0</v>
      </c>
      <c r="L67" s="1">
        <f t="shared" si="5"/>
        <v>1.25</v>
      </c>
      <c r="M67" s="1">
        <f t="shared" si="6"/>
        <v>1.2</v>
      </c>
      <c r="N67" s="292">
        <f t="shared" si="7"/>
        <v>45</v>
      </c>
      <c r="O67" s="1">
        <f t="shared" si="8"/>
        <v>120.45</v>
      </c>
      <c r="P67" s="292">
        <f t="shared" si="9"/>
        <v>225</v>
      </c>
      <c r="Q67" s="1">
        <f t="shared" si="10"/>
        <v>120.45</v>
      </c>
      <c r="R67" s="281"/>
      <c r="S67" s="281"/>
      <c r="T67" s="1">
        <f t="shared" si="11"/>
        <v>0</v>
      </c>
      <c r="V67" s="1" t="s">
        <v>1048</v>
      </c>
      <c r="W67" s="1" t="s">
        <v>2644</v>
      </c>
    </row>
    <row r="68" ht="15.75" customHeight="1">
      <c r="A68" s="291">
        <v>46293.0</v>
      </c>
      <c r="B68" s="1">
        <f t="shared" si="1"/>
        <v>46293</v>
      </c>
      <c r="C68" s="281">
        <v>36.0</v>
      </c>
      <c r="D68" s="281">
        <v>28.0</v>
      </c>
      <c r="E68" s="1">
        <f t="shared" si="2"/>
        <v>1.285714286</v>
      </c>
      <c r="F68" s="281" t="s">
        <v>1238</v>
      </c>
      <c r="G68" s="299">
        <v>0.3041203703703704</v>
      </c>
      <c r="H68" s="299">
        <v>0.33024305555555555</v>
      </c>
      <c r="I68" s="281"/>
      <c r="J68" s="300">
        <f t="shared" si="3"/>
        <v>38</v>
      </c>
      <c r="K68" s="1" t="b">
        <f t="shared" si="4"/>
        <v>0</v>
      </c>
      <c r="L68" s="1">
        <f t="shared" si="5"/>
        <v>1.65</v>
      </c>
      <c r="M68" s="1">
        <f t="shared" si="6"/>
        <v>1.2</v>
      </c>
      <c r="N68" s="300">
        <f t="shared" si="7"/>
        <v>38</v>
      </c>
      <c r="O68" s="1">
        <f t="shared" si="8"/>
        <v>78.408</v>
      </c>
      <c r="P68" s="300">
        <f t="shared" si="9"/>
        <v>190</v>
      </c>
      <c r="Q68" s="1">
        <f t="shared" si="10"/>
        <v>78.408</v>
      </c>
      <c r="R68" s="281"/>
      <c r="S68" s="281"/>
      <c r="T68" s="1">
        <f t="shared" si="11"/>
        <v>1</v>
      </c>
      <c r="V68" s="1" t="s">
        <v>1200</v>
      </c>
      <c r="W68" s="1" t="s">
        <v>2645</v>
      </c>
    </row>
    <row r="69" ht="15.75" customHeight="1">
      <c r="A69" s="291">
        <v>46293.0</v>
      </c>
      <c r="B69" s="1">
        <f t="shared" si="1"/>
        <v>46293</v>
      </c>
      <c r="C69" s="281">
        <v>47.0</v>
      </c>
      <c r="D69" s="281">
        <v>32.0</v>
      </c>
      <c r="E69" s="1">
        <f t="shared" si="2"/>
        <v>1.46875</v>
      </c>
      <c r="F69" s="281" t="s">
        <v>1238</v>
      </c>
      <c r="G69" s="299">
        <v>0.3304976851851852</v>
      </c>
      <c r="H69" s="299">
        <v>0.3561111111111111</v>
      </c>
      <c r="I69" s="281"/>
      <c r="J69" s="300">
        <f t="shared" si="3"/>
        <v>37</v>
      </c>
      <c r="K69" s="1" t="b">
        <f t="shared" si="4"/>
        <v>0</v>
      </c>
      <c r="L69" s="1">
        <f t="shared" si="5"/>
        <v>1.65</v>
      </c>
      <c r="M69" s="1">
        <f t="shared" si="6"/>
        <v>1.2</v>
      </c>
      <c r="N69" s="300">
        <f t="shared" si="7"/>
        <v>37</v>
      </c>
      <c r="O69" s="1">
        <f t="shared" si="8"/>
        <v>102.366</v>
      </c>
      <c r="P69" s="300">
        <f t="shared" si="9"/>
        <v>185</v>
      </c>
      <c r="Q69" s="1">
        <f t="shared" si="10"/>
        <v>102.366</v>
      </c>
      <c r="R69" s="281"/>
      <c r="S69" s="281"/>
      <c r="T69" s="1">
        <f t="shared" si="11"/>
        <v>0</v>
      </c>
      <c r="V69" s="1" t="s">
        <v>931</v>
      </c>
      <c r="W69" s="1" t="s">
        <v>2646</v>
      </c>
    </row>
    <row r="70" ht="15.75" customHeight="1">
      <c r="A70" s="291">
        <v>46293.0</v>
      </c>
      <c r="B70" s="1">
        <f t="shared" si="1"/>
        <v>46293</v>
      </c>
      <c r="C70" s="281">
        <v>106.0</v>
      </c>
      <c r="D70" s="281">
        <v>72.0</v>
      </c>
      <c r="E70" s="1">
        <f t="shared" si="2"/>
        <v>1.472222222</v>
      </c>
      <c r="F70" s="281" t="s">
        <v>1238</v>
      </c>
      <c r="G70" s="299">
        <v>0.3944675925925926</v>
      </c>
      <c r="H70" s="299">
        <v>0.44738425925925923</v>
      </c>
      <c r="I70" s="281"/>
      <c r="J70" s="300">
        <f t="shared" si="3"/>
        <v>76</v>
      </c>
      <c r="K70" s="1" t="b">
        <f t="shared" si="4"/>
        <v>0</v>
      </c>
      <c r="L70" s="1">
        <f t="shared" si="5"/>
        <v>1.65</v>
      </c>
      <c r="M70" s="1">
        <f t="shared" si="6"/>
        <v>1.2</v>
      </c>
      <c r="N70" s="300">
        <f t="shared" si="7"/>
        <v>76</v>
      </c>
      <c r="O70" s="1">
        <f t="shared" si="8"/>
        <v>230.868</v>
      </c>
      <c r="P70" s="300">
        <f t="shared" si="9"/>
        <v>380</v>
      </c>
      <c r="Q70" s="1">
        <f t="shared" si="10"/>
        <v>230.868</v>
      </c>
      <c r="R70" s="281"/>
      <c r="S70" s="281"/>
      <c r="T70" s="1">
        <f t="shared" si="11"/>
        <v>0</v>
      </c>
      <c r="V70" s="1" t="s">
        <v>934</v>
      </c>
      <c r="W70" s="1" t="s">
        <v>2647</v>
      </c>
    </row>
    <row r="71" ht="15.75" customHeight="1">
      <c r="A71" s="291">
        <v>46293.0</v>
      </c>
      <c r="B71" s="1">
        <f t="shared" si="1"/>
        <v>46293</v>
      </c>
      <c r="C71" s="281">
        <v>58.0</v>
      </c>
      <c r="D71" s="281">
        <v>39.0</v>
      </c>
      <c r="E71" s="1">
        <f t="shared" si="2"/>
        <v>1.487179487</v>
      </c>
      <c r="F71" s="281" t="s">
        <v>1238</v>
      </c>
      <c r="G71" s="299">
        <v>0.35628472222222224</v>
      </c>
      <c r="H71" s="299">
        <v>0.38688657407407406</v>
      </c>
      <c r="I71" s="281"/>
      <c r="J71" s="300">
        <f t="shared" si="3"/>
        <v>44</v>
      </c>
      <c r="K71" s="1" t="b">
        <f t="shared" si="4"/>
        <v>0</v>
      </c>
      <c r="L71" s="1">
        <f t="shared" si="5"/>
        <v>1.65</v>
      </c>
      <c r="M71" s="1">
        <f t="shared" si="6"/>
        <v>1.2</v>
      </c>
      <c r="N71" s="300">
        <f t="shared" si="7"/>
        <v>44</v>
      </c>
      <c r="O71" s="1">
        <f t="shared" si="8"/>
        <v>126.324</v>
      </c>
      <c r="P71" s="300">
        <f t="shared" si="9"/>
        <v>220</v>
      </c>
      <c r="Q71" s="1">
        <f t="shared" si="10"/>
        <v>126.324</v>
      </c>
      <c r="R71" s="281"/>
      <c r="S71" s="281"/>
      <c r="T71" s="1">
        <f t="shared" si="11"/>
        <v>0</v>
      </c>
      <c r="V71" s="1" t="s">
        <v>936</v>
      </c>
      <c r="W71" s="1" t="s">
        <v>2648</v>
      </c>
    </row>
    <row r="72" ht="15.75" customHeight="1">
      <c r="A72" s="291">
        <v>46294.0</v>
      </c>
      <c r="B72" s="1">
        <f t="shared" si="1"/>
        <v>46294</v>
      </c>
      <c r="C72" s="281">
        <v>38.0</v>
      </c>
      <c r="D72" s="281">
        <v>36.0</v>
      </c>
      <c r="E72" s="1">
        <f t="shared" si="2"/>
        <v>1.055555556</v>
      </c>
      <c r="F72" s="281" t="s">
        <v>1238</v>
      </c>
      <c r="G72" s="299">
        <v>0.3039236111111111</v>
      </c>
      <c r="H72" s="299">
        <v>0.33350694444444445</v>
      </c>
      <c r="I72" s="281"/>
      <c r="J72" s="300">
        <f t="shared" si="3"/>
        <v>43</v>
      </c>
      <c r="K72" s="1" t="b">
        <f t="shared" si="4"/>
        <v>0</v>
      </c>
      <c r="L72" s="1">
        <f t="shared" si="5"/>
        <v>1.65</v>
      </c>
      <c r="M72" s="1">
        <f t="shared" si="6"/>
        <v>1.2</v>
      </c>
      <c r="N72" s="300">
        <f t="shared" si="7"/>
        <v>43</v>
      </c>
      <c r="O72" s="1">
        <f t="shared" si="8"/>
        <v>82.764</v>
      </c>
      <c r="P72" s="300">
        <f t="shared" si="9"/>
        <v>215</v>
      </c>
      <c r="Q72" s="1">
        <f t="shared" si="10"/>
        <v>82.764</v>
      </c>
      <c r="R72" s="281">
        <v>3.0</v>
      </c>
      <c r="S72" s="281" t="s">
        <v>2649</v>
      </c>
      <c r="T72" s="1">
        <f t="shared" si="11"/>
        <v>1</v>
      </c>
      <c r="V72" s="1" t="s">
        <v>1364</v>
      </c>
      <c r="W72" s="1" t="s">
        <v>2650</v>
      </c>
    </row>
    <row r="73" ht="15.75" customHeight="1">
      <c r="A73" s="291">
        <v>46294.0</v>
      </c>
      <c r="B73" s="1">
        <f t="shared" si="1"/>
        <v>46294</v>
      </c>
      <c r="C73" s="281">
        <v>90.0</v>
      </c>
      <c r="D73" s="281">
        <v>45.0</v>
      </c>
      <c r="E73" s="1">
        <f t="shared" si="2"/>
        <v>2</v>
      </c>
      <c r="F73" s="281" t="s">
        <v>1238</v>
      </c>
      <c r="G73" s="299">
        <v>0.33372685185185186</v>
      </c>
      <c r="H73" s="299">
        <v>0.3710300925925926</v>
      </c>
      <c r="I73" s="281"/>
      <c r="J73" s="300">
        <f t="shared" si="3"/>
        <v>54</v>
      </c>
      <c r="K73" s="1" t="b">
        <f t="shared" si="4"/>
        <v>0</v>
      </c>
      <c r="L73" s="1">
        <f t="shared" si="5"/>
        <v>1.25</v>
      </c>
      <c r="M73" s="1">
        <f t="shared" si="6"/>
        <v>1.2</v>
      </c>
      <c r="N73" s="300">
        <f t="shared" si="7"/>
        <v>54</v>
      </c>
      <c r="O73" s="1">
        <f t="shared" si="8"/>
        <v>148.5</v>
      </c>
      <c r="P73" s="300">
        <f t="shared" si="9"/>
        <v>270</v>
      </c>
      <c r="Q73" s="1">
        <f t="shared" si="10"/>
        <v>148.5</v>
      </c>
      <c r="R73" s="281"/>
      <c r="S73" s="281"/>
      <c r="T73" s="1">
        <f t="shared" si="11"/>
        <v>0</v>
      </c>
      <c r="V73" s="1" t="s">
        <v>938</v>
      </c>
      <c r="W73" s="1" t="s">
        <v>2651</v>
      </c>
    </row>
    <row r="74" ht="15.75" customHeight="1">
      <c r="A74" s="291">
        <v>46294.0</v>
      </c>
      <c r="B74" s="1">
        <f t="shared" si="1"/>
        <v>46294</v>
      </c>
      <c r="C74" s="281">
        <v>68.0</v>
      </c>
      <c r="D74" s="281">
        <v>46.0</v>
      </c>
      <c r="E74" s="1">
        <f t="shared" si="2"/>
        <v>1.47826087</v>
      </c>
      <c r="F74" s="281" t="s">
        <v>1238</v>
      </c>
      <c r="G74" s="299">
        <v>0.3867476851851852</v>
      </c>
      <c r="H74" s="299">
        <v>0.4255324074074074</v>
      </c>
      <c r="I74" s="281"/>
      <c r="J74" s="300">
        <f t="shared" si="3"/>
        <v>56</v>
      </c>
      <c r="K74" s="1" t="b">
        <f t="shared" si="4"/>
        <v>0</v>
      </c>
      <c r="L74" s="1">
        <f t="shared" si="5"/>
        <v>1.65</v>
      </c>
      <c r="M74" s="1">
        <f t="shared" si="6"/>
        <v>1.2</v>
      </c>
      <c r="N74" s="300">
        <f t="shared" si="7"/>
        <v>56</v>
      </c>
      <c r="O74" s="1">
        <f t="shared" si="8"/>
        <v>148.104</v>
      </c>
      <c r="P74" s="300">
        <f t="shared" si="9"/>
        <v>280</v>
      </c>
      <c r="Q74" s="1">
        <f t="shared" si="10"/>
        <v>148.104</v>
      </c>
      <c r="R74" s="281"/>
      <c r="S74" s="281"/>
      <c r="T74" s="1">
        <f t="shared" si="11"/>
        <v>0</v>
      </c>
      <c r="V74" s="1" t="s">
        <v>940</v>
      </c>
      <c r="W74" s="1" t="s">
        <v>2652</v>
      </c>
    </row>
    <row r="75" ht="15.75" customHeight="1">
      <c r="A75" s="291">
        <v>46294.0</v>
      </c>
      <c r="B75" s="1">
        <f t="shared" si="1"/>
        <v>46294</v>
      </c>
      <c r="C75" s="281">
        <v>25.0</v>
      </c>
      <c r="D75" s="281">
        <v>17.0</v>
      </c>
      <c r="E75" s="1">
        <f t="shared" si="2"/>
        <v>1.470588235</v>
      </c>
      <c r="F75" s="281" t="s">
        <v>1238</v>
      </c>
      <c r="G75" s="299">
        <v>0.3711574074074074</v>
      </c>
      <c r="H75" s="299">
        <v>0.386712962962963</v>
      </c>
      <c r="I75" s="281"/>
      <c r="J75" s="300">
        <f t="shared" si="3"/>
        <v>22</v>
      </c>
      <c r="K75" s="1" t="b">
        <f t="shared" si="4"/>
        <v>1</v>
      </c>
      <c r="L75" s="1">
        <f t="shared" si="5"/>
        <v>1</v>
      </c>
      <c r="M75" s="1">
        <f t="shared" si="6"/>
        <v>1.2</v>
      </c>
      <c r="N75" s="300">
        <f t="shared" si="7"/>
        <v>22</v>
      </c>
      <c r="O75" s="1">
        <f t="shared" si="8"/>
        <v>33</v>
      </c>
      <c r="P75" s="300">
        <f t="shared" si="9"/>
        <v>110</v>
      </c>
      <c r="Q75" s="1">
        <f t="shared" si="10"/>
        <v>33</v>
      </c>
      <c r="R75" s="281"/>
      <c r="S75" s="281"/>
      <c r="T75" s="1">
        <f t="shared" si="11"/>
        <v>0</v>
      </c>
      <c r="V75" s="1" t="s">
        <v>942</v>
      </c>
      <c r="W75" s="1" t="s">
        <v>2653</v>
      </c>
    </row>
    <row r="76" ht="15.75" customHeight="1">
      <c r="A76" s="291">
        <v>46295.0</v>
      </c>
      <c r="B76" s="1">
        <f t="shared" si="1"/>
        <v>46295</v>
      </c>
      <c r="C76" s="281">
        <v>25.0</v>
      </c>
      <c r="D76" s="281">
        <v>23.0</v>
      </c>
      <c r="E76" s="1">
        <f t="shared" si="2"/>
        <v>1.086956522</v>
      </c>
      <c r="F76" s="281" t="s">
        <v>1238</v>
      </c>
      <c r="G76" s="299">
        <v>0.31146990740740743</v>
      </c>
      <c r="H76" s="299">
        <v>0.33318287037037037</v>
      </c>
      <c r="I76" s="281"/>
      <c r="J76" s="300">
        <f t="shared" si="3"/>
        <v>31</v>
      </c>
      <c r="K76" s="1" t="b">
        <f t="shared" si="4"/>
        <v>1</v>
      </c>
      <c r="L76" s="1">
        <f t="shared" si="5"/>
        <v>1</v>
      </c>
      <c r="M76" s="1">
        <f t="shared" si="6"/>
        <v>1.2</v>
      </c>
      <c r="N76" s="300">
        <f t="shared" si="7"/>
        <v>31</v>
      </c>
      <c r="O76" s="1">
        <f t="shared" si="8"/>
        <v>33</v>
      </c>
      <c r="P76" s="300">
        <f t="shared" si="9"/>
        <v>155</v>
      </c>
      <c r="Q76" s="1">
        <f t="shared" si="10"/>
        <v>33</v>
      </c>
      <c r="R76" s="281"/>
      <c r="S76" s="281"/>
      <c r="T76" s="1">
        <f t="shared" si="11"/>
        <v>1</v>
      </c>
      <c r="V76" s="1" t="s">
        <v>1210</v>
      </c>
      <c r="W76" s="1" t="s">
        <v>2654</v>
      </c>
    </row>
    <row r="77" ht="15.75" customHeight="1">
      <c r="A77" s="291">
        <v>46295.0</v>
      </c>
      <c r="B77" s="1">
        <f t="shared" si="1"/>
        <v>46295</v>
      </c>
      <c r="C77" s="281">
        <v>88.0</v>
      </c>
      <c r="D77" s="281">
        <v>61.0</v>
      </c>
      <c r="E77" s="1">
        <f t="shared" si="2"/>
        <v>1.442622951</v>
      </c>
      <c r="F77" s="281" t="s">
        <v>1238</v>
      </c>
      <c r="G77" s="299">
        <v>0.33327546296296295</v>
      </c>
      <c r="H77" s="299">
        <v>0.3944328703703704</v>
      </c>
      <c r="I77" s="281"/>
      <c r="J77" s="300">
        <f t="shared" si="3"/>
        <v>88</v>
      </c>
      <c r="K77" s="1" t="b">
        <f t="shared" si="4"/>
        <v>0</v>
      </c>
      <c r="L77" s="1">
        <f t="shared" si="5"/>
        <v>1.65</v>
      </c>
      <c r="M77" s="1">
        <f t="shared" si="6"/>
        <v>1.2</v>
      </c>
      <c r="N77" s="300">
        <f t="shared" si="7"/>
        <v>88</v>
      </c>
      <c r="O77" s="1">
        <f t="shared" si="8"/>
        <v>191.664</v>
      </c>
      <c r="P77" s="300">
        <f t="shared" si="9"/>
        <v>440</v>
      </c>
      <c r="Q77" s="1">
        <f t="shared" si="10"/>
        <v>191.664</v>
      </c>
      <c r="R77" s="281"/>
      <c r="S77" s="281"/>
      <c r="T77" s="1">
        <f t="shared" si="11"/>
        <v>0</v>
      </c>
      <c r="V77" s="1" t="s">
        <v>947</v>
      </c>
      <c r="W77" s="1" t="s">
        <v>2655</v>
      </c>
    </row>
    <row r="78" ht="15.75" customHeight="1">
      <c r="A78" s="291">
        <v>46295.0</v>
      </c>
      <c r="B78" s="1">
        <f t="shared" si="1"/>
        <v>46295</v>
      </c>
      <c r="C78" s="281">
        <v>26.0</v>
      </c>
      <c r="D78" s="281">
        <v>13.0</v>
      </c>
      <c r="E78" s="1">
        <f t="shared" si="2"/>
        <v>2</v>
      </c>
      <c r="F78" s="281" t="s">
        <v>1238</v>
      </c>
      <c r="G78" s="299">
        <v>0.303125</v>
      </c>
      <c r="H78" s="299">
        <v>0.410162037037037</v>
      </c>
      <c r="I78" s="281"/>
      <c r="J78" s="300">
        <f t="shared" si="3"/>
        <v>154</v>
      </c>
      <c r="K78" s="1" t="b">
        <f t="shared" si="4"/>
        <v>1</v>
      </c>
      <c r="L78" s="1">
        <f t="shared" si="5"/>
        <v>1</v>
      </c>
      <c r="M78" s="1">
        <f t="shared" si="6"/>
        <v>1.2</v>
      </c>
      <c r="N78" s="300">
        <f t="shared" si="7"/>
        <v>154</v>
      </c>
      <c r="O78" s="1">
        <f t="shared" si="8"/>
        <v>34.32</v>
      </c>
      <c r="P78" s="300">
        <f t="shared" si="9"/>
        <v>770</v>
      </c>
      <c r="Q78" s="1">
        <f t="shared" si="10"/>
        <v>34.32</v>
      </c>
      <c r="R78" s="281"/>
      <c r="S78" s="281"/>
      <c r="T78" s="1">
        <f t="shared" si="11"/>
        <v>0</v>
      </c>
      <c r="V78" s="1" t="s">
        <v>2134</v>
      </c>
      <c r="W78" s="1" t="s">
        <v>2656</v>
      </c>
    </row>
    <row r="79" ht="15.75" customHeight="1">
      <c r="A79" s="291">
        <v>46295.0</v>
      </c>
      <c r="B79" s="1">
        <f t="shared" si="1"/>
        <v>46295</v>
      </c>
      <c r="C79" s="281">
        <v>53.0</v>
      </c>
      <c r="D79" s="281">
        <v>39.0</v>
      </c>
      <c r="E79" s="1">
        <f t="shared" si="2"/>
        <v>1.358974359</v>
      </c>
      <c r="F79" s="281" t="s">
        <v>1238</v>
      </c>
      <c r="G79" s="299">
        <v>0.41019675925925925</v>
      </c>
      <c r="H79" s="299">
        <v>0.44026620370370373</v>
      </c>
      <c r="I79" s="281"/>
      <c r="J79" s="300">
        <f t="shared" si="3"/>
        <v>43</v>
      </c>
      <c r="K79" s="1" t="b">
        <f t="shared" si="4"/>
        <v>0</v>
      </c>
      <c r="L79" s="1">
        <f t="shared" si="5"/>
        <v>1.65</v>
      </c>
      <c r="M79" s="1">
        <f t="shared" si="6"/>
        <v>1.2</v>
      </c>
      <c r="N79" s="300">
        <f t="shared" si="7"/>
        <v>43</v>
      </c>
      <c r="O79" s="1">
        <f t="shared" si="8"/>
        <v>115.434</v>
      </c>
      <c r="P79" s="300">
        <f t="shared" si="9"/>
        <v>215</v>
      </c>
      <c r="Q79" s="1">
        <f t="shared" si="10"/>
        <v>115.434</v>
      </c>
      <c r="R79" s="281"/>
      <c r="S79" s="281"/>
      <c r="T79" s="1">
        <f t="shared" si="11"/>
        <v>0</v>
      </c>
      <c r="V79" s="1" t="s">
        <v>949</v>
      </c>
      <c r="W79" s="1" t="s">
        <v>2657</v>
      </c>
    </row>
    <row r="80" ht="15.75" customHeight="1">
      <c r="A80" s="291">
        <v>46295.0</v>
      </c>
      <c r="B80" s="1">
        <f t="shared" si="1"/>
        <v>46295</v>
      </c>
      <c r="C80" s="281">
        <v>43.0</v>
      </c>
      <c r="D80" s="281">
        <v>30.0</v>
      </c>
      <c r="E80" s="1">
        <f t="shared" si="2"/>
        <v>1.433333333</v>
      </c>
      <c r="F80" s="281" t="s">
        <v>1238</v>
      </c>
      <c r="G80" s="299">
        <v>0.4403009259259259</v>
      </c>
      <c r="H80" s="299">
        <v>0.4704513888888889</v>
      </c>
      <c r="I80" s="281"/>
      <c r="J80" s="300">
        <f t="shared" si="3"/>
        <v>43</v>
      </c>
      <c r="K80" s="1" t="b">
        <f t="shared" si="4"/>
        <v>0</v>
      </c>
      <c r="L80" s="1">
        <f t="shared" si="5"/>
        <v>1.65</v>
      </c>
      <c r="M80" s="1">
        <f t="shared" si="6"/>
        <v>1.2</v>
      </c>
      <c r="N80" s="300">
        <f t="shared" si="7"/>
        <v>43</v>
      </c>
      <c r="O80" s="1">
        <f t="shared" si="8"/>
        <v>93.654</v>
      </c>
      <c r="P80" s="300">
        <f t="shared" si="9"/>
        <v>215</v>
      </c>
      <c r="Q80" s="1">
        <f t="shared" si="10"/>
        <v>93.654</v>
      </c>
      <c r="R80" s="281"/>
      <c r="S80" s="281"/>
      <c r="T80" s="1">
        <f t="shared" si="11"/>
        <v>0</v>
      </c>
      <c r="V80" s="1" t="s">
        <v>1001</v>
      </c>
      <c r="W80" s="1" t="s">
        <v>2658</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c r="A177" s="281"/>
      <c r="B177" s="1" t="str">
        <f t="shared" si="1"/>
        <v/>
      </c>
      <c r="C177" s="281"/>
      <c r="D177" s="281"/>
      <c r="E177" s="1" t="str">
        <f t="shared" si="2"/>
        <v/>
      </c>
      <c r="F177" s="281"/>
      <c r="G177" s="281"/>
      <c r="H177" s="281"/>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1"/>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7">
      <formula1>"FL,Reach,OP,Swing"</formula1>
    </dataValidation>
  </dataValidations>
  <printOptions/>
  <pageMargins bottom="1.0" footer="0.0" header="0.0" left="0.75" right="0.75" top="1.0"/>
  <pageSetup paperSize="9" orientation="portrait"/>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15" width="9.29"/>
    <col customWidth="1" min="16" max="26" width="8.43"/>
  </cols>
  <sheetData>
    <row r="1">
      <c r="A1" s="1" t="s">
        <v>603</v>
      </c>
      <c r="B1" s="1" t="s">
        <v>649</v>
      </c>
      <c r="J1" s="1" t="s">
        <v>575</v>
      </c>
      <c r="K1" s="1">
        <f>Params!B8</f>
        <v>1.1</v>
      </c>
    </row>
    <row r="4">
      <c r="A4" s="279" t="s">
        <v>796</v>
      </c>
      <c r="B4" s="279" t="s">
        <v>740</v>
      </c>
      <c r="C4" s="279" t="s">
        <v>745</v>
      </c>
      <c r="D4" s="279" t="s">
        <v>776</v>
      </c>
      <c r="E4" s="279" t="s">
        <v>797</v>
      </c>
      <c r="F4" s="279" t="s">
        <v>746</v>
      </c>
    </row>
    <row r="5">
      <c r="A5" s="1">
        <f>SUM(K8:K174)</f>
        <v>1344.15</v>
      </c>
      <c r="B5" s="268">
        <v>2335.0</v>
      </c>
      <c r="C5" s="268">
        <v>37.99</v>
      </c>
      <c r="D5" s="1">
        <f>SUM(L8:L174)</f>
        <v>0</v>
      </c>
      <c r="E5" s="1">
        <f>SUM(E8:E174)</f>
        <v>246</v>
      </c>
      <c r="F5" s="1">
        <f>SUM(N8:N174)</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4" si="1">IF(A8="","",INT(A8))</f>
        <v>46266</v>
      </c>
      <c r="C8" s="281" t="s">
        <v>841</v>
      </c>
      <c r="D8" s="281" t="s">
        <v>1676</v>
      </c>
      <c r="E8" s="281">
        <v>1.0</v>
      </c>
      <c r="F8" s="281">
        <v>13.0</v>
      </c>
      <c r="G8" s="281">
        <f t="shared" ref="G8:G174" si="2">HOUR(O8)*60+MINUTE(O8)</f>
        <v>21</v>
      </c>
      <c r="H8" s="1">
        <f t="shared" ref="H8:H174" si="3">IF(N(F8)=0,"",E8/F8)</f>
        <v>0.07692307692</v>
      </c>
      <c r="I8" s="1">
        <f t="shared" ref="I8:I174" si="4">IF(H8="","",LOOKUP(H8,{0,0.05,0.1,0.15,0.2},{0.85,0.95,1,1.05,1.1}))</f>
        <v>0.95</v>
      </c>
      <c r="J8" s="1">
        <f t="shared" ref="J8:J174" si="5">IF(C8="","",IF(C8="container",1,IF(OR(C8="moving list",C8="consolidation bulk"),1.3,IF(C8="consolidation mix",1.4,1))))</f>
        <v>1</v>
      </c>
      <c r="K8" s="1">
        <f t="shared" ref="K8:K174" si="6">IF(N(F8)=0,0,F8*IF(N(I8)=0,1,I8)*IF(N(J8)=0,1,J8))</f>
        <v>12.35</v>
      </c>
      <c r="L8" s="281"/>
      <c r="M8" s="281"/>
      <c r="N8" s="1">
        <f>IF(B8="",0,IF(AND(COUNTIF($B$8:B8,B8)=1,COUNTIF('Picking - Lucas'!$B$8:$B$177,B8)=0),1,0))</f>
        <v>0</v>
      </c>
      <c r="O8" s="196">
        <v>0.015023148148148148</v>
      </c>
    </row>
    <row r="9">
      <c r="A9" s="291">
        <v>46266.0</v>
      </c>
      <c r="B9" s="1">
        <f t="shared" si="1"/>
        <v>46266</v>
      </c>
      <c r="C9" s="281" t="s">
        <v>841</v>
      </c>
      <c r="D9" s="281" t="s">
        <v>2659</v>
      </c>
      <c r="E9" s="281">
        <v>2.0</v>
      </c>
      <c r="F9" s="281">
        <v>33.0</v>
      </c>
      <c r="G9" s="281">
        <f t="shared" si="2"/>
        <v>38</v>
      </c>
      <c r="H9" s="1">
        <f t="shared" si="3"/>
        <v>0.06060606061</v>
      </c>
      <c r="I9" s="1">
        <f t="shared" si="4"/>
        <v>0.95</v>
      </c>
      <c r="J9" s="1">
        <f t="shared" si="5"/>
        <v>1</v>
      </c>
      <c r="K9" s="1">
        <f t="shared" si="6"/>
        <v>31.35</v>
      </c>
      <c r="L9" s="281"/>
      <c r="M9" s="281"/>
      <c r="N9" s="1">
        <f>IF(B9="",0,IF(AND(COUNTIF($B$8:B9,B9)=1,COUNTIF('Picking - Lucas'!$B$8:$B$177,B9)=0),1,0))</f>
        <v>0</v>
      </c>
      <c r="O9" s="196">
        <v>0.026828703703703705</v>
      </c>
    </row>
    <row r="10">
      <c r="A10" s="291">
        <v>46267.0</v>
      </c>
      <c r="B10" s="1">
        <f t="shared" si="1"/>
        <v>46267</v>
      </c>
      <c r="C10" s="281" t="s">
        <v>841</v>
      </c>
      <c r="D10" s="281" t="s">
        <v>2459</v>
      </c>
      <c r="E10" s="281">
        <v>1.0</v>
      </c>
      <c r="F10" s="281">
        <v>11.0</v>
      </c>
      <c r="G10" s="281">
        <f t="shared" si="2"/>
        <v>8</v>
      </c>
      <c r="H10" s="1">
        <f t="shared" si="3"/>
        <v>0.09090909091</v>
      </c>
      <c r="I10" s="1">
        <f t="shared" si="4"/>
        <v>0.95</v>
      </c>
      <c r="J10" s="1">
        <f t="shared" si="5"/>
        <v>1</v>
      </c>
      <c r="K10" s="1">
        <f t="shared" si="6"/>
        <v>10.45</v>
      </c>
      <c r="L10" s="281"/>
      <c r="M10" s="281"/>
      <c r="N10" s="1">
        <f>IF(B10="",0,IF(AND(COUNTIF($B$8:B10,B10)=1,COUNTIF('Picking - Lucas'!$B$8:$B$177,B10)=0),1,0))</f>
        <v>0</v>
      </c>
      <c r="O10" s="196">
        <v>0.005694444444444445</v>
      </c>
    </row>
    <row r="11">
      <c r="A11" s="291">
        <v>46267.0</v>
      </c>
      <c r="B11" s="1">
        <f t="shared" si="1"/>
        <v>46267</v>
      </c>
      <c r="C11" s="281" t="s">
        <v>841</v>
      </c>
      <c r="D11" s="281" t="s">
        <v>2461</v>
      </c>
      <c r="E11" s="281">
        <v>4.0</v>
      </c>
      <c r="F11" s="281">
        <v>24.0</v>
      </c>
      <c r="G11" s="281">
        <f t="shared" si="2"/>
        <v>37</v>
      </c>
      <c r="H11" s="1">
        <f t="shared" si="3"/>
        <v>0.1666666667</v>
      </c>
      <c r="I11" s="1">
        <f t="shared" si="4"/>
        <v>1.05</v>
      </c>
      <c r="J11" s="1">
        <f t="shared" si="5"/>
        <v>1</v>
      </c>
      <c r="K11" s="1">
        <f t="shared" si="6"/>
        <v>25.2</v>
      </c>
      <c r="L11" s="281"/>
      <c r="M11" s="281"/>
      <c r="N11" s="1">
        <f>IF(B11="",0,IF(AND(COUNTIF($B$8:B11,B11)=1,COUNTIF('Picking - Lucas'!$B$8:$B$177,B11)=0),1,0))</f>
        <v>0</v>
      </c>
      <c r="O11" s="196">
        <v>0.025717592592592594</v>
      </c>
    </row>
    <row r="12">
      <c r="A12" s="291">
        <v>46268.0</v>
      </c>
      <c r="B12" s="1">
        <f t="shared" si="1"/>
        <v>46268</v>
      </c>
      <c r="C12" s="281" t="s">
        <v>841</v>
      </c>
      <c r="D12" s="281" t="s">
        <v>2466</v>
      </c>
      <c r="E12" s="281">
        <v>8.0</v>
      </c>
      <c r="F12" s="281">
        <v>25.0</v>
      </c>
      <c r="G12" s="281">
        <f t="shared" si="2"/>
        <v>81</v>
      </c>
      <c r="H12" s="1">
        <f t="shared" si="3"/>
        <v>0.32</v>
      </c>
      <c r="I12" s="1">
        <f t="shared" si="4"/>
        <v>1.1</v>
      </c>
      <c r="J12" s="1">
        <f t="shared" si="5"/>
        <v>1</v>
      </c>
      <c r="K12" s="1">
        <f t="shared" si="6"/>
        <v>27.5</v>
      </c>
      <c r="L12" s="281"/>
      <c r="M12" s="281"/>
      <c r="N12" s="1">
        <f>IF(B12="",0,IF(AND(COUNTIF($B$8:B12,B12)=1,COUNTIF('Picking - Lucas'!$B$8:$B$177,B12)=0),1,0))</f>
        <v>0</v>
      </c>
      <c r="O12" s="196">
        <v>0.05627314814814815</v>
      </c>
    </row>
    <row r="13">
      <c r="A13" s="291">
        <v>46269.0</v>
      </c>
      <c r="B13" s="1">
        <f t="shared" si="1"/>
        <v>46269</v>
      </c>
      <c r="C13" s="281" t="s">
        <v>841</v>
      </c>
      <c r="D13" s="281" t="s">
        <v>2660</v>
      </c>
      <c r="E13" s="281">
        <v>6.0</v>
      </c>
      <c r="F13" s="281">
        <v>18.0</v>
      </c>
      <c r="G13" s="281">
        <f t="shared" si="2"/>
        <v>27</v>
      </c>
      <c r="H13" s="1">
        <f t="shared" si="3"/>
        <v>0.3333333333</v>
      </c>
      <c r="I13" s="1">
        <f t="shared" si="4"/>
        <v>1.1</v>
      </c>
      <c r="J13" s="1">
        <f t="shared" si="5"/>
        <v>1</v>
      </c>
      <c r="K13" s="1">
        <f t="shared" si="6"/>
        <v>19.8</v>
      </c>
      <c r="L13" s="281"/>
      <c r="M13" s="281"/>
      <c r="N13" s="1">
        <f>IF(B13="",0,IF(AND(COUNTIF($B$8:B13,B13)=1,COUNTIF('Picking - Lucas'!$B$8:$B$177,B13)=0),1,0))</f>
        <v>0</v>
      </c>
      <c r="O13" s="196">
        <v>0.018796296296296297</v>
      </c>
    </row>
    <row r="14">
      <c r="A14" s="291">
        <v>46269.0</v>
      </c>
      <c r="B14" s="1">
        <f t="shared" si="1"/>
        <v>46269</v>
      </c>
      <c r="C14" s="281" t="s">
        <v>841</v>
      </c>
      <c r="D14" s="281" t="s">
        <v>2661</v>
      </c>
      <c r="E14" s="281">
        <v>2.0</v>
      </c>
      <c r="F14" s="281">
        <v>34.0</v>
      </c>
      <c r="G14" s="281">
        <f t="shared" si="2"/>
        <v>56</v>
      </c>
      <c r="H14" s="1">
        <f t="shared" si="3"/>
        <v>0.05882352941</v>
      </c>
      <c r="I14" s="1">
        <f t="shared" si="4"/>
        <v>0.95</v>
      </c>
      <c r="J14" s="1">
        <f t="shared" si="5"/>
        <v>1</v>
      </c>
      <c r="K14" s="1">
        <f t="shared" si="6"/>
        <v>32.3</v>
      </c>
      <c r="L14" s="281"/>
      <c r="M14" s="281"/>
      <c r="N14" s="1">
        <f>IF(B14="",0,IF(AND(COUNTIF($B$8:B14,B14)=1,COUNTIF('Picking - Lucas'!$B$8:$B$177,B14)=0),1,0))</f>
        <v>0</v>
      </c>
      <c r="O14" s="196">
        <v>0.03922453703703704</v>
      </c>
    </row>
    <row r="15">
      <c r="A15" s="291">
        <v>46269.0</v>
      </c>
      <c r="B15" s="1">
        <f t="shared" si="1"/>
        <v>46269</v>
      </c>
      <c r="C15" s="281" t="s">
        <v>841</v>
      </c>
      <c r="D15" s="281" t="s">
        <v>2662</v>
      </c>
      <c r="E15" s="281">
        <v>1.0</v>
      </c>
      <c r="F15" s="281">
        <v>32.0</v>
      </c>
      <c r="G15" s="281">
        <f t="shared" si="2"/>
        <v>60</v>
      </c>
      <c r="H15" s="1">
        <f t="shared" si="3"/>
        <v>0.03125</v>
      </c>
      <c r="I15" s="1">
        <f t="shared" si="4"/>
        <v>0.85</v>
      </c>
      <c r="J15" s="1">
        <f t="shared" si="5"/>
        <v>1</v>
      </c>
      <c r="K15" s="1">
        <f t="shared" si="6"/>
        <v>27.2</v>
      </c>
      <c r="L15" s="281"/>
      <c r="M15" s="281"/>
      <c r="N15" s="1">
        <f>IF(B15="",0,IF(AND(COUNTIF($B$8:B15,B15)=1,COUNTIF('Picking - Lucas'!$B$8:$B$177,B15)=0),1,0))</f>
        <v>0</v>
      </c>
      <c r="O15" s="196">
        <v>0.04177083333333333</v>
      </c>
    </row>
    <row r="16">
      <c r="A16" s="291">
        <v>46271.0</v>
      </c>
      <c r="B16" s="1">
        <f t="shared" si="1"/>
        <v>46271</v>
      </c>
      <c r="C16" s="281" t="s">
        <v>841</v>
      </c>
      <c r="D16" s="281" t="s">
        <v>2473</v>
      </c>
      <c r="E16" s="281">
        <v>13.0</v>
      </c>
      <c r="F16" s="281">
        <v>22.0</v>
      </c>
      <c r="G16" s="281">
        <f t="shared" si="2"/>
        <v>44</v>
      </c>
      <c r="H16" s="1">
        <f t="shared" si="3"/>
        <v>0.5909090909</v>
      </c>
      <c r="I16" s="1">
        <f t="shared" si="4"/>
        <v>1.1</v>
      </c>
      <c r="J16" s="1">
        <f t="shared" si="5"/>
        <v>1</v>
      </c>
      <c r="K16" s="1">
        <f t="shared" si="6"/>
        <v>24.2</v>
      </c>
      <c r="L16" s="281"/>
      <c r="M16" s="281"/>
      <c r="N16" s="1">
        <f>IF(B16="",0,IF(AND(COUNTIF($B$8:B16,B16)=1,COUNTIF('Picking - Lucas'!$B$8:$B$177,B16)=0),1,0))</f>
        <v>0</v>
      </c>
      <c r="O16" s="196">
        <v>0.03068287037037037</v>
      </c>
    </row>
    <row r="17">
      <c r="A17" s="291">
        <v>46271.0</v>
      </c>
      <c r="B17" s="1">
        <f t="shared" si="1"/>
        <v>46271</v>
      </c>
      <c r="C17" s="281" t="s">
        <v>841</v>
      </c>
      <c r="D17" s="281" t="s">
        <v>2315</v>
      </c>
      <c r="E17" s="281">
        <v>12.0</v>
      </c>
      <c r="F17" s="281">
        <v>32.0</v>
      </c>
      <c r="G17" s="281">
        <f t="shared" si="2"/>
        <v>59</v>
      </c>
      <c r="H17" s="1">
        <f t="shared" si="3"/>
        <v>0.375</v>
      </c>
      <c r="I17" s="1">
        <f t="shared" si="4"/>
        <v>1.1</v>
      </c>
      <c r="J17" s="1">
        <f t="shared" si="5"/>
        <v>1</v>
      </c>
      <c r="K17" s="1">
        <f t="shared" si="6"/>
        <v>35.2</v>
      </c>
      <c r="L17" s="281"/>
      <c r="M17" s="281"/>
      <c r="N17" s="1">
        <f>IF(B17="",0,IF(AND(COUNTIF($B$8:B17,B17)=1,COUNTIF('Picking - Lucas'!$B$8:$B$177,B17)=0),1,0))</f>
        <v>0</v>
      </c>
      <c r="O17" s="196">
        <v>0.041041666666666664</v>
      </c>
    </row>
    <row r="18">
      <c r="A18" s="291">
        <v>46273.0</v>
      </c>
      <c r="B18" s="1">
        <f t="shared" si="1"/>
        <v>46273</v>
      </c>
      <c r="C18" s="281" t="s">
        <v>841</v>
      </c>
      <c r="D18" s="281" t="s">
        <v>2663</v>
      </c>
      <c r="E18" s="281">
        <v>1.0</v>
      </c>
      <c r="F18" s="281">
        <v>34.0</v>
      </c>
      <c r="G18" s="281">
        <f t="shared" si="2"/>
        <v>15</v>
      </c>
      <c r="H18" s="1">
        <f t="shared" si="3"/>
        <v>0.02941176471</v>
      </c>
      <c r="I18" s="1">
        <f t="shared" si="4"/>
        <v>0.85</v>
      </c>
      <c r="J18" s="1">
        <f t="shared" si="5"/>
        <v>1</v>
      </c>
      <c r="K18" s="1">
        <f t="shared" si="6"/>
        <v>28.9</v>
      </c>
      <c r="L18" s="281"/>
      <c r="M18" s="281"/>
      <c r="N18" s="1">
        <f>IF(B18="",0,IF(AND(COUNTIF($B$8:B18,B18)=1,COUNTIF('Picking - Lucas'!$B$8:$B$177,B18)=0),1,0))</f>
        <v>0</v>
      </c>
      <c r="O18" s="196">
        <v>0.010949074074074075</v>
      </c>
    </row>
    <row r="19">
      <c r="A19" s="291">
        <v>46273.0</v>
      </c>
      <c r="B19" s="1">
        <f t="shared" si="1"/>
        <v>46273</v>
      </c>
      <c r="C19" s="281" t="s">
        <v>841</v>
      </c>
      <c r="D19" s="281" t="s">
        <v>1597</v>
      </c>
      <c r="E19" s="281">
        <v>2.0</v>
      </c>
      <c r="F19" s="281">
        <v>20.0</v>
      </c>
      <c r="G19" s="281">
        <f t="shared" si="2"/>
        <v>22</v>
      </c>
      <c r="H19" s="1">
        <f t="shared" si="3"/>
        <v>0.1</v>
      </c>
      <c r="I19" s="1">
        <f t="shared" si="4"/>
        <v>1</v>
      </c>
      <c r="J19" s="1">
        <f t="shared" si="5"/>
        <v>1</v>
      </c>
      <c r="K19" s="1">
        <f t="shared" si="6"/>
        <v>20</v>
      </c>
      <c r="L19" s="281"/>
      <c r="M19" s="281"/>
      <c r="N19" s="1">
        <f>IF(B19="",0,IF(AND(COUNTIF($B$8:B19,B19)=1,COUNTIF('Picking - Lucas'!$B$8:$B$177,B19)=0),1,0))</f>
        <v>0</v>
      </c>
      <c r="O19" s="196">
        <v>0.015324074074074073</v>
      </c>
    </row>
    <row r="20">
      <c r="A20" s="291">
        <v>46274.0</v>
      </c>
      <c r="B20" s="1">
        <f t="shared" si="1"/>
        <v>46274</v>
      </c>
      <c r="C20" s="281" t="s">
        <v>841</v>
      </c>
      <c r="D20" s="281" t="s">
        <v>2129</v>
      </c>
      <c r="E20" s="281">
        <v>1.0</v>
      </c>
      <c r="F20" s="281">
        <v>10.0</v>
      </c>
      <c r="G20" s="281">
        <f t="shared" si="2"/>
        <v>9</v>
      </c>
      <c r="H20" s="1">
        <f t="shared" si="3"/>
        <v>0.1</v>
      </c>
      <c r="I20" s="1">
        <f t="shared" si="4"/>
        <v>1</v>
      </c>
      <c r="J20" s="1">
        <f t="shared" si="5"/>
        <v>1</v>
      </c>
      <c r="K20" s="1">
        <f t="shared" si="6"/>
        <v>10</v>
      </c>
      <c r="L20" s="281"/>
      <c r="M20" s="281"/>
      <c r="N20" s="1">
        <f>IF(B20="",0,IF(AND(COUNTIF($B$8:B20,B20)=1,COUNTIF('Picking - Lucas'!$B$8:$B$177,B20)=0),1,0))</f>
        <v>0</v>
      </c>
      <c r="O20" s="196">
        <v>0.006666666666666667</v>
      </c>
    </row>
    <row r="21" ht="15.75" customHeight="1">
      <c r="A21" s="291">
        <v>46274.0</v>
      </c>
      <c r="B21" s="1">
        <f t="shared" si="1"/>
        <v>46274</v>
      </c>
      <c r="C21" s="281" t="s">
        <v>841</v>
      </c>
      <c r="D21" s="281" t="s">
        <v>1698</v>
      </c>
      <c r="E21" s="281">
        <v>3.0</v>
      </c>
      <c r="F21" s="281">
        <v>11.0</v>
      </c>
      <c r="G21" s="281">
        <f t="shared" si="2"/>
        <v>16</v>
      </c>
      <c r="H21" s="1">
        <f t="shared" si="3"/>
        <v>0.2727272727</v>
      </c>
      <c r="I21" s="1">
        <f t="shared" si="4"/>
        <v>1.1</v>
      </c>
      <c r="J21" s="1">
        <f t="shared" si="5"/>
        <v>1</v>
      </c>
      <c r="K21" s="1">
        <f t="shared" si="6"/>
        <v>12.1</v>
      </c>
      <c r="L21" s="281"/>
      <c r="M21" s="281"/>
      <c r="N21" s="1">
        <f>IF(B21="",0,IF(AND(COUNTIF($B$8:B21,B21)=1,COUNTIF('Picking - Lucas'!$B$8:$B$177,B21)=0),1,0))</f>
        <v>0</v>
      </c>
      <c r="O21" s="196">
        <v>0.011793981481481482</v>
      </c>
    </row>
    <row r="22" ht="15.75" customHeight="1">
      <c r="A22" s="291">
        <v>46275.0</v>
      </c>
      <c r="B22" s="1">
        <f t="shared" si="1"/>
        <v>46275</v>
      </c>
      <c r="C22" s="281" t="s">
        <v>841</v>
      </c>
      <c r="D22" s="281" t="s">
        <v>2133</v>
      </c>
      <c r="E22" s="281">
        <v>2.0</v>
      </c>
      <c r="F22" s="281">
        <v>2.0</v>
      </c>
      <c r="G22" s="281">
        <f t="shared" si="2"/>
        <v>4</v>
      </c>
      <c r="H22" s="1">
        <f t="shared" si="3"/>
        <v>1</v>
      </c>
      <c r="I22" s="1">
        <f t="shared" si="4"/>
        <v>1.1</v>
      </c>
      <c r="J22" s="1">
        <f t="shared" si="5"/>
        <v>1</v>
      </c>
      <c r="K22" s="1">
        <f t="shared" si="6"/>
        <v>2.2</v>
      </c>
      <c r="L22" s="281"/>
      <c r="M22" s="281"/>
      <c r="N22" s="1">
        <f>IF(B22="",0,IF(AND(COUNTIF($B$8:B22,B22)=1,COUNTIF('Picking - Lucas'!$B$8:$B$177,B22)=0),1,0))</f>
        <v>0</v>
      </c>
      <c r="O22" s="196">
        <v>0.002789351851851852</v>
      </c>
    </row>
    <row r="23" ht="15.75" customHeight="1">
      <c r="A23" s="291">
        <v>46275.0</v>
      </c>
      <c r="B23" s="1">
        <f t="shared" si="1"/>
        <v>46275</v>
      </c>
      <c r="C23" s="281" t="s">
        <v>841</v>
      </c>
      <c r="D23" s="281" t="s">
        <v>2485</v>
      </c>
      <c r="E23" s="281">
        <v>1.0</v>
      </c>
      <c r="F23" s="281">
        <v>5.0</v>
      </c>
      <c r="G23" s="281">
        <f t="shared" si="2"/>
        <v>5</v>
      </c>
      <c r="H23" s="1">
        <f t="shared" si="3"/>
        <v>0.2</v>
      </c>
      <c r="I23" s="1">
        <f t="shared" si="4"/>
        <v>1.1</v>
      </c>
      <c r="J23" s="1">
        <f t="shared" si="5"/>
        <v>1</v>
      </c>
      <c r="K23" s="1">
        <f t="shared" si="6"/>
        <v>5.5</v>
      </c>
      <c r="L23" s="281"/>
      <c r="M23" s="281"/>
      <c r="N23" s="1">
        <f>IF(B23="",0,IF(AND(COUNTIF($B$8:B23,B23)=1,COUNTIF('Picking - Lucas'!$B$8:$B$177,B23)=0),1,0))</f>
        <v>0</v>
      </c>
      <c r="O23" s="196">
        <v>0.003611111111111111</v>
      </c>
    </row>
    <row r="24" ht="15.75" customHeight="1">
      <c r="A24" s="291">
        <v>46275.0</v>
      </c>
      <c r="B24" s="1">
        <f t="shared" si="1"/>
        <v>46275</v>
      </c>
      <c r="C24" s="281" t="s">
        <v>841</v>
      </c>
      <c r="D24" s="281" t="s">
        <v>1707</v>
      </c>
      <c r="E24" s="281">
        <v>3.0</v>
      </c>
      <c r="F24" s="281">
        <v>26.0</v>
      </c>
      <c r="G24" s="281">
        <f t="shared" si="2"/>
        <v>33</v>
      </c>
      <c r="H24" s="1">
        <f t="shared" si="3"/>
        <v>0.1153846154</v>
      </c>
      <c r="I24" s="1">
        <f t="shared" si="4"/>
        <v>1</v>
      </c>
      <c r="J24" s="1">
        <f t="shared" si="5"/>
        <v>1</v>
      </c>
      <c r="K24" s="1">
        <f t="shared" si="6"/>
        <v>26</v>
      </c>
      <c r="L24" s="281"/>
      <c r="M24" s="281"/>
      <c r="N24" s="1">
        <f>IF(B24="",0,IF(AND(COUNTIF($B$8:B24,B24)=1,COUNTIF('Picking - Lucas'!$B$8:$B$177,B24)=0),1,0))</f>
        <v>0</v>
      </c>
      <c r="O24" s="196">
        <v>0.023506944444444445</v>
      </c>
    </row>
    <row r="25" ht="15.75" customHeight="1">
      <c r="A25" s="291">
        <v>46275.0</v>
      </c>
      <c r="B25" s="1">
        <f t="shared" si="1"/>
        <v>46275</v>
      </c>
      <c r="C25" s="281" t="s">
        <v>841</v>
      </c>
      <c r="D25" s="281" t="s">
        <v>2664</v>
      </c>
      <c r="E25" s="281">
        <v>2.0</v>
      </c>
      <c r="F25" s="281">
        <v>30.0</v>
      </c>
      <c r="G25" s="281">
        <f t="shared" si="2"/>
        <v>50</v>
      </c>
      <c r="H25" s="1">
        <f t="shared" si="3"/>
        <v>0.06666666667</v>
      </c>
      <c r="I25" s="1">
        <f t="shared" si="4"/>
        <v>0.95</v>
      </c>
      <c r="J25" s="1">
        <f t="shared" si="5"/>
        <v>1</v>
      </c>
      <c r="K25" s="1">
        <f t="shared" si="6"/>
        <v>28.5</v>
      </c>
      <c r="L25" s="281"/>
      <c r="M25" s="281"/>
      <c r="N25" s="1">
        <f>IF(B25="",0,IF(AND(COUNTIF($B$8:B25,B25)=1,COUNTIF('Picking - Lucas'!$B$8:$B$177,B25)=0),1,0))</f>
        <v>0</v>
      </c>
      <c r="O25" s="196">
        <v>0.03537037037037037</v>
      </c>
    </row>
    <row r="26" ht="15.75" customHeight="1">
      <c r="A26" s="291">
        <v>46276.0</v>
      </c>
      <c r="B26" s="1">
        <f t="shared" si="1"/>
        <v>46276</v>
      </c>
      <c r="C26" s="281" t="s">
        <v>841</v>
      </c>
      <c r="D26" s="281" t="s">
        <v>2665</v>
      </c>
      <c r="E26" s="281">
        <v>1.0</v>
      </c>
      <c r="F26" s="281">
        <v>36.0</v>
      </c>
      <c r="G26" s="281">
        <f t="shared" si="2"/>
        <v>35</v>
      </c>
      <c r="H26" s="1">
        <f t="shared" si="3"/>
        <v>0.02777777778</v>
      </c>
      <c r="I26" s="1">
        <f t="shared" si="4"/>
        <v>0.85</v>
      </c>
      <c r="J26" s="1">
        <f t="shared" si="5"/>
        <v>1</v>
      </c>
      <c r="K26" s="1">
        <f t="shared" si="6"/>
        <v>30.6</v>
      </c>
      <c r="L26" s="281"/>
      <c r="M26" s="281"/>
      <c r="N26" s="1">
        <f>IF(B26="",0,IF(AND(COUNTIF($B$8:B26,B26)=1,COUNTIF('Picking - Lucas'!$B$8:$B$177,B26)=0),1,0))</f>
        <v>0</v>
      </c>
      <c r="O26" s="196">
        <v>0.024988425925925924</v>
      </c>
    </row>
    <row r="27" ht="15.75" customHeight="1">
      <c r="A27" s="291">
        <v>46278.0</v>
      </c>
      <c r="B27" s="1">
        <f t="shared" si="1"/>
        <v>46278</v>
      </c>
      <c r="C27" s="281" t="s">
        <v>841</v>
      </c>
      <c r="D27" s="281" t="s">
        <v>2666</v>
      </c>
      <c r="E27" s="281">
        <v>1.0</v>
      </c>
      <c r="F27" s="281">
        <v>3.0</v>
      </c>
      <c r="G27" s="281">
        <f t="shared" si="2"/>
        <v>3</v>
      </c>
      <c r="H27" s="1">
        <f t="shared" si="3"/>
        <v>0.3333333333</v>
      </c>
      <c r="I27" s="1">
        <f t="shared" si="4"/>
        <v>1.1</v>
      </c>
      <c r="J27" s="1">
        <f t="shared" si="5"/>
        <v>1</v>
      </c>
      <c r="K27" s="1">
        <f t="shared" si="6"/>
        <v>3.3</v>
      </c>
      <c r="L27" s="281"/>
      <c r="M27" s="281"/>
      <c r="N27" s="1">
        <f>IF(B27="",0,IF(AND(COUNTIF($B$8:B27,B27)=1,COUNTIF('Picking - Lucas'!$B$8:$B$177,B27)=0),1,0))</f>
        <v>0</v>
      </c>
      <c r="O27" s="196">
        <v>0.002650462962962963</v>
      </c>
    </row>
    <row r="28" ht="15.75" customHeight="1">
      <c r="A28" s="291">
        <v>46278.0</v>
      </c>
      <c r="B28" s="1">
        <f t="shared" si="1"/>
        <v>46278</v>
      </c>
      <c r="C28" s="281" t="s">
        <v>841</v>
      </c>
      <c r="D28" s="281" t="s">
        <v>2667</v>
      </c>
      <c r="E28" s="281">
        <v>1.0</v>
      </c>
      <c r="F28" s="281">
        <v>34.0</v>
      </c>
      <c r="G28" s="281">
        <f t="shared" si="2"/>
        <v>17</v>
      </c>
      <c r="H28" s="1">
        <f t="shared" si="3"/>
        <v>0.02941176471</v>
      </c>
      <c r="I28" s="1">
        <f t="shared" si="4"/>
        <v>0.85</v>
      </c>
      <c r="J28" s="1">
        <f t="shared" si="5"/>
        <v>1</v>
      </c>
      <c r="K28" s="1">
        <f t="shared" si="6"/>
        <v>28.9</v>
      </c>
      <c r="L28" s="281"/>
      <c r="M28" s="281"/>
      <c r="N28" s="1">
        <f>IF(B28="",0,IF(AND(COUNTIF($B$8:B28,B28)=1,COUNTIF('Picking - Lucas'!$B$8:$B$177,B28)=0),1,0))</f>
        <v>0</v>
      </c>
      <c r="O28" s="196">
        <v>0.011875</v>
      </c>
    </row>
    <row r="29" ht="15.75" customHeight="1">
      <c r="A29" s="291">
        <v>46278.0</v>
      </c>
      <c r="B29" s="1">
        <f t="shared" si="1"/>
        <v>46278</v>
      </c>
      <c r="C29" s="281" t="s">
        <v>841</v>
      </c>
      <c r="D29" s="281" t="s">
        <v>2668</v>
      </c>
      <c r="E29" s="281">
        <v>1.0</v>
      </c>
      <c r="F29" s="281">
        <v>7.0</v>
      </c>
      <c r="G29" s="281">
        <f t="shared" si="2"/>
        <v>20</v>
      </c>
      <c r="H29" s="1">
        <f t="shared" si="3"/>
        <v>0.1428571429</v>
      </c>
      <c r="I29" s="1">
        <f t="shared" si="4"/>
        <v>1</v>
      </c>
      <c r="J29" s="1">
        <f t="shared" si="5"/>
        <v>1</v>
      </c>
      <c r="K29" s="1">
        <f t="shared" si="6"/>
        <v>7</v>
      </c>
      <c r="L29" s="281"/>
      <c r="M29" s="281"/>
      <c r="N29" s="1">
        <f>IF(B29="",0,IF(AND(COUNTIF($B$8:B29,B29)=1,COUNTIF('Picking - Lucas'!$B$8:$B$177,B29)=0),1,0))</f>
        <v>0</v>
      </c>
      <c r="O29" s="196">
        <v>0.013935185185185186</v>
      </c>
    </row>
    <row r="30" ht="15.75" customHeight="1">
      <c r="A30" s="291">
        <v>46279.0</v>
      </c>
      <c r="B30" s="1">
        <f t="shared" si="1"/>
        <v>46279</v>
      </c>
      <c r="C30" s="281" t="s">
        <v>841</v>
      </c>
      <c r="D30" s="281" t="s">
        <v>842</v>
      </c>
      <c r="E30" s="281">
        <v>2.0</v>
      </c>
      <c r="F30" s="281">
        <v>9.0</v>
      </c>
      <c r="G30" s="281">
        <f t="shared" si="2"/>
        <v>29</v>
      </c>
      <c r="H30" s="1">
        <f t="shared" si="3"/>
        <v>0.2222222222</v>
      </c>
      <c r="I30" s="1">
        <f t="shared" si="4"/>
        <v>1.1</v>
      </c>
      <c r="J30" s="1">
        <f t="shared" si="5"/>
        <v>1</v>
      </c>
      <c r="K30" s="1">
        <f t="shared" si="6"/>
        <v>9.9</v>
      </c>
      <c r="L30" s="281"/>
      <c r="M30" s="281"/>
      <c r="N30" s="1">
        <f>IF(B30="",0,IF(AND(COUNTIF($B$8:B30,B30)=1,COUNTIF('Picking - Lucas'!$B$8:$B$177,B30)=0),1,0))</f>
        <v>0</v>
      </c>
      <c r="O30" s="196">
        <v>0.02065972222222222</v>
      </c>
    </row>
    <row r="31" ht="15.75" customHeight="1">
      <c r="A31" s="291">
        <v>46279.0</v>
      </c>
      <c r="B31" s="1">
        <f t="shared" si="1"/>
        <v>46279</v>
      </c>
      <c r="C31" s="281" t="s">
        <v>841</v>
      </c>
      <c r="D31" s="281" t="s">
        <v>2669</v>
      </c>
      <c r="E31" s="281">
        <v>12.0</v>
      </c>
      <c r="F31" s="281">
        <v>29.0</v>
      </c>
      <c r="G31" s="281">
        <f t="shared" si="2"/>
        <v>67</v>
      </c>
      <c r="H31" s="1">
        <f t="shared" si="3"/>
        <v>0.4137931034</v>
      </c>
      <c r="I31" s="1">
        <f t="shared" si="4"/>
        <v>1.1</v>
      </c>
      <c r="J31" s="1">
        <f t="shared" si="5"/>
        <v>1</v>
      </c>
      <c r="K31" s="1">
        <f t="shared" si="6"/>
        <v>31.9</v>
      </c>
      <c r="L31" s="281"/>
      <c r="M31" s="281"/>
      <c r="N31" s="1">
        <f>IF(B31="",0,IF(AND(COUNTIF($B$8:B31,B31)=1,COUNTIF('Picking - Lucas'!$B$8:$B$177,B31)=0),1,0))</f>
        <v>0</v>
      </c>
      <c r="O31" s="196">
        <v>0.04703703703703704</v>
      </c>
    </row>
    <row r="32" ht="15.75" customHeight="1">
      <c r="A32" s="291">
        <v>46279.0</v>
      </c>
      <c r="B32" s="1">
        <f t="shared" si="1"/>
        <v>46279</v>
      </c>
      <c r="C32" s="281" t="s">
        <v>841</v>
      </c>
      <c r="D32" s="281" t="s">
        <v>2670</v>
      </c>
      <c r="E32" s="281">
        <v>1.0</v>
      </c>
      <c r="F32" s="281">
        <v>43.0</v>
      </c>
      <c r="G32" s="281">
        <f t="shared" si="2"/>
        <v>69</v>
      </c>
      <c r="H32" s="1">
        <f t="shared" si="3"/>
        <v>0.02325581395</v>
      </c>
      <c r="I32" s="1">
        <f t="shared" si="4"/>
        <v>0.85</v>
      </c>
      <c r="J32" s="1">
        <f t="shared" si="5"/>
        <v>1</v>
      </c>
      <c r="K32" s="1">
        <f t="shared" si="6"/>
        <v>36.55</v>
      </c>
      <c r="L32" s="281"/>
      <c r="M32" s="281"/>
      <c r="N32" s="1">
        <f>IF(B32="",0,IF(AND(COUNTIF($B$8:B32,B32)=1,COUNTIF('Picking - Lucas'!$B$8:$B$177,B32)=0),1,0))</f>
        <v>0</v>
      </c>
      <c r="O32" s="196">
        <v>0.047997685185185185</v>
      </c>
    </row>
    <row r="33" ht="15.75" customHeight="1">
      <c r="A33" s="291">
        <v>46279.0</v>
      </c>
      <c r="B33" s="1">
        <f t="shared" si="1"/>
        <v>46279</v>
      </c>
      <c r="C33" s="281" t="s">
        <v>841</v>
      </c>
      <c r="D33" s="281" t="s">
        <v>2671</v>
      </c>
      <c r="E33" s="281">
        <v>5.0</v>
      </c>
      <c r="F33" s="281">
        <v>34.0</v>
      </c>
      <c r="G33" s="281">
        <f t="shared" si="2"/>
        <v>113</v>
      </c>
      <c r="H33" s="1">
        <f t="shared" si="3"/>
        <v>0.1470588235</v>
      </c>
      <c r="I33" s="1">
        <f t="shared" si="4"/>
        <v>1</v>
      </c>
      <c r="J33" s="1">
        <f t="shared" si="5"/>
        <v>1</v>
      </c>
      <c r="K33" s="1">
        <f t="shared" si="6"/>
        <v>34</v>
      </c>
      <c r="L33" s="281"/>
      <c r="M33" s="281"/>
      <c r="N33" s="1">
        <f>IF(B33="",0,IF(AND(COUNTIF($B$8:B33,B33)=1,COUNTIF('Picking - Lucas'!$B$8:$B$177,B33)=0),1,0))</f>
        <v>0</v>
      </c>
      <c r="O33" s="196">
        <v>0.07912037037037037</v>
      </c>
    </row>
    <row r="34" ht="15.75" customHeight="1">
      <c r="A34" s="291">
        <v>46280.0</v>
      </c>
      <c r="B34" s="1">
        <f t="shared" si="1"/>
        <v>46280</v>
      </c>
      <c r="C34" s="281" t="s">
        <v>841</v>
      </c>
      <c r="D34" s="281" t="s">
        <v>2369</v>
      </c>
      <c r="E34" s="281">
        <v>6.0</v>
      </c>
      <c r="F34" s="281">
        <v>21.0</v>
      </c>
      <c r="G34" s="281">
        <f t="shared" si="2"/>
        <v>30</v>
      </c>
      <c r="H34" s="1">
        <f t="shared" si="3"/>
        <v>0.2857142857</v>
      </c>
      <c r="I34" s="1">
        <f t="shared" si="4"/>
        <v>1.1</v>
      </c>
      <c r="J34" s="1">
        <f t="shared" si="5"/>
        <v>1</v>
      </c>
      <c r="K34" s="1">
        <f t="shared" si="6"/>
        <v>23.1</v>
      </c>
      <c r="L34" s="281"/>
      <c r="M34" s="281"/>
      <c r="N34" s="1">
        <f>IF(B34="",0,IF(AND(COUNTIF($B$8:B34,B34)=1,COUNTIF('Picking - Lucas'!$B$8:$B$177,B34)=0),1,0))</f>
        <v>0</v>
      </c>
      <c r="O34" s="196">
        <v>0.02122685185185185</v>
      </c>
    </row>
    <row r="35" ht="15.75" customHeight="1">
      <c r="A35" s="291">
        <v>46280.0</v>
      </c>
      <c r="B35" s="1">
        <f t="shared" si="1"/>
        <v>46280</v>
      </c>
      <c r="C35" s="281" t="s">
        <v>841</v>
      </c>
      <c r="D35" s="281" t="s">
        <v>1126</v>
      </c>
      <c r="E35" s="281">
        <v>7.0</v>
      </c>
      <c r="F35" s="281">
        <v>21.0</v>
      </c>
      <c r="G35" s="281">
        <f t="shared" si="2"/>
        <v>33</v>
      </c>
      <c r="H35" s="1">
        <f t="shared" si="3"/>
        <v>0.3333333333</v>
      </c>
      <c r="I35" s="1">
        <f t="shared" si="4"/>
        <v>1.1</v>
      </c>
      <c r="J35" s="1">
        <f t="shared" si="5"/>
        <v>1</v>
      </c>
      <c r="K35" s="1">
        <f t="shared" si="6"/>
        <v>23.1</v>
      </c>
      <c r="L35" s="281"/>
      <c r="M35" s="281"/>
      <c r="N35" s="1">
        <f>IF(B35="",0,IF(AND(COUNTIF($B$8:B35,B35)=1,COUNTIF('Picking - Lucas'!$B$8:$B$177,B35)=0),1,0))</f>
        <v>0</v>
      </c>
      <c r="O35" s="196">
        <v>0.02298611111111111</v>
      </c>
    </row>
    <row r="36" ht="15.75" customHeight="1">
      <c r="A36" s="291">
        <v>46280.0</v>
      </c>
      <c r="B36" s="1">
        <f t="shared" si="1"/>
        <v>46280</v>
      </c>
      <c r="C36" s="281" t="s">
        <v>841</v>
      </c>
      <c r="D36" s="281" t="s">
        <v>2149</v>
      </c>
      <c r="E36" s="281">
        <v>5.0</v>
      </c>
      <c r="F36" s="281">
        <v>17.0</v>
      </c>
      <c r="G36" s="281">
        <f t="shared" si="2"/>
        <v>33</v>
      </c>
      <c r="H36" s="1">
        <f t="shared" si="3"/>
        <v>0.2941176471</v>
      </c>
      <c r="I36" s="1">
        <f t="shared" si="4"/>
        <v>1.1</v>
      </c>
      <c r="J36" s="1">
        <f t="shared" si="5"/>
        <v>1</v>
      </c>
      <c r="K36" s="1">
        <f t="shared" si="6"/>
        <v>18.7</v>
      </c>
      <c r="L36" s="281"/>
      <c r="M36" s="281"/>
      <c r="N36" s="1">
        <f>IF(B36="",0,IF(AND(COUNTIF($B$8:B36,B36)=1,COUNTIF('Picking - Lucas'!$B$8:$B$177,B36)=0),1,0))</f>
        <v>0</v>
      </c>
      <c r="O36" s="196">
        <v>0.023564814814814816</v>
      </c>
    </row>
    <row r="37" ht="15.75" customHeight="1">
      <c r="A37" s="291">
        <v>46280.0</v>
      </c>
      <c r="B37" s="1">
        <f t="shared" si="1"/>
        <v>46280</v>
      </c>
      <c r="C37" s="281" t="s">
        <v>841</v>
      </c>
      <c r="D37" s="281" t="s">
        <v>1123</v>
      </c>
      <c r="E37" s="281">
        <v>6.0</v>
      </c>
      <c r="F37" s="281">
        <v>17.0</v>
      </c>
      <c r="G37" s="281">
        <f t="shared" si="2"/>
        <v>71</v>
      </c>
      <c r="H37" s="1">
        <f t="shared" si="3"/>
        <v>0.3529411765</v>
      </c>
      <c r="I37" s="1">
        <f t="shared" si="4"/>
        <v>1.1</v>
      </c>
      <c r="J37" s="1">
        <f t="shared" si="5"/>
        <v>1</v>
      </c>
      <c r="K37" s="1">
        <f t="shared" si="6"/>
        <v>18.7</v>
      </c>
      <c r="L37" s="281"/>
      <c r="M37" s="281"/>
      <c r="N37" s="1">
        <f>IF(B37="",0,IF(AND(COUNTIF($B$8:B37,B37)=1,COUNTIF('Picking - Lucas'!$B$8:$B$177,B37)=0),1,0))</f>
        <v>0</v>
      </c>
      <c r="O37" s="196">
        <v>0.04971064814814815</v>
      </c>
    </row>
    <row r="38" ht="15.75" customHeight="1">
      <c r="A38" s="291">
        <v>46281.0</v>
      </c>
      <c r="B38" s="1">
        <f t="shared" si="1"/>
        <v>46281</v>
      </c>
      <c r="C38" s="281" t="s">
        <v>841</v>
      </c>
      <c r="D38" s="281" t="s">
        <v>1733</v>
      </c>
      <c r="E38" s="281">
        <v>1.0</v>
      </c>
      <c r="F38" s="281">
        <v>2.0</v>
      </c>
      <c r="G38" s="281">
        <f t="shared" si="2"/>
        <v>2</v>
      </c>
      <c r="H38" s="1">
        <f t="shared" si="3"/>
        <v>0.5</v>
      </c>
      <c r="I38" s="1">
        <f t="shared" si="4"/>
        <v>1.1</v>
      </c>
      <c r="J38" s="1">
        <f t="shared" si="5"/>
        <v>1</v>
      </c>
      <c r="K38" s="1">
        <f t="shared" si="6"/>
        <v>2.2</v>
      </c>
      <c r="L38" s="281"/>
      <c r="M38" s="281"/>
      <c r="N38" s="1">
        <f>IF(B38="",0,IF(AND(COUNTIF($B$8:B38,B38)=1,COUNTIF('Picking - Lucas'!$B$8:$B$177,B38)=0),1,0))</f>
        <v>0</v>
      </c>
      <c r="O38" s="196">
        <v>0.0014583333333333334</v>
      </c>
    </row>
    <row r="39" ht="15.75" customHeight="1">
      <c r="A39" s="291">
        <v>46281.0</v>
      </c>
      <c r="B39" s="1">
        <f t="shared" si="1"/>
        <v>46281</v>
      </c>
      <c r="C39" s="281" t="s">
        <v>841</v>
      </c>
      <c r="D39" s="281" t="s">
        <v>2672</v>
      </c>
      <c r="E39" s="281">
        <v>3.0</v>
      </c>
      <c r="F39" s="281">
        <v>4.0</v>
      </c>
      <c r="G39" s="281">
        <f t="shared" si="2"/>
        <v>4</v>
      </c>
      <c r="H39" s="1">
        <f t="shared" si="3"/>
        <v>0.75</v>
      </c>
      <c r="I39" s="1">
        <f t="shared" si="4"/>
        <v>1.1</v>
      </c>
      <c r="J39" s="1">
        <f t="shared" si="5"/>
        <v>1</v>
      </c>
      <c r="K39" s="1">
        <f t="shared" si="6"/>
        <v>4.4</v>
      </c>
      <c r="L39" s="281"/>
      <c r="M39" s="281"/>
      <c r="N39" s="1">
        <f>IF(B39="",0,IF(AND(COUNTIF($B$8:B39,B39)=1,COUNTIF('Picking - Lucas'!$B$8:$B$177,B39)=0),1,0))</f>
        <v>0</v>
      </c>
      <c r="O39" s="196">
        <v>0.003287037037037037</v>
      </c>
    </row>
    <row r="40" ht="15.75" customHeight="1">
      <c r="A40" s="291">
        <v>46281.0</v>
      </c>
      <c r="B40" s="1">
        <f t="shared" si="1"/>
        <v>46281</v>
      </c>
      <c r="C40" s="281" t="s">
        <v>841</v>
      </c>
      <c r="D40" s="281" t="s">
        <v>2673</v>
      </c>
      <c r="E40" s="281">
        <v>2.0</v>
      </c>
      <c r="F40" s="281">
        <v>6.0</v>
      </c>
      <c r="G40" s="281">
        <f t="shared" si="2"/>
        <v>8</v>
      </c>
      <c r="H40" s="1">
        <f t="shared" si="3"/>
        <v>0.3333333333</v>
      </c>
      <c r="I40" s="1">
        <f t="shared" si="4"/>
        <v>1.1</v>
      </c>
      <c r="J40" s="1">
        <f t="shared" si="5"/>
        <v>1</v>
      </c>
      <c r="K40" s="1">
        <f t="shared" si="6"/>
        <v>6.6</v>
      </c>
      <c r="L40" s="281"/>
      <c r="M40" s="281"/>
      <c r="N40" s="1">
        <f>IF(B40="",0,IF(AND(COUNTIF($B$8:B40,B40)=1,COUNTIF('Picking - Lucas'!$B$8:$B$177,B40)=0),1,0))</f>
        <v>0</v>
      </c>
      <c r="O40" s="196">
        <v>0.0061342592592592594</v>
      </c>
    </row>
    <row r="41" ht="15.75" customHeight="1">
      <c r="A41" s="291">
        <v>46281.0</v>
      </c>
      <c r="B41" s="1">
        <f t="shared" si="1"/>
        <v>46281</v>
      </c>
      <c r="C41" s="281" t="s">
        <v>841</v>
      </c>
      <c r="D41" s="281" t="s">
        <v>2674</v>
      </c>
      <c r="E41" s="281">
        <v>3.0</v>
      </c>
      <c r="F41" s="281">
        <v>10.0</v>
      </c>
      <c r="G41" s="281">
        <f t="shared" si="2"/>
        <v>14</v>
      </c>
      <c r="H41" s="1">
        <f t="shared" si="3"/>
        <v>0.3</v>
      </c>
      <c r="I41" s="1">
        <f t="shared" si="4"/>
        <v>1.1</v>
      </c>
      <c r="J41" s="1">
        <f t="shared" si="5"/>
        <v>1</v>
      </c>
      <c r="K41" s="1">
        <f t="shared" si="6"/>
        <v>11</v>
      </c>
      <c r="L41" s="281"/>
      <c r="M41" s="281"/>
      <c r="N41" s="1">
        <f>IF(B41="",0,IF(AND(COUNTIF($B$8:B41,B41)=1,COUNTIF('Picking - Lucas'!$B$8:$B$177,B41)=0),1,0))</f>
        <v>0</v>
      </c>
      <c r="O41" s="196">
        <v>0.009733796296296296</v>
      </c>
    </row>
    <row r="42" ht="15.75" customHeight="1">
      <c r="A42" s="291">
        <v>46281.0</v>
      </c>
      <c r="B42" s="1">
        <f t="shared" si="1"/>
        <v>46281</v>
      </c>
      <c r="C42" s="281" t="s">
        <v>841</v>
      </c>
      <c r="D42" s="281" t="s">
        <v>1130</v>
      </c>
      <c r="E42" s="281">
        <v>2.0</v>
      </c>
      <c r="F42" s="281">
        <v>7.0</v>
      </c>
      <c r="G42" s="281">
        <f t="shared" si="2"/>
        <v>19</v>
      </c>
      <c r="H42" s="1">
        <f t="shared" si="3"/>
        <v>0.2857142857</v>
      </c>
      <c r="I42" s="1">
        <f t="shared" si="4"/>
        <v>1.1</v>
      </c>
      <c r="J42" s="1">
        <f t="shared" si="5"/>
        <v>1</v>
      </c>
      <c r="K42" s="1">
        <f t="shared" si="6"/>
        <v>7.7</v>
      </c>
      <c r="L42" s="281"/>
      <c r="M42" s="281"/>
      <c r="N42" s="1">
        <f>IF(B42="",0,IF(AND(COUNTIF($B$8:B42,B42)=1,COUNTIF('Picking - Lucas'!$B$8:$B$177,B42)=0),1,0))</f>
        <v>0</v>
      </c>
      <c r="O42" s="196">
        <v>0.01363425925925926</v>
      </c>
    </row>
    <row r="43" ht="15.75" customHeight="1">
      <c r="A43" s="291">
        <v>46281.0</v>
      </c>
      <c r="B43" s="1">
        <f t="shared" si="1"/>
        <v>46281</v>
      </c>
      <c r="C43" s="281" t="s">
        <v>841</v>
      </c>
      <c r="D43" s="281" t="s">
        <v>2156</v>
      </c>
      <c r="E43" s="281">
        <v>4.0</v>
      </c>
      <c r="F43" s="281">
        <v>15.0</v>
      </c>
      <c r="G43" s="281">
        <f t="shared" si="2"/>
        <v>34</v>
      </c>
      <c r="H43" s="1">
        <f t="shared" si="3"/>
        <v>0.2666666667</v>
      </c>
      <c r="I43" s="1">
        <f t="shared" si="4"/>
        <v>1.1</v>
      </c>
      <c r="J43" s="1">
        <f t="shared" si="5"/>
        <v>1</v>
      </c>
      <c r="K43" s="1">
        <f t="shared" si="6"/>
        <v>16.5</v>
      </c>
      <c r="L43" s="281"/>
      <c r="M43" s="281"/>
      <c r="N43" s="1">
        <f>IF(B43="",0,IF(AND(COUNTIF($B$8:B43,B43)=1,COUNTIF('Picking - Lucas'!$B$8:$B$177,B43)=0),1,0))</f>
        <v>0</v>
      </c>
      <c r="O43" s="196">
        <v>0.024120370370370372</v>
      </c>
    </row>
    <row r="44" ht="15.75" customHeight="1">
      <c r="A44" s="291">
        <v>46281.0</v>
      </c>
      <c r="B44" s="1">
        <f t="shared" si="1"/>
        <v>46281</v>
      </c>
      <c r="C44" s="281" t="s">
        <v>841</v>
      </c>
      <c r="D44" s="281" t="s">
        <v>1737</v>
      </c>
      <c r="E44" s="281">
        <v>6.0</v>
      </c>
      <c r="F44" s="281">
        <v>16.0</v>
      </c>
      <c r="G44" s="281">
        <f t="shared" si="2"/>
        <v>38</v>
      </c>
      <c r="H44" s="1">
        <f t="shared" si="3"/>
        <v>0.375</v>
      </c>
      <c r="I44" s="1">
        <f t="shared" si="4"/>
        <v>1.1</v>
      </c>
      <c r="J44" s="1">
        <f t="shared" si="5"/>
        <v>1</v>
      </c>
      <c r="K44" s="1">
        <f t="shared" si="6"/>
        <v>17.6</v>
      </c>
      <c r="L44" s="281"/>
      <c r="M44" s="281"/>
      <c r="N44" s="1">
        <f>IF(B44="",0,IF(AND(COUNTIF($B$8:B44,B44)=1,COUNTIF('Picking - Lucas'!$B$8:$B$177,B44)=0),1,0))</f>
        <v>0</v>
      </c>
      <c r="O44" s="196">
        <v>0.02662037037037037</v>
      </c>
    </row>
    <row r="45" ht="15.75" customHeight="1">
      <c r="A45" s="291">
        <v>46281.0</v>
      </c>
      <c r="B45" s="1">
        <f t="shared" si="1"/>
        <v>46281</v>
      </c>
      <c r="C45" s="281" t="s">
        <v>841</v>
      </c>
      <c r="D45" s="281" t="s">
        <v>2675</v>
      </c>
      <c r="E45" s="281">
        <v>4.0</v>
      </c>
      <c r="F45" s="281">
        <v>7.0</v>
      </c>
      <c r="G45" s="281">
        <f t="shared" si="2"/>
        <v>38</v>
      </c>
      <c r="H45" s="1">
        <f t="shared" si="3"/>
        <v>0.5714285714</v>
      </c>
      <c r="I45" s="1">
        <f t="shared" si="4"/>
        <v>1.1</v>
      </c>
      <c r="J45" s="1">
        <f t="shared" si="5"/>
        <v>1</v>
      </c>
      <c r="K45" s="1">
        <f t="shared" si="6"/>
        <v>7.7</v>
      </c>
      <c r="L45" s="281"/>
      <c r="M45" s="281"/>
      <c r="N45" s="1">
        <f>IF(B45="",0,IF(AND(COUNTIF($B$8:B45,B45)=1,COUNTIF('Picking - Lucas'!$B$8:$B$177,B45)=0),1,0))</f>
        <v>0</v>
      </c>
      <c r="O45" s="196">
        <v>0.026990740740740742</v>
      </c>
    </row>
    <row r="46" ht="15.75" customHeight="1">
      <c r="A46" s="291">
        <v>46282.0</v>
      </c>
      <c r="B46" s="1">
        <f t="shared" si="1"/>
        <v>46282</v>
      </c>
      <c r="C46" s="281" t="s">
        <v>841</v>
      </c>
      <c r="D46" s="281" t="s">
        <v>2676</v>
      </c>
      <c r="E46" s="281">
        <v>1.0</v>
      </c>
      <c r="F46" s="281">
        <v>39.0</v>
      </c>
      <c r="G46" s="281">
        <f t="shared" si="2"/>
        <v>17</v>
      </c>
      <c r="H46" s="1">
        <f t="shared" si="3"/>
        <v>0.02564102564</v>
      </c>
      <c r="I46" s="1">
        <f t="shared" si="4"/>
        <v>0.85</v>
      </c>
      <c r="J46" s="1">
        <f t="shared" si="5"/>
        <v>1</v>
      </c>
      <c r="K46" s="1">
        <f t="shared" si="6"/>
        <v>33.15</v>
      </c>
      <c r="L46" s="281"/>
      <c r="M46" s="281"/>
      <c r="N46" s="1">
        <f>IF(B46="",0,IF(AND(COUNTIF($B$8:B46,B46)=1,COUNTIF('Picking - Lucas'!$B$8:$B$177,B46)=0),1,0))</f>
        <v>0</v>
      </c>
      <c r="O46" s="196">
        <v>0.012037037037037037</v>
      </c>
    </row>
    <row r="47" ht="15.75" customHeight="1">
      <c r="A47" s="291">
        <v>46282.0</v>
      </c>
      <c r="B47" s="1">
        <f t="shared" si="1"/>
        <v>46282</v>
      </c>
      <c r="C47" s="281" t="s">
        <v>841</v>
      </c>
      <c r="D47" s="281" t="s">
        <v>1148</v>
      </c>
      <c r="E47" s="281">
        <v>1.0</v>
      </c>
      <c r="F47" s="281">
        <v>20.0</v>
      </c>
      <c r="G47" s="281">
        <f t="shared" si="2"/>
        <v>18</v>
      </c>
      <c r="H47" s="1">
        <f t="shared" si="3"/>
        <v>0.05</v>
      </c>
      <c r="I47" s="1">
        <f t="shared" si="4"/>
        <v>0.95</v>
      </c>
      <c r="J47" s="1">
        <f t="shared" si="5"/>
        <v>1</v>
      </c>
      <c r="K47" s="1">
        <f t="shared" si="6"/>
        <v>19</v>
      </c>
      <c r="L47" s="281"/>
      <c r="M47" s="281"/>
      <c r="N47" s="1">
        <f>IF(B47="",0,IF(AND(COUNTIF($B$8:B47,B47)=1,COUNTIF('Picking - Lucas'!$B$8:$B$177,B47)=0),1,0))</f>
        <v>0</v>
      </c>
      <c r="O47" s="196">
        <v>0.01287037037037037</v>
      </c>
    </row>
    <row r="48" ht="15.75" customHeight="1">
      <c r="A48" s="291">
        <v>46282.0</v>
      </c>
      <c r="B48" s="1">
        <f t="shared" si="1"/>
        <v>46282</v>
      </c>
      <c r="C48" s="281" t="s">
        <v>841</v>
      </c>
      <c r="D48" s="281" t="s">
        <v>2677</v>
      </c>
      <c r="E48" s="281">
        <v>1.0</v>
      </c>
      <c r="F48" s="281">
        <v>39.0</v>
      </c>
      <c r="G48" s="281">
        <f t="shared" si="2"/>
        <v>34</v>
      </c>
      <c r="H48" s="1">
        <f t="shared" si="3"/>
        <v>0.02564102564</v>
      </c>
      <c r="I48" s="1">
        <f t="shared" si="4"/>
        <v>0.85</v>
      </c>
      <c r="J48" s="1">
        <f t="shared" si="5"/>
        <v>1</v>
      </c>
      <c r="K48" s="1">
        <f t="shared" si="6"/>
        <v>33.15</v>
      </c>
      <c r="L48" s="281"/>
      <c r="M48" s="281"/>
      <c r="N48" s="1">
        <f>IF(B48="",0,IF(AND(COUNTIF($B$8:B48,B48)=1,COUNTIF('Picking - Lucas'!$B$8:$B$177,B48)=0),1,0))</f>
        <v>0</v>
      </c>
      <c r="O48" s="196">
        <v>0.024085648148148148</v>
      </c>
    </row>
    <row r="49" ht="15.75" customHeight="1">
      <c r="A49" s="291">
        <v>46283.0</v>
      </c>
      <c r="B49" s="1">
        <f t="shared" si="1"/>
        <v>46283</v>
      </c>
      <c r="C49" s="281" t="s">
        <v>841</v>
      </c>
      <c r="D49" s="281" t="s">
        <v>1151</v>
      </c>
      <c r="E49" s="281">
        <v>1.0</v>
      </c>
      <c r="F49" s="281">
        <v>2.0</v>
      </c>
      <c r="G49" s="281">
        <f t="shared" si="2"/>
        <v>6</v>
      </c>
      <c r="H49" s="1">
        <f t="shared" si="3"/>
        <v>0.5</v>
      </c>
      <c r="I49" s="1">
        <f t="shared" si="4"/>
        <v>1.1</v>
      </c>
      <c r="J49" s="1">
        <f t="shared" si="5"/>
        <v>1</v>
      </c>
      <c r="K49" s="1">
        <f t="shared" si="6"/>
        <v>2.2</v>
      </c>
      <c r="L49" s="281"/>
      <c r="M49" s="281"/>
      <c r="N49" s="1">
        <f>IF(B49="",0,IF(AND(COUNTIF($B$8:B49,B49)=1,COUNTIF('Picking - Lucas'!$B$8:$B$177,B49)=0),1,0))</f>
        <v>0</v>
      </c>
      <c r="O49" s="196">
        <v>0.004618055555555556</v>
      </c>
    </row>
    <row r="50" ht="15.75" customHeight="1">
      <c r="A50" s="291">
        <v>46285.0</v>
      </c>
      <c r="B50" s="1">
        <f t="shared" si="1"/>
        <v>46285</v>
      </c>
      <c r="C50" s="281" t="s">
        <v>841</v>
      </c>
      <c r="D50" s="281" t="s">
        <v>1892</v>
      </c>
      <c r="E50" s="281">
        <v>1.0</v>
      </c>
      <c r="F50" s="281">
        <v>2.0</v>
      </c>
      <c r="G50" s="281">
        <f t="shared" si="2"/>
        <v>2</v>
      </c>
      <c r="H50" s="1">
        <f t="shared" si="3"/>
        <v>0.5</v>
      </c>
      <c r="I50" s="1">
        <f t="shared" si="4"/>
        <v>1.1</v>
      </c>
      <c r="J50" s="1">
        <f t="shared" si="5"/>
        <v>1</v>
      </c>
      <c r="K50" s="1">
        <f t="shared" si="6"/>
        <v>2.2</v>
      </c>
      <c r="L50" s="281"/>
      <c r="M50" s="281"/>
      <c r="N50" s="1">
        <f>IF(B50="",0,IF(AND(COUNTIF($B$8:B50,B50)=1,COUNTIF('Picking - Lucas'!$B$8:$B$177,B50)=0),1,0))</f>
        <v>0</v>
      </c>
      <c r="O50" s="196">
        <v>0.0014699074074074074</v>
      </c>
    </row>
    <row r="51" ht="15.75" customHeight="1">
      <c r="A51" s="291">
        <v>46285.0</v>
      </c>
      <c r="B51" s="1">
        <f t="shared" si="1"/>
        <v>46285</v>
      </c>
      <c r="C51" s="281" t="s">
        <v>841</v>
      </c>
      <c r="D51" s="281" t="s">
        <v>2552</v>
      </c>
      <c r="E51" s="281">
        <v>6.0</v>
      </c>
      <c r="F51" s="281">
        <v>25.0</v>
      </c>
      <c r="G51" s="281">
        <f t="shared" si="2"/>
        <v>38</v>
      </c>
      <c r="H51" s="1">
        <f t="shared" si="3"/>
        <v>0.24</v>
      </c>
      <c r="I51" s="1">
        <f t="shared" si="4"/>
        <v>1.1</v>
      </c>
      <c r="J51" s="1">
        <f t="shared" si="5"/>
        <v>1</v>
      </c>
      <c r="K51" s="1">
        <f t="shared" si="6"/>
        <v>27.5</v>
      </c>
      <c r="L51" s="281"/>
      <c r="M51" s="281"/>
      <c r="N51" s="1">
        <f>IF(B51="",0,IF(AND(COUNTIF($B$8:B51,B51)=1,COUNTIF('Picking - Lucas'!$B$8:$B$177,B51)=0),1,0))</f>
        <v>0</v>
      </c>
      <c r="O51" s="196">
        <v>0.026550925925925926</v>
      </c>
    </row>
    <row r="52" ht="15.75" customHeight="1">
      <c r="A52" s="291">
        <v>46285.0</v>
      </c>
      <c r="B52" s="1">
        <f t="shared" si="1"/>
        <v>46285</v>
      </c>
      <c r="C52" s="281" t="s">
        <v>841</v>
      </c>
      <c r="D52" s="281" t="s">
        <v>2498</v>
      </c>
      <c r="E52" s="281">
        <v>12.0</v>
      </c>
      <c r="F52" s="281">
        <v>22.0</v>
      </c>
      <c r="G52" s="281">
        <f t="shared" si="2"/>
        <v>99</v>
      </c>
      <c r="H52" s="1">
        <f t="shared" si="3"/>
        <v>0.5454545455</v>
      </c>
      <c r="I52" s="1">
        <f t="shared" si="4"/>
        <v>1.1</v>
      </c>
      <c r="J52" s="1">
        <f t="shared" si="5"/>
        <v>1</v>
      </c>
      <c r="K52" s="1">
        <f t="shared" si="6"/>
        <v>24.2</v>
      </c>
      <c r="L52" s="281"/>
      <c r="M52" s="281"/>
      <c r="N52" s="1">
        <f>IF(B52="",0,IF(AND(COUNTIF($B$8:B52,B52)=1,COUNTIF('Picking - Lucas'!$B$8:$B$177,B52)=0),1,0))</f>
        <v>0</v>
      </c>
      <c r="O52" s="196">
        <v>0.06887731481481481</v>
      </c>
    </row>
    <row r="53" ht="15.75" customHeight="1">
      <c r="A53" s="291">
        <v>46285.0</v>
      </c>
      <c r="B53" s="1">
        <f t="shared" si="1"/>
        <v>46285</v>
      </c>
      <c r="C53" s="281" t="s">
        <v>841</v>
      </c>
      <c r="D53" s="281" t="s">
        <v>2678</v>
      </c>
      <c r="E53" s="281">
        <v>10.0</v>
      </c>
      <c r="F53" s="281">
        <v>34.0</v>
      </c>
      <c r="G53" s="281">
        <f t="shared" si="2"/>
        <v>103</v>
      </c>
      <c r="H53" s="1">
        <f t="shared" si="3"/>
        <v>0.2941176471</v>
      </c>
      <c r="I53" s="1">
        <f t="shared" si="4"/>
        <v>1.1</v>
      </c>
      <c r="J53" s="1">
        <f t="shared" si="5"/>
        <v>1</v>
      </c>
      <c r="K53" s="1">
        <f t="shared" si="6"/>
        <v>37.4</v>
      </c>
      <c r="L53" s="281"/>
      <c r="M53" s="281"/>
      <c r="N53" s="1">
        <f>IF(B53="",0,IF(AND(COUNTIF($B$8:B53,B53)=1,COUNTIF('Picking - Lucas'!$B$8:$B$177,B53)=0),1,0))</f>
        <v>0</v>
      </c>
      <c r="O53" s="196">
        <v>0.07158564814814815</v>
      </c>
    </row>
    <row r="54" ht="15.75" customHeight="1">
      <c r="A54" s="291">
        <v>46286.0</v>
      </c>
      <c r="B54" s="1">
        <f t="shared" si="1"/>
        <v>46286</v>
      </c>
      <c r="C54" s="281" t="s">
        <v>841</v>
      </c>
      <c r="D54" s="281" t="s">
        <v>2679</v>
      </c>
      <c r="E54" s="281">
        <v>1.0</v>
      </c>
      <c r="F54" s="281">
        <v>8.0</v>
      </c>
      <c r="G54" s="281">
        <f t="shared" si="2"/>
        <v>3</v>
      </c>
      <c r="H54" s="1">
        <f t="shared" si="3"/>
        <v>0.125</v>
      </c>
      <c r="I54" s="1">
        <f t="shared" si="4"/>
        <v>1</v>
      </c>
      <c r="J54" s="1">
        <f t="shared" si="5"/>
        <v>1</v>
      </c>
      <c r="K54" s="1">
        <f t="shared" si="6"/>
        <v>8</v>
      </c>
      <c r="L54" s="281"/>
      <c r="M54" s="281"/>
      <c r="N54" s="1">
        <f>IF(B54="",0,IF(AND(COUNTIF($B$8:B54,B54)=1,COUNTIF('Picking - Lucas'!$B$8:$B$177,B54)=0),1,0))</f>
        <v>0</v>
      </c>
      <c r="O54" s="196">
        <v>0.0023148148148148147</v>
      </c>
    </row>
    <row r="55" ht="15.75" customHeight="1">
      <c r="A55" s="291">
        <v>46286.0</v>
      </c>
      <c r="B55" s="1">
        <f t="shared" si="1"/>
        <v>46286</v>
      </c>
      <c r="C55" s="281" t="s">
        <v>841</v>
      </c>
      <c r="D55" s="281" t="s">
        <v>2680</v>
      </c>
      <c r="E55" s="281">
        <v>1.0</v>
      </c>
      <c r="F55" s="281">
        <v>35.0</v>
      </c>
      <c r="G55" s="281">
        <f t="shared" si="2"/>
        <v>32</v>
      </c>
      <c r="H55" s="1">
        <f t="shared" si="3"/>
        <v>0.02857142857</v>
      </c>
      <c r="I55" s="1">
        <f t="shared" si="4"/>
        <v>0.85</v>
      </c>
      <c r="J55" s="1">
        <f t="shared" si="5"/>
        <v>1</v>
      </c>
      <c r="K55" s="1">
        <f t="shared" si="6"/>
        <v>29.75</v>
      </c>
      <c r="L55" s="281"/>
      <c r="M55" s="281"/>
      <c r="N55" s="1">
        <f>IF(B55="",0,IF(AND(COUNTIF($B$8:B55,B55)=1,COUNTIF('Picking - Lucas'!$B$8:$B$177,B55)=0),1,0))</f>
        <v>0</v>
      </c>
      <c r="O55" s="196">
        <v>0.022650462962962963</v>
      </c>
    </row>
    <row r="56" ht="15.75" customHeight="1">
      <c r="A56" s="291">
        <v>46288.0</v>
      </c>
      <c r="B56" s="1">
        <f t="shared" si="1"/>
        <v>46288</v>
      </c>
      <c r="C56" s="281" t="s">
        <v>841</v>
      </c>
      <c r="D56" s="281" t="s">
        <v>1164</v>
      </c>
      <c r="E56" s="281">
        <v>1.0</v>
      </c>
      <c r="F56" s="281">
        <v>1.0</v>
      </c>
      <c r="G56" s="281">
        <f t="shared" si="2"/>
        <v>0</v>
      </c>
      <c r="H56" s="1">
        <f t="shared" si="3"/>
        <v>1</v>
      </c>
      <c r="I56" s="1">
        <f t="shared" si="4"/>
        <v>1.1</v>
      </c>
      <c r="J56" s="1">
        <f t="shared" si="5"/>
        <v>1</v>
      </c>
      <c r="K56" s="1">
        <f t="shared" si="6"/>
        <v>1.1</v>
      </c>
      <c r="L56" s="281"/>
      <c r="M56" s="281"/>
      <c r="N56" s="1">
        <f>IF(B56="",0,IF(AND(COUNTIF($B$8:B56,B56)=1,COUNTIF('Picking - Lucas'!$B$8:$B$177,B56)=0),1,0))</f>
        <v>0</v>
      </c>
      <c r="O56" s="196">
        <v>1.0416666666666667E-4</v>
      </c>
    </row>
    <row r="57" ht="15.75" customHeight="1">
      <c r="A57" s="291">
        <v>46288.0</v>
      </c>
      <c r="B57" s="1">
        <f t="shared" si="1"/>
        <v>46288</v>
      </c>
      <c r="C57" s="281" t="s">
        <v>841</v>
      </c>
      <c r="D57" s="281" t="s">
        <v>2417</v>
      </c>
      <c r="E57" s="281">
        <v>2.0</v>
      </c>
      <c r="F57" s="281">
        <v>14.0</v>
      </c>
      <c r="G57" s="281">
        <f t="shared" si="2"/>
        <v>14</v>
      </c>
      <c r="H57" s="1">
        <f t="shared" si="3"/>
        <v>0.1428571429</v>
      </c>
      <c r="I57" s="1">
        <f t="shared" si="4"/>
        <v>1</v>
      </c>
      <c r="J57" s="1">
        <f t="shared" si="5"/>
        <v>1</v>
      </c>
      <c r="K57" s="1">
        <f t="shared" si="6"/>
        <v>14</v>
      </c>
      <c r="L57" s="281"/>
      <c r="M57" s="281"/>
      <c r="N57" s="1">
        <f>IF(B57="",0,IF(AND(COUNTIF($B$8:B57,B57)=1,COUNTIF('Picking - Lucas'!$B$8:$B$177,B57)=0),1,0))</f>
        <v>0</v>
      </c>
      <c r="O57" s="196">
        <v>0.00988425925925926</v>
      </c>
    </row>
    <row r="58" ht="15.75" customHeight="1">
      <c r="A58" s="291">
        <v>46288.0</v>
      </c>
      <c r="B58" s="1">
        <f t="shared" si="1"/>
        <v>46288</v>
      </c>
      <c r="C58" s="281" t="s">
        <v>841</v>
      </c>
      <c r="D58" s="281" t="s">
        <v>2681</v>
      </c>
      <c r="E58" s="281">
        <v>1.0</v>
      </c>
      <c r="F58" s="281">
        <v>26.0</v>
      </c>
      <c r="G58" s="281">
        <f t="shared" si="2"/>
        <v>24</v>
      </c>
      <c r="H58" s="1">
        <f t="shared" si="3"/>
        <v>0.03846153846</v>
      </c>
      <c r="I58" s="1">
        <f t="shared" si="4"/>
        <v>0.85</v>
      </c>
      <c r="J58" s="1">
        <f t="shared" si="5"/>
        <v>1</v>
      </c>
      <c r="K58" s="1">
        <f t="shared" si="6"/>
        <v>22.1</v>
      </c>
      <c r="L58" s="281"/>
      <c r="M58" s="281"/>
      <c r="N58" s="1">
        <f>IF(B58="",0,IF(AND(COUNTIF($B$8:B58,B58)=1,COUNTIF('Picking - Lucas'!$B$8:$B$177,B58)=0),1,0))</f>
        <v>0</v>
      </c>
      <c r="O58" s="196">
        <v>0.016863425925925928</v>
      </c>
    </row>
    <row r="59" ht="15.75" customHeight="1">
      <c r="A59" s="291">
        <v>46288.0</v>
      </c>
      <c r="B59" s="1">
        <f t="shared" si="1"/>
        <v>46288</v>
      </c>
      <c r="C59" s="281" t="s">
        <v>841</v>
      </c>
      <c r="D59" s="281" t="s">
        <v>2682</v>
      </c>
      <c r="E59" s="281">
        <v>6.0</v>
      </c>
      <c r="F59" s="281">
        <v>50.0</v>
      </c>
      <c r="G59" s="281">
        <f t="shared" si="2"/>
        <v>55</v>
      </c>
      <c r="H59" s="1">
        <f t="shared" si="3"/>
        <v>0.12</v>
      </c>
      <c r="I59" s="1">
        <f t="shared" si="4"/>
        <v>1</v>
      </c>
      <c r="J59" s="1">
        <f t="shared" si="5"/>
        <v>1</v>
      </c>
      <c r="K59" s="1">
        <f t="shared" si="6"/>
        <v>50</v>
      </c>
      <c r="L59" s="281"/>
      <c r="M59" s="281"/>
      <c r="N59" s="1">
        <f>IF(B59="",0,IF(AND(COUNTIF($B$8:B59,B59)=1,COUNTIF('Picking - Lucas'!$B$8:$B$177,B59)=0),1,0))</f>
        <v>0</v>
      </c>
      <c r="O59" s="196">
        <v>0.03829861111111111</v>
      </c>
    </row>
    <row r="60" ht="15.75" customHeight="1">
      <c r="A60" s="291">
        <v>46289.0</v>
      </c>
      <c r="B60" s="1">
        <f t="shared" si="1"/>
        <v>46289</v>
      </c>
      <c r="C60" s="281" t="s">
        <v>841</v>
      </c>
      <c r="D60" s="281" t="s">
        <v>1170</v>
      </c>
      <c r="E60" s="281">
        <v>1.0</v>
      </c>
      <c r="F60" s="281">
        <v>1.0</v>
      </c>
      <c r="G60" s="281">
        <f t="shared" si="2"/>
        <v>0</v>
      </c>
      <c r="H60" s="1">
        <f t="shared" si="3"/>
        <v>1</v>
      </c>
      <c r="I60" s="1">
        <f t="shared" si="4"/>
        <v>1.1</v>
      </c>
      <c r="J60" s="1">
        <f t="shared" si="5"/>
        <v>1</v>
      </c>
      <c r="K60" s="1">
        <f t="shared" si="6"/>
        <v>1.1</v>
      </c>
      <c r="L60" s="281"/>
      <c r="M60" s="281"/>
      <c r="N60" s="1">
        <f>IF(B60="",0,IF(AND(COUNTIF($B$8:B60,B60)=1,COUNTIF('Picking - Lucas'!$B$8:$B$177,B60)=0),1,0))</f>
        <v>0</v>
      </c>
      <c r="O60" s="196">
        <v>2.314814814814815E-4</v>
      </c>
    </row>
    <row r="61" ht="15.75" customHeight="1">
      <c r="A61" s="291">
        <v>46289.0</v>
      </c>
      <c r="B61" s="1">
        <f t="shared" si="1"/>
        <v>46289</v>
      </c>
      <c r="C61" s="281" t="s">
        <v>841</v>
      </c>
      <c r="D61" s="281" t="s">
        <v>2508</v>
      </c>
      <c r="E61" s="281">
        <v>9.0</v>
      </c>
      <c r="F61" s="281">
        <v>39.0</v>
      </c>
      <c r="G61" s="281">
        <f t="shared" si="2"/>
        <v>96</v>
      </c>
      <c r="H61" s="1">
        <f t="shared" si="3"/>
        <v>0.2307692308</v>
      </c>
      <c r="I61" s="1">
        <f t="shared" si="4"/>
        <v>1.1</v>
      </c>
      <c r="J61" s="1">
        <f t="shared" si="5"/>
        <v>1</v>
      </c>
      <c r="K61" s="1">
        <f t="shared" si="6"/>
        <v>42.9</v>
      </c>
      <c r="L61" s="281"/>
      <c r="M61" s="281"/>
      <c r="N61" s="1">
        <f>IF(B61="",0,IF(AND(COUNTIF($B$8:B61,B61)=1,COUNTIF('Picking - Lucas'!$B$8:$B$177,B61)=0),1,0))</f>
        <v>0</v>
      </c>
      <c r="O61" s="196">
        <v>0.0669212962962963</v>
      </c>
    </row>
    <row r="62" ht="15.75" customHeight="1">
      <c r="A62" s="291">
        <v>46289.0</v>
      </c>
      <c r="B62" s="1">
        <f t="shared" si="1"/>
        <v>46289</v>
      </c>
      <c r="C62" s="281" t="s">
        <v>841</v>
      </c>
      <c r="D62" s="281" t="s">
        <v>1172</v>
      </c>
      <c r="E62" s="281">
        <v>3.0</v>
      </c>
      <c r="F62" s="281">
        <v>32.0</v>
      </c>
      <c r="G62" s="281">
        <f t="shared" si="2"/>
        <v>100</v>
      </c>
      <c r="H62" s="1">
        <f t="shared" si="3"/>
        <v>0.09375</v>
      </c>
      <c r="I62" s="1">
        <f t="shared" si="4"/>
        <v>0.95</v>
      </c>
      <c r="J62" s="1">
        <f t="shared" si="5"/>
        <v>1</v>
      </c>
      <c r="K62" s="1">
        <f t="shared" si="6"/>
        <v>30.4</v>
      </c>
      <c r="L62" s="281"/>
      <c r="M62" s="281"/>
      <c r="N62" s="1">
        <f>IF(B62="",0,IF(AND(COUNTIF($B$8:B62,B62)=1,COUNTIF('Picking - Lucas'!$B$8:$B$177,B62)=0),1,0))</f>
        <v>0</v>
      </c>
      <c r="O62" s="196">
        <v>0.07008101851851851</v>
      </c>
    </row>
    <row r="63" ht="15.75" customHeight="1">
      <c r="A63" s="291">
        <v>46290.0</v>
      </c>
      <c r="B63" s="1">
        <f t="shared" si="1"/>
        <v>46290</v>
      </c>
      <c r="C63" s="281" t="s">
        <v>841</v>
      </c>
      <c r="D63" s="281" t="s">
        <v>1897</v>
      </c>
      <c r="E63" s="281">
        <v>2.0</v>
      </c>
      <c r="F63" s="281">
        <v>2.0</v>
      </c>
      <c r="G63" s="281">
        <f t="shared" si="2"/>
        <v>1</v>
      </c>
      <c r="H63" s="1">
        <f t="shared" si="3"/>
        <v>1</v>
      </c>
      <c r="I63" s="1">
        <f t="shared" si="4"/>
        <v>1.1</v>
      </c>
      <c r="J63" s="1">
        <f t="shared" si="5"/>
        <v>1</v>
      </c>
      <c r="K63" s="1">
        <f t="shared" si="6"/>
        <v>2.2</v>
      </c>
      <c r="L63" s="281"/>
      <c r="M63" s="281"/>
      <c r="N63" s="1">
        <f>IF(B63="",0,IF(AND(COUNTIF($B$8:B63,B63)=1,COUNTIF('Picking - Lucas'!$B$8:$B$177,B63)=0),1,0))</f>
        <v>0</v>
      </c>
      <c r="O63" s="196">
        <v>9.375E-4</v>
      </c>
    </row>
    <row r="64" ht="15.75" customHeight="1">
      <c r="A64" s="291">
        <v>46290.0</v>
      </c>
      <c r="B64" s="1">
        <f t="shared" si="1"/>
        <v>46290</v>
      </c>
      <c r="C64" s="281" t="s">
        <v>841</v>
      </c>
      <c r="D64" s="281" t="s">
        <v>2521</v>
      </c>
      <c r="E64" s="281">
        <v>2.0</v>
      </c>
      <c r="F64" s="281">
        <v>5.0</v>
      </c>
      <c r="G64" s="281">
        <f t="shared" si="2"/>
        <v>6</v>
      </c>
      <c r="H64" s="1">
        <f t="shared" si="3"/>
        <v>0.4</v>
      </c>
      <c r="I64" s="1">
        <f t="shared" si="4"/>
        <v>1.1</v>
      </c>
      <c r="J64" s="1">
        <f t="shared" si="5"/>
        <v>1</v>
      </c>
      <c r="K64" s="1">
        <f t="shared" si="6"/>
        <v>5.5</v>
      </c>
      <c r="L64" s="281"/>
      <c r="M64" s="281"/>
      <c r="N64" s="1">
        <f>IF(B64="",0,IF(AND(COUNTIF($B$8:B64,B64)=1,COUNTIF('Picking - Lucas'!$B$8:$B$177,B64)=0),1,0))</f>
        <v>0</v>
      </c>
      <c r="O64" s="196">
        <v>0.004479166666666667</v>
      </c>
    </row>
    <row r="65" ht="15.75" customHeight="1">
      <c r="A65" s="291">
        <v>46290.0</v>
      </c>
      <c r="B65" s="1">
        <f t="shared" si="1"/>
        <v>46290</v>
      </c>
      <c r="C65" s="281" t="s">
        <v>841</v>
      </c>
      <c r="D65" s="281" t="s">
        <v>1779</v>
      </c>
      <c r="E65" s="281">
        <v>2.0</v>
      </c>
      <c r="F65" s="281">
        <v>5.0</v>
      </c>
      <c r="G65" s="281">
        <f t="shared" si="2"/>
        <v>7</v>
      </c>
      <c r="H65" s="1">
        <f t="shared" si="3"/>
        <v>0.4</v>
      </c>
      <c r="I65" s="1">
        <f t="shared" si="4"/>
        <v>1.1</v>
      </c>
      <c r="J65" s="1">
        <f t="shared" si="5"/>
        <v>1</v>
      </c>
      <c r="K65" s="1">
        <f t="shared" si="6"/>
        <v>5.5</v>
      </c>
      <c r="L65" s="281"/>
      <c r="M65" s="281"/>
      <c r="N65" s="1">
        <f>IF(B65="",0,IF(AND(COUNTIF($B$8:B65,B65)=1,COUNTIF('Picking - Lucas'!$B$8:$B$177,B65)=0),1,0))</f>
        <v>0</v>
      </c>
      <c r="O65" s="196">
        <v>0.004976851851851852</v>
      </c>
    </row>
    <row r="66" ht="15.75" customHeight="1">
      <c r="A66" s="291">
        <v>46290.0</v>
      </c>
      <c r="B66" s="1">
        <f t="shared" si="1"/>
        <v>46290</v>
      </c>
      <c r="C66" s="281" t="s">
        <v>841</v>
      </c>
      <c r="D66" s="281" t="s">
        <v>2194</v>
      </c>
      <c r="E66" s="281">
        <v>15.0</v>
      </c>
      <c r="F66" s="281">
        <v>45.0</v>
      </c>
      <c r="G66" s="281">
        <f t="shared" si="2"/>
        <v>59</v>
      </c>
      <c r="H66" s="1">
        <f t="shared" si="3"/>
        <v>0.3333333333</v>
      </c>
      <c r="I66" s="1">
        <f t="shared" si="4"/>
        <v>1.1</v>
      </c>
      <c r="J66" s="1">
        <f t="shared" si="5"/>
        <v>1</v>
      </c>
      <c r="K66" s="1">
        <f t="shared" si="6"/>
        <v>49.5</v>
      </c>
      <c r="L66" s="281"/>
      <c r="M66" s="281"/>
      <c r="N66" s="1">
        <f>IF(B66="",0,IF(AND(COUNTIF($B$8:B66,B66)=1,COUNTIF('Picking - Lucas'!$B$8:$B$177,B66)=0),1,0))</f>
        <v>0</v>
      </c>
      <c r="O66" s="196">
        <v>0.04150462962962963</v>
      </c>
    </row>
    <row r="67" ht="15.75" customHeight="1">
      <c r="A67" s="291">
        <v>46290.0</v>
      </c>
      <c r="B67" s="1">
        <f t="shared" si="1"/>
        <v>46290</v>
      </c>
      <c r="C67" s="281" t="s">
        <v>841</v>
      </c>
      <c r="D67" s="281" t="s">
        <v>2683</v>
      </c>
      <c r="E67" s="281">
        <v>14.0</v>
      </c>
      <c r="F67" s="281">
        <v>42.0</v>
      </c>
      <c r="G67" s="281">
        <f t="shared" si="2"/>
        <v>114</v>
      </c>
      <c r="H67" s="1">
        <f t="shared" si="3"/>
        <v>0.3333333333</v>
      </c>
      <c r="I67" s="1">
        <f t="shared" si="4"/>
        <v>1.1</v>
      </c>
      <c r="J67" s="1">
        <f t="shared" si="5"/>
        <v>1</v>
      </c>
      <c r="K67" s="1">
        <f t="shared" si="6"/>
        <v>46.2</v>
      </c>
      <c r="L67" s="281"/>
      <c r="M67" s="281"/>
      <c r="N67" s="1">
        <f>IF(B67="",0,IF(AND(COUNTIF($B$8:B67,B67)=1,COUNTIF('Picking - Lucas'!$B$8:$B$177,B67)=0),1,0))</f>
        <v>0</v>
      </c>
      <c r="O67" s="196">
        <v>0.07974537037037037</v>
      </c>
    </row>
    <row r="68" ht="15.75" customHeight="1">
      <c r="A68" s="291">
        <v>46293.0</v>
      </c>
      <c r="B68" s="1">
        <f t="shared" si="1"/>
        <v>46293</v>
      </c>
      <c r="C68" s="281" t="s">
        <v>841</v>
      </c>
      <c r="D68" s="281" t="s">
        <v>1659</v>
      </c>
      <c r="E68" s="281">
        <v>1.0</v>
      </c>
      <c r="F68" s="281">
        <v>3.0</v>
      </c>
      <c r="G68" s="281">
        <f t="shared" si="2"/>
        <v>0</v>
      </c>
      <c r="H68" s="1">
        <f t="shared" si="3"/>
        <v>0.3333333333</v>
      </c>
      <c r="I68" s="1">
        <f t="shared" si="4"/>
        <v>1.1</v>
      </c>
      <c r="J68" s="1">
        <f t="shared" si="5"/>
        <v>1</v>
      </c>
      <c r="K68" s="1">
        <f t="shared" si="6"/>
        <v>3.3</v>
      </c>
      <c r="L68" s="281"/>
      <c r="M68" s="281"/>
      <c r="N68" s="1">
        <f>IF(B68="",0,IF(AND(COUNTIF($B$8:B68,B68)=1,COUNTIF('Picking - Lucas'!$B$8:$B$177,B68)=0),1,0))</f>
        <v>0</v>
      </c>
      <c r="O68" s="196">
        <v>3.8194444444444446E-4</v>
      </c>
    </row>
    <row r="69" ht="15.75" customHeight="1">
      <c r="A69" s="291">
        <v>46293.0</v>
      </c>
      <c r="B69" s="1">
        <f t="shared" si="1"/>
        <v>46293</v>
      </c>
      <c r="C69" s="281" t="s">
        <v>841</v>
      </c>
      <c r="D69" s="281" t="s">
        <v>2545</v>
      </c>
      <c r="E69" s="281">
        <v>2.0</v>
      </c>
      <c r="F69" s="281">
        <v>18.0</v>
      </c>
      <c r="G69" s="281">
        <f t="shared" si="2"/>
        <v>41</v>
      </c>
      <c r="H69" s="1">
        <f t="shared" si="3"/>
        <v>0.1111111111</v>
      </c>
      <c r="I69" s="1">
        <f t="shared" si="4"/>
        <v>1</v>
      </c>
      <c r="J69" s="1">
        <f t="shared" si="5"/>
        <v>1</v>
      </c>
      <c r="K69" s="1">
        <f t="shared" si="6"/>
        <v>18</v>
      </c>
      <c r="L69" s="281"/>
      <c r="M69" s="281"/>
      <c r="N69" s="1">
        <f>IF(B69="",0,IF(AND(COUNTIF($B$8:B69,B69)=1,COUNTIF('Picking - Lucas'!$B$8:$B$177,B69)=0),1,0))</f>
        <v>0</v>
      </c>
      <c r="O69" s="196">
        <v>0.028703703703703703</v>
      </c>
    </row>
    <row r="70" ht="15.75" customHeight="1">
      <c r="A70" s="291">
        <v>46293.0</v>
      </c>
      <c r="B70" s="1">
        <f t="shared" si="1"/>
        <v>46293</v>
      </c>
      <c r="C70" s="281" t="s">
        <v>841</v>
      </c>
      <c r="D70" s="281" t="s">
        <v>2553</v>
      </c>
      <c r="E70" s="281">
        <v>3.0</v>
      </c>
      <c r="F70" s="281">
        <v>13.0</v>
      </c>
      <c r="G70" s="281">
        <f t="shared" si="2"/>
        <v>42</v>
      </c>
      <c r="H70" s="1">
        <f t="shared" si="3"/>
        <v>0.2307692308</v>
      </c>
      <c r="I70" s="1">
        <f t="shared" si="4"/>
        <v>1.1</v>
      </c>
      <c r="J70" s="1">
        <f t="shared" si="5"/>
        <v>1</v>
      </c>
      <c r="K70" s="1">
        <f t="shared" si="6"/>
        <v>14.3</v>
      </c>
      <c r="L70" s="281"/>
      <c r="M70" s="281"/>
      <c r="N70" s="1">
        <f>IF(B70="",0,IF(AND(COUNTIF($B$8:B70,B70)=1,COUNTIF('Picking - Lucas'!$B$8:$B$177,B70)=0),1,0))</f>
        <v>0</v>
      </c>
      <c r="O70" s="196">
        <v>0.02974537037037037</v>
      </c>
    </row>
    <row r="71" ht="15.75" customHeight="1">
      <c r="A71" s="291">
        <v>46294.0</v>
      </c>
      <c r="B71" s="1">
        <f t="shared" si="1"/>
        <v>46294</v>
      </c>
      <c r="C71" s="281" t="s">
        <v>841</v>
      </c>
      <c r="D71" s="281" t="s">
        <v>1195</v>
      </c>
      <c r="E71" s="281">
        <v>4.0</v>
      </c>
      <c r="F71" s="281">
        <v>12.0</v>
      </c>
      <c r="G71" s="281">
        <f t="shared" si="2"/>
        <v>46</v>
      </c>
      <c r="H71" s="1">
        <f t="shared" si="3"/>
        <v>0.3333333333</v>
      </c>
      <c r="I71" s="1">
        <f t="shared" si="4"/>
        <v>1.1</v>
      </c>
      <c r="J71" s="1">
        <f t="shared" si="5"/>
        <v>1</v>
      </c>
      <c r="K71" s="1">
        <f t="shared" si="6"/>
        <v>13.2</v>
      </c>
      <c r="L71" s="281"/>
      <c r="M71" s="281"/>
      <c r="N71" s="1">
        <f>IF(B71="",0,IF(AND(COUNTIF($B$8:B71,B71)=1,COUNTIF('Picking - Lucas'!$B$8:$B$177,B71)=0),1,0))</f>
        <v>0</v>
      </c>
      <c r="O71" s="196">
        <v>0.032372685185185185</v>
      </c>
    </row>
    <row r="72" ht="15.75" customHeight="1">
      <c r="A72" s="291">
        <v>46294.0</v>
      </c>
      <c r="B72" s="1">
        <f t="shared" si="1"/>
        <v>46294</v>
      </c>
      <c r="C72" s="281" t="s">
        <v>841</v>
      </c>
      <c r="D72" s="281" t="s">
        <v>2684</v>
      </c>
      <c r="E72" s="281">
        <v>1.0</v>
      </c>
      <c r="F72" s="281">
        <v>34.0</v>
      </c>
      <c r="G72" s="281">
        <f t="shared" si="2"/>
        <v>40</v>
      </c>
      <c r="H72" s="1">
        <f t="shared" si="3"/>
        <v>0.02941176471</v>
      </c>
      <c r="I72" s="1">
        <f t="shared" si="4"/>
        <v>0.85</v>
      </c>
      <c r="J72" s="1">
        <f t="shared" si="5"/>
        <v>1</v>
      </c>
      <c r="K72" s="1">
        <f t="shared" si="6"/>
        <v>28.9</v>
      </c>
      <c r="L72" s="281"/>
      <c r="M72" s="281"/>
      <c r="N72" s="1">
        <f>IF(B72="",0,IF(AND(COUNTIF($B$8:B72,B72)=1,COUNTIF('Picking - Lucas'!$B$8:$B$177,B72)=0),1,0))</f>
        <v>0</v>
      </c>
      <c r="O72" s="196">
        <v>0.02806712962962963</v>
      </c>
    </row>
    <row r="73" ht="15.75" customHeight="1">
      <c r="A73" s="291">
        <v>46294.0</v>
      </c>
      <c r="B73" s="1">
        <f t="shared" si="1"/>
        <v>46294</v>
      </c>
      <c r="C73" s="281" t="s">
        <v>841</v>
      </c>
      <c r="D73" s="281" t="s">
        <v>2685</v>
      </c>
      <c r="E73" s="281">
        <v>1.0</v>
      </c>
      <c r="F73" s="281">
        <v>34.0</v>
      </c>
      <c r="G73" s="281">
        <f t="shared" si="2"/>
        <v>22</v>
      </c>
      <c r="H73" s="1">
        <f t="shared" si="3"/>
        <v>0.02941176471</v>
      </c>
      <c r="I73" s="1">
        <f t="shared" si="4"/>
        <v>0.85</v>
      </c>
      <c r="J73" s="1">
        <f t="shared" si="5"/>
        <v>1</v>
      </c>
      <c r="K73" s="1">
        <f t="shared" si="6"/>
        <v>28.9</v>
      </c>
      <c r="L73" s="281"/>
      <c r="M73" s="281"/>
      <c r="N73" s="1">
        <f>IF(B73="",0,IF(AND(COUNTIF($B$8:B73,B73)=1,COUNTIF('Picking - Lucas'!$B$8:$B$177,B73)=0),1,0))</f>
        <v>0</v>
      </c>
      <c r="O73" s="196">
        <v>0.0159375</v>
      </c>
    </row>
    <row r="74" ht="15.75" customHeight="1">
      <c r="A74" s="291">
        <v>46294.0</v>
      </c>
      <c r="B74" s="1">
        <f t="shared" si="1"/>
        <v>46294</v>
      </c>
      <c r="C74" s="281" t="s">
        <v>841</v>
      </c>
      <c r="D74" s="281" t="s">
        <v>2686</v>
      </c>
      <c r="E74" s="281">
        <v>3.0</v>
      </c>
      <c r="F74" s="281">
        <v>34.0</v>
      </c>
      <c r="G74" s="281">
        <f t="shared" si="2"/>
        <v>54</v>
      </c>
      <c r="H74" s="1">
        <f t="shared" si="3"/>
        <v>0.08823529412</v>
      </c>
      <c r="I74" s="1">
        <f t="shared" si="4"/>
        <v>0.95</v>
      </c>
      <c r="J74" s="1">
        <f t="shared" si="5"/>
        <v>1</v>
      </c>
      <c r="K74" s="1">
        <f t="shared" si="6"/>
        <v>32.3</v>
      </c>
      <c r="L74" s="281"/>
      <c r="M74" s="281"/>
      <c r="N74" s="1">
        <f>IF(B74="",0,IF(AND(COUNTIF($B$8:B74,B74)=1,COUNTIF('Picking - Lucas'!$B$8:$B$177,B74)=0),1,0))</f>
        <v>0</v>
      </c>
      <c r="O74" s="196">
        <v>0.03799768518518518</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Lucas'!$B$8:$B$177,B75)=0),1,0))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Lucas'!$B$8:$B$177,B76)=0),1,0))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Lucas'!$B$8:$B$177,B77)=0),1,0))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Lucas'!$B$8:$B$177,B78)=0),1,0))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Lucas'!$B$8:$B$177,B79)=0),1,0))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Lucas'!$B$8:$B$177,B80)=0),1,0))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Lucas'!$B$8:$B$177,B81)=0),1,0))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Lucas'!$B$8:$B$177,B82)=0),1,0))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Lucas'!$B$8:$B$177,B83)=0),1,0))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Lucas'!$B$8:$B$177,B84)=0),1,0))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Lucas'!$B$8:$B$177,B85)=0),1,0))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Lucas'!$B$8:$B$177,B86)=0),1,0))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Lucas'!$B$8:$B$177,B87)=0),1,0))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Lucas'!$B$8:$B$177,B88)=0),1,0))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Lucas'!$B$8:$B$177,B89)=0),1,0))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Lucas'!$B$8:$B$177,B90)=0),1,0))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Lucas'!$B$8:$B$177,B91)=0),1,0))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Lucas'!$B$8:$B$177,B92)=0),1,0))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Lucas'!$B$8:$B$177,B93)=0),1,0))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Lucas'!$B$8:$B$177,B94)=0),1,0))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Lucas'!$B$8:$B$177,B95)=0),1,0))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Lucas'!$B$8:$B$177,B96)=0),1,0))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Lucas'!$B$8:$B$177,B97)=0),1,0))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Lucas'!$B$8:$B$177,B98)=0),1,0))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Lucas'!$B$8:$B$177,B99)=0),1,0))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Lucas'!$B$8:$B$177,B100)=0),1,0))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Lucas'!$B$8:$B$177,B101)=0),1,0))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Lucas'!$B$8:$B$177,B102)=0),1,0))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Lucas'!$B$8:$B$177,B103)=0),1,0))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Lucas'!$B$8:$B$177,B104)=0),1,0))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Lucas'!$B$8:$B$177,B105)=0),1,0))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Lucas'!$B$8:$B$177,B106)=0),1,0))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Lucas'!$B$8:$B$177,B107)=0),1,0))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Lucas'!$B$8:$B$177,B108)=0),1,0))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Lucas'!$B$8:$B$177,B109)=0),1,0))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Lucas'!$B$8:$B$177,B110)=0),1,0))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Lucas'!$B$8:$B$177,B111)=0),1,0))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Lucas'!$B$8:$B$177,B112)=0),1,0))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Lucas'!$B$8:$B$177,B113)=0),1,0))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Lucas'!$B$8:$B$177,B114)=0),1,0))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Lucas'!$B$8:$B$177,B115)=0),1,0))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Lucas'!$B$8:$B$177,B116)=0),1,0))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Lucas'!$B$8:$B$177,B117)=0),1,0))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Lucas'!$B$8:$B$177,B118)=0),1,0))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Lucas'!$B$8:$B$177,B119)=0),1,0))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Lucas'!$B$8:$B$177,B120)=0),1,0))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Lucas'!$B$8:$B$177,B121)=0),1,0))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Lucas'!$B$8:$B$177,B122)=0),1,0))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Lucas'!$B$8:$B$177,B123)=0),1,0))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Lucas'!$B$8:$B$177,B124)=0),1,0))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Lucas'!$B$8:$B$177,B125)=0),1,0))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Lucas'!$B$8:$B$177,B126)=0),1,0))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Lucas'!$B$8:$B$177,B127)=0),1,0))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Lucas'!$B$8:$B$177,B128)=0),1,0))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Lucas'!$B$8:$B$177,B129)=0),1,0))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Lucas'!$B$8:$B$177,B130)=0),1,0))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Lucas'!$B$8:$B$177,B131)=0),1,0))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Lucas'!$B$8:$B$177,B132)=0),1,0))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Lucas'!$B$8:$B$177,B133)=0),1,0))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Lucas'!$B$8:$B$177,B134)=0),1,0))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Lucas'!$B$8:$B$177,B135)=0),1,0))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Lucas'!$B$8:$B$177,B136)=0),1,0))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Lucas'!$B$8:$B$177,B137)=0),1,0))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Lucas'!$B$8:$B$177,B138)=0),1,0))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Lucas'!$B$8:$B$177,B139)=0),1,0))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Lucas'!$B$8:$B$177,B140)=0),1,0))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Lucas'!$B$8:$B$177,B141)=0),1,0))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Lucas'!$B$8:$B$177,B142)=0),1,0))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Lucas'!$B$8:$B$177,B143)=0),1,0))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Lucas'!$B$8:$B$177,B144)=0),1,0))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Lucas'!$B$8:$B$177,B145)=0),1,0))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Lucas'!$B$8:$B$177,B146)=0),1,0))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Lucas'!$B$8:$B$177,B147)=0),1,0))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Lucas'!$B$8:$B$177,B148)=0),1,0))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Lucas'!$B$8:$B$177,B149)=0),1,0))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Lucas'!$B$8:$B$177,B150)=0),1,0))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Lucas'!$B$8:$B$177,B151)=0),1,0))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Lucas'!$B$8:$B$177,B152)=0),1,0))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Lucas'!$B$8:$B$177,B153)=0),1,0))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Lucas'!$B$8:$B$177,B154)=0),1,0))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Lucas'!$B$8:$B$177,B155)=0),1,0))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Lucas'!$B$8:$B$177,B156)=0),1,0))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Lucas'!$B$8:$B$177,B157)=0),1,0))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Lucas'!$B$8:$B$177,B158)=0),1,0))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Lucas'!$B$8:$B$177,B159)=0),1,0))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Lucas'!$B$8:$B$177,B160)=0),1,0))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Lucas'!$B$8:$B$177,B161)=0),1,0))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Lucas'!$B$8:$B$177,B162)=0),1,0))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Lucas'!$B$8:$B$177,B163)=0),1,0))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Lucas'!$B$8:$B$177,B164)=0),1,0))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Lucas'!$B$8:$B$177,B165)=0),1,0))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Lucas'!$B$8:$B$177,B166)=0),1,0))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Lucas'!$B$8:$B$177,B167)=0),1,0))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Lucas'!$B$8:$B$177,B168)=0),1,0))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Lucas'!$B$8:$B$177,B169)=0),1,0))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Lucas'!$B$8:$B$177,B170)=0),1,0))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Lucas'!$B$8:$B$177,B171)=0),1,0))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Lucas'!$B$8:$B$177,B172)=0),1,0))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Lucas'!$B$8:$B$177,B173)=0),1,0))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Lucas'!$B$8:$B$177,B174)=0),1,0))</f>
        <v>0</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4">
      <formula1>"container,moving list,consolidation bulk,consolidation mix"</formula1>
    </dataValidation>
  </dataValidations>
  <printOptions/>
  <pageMargins bottom="1.0" footer="0.0" header="0.0" left="0.75" right="0.75" top="1.0"/>
  <pageSetup paperSize="9" orientation="portrait"/>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2.71"/>
    <col customWidth="1" min="2" max="5" width="8.0"/>
    <col customWidth="1" min="6" max="6" width="7.71"/>
    <col customWidth="1" min="7" max="8" width="8.0"/>
    <col customWidth="1" min="9" max="11" width="7.0"/>
    <col customWidth="1" min="12" max="12" width="8.0"/>
    <col customWidth="1" min="13" max="13" width="7.0"/>
    <col customWidth="1" min="14" max="14" width="8.0"/>
    <col customWidth="1" min="15" max="17" width="9.0"/>
    <col customWidth="1" min="18" max="18" width="6.86"/>
    <col customWidth="1" min="19" max="19" width="30.43"/>
    <col customWidth="1" min="20" max="20" width="5.0"/>
    <col customWidth="1" min="21" max="21" width="31.29"/>
    <col customWidth="1" min="22" max="26" width="8.43"/>
  </cols>
  <sheetData>
    <row r="1">
      <c r="A1" s="1" t="s">
        <v>603</v>
      </c>
      <c r="B1" s="1" t="s">
        <v>645</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SUMIFS(Q8:Q176,K8:K176,FALSE())</f>
        <v>9654.8188</v>
      </c>
      <c r="B5" s="1">
        <f>SUMIFS(N8:N176,K8:K176,FALSE())</f>
        <v>4898</v>
      </c>
      <c r="C5" s="1">
        <f>IF(B5=0,0,60*A5/B5)</f>
        <v>118.2705447</v>
      </c>
      <c r="D5" s="1">
        <f>SUM(C8:C176)</f>
        <v>6104</v>
      </c>
      <c r="E5" s="1">
        <f>SUM(R8:R176)</f>
        <v>23</v>
      </c>
      <c r="F5" s="1">
        <f>SUM(T8:T176)</f>
        <v>23</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303">
        <v>46266.0</v>
      </c>
      <c r="B8" s="1">
        <f t="shared" ref="B8:B176" si="1">IF(A8="","",INT(A8))</f>
        <v>46266</v>
      </c>
      <c r="C8" s="281">
        <f>64+86</f>
        <v>150</v>
      </c>
      <c r="D8" s="281">
        <v>77.0</v>
      </c>
      <c r="E8" s="1">
        <f t="shared" ref="E8:E176" si="2">IF(OR(C8="",N(D8)=0),"",C8/D8)</f>
        <v>1.948051948</v>
      </c>
      <c r="F8" s="281" t="s">
        <v>1274</v>
      </c>
      <c r="G8" s="282">
        <v>0.3298611111111111</v>
      </c>
      <c r="H8" s="282">
        <v>0.4305555555555556</v>
      </c>
      <c r="I8" s="281"/>
      <c r="J8" s="292">
        <f t="shared" ref="J8:J176" si="3">IF(OR(NOT(ISNUMBER(G8)),NOT(ISNUMBER(H8))),"",ROUND((H8-G8)*1440,0)-N(I8))</f>
        <v>145</v>
      </c>
      <c r="K8" s="1" t="b">
        <f t="shared" ref="K8:K176" si="4">IF(C8="","",OR(C8&lt;30,N(D8)&lt;10))</f>
        <v>0</v>
      </c>
      <c r="L8" s="1">
        <f t="shared" ref="L8:L176" si="5">IF(C8="","",IF(K8,1,IF(E8&lt;=1.94,1.65,IF(E8&lt;=2.44,1.25,IF(E8&lt;=2.8,1.16,IF(E8&lt;=3.09,1.05,IF(E8&lt;=3.5,0.95,IF(E8&lt;=3.95,0.82,IF(E8&lt;=5.05,0.65,IF(E8&lt;=8,0.6,IF(E8&lt;=15,0.45,0.3)))))))))))</f>
        <v>1.25</v>
      </c>
      <c r="M8" s="1">
        <f t="shared" ref="M8:M176" si="6">IF(OR(F8="Reach",F8="OP",F8="Swing"),$R$1,1)</f>
        <v>1.2</v>
      </c>
      <c r="N8" s="292">
        <f t="shared" ref="N8:N176" si="7">IF(OR(A8="",N(J8)&lt;=0),0,IF(K8,MAX(J8,15),J8))</f>
        <v>145</v>
      </c>
      <c r="O8" s="1">
        <f t="shared" ref="O8:O176" si="8">IF(C8="",0,C8*L8*$M$1*M8)</f>
        <v>247.5</v>
      </c>
      <c r="P8" s="292">
        <f t="shared" ref="P8:P176" si="9">$P$1/60*N8</f>
        <v>725</v>
      </c>
      <c r="Q8" s="1">
        <f t="shared" ref="Q8:Q176" si="10">MIN(O8,P8)</f>
        <v>247.5</v>
      </c>
      <c r="R8" s="281"/>
      <c r="S8" s="281"/>
      <c r="T8" s="1">
        <f t="shared" ref="T8:T176" si="11">IF(B8="",0,IF(COUNTIF($B$8:B8,B8)=1,1,0))</f>
        <v>1</v>
      </c>
      <c r="U8" s="16" t="s">
        <v>1217</v>
      </c>
    </row>
    <row r="9">
      <c r="A9" s="280">
        <v>46266.0</v>
      </c>
      <c r="B9" s="1">
        <f t="shared" si="1"/>
        <v>46266</v>
      </c>
      <c r="C9" s="281">
        <v>54.0</v>
      </c>
      <c r="D9" s="281">
        <v>40.0</v>
      </c>
      <c r="E9" s="1">
        <f t="shared" si="2"/>
        <v>1.35</v>
      </c>
      <c r="F9" s="281" t="s">
        <v>811</v>
      </c>
      <c r="G9" s="282">
        <v>0.5090277777777777</v>
      </c>
      <c r="H9" s="282">
        <v>0.5631944444444444</v>
      </c>
      <c r="I9" s="281"/>
      <c r="J9" s="292">
        <f t="shared" si="3"/>
        <v>78</v>
      </c>
      <c r="K9" s="1" t="b">
        <f t="shared" si="4"/>
        <v>0</v>
      </c>
      <c r="L9" s="1">
        <f t="shared" si="5"/>
        <v>1.65</v>
      </c>
      <c r="M9" s="1">
        <f t="shared" si="6"/>
        <v>1</v>
      </c>
      <c r="N9" s="292">
        <f t="shared" si="7"/>
        <v>78</v>
      </c>
      <c r="O9" s="1">
        <f t="shared" si="8"/>
        <v>98.01</v>
      </c>
      <c r="P9" s="292">
        <f t="shared" si="9"/>
        <v>390</v>
      </c>
      <c r="Q9" s="1">
        <f t="shared" si="10"/>
        <v>98.01</v>
      </c>
      <c r="R9" s="281"/>
      <c r="S9" s="281"/>
      <c r="T9" s="1">
        <f t="shared" si="11"/>
        <v>0</v>
      </c>
    </row>
    <row r="10">
      <c r="A10" s="303">
        <v>46267.0</v>
      </c>
      <c r="B10" s="1">
        <f t="shared" si="1"/>
        <v>46267</v>
      </c>
      <c r="C10" s="281">
        <f>74+65+61</f>
        <v>200</v>
      </c>
      <c r="D10" s="281">
        <v>117.0</v>
      </c>
      <c r="E10" s="1">
        <f t="shared" si="2"/>
        <v>1.709401709</v>
      </c>
      <c r="F10" s="282" t="s">
        <v>1274</v>
      </c>
      <c r="G10" s="282">
        <v>0.30694444444444446</v>
      </c>
      <c r="H10" s="282">
        <v>0.4479166666666667</v>
      </c>
      <c r="I10" s="281"/>
      <c r="J10" s="292">
        <f t="shared" si="3"/>
        <v>203</v>
      </c>
      <c r="K10" s="1" t="b">
        <f t="shared" si="4"/>
        <v>0</v>
      </c>
      <c r="L10" s="1">
        <f t="shared" si="5"/>
        <v>1.65</v>
      </c>
      <c r="M10" s="1">
        <f t="shared" si="6"/>
        <v>1.2</v>
      </c>
      <c r="N10" s="292">
        <f t="shared" si="7"/>
        <v>203</v>
      </c>
      <c r="O10" s="1">
        <f t="shared" si="8"/>
        <v>435.6</v>
      </c>
      <c r="P10" s="292">
        <f t="shared" si="9"/>
        <v>1015</v>
      </c>
      <c r="Q10" s="1">
        <f t="shared" si="10"/>
        <v>435.6</v>
      </c>
      <c r="R10" s="281"/>
      <c r="S10" s="281"/>
      <c r="T10" s="1">
        <f t="shared" si="11"/>
        <v>1</v>
      </c>
      <c r="U10" s="16" t="s">
        <v>1217</v>
      </c>
    </row>
    <row r="11">
      <c r="A11" s="280">
        <v>46268.0</v>
      </c>
      <c r="B11" s="1">
        <f t="shared" si="1"/>
        <v>46268</v>
      </c>
      <c r="C11" s="281">
        <f>166+47</f>
        <v>213</v>
      </c>
      <c r="D11" s="281">
        <v>65.0</v>
      </c>
      <c r="E11" s="1">
        <f t="shared" si="2"/>
        <v>3.276923077</v>
      </c>
      <c r="F11" s="281" t="s">
        <v>811</v>
      </c>
      <c r="G11" s="282">
        <v>0.3076388888888889</v>
      </c>
      <c r="H11" s="282">
        <v>0.3909722222222222</v>
      </c>
      <c r="I11" s="281"/>
      <c r="J11" s="292">
        <f t="shared" si="3"/>
        <v>120</v>
      </c>
      <c r="K11" s="1" t="b">
        <f t="shared" si="4"/>
        <v>0</v>
      </c>
      <c r="L11" s="1">
        <f t="shared" si="5"/>
        <v>0.95</v>
      </c>
      <c r="M11" s="1">
        <f t="shared" si="6"/>
        <v>1</v>
      </c>
      <c r="N11" s="292">
        <f t="shared" si="7"/>
        <v>120</v>
      </c>
      <c r="O11" s="1">
        <f t="shared" si="8"/>
        <v>222.585</v>
      </c>
      <c r="P11" s="292">
        <f t="shared" si="9"/>
        <v>600</v>
      </c>
      <c r="Q11" s="1">
        <f t="shared" si="10"/>
        <v>222.585</v>
      </c>
      <c r="R11" s="281">
        <v>1.0</v>
      </c>
      <c r="S11" s="281" t="s">
        <v>2687</v>
      </c>
      <c r="T11" s="1">
        <f t="shared" si="11"/>
        <v>1</v>
      </c>
    </row>
    <row r="12">
      <c r="A12" s="280">
        <v>46268.0</v>
      </c>
      <c r="B12" s="1">
        <f t="shared" si="1"/>
        <v>46268</v>
      </c>
      <c r="C12" s="281">
        <v>97.0</v>
      </c>
      <c r="D12" s="281">
        <v>40.0</v>
      </c>
      <c r="E12" s="1">
        <f t="shared" si="2"/>
        <v>2.425</v>
      </c>
      <c r="F12" s="281" t="s">
        <v>811</v>
      </c>
      <c r="G12" s="282">
        <v>0.39166666666666666</v>
      </c>
      <c r="H12" s="282">
        <v>0.43194444444444446</v>
      </c>
      <c r="I12" s="281"/>
      <c r="J12" s="292">
        <f t="shared" si="3"/>
        <v>58</v>
      </c>
      <c r="K12" s="1" t="b">
        <f t="shared" si="4"/>
        <v>0</v>
      </c>
      <c r="L12" s="1">
        <f t="shared" si="5"/>
        <v>1.25</v>
      </c>
      <c r="M12" s="1">
        <f t="shared" si="6"/>
        <v>1</v>
      </c>
      <c r="N12" s="292">
        <f t="shared" si="7"/>
        <v>58</v>
      </c>
      <c r="O12" s="1">
        <f t="shared" si="8"/>
        <v>133.375</v>
      </c>
      <c r="P12" s="292">
        <f t="shared" si="9"/>
        <v>290</v>
      </c>
      <c r="Q12" s="1">
        <f t="shared" si="10"/>
        <v>133.375</v>
      </c>
      <c r="R12" s="281"/>
      <c r="S12" s="281"/>
      <c r="T12" s="1">
        <f t="shared" si="11"/>
        <v>0</v>
      </c>
    </row>
    <row r="13">
      <c r="A13" s="291">
        <v>46271.0</v>
      </c>
      <c r="B13" s="1">
        <f t="shared" si="1"/>
        <v>46271</v>
      </c>
      <c r="C13" s="281">
        <v>82.0</v>
      </c>
      <c r="D13" s="281">
        <v>32.0</v>
      </c>
      <c r="E13" s="1">
        <f t="shared" si="2"/>
        <v>2.5625</v>
      </c>
      <c r="F13" s="281" t="s">
        <v>1274</v>
      </c>
      <c r="G13" s="299">
        <v>0.30572916666666666</v>
      </c>
      <c r="H13" s="299">
        <v>0.36074074074074075</v>
      </c>
      <c r="I13" s="281"/>
      <c r="J13" s="300">
        <f t="shared" si="3"/>
        <v>79</v>
      </c>
      <c r="K13" s="1" t="b">
        <f t="shared" si="4"/>
        <v>0</v>
      </c>
      <c r="L13" s="1">
        <f t="shared" si="5"/>
        <v>1.16</v>
      </c>
      <c r="M13" s="1">
        <f t="shared" si="6"/>
        <v>1.2</v>
      </c>
      <c r="N13" s="300">
        <f t="shared" si="7"/>
        <v>79</v>
      </c>
      <c r="O13" s="1">
        <f t="shared" si="8"/>
        <v>125.5584</v>
      </c>
      <c r="P13" s="300">
        <f t="shared" si="9"/>
        <v>395</v>
      </c>
      <c r="Q13" s="1">
        <f t="shared" si="10"/>
        <v>125.5584</v>
      </c>
      <c r="R13" s="281">
        <v>1.0</v>
      </c>
      <c r="S13" s="281" t="s">
        <v>2688</v>
      </c>
      <c r="T13" s="1">
        <f t="shared" si="11"/>
        <v>1</v>
      </c>
      <c r="V13" s="1" t="s">
        <v>1985</v>
      </c>
      <c r="W13" s="1" t="s">
        <v>2689</v>
      </c>
    </row>
    <row r="14">
      <c r="A14" s="291">
        <v>46271.0</v>
      </c>
      <c r="B14" s="1">
        <f t="shared" si="1"/>
        <v>46271</v>
      </c>
      <c r="C14" s="281">
        <v>164.0</v>
      </c>
      <c r="D14" s="281">
        <v>78.0</v>
      </c>
      <c r="E14" s="1">
        <f t="shared" si="2"/>
        <v>2.102564103</v>
      </c>
      <c r="F14" s="281" t="s">
        <v>1274</v>
      </c>
      <c r="G14" s="299">
        <v>0.3608101851851852</v>
      </c>
      <c r="H14" s="299">
        <v>0.46196759259259257</v>
      </c>
      <c r="I14" s="281"/>
      <c r="J14" s="300">
        <f t="shared" si="3"/>
        <v>146</v>
      </c>
      <c r="K14" s="1" t="b">
        <f t="shared" si="4"/>
        <v>0</v>
      </c>
      <c r="L14" s="1">
        <f t="shared" si="5"/>
        <v>1.25</v>
      </c>
      <c r="M14" s="1">
        <f t="shared" si="6"/>
        <v>1.2</v>
      </c>
      <c r="N14" s="300">
        <f t="shared" si="7"/>
        <v>146</v>
      </c>
      <c r="O14" s="1">
        <f t="shared" si="8"/>
        <v>270.6</v>
      </c>
      <c r="P14" s="300">
        <f t="shared" si="9"/>
        <v>730</v>
      </c>
      <c r="Q14" s="1">
        <f t="shared" si="10"/>
        <v>270.6</v>
      </c>
      <c r="R14" s="281"/>
      <c r="S14" s="281"/>
      <c r="T14" s="1">
        <f t="shared" si="11"/>
        <v>0</v>
      </c>
      <c r="V14" s="1" t="s">
        <v>1987</v>
      </c>
      <c r="W14" s="1" t="s">
        <v>2690</v>
      </c>
    </row>
    <row r="15">
      <c r="A15" s="291">
        <v>46272.0</v>
      </c>
      <c r="B15" s="1">
        <f t="shared" si="1"/>
        <v>46272</v>
      </c>
      <c r="C15" s="281">
        <v>262.0</v>
      </c>
      <c r="D15" s="281">
        <v>106.0</v>
      </c>
      <c r="E15" s="1">
        <f t="shared" si="2"/>
        <v>2.471698113</v>
      </c>
      <c r="F15" s="281" t="s">
        <v>1274</v>
      </c>
      <c r="G15" s="299">
        <v>0.3101157407407407</v>
      </c>
      <c r="H15" s="299">
        <v>0.4569328703703704</v>
      </c>
      <c r="I15" s="281"/>
      <c r="J15" s="300">
        <f t="shared" si="3"/>
        <v>211</v>
      </c>
      <c r="K15" s="1" t="b">
        <f t="shared" si="4"/>
        <v>0</v>
      </c>
      <c r="L15" s="1">
        <f t="shared" si="5"/>
        <v>1.16</v>
      </c>
      <c r="M15" s="1">
        <f t="shared" si="6"/>
        <v>1.2</v>
      </c>
      <c r="N15" s="300">
        <f t="shared" si="7"/>
        <v>211</v>
      </c>
      <c r="O15" s="1">
        <f t="shared" si="8"/>
        <v>401.1744</v>
      </c>
      <c r="P15" s="300">
        <f t="shared" si="9"/>
        <v>1055</v>
      </c>
      <c r="Q15" s="1">
        <f t="shared" si="10"/>
        <v>401.1744</v>
      </c>
      <c r="R15" s="281">
        <v>1.0</v>
      </c>
      <c r="S15" s="281" t="s">
        <v>2691</v>
      </c>
      <c r="T15" s="1">
        <f t="shared" si="11"/>
        <v>1</v>
      </c>
      <c r="V15" s="1" t="s">
        <v>955</v>
      </c>
      <c r="W15" s="1" t="s">
        <v>2692</v>
      </c>
    </row>
    <row r="16">
      <c r="A16" s="291">
        <v>46273.0</v>
      </c>
      <c r="B16" s="1">
        <f t="shared" si="1"/>
        <v>46273</v>
      </c>
      <c r="C16" s="281">
        <v>90.0</v>
      </c>
      <c r="D16" s="281">
        <v>39.0</v>
      </c>
      <c r="E16" s="1">
        <f t="shared" si="2"/>
        <v>2.307692308</v>
      </c>
      <c r="F16" s="281" t="s">
        <v>1274</v>
      </c>
      <c r="G16" s="299">
        <v>0.3068518518518519</v>
      </c>
      <c r="H16" s="299">
        <v>0.35555555555555557</v>
      </c>
      <c r="I16" s="281"/>
      <c r="J16" s="300">
        <f t="shared" si="3"/>
        <v>70</v>
      </c>
      <c r="K16" s="1" t="b">
        <f t="shared" si="4"/>
        <v>0</v>
      </c>
      <c r="L16" s="1">
        <f t="shared" si="5"/>
        <v>1.25</v>
      </c>
      <c r="M16" s="1">
        <f t="shared" si="6"/>
        <v>1.2</v>
      </c>
      <c r="N16" s="300">
        <f t="shared" si="7"/>
        <v>70</v>
      </c>
      <c r="O16" s="1">
        <f t="shared" si="8"/>
        <v>148.5</v>
      </c>
      <c r="P16" s="300">
        <f t="shared" si="9"/>
        <v>350</v>
      </c>
      <c r="Q16" s="1">
        <f t="shared" si="10"/>
        <v>148.5</v>
      </c>
      <c r="R16" s="281"/>
      <c r="S16" s="281"/>
      <c r="T16" s="1">
        <f t="shared" si="11"/>
        <v>1</v>
      </c>
      <c r="V16" s="1" t="s">
        <v>1233</v>
      </c>
      <c r="W16" s="1" t="s">
        <v>2693</v>
      </c>
    </row>
    <row r="17">
      <c r="A17" s="291">
        <v>46273.0</v>
      </c>
      <c r="B17" s="1">
        <f t="shared" si="1"/>
        <v>46273</v>
      </c>
      <c r="C17" s="281">
        <v>218.0</v>
      </c>
      <c r="D17" s="281">
        <v>75.0</v>
      </c>
      <c r="E17" s="1">
        <f t="shared" si="2"/>
        <v>2.906666667</v>
      </c>
      <c r="F17" s="281" t="s">
        <v>1274</v>
      </c>
      <c r="G17" s="299">
        <v>0.35564814814814816</v>
      </c>
      <c r="H17" s="299">
        <v>0.46054398148148146</v>
      </c>
      <c r="I17" s="281"/>
      <c r="J17" s="300">
        <f t="shared" si="3"/>
        <v>151</v>
      </c>
      <c r="K17" s="1" t="b">
        <f t="shared" si="4"/>
        <v>0</v>
      </c>
      <c r="L17" s="1">
        <f t="shared" si="5"/>
        <v>1.05</v>
      </c>
      <c r="M17" s="1">
        <f t="shared" si="6"/>
        <v>1.2</v>
      </c>
      <c r="N17" s="300">
        <f t="shared" si="7"/>
        <v>151</v>
      </c>
      <c r="O17" s="1">
        <f t="shared" si="8"/>
        <v>302.148</v>
      </c>
      <c r="P17" s="300">
        <f t="shared" si="9"/>
        <v>755</v>
      </c>
      <c r="Q17" s="1">
        <f t="shared" si="10"/>
        <v>302.148</v>
      </c>
      <c r="R17" s="281"/>
      <c r="S17" s="281"/>
      <c r="T17" s="1">
        <f t="shared" si="11"/>
        <v>0</v>
      </c>
      <c r="V17" s="1" t="s">
        <v>825</v>
      </c>
      <c r="W17" s="1" t="s">
        <v>2694</v>
      </c>
    </row>
    <row r="18">
      <c r="A18" s="291">
        <v>46274.0</v>
      </c>
      <c r="B18" s="1">
        <f t="shared" si="1"/>
        <v>46274</v>
      </c>
      <c r="C18" s="281">
        <v>253.0</v>
      </c>
      <c r="D18" s="281">
        <v>76.0</v>
      </c>
      <c r="E18" s="1">
        <f t="shared" si="2"/>
        <v>3.328947368</v>
      </c>
      <c r="F18" s="281" t="s">
        <v>1238</v>
      </c>
      <c r="G18" s="299">
        <v>0.30724537037037036</v>
      </c>
      <c r="H18" s="299">
        <v>0.39618055555555554</v>
      </c>
      <c r="I18" s="281"/>
      <c r="J18" s="300">
        <f t="shared" si="3"/>
        <v>128</v>
      </c>
      <c r="K18" s="1" t="b">
        <f t="shared" si="4"/>
        <v>0</v>
      </c>
      <c r="L18" s="1">
        <f t="shared" si="5"/>
        <v>0.95</v>
      </c>
      <c r="M18" s="1">
        <f t="shared" si="6"/>
        <v>1.2</v>
      </c>
      <c r="N18" s="300">
        <f t="shared" si="7"/>
        <v>128</v>
      </c>
      <c r="O18" s="1">
        <f t="shared" si="8"/>
        <v>317.262</v>
      </c>
      <c r="P18" s="300">
        <f t="shared" si="9"/>
        <v>640</v>
      </c>
      <c r="Q18" s="1">
        <f t="shared" si="10"/>
        <v>317.262</v>
      </c>
      <c r="R18" s="281"/>
      <c r="S18" s="281"/>
      <c r="T18" s="1">
        <f t="shared" si="11"/>
        <v>1</v>
      </c>
      <c r="V18" s="1" t="s">
        <v>1100</v>
      </c>
      <c r="W18" s="1" t="s">
        <v>2695</v>
      </c>
    </row>
    <row r="19">
      <c r="A19" s="291">
        <v>46274.0</v>
      </c>
      <c r="B19" s="1">
        <f t="shared" si="1"/>
        <v>46274</v>
      </c>
      <c r="C19" s="281">
        <v>90.0</v>
      </c>
      <c r="D19" s="281">
        <v>60.0</v>
      </c>
      <c r="E19" s="1">
        <f t="shared" si="2"/>
        <v>1.5</v>
      </c>
      <c r="F19" s="281" t="s">
        <v>1238</v>
      </c>
      <c r="G19" s="299">
        <v>0.39641203703703703</v>
      </c>
      <c r="H19" s="299">
        <v>0.4445601851851852</v>
      </c>
      <c r="I19" s="281"/>
      <c r="J19" s="300">
        <f t="shared" si="3"/>
        <v>69</v>
      </c>
      <c r="K19" s="1" t="b">
        <f t="shared" si="4"/>
        <v>0</v>
      </c>
      <c r="L19" s="1">
        <f t="shared" si="5"/>
        <v>1.65</v>
      </c>
      <c r="M19" s="1">
        <f t="shared" si="6"/>
        <v>1.2</v>
      </c>
      <c r="N19" s="300">
        <f t="shared" si="7"/>
        <v>69</v>
      </c>
      <c r="O19" s="1">
        <f t="shared" si="8"/>
        <v>196.02</v>
      </c>
      <c r="P19" s="300">
        <f t="shared" si="9"/>
        <v>345</v>
      </c>
      <c r="Q19" s="1">
        <f t="shared" si="10"/>
        <v>196.02</v>
      </c>
      <c r="R19" s="281"/>
      <c r="S19" s="281"/>
      <c r="T19" s="1">
        <f t="shared" si="11"/>
        <v>0</v>
      </c>
      <c r="V19" s="1" t="s">
        <v>1103</v>
      </c>
      <c r="W19" s="1" t="s">
        <v>2696</v>
      </c>
    </row>
    <row r="20">
      <c r="A20" s="291">
        <v>46275.0</v>
      </c>
      <c r="B20" s="1">
        <f t="shared" si="1"/>
        <v>46275</v>
      </c>
      <c r="C20" s="281">
        <v>152.0</v>
      </c>
      <c r="D20" s="281">
        <v>66.0</v>
      </c>
      <c r="E20" s="1">
        <f t="shared" si="2"/>
        <v>2.303030303</v>
      </c>
      <c r="F20" s="281" t="s">
        <v>1238</v>
      </c>
      <c r="G20" s="299">
        <v>0.30765046296296295</v>
      </c>
      <c r="H20" s="299">
        <v>0.3834490740740741</v>
      </c>
      <c r="I20" s="281"/>
      <c r="J20" s="300">
        <f t="shared" si="3"/>
        <v>109</v>
      </c>
      <c r="K20" s="1" t="b">
        <f t="shared" si="4"/>
        <v>0</v>
      </c>
      <c r="L20" s="1">
        <f t="shared" si="5"/>
        <v>1.25</v>
      </c>
      <c r="M20" s="1">
        <f t="shared" si="6"/>
        <v>1.2</v>
      </c>
      <c r="N20" s="300">
        <f t="shared" si="7"/>
        <v>109</v>
      </c>
      <c r="O20" s="1">
        <f t="shared" si="8"/>
        <v>250.8</v>
      </c>
      <c r="P20" s="300">
        <f t="shared" si="9"/>
        <v>545</v>
      </c>
      <c r="Q20" s="1">
        <f t="shared" si="10"/>
        <v>250.8</v>
      </c>
      <c r="R20" s="281"/>
      <c r="S20" s="281"/>
      <c r="T20" s="1">
        <f t="shared" si="11"/>
        <v>1</v>
      </c>
      <c r="V20" s="1" t="s">
        <v>830</v>
      </c>
      <c r="W20" s="1" t="s">
        <v>2698</v>
      </c>
    </row>
    <row r="21" ht="15.75" customHeight="1">
      <c r="A21" s="291">
        <v>46275.0</v>
      </c>
      <c r="B21" s="1">
        <f t="shared" si="1"/>
        <v>46275</v>
      </c>
      <c r="C21" s="281">
        <v>105.0</v>
      </c>
      <c r="D21" s="281">
        <v>60.0</v>
      </c>
      <c r="E21" s="1">
        <f t="shared" si="2"/>
        <v>1.75</v>
      </c>
      <c r="F21" s="281" t="s">
        <v>1238</v>
      </c>
      <c r="G21" s="299">
        <v>0.383912037037037</v>
      </c>
      <c r="H21" s="299">
        <v>0.4455439814814815</v>
      </c>
      <c r="I21" s="281"/>
      <c r="J21" s="300">
        <f t="shared" si="3"/>
        <v>89</v>
      </c>
      <c r="K21" s="1" t="b">
        <f t="shared" si="4"/>
        <v>0</v>
      </c>
      <c r="L21" s="1">
        <f t="shared" si="5"/>
        <v>1.65</v>
      </c>
      <c r="M21" s="1">
        <f t="shared" si="6"/>
        <v>1.2</v>
      </c>
      <c r="N21" s="300">
        <f t="shared" si="7"/>
        <v>89</v>
      </c>
      <c r="O21" s="1">
        <f t="shared" si="8"/>
        <v>228.69</v>
      </c>
      <c r="P21" s="300">
        <f t="shared" si="9"/>
        <v>445</v>
      </c>
      <c r="Q21" s="1">
        <f t="shared" si="10"/>
        <v>228.69</v>
      </c>
      <c r="R21" s="281"/>
      <c r="S21" s="281"/>
      <c r="T21" s="1">
        <f t="shared" si="11"/>
        <v>0</v>
      </c>
      <c r="V21" s="1" t="s">
        <v>832</v>
      </c>
      <c r="W21" s="1" t="s">
        <v>2700</v>
      </c>
    </row>
    <row r="22" ht="15.75" customHeight="1">
      <c r="A22" s="291">
        <v>46276.0</v>
      </c>
      <c r="B22" s="1">
        <f t="shared" si="1"/>
        <v>46276</v>
      </c>
      <c r="C22" s="281">
        <v>45.0</v>
      </c>
      <c r="D22" s="281">
        <v>25.0</v>
      </c>
      <c r="E22" s="1">
        <f t="shared" si="2"/>
        <v>1.8</v>
      </c>
      <c r="F22" s="281" t="s">
        <v>1238</v>
      </c>
      <c r="G22" s="299">
        <v>0.3015509259259259</v>
      </c>
      <c r="H22" s="299">
        <v>0.33935185185185185</v>
      </c>
      <c r="I22" s="281"/>
      <c r="J22" s="300">
        <f t="shared" si="3"/>
        <v>54</v>
      </c>
      <c r="K22" s="1" t="b">
        <f t="shared" si="4"/>
        <v>0</v>
      </c>
      <c r="L22" s="1">
        <f t="shared" si="5"/>
        <v>1.65</v>
      </c>
      <c r="M22" s="1">
        <f t="shared" si="6"/>
        <v>1.2</v>
      </c>
      <c r="N22" s="300">
        <f t="shared" si="7"/>
        <v>54</v>
      </c>
      <c r="O22" s="1">
        <f t="shared" si="8"/>
        <v>98.01</v>
      </c>
      <c r="P22" s="300">
        <f t="shared" si="9"/>
        <v>270</v>
      </c>
      <c r="Q22" s="1">
        <f t="shared" si="10"/>
        <v>98.01</v>
      </c>
      <c r="R22" s="281"/>
      <c r="S22" s="281"/>
      <c r="T22" s="1">
        <f t="shared" si="11"/>
        <v>1</v>
      </c>
      <c r="V22" s="1" t="s">
        <v>1113</v>
      </c>
      <c r="W22" s="1" t="s">
        <v>2701</v>
      </c>
    </row>
    <row r="23" ht="15.75" customHeight="1">
      <c r="A23" s="291">
        <v>46276.0</v>
      </c>
      <c r="B23" s="1">
        <f t="shared" si="1"/>
        <v>46276</v>
      </c>
      <c r="C23" s="281">
        <v>122.0</v>
      </c>
      <c r="D23" s="281">
        <v>89.0</v>
      </c>
      <c r="E23" s="1">
        <f t="shared" si="2"/>
        <v>1.370786517</v>
      </c>
      <c r="F23" s="281" t="s">
        <v>1274</v>
      </c>
      <c r="G23" s="299">
        <v>0.33949074074074076</v>
      </c>
      <c r="H23" s="299">
        <v>0.43462962962962964</v>
      </c>
      <c r="I23" s="281"/>
      <c r="J23" s="300">
        <f t="shared" si="3"/>
        <v>137</v>
      </c>
      <c r="K23" s="1" t="b">
        <f t="shared" si="4"/>
        <v>0</v>
      </c>
      <c r="L23" s="1">
        <f t="shared" si="5"/>
        <v>1.65</v>
      </c>
      <c r="M23" s="1">
        <f t="shared" si="6"/>
        <v>1.2</v>
      </c>
      <c r="N23" s="300">
        <f t="shared" si="7"/>
        <v>137</v>
      </c>
      <c r="O23" s="1">
        <f t="shared" si="8"/>
        <v>265.716</v>
      </c>
      <c r="P23" s="300">
        <f t="shared" si="9"/>
        <v>685</v>
      </c>
      <c r="Q23" s="1">
        <f t="shared" si="10"/>
        <v>265.716</v>
      </c>
      <c r="R23" s="281"/>
      <c r="S23" s="281"/>
      <c r="T23" s="1">
        <f t="shared" si="11"/>
        <v>0</v>
      </c>
      <c r="V23" s="1" t="s">
        <v>1262</v>
      </c>
      <c r="W23" s="1" t="s">
        <v>2702</v>
      </c>
    </row>
    <row r="24" ht="15.75" customHeight="1">
      <c r="A24" s="291">
        <v>46279.0</v>
      </c>
      <c r="B24" s="1">
        <f t="shared" si="1"/>
        <v>46279</v>
      </c>
      <c r="C24" s="281">
        <v>64.0</v>
      </c>
      <c r="D24" s="281">
        <v>32.0</v>
      </c>
      <c r="E24" s="1">
        <f t="shared" si="2"/>
        <v>2</v>
      </c>
      <c r="F24" s="281" t="s">
        <v>1238</v>
      </c>
      <c r="G24" s="299">
        <v>0.3107986111111111</v>
      </c>
      <c r="H24" s="299">
        <v>0.3553935185185185</v>
      </c>
      <c r="I24" s="281"/>
      <c r="J24" s="300">
        <f t="shared" si="3"/>
        <v>64</v>
      </c>
      <c r="K24" s="1" t="b">
        <f t="shared" si="4"/>
        <v>0</v>
      </c>
      <c r="L24" s="1">
        <f t="shared" si="5"/>
        <v>1.25</v>
      </c>
      <c r="M24" s="1">
        <f t="shared" si="6"/>
        <v>1.2</v>
      </c>
      <c r="N24" s="300">
        <f t="shared" si="7"/>
        <v>64</v>
      </c>
      <c r="O24" s="1">
        <f t="shared" si="8"/>
        <v>105.6</v>
      </c>
      <c r="P24" s="300">
        <f t="shared" si="9"/>
        <v>320</v>
      </c>
      <c r="Q24" s="1">
        <f t="shared" si="10"/>
        <v>105.6</v>
      </c>
      <c r="R24" s="281"/>
      <c r="S24" s="281"/>
      <c r="T24" s="1">
        <f t="shared" si="11"/>
        <v>1</v>
      </c>
      <c r="V24" s="1" t="s">
        <v>851</v>
      </c>
      <c r="W24" s="1" t="s">
        <v>2703</v>
      </c>
    </row>
    <row r="25" ht="15.75" customHeight="1">
      <c r="A25" s="291">
        <v>46279.0</v>
      </c>
      <c r="B25" s="1">
        <f t="shared" si="1"/>
        <v>46279</v>
      </c>
      <c r="C25" s="281">
        <v>148.0</v>
      </c>
      <c r="D25" s="281">
        <v>83.0</v>
      </c>
      <c r="E25" s="1">
        <f t="shared" si="2"/>
        <v>1.78313253</v>
      </c>
      <c r="F25" s="281" t="s">
        <v>1238</v>
      </c>
      <c r="G25" s="299">
        <v>0.355462962962963</v>
      </c>
      <c r="H25" s="299">
        <v>0.6058217592592593</v>
      </c>
      <c r="I25" s="281">
        <v>78.0</v>
      </c>
      <c r="J25" s="300">
        <f t="shared" si="3"/>
        <v>283</v>
      </c>
      <c r="K25" s="1" t="b">
        <f t="shared" si="4"/>
        <v>0</v>
      </c>
      <c r="L25" s="1">
        <f t="shared" si="5"/>
        <v>1.65</v>
      </c>
      <c r="M25" s="1">
        <f t="shared" si="6"/>
        <v>1.2</v>
      </c>
      <c r="N25" s="300">
        <f t="shared" si="7"/>
        <v>283</v>
      </c>
      <c r="O25" s="1">
        <f t="shared" si="8"/>
        <v>322.344</v>
      </c>
      <c r="P25" s="300">
        <f t="shared" si="9"/>
        <v>1415</v>
      </c>
      <c r="Q25" s="1">
        <f t="shared" si="10"/>
        <v>322.344</v>
      </c>
      <c r="R25" s="281"/>
      <c r="S25" s="281"/>
      <c r="T25" s="1">
        <f t="shared" si="11"/>
        <v>0</v>
      </c>
      <c r="U25" s="16" t="s">
        <v>2704</v>
      </c>
      <c r="V25" s="1" t="s">
        <v>992</v>
      </c>
      <c r="W25" s="1" t="s">
        <v>2705</v>
      </c>
    </row>
    <row r="26" ht="15.75" customHeight="1">
      <c r="A26" s="291">
        <v>46280.0</v>
      </c>
      <c r="B26" s="1">
        <f t="shared" si="1"/>
        <v>46280</v>
      </c>
      <c r="C26" s="281">
        <v>72.0</v>
      </c>
      <c r="D26" s="281">
        <v>39.0</v>
      </c>
      <c r="E26" s="1">
        <f t="shared" si="2"/>
        <v>1.846153846</v>
      </c>
      <c r="F26" s="281" t="s">
        <v>1238</v>
      </c>
      <c r="G26" s="299">
        <v>0.30256944444444445</v>
      </c>
      <c r="H26" s="299">
        <v>0.33804398148148146</v>
      </c>
      <c r="I26" s="281"/>
      <c r="J26" s="300">
        <f t="shared" si="3"/>
        <v>51</v>
      </c>
      <c r="K26" s="1" t="b">
        <f t="shared" si="4"/>
        <v>0</v>
      </c>
      <c r="L26" s="1">
        <f t="shared" si="5"/>
        <v>1.65</v>
      </c>
      <c r="M26" s="1">
        <f t="shared" si="6"/>
        <v>1.2</v>
      </c>
      <c r="N26" s="300">
        <f t="shared" si="7"/>
        <v>51</v>
      </c>
      <c r="O26" s="1">
        <f t="shared" si="8"/>
        <v>156.816</v>
      </c>
      <c r="P26" s="300">
        <f t="shared" si="9"/>
        <v>255</v>
      </c>
      <c r="Q26" s="1">
        <f t="shared" si="10"/>
        <v>156.816</v>
      </c>
      <c r="R26" s="281">
        <v>1.0</v>
      </c>
      <c r="S26" s="281" t="s">
        <v>2706</v>
      </c>
      <c r="T26" s="1">
        <f t="shared" si="11"/>
        <v>1</v>
      </c>
      <c r="V26" s="1" t="s">
        <v>861</v>
      </c>
      <c r="W26" s="1" t="s">
        <v>2707</v>
      </c>
    </row>
    <row r="27" ht="15.75" customHeight="1">
      <c r="A27" s="291">
        <v>46280.0</v>
      </c>
      <c r="B27" s="1">
        <f t="shared" si="1"/>
        <v>46280</v>
      </c>
      <c r="C27" s="281">
        <v>58.0</v>
      </c>
      <c r="D27" s="281">
        <v>40.0</v>
      </c>
      <c r="E27" s="1">
        <f t="shared" si="2"/>
        <v>1.45</v>
      </c>
      <c r="F27" s="281" t="s">
        <v>1238</v>
      </c>
      <c r="G27" s="299">
        <v>0.39153935185185185</v>
      </c>
      <c r="H27" s="299">
        <v>0.42885416666666665</v>
      </c>
      <c r="I27" s="281"/>
      <c r="J27" s="300">
        <f t="shared" si="3"/>
        <v>54</v>
      </c>
      <c r="K27" s="1" t="b">
        <f t="shared" si="4"/>
        <v>0</v>
      </c>
      <c r="L27" s="1">
        <f t="shared" si="5"/>
        <v>1.65</v>
      </c>
      <c r="M27" s="1">
        <f t="shared" si="6"/>
        <v>1.2</v>
      </c>
      <c r="N27" s="300">
        <f t="shared" si="7"/>
        <v>54</v>
      </c>
      <c r="O27" s="1">
        <f t="shared" si="8"/>
        <v>126.324</v>
      </c>
      <c r="P27" s="300">
        <f t="shared" si="9"/>
        <v>270</v>
      </c>
      <c r="Q27" s="1">
        <f t="shared" si="10"/>
        <v>126.324</v>
      </c>
      <c r="R27" s="281"/>
      <c r="S27" s="281"/>
      <c r="T27" s="1">
        <f t="shared" si="11"/>
        <v>0</v>
      </c>
      <c r="V27" s="1" t="s">
        <v>863</v>
      </c>
      <c r="W27" s="1" t="s">
        <v>2708</v>
      </c>
    </row>
    <row r="28" ht="15.75" customHeight="1">
      <c r="A28" s="291">
        <v>46280.0</v>
      </c>
      <c r="B28" s="1">
        <f t="shared" si="1"/>
        <v>46280</v>
      </c>
      <c r="C28" s="281">
        <v>86.0</v>
      </c>
      <c r="D28" s="281">
        <v>57.0</v>
      </c>
      <c r="E28" s="1">
        <f t="shared" si="2"/>
        <v>1.50877193</v>
      </c>
      <c r="F28" s="281" t="s">
        <v>1238</v>
      </c>
      <c r="G28" s="299">
        <v>0.3381018518518519</v>
      </c>
      <c r="H28" s="299">
        <v>0.39109953703703704</v>
      </c>
      <c r="I28" s="281"/>
      <c r="J28" s="300">
        <f t="shared" si="3"/>
        <v>76</v>
      </c>
      <c r="K28" s="1" t="b">
        <f t="shared" si="4"/>
        <v>0</v>
      </c>
      <c r="L28" s="1">
        <f t="shared" si="5"/>
        <v>1.65</v>
      </c>
      <c r="M28" s="1">
        <f t="shared" si="6"/>
        <v>1.2</v>
      </c>
      <c r="N28" s="300">
        <f t="shared" si="7"/>
        <v>76</v>
      </c>
      <c r="O28" s="1">
        <f t="shared" si="8"/>
        <v>187.308</v>
      </c>
      <c r="P28" s="300">
        <f t="shared" si="9"/>
        <v>380</v>
      </c>
      <c r="Q28" s="1">
        <f t="shared" si="10"/>
        <v>187.308</v>
      </c>
      <c r="R28" s="281"/>
      <c r="S28" s="281"/>
      <c r="T28" s="1">
        <f t="shared" si="11"/>
        <v>0</v>
      </c>
      <c r="V28" s="1" t="s">
        <v>1003</v>
      </c>
      <c r="W28" s="1" t="s">
        <v>2709</v>
      </c>
    </row>
    <row r="29" ht="15.75" customHeight="1">
      <c r="A29" s="291">
        <v>46281.0</v>
      </c>
      <c r="B29" s="1">
        <f t="shared" si="1"/>
        <v>46281</v>
      </c>
      <c r="C29" s="281">
        <v>326.0</v>
      </c>
      <c r="D29" s="281">
        <v>34.0</v>
      </c>
      <c r="E29" s="1">
        <f t="shared" si="2"/>
        <v>9.588235294</v>
      </c>
      <c r="F29" s="281" t="s">
        <v>1274</v>
      </c>
      <c r="G29" s="299">
        <v>0.3038888888888889</v>
      </c>
      <c r="H29" s="299">
        <v>0.4117013888888889</v>
      </c>
      <c r="I29" s="281"/>
      <c r="J29" s="300">
        <f t="shared" si="3"/>
        <v>155</v>
      </c>
      <c r="K29" s="1" t="b">
        <f t="shared" si="4"/>
        <v>0</v>
      </c>
      <c r="L29" s="1">
        <f t="shared" si="5"/>
        <v>0.45</v>
      </c>
      <c r="M29" s="1">
        <f t="shared" si="6"/>
        <v>1.2</v>
      </c>
      <c r="N29" s="300">
        <f t="shared" si="7"/>
        <v>155</v>
      </c>
      <c r="O29" s="1">
        <f t="shared" si="8"/>
        <v>193.644</v>
      </c>
      <c r="P29" s="300">
        <f t="shared" si="9"/>
        <v>775</v>
      </c>
      <c r="Q29" s="1">
        <f t="shared" si="10"/>
        <v>193.644</v>
      </c>
      <c r="R29" s="281">
        <v>6.0</v>
      </c>
      <c r="S29" s="281" t="s">
        <v>2710</v>
      </c>
      <c r="T29" s="1">
        <f t="shared" si="11"/>
        <v>1</v>
      </c>
      <c r="V29" s="1" t="s">
        <v>1139</v>
      </c>
      <c r="W29" s="1" t="s">
        <v>2711</v>
      </c>
    </row>
    <row r="30" ht="15.75" customHeight="1">
      <c r="A30" s="291">
        <v>46281.0</v>
      </c>
      <c r="B30" s="1">
        <f t="shared" si="1"/>
        <v>46281</v>
      </c>
      <c r="C30" s="281">
        <v>197.0</v>
      </c>
      <c r="D30" s="281">
        <v>25.0</v>
      </c>
      <c r="E30" s="1">
        <f t="shared" si="2"/>
        <v>7.88</v>
      </c>
      <c r="F30" s="281" t="s">
        <v>1238</v>
      </c>
      <c r="G30" s="299">
        <v>0.41175925925925927</v>
      </c>
      <c r="H30" s="299">
        <v>0.4708101851851852</v>
      </c>
      <c r="I30" s="281"/>
      <c r="J30" s="300">
        <f t="shared" si="3"/>
        <v>85</v>
      </c>
      <c r="K30" s="1" t="b">
        <f t="shared" si="4"/>
        <v>0</v>
      </c>
      <c r="L30" s="1">
        <f t="shared" si="5"/>
        <v>0.6</v>
      </c>
      <c r="M30" s="1">
        <f t="shared" si="6"/>
        <v>1.2</v>
      </c>
      <c r="N30" s="300">
        <f t="shared" si="7"/>
        <v>85</v>
      </c>
      <c r="O30" s="1">
        <f t="shared" si="8"/>
        <v>156.024</v>
      </c>
      <c r="P30" s="300">
        <f t="shared" si="9"/>
        <v>425</v>
      </c>
      <c r="Q30" s="1">
        <f t="shared" si="10"/>
        <v>156.024</v>
      </c>
      <c r="R30" s="281"/>
      <c r="S30" s="281"/>
      <c r="T30" s="1">
        <f t="shared" si="11"/>
        <v>0</v>
      </c>
      <c r="V30" s="1" t="s">
        <v>1142</v>
      </c>
      <c r="W30" s="1" t="s">
        <v>2714</v>
      </c>
    </row>
    <row r="31" ht="15.75" customHeight="1">
      <c r="A31" s="291">
        <v>46282.0</v>
      </c>
      <c r="B31" s="1">
        <f t="shared" si="1"/>
        <v>46282</v>
      </c>
      <c r="C31" s="281">
        <v>56.0</v>
      </c>
      <c r="D31" s="281">
        <v>37.0</v>
      </c>
      <c r="E31" s="1">
        <f t="shared" si="2"/>
        <v>1.513513514</v>
      </c>
      <c r="F31" s="281" t="s">
        <v>1238</v>
      </c>
      <c r="G31" s="299">
        <v>0.3044560185185185</v>
      </c>
      <c r="H31" s="299">
        <v>0.345150462962963</v>
      </c>
      <c r="I31" s="281"/>
      <c r="J31" s="300">
        <f t="shared" si="3"/>
        <v>59</v>
      </c>
      <c r="K31" s="1" t="b">
        <f t="shared" si="4"/>
        <v>0</v>
      </c>
      <c r="L31" s="1">
        <f t="shared" si="5"/>
        <v>1.65</v>
      </c>
      <c r="M31" s="1">
        <f t="shared" si="6"/>
        <v>1.2</v>
      </c>
      <c r="N31" s="300">
        <f t="shared" si="7"/>
        <v>59</v>
      </c>
      <c r="O31" s="1">
        <f t="shared" si="8"/>
        <v>121.968</v>
      </c>
      <c r="P31" s="300">
        <f t="shared" si="9"/>
        <v>295</v>
      </c>
      <c r="Q31" s="1">
        <f t="shared" si="10"/>
        <v>121.968</v>
      </c>
      <c r="R31" s="281"/>
      <c r="S31" s="281"/>
      <c r="T31" s="1">
        <f t="shared" si="11"/>
        <v>1</v>
      </c>
      <c r="V31" s="1" t="s">
        <v>1013</v>
      </c>
      <c r="W31" s="1" t="s">
        <v>2715</v>
      </c>
    </row>
    <row r="32" ht="15.75" customHeight="1">
      <c r="A32" s="291">
        <v>46282.0</v>
      </c>
      <c r="B32" s="1">
        <f t="shared" si="1"/>
        <v>46282</v>
      </c>
      <c r="C32" s="281">
        <v>101.0</v>
      </c>
      <c r="D32" s="281">
        <v>67.0</v>
      </c>
      <c r="E32" s="1">
        <f t="shared" si="2"/>
        <v>1.507462687</v>
      </c>
      <c r="F32" s="281" t="s">
        <v>1274</v>
      </c>
      <c r="G32" s="299">
        <v>0.3452314814814815</v>
      </c>
      <c r="H32" s="299">
        <v>0.39837962962962964</v>
      </c>
      <c r="I32" s="281"/>
      <c r="J32" s="300">
        <f t="shared" si="3"/>
        <v>77</v>
      </c>
      <c r="K32" s="1" t="b">
        <f t="shared" si="4"/>
        <v>0</v>
      </c>
      <c r="L32" s="1">
        <f t="shared" si="5"/>
        <v>1.65</v>
      </c>
      <c r="M32" s="1">
        <f t="shared" si="6"/>
        <v>1.2</v>
      </c>
      <c r="N32" s="300">
        <f t="shared" si="7"/>
        <v>77</v>
      </c>
      <c r="O32" s="1">
        <f t="shared" si="8"/>
        <v>219.978</v>
      </c>
      <c r="P32" s="300">
        <f t="shared" si="9"/>
        <v>385</v>
      </c>
      <c r="Q32" s="1">
        <f t="shared" si="10"/>
        <v>219.978</v>
      </c>
      <c r="R32" s="281"/>
      <c r="S32" s="281"/>
      <c r="T32" s="1">
        <f t="shared" si="11"/>
        <v>0</v>
      </c>
      <c r="V32" s="1" t="s">
        <v>1015</v>
      </c>
      <c r="W32" s="1" t="s">
        <v>2718</v>
      </c>
    </row>
    <row r="33" ht="15.75" customHeight="1">
      <c r="A33" s="291">
        <v>46282.0</v>
      </c>
      <c r="B33" s="1">
        <f t="shared" si="1"/>
        <v>46282</v>
      </c>
      <c r="C33" s="281">
        <v>51.0</v>
      </c>
      <c r="D33" s="281">
        <v>37.0</v>
      </c>
      <c r="E33" s="1">
        <f t="shared" si="2"/>
        <v>1.378378378</v>
      </c>
      <c r="F33" s="281" t="s">
        <v>1238</v>
      </c>
      <c r="G33" s="299">
        <v>0.3984375</v>
      </c>
      <c r="H33" s="299">
        <v>0.43395833333333333</v>
      </c>
      <c r="I33" s="281"/>
      <c r="J33" s="300">
        <f t="shared" si="3"/>
        <v>51</v>
      </c>
      <c r="K33" s="1" t="b">
        <f t="shared" si="4"/>
        <v>0</v>
      </c>
      <c r="L33" s="1">
        <f t="shared" si="5"/>
        <v>1.65</v>
      </c>
      <c r="M33" s="1">
        <f t="shared" si="6"/>
        <v>1.2</v>
      </c>
      <c r="N33" s="300">
        <f t="shared" si="7"/>
        <v>51</v>
      </c>
      <c r="O33" s="1">
        <f t="shared" si="8"/>
        <v>111.078</v>
      </c>
      <c r="P33" s="300">
        <f t="shared" si="9"/>
        <v>255</v>
      </c>
      <c r="Q33" s="1">
        <f t="shared" si="10"/>
        <v>111.078</v>
      </c>
      <c r="R33" s="281"/>
      <c r="S33" s="281"/>
      <c r="T33" s="1">
        <f t="shared" si="11"/>
        <v>0</v>
      </c>
      <c r="V33" s="1" t="s">
        <v>1152</v>
      </c>
      <c r="W33" s="1" t="s">
        <v>2719</v>
      </c>
    </row>
    <row r="34" ht="15.75" customHeight="1">
      <c r="A34" s="291">
        <v>46283.0</v>
      </c>
      <c r="B34" s="1">
        <f t="shared" si="1"/>
        <v>46283</v>
      </c>
      <c r="C34" s="281">
        <v>57.0</v>
      </c>
      <c r="D34" s="281">
        <v>38.0</v>
      </c>
      <c r="E34" s="1">
        <f t="shared" si="2"/>
        <v>1.5</v>
      </c>
      <c r="F34" s="281" t="s">
        <v>1274</v>
      </c>
      <c r="G34" s="299">
        <v>0.30831018518518516</v>
      </c>
      <c r="H34" s="299">
        <v>0.36508101851851854</v>
      </c>
      <c r="I34" s="281"/>
      <c r="J34" s="300">
        <f t="shared" si="3"/>
        <v>82</v>
      </c>
      <c r="K34" s="1" t="b">
        <f t="shared" si="4"/>
        <v>0</v>
      </c>
      <c r="L34" s="1">
        <f t="shared" si="5"/>
        <v>1.65</v>
      </c>
      <c r="M34" s="1">
        <f t="shared" si="6"/>
        <v>1.2</v>
      </c>
      <c r="N34" s="300">
        <f t="shared" si="7"/>
        <v>82</v>
      </c>
      <c r="O34" s="1">
        <f t="shared" si="8"/>
        <v>124.146</v>
      </c>
      <c r="P34" s="300">
        <f t="shared" si="9"/>
        <v>410</v>
      </c>
      <c r="Q34" s="1">
        <f t="shared" si="10"/>
        <v>124.146</v>
      </c>
      <c r="R34" s="281"/>
      <c r="S34" s="281"/>
      <c r="T34" s="1">
        <f t="shared" si="11"/>
        <v>1</v>
      </c>
      <c r="V34" s="1" t="s">
        <v>1563</v>
      </c>
      <c r="W34" s="1" t="s">
        <v>2721</v>
      </c>
    </row>
    <row r="35" ht="15.75" customHeight="1">
      <c r="A35" s="291">
        <v>46283.0</v>
      </c>
      <c r="B35" s="1">
        <f t="shared" si="1"/>
        <v>46283</v>
      </c>
      <c r="C35" s="281">
        <v>117.0</v>
      </c>
      <c r="D35" s="281">
        <v>48.0</v>
      </c>
      <c r="E35" s="1">
        <f t="shared" si="2"/>
        <v>2.4375</v>
      </c>
      <c r="F35" s="281" t="s">
        <v>1274</v>
      </c>
      <c r="G35" s="299">
        <v>0.3651273148148148</v>
      </c>
      <c r="H35" s="299">
        <v>0.43104166666666666</v>
      </c>
      <c r="I35" s="281"/>
      <c r="J35" s="300">
        <f t="shared" si="3"/>
        <v>95</v>
      </c>
      <c r="K35" s="1" t="b">
        <f t="shared" si="4"/>
        <v>0</v>
      </c>
      <c r="L35" s="1">
        <f t="shared" si="5"/>
        <v>1.25</v>
      </c>
      <c r="M35" s="1">
        <f t="shared" si="6"/>
        <v>1.2</v>
      </c>
      <c r="N35" s="300">
        <f t="shared" si="7"/>
        <v>95</v>
      </c>
      <c r="O35" s="1">
        <f t="shared" si="8"/>
        <v>193.05</v>
      </c>
      <c r="P35" s="300">
        <f t="shared" si="9"/>
        <v>475</v>
      </c>
      <c r="Q35" s="1">
        <f t="shared" si="10"/>
        <v>193.05</v>
      </c>
      <c r="R35" s="281"/>
      <c r="S35" s="281"/>
      <c r="T35" s="1">
        <f t="shared" si="11"/>
        <v>0</v>
      </c>
      <c r="V35" s="1" t="s">
        <v>879</v>
      </c>
      <c r="W35" s="1" t="s">
        <v>2724</v>
      </c>
    </row>
    <row r="36" ht="15.75" customHeight="1">
      <c r="A36" s="291">
        <v>46283.0</v>
      </c>
      <c r="B36" s="1">
        <f t="shared" si="1"/>
        <v>46283</v>
      </c>
      <c r="C36" s="281">
        <v>31.0</v>
      </c>
      <c r="D36" s="281">
        <v>23.0</v>
      </c>
      <c r="E36" s="1">
        <f t="shared" si="2"/>
        <v>1.347826087</v>
      </c>
      <c r="F36" s="281" t="s">
        <v>1274</v>
      </c>
      <c r="G36" s="299">
        <v>0.431087962962963</v>
      </c>
      <c r="H36" s="299">
        <v>0.4519444444444444</v>
      </c>
      <c r="I36" s="281"/>
      <c r="J36" s="300">
        <f t="shared" si="3"/>
        <v>30</v>
      </c>
      <c r="K36" s="1" t="b">
        <f t="shared" si="4"/>
        <v>0</v>
      </c>
      <c r="L36" s="1">
        <f t="shared" si="5"/>
        <v>1.65</v>
      </c>
      <c r="M36" s="1">
        <f t="shared" si="6"/>
        <v>1.2</v>
      </c>
      <c r="N36" s="300">
        <f t="shared" si="7"/>
        <v>30</v>
      </c>
      <c r="O36" s="1">
        <f t="shared" si="8"/>
        <v>67.518</v>
      </c>
      <c r="P36" s="300">
        <f t="shared" si="9"/>
        <v>150</v>
      </c>
      <c r="Q36" s="1">
        <f t="shared" si="10"/>
        <v>67.518</v>
      </c>
      <c r="R36" s="281"/>
      <c r="S36" s="281"/>
      <c r="T36" s="1">
        <f t="shared" si="11"/>
        <v>0</v>
      </c>
      <c r="V36" s="1" t="s">
        <v>1971</v>
      </c>
      <c r="W36" s="1" t="s">
        <v>2728</v>
      </c>
    </row>
    <row r="37" ht="15.75" customHeight="1">
      <c r="A37" s="291">
        <v>46285.0</v>
      </c>
      <c r="B37" s="1">
        <f t="shared" si="1"/>
        <v>46285</v>
      </c>
      <c r="C37" s="281">
        <v>52.0</v>
      </c>
      <c r="D37" s="281">
        <v>30.0</v>
      </c>
      <c r="E37" s="1">
        <f t="shared" si="2"/>
        <v>1.733333333</v>
      </c>
      <c r="F37" s="281" t="s">
        <v>1238</v>
      </c>
      <c r="G37" s="299">
        <v>0.30314814814814817</v>
      </c>
      <c r="H37" s="299">
        <v>0.34800925925925924</v>
      </c>
      <c r="I37" s="281"/>
      <c r="J37" s="300">
        <f t="shared" si="3"/>
        <v>65</v>
      </c>
      <c r="K37" s="1" t="b">
        <f t="shared" si="4"/>
        <v>0</v>
      </c>
      <c r="L37" s="1">
        <f t="shared" si="5"/>
        <v>1.65</v>
      </c>
      <c r="M37" s="1">
        <f t="shared" si="6"/>
        <v>1.2</v>
      </c>
      <c r="N37" s="300">
        <f t="shared" si="7"/>
        <v>65</v>
      </c>
      <c r="O37" s="1">
        <f t="shared" si="8"/>
        <v>113.256</v>
      </c>
      <c r="P37" s="300">
        <f t="shared" si="9"/>
        <v>325</v>
      </c>
      <c r="Q37" s="1">
        <f t="shared" si="10"/>
        <v>113.256</v>
      </c>
      <c r="R37" s="281"/>
      <c r="S37" s="281"/>
      <c r="T37" s="1">
        <f t="shared" si="11"/>
        <v>1</v>
      </c>
      <c r="V37" s="1" t="s">
        <v>887</v>
      </c>
      <c r="W37" s="1" t="s">
        <v>2732</v>
      </c>
    </row>
    <row r="38" ht="15.75" customHeight="1">
      <c r="A38" s="291">
        <v>46285.0</v>
      </c>
      <c r="B38" s="1">
        <f t="shared" si="1"/>
        <v>46285</v>
      </c>
      <c r="C38" s="281">
        <v>157.0</v>
      </c>
      <c r="D38" s="281">
        <v>97.0</v>
      </c>
      <c r="E38" s="1">
        <f t="shared" si="2"/>
        <v>1.618556701</v>
      </c>
      <c r="F38" s="281" t="s">
        <v>1238</v>
      </c>
      <c r="G38" s="299">
        <v>0.34810185185185183</v>
      </c>
      <c r="H38" s="299">
        <v>0.4396412037037037</v>
      </c>
      <c r="I38" s="281"/>
      <c r="J38" s="300">
        <f t="shared" si="3"/>
        <v>132</v>
      </c>
      <c r="K38" s="1" t="b">
        <f t="shared" si="4"/>
        <v>0</v>
      </c>
      <c r="L38" s="1">
        <f t="shared" si="5"/>
        <v>1.65</v>
      </c>
      <c r="M38" s="1">
        <f t="shared" si="6"/>
        <v>1.2</v>
      </c>
      <c r="N38" s="300">
        <f t="shared" si="7"/>
        <v>132</v>
      </c>
      <c r="O38" s="1">
        <f t="shared" si="8"/>
        <v>341.946</v>
      </c>
      <c r="P38" s="300">
        <f t="shared" si="9"/>
        <v>660</v>
      </c>
      <c r="Q38" s="1">
        <f t="shared" si="10"/>
        <v>341.946</v>
      </c>
      <c r="R38" s="281"/>
      <c r="S38" s="281"/>
      <c r="T38" s="1">
        <f t="shared" si="11"/>
        <v>0</v>
      </c>
      <c r="V38" s="1" t="s">
        <v>889</v>
      </c>
      <c r="W38" s="1" t="s">
        <v>2735</v>
      </c>
    </row>
    <row r="39" ht="15.75" customHeight="1">
      <c r="A39" s="291">
        <v>46285.0</v>
      </c>
      <c r="B39" s="1">
        <f t="shared" si="1"/>
        <v>46285</v>
      </c>
      <c r="C39" s="281">
        <v>46.0</v>
      </c>
      <c r="D39" s="281">
        <v>30.0</v>
      </c>
      <c r="E39" s="1">
        <f t="shared" si="2"/>
        <v>1.533333333</v>
      </c>
      <c r="F39" s="281" t="s">
        <v>1238</v>
      </c>
      <c r="G39" s="299">
        <v>0.4396875</v>
      </c>
      <c r="H39" s="299">
        <v>0.4686226851851852</v>
      </c>
      <c r="I39" s="281"/>
      <c r="J39" s="300">
        <f t="shared" si="3"/>
        <v>42</v>
      </c>
      <c r="K39" s="1" t="b">
        <f t="shared" si="4"/>
        <v>0</v>
      </c>
      <c r="L39" s="1">
        <f t="shared" si="5"/>
        <v>1.65</v>
      </c>
      <c r="M39" s="1">
        <f t="shared" si="6"/>
        <v>1.2</v>
      </c>
      <c r="N39" s="300">
        <f t="shared" si="7"/>
        <v>42</v>
      </c>
      <c r="O39" s="1">
        <f t="shared" si="8"/>
        <v>100.188</v>
      </c>
      <c r="P39" s="300">
        <f t="shared" si="9"/>
        <v>210</v>
      </c>
      <c r="Q39" s="1">
        <f t="shared" si="10"/>
        <v>100.188</v>
      </c>
      <c r="R39" s="281"/>
      <c r="S39" s="281"/>
      <c r="T39" s="1">
        <f t="shared" si="11"/>
        <v>0</v>
      </c>
      <c r="V39" s="1" t="s">
        <v>891</v>
      </c>
      <c r="W39" s="1" t="s">
        <v>2739</v>
      </c>
    </row>
    <row r="40" ht="15.75" customHeight="1">
      <c r="A40" s="291">
        <v>46286.0</v>
      </c>
      <c r="B40" s="1">
        <f t="shared" si="1"/>
        <v>46286</v>
      </c>
      <c r="C40" s="281">
        <v>275.0</v>
      </c>
      <c r="D40" s="281">
        <v>29.0</v>
      </c>
      <c r="E40" s="1">
        <f t="shared" si="2"/>
        <v>9.482758621</v>
      </c>
      <c r="F40" s="281" t="s">
        <v>1274</v>
      </c>
      <c r="G40" s="299">
        <v>0.30431712962962965</v>
      </c>
      <c r="H40" s="299">
        <v>0.40971064814814817</v>
      </c>
      <c r="I40" s="281"/>
      <c r="J40" s="300">
        <f t="shared" si="3"/>
        <v>152</v>
      </c>
      <c r="K40" s="1" t="b">
        <f t="shared" si="4"/>
        <v>0</v>
      </c>
      <c r="L40" s="1">
        <f t="shared" si="5"/>
        <v>0.45</v>
      </c>
      <c r="M40" s="1">
        <f t="shared" si="6"/>
        <v>1.2</v>
      </c>
      <c r="N40" s="300">
        <f t="shared" si="7"/>
        <v>152</v>
      </c>
      <c r="O40" s="1">
        <f t="shared" si="8"/>
        <v>163.35</v>
      </c>
      <c r="P40" s="300">
        <f t="shared" si="9"/>
        <v>760</v>
      </c>
      <c r="Q40" s="1">
        <f t="shared" si="10"/>
        <v>163.35</v>
      </c>
      <c r="R40" s="281">
        <v>6.0</v>
      </c>
      <c r="S40" s="281" t="s">
        <v>2741</v>
      </c>
      <c r="T40" s="1">
        <f t="shared" si="11"/>
        <v>1</v>
      </c>
      <c r="V40" s="1" t="s">
        <v>896</v>
      </c>
      <c r="W40" s="1" t="s">
        <v>2742</v>
      </c>
    </row>
    <row r="41" ht="15.75" customHeight="1">
      <c r="A41" s="291">
        <v>46286.0</v>
      </c>
      <c r="B41" s="1">
        <f t="shared" si="1"/>
        <v>46286</v>
      </c>
      <c r="C41" s="281">
        <v>151.0</v>
      </c>
      <c r="D41" s="281">
        <v>24.0</v>
      </c>
      <c r="E41" s="1">
        <f t="shared" si="2"/>
        <v>6.291666667</v>
      </c>
      <c r="F41" s="281" t="s">
        <v>1274</v>
      </c>
      <c r="G41" s="299">
        <v>0.4099421296296296</v>
      </c>
      <c r="H41" s="299">
        <v>0.4714814814814815</v>
      </c>
      <c r="I41" s="281"/>
      <c r="J41" s="300">
        <f t="shared" si="3"/>
        <v>89</v>
      </c>
      <c r="K41" s="1" t="b">
        <f t="shared" si="4"/>
        <v>0</v>
      </c>
      <c r="L41" s="1">
        <f t="shared" si="5"/>
        <v>0.6</v>
      </c>
      <c r="M41" s="1">
        <f t="shared" si="6"/>
        <v>1.2</v>
      </c>
      <c r="N41" s="300">
        <f t="shared" si="7"/>
        <v>89</v>
      </c>
      <c r="O41" s="1">
        <f t="shared" si="8"/>
        <v>119.592</v>
      </c>
      <c r="P41" s="300">
        <f t="shared" si="9"/>
        <v>445</v>
      </c>
      <c r="Q41" s="1">
        <f t="shared" si="10"/>
        <v>119.592</v>
      </c>
      <c r="R41" s="281"/>
      <c r="S41" s="281"/>
      <c r="T41" s="1">
        <f t="shared" si="11"/>
        <v>0</v>
      </c>
      <c r="V41" s="1" t="s">
        <v>899</v>
      </c>
      <c r="W41" s="1" t="s">
        <v>2745</v>
      </c>
    </row>
    <row r="42" ht="15.75" customHeight="1">
      <c r="A42" s="291">
        <v>46287.0</v>
      </c>
      <c r="B42" s="1">
        <f t="shared" si="1"/>
        <v>46287</v>
      </c>
      <c r="C42" s="281">
        <v>86.0</v>
      </c>
      <c r="D42" s="281">
        <v>50.0</v>
      </c>
      <c r="E42" s="1">
        <f t="shared" si="2"/>
        <v>1.72</v>
      </c>
      <c r="F42" s="281" t="s">
        <v>1238</v>
      </c>
      <c r="G42" s="282">
        <v>0.30418981481481483</v>
      </c>
      <c r="H42" s="282">
        <v>0.36493055555555554</v>
      </c>
      <c r="I42" s="281"/>
      <c r="J42" s="292">
        <f t="shared" si="3"/>
        <v>87</v>
      </c>
      <c r="K42" s="1" t="b">
        <f t="shared" si="4"/>
        <v>0</v>
      </c>
      <c r="L42" s="1">
        <f t="shared" si="5"/>
        <v>1.65</v>
      </c>
      <c r="M42" s="1">
        <f t="shared" si="6"/>
        <v>1.2</v>
      </c>
      <c r="N42" s="292">
        <f t="shared" si="7"/>
        <v>87</v>
      </c>
      <c r="O42" s="1">
        <f t="shared" si="8"/>
        <v>187.308</v>
      </c>
      <c r="P42" s="292">
        <f t="shared" si="9"/>
        <v>435</v>
      </c>
      <c r="Q42" s="1">
        <f t="shared" si="10"/>
        <v>187.308</v>
      </c>
      <c r="R42" s="281"/>
      <c r="S42" s="281"/>
      <c r="T42" s="1">
        <f t="shared" si="11"/>
        <v>1</v>
      </c>
      <c r="V42" s="1" t="s">
        <v>902</v>
      </c>
      <c r="W42" s="1" t="s">
        <v>2748</v>
      </c>
    </row>
    <row r="43" ht="15.75" customHeight="1">
      <c r="A43" s="291">
        <v>46287.0</v>
      </c>
      <c r="B43" s="1">
        <f t="shared" si="1"/>
        <v>46287</v>
      </c>
      <c r="C43" s="281">
        <v>113.0</v>
      </c>
      <c r="D43" s="281">
        <v>76.0</v>
      </c>
      <c r="E43" s="1">
        <f t="shared" si="2"/>
        <v>1.486842105</v>
      </c>
      <c r="F43" s="281" t="s">
        <v>1238</v>
      </c>
      <c r="G43" s="282">
        <v>0.365</v>
      </c>
      <c r="H43" s="282">
        <v>0.43931712962962965</v>
      </c>
      <c r="I43" s="281"/>
      <c r="J43" s="292">
        <f t="shared" si="3"/>
        <v>107</v>
      </c>
      <c r="K43" s="1" t="b">
        <f t="shared" si="4"/>
        <v>0</v>
      </c>
      <c r="L43" s="1">
        <f t="shared" si="5"/>
        <v>1.65</v>
      </c>
      <c r="M43" s="1">
        <f t="shared" si="6"/>
        <v>1.2</v>
      </c>
      <c r="N43" s="292">
        <f t="shared" si="7"/>
        <v>107</v>
      </c>
      <c r="O43" s="1">
        <f t="shared" si="8"/>
        <v>246.114</v>
      </c>
      <c r="P43" s="292">
        <f t="shared" si="9"/>
        <v>535</v>
      </c>
      <c r="Q43" s="1">
        <f t="shared" si="10"/>
        <v>246.114</v>
      </c>
      <c r="R43" s="281"/>
      <c r="S43" s="281"/>
      <c r="T43" s="1">
        <f t="shared" si="11"/>
        <v>0</v>
      </c>
      <c r="V43" s="1" t="s">
        <v>904</v>
      </c>
      <c r="W43" s="1" t="s">
        <v>2751</v>
      </c>
    </row>
    <row r="44" ht="15.75" customHeight="1">
      <c r="A44" s="291">
        <v>46288.0</v>
      </c>
      <c r="B44" s="1">
        <f t="shared" si="1"/>
        <v>46288</v>
      </c>
      <c r="C44" s="281">
        <v>80.0</v>
      </c>
      <c r="D44" s="281">
        <v>29.0</v>
      </c>
      <c r="E44" s="1">
        <f t="shared" si="2"/>
        <v>2.75862069</v>
      </c>
      <c r="F44" s="281" t="s">
        <v>1274</v>
      </c>
      <c r="G44" s="282">
        <v>0.3093518518518519</v>
      </c>
      <c r="H44" s="282">
        <v>0.3636226851851852</v>
      </c>
      <c r="I44" s="281"/>
      <c r="J44" s="292">
        <f t="shared" si="3"/>
        <v>78</v>
      </c>
      <c r="K44" s="1" t="b">
        <f t="shared" si="4"/>
        <v>0</v>
      </c>
      <c r="L44" s="1">
        <f t="shared" si="5"/>
        <v>1.16</v>
      </c>
      <c r="M44" s="1">
        <f t="shared" si="6"/>
        <v>1.2</v>
      </c>
      <c r="N44" s="292">
        <f t="shared" si="7"/>
        <v>78</v>
      </c>
      <c r="O44" s="1">
        <f t="shared" si="8"/>
        <v>122.496</v>
      </c>
      <c r="P44" s="292">
        <f t="shared" si="9"/>
        <v>390</v>
      </c>
      <c r="Q44" s="1">
        <f t="shared" si="10"/>
        <v>122.496</v>
      </c>
      <c r="R44" s="281"/>
      <c r="S44" s="281"/>
      <c r="T44" s="1">
        <f t="shared" si="11"/>
        <v>1</v>
      </c>
      <c r="V44" s="1" t="s">
        <v>2109</v>
      </c>
      <c r="W44" s="1" t="s">
        <v>2753</v>
      </c>
    </row>
    <row r="45" ht="15.75" customHeight="1">
      <c r="A45" s="291">
        <v>46288.0</v>
      </c>
      <c r="B45" s="1">
        <f t="shared" si="1"/>
        <v>46288</v>
      </c>
      <c r="C45" s="281">
        <v>332.0</v>
      </c>
      <c r="D45" s="281">
        <v>32.0</v>
      </c>
      <c r="E45" s="1">
        <f t="shared" si="2"/>
        <v>10.375</v>
      </c>
      <c r="F45" s="281" t="s">
        <v>1274</v>
      </c>
      <c r="G45" s="282">
        <v>0.36372685185185183</v>
      </c>
      <c r="H45" s="282">
        <v>0.4527777777777778</v>
      </c>
      <c r="I45" s="281"/>
      <c r="J45" s="292">
        <f t="shared" si="3"/>
        <v>128</v>
      </c>
      <c r="K45" s="1" t="b">
        <f t="shared" si="4"/>
        <v>0</v>
      </c>
      <c r="L45" s="1">
        <f t="shared" si="5"/>
        <v>0.45</v>
      </c>
      <c r="M45" s="1">
        <f t="shared" si="6"/>
        <v>1.2</v>
      </c>
      <c r="N45" s="292">
        <f t="shared" si="7"/>
        <v>128</v>
      </c>
      <c r="O45" s="1">
        <f t="shared" si="8"/>
        <v>197.208</v>
      </c>
      <c r="P45" s="292">
        <f t="shared" si="9"/>
        <v>640</v>
      </c>
      <c r="Q45" s="1">
        <f t="shared" si="10"/>
        <v>197.208</v>
      </c>
      <c r="R45" s="281"/>
      <c r="S45" s="281"/>
      <c r="T45" s="1">
        <f t="shared" si="11"/>
        <v>0</v>
      </c>
      <c r="V45" s="1" t="s">
        <v>1179</v>
      </c>
      <c r="W45" s="1" t="s">
        <v>2756</v>
      </c>
    </row>
    <row r="46" ht="15.75" customHeight="1">
      <c r="A46" s="291">
        <v>46288.0</v>
      </c>
      <c r="B46" s="1">
        <f t="shared" si="1"/>
        <v>46288</v>
      </c>
      <c r="C46" s="281">
        <v>39.0</v>
      </c>
      <c r="D46" s="281">
        <v>32.0</v>
      </c>
      <c r="E46" s="1">
        <f t="shared" si="2"/>
        <v>1.21875</v>
      </c>
      <c r="F46" s="281" t="s">
        <v>1274</v>
      </c>
      <c r="G46" s="282">
        <v>0.08965277777777778</v>
      </c>
      <c r="H46" s="282">
        <v>0.11403935185185185</v>
      </c>
      <c r="I46" s="281"/>
      <c r="J46" s="292">
        <f t="shared" si="3"/>
        <v>35</v>
      </c>
      <c r="K46" s="1" t="b">
        <f t="shared" si="4"/>
        <v>0</v>
      </c>
      <c r="L46" s="1">
        <f t="shared" si="5"/>
        <v>1.65</v>
      </c>
      <c r="M46" s="1">
        <f t="shared" si="6"/>
        <v>1.2</v>
      </c>
      <c r="N46" s="292">
        <f t="shared" si="7"/>
        <v>35</v>
      </c>
      <c r="O46" s="1">
        <f t="shared" si="8"/>
        <v>84.942</v>
      </c>
      <c r="P46" s="292">
        <f t="shared" si="9"/>
        <v>175</v>
      </c>
      <c r="Q46" s="1">
        <f t="shared" si="10"/>
        <v>84.942</v>
      </c>
      <c r="R46" s="281"/>
      <c r="S46" s="281"/>
      <c r="T46" s="1">
        <f t="shared" si="11"/>
        <v>0</v>
      </c>
      <c r="V46" s="1" t="s">
        <v>2112</v>
      </c>
      <c r="W46" s="1" t="s">
        <v>2758</v>
      </c>
    </row>
    <row r="47" ht="15.75" customHeight="1">
      <c r="A47" s="291">
        <v>46288.0</v>
      </c>
      <c r="B47" s="1">
        <f t="shared" si="1"/>
        <v>46288</v>
      </c>
      <c r="C47" s="281">
        <v>155.0</v>
      </c>
      <c r="D47" s="281">
        <v>52.0</v>
      </c>
      <c r="E47" s="1">
        <f t="shared" si="2"/>
        <v>2.980769231</v>
      </c>
      <c r="F47" s="281" t="s">
        <v>1274</v>
      </c>
      <c r="G47" s="282">
        <v>0.4528587962962963</v>
      </c>
      <c r="H47" s="282">
        <v>0.5892476851851852</v>
      </c>
      <c r="I47" s="281">
        <v>72.0</v>
      </c>
      <c r="J47" s="292">
        <f t="shared" si="3"/>
        <v>124</v>
      </c>
      <c r="K47" s="1" t="b">
        <f t="shared" si="4"/>
        <v>0</v>
      </c>
      <c r="L47" s="1">
        <f t="shared" si="5"/>
        <v>1.05</v>
      </c>
      <c r="M47" s="1">
        <f t="shared" si="6"/>
        <v>1.2</v>
      </c>
      <c r="N47" s="292">
        <f t="shared" si="7"/>
        <v>124</v>
      </c>
      <c r="O47" s="1">
        <f t="shared" si="8"/>
        <v>214.83</v>
      </c>
      <c r="P47" s="292">
        <f t="shared" si="9"/>
        <v>620</v>
      </c>
      <c r="Q47" s="1">
        <f t="shared" si="10"/>
        <v>214.83</v>
      </c>
      <c r="R47" s="281"/>
      <c r="S47" s="281"/>
      <c r="T47" s="1">
        <f t="shared" si="11"/>
        <v>0</v>
      </c>
      <c r="U47" s="16" t="s">
        <v>1298</v>
      </c>
      <c r="V47" s="1" t="s">
        <v>2112</v>
      </c>
      <c r="W47" s="1" t="s">
        <v>2762</v>
      </c>
    </row>
    <row r="48" ht="15.75" customHeight="1">
      <c r="A48" s="291">
        <v>46289.0</v>
      </c>
      <c r="B48" s="1">
        <f t="shared" si="1"/>
        <v>46289</v>
      </c>
      <c r="C48" s="281">
        <v>57.0</v>
      </c>
      <c r="D48" s="281">
        <v>39.0</v>
      </c>
      <c r="E48" s="1">
        <f t="shared" si="2"/>
        <v>1.461538462</v>
      </c>
      <c r="F48" s="281" t="s">
        <v>1238</v>
      </c>
      <c r="G48" s="282">
        <v>0.3099189814814815</v>
      </c>
      <c r="H48" s="282">
        <v>0.35175925925925927</v>
      </c>
      <c r="I48" s="281"/>
      <c r="J48" s="292">
        <f t="shared" si="3"/>
        <v>60</v>
      </c>
      <c r="K48" s="1" t="b">
        <f t="shared" si="4"/>
        <v>0</v>
      </c>
      <c r="L48" s="1">
        <f t="shared" si="5"/>
        <v>1.65</v>
      </c>
      <c r="M48" s="1">
        <f t="shared" si="6"/>
        <v>1.2</v>
      </c>
      <c r="N48" s="292">
        <f t="shared" si="7"/>
        <v>60</v>
      </c>
      <c r="O48" s="1">
        <f t="shared" si="8"/>
        <v>124.146</v>
      </c>
      <c r="P48" s="292">
        <f t="shared" si="9"/>
        <v>300</v>
      </c>
      <c r="Q48" s="1">
        <f t="shared" si="10"/>
        <v>124.146</v>
      </c>
      <c r="R48" s="281">
        <v>6.0</v>
      </c>
      <c r="S48" s="281" t="s">
        <v>2764</v>
      </c>
      <c r="T48" s="1">
        <f t="shared" si="11"/>
        <v>1</v>
      </c>
      <c r="V48" s="1" t="s">
        <v>909</v>
      </c>
      <c r="W48" s="1" t="s">
        <v>2765</v>
      </c>
    </row>
    <row r="49" ht="15.75" customHeight="1">
      <c r="A49" s="291">
        <v>46289.0</v>
      </c>
      <c r="B49" s="1">
        <f t="shared" si="1"/>
        <v>46289</v>
      </c>
      <c r="C49" s="281">
        <v>105.0</v>
      </c>
      <c r="D49" s="281">
        <v>71.0</v>
      </c>
      <c r="E49" s="1">
        <f t="shared" si="2"/>
        <v>1.478873239</v>
      </c>
      <c r="F49" s="281" t="s">
        <v>1238</v>
      </c>
      <c r="G49" s="282">
        <v>0.3518287037037037</v>
      </c>
      <c r="H49" s="282">
        <v>0.4103587962962963</v>
      </c>
      <c r="I49" s="281"/>
      <c r="J49" s="292">
        <f t="shared" si="3"/>
        <v>84</v>
      </c>
      <c r="K49" s="1" t="b">
        <f t="shared" si="4"/>
        <v>0</v>
      </c>
      <c r="L49" s="1">
        <f t="shared" si="5"/>
        <v>1.65</v>
      </c>
      <c r="M49" s="1">
        <f t="shared" si="6"/>
        <v>1.2</v>
      </c>
      <c r="N49" s="292">
        <f t="shared" si="7"/>
        <v>84</v>
      </c>
      <c r="O49" s="1">
        <f t="shared" si="8"/>
        <v>228.69</v>
      </c>
      <c r="P49" s="292">
        <f t="shared" si="9"/>
        <v>420</v>
      </c>
      <c r="Q49" s="1">
        <f t="shared" si="10"/>
        <v>228.69</v>
      </c>
      <c r="R49" s="281"/>
      <c r="S49" s="281"/>
      <c r="T49" s="1">
        <f t="shared" si="11"/>
        <v>0</v>
      </c>
      <c r="V49" s="1" t="s">
        <v>911</v>
      </c>
      <c r="W49" s="1" t="s">
        <v>2769</v>
      </c>
    </row>
    <row r="50" ht="15.75" customHeight="1">
      <c r="A50" s="291">
        <v>46289.0</v>
      </c>
      <c r="B50" s="1">
        <f t="shared" si="1"/>
        <v>46289</v>
      </c>
      <c r="C50" s="281">
        <v>34.0</v>
      </c>
      <c r="D50" s="281">
        <v>24.0</v>
      </c>
      <c r="E50" s="1">
        <f t="shared" si="2"/>
        <v>1.416666667</v>
      </c>
      <c r="F50" s="281" t="s">
        <v>1274</v>
      </c>
      <c r="G50" s="282">
        <v>0.41041666666666665</v>
      </c>
      <c r="H50" s="282">
        <v>0.43280092592592595</v>
      </c>
      <c r="I50" s="281"/>
      <c r="J50" s="292">
        <f t="shared" si="3"/>
        <v>32</v>
      </c>
      <c r="K50" s="1" t="b">
        <f t="shared" si="4"/>
        <v>0</v>
      </c>
      <c r="L50" s="1">
        <f t="shared" si="5"/>
        <v>1.65</v>
      </c>
      <c r="M50" s="1">
        <f t="shared" si="6"/>
        <v>1.2</v>
      </c>
      <c r="N50" s="292">
        <f t="shared" si="7"/>
        <v>32</v>
      </c>
      <c r="O50" s="1">
        <f t="shared" si="8"/>
        <v>74.052</v>
      </c>
      <c r="P50" s="292">
        <f t="shared" si="9"/>
        <v>160</v>
      </c>
      <c r="Q50" s="1">
        <f t="shared" si="10"/>
        <v>74.052</v>
      </c>
      <c r="R50" s="281"/>
      <c r="S50" s="281"/>
      <c r="T50" s="1">
        <f t="shared" si="11"/>
        <v>0</v>
      </c>
      <c r="V50" s="1" t="s">
        <v>1044</v>
      </c>
      <c r="W50" s="1" t="s">
        <v>2771</v>
      </c>
    </row>
    <row r="51" ht="15.75" customHeight="1">
      <c r="A51" s="291">
        <v>46292.0</v>
      </c>
      <c r="B51" s="1">
        <f t="shared" si="1"/>
        <v>46292</v>
      </c>
      <c r="C51" s="281">
        <v>136.0</v>
      </c>
      <c r="D51" s="281">
        <v>99.0</v>
      </c>
      <c r="E51" s="1">
        <f t="shared" si="2"/>
        <v>1.373737374</v>
      </c>
      <c r="F51" s="281" t="s">
        <v>1238</v>
      </c>
      <c r="G51" s="282">
        <v>0.3055555555555556</v>
      </c>
      <c r="H51" s="282">
        <v>0.4340277777777778</v>
      </c>
      <c r="I51" s="281"/>
      <c r="J51" s="292">
        <f t="shared" si="3"/>
        <v>185</v>
      </c>
      <c r="K51" s="1" t="b">
        <f t="shared" si="4"/>
        <v>0</v>
      </c>
      <c r="L51" s="1">
        <f t="shared" si="5"/>
        <v>1.65</v>
      </c>
      <c r="M51" s="1">
        <f t="shared" si="6"/>
        <v>1.2</v>
      </c>
      <c r="N51" s="292">
        <f t="shared" si="7"/>
        <v>185</v>
      </c>
      <c r="O51" s="1">
        <f t="shared" si="8"/>
        <v>296.208</v>
      </c>
      <c r="P51" s="292">
        <f t="shared" si="9"/>
        <v>925</v>
      </c>
      <c r="Q51" s="1">
        <f t="shared" si="10"/>
        <v>296.208</v>
      </c>
      <c r="R51" s="281"/>
      <c r="S51" s="281"/>
      <c r="T51" s="1">
        <f t="shared" si="11"/>
        <v>1</v>
      </c>
      <c r="V51" s="1" t="s">
        <v>976</v>
      </c>
      <c r="W51" s="1" t="s">
        <v>2773</v>
      </c>
    </row>
    <row r="52" ht="15.75" customHeight="1">
      <c r="A52" s="291">
        <v>46293.0</v>
      </c>
      <c r="B52" s="1">
        <f t="shared" si="1"/>
        <v>46293</v>
      </c>
      <c r="C52" s="281">
        <v>100.0</v>
      </c>
      <c r="D52" s="281">
        <v>58.0</v>
      </c>
      <c r="E52" s="1">
        <f t="shared" si="2"/>
        <v>1.724137931</v>
      </c>
      <c r="F52" s="281" t="s">
        <v>1238</v>
      </c>
      <c r="G52" s="299">
        <v>0.3040277777777778</v>
      </c>
      <c r="H52" s="299">
        <v>0.36736111111111114</v>
      </c>
      <c r="I52" s="281"/>
      <c r="J52" s="300">
        <f t="shared" si="3"/>
        <v>91</v>
      </c>
      <c r="K52" s="1" t="b">
        <f t="shared" si="4"/>
        <v>0</v>
      </c>
      <c r="L52" s="1">
        <f t="shared" si="5"/>
        <v>1.65</v>
      </c>
      <c r="M52" s="1">
        <f t="shared" si="6"/>
        <v>1.2</v>
      </c>
      <c r="N52" s="300">
        <f t="shared" si="7"/>
        <v>91</v>
      </c>
      <c r="O52" s="1">
        <f t="shared" si="8"/>
        <v>217.8</v>
      </c>
      <c r="P52" s="300">
        <f t="shared" si="9"/>
        <v>455</v>
      </c>
      <c r="Q52" s="1">
        <f t="shared" si="10"/>
        <v>217.8</v>
      </c>
      <c r="R52" s="281">
        <v>1.0</v>
      </c>
      <c r="S52" s="281" t="s">
        <v>2775</v>
      </c>
      <c r="T52" s="1">
        <f t="shared" si="11"/>
        <v>1</v>
      </c>
      <c r="V52" s="1" t="s">
        <v>931</v>
      </c>
      <c r="W52" s="1" t="s">
        <v>2776</v>
      </c>
    </row>
    <row r="53" ht="15.75" customHeight="1">
      <c r="A53" s="291">
        <v>46293.0</v>
      </c>
      <c r="B53" s="1">
        <f t="shared" si="1"/>
        <v>46293</v>
      </c>
      <c r="C53" s="281">
        <v>106.0</v>
      </c>
      <c r="D53" s="281">
        <v>73.0</v>
      </c>
      <c r="E53" s="1">
        <f t="shared" si="2"/>
        <v>1.452054795</v>
      </c>
      <c r="F53" s="281" t="s">
        <v>1238</v>
      </c>
      <c r="G53" s="299">
        <v>0.3674074074074074</v>
      </c>
      <c r="H53" s="299">
        <v>0.428599537037037</v>
      </c>
      <c r="I53" s="281"/>
      <c r="J53" s="300">
        <f t="shared" si="3"/>
        <v>88</v>
      </c>
      <c r="K53" s="1" t="b">
        <f t="shared" si="4"/>
        <v>0</v>
      </c>
      <c r="L53" s="1">
        <f t="shared" si="5"/>
        <v>1.65</v>
      </c>
      <c r="M53" s="1">
        <f t="shared" si="6"/>
        <v>1.2</v>
      </c>
      <c r="N53" s="300">
        <f t="shared" si="7"/>
        <v>88</v>
      </c>
      <c r="O53" s="1">
        <f t="shared" si="8"/>
        <v>230.868</v>
      </c>
      <c r="P53" s="300">
        <f t="shared" si="9"/>
        <v>440</v>
      </c>
      <c r="Q53" s="1">
        <f t="shared" si="10"/>
        <v>230.868</v>
      </c>
      <c r="R53" s="281"/>
      <c r="S53" s="281"/>
      <c r="T53" s="1">
        <f t="shared" si="11"/>
        <v>0</v>
      </c>
      <c r="V53" s="1" t="s">
        <v>934</v>
      </c>
      <c r="W53" s="1" t="s">
        <v>2778</v>
      </c>
    </row>
    <row r="54" ht="15.75" customHeight="1">
      <c r="A54" s="291">
        <v>46293.0</v>
      </c>
      <c r="B54" s="1">
        <f t="shared" si="1"/>
        <v>46293</v>
      </c>
      <c r="C54" s="281">
        <v>59.0</v>
      </c>
      <c r="D54" s="281">
        <v>40.0</v>
      </c>
      <c r="E54" s="1">
        <f t="shared" si="2"/>
        <v>1.475</v>
      </c>
      <c r="F54" s="281" t="s">
        <v>1238</v>
      </c>
      <c r="G54" s="299">
        <v>0.42864583333333334</v>
      </c>
      <c r="H54" s="299">
        <v>0.4600925925925926</v>
      </c>
      <c r="I54" s="281"/>
      <c r="J54" s="300">
        <f t="shared" si="3"/>
        <v>45</v>
      </c>
      <c r="K54" s="1" t="b">
        <f t="shared" si="4"/>
        <v>0</v>
      </c>
      <c r="L54" s="1">
        <f t="shared" si="5"/>
        <v>1.65</v>
      </c>
      <c r="M54" s="1">
        <f t="shared" si="6"/>
        <v>1.2</v>
      </c>
      <c r="N54" s="300">
        <f t="shared" si="7"/>
        <v>45</v>
      </c>
      <c r="O54" s="1">
        <f t="shared" si="8"/>
        <v>128.502</v>
      </c>
      <c r="P54" s="300">
        <f t="shared" si="9"/>
        <v>225</v>
      </c>
      <c r="Q54" s="1">
        <f t="shared" si="10"/>
        <v>128.502</v>
      </c>
      <c r="R54" s="281"/>
      <c r="S54" s="281"/>
      <c r="T54" s="1">
        <f t="shared" si="11"/>
        <v>0</v>
      </c>
      <c r="V54" s="1" t="s">
        <v>936</v>
      </c>
      <c r="W54" s="1" t="s">
        <v>2781</v>
      </c>
    </row>
    <row r="55" ht="15.75" customHeight="1">
      <c r="A55" s="291">
        <v>46294.0</v>
      </c>
      <c r="B55" s="1">
        <f t="shared" si="1"/>
        <v>46294</v>
      </c>
      <c r="C55" s="281">
        <v>80.0</v>
      </c>
      <c r="D55" s="281">
        <v>46.0</v>
      </c>
      <c r="E55" s="1">
        <f t="shared" si="2"/>
        <v>1.739130435</v>
      </c>
      <c r="F55" s="281" t="s">
        <v>1238</v>
      </c>
      <c r="G55" s="299">
        <v>0.3033449074074074</v>
      </c>
      <c r="H55" s="299">
        <v>0.3515277777777778</v>
      </c>
      <c r="I55" s="281"/>
      <c r="J55" s="300">
        <f t="shared" si="3"/>
        <v>69</v>
      </c>
      <c r="K55" s="1" t="b">
        <f t="shared" si="4"/>
        <v>0</v>
      </c>
      <c r="L55" s="1">
        <f t="shared" si="5"/>
        <v>1.65</v>
      </c>
      <c r="M55" s="1">
        <f t="shared" si="6"/>
        <v>1.2</v>
      </c>
      <c r="N55" s="300">
        <f t="shared" si="7"/>
        <v>69</v>
      </c>
      <c r="O55" s="1">
        <f t="shared" si="8"/>
        <v>174.24</v>
      </c>
      <c r="P55" s="300">
        <f t="shared" si="9"/>
        <v>345</v>
      </c>
      <c r="Q55" s="1">
        <f t="shared" si="10"/>
        <v>174.24</v>
      </c>
      <c r="R55" s="281"/>
      <c r="S55" s="281"/>
      <c r="T55" s="1">
        <f t="shared" si="11"/>
        <v>1</v>
      </c>
      <c r="V55" s="1" t="s">
        <v>938</v>
      </c>
      <c r="W55" s="1" t="s">
        <v>2783</v>
      </c>
    </row>
    <row r="56" ht="15.75" customHeight="1">
      <c r="A56" s="291">
        <v>46294.0</v>
      </c>
      <c r="B56" s="1">
        <f t="shared" si="1"/>
        <v>46294</v>
      </c>
      <c r="C56" s="281">
        <v>20.0</v>
      </c>
      <c r="D56" s="281">
        <v>15.0</v>
      </c>
      <c r="E56" s="1">
        <f t="shared" si="2"/>
        <v>1.333333333</v>
      </c>
      <c r="F56" s="281" t="s">
        <v>1238</v>
      </c>
      <c r="G56" s="299">
        <v>0.3516782407407407</v>
      </c>
      <c r="H56" s="299">
        <v>0.3679861111111111</v>
      </c>
      <c r="I56" s="281"/>
      <c r="J56" s="300">
        <f t="shared" si="3"/>
        <v>23</v>
      </c>
      <c r="K56" s="1" t="b">
        <f t="shared" si="4"/>
        <v>1</v>
      </c>
      <c r="L56" s="1">
        <f t="shared" si="5"/>
        <v>1</v>
      </c>
      <c r="M56" s="1">
        <f t="shared" si="6"/>
        <v>1.2</v>
      </c>
      <c r="N56" s="300">
        <f t="shared" si="7"/>
        <v>23</v>
      </c>
      <c r="O56" s="1">
        <f t="shared" si="8"/>
        <v>26.4</v>
      </c>
      <c r="P56" s="300">
        <f t="shared" si="9"/>
        <v>115</v>
      </c>
      <c r="Q56" s="1">
        <f t="shared" si="10"/>
        <v>26.4</v>
      </c>
      <c r="R56" s="281"/>
      <c r="S56" s="281"/>
      <c r="T56" s="1">
        <f t="shared" si="11"/>
        <v>0</v>
      </c>
      <c r="V56" s="1" t="s">
        <v>1062</v>
      </c>
      <c r="W56" s="1" t="s">
        <v>2785</v>
      </c>
    </row>
    <row r="57" ht="15.75" customHeight="1">
      <c r="A57" s="291">
        <v>46294.0</v>
      </c>
      <c r="B57" s="1">
        <f t="shared" si="1"/>
        <v>46294</v>
      </c>
      <c r="C57" s="281">
        <v>22.0</v>
      </c>
      <c r="D57" s="281">
        <v>17.0</v>
      </c>
      <c r="E57" s="1">
        <f t="shared" si="2"/>
        <v>1.294117647</v>
      </c>
      <c r="F57" s="281" t="s">
        <v>1238</v>
      </c>
      <c r="G57" s="299">
        <v>0.38957175925925924</v>
      </c>
      <c r="H57" s="299">
        <v>0.405162037037037</v>
      </c>
      <c r="I57" s="281"/>
      <c r="J57" s="300">
        <f t="shared" si="3"/>
        <v>22</v>
      </c>
      <c r="K57" s="1" t="b">
        <f t="shared" si="4"/>
        <v>1</v>
      </c>
      <c r="L57" s="1">
        <f t="shared" si="5"/>
        <v>1</v>
      </c>
      <c r="M57" s="1">
        <f t="shared" si="6"/>
        <v>1.2</v>
      </c>
      <c r="N57" s="300">
        <f t="shared" si="7"/>
        <v>22</v>
      </c>
      <c r="O57" s="1">
        <f t="shared" si="8"/>
        <v>29.04</v>
      </c>
      <c r="P57" s="300">
        <f t="shared" si="9"/>
        <v>110</v>
      </c>
      <c r="Q57" s="1">
        <f t="shared" si="10"/>
        <v>29.04</v>
      </c>
      <c r="R57" s="281"/>
      <c r="S57" s="281"/>
      <c r="T57" s="1">
        <f t="shared" si="11"/>
        <v>0</v>
      </c>
      <c r="V57" s="1" t="s">
        <v>942</v>
      </c>
      <c r="W57" s="1" t="s">
        <v>2788</v>
      </c>
    </row>
    <row r="58" ht="15.75" customHeight="1">
      <c r="A58" s="291">
        <v>46294.0</v>
      </c>
      <c r="B58" s="1">
        <f t="shared" si="1"/>
        <v>46294</v>
      </c>
      <c r="C58" s="281">
        <v>26.0</v>
      </c>
      <c r="D58" s="281">
        <v>18.0</v>
      </c>
      <c r="E58" s="1">
        <f t="shared" si="2"/>
        <v>1.444444444</v>
      </c>
      <c r="F58" s="281" t="s">
        <v>1238</v>
      </c>
      <c r="G58" s="299">
        <v>0.36820601851851853</v>
      </c>
      <c r="H58" s="299">
        <v>0.38947916666666665</v>
      </c>
      <c r="I58" s="281"/>
      <c r="J58" s="300">
        <f t="shared" si="3"/>
        <v>31</v>
      </c>
      <c r="K58" s="1" t="b">
        <f t="shared" si="4"/>
        <v>1</v>
      </c>
      <c r="L58" s="1">
        <f t="shared" si="5"/>
        <v>1</v>
      </c>
      <c r="M58" s="1">
        <f t="shared" si="6"/>
        <v>1.2</v>
      </c>
      <c r="N58" s="300">
        <f t="shared" si="7"/>
        <v>31</v>
      </c>
      <c r="O58" s="1">
        <f t="shared" si="8"/>
        <v>34.32</v>
      </c>
      <c r="P58" s="300">
        <f t="shared" si="9"/>
        <v>155</v>
      </c>
      <c r="Q58" s="1">
        <f t="shared" si="10"/>
        <v>34.32</v>
      </c>
      <c r="R58" s="281"/>
      <c r="S58" s="281"/>
      <c r="T58" s="1">
        <f t="shared" si="11"/>
        <v>0</v>
      </c>
      <c r="V58" s="1" t="s">
        <v>942</v>
      </c>
      <c r="W58" s="1" t="s">
        <v>2790</v>
      </c>
    </row>
    <row r="59" ht="15.75" customHeight="1">
      <c r="A59" s="291">
        <v>46295.0</v>
      </c>
      <c r="B59" s="1">
        <f t="shared" si="1"/>
        <v>46295</v>
      </c>
      <c r="C59" s="281">
        <v>102.0</v>
      </c>
      <c r="D59" s="281">
        <v>66.0</v>
      </c>
      <c r="E59" s="1">
        <f t="shared" si="2"/>
        <v>1.545454545</v>
      </c>
      <c r="F59" s="281" t="s">
        <v>1238</v>
      </c>
      <c r="G59" s="299">
        <v>0.30461805555555554</v>
      </c>
      <c r="H59" s="299">
        <v>0.3706712962962963</v>
      </c>
      <c r="I59" s="281"/>
      <c r="J59" s="300">
        <f t="shared" si="3"/>
        <v>95</v>
      </c>
      <c r="K59" s="1" t="b">
        <f t="shared" si="4"/>
        <v>0</v>
      </c>
      <c r="L59" s="1">
        <f t="shared" si="5"/>
        <v>1.65</v>
      </c>
      <c r="M59" s="1">
        <f t="shared" si="6"/>
        <v>1.2</v>
      </c>
      <c r="N59" s="300">
        <f t="shared" si="7"/>
        <v>95</v>
      </c>
      <c r="O59" s="1">
        <f t="shared" si="8"/>
        <v>222.156</v>
      </c>
      <c r="P59" s="300">
        <f t="shared" si="9"/>
        <v>475</v>
      </c>
      <c r="Q59" s="1">
        <f t="shared" si="10"/>
        <v>222.156</v>
      </c>
      <c r="R59" s="281"/>
      <c r="S59" s="281"/>
      <c r="T59" s="1">
        <f t="shared" si="11"/>
        <v>1</v>
      </c>
      <c r="V59" s="1" t="s">
        <v>2134</v>
      </c>
      <c r="W59" s="1" t="s">
        <v>2793</v>
      </c>
    </row>
    <row r="60" ht="15.75" customHeight="1">
      <c r="A60" s="291">
        <v>46295.0</v>
      </c>
      <c r="B60" s="1">
        <f t="shared" si="1"/>
        <v>46295</v>
      </c>
      <c r="C60" s="281">
        <v>80.0</v>
      </c>
      <c r="D60" s="281">
        <v>55.0</v>
      </c>
      <c r="E60" s="1">
        <f t="shared" si="2"/>
        <v>1.454545455</v>
      </c>
      <c r="F60" s="281" t="s">
        <v>1238</v>
      </c>
      <c r="G60" s="299">
        <v>0.3713310185185185</v>
      </c>
      <c r="H60" s="299">
        <v>0.4219212962962963</v>
      </c>
      <c r="I60" s="281"/>
      <c r="J60" s="300">
        <f t="shared" si="3"/>
        <v>73</v>
      </c>
      <c r="K60" s="1" t="b">
        <f t="shared" si="4"/>
        <v>0</v>
      </c>
      <c r="L60" s="1">
        <f t="shared" si="5"/>
        <v>1.65</v>
      </c>
      <c r="M60" s="1">
        <f t="shared" si="6"/>
        <v>1.2</v>
      </c>
      <c r="N60" s="300">
        <f t="shared" si="7"/>
        <v>73</v>
      </c>
      <c r="O60" s="1">
        <f t="shared" si="8"/>
        <v>174.24</v>
      </c>
      <c r="P60" s="300">
        <f t="shared" si="9"/>
        <v>365</v>
      </c>
      <c r="Q60" s="1">
        <f t="shared" si="10"/>
        <v>174.24</v>
      </c>
      <c r="R60" s="281"/>
      <c r="S60" s="281"/>
      <c r="T60" s="1">
        <f t="shared" si="11"/>
        <v>0</v>
      </c>
      <c r="V60" s="1" t="s">
        <v>949</v>
      </c>
      <c r="W60" s="1" t="s">
        <v>2795</v>
      </c>
    </row>
    <row r="61" ht="15.75" customHeight="1">
      <c r="A61" s="291">
        <v>46295.0</v>
      </c>
      <c r="B61" s="1">
        <f t="shared" si="1"/>
        <v>46295</v>
      </c>
      <c r="C61" s="281">
        <v>30.0</v>
      </c>
      <c r="D61" s="281">
        <v>18.0</v>
      </c>
      <c r="E61" s="1">
        <f t="shared" si="2"/>
        <v>1.666666667</v>
      </c>
      <c r="F61" s="281" t="s">
        <v>1238</v>
      </c>
      <c r="G61" s="299">
        <v>0.4219560185185185</v>
      </c>
      <c r="H61" s="299">
        <v>0.44125</v>
      </c>
      <c r="I61" s="281"/>
      <c r="J61" s="300">
        <f t="shared" si="3"/>
        <v>28</v>
      </c>
      <c r="K61" s="1" t="b">
        <f t="shared" si="4"/>
        <v>0</v>
      </c>
      <c r="L61" s="1">
        <f t="shared" si="5"/>
        <v>1.65</v>
      </c>
      <c r="M61" s="1">
        <f t="shared" si="6"/>
        <v>1.2</v>
      </c>
      <c r="N61" s="300">
        <f t="shared" si="7"/>
        <v>28</v>
      </c>
      <c r="O61" s="1">
        <f t="shared" si="8"/>
        <v>65.34</v>
      </c>
      <c r="P61" s="300">
        <f t="shared" si="9"/>
        <v>140</v>
      </c>
      <c r="Q61" s="1">
        <f t="shared" si="10"/>
        <v>65.34</v>
      </c>
      <c r="R61" s="281"/>
      <c r="S61" s="281"/>
      <c r="T61" s="1">
        <f t="shared" si="11"/>
        <v>0</v>
      </c>
      <c r="V61" s="1" t="s">
        <v>1001</v>
      </c>
      <c r="W61" s="1" t="s">
        <v>2797</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6">
      <formula1>"FL,Reach,OP,Swing"</formula1>
    </dataValidation>
  </dataValidations>
  <printOptions/>
  <pageMargins bottom="1.0" footer="0.0" header="0.0" left="0.75" right="0.75" top="1.0"/>
  <pageSetup paperSize="9" orientation="portrait"/>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15" width="9.29"/>
    <col customWidth="1" min="16" max="26" width="8.43"/>
  </cols>
  <sheetData>
    <row r="1">
      <c r="A1" s="1" t="s">
        <v>603</v>
      </c>
      <c r="B1" s="1" t="s">
        <v>645</v>
      </c>
      <c r="J1" s="1" t="s">
        <v>575</v>
      </c>
      <c r="K1" s="1">
        <f>Params!B8</f>
        <v>1.1</v>
      </c>
    </row>
    <row r="4">
      <c r="A4" s="279" t="s">
        <v>796</v>
      </c>
      <c r="B4" s="279" t="s">
        <v>740</v>
      </c>
      <c r="C4" s="279" t="s">
        <v>745</v>
      </c>
      <c r="D4" s="279" t="s">
        <v>776</v>
      </c>
      <c r="E4" s="279" t="s">
        <v>797</v>
      </c>
      <c r="F4" s="279" t="s">
        <v>746</v>
      </c>
    </row>
    <row r="5">
      <c r="A5" s="1">
        <f>SUM(K8:K175)</f>
        <v>538.5</v>
      </c>
      <c r="B5" s="268">
        <v>917.0</v>
      </c>
      <c r="C5" s="268">
        <v>38.76</v>
      </c>
      <c r="D5" s="1">
        <f>SUM(L8:L175)</f>
        <v>0</v>
      </c>
      <c r="E5" s="1">
        <f>SUM(E8:E175)</f>
        <v>74</v>
      </c>
      <c r="F5" s="1">
        <f>SUM(N8:N175)</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46267.0</v>
      </c>
      <c r="B8" s="1">
        <f t="shared" ref="B8:B175" si="1">IF(A8="","",INT(A8))</f>
        <v>46267</v>
      </c>
      <c r="C8" s="281" t="s">
        <v>841</v>
      </c>
      <c r="D8" s="281" t="s">
        <v>2697</v>
      </c>
      <c r="E8" s="281">
        <v>5.0</v>
      </c>
      <c r="F8" s="281">
        <v>26.0</v>
      </c>
      <c r="G8" s="281">
        <f t="shared" ref="G8:G175" si="2">HOUR(O8)*60+MINUTE(O8)</f>
        <v>42</v>
      </c>
      <c r="H8" s="1">
        <f t="shared" ref="H8:H175" si="3">IF(N(F8)=0,"",E8/F8)</f>
        <v>0.1923076923</v>
      </c>
      <c r="I8" s="1">
        <f t="shared" ref="I8:I175" si="4">IF(H8="","",LOOKUP(H8,{0,0.05,0.1,0.15,0.2},{0.85,0.95,1,1.05,1.1}))</f>
        <v>1.05</v>
      </c>
      <c r="J8" s="1">
        <f t="shared" ref="J8:J175" si="5">IF(C8="","",IF(C8="container",1,IF(OR(C8="moving list",C8="consolidation bulk"),1.3,IF(C8="consolidation mix",1.4,1))))</f>
        <v>1</v>
      </c>
      <c r="K8" s="1">
        <f t="shared" ref="K8:K175" si="6">IF(N(F8)=0,0,F8*IF(N(I8)=0,1,I8)*IF(N(J8)=0,1,J8))</f>
        <v>27.3</v>
      </c>
      <c r="L8" s="281"/>
      <c r="M8" s="281"/>
      <c r="N8" s="1">
        <f>IF(B8="",0,IF(AND(COUNTIF($B$8:B8,B8)=1,COUNTIF('Picking - Luis'!$B$8:$B$176,B8)=0),1,0))</f>
        <v>0</v>
      </c>
      <c r="O8" s="196">
        <v>0.029652777777777778</v>
      </c>
    </row>
    <row r="9">
      <c r="A9" s="291">
        <v>46271.0</v>
      </c>
      <c r="B9" s="1">
        <f t="shared" si="1"/>
        <v>46271</v>
      </c>
      <c r="C9" s="281" t="s">
        <v>841</v>
      </c>
      <c r="D9" s="281" t="s">
        <v>1887</v>
      </c>
      <c r="E9" s="281">
        <v>2.0</v>
      </c>
      <c r="F9" s="281">
        <v>7.0</v>
      </c>
      <c r="G9" s="281">
        <f t="shared" si="2"/>
        <v>16</v>
      </c>
      <c r="H9" s="1">
        <f t="shared" si="3"/>
        <v>0.2857142857</v>
      </c>
      <c r="I9" s="1">
        <f t="shared" si="4"/>
        <v>1.1</v>
      </c>
      <c r="J9" s="1">
        <f t="shared" si="5"/>
        <v>1</v>
      </c>
      <c r="K9" s="1">
        <f t="shared" si="6"/>
        <v>7.7</v>
      </c>
      <c r="L9" s="281"/>
      <c r="M9" s="281"/>
      <c r="N9" s="1">
        <f>IF(B9="",0,IF(AND(COUNTIF($B$8:B9,B9)=1,COUNTIF('Picking - Luis'!$B$8:$B$176,B9)=0),1,0))</f>
        <v>0</v>
      </c>
      <c r="O9" s="196">
        <v>0.011307870370370371</v>
      </c>
    </row>
    <row r="10">
      <c r="A10" s="291">
        <v>46271.0</v>
      </c>
      <c r="B10" s="1">
        <f t="shared" si="1"/>
        <v>46271</v>
      </c>
      <c r="C10" s="281" t="s">
        <v>841</v>
      </c>
      <c r="D10" s="281" t="s">
        <v>2473</v>
      </c>
      <c r="E10" s="281">
        <v>2.0</v>
      </c>
      <c r="F10" s="281">
        <v>8.0</v>
      </c>
      <c r="G10" s="281">
        <f t="shared" si="2"/>
        <v>19</v>
      </c>
      <c r="H10" s="1">
        <f t="shared" si="3"/>
        <v>0.25</v>
      </c>
      <c r="I10" s="1">
        <f t="shared" si="4"/>
        <v>1.1</v>
      </c>
      <c r="J10" s="1">
        <f t="shared" si="5"/>
        <v>1</v>
      </c>
      <c r="K10" s="1">
        <f t="shared" si="6"/>
        <v>8.8</v>
      </c>
      <c r="L10" s="281"/>
      <c r="M10" s="281"/>
      <c r="N10" s="1">
        <f>IF(B10="",0,IF(AND(COUNTIF($B$8:B10,B10)=1,COUNTIF('Picking - Luis'!$B$8:$B$176,B10)=0),1,0))</f>
        <v>0</v>
      </c>
      <c r="O10" s="196">
        <v>0.013668981481481482</v>
      </c>
    </row>
    <row r="11">
      <c r="A11" s="291">
        <v>46272.0</v>
      </c>
      <c r="B11" s="1">
        <f t="shared" si="1"/>
        <v>46272</v>
      </c>
      <c r="C11" s="281" t="s">
        <v>841</v>
      </c>
      <c r="D11" s="281" t="s">
        <v>1888</v>
      </c>
      <c r="E11" s="281">
        <v>1.0</v>
      </c>
      <c r="F11" s="281">
        <v>33.0</v>
      </c>
      <c r="G11" s="281">
        <f t="shared" si="2"/>
        <v>51</v>
      </c>
      <c r="H11" s="1">
        <f t="shared" si="3"/>
        <v>0.0303030303</v>
      </c>
      <c r="I11" s="1">
        <f t="shared" si="4"/>
        <v>0.85</v>
      </c>
      <c r="J11" s="1">
        <f t="shared" si="5"/>
        <v>1</v>
      </c>
      <c r="K11" s="1">
        <f t="shared" si="6"/>
        <v>28.05</v>
      </c>
      <c r="L11" s="281"/>
      <c r="M11" s="281"/>
      <c r="N11" s="1">
        <f>IF(B11="",0,IF(AND(COUNTIF($B$8:B11,B11)=1,COUNTIF('Picking - Luis'!$B$8:$B$176,B11)=0),1,0))</f>
        <v>0</v>
      </c>
      <c r="O11" s="196">
        <v>0.035416666666666666</v>
      </c>
    </row>
    <row r="12">
      <c r="A12" s="291">
        <v>46275.0</v>
      </c>
      <c r="B12" s="1">
        <f t="shared" si="1"/>
        <v>46275</v>
      </c>
      <c r="C12" s="281" t="s">
        <v>841</v>
      </c>
      <c r="D12" s="281" t="s">
        <v>1603</v>
      </c>
      <c r="E12" s="281">
        <v>11.0</v>
      </c>
      <c r="F12" s="281">
        <v>11.0</v>
      </c>
      <c r="G12" s="281">
        <f t="shared" si="2"/>
        <v>19</v>
      </c>
      <c r="H12" s="1">
        <f t="shared" si="3"/>
        <v>1</v>
      </c>
      <c r="I12" s="1">
        <f t="shared" si="4"/>
        <v>1.1</v>
      </c>
      <c r="J12" s="1">
        <f t="shared" si="5"/>
        <v>1</v>
      </c>
      <c r="K12" s="1">
        <f t="shared" si="6"/>
        <v>12.1</v>
      </c>
      <c r="L12" s="281"/>
      <c r="M12" s="281"/>
      <c r="N12" s="1">
        <f>IF(B12="",0,IF(AND(COUNTIF($B$8:B12,B12)=1,COUNTIF('Picking - Luis'!$B$8:$B$176,B12)=0),1,0))</f>
        <v>0</v>
      </c>
      <c r="O12" s="196">
        <v>0.013842592592592592</v>
      </c>
    </row>
    <row r="13">
      <c r="A13" s="291">
        <v>46279.0</v>
      </c>
      <c r="B13" s="1">
        <f t="shared" si="1"/>
        <v>46279</v>
      </c>
      <c r="C13" s="281" t="s">
        <v>841</v>
      </c>
      <c r="D13" s="281" t="s">
        <v>2712</v>
      </c>
      <c r="E13" s="281">
        <v>1.0</v>
      </c>
      <c r="F13" s="281">
        <v>30.0</v>
      </c>
      <c r="G13" s="281">
        <f t="shared" si="2"/>
        <v>33</v>
      </c>
      <c r="H13" s="1">
        <f t="shared" si="3"/>
        <v>0.03333333333</v>
      </c>
      <c r="I13" s="1">
        <f t="shared" si="4"/>
        <v>0.85</v>
      </c>
      <c r="J13" s="1">
        <f t="shared" si="5"/>
        <v>1</v>
      </c>
      <c r="K13" s="1">
        <f t="shared" si="6"/>
        <v>25.5</v>
      </c>
      <c r="L13" s="281"/>
      <c r="M13" s="281"/>
      <c r="N13" s="1">
        <f>IF(B13="",0,IF(AND(COUNTIF($B$8:B13,B13)=1,COUNTIF('Picking - Luis'!$B$8:$B$176,B13)=0),1,0))</f>
        <v>0</v>
      </c>
      <c r="O13" s="196">
        <v>0.02295138888888889</v>
      </c>
    </row>
    <row r="14">
      <c r="A14" s="291">
        <v>46281.0</v>
      </c>
      <c r="B14" s="1">
        <f t="shared" si="1"/>
        <v>46281</v>
      </c>
      <c r="C14" s="281" t="s">
        <v>841</v>
      </c>
      <c r="D14" s="281" t="s">
        <v>2674</v>
      </c>
      <c r="E14" s="281">
        <v>6.0</v>
      </c>
      <c r="F14" s="281">
        <v>33.0</v>
      </c>
      <c r="G14" s="281">
        <f t="shared" si="2"/>
        <v>48</v>
      </c>
      <c r="H14" s="1">
        <f t="shared" si="3"/>
        <v>0.1818181818</v>
      </c>
      <c r="I14" s="1">
        <f t="shared" si="4"/>
        <v>1.05</v>
      </c>
      <c r="J14" s="1">
        <f t="shared" si="5"/>
        <v>1</v>
      </c>
      <c r="K14" s="1">
        <f t="shared" si="6"/>
        <v>34.65</v>
      </c>
      <c r="L14" s="281"/>
      <c r="M14" s="281"/>
      <c r="N14" s="1">
        <f>IF(B14="",0,IF(AND(COUNTIF($B$8:B14,B14)=1,COUNTIF('Picking - Luis'!$B$8:$B$176,B14)=0),1,0))</f>
        <v>0</v>
      </c>
      <c r="O14" s="196">
        <v>0.033680555555555554</v>
      </c>
    </row>
    <row r="15">
      <c r="A15" s="291">
        <v>46281.0</v>
      </c>
      <c r="B15" s="1">
        <f t="shared" si="1"/>
        <v>46281</v>
      </c>
      <c r="C15" s="281" t="s">
        <v>841</v>
      </c>
      <c r="D15" s="281" t="s">
        <v>2672</v>
      </c>
      <c r="E15" s="281">
        <v>3.0</v>
      </c>
      <c r="F15" s="281">
        <v>26.0</v>
      </c>
      <c r="G15" s="281">
        <f t="shared" si="2"/>
        <v>56</v>
      </c>
      <c r="H15" s="1">
        <f t="shared" si="3"/>
        <v>0.1153846154</v>
      </c>
      <c r="I15" s="1">
        <f t="shared" si="4"/>
        <v>1</v>
      </c>
      <c r="J15" s="1">
        <f t="shared" si="5"/>
        <v>1</v>
      </c>
      <c r="K15" s="1">
        <f t="shared" si="6"/>
        <v>26</v>
      </c>
      <c r="L15" s="281"/>
      <c r="M15" s="281"/>
      <c r="N15" s="1">
        <f>IF(B15="",0,IF(AND(COUNTIF($B$8:B15,B15)=1,COUNTIF('Picking - Luis'!$B$8:$B$176,B15)=0),1,0))</f>
        <v>0</v>
      </c>
      <c r="O15" s="196">
        <v>0.03936342592592593</v>
      </c>
    </row>
    <row r="16">
      <c r="A16" s="291">
        <v>46283.0</v>
      </c>
      <c r="B16" s="1">
        <f t="shared" si="1"/>
        <v>46283</v>
      </c>
      <c r="C16" s="281" t="s">
        <v>841</v>
      </c>
      <c r="D16" s="281" t="s">
        <v>2495</v>
      </c>
      <c r="E16" s="281">
        <v>2.0</v>
      </c>
      <c r="F16" s="281">
        <v>41.0</v>
      </c>
      <c r="G16" s="281">
        <f t="shared" si="2"/>
        <v>19</v>
      </c>
      <c r="H16" s="1">
        <f t="shared" si="3"/>
        <v>0.0487804878</v>
      </c>
      <c r="I16" s="1">
        <f t="shared" si="4"/>
        <v>0.85</v>
      </c>
      <c r="J16" s="1">
        <f t="shared" si="5"/>
        <v>1</v>
      </c>
      <c r="K16" s="1">
        <f t="shared" si="6"/>
        <v>34.85</v>
      </c>
      <c r="L16" s="281"/>
      <c r="M16" s="281"/>
      <c r="N16" s="1">
        <f>IF(B16="",0,IF(AND(COUNTIF($B$8:B16,B16)=1,COUNTIF('Picking - Luis'!$B$8:$B$176,B16)=0),1,0))</f>
        <v>0</v>
      </c>
      <c r="O16" s="196">
        <v>0.013715277777777778</v>
      </c>
    </row>
    <row r="17">
      <c r="A17" s="291">
        <v>46285.0</v>
      </c>
      <c r="B17" s="1">
        <f t="shared" si="1"/>
        <v>46285</v>
      </c>
      <c r="C17" s="281" t="s">
        <v>841</v>
      </c>
      <c r="D17" s="281" t="s">
        <v>2499</v>
      </c>
      <c r="E17" s="281">
        <v>1.0</v>
      </c>
      <c r="F17" s="281">
        <v>3.0</v>
      </c>
      <c r="G17" s="281">
        <f t="shared" si="2"/>
        <v>3</v>
      </c>
      <c r="H17" s="1">
        <f t="shared" si="3"/>
        <v>0.3333333333</v>
      </c>
      <c r="I17" s="1">
        <f t="shared" si="4"/>
        <v>1.1</v>
      </c>
      <c r="J17" s="1">
        <f t="shared" si="5"/>
        <v>1</v>
      </c>
      <c r="K17" s="1">
        <f t="shared" si="6"/>
        <v>3.3</v>
      </c>
      <c r="L17" s="281"/>
      <c r="M17" s="281"/>
      <c r="N17" s="1">
        <f>IF(B17="",0,IF(AND(COUNTIF($B$8:B17,B17)=1,COUNTIF('Picking - Luis'!$B$8:$B$176,B17)=0),1,0))</f>
        <v>0</v>
      </c>
      <c r="O17" s="196">
        <v>0.0023148148148148147</v>
      </c>
    </row>
    <row r="18">
      <c r="A18" s="291">
        <v>46285.0</v>
      </c>
      <c r="B18" s="1">
        <f t="shared" si="1"/>
        <v>46285</v>
      </c>
      <c r="C18" s="281" t="s">
        <v>841</v>
      </c>
      <c r="D18" s="281" t="s">
        <v>2723</v>
      </c>
      <c r="E18" s="281">
        <v>6.0</v>
      </c>
      <c r="F18" s="281">
        <v>25.0</v>
      </c>
      <c r="G18" s="281">
        <f t="shared" si="2"/>
        <v>51</v>
      </c>
      <c r="H18" s="1">
        <f t="shared" si="3"/>
        <v>0.24</v>
      </c>
      <c r="I18" s="1">
        <f t="shared" si="4"/>
        <v>1.1</v>
      </c>
      <c r="J18" s="1">
        <f t="shared" si="5"/>
        <v>1</v>
      </c>
      <c r="K18" s="1">
        <f t="shared" si="6"/>
        <v>27.5</v>
      </c>
      <c r="L18" s="281"/>
      <c r="M18" s="281"/>
      <c r="N18" s="1">
        <f>IF(B18="",0,IF(AND(COUNTIF($B$8:B18,B18)=1,COUNTIF('Picking - Luis'!$B$8:$B$176,B18)=0),1,0))</f>
        <v>0</v>
      </c>
      <c r="O18" s="196">
        <v>0.03607638888888889</v>
      </c>
    </row>
    <row r="19">
      <c r="A19" s="291">
        <v>46285.0</v>
      </c>
      <c r="B19" s="1">
        <f t="shared" si="1"/>
        <v>46285</v>
      </c>
      <c r="C19" s="281" t="s">
        <v>841</v>
      </c>
      <c r="D19" s="281" t="s">
        <v>2727</v>
      </c>
      <c r="E19" s="281">
        <v>6.0</v>
      </c>
      <c r="F19" s="281">
        <v>37.0</v>
      </c>
      <c r="G19" s="281">
        <f t="shared" si="2"/>
        <v>86</v>
      </c>
      <c r="H19" s="1">
        <f t="shared" si="3"/>
        <v>0.1621621622</v>
      </c>
      <c r="I19" s="1">
        <f t="shared" si="4"/>
        <v>1.05</v>
      </c>
      <c r="J19" s="1">
        <f t="shared" si="5"/>
        <v>1</v>
      </c>
      <c r="K19" s="1">
        <f t="shared" si="6"/>
        <v>38.85</v>
      </c>
      <c r="L19" s="281"/>
      <c r="M19" s="281"/>
      <c r="N19" s="1">
        <f>IF(B19="",0,IF(AND(COUNTIF($B$8:B19,B19)=1,COUNTIF('Picking - Luis'!$B$8:$B$176,B19)=0),1,0))</f>
        <v>0</v>
      </c>
      <c r="O19" s="196">
        <v>0.06010416666666667</v>
      </c>
    </row>
    <row r="20">
      <c r="A20" s="291">
        <v>46287.0</v>
      </c>
      <c r="B20" s="1">
        <f t="shared" si="1"/>
        <v>46287</v>
      </c>
      <c r="C20" s="281" t="s">
        <v>841</v>
      </c>
      <c r="D20" s="281" t="s">
        <v>2731</v>
      </c>
      <c r="E20" s="281">
        <v>1.0</v>
      </c>
      <c r="F20" s="281">
        <v>24.0</v>
      </c>
      <c r="G20" s="281">
        <f t="shared" si="2"/>
        <v>29</v>
      </c>
      <c r="H20" s="1">
        <f t="shared" si="3"/>
        <v>0.04166666667</v>
      </c>
      <c r="I20" s="1">
        <f t="shared" si="4"/>
        <v>0.85</v>
      </c>
      <c r="J20" s="1">
        <f t="shared" si="5"/>
        <v>1</v>
      </c>
      <c r="K20" s="1">
        <f t="shared" si="6"/>
        <v>20.4</v>
      </c>
      <c r="L20" s="281"/>
      <c r="M20" s="281"/>
      <c r="N20" s="1">
        <f>IF(B20="",0,IF(AND(COUNTIF($B$8:B20,B20)=1,COUNTIF('Picking - Luis'!$B$8:$B$176,B20)=0),1,0))</f>
        <v>0</v>
      </c>
      <c r="O20" s="196">
        <v>0.02053240740740741</v>
      </c>
    </row>
    <row r="21" ht="15.75" customHeight="1">
      <c r="A21" s="291">
        <v>46287.0</v>
      </c>
      <c r="B21" s="1">
        <f t="shared" si="1"/>
        <v>46287</v>
      </c>
      <c r="C21" s="281" t="s">
        <v>841</v>
      </c>
      <c r="D21" s="281" t="s">
        <v>2734</v>
      </c>
      <c r="E21" s="281">
        <v>2.0</v>
      </c>
      <c r="F21" s="281">
        <v>25.0</v>
      </c>
      <c r="G21" s="281">
        <f t="shared" si="2"/>
        <v>38</v>
      </c>
      <c r="H21" s="1">
        <f t="shared" si="3"/>
        <v>0.08</v>
      </c>
      <c r="I21" s="1">
        <f t="shared" si="4"/>
        <v>0.95</v>
      </c>
      <c r="J21" s="1">
        <f t="shared" si="5"/>
        <v>1</v>
      </c>
      <c r="K21" s="1">
        <f t="shared" si="6"/>
        <v>23.75</v>
      </c>
      <c r="L21" s="281"/>
      <c r="M21" s="281"/>
      <c r="N21" s="1">
        <f>IF(B21="",0,IF(AND(COUNTIF($B$8:B21,B21)=1,COUNTIF('Picking - Luis'!$B$8:$B$176,B21)=0),1,0))</f>
        <v>0</v>
      </c>
      <c r="O21" s="196">
        <v>0.02666666666666667</v>
      </c>
    </row>
    <row r="22" ht="15.75" customHeight="1">
      <c r="A22" s="291">
        <v>46288.0</v>
      </c>
      <c r="B22" s="1">
        <f t="shared" si="1"/>
        <v>46288</v>
      </c>
      <c r="C22" s="281" t="s">
        <v>841</v>
      </c>
      <c r="D22" s="281" t="s">
        <v>1894</v>
      </c>
      <c r="E22" s="281">
        <v>8.0</v>
      </c>
      <c r="F22" s="281">
        <v>39.0</v>
      </c>
      <c r="G22" s="281">
        <f t="shared" si="2"/>
        <v>79</v>
      </c>
      <c r="H22" s="1">
        <f t="shared" si="3"/>
        <v>0.2051282051</v>
      </c>
      <c r="I22" s="1">
        <f t="shared" si="4"/>
        <v>1.1</v>
      </c>
      <c r="J22" s="1">
        <f t="shared" si="5"/>
        <v>1</v>
      </c>
      <c r="K22" s="1">
        <f t="shared" si="6"/>
        <v>42.9</v>
      </c>
      <c r="L22" s="281"/>
      <c r="M22" s="281"/>
      <c r="N22" s="1">
        <f>IF(B22="",0,IF(AND(COUNTIF($B$8:B22,B22)=1,COUNTIF('Picking - Luis'!$B$8:$B$176,B22)=0),1,0))</f>
        <v>0</v>
      </c>
      <c r="O22" s="196">
        <v>0.05530092592592593</v>
      </c>
    </row>
    <row r="23" ht="15.75" customHeight="1">
      <c r="A23" s="291">
        <v>46289.0</v>
      </c>
      <c r="B23" s="1">
        <f t="shared" si="1"/>
        <v>46289</v>
      </c>
      <c r="C23" s="281" t="s">
        <v>841</v>
      </c>
      <c r="D23" s="281" t="s">
        <v>1640</v>
      </c>
      <c r="E23" s="281">
        <v>1.0</v>
      </c>
      <c r="F23" s="281">
        <v>3.0</v>
      </c>
      <c r="G23" s="281">
        <f t="shared" si="2"/>
        <v>0</v>
      </c>
      <c r="H23" s="1">
        <f t="shared" si="3"/>
        <v>0.3333333333</v>
      </c>
      <c r="I23" s="1">
        <f t="shared" si="4"/>
        <v>1.1</v>
      </c>
      <c r="J23" s="1">
        <f t="shared" si="5"/>
        <v>1</v>
      </c>
      <c r="K23" s="1">
        <f t="shared" si="6"/>
        <v>3.3</v>
      </c>
      <c r="L23" s="281"/>
      <c r="M23" s="281"/>
      <c r="N23" s="1">
        <f>IF(B23="",0,IF(AND(COUNTIF($B$8:B23,B23)=1,COUNTIF('Picking - Luis'!$B$8:$B$176,B23)=0),1,0))</f>
        <v>0</v>
      </c>
      <c r="O23" s="196">
        <v>2.0833333333333335E-4</v>
      </c>
    </row>
    <row r="24" ht="15.75" customHeight="1">
      <c r="A24" s="291">
        <v>46289.0</v>
      </c>
      <c r="B24" s="1">
        <f t="shared" si="1"/>
        <v>46289</v>
      </c>
      <c r="C24" s="281" t="s">
        <v>841</v>
      </c>
      <c r="D24" s="281" t="s">
        <v>2746</v>
      </c>
      <c r="E24" s="281">
        <v>4.0</v>
      </c>
      <c r="F24" s="281">
        <v>31.0</v>
      </c>
      <c r="G24" s="281">
        <f t="shared" si="2"/>
        <v>46</v>
      </c>
      <c r="H24" s="1">
        <f t="shared" si="3"/>
        <v>0.1290322581</v>
      </c>
      <c r="I24" s="1">
        <f t="shared" si="4"/>
        <v>1</v>
      </c>
      <c r="J24" s="1">
        <f t="shared" si="5"/>
        <v>1</v>
      </c>
      <c r="K24" s="1">
        <f t="shared" si="6"/>
        <v>31</v>
      </c>
      <c r="L24" s="281"/>
      <c r="M24" s="281"/>
      <c r="N24" s="1">
        <f>IF(B24="",0,IF(AND(COUNTIF($B$8:B24,B24)=1,COUNTIF('Picking - Luis'!$B$8:$B$176,B24)=0),1,0))</f>
        <v>0</v>
      </c>
      <c r="O24" s="196">
        <v>0.03212962962962963</v>
      </c>
    </row>
    <row r="25" ht="15.75" customHeight="1">
      <c r="A25" s="291">
        <v>46289.0</v>
      </c>
      <c r="B25" s="1">
        <f t="shared" si="1"/>
        <v>46289</v>
      </c>
      <c r="C25" s="281" t="s">
        <v>841</v>
      </c>
      <c r="D25" s="281" t="s">
        <v>2749</v>
      </c>
      <c r="E25" s="281">
        <v>2.0</v>
      </c>
      <c r="F25" s="281">
        <v>39.0</v>
      </c>
      <c r="G25" s="281">
        <f t="shared" si="2"/>
        <v>81</v>
      </c>
      <c r="H25" s="1">
        <f t="shared" si="3"/>
        <v>0.05128205128</v>
      </c>
      <c r="I25" s="1">
        <f t="shared" si="4"/>
        <v>0.95</v>
      </c>
      <c r="J25" s="1">
        <f t="shared" si="5"/>
        <v>1</v>
      </c>
      <c r="K25" s="1">
        <f t="shared" si="6"/>
        <v>37.05</v>
      </c>
      <c r="L25" s="281"/>
      <c r="M25" s="281"/>
      <c r="N25" s="1">
        <f>IF(B25="",0,IF(AND(COUNTIF($B$8:B25,B25)=1,COUNTIF('Picking - Luis'!$B$8:$B$176,B25)=0),1,0))</f>
        <v>0</v>
      </c>
      <c r="O25" s="196">
        <v>0.05648148148148148</v>
      </c>
    </row>
    <row r="26" ht="15.75" customHeight="1">
      <c r="A26" s="291">
        <v>46292.0</v>
      </c>
      <c r="B26" s="1">
        <f t="shared" si="1"/>
        <v>46292</v>
      </c>
      <c r="C26" s="281" t="s">
        <v>841</v>
      </c>
      <c r="D26" s="281" t="s">
        <v>2526</v>
      </c>
      <c r="E26" s="281">
        <v>2.0</v>
      </c>
      <c r="F26" s="281">
        <v>15.0</v>
      </c>
      <c r="G26" s="281">
        <f t="shared" si="2"/>
        <v>24</v>
      </c>
      <c r="H26" s="1">
        <f t="shared" si="3"/>
        <v>0.1333333333</v>
      </c>
      <c r="I26" s="1">
        <f t="shared" si="4"/>
        <v>1</v>
      </c>
      <c r="J26" s="1">
        <f t="shared" si="5"/>
        <v>1</v>
      </c>
      <c r="K26" s="1">
        <f t="shared" si="6"/>
        <v>15</v>
      </c>
      <c r="L26" s="281"/>
      <c r="M26" s="281"/>
      <c r="N26" s="1">
        <f>IF(B26="",0,IF(AND(COUNTIF($B$8:B26,B26)=1,COUNTIF('Picking - Luis'!$B$8:$B$176,B26)=0),1,0))</f>
        <v>0</v>
      </c>
      <c r="O26" s="196">
        <v>0.017326388888888888</v>
      </c>
    </row>
    <row r="27" ht="15.75" customHeight="1">
      <c r="A27" s="291">
        <v>46293.0</v>
      </c>
      <c r="B27" s="1">
        <f t="shared" si="1"/>
        <v>46293</v>
      </c>
      <c r="C27" s="281" t="s">
        <v>841</v>
      </c>
      <c r="D27" s="281" t="s">
        <v>2755</v>
      </c>
      <c r="E27" s="281">
        <v>3.0</v>
      </c>
      <c r="F27" s="281">
        <v>36.0</v>
      </c>
      <c r="G27" s="281">
        <f t="shared" si="2"/>
        <v>65</v>
      </c>
      <c r="H27" s="1">
        <f t="shared" si="3"/>
        <v>0.08333333333</v>
      </c>
      <c r="I27" s="1">
        <f t="shared" si="4"/>
        <v>0.95</v>
      </c>
      <c r="J27" s="1">
        <f t="shared" si="5"/>
        <v>1</v>
      </c>
      <c r="K27" s="1">
        <f t="shared" si="6"/>
        <v>34.2</v>
      </c>
      <c r="L27" s="281"/>
      <c r="M27" s="281"/>
      <c r="N27" s="1">
        <f>IF(B27="",0,IF(AND(COUNTIF($B$8:B27,B27)=1,COUNTIF('Picking - Luis'!$B$8:$B$176,B27)=0),1,0))</f>
        <v>0</v>
      </c>
      <c r="O27" s="196">
        <v>0.04528935185185185</v>
      </c>
    </row>
    <row r="28" ht="15.75" customHeight="1">
      <c r="A28" s="291">
        <v>46293.0</v>
      </c>
      <c r="B28" s="1">
        <f t="shared" si="1"/>
        <v>46293</v>
      </c>
      <c r="C28" s="281" t="s">
        <v>841</v>
      </c>
      <c r="D28" s="281" t="s">
        <v>2538</v>
      </c>
      <c r="E28" s="281">
        <v>3.0</v>
      </c>
      <c r="F28" s="281">
        <v>24.0</v>
      </c>
      <c r="G28" s="281">
        <f t="shared" si="2"/>
        <v>69</v>
      </c>
      <c r="H28" s="1">
        <f t="shared" si="3"/>
        <v>0.125</v>
      </c>
      <c r="I28" s="1">
        <f t="shared" si="4"/>
        <v>1</v>
      </c>
      <c r="J28" s="1">
        <f t="shared" si="5"/>
        <v>1</v>
      </c>
      <c r="K28" s="1">
        <f t="shared" si="6"/>
        <v>24</v>
      </c>
      <c r="L28" s="281"/>
      <c r="M28" s="281"/>
      <c r="N28" s="1">
        <f>IF(B28="",0,IF(AND(COUNTIF($B$8:B28,B28)=1,COUNTIF('Picking - Luis'!$B$8:$B$176,B28)=0),1,0))</f>
        <v>0</v>
      </c>
      <c r="O28" s="196">
        <v>0.048587962962962965</v>
      </c>
    </row>
    <row r="29" ht="15.75" customHeight="1">
      <c r="A29" s="291">
        <v>46294.0</v>
      </c>
      <c r="B29" s="1">
        <f t="shared" si="1"/>
        <v>46294</v>
      </c>
      <c r="C29" s="281" t="s">
        <v>841</v>
      </c>
      <c r="D29" s="281" t="s">
        <v>2761</v>
      </c>
      <c r="E29" s="281">
        <v>2.0</v>
      </c>
      <c r="F29" s="281">
        <v>34.0</v>
      </c>
      <c r="G29" s="281">
        <f t="shared" si="2"/>
        <v>43</v>
      </c>
      <c r="H29" s="1">
        <f t="shared" si="3"/>
        <v>0.05882352941</v>
      </c>
      <c r="I29" s="1">
        <f t="shared" si="4"/>
        <v>0.95</v>
      </c>
      <c r="J29" s="1">
        <f t="shared" si="5"/>
        <v>1</v>
      </c>
      <c r="K29" s="1">
        <f t="shared" si="6"/>
        <v>32.3</v>
      </c>
      <c r="L29" s="281"/>
      <c r="M29" s="281"/>
      <c r="N29" s="1">
        <f>IF(B29="",0,IF(AND(COUNTIF($B$8:B29,B29)=1,COUNTIF('Picking - Luis'!$B$8:$B$176,B29)=0),1,0))</f>
        <v>0</v>
      </c>
      <c r="O29" s="196">
        <v>0.030081018518518517</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Luis'!$B$8:$B$176,B30)=0),1,0))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Luis'!$B$8:$B$176,B31)=0),1,0))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Luis'!$B$8:$B$176,B32)=0),1,0))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Luis'!$B$8:$B$176,B33)=0),1,0))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Luis'!$B$8:$B$176,B34)=0),1,0))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Luis'!$B$8:$B$176,B35)=0),1,0))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Luis'!$B$8:$B$176,B36)=0),1,0))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Luis'!$B$8:$B$176,B37)=0),1,0))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Luis'!$B$8:$B$176,B38)=0),1,0))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Luis'!$B$8:$B$176,B39)=0),1,0))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Luis'!$B$8:$B$176,B40)=0),1,0))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Luis'!$B$8:$B$176,B41)=0),1,0))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Luis'!$B$8:$B$176,B42)=0),1,0))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Luis'!$B$8:$B$176,B43)=0),1,0))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Luis'!$B$8:$B$176,B44)=0),1,0))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Luis'!$B$8:$B$176,B45)=0),1,0))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Luis'!$B$8:$B$176,B46)=0),1,0))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Luis'!$B$8:$B$176,B47)=0),1,0))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Luis'!$B$8:$B$176,B48)=0),1,0))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Luis'!$B$8:$B$176,B49)=0),1,0))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Luis'!$B$8:$B$176,B50)=0),1,0))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Luis'!$B$8:$B$176,B51)=0),1,0))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Luis'!$B$8:$B$176,B52)=0),1,0))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Luis'!$B$8:$B$176,B53)=0),1,0))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Luis'!$B$8:$B$176,B54)=0),1,0))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Luis'!$B$8:$B$176,B55)=0),1,0))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Luis'!$B$8:$B$176,B56)=0),1,0))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Luis'!$B$8:$B$176,B57)=0),1,0))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Luis'!$B$8:$B$176,B58)=0),1,0))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Luis'!$B$8:$B$176,B59)=0),1,0))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Luis'!$B$8:$B$176,B60)=0),1,0))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Luis'!$B$8:$B$176,B61)=0),1,0))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Luis'!$B$8:$B$176,B62)=0),1,0))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Luis'!$B$8:$B$176,B63)=0),1,0))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Luis'!$B$8:$B$176,B64)=0),1,0))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Luis'!$B$8:$B$176,B65)=0),1,0))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Luis'!$B$8:$B$176,B66)=0),1,0))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Luis'!$B$8:$B$176,B67)=0),1,0))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Luis'!$B$8:$B$176,B68)=0),1,0))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Luis'!$B$8:$B$176,B69)=0),1,0))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Luis'!$B$8:$B$176,B70)=0),1,0))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Luis'!$B$8:$B$176,B71)=0),1,0))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Luis'!$B$8:$B$176,B72)=0),1,0))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Luis'!$B$8:$B$176,B73)=0),1,0))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Luis'!$B$8:$B$176,B74)=0),1,0))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Luis'!$B$8:$B$176,B75)=0),1,0))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Luis'!$B$8:$B$176,B76)=0),1,0))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Luis'!$B$8:$B$176,B77)=0),1,0))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Luis'!$B$8:$B$176,B78)=0),1,0))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Luis'!$B$8:$B$176,B79)=0),1,0))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Luis'!$B$8:$B$176,B80)=0),1,0))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Luis'!$B$8:$B$176,B81)=0),1,0))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Luis'!$B$8:$B$176,B82)=0),1,0))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Luis'!$B$8:$B$176,B83)=0),1,0))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Luis'!$B$8:$B$176,B84)=0),1,0))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Luis'!$B$8:$B$176,B85)=0),1,0))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Luis'!$B$8:$B$176,B86)=0),1,0))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Luis'!$B$8:$B$176,B87)=0),1,0))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Luis'!$B$8:$B$176,B88)=0),1,0))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Luis'!$B$8:$B$176,B89)=0),1,0))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Luis'!$B$8:$B$176,B90)=0),1,0))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Luis'!$B$8:$B$176,B91)=0),1,0))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Luis'!$B$8:$B$176,B92)=0),1,0))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Luis'!$B$8:$B$176,B93)=0),1,0))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Luis'!$B$8:$B$176,B94)=0),1,0))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Luis'!$B$8:$B$176,B95)=0),1,0))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Luis'!$B$8:$B$176,B96)=0),1,0))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Luis'!$B$8:$B$176,B97)=0),1,0))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Luis'!$B$8:$B$176,B98)=0),1,0))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Luis'!$B$8:$B$176,B99)=0),1,0))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Luis'!$B$8:$B$176,B100)=0),1,0))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Luis'!$B$8:$B$176,B101)=0),1,0))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Luis'!$B$8:$B$176,B102)=0),1,0))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Luis'!$B$8:$B$176,B103)=0),1,0))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Luis'!$B$8:$B$176,B104)=0),1,0))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Luis'!$B$8:$B$176,B105)=0),1,0))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Luis'!$B$8:$B$176,B106)=0),1,0))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Luis'!$B$8:$B$176,B107)=0),1,0))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Luis'!$B$8:$B$176,B108)=0),1,0))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Luis'!$B$8:$B$176,B109)=0),1,0))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Luis'!$B$8:$B$176,B110)=0),1,0))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Luis'!$B$8:$B$176,B111)=0),1,0))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Luis'!$B$8:$B$176,B112)=0),1,0))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Luis'!$B$8:$B$176,B113)=0),1,0))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Luis'!$B$8:$B$176,B114)=0),1,0))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Luis'!$B$8:$B$176,B115)=0),1,0))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Luis'!$B$8:$B$176,B116)=0),1,0))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Luis'!$B$8:$B$176,B117)=0),1,0))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Luis'!$B$8:$B$176,B118)=0),1,0))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Luis'!$B$8:$B$176,B119)=0),1,0))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Luis'!$B$8:$B$176,B120)=0),1,0))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Luis'!$B$8:$B$176,B121)=0),1,0))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Luis'!$B$8:$B$176,B122)=0),1,0))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Luis'!$B$8:$B$176,B123)=0),1,0))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Luis'!$B$8:$B$176,B124)=0),1,0))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Luis'!$B$8:$B$176,B125)=0),1,0))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Luis'!$B$8:$B$176,B126)=0),1,0))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Luis'!$B$8:$B$176,B127)=0),1,0))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Luis'!$B$8:$B$176,B128)=0),1,0))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Luis'!$B$8:$B$176,B129)=0),1,0))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Luis'!$B$8:$B$176,B130)=0),1,0))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Luis'!$B$8:$B$176,B131)=0),1,0))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Luis'!$B$8:$B$176,B132)=0),1,0))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Luis'!$B$8:$B$176,B133)=0),1,0))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Luis'!$B$8:$B$176,B134)=0),1,0))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Luis'!$B$8:$B$176,B135)=0),1,0))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Luis'!$B$8:$B$176,B136)=0),1,0))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Luis'!$B$8:$B$176,B137)=0),1,0))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Luis'!$B$8:$B$176,B138)=0),1,0))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Luis'!$B$8:$B$176,B139)=0),1,0))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Luis'!$B$8:$B$176,B140)=0),1,0))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Luis'!$B$8:$B$176,B141)=0),1,0))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Luis'!$B$8:$B$176,B142)=0),1,0))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Luis'!$B$8:$B$176,B143)=0),1,0))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Luis'!$B$8:$B$176,B144)=0),1,0))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Luis'!$B$8:$B$176,B145)=0),1,0))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Luis'!$B$8:$B$176,B146)=0),1,0))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Luis'!$B$8:$B$176,B147)=0),1,0))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Luis'!$B$8:$B$176,B148)=0),1,0))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Luis'!$B$8:$B$176,B149)=0),1,0))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Luis'!$B$8:$B$176,B150)=0),1,0))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Luis'!$B$8:$B$176,B151)=0),1,0))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Luis'!$B$8:$B$176,B152)=0),1,0))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Luis'!$B$8:$B$176,B153)=0),1,0))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Luis'!$B$8:$B$176,B154)=0),1,0))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Luis'!$B$8:$B$176,B155)=0),1,0))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Luis'!$B$8:$B$176,B156)=0),1,0))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Luis'!$B$8:$B$176,B157)=0),1,0))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Luis'!$B$8:$B$176,B158)=0),1,0))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Luis'!$B$8:$B$176,B159)=0),1,0))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Luis'!$B$8:$B$176,B160)=0),1,0))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Luis'!$B$8:$B$176,B161)=0),1,0))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Luis'!$B$8:$B$176,B162)=0),1,0))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Luis'!$B$8:$B$176,B163)=0),1,0))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Luis'!$B$8:$B$176,B164)=0),1,0))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Luis'!$B$8:$B$176,B165)=0),1,0))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Luis'!$B$8:$B$176,B166)=0),1,0))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Luis'!$B$8:$B$176,B167)=0),1,0))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Luis'!$B$8:$B$176,B168)=0),1,0))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Luis'!$B$8:$B$176,B169)=0),1,0))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Luis'!$B$8:$B$176,B170)=0),1,0))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Luis'!$B$8:$B$176,B171)=0),1,0))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Luis'!$B$8:$B$176,B172)=0),1,0))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Luis'!$B$8:$B$176,B173)=0),1,0))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Luis'!$B$8:$B$176,B174)=0),1,0))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Luis'!$B$8:$B$176,B175)=0),1,0))</f>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5">
      <formula1>"container,moving list,consolidation bulk,consolidation mix"</formula1>
    </dataValidation>
  </dataValidations>
  <printOptions/>
  <pageMargins bottom="1.0" footer="0.0" header="0.0" left="0.75" right="0.75" top="1.0"/>
  <pageSetup paperSize="9" orientation="portrait"/>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6.71"/>
    <col customWidth="1" min="2" max="5" width="8.0"/>
    <col customWidth="1" min="6" max="6" width="7.43"/>
    <col customWidth="1" min="7" max="8" width="8.0"/>
    <col customWidth="1" min="9" max="11" width="7.0"/>
    <col customWidth="1" min="12" max="12" width="8.0"/>
    <col customWidth="1" min="13" max="13" width="7.0"/>
    <col customWidth="1" min="14" max="14" width="8.0"/>
    <col customWidth="1" min="15" max="17" width="9.0"/>
    <col customWidth="1" min="18" max="18" width="8.0"/>
    <col customWidth="1" min="19" max="19" width="23.43"/>
    <col customWidth="1" min="20" max="20" width="5.0"/>
    <col customWidth="1" min="21" max="21" width="31.86"/>
    <col customWidth="1" min="22" max="26" width="8.43"/>
  </cols>
  <sheetData>
    <row r="1">
      <c r="A1" s="1" t="s">
        <v>603</v>
      </c>
      <c r="B1" s="1" t="s">
        <v>681</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SUMIFS(Q8:Q175,K8:K175,FALSE())</f>
        <v>7675.58</v>
      </c>
      <c r="B5" s="1">
        <f>SUMIFS(N8:N175,K8:K175,FALSE())</f>
        <v>4656</v>
      </c>
      <c r="C5" s="1">
        <f>IF(B5=0,0,60*A5/B5)</f>
        <v>98.9121134</v>
      </c>
      <c r="D5" s="1">
        <f>SUM(C8:C175)</f>
        <v>6059</v>
      </c>
      <c r="E5" s="1">
        <f>SUM(R8:R175)</f>
        <v>34</v>
      </c>
      <c r="F5" s="1">
        <f>SUM(T8:T175)</f>
        <v>21</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2699</v>
      </c>
    </row>
    <row r="8">
      <c r="A8" s="280">
        <v>46266.0</v>
      </c>
      <c r="B8" s="1">
        <f t="shared" ref="B8:B175" si="1">IF(A8="","",INT(A8))</f>
        <v>46266</v>
      </c>
      <c r="C8" s="281">
        <f>79+70</f>
        <v>149</v>
      </c>
      <c r="D8" s="281">
        <v>79.0</v>
      </c>
      <c r="E8" s="1">
        <f t="shared" ref="E8:E175" si="2">IF(OR(C8="",N(D8)=0),"",C8/D8)</f>
        <v>1.886075949</v>
      </c>
      <c r="F8" s="281" t="s">
        <v>811</v>
      </c>
      <c r="G8" s="282">
        <v>0.30833333333333335</v>
      </c>
      <c r="H8" s="282">
        <v>0.43194444444444446</v>
      </c>
      <c r="I8" s="281"/>
      <c r="J8" s="292">
        <f t="shared" ref="J8:J175" si="3">IF(OR(NOT(ISNUMBER(G8)),NOT(ISNUMBER(H8))),"",ROUND((H8-G8)*1440,0)-N(I8))</f>
        <v>178</v>
      </c>
      <c r="K8" s="1" t="b">
        <f t="shared" ref="K8:K175" si="4">IF(C8="","",OR(C8&lt;30,N(D8)&lt;10))</f>
        <v>0</v>
      </c>
      <c r="L8" s="1">
        <f t="shared" ref="L8:L175" si="5">IF(C8="","",IF(K8,1,IF(E8&lt;=1.94,1.65,IF(E8&lt;=2.44,1.25,IF(E8&lt;=2.8,1.16,IF(E8&lt;=3.09,1.05,IF(E8&lt;=3.5,0.95,IF(E8&lt;=3.95,0.82,IF(E8&lt;=5.05,0.65,IF(E8&lt;=8,0.6,IF(E8&lt;=15,0.45,0.3)))))))))))</f>
        <v>1.65</v>
      </c>
      <c r="M8" s="1">
        <f t="shared" ref="M8:M175" si="6">IF(OR(F8="Reach",F8="OP",F8="Swing"),$R$1,1)</f>
        <v>1</v>
      </c>
      <c r="N8" s="292">
        <f t="shared" ref="N8:N175" si="7">IF(OR(A8="",N(J8)&lt;=0),0,IF(K8,MAX(J8,15),J8))</f>
        <v>178</v>
      </c>
      <c r="O8" s="1">
        <f t="shared" ref="O8:O175" si="8">IF(C8="",0,C8*L8*$M$1*M8)</f>
        <v>270.435</v>
      </c>
      <c r="P8" s="292">
        <f t="shared" ref="P8:P175" si="9">$P$1/60*N8</f>
        <v>890</v>
      </c>
      <c r="Q8" s="1">
        <f t="shared" ref="Q8:Q175" si="10">MIN(O8,P8)</f>
        <v>270.435</v>
      </c>
      <c r="R8" s="281"/>
      <c r="S8" s="281"/>
      <c r="T8" s="1">
        <f t="shared" ref="T8:T175" si="11">IF(B8="",0,IF(COUNTIF($B$8:B8,B8)=1,1,0))</f>
        <v>1</v>
      </c>
    </row>
    <row r="9">
      <c r="A9" s="280">
        <v>46266.0</v>
      </c>
      <c r="B9" s="1">
        <f t="shared" si="1"/>
        <v>46266</v>
      </c>
      <c r="C9" s="281">
        <v>363.0</v>
      </c>
      <c r="D9" s="281">
        <v>39.0</v>
      </c>
      <c r="E9" s="1">
        <f t="shared" si="2"/>
        <v>9.307692308</v>
      </c>
      <c r="F9" s="281" t="s">
        <v>811</v>
      </c>
      <c r="G9" s="282">
        <v>0.4340277777777778</v>
      </c>
      <c r="H9" s="282">
        <v>0.4861111111111111</v>
      </c>
      <c r="I9" s="281"/>
      <c r="J9" s="292">
        <f t="shared" si="3"/>
        <v>75</v>
      </c>
      <c r="K9" s="1" t="b">
        <f t="shared" si="4"/>
        <v>0</v>
      </c>
      <c r="L9" s="1">
        <f t="shared" si="5"/>
        <v>0.45</v>
      </c>
      <c r="M9" s="1">
        <f t="shared" si="6"/>
        <v>1</v>
      </c>
      <c r="N9" s="292">
        <f t="shared" si="7"/>
        <v>75</v>
      </c>
      <c r="O9" s="1">
        <f t="shared" si="8"/>
        <v>179.685</v>
      </c>
      <c r="P9" s="292">
        <f t="shared" si="9"/>
        <v>375</v>
      </c>
      <c r="Q9" s="1">
        <f t="shared" si="10"/>
        <v>179.685</v>
      </c>
      <c r="R9" s="281"/>
      <c r="S9" s="281"/>
      <c r="T9" s="1">
        <f t="shared" si="11"/>
        <v>0</v>
      </c>
    </row>
    <row r="10">
      <c r="A10" s="280">
        <v>46266.0</v>
      </c>
      <c r="B10" s="1">
        <f t="shared" si="1"/>
        <v>46266</v>
      </c>
      <c r="C10" s="281">
        <v>73.0</v>
      </c>
      <c r="D10" s="281">
        <v>40.0</v>
      </c>
      <c r="E10" s="1">
        <f t="shared" si="2"/>
        <v>1.825</v>
      </c>
      <c r="F10" s="281" t="s">
        <v>811</v>
      </c>
      <c r="G10" s="282">
        <v>0.5881944444444445</v>
      </c>
      <c r="H10" s="282">
        <v>0.6354166666666666</v>
      </c>
      <c r="I10" s="281"/>
      <c r="J10" s="292">
        <f t="shared" si="3"/>
        <v>68</v>
      </c>
      <c r="K10" s="1" t="b">
        <f t="shared" si="4"/>
        <v>0</v>
      </c>
      <c r="L10" s="1">
        <f t="shared" si="5"/>
        <v>1.65</v>
      </c>
      <c r="M10" s="1">
        <f t="shared" si="6"/>
        <v>1</v>
      </c>
      <c r="N10" s="292">
        <f t="shared" si="7"/>
        <v>68</v>
      </c>
      <c r="O10" s="1">
        <f t="shared" si="8"/>
        <v>132.495</v>
      </c>
      <c r="P10" s="292">
        <f t="shared" si="9"/>
        <v>340</v>
      </c>
      <c r="Q10" s="1">
        <f t="shared" si="10"/>
        <v>132.495</v>
      </c>
      <c r="R10" s="281"/>
      <c r="S10" s="281"/>
      <c r="T10" s="1">
        <f t="shared" si="11"/>
        <v>0</v>
      </c>
    </row>
    <row r="11">
      <c r="A11" s="280">
        <v>46267.0</v>
      </c>
      <c r="B11" s="1">
        <f t="shared" si="1"/>
        <v>46267</v>
      </c>
      <c r="C11" s="281">
        <f>76+116+79</f>
        <v>271</v>
      </c>
      <c r="D11" s="281">
        <v>120.0</v>
      </c>
      <c r="E11" s="1">
        <f t="shared" si="2"/>
        <v>2.258333333</v>
      </c>
      <c r="F11" s="281" t="s">
        <v>811</v>
      </c>
      <c r="G11" s="282">
        <v>0.3076388888888889</v>
      </c>
      <c r="H11" s="282">
        <v>0.4527777777777778</v>
      </c>
      <c r="I11" s="281"/>
      <c r="J11" s="292">
        <f t="shared" si="3"/>
        <v>209</v>
      </c>
      <c r="K11" s="1" t="b">
        <f t="shared" si="4"/>
        <v>0</v>
      </c>
      <c r="L11" s="1">
        <f t="shared" si="5"/>
        <v>1.25</v>
      </c>
      <c r="M11" s="1">
        <f t="shared" si="6"/>
        <v>1</v>
      </c>
      <c r="N11" s="292">
        <f t="shared" si="7"/>
        <v>209</v>
      </c>
      <c r="O11" s="1">
        <f t="shared" si="8"/>
        <v>372.625</v>
      </c>
      <c r="P11" s="292">
        <f t="shared" si="9"/>
        <v>1045</v>
      </c>
      <c r="Q11" s="1">
        <f t="shared" si="10"/>
        <v>372.625</v>
      </c>
      <c r="R11" s="281">
        <v>9.0</v>
      </c>
      <c r="S11" s="281" t="s">
        <v>2713</v>
      </c>
      <c r="T11" s="1">
        <f t="shared" si="11"/>
        <v>1</v>
      </c>
    </row>
    <row r="12">
      <c r="A12" s="280">
        <v>46267.0</v>
      </c>
      <c r="B12" s="1">
        <f t="shared" si="1"/>
        <v>46267</v>
      </c>
      <c r="C12" s="281">
        <v>84.0</v>
      </c>
      <c r="D12" s="281">
        <v>40.0</v>
      </c>
      <c r="E12" s="1">
        <f t="shared" si="2"/>
        <v>2.1</v>
      </c>
      <c r="F12" s="281" t="s">
        <v>811</v>
      </c>
      <c r="G12" s="282">
        <v>0.5881944444444445</v>
      </c>
      <c r="H12" s="282">
        <v>0.63125</v>
      </c>
      <c r="I12" s="281"/>
      <c r="J12" s="292">
        <f t="shared" si="3"/>
        <v>62</v>
      </c>
      <c r="K12" s="1" t="b">
        <f t="shared" si="4"/>
        <v>0</v>
      </c>
      <c r="L12" s="1">
        <f t="shared" si="5"/>
        <v>1.25</v>
      </c>
      <c r="M12" s="1">
        <f t="shared" si="6"/>
        <v>1</v>
      </c>
      <c r="N12" s="292">
        <f t="shared" si="7"/>
        <v>62</v>
      </c>
      <c r="O12" s="1">
        <f t="shared" si="8"/>
        <v>115.5</v>
      </c>
      <c r="P12" s="292">
        <f t="shared" si="9"/>
        <v>310</v>
      </c>
      <c r="Q12" s="1">
        <f t="shared" si="10"/>
        <v>115.5</v>
      </c>
      <c r="R12" s="281"/>
      <c r="S12" s="281"/>
      <c r="T12" s="1">
        <f t="shared" si="11"/>
        <v>0</v>
      </c>
    </row>
    <row r="13">
      <c r="A13" s="291">
        <v>46271.0</v>
      </c>
      <c r="B13" s="1">
        <f t="shared" si="1"/>
        <v>46271</v>
      </c>
      <c r="C13" s="281">
        <v>257.0</v>
      </c>
      <c r="D13" s="281">
        <v>70.0</v>
      </c>
      <c r="E13" s="1">
        <f t="shared" si="2"/>
        <v>3.671428571</v>
      </c>
      <c r="F13" s="281" t="s">
        <v>811</v>
      </c>
      <c r="G13" s="299">
        <v>0.3075</v>
      </c>
      <c r="H13" s="299">
        <v>0.4003125</v>
      </c>
      <c r="I13" s="281"/>
      <c r="J13" s="300">
        <f t="shared" si="3"/>
        <v>134</v>
      </c>
      <c r="K13" s="1" t="b">
        <f t="shared" si="4"/>
        <v>0</v>
      </c>
      <c r="L13" s="1">
        <f t="shared" si="5"/>
        <v>0.82</v>
      </c>
      <c r="M13" s="1">
        <f t="shared" si="6"/>
        <v>1</v>
      </c>
      <c r="N13" s="300">
        <f t="shared" si="7"/>
        <v>134</v>
      </c>
      <c r="O13" s="1">
        <f t="shared" si="8"/>
        <v>231.814</v>
      </c>
      <c r="P13" s="300">
        <f t="shared" si="9"/>
        <v>670</v>
      </c>
      <c r="Q13" s="1">
        <f t="shared" si="10"/>
        <v>231.814</v>
      </c>
      <c r="R13" s="281">
        <v>4.0</v>
      </c>
      <c r="S13" s="281" t="s">
        <v>2716</v>
      </c>
      <c r="T13" s="1">
        <f t="shared" si="11"/>
        <v>1</v>
      </c>
      <c r="V13" s="1" t="s">
        <v>1985</v>
      </c>
      <c r="W13" s="1" t="s">
        <v>2717</v>
      </c>
    </row>
    <row r="14">
      <c r="A14" s="291">
        <v>46271.0</v>
      </c>
      <c r="B14" s="1">
        <f t="shared" si="1"/>
        <v>46271</v>
      </c>
      <c r="C14" s="281">
        <v>255.0</v>
      </c>
      <c r="D14" s="281">
        <v>90.0</v>
      </c>
      <c r="E14" s="1">
        <f t="shared" si="2"/>
        <v>2.833333333</v>
      </c>
      <c r="F14" s="281" t="s">
        <v>811</v>
      </c>
      <c r="G14" s="299">
        <v>0.4004050925925926</v>
      </c>
      <c r="H14" s="299">
        <v>0.530787037037037</v>
      </c>
      <c r="I14" s="281">
        <v>60.0</v>
      </c>
      <c r="J14" s="300">
        <f t="shared" si="3"/>
        <v>128</v>
      </c>
      <c r="K14" s="1" t="b">
        <f t="shared" si="4"/>
        <v>0</v>
      </c>
      <c r="L14" s="1">
        <f t="shared" si="5"/>
        <v>1.05</v>
      </c>
      <c r="M14" s="1">
        <f t="shared" si="6"/>
        <v>1</v>
      </c>
      <c r="N14" s="300">
        <f t="shared" si="7"/>
        <v>128</v>
      </c>
      <c r="O14" s="1">
        <f t="shared" si="8"/>
        <v>294.525</v>
      </c>
      <c r="P14" s="300">
        <f t="shared" si="9"/>
        <v>640</v>
      </c>
      <c r="Q14" s="1">
        <f t="shared" si="10"/>
        <v>294.525</v>
      </c>
      <c r="R14" s="281"/>
      <c r="S14" s="281"/>
      <c r="T14" s="1">
        <f t="shared" si="11"/>
        <v>0</v>
      </c>
      <c r="U14" s="309" t="s">
        <v>868</v>
      </c>
      <c r="V14" s="1" t="s">
        <v>1987</v>
      </c>
      <c r="W14" s="1" t="s">
        <v>2720</v>
      </c>
    </row>
    <row r="15">
      <c r="A15" s="291">
        <v>46271.0</v>
      </c>
      <c r="B15" s="1">
        <f t="shared" si="1"/>
        <v>46271</v>
      </c>
      <c r="C15" s="281">
        <v>58.0</v>
      </c>
      <c r="D15" s="281">
        <v>32.0</v>
      </c>
      <c r="E15" s="1">
        <f t="shared" si="2"/>
        <v>1.8125</v>
      </c>
      <c r="F15" s="281" t="s">
        <v>811</v>
      </c>
      <c r="G15" s="299">
        <v>0.5887037037037037</v>
      </c>
      <c r="H15" s="299">
        <v>0.6306481481481482</v>
      </c>
      <c r="I15" s="281"/>
      <c r="J15" s="300">
        <f t="shared" si="3"/>
        <v>60</v>
      </c>
      <c r="K15" s="1" t="b">
        <f t="shared" si="4"/>
        <v>0</v>
      </c>
      <c r="L15" s="1">
        <f t="shared" si="5"/>
        <v>1.65</v>
      </c>
      <c r="M15" s="1">
        <f t="shared" si="6"/>
        <v>1</v>
      </c>
      <c r="N15" s="300">
        <f t="shared" si="7"/>
        <v>60</v>
      </c>
      <c r="O15" s="1">
        <f t="shared" si="8"/>
        <v>105.27</v>
      </c>
      <c r="P15" s="300">
        <f t="shared" si="9"/>
        <v>300</v>
      </c>
      <c r="Q15" s="1">
        <f t="shared" si="10"/>
        <v>105.27</v>
      </c>
      <c r="R15" s="281"/>
      <c r="S15" s="281"/>
      <c r="T15" s="1">
        <f t="shared" si="11"/>
        <v>0</v>
      </c>
      <c r="V15" s="1" t="s">
        <v>1228</v>
      </c>
      <c r="W15" s="1" t="s">
        <v>2722</v>
      </c>
    </row>
    <row r="16">
      <c r="A16" s="291">
        <v>46272.0</v>
      </c>
      <c r="B16" s="1">
        <f t="shared" si="1"/>
        <v>46272</v>
      </c>
      <c r="C16" s="281">
        <v>93.0</v>
      </c>
      <c r="D16" s="281">
        <v>39.0</v>
      </c>
      <c r="E16" s="1">
        <f t="shared" si="2"/>
        <v>2.384615385</v>
      </c>
      <c r="F16" s="281" t="s">
        <v>811</v>
      </c>
      <c r="G16" s="299">
        <v>0.31094907407407407</v>
      </c>
      <c r="H16" s="299">
        <v>0.3597106481481481</v>
      </c>
      <c r="I16" s="281"/>
      <c r="J16" s="300">
        <f t="shared" si="3"/>
        <v>70</v>
      </c>
      <c r="K16" s="1" t="b">
        <f t="shared" si="4"/>
        <v>0</v>
      </c>
      <c r="L16" s="1">
        <f t="shared" si="5"/>
        <v>1.25</v>
      </c>
      <c r="M16" s="1">
        <f t="shared" si="6"/>
        <v>1</v>
      </c>
      <c r="N16" s="300">
        <f t="shared" si="7"/>
        <v>70</v>
      </c>
      <c r="O16" s="1">
        <f t="shared" si="8"/>
        <v>127.875</v>
      </c>
      <c r="P16" s="300">
        <f t="shared" si="9"/>
        <v>350</v>
      </c>
      <c r="Q16" s="1">
        <f t="shared" si="10"/>
        <v>127.875</v>
      </c>
      <c r="R16" s="281">
        <v>4.0</v>
      </c>
      <c r="S16" s="281" t="s">
        <v>2725</v>
      </c>
      <c r="T16" s="1">
        <f t="shared" si="11"/>
        <v>1</v>
      </c>
      <c r="V16" s="1" t="s">
        <v>1480</v>
      </c>
      <c r="W16" s="1" t="s">
        <v>2726</v>
      </c>
    </row>
    <row r="17">
      <c r="A17" s="291">
        <v>46272.0</v>
      </c>
      <c r="B17" s="1">
        <f t="shared" si="1"/>
        <v>46272</v>
      </c>
      <c r="C17" s="281">
        <v>424.0</v>
      </c>
      <c r="D17" s="281">
        <v>112.0</v>
      </c>
      <c r="E17" s="1">
        <f t="shared" si="2"/>
        <v>3.785714286</v>
      </c>
      <c r="F17" s="281" t="s">
        <v>811</v>
      </c>
      <c r="G17" s="299">
        <v>0.3598148148148148</v>
      </c>
      <c r="H17" s="299">
        <v>0.5630902777777778</v>
      </c>
      <c r="I17" s="281">
        <v>81.0</v>
      </c>
      <c r="J17" s="300">
        <f t="shared" si="3"/>
        <v>212</v>
      </c>
      <c r="K17" s="1" t="b">
        <f t="shared" si="4"/>
        <v>0</v>
      </c>
      <c r="L17" s="1">
        <f t="shared" si="5"/>
        <v>0.82</v>
      </c>
      <c r="M17" s="1">
        <f t="shared" si="6"/>
        <v>1</v>
      </c>
      <c r="N17" s="300">
        <f t="shared" si="7"/>
        <v>212</v>
      </c>
      <c r="O17" s="1">
        <f t="shared" si="8"/>
        <v>382.448</v>
      </c>
      <c r="P17" s="300">
        <f t="shared" si="9"/>
        <v>1060</v>
      </c>
      <c r="Q17" s="1">
        <f t="shared" si="10"/>
        <v>382.448</v>
      </c>
      <c r="R17" s="281"/>
      <c r="S17" s="281"/>
      <c r="T17" s="1">
        <f t="shared" si="11"/>
        <v>0</v>
      </c>
      <c r="U17" s="16" t="s">
        <v>2729</v>
      </c>
      <c r="V17" s="1" t="s">
        <v>1084</v>
      </c>
      <c r="W17" s="1" t="s">
        <v>2730</v>
      </c>
    </row>
    <row r="18">
      <c r="A18" s="291">
        <v>46272.0</v>
      </c>
      <c r="B18" s="1">
        <f t="shared" si="1"/>
        <v>46272</v>
      </c>
      <c r="C18" s="281">
        <v>43.0</v>
      </c>
      <c r="D18" s="281">
        <v>29.0</v>
      </c>
      <c r="E18" s="1">
        <f t="shared" si="2"/>
        <v>1.482758621</v>
      </c>
      <c r="F18" s="281" t="s">
        <v>811</v>
      </c>
      <c r="G18" s="299">
        <v>0.5974537037037037</v>
      </c>
      <c r="H18" s="299">
        <v>0.6290277777777777</v>
      </c>
      <c r="I18" s="281"/>
      <c r="J18" s="300">
        <f t="shared" si="3"/>
        <v>45</v>
      </c>
      <c r="K18" s="1" t="b">
        <f t="shared" si="4"/>
        <v>0</v>
      </c>
      <c r="L18" s="1">
        <f t="shared" si="5"/>
        <v>1.65</v>
      </c>
      <c r="M18" s="1">
        <f t="shared" si="6"/>
        <v>1</v>
      </c>
      <c r="N18" s="300">
        <f t="shared" si="7"/>
        <v>45</v>
      </c>
      <c r="O18" s="1">
        <f t="shared" si="8"/>
        <v>78.045</v>
      </c>
      <c r="P18" s="300">
        <f t="shared" si="9"/>
        <v>225</v>
      </c>
      <c r="Q18" s="1">
        <f t="shared" si="10"/>
        <v>78.045</v>
      </c>
      <c r="R18" s="281"/>
      <c r="S18" s="281"/>
      <c r="T18" s="1">
        <f t="shared" si="11"/>
        <v>0</v>
      </c>
      <c r="V18" s="1" t="s">
        <v>959</v>
      </c>
      <c r="W18" s="1" t="s">
        <v>2733</v>
      </c>
    </row>
    <row r="19">
      <c r="A19" s="291">
        <v>46273.0</v>
      </c>
      <c r="B19" s="1">
        <f t="shared" si="1"/>
        <v>46273</v>
      </c>
      <c r="C19" s="281">
        <v>79.0</v>
      </c>
      <c r="D19" s="281">
        <v>40.0</v>
      </c>
      <c r="E19" s="1">
        <f t="shared" si="2"/>
        <v>1.975</v>
      </c>
      <c r="F19" s="281" t="s">
        <v>811</v>
      </c>
      <c r="G19" s="299">
        <v>0.3036111111111111</v>
      </c>
      <c r="H19" s="299">
        <v>0.3559837962962963</v>
      </c>
      <c r="I19" s="281"/>
      <c r="J19" s="300">
        <f t="shared" si="3"/>
        <v>75</v>
      </c>
      <c r="K19" s="1" t="b">
        <f t="shared" si="4"/>
        <v>0</v>
      </c>
      <c r="L19" s="1">
        <f t="shared" si="5"/>
        <v>1.25</v>
      </c>
      <c r="M19" s="1">
        <f t="shared" si="6"/>
        <v>1</v>
      </c>
      <c r="N19" s="300">
        <f t="shared" si="7"/>
        <v>75</v>
      </c>
      <c r="O19" s="1">
        <f t="shared" si="8"/>
        <v>108.625</v>
      </c>
      <c r="P19" s="300">
        <f t="shared" si="9"/>
        <v>375</v>
      </c>
      <c r="Q19" s="1">
        <f t="shared" si="10"/>
        <v>108.625</v>
      </c>
      <c r="R19" s="281"/>
      <c r="S19" s="281"/>
      <c r="T19" s="1">
        <f t="shared" si="11"/>
        <v>1</v>
      </c>
      <c r="V19" s="1" t="s">
        <v>825</v>
      </c>
      <c r="W19" s="1" t="s">
        <v>2736</v>
      </c>
    </row>
    <row r="20">
      <c r="A20" s="291">
        <v>46273.0</v>
      </c>
      <c r="B20" s="1">
        <f t="shared" si="1"/>
        <v>46273</v>
      </c>
      <c r="C20" s="281">
        <v>190.0</v>
      </c>
      <c r="D20" s="281">
        <v>96.0</v>
      </c>
      <c r="E20" s="1">
        <f t="shared" si="2"/>
        <v>1.979166667</v>
      </c>
      <c r="F20" s="281" t="s">
        <v>811</v>
      </c>
      <c r="G20" s="299">
        <v>0.35614583333333333</v>
      </c>
      <c r="H20" s="299">
        <v>0.5316435185185185</v>
      </c>
      <c r="I20" s="281">
        <v>69.0</v>
      </c>
      <c r="J20" s="300">
        <f t="shared" si="3"/>
        <v>184</v>
      </c>
      <c r="K20" s="1" t="b">
        <f t="shared" si="4"/>
        <v>0</v>
      </c>
      <c r="L20" s="1">
        <f t="shared" si="5"/>
        <v>1.25</v>
      </c>
      <c r="M20" s="1">
        <f t="shared" si="6"/>
        <v>1</v>
      </c>
      <c r="N20" s="300">
        <f t="shared" si="7"/>
        <v>184</v>
      </c>
      <c r="O20" s="1">
        <f t="shared" si="8"/>
        <v>261.25</v>
      </c>
      <c r="P20" s="300">
        <f t="shared" si="9"/>
        <v>920</v>
      </c>
      <c r="Q20" s="1">
        <f t="shared" si="10"/>
        <v>261.25</v>
      </c>
      <c r="R20" s="281"/>
      <c r="S20" s="281"/>
      <c r="T20" s="1">
        <f t="shared" si="11"/>
        <v>0</v>
      </c>
      <c r="U20" s="16" t="s">
        <v>2737</v>
      </c>
      <c r="V20" s="1" t="s">
        <v>827</v>
      </c>
      <c r="W20" s="1" t="s">
        <v>2738</v>
      </c>
    </row>
    <row r="21" ht="15.75" customHeight="1">
      <c r="A21" s="291">
        <v>46273.0</v>
      </c>
      <c r="B21" s="1">
        <f t="shared" si="1"/>
        <v>46273</v>
      </c>
      <c r="C21" s="281">
        <v>75.0</v>
      </c>
      <c r="D21" s="281">
        <v>34.0</v>
      </c>
      <c r="E21" s="1">
        <f t="shared" si="2"/>
        <v>2.205882353</v>
      </c>
      <c r="F21" s="281" t="s">
        <v>811</v>
      </c>
      <c r="G21" s="299">
        <v>0.5924768518518518</v>
      </c>
      <c r="H21" s="299">
        <v>0.6332060185185185</v>
      </c>
      <c r="I21" s="281"/>
      <c r="J21" s="300">
        <f t="shared" si="3"/>
        <v>59</v>
      </c>
      <c r="K21" s="1" t="b">
        <f t="shared" si="4"/>
        <v>0</v>
      </c>
      <c r="L21" s="1">
        <f t="shared" si="5"/>
        <v>1.25</v>
      </c>
      <c r="M21" s="1">
        <f t="shared" si="6"/>
        <v>1</v>
      </c>
      <c r="N21" s="300">
        <f t="shared" si="7"/>
        <v>59</v>
      </c>
      <c r="O21" s="1">
        <f t="shared" si="8"/>
        <v>103.125</v>
      </c>
      <c r="P21" s="300">
        <f t="shared" si="9"/>
        <v>295</v>
      </c>
      <c r="Q21" s="1">
        <f t="shared" si="10"/>
        <v>103.125</v>
      </c>
      <c r="R21" s="281"/>
      <c r="S21" s="281"/>
      <c r="T21" s="1">
        <f t="shared" si="11"/>
        <v>0</v>
      </c>
      <c r="V21" s="1" t="s">
        <v>967</v>
      </c>
      <c r="W21" s="1" t="s">
        <v>2740</v>
      </c>
    </row>
    <row r="22" ht="15.75" customHeight="1">
      <c r="A22" s="291">
        <v>46274.0</v>
      </c>
      <c r="B22" s="1">
        <f t="shared" si="1"/>
        <v>46274</v>
      </c>
      <c r="C22" s="281">
        <v>39.0</v>
      </c>
      <c r="D22" s="281">
        <v>33.0</v>
      </c>
      <c r="E22" s="1">
        <f t="shared" si="2"/>
        <v>1.181818182</v>
      </c>
      <c r="F22" s="281" t="s">
        <v>811</v>
      </c>
      <c r="G22" s="299">
        <v>0.5074074074074074</v>
      </c>
      <c r="H22" s="299">
        <v>0.5437037037037037</v>
      </c>
      <c r="I22" s="281"/>
      <c r="J22" s="300">
        <f t="shared" si="3"/>
        <v>52</v>
      </c>
      <c r="K22" s="1" t="b">
        <f t="shared" si="4"/>
        <v>0</v>
      </c>
      <c r="L22" s="1">
        <f t="shared" si="5"/>
        <v>1.65</v>
      </c>
      <c r="M22" s="1">
        <f t="shared" si="6"/>
        <v>1</v>
      </c>
      <c r="N22" s="300">
        <f t="shared" si="7"/>
        <v>52</v>
      </c>
      <c r="O22" s="1">
        <f t="shared" si="8"/>
        <v>70.785</v>
      </c>
      <c r="P22" s="300">
        <f t="shared" si="9"/>
        <v>260</v>
      </c>
      <c r="Q22" s="1">
        <f t="shared" si="10"/>
        <v>70.785</v>
      </c>
      <c r="R22" s="281"/>
      <c r="S22" s="281"/>
      <c r="T22" s="1">
        <f t="shared" si="11"/>
        <v>1</v>
      </c>
      <c r="V22" s="1" t="s">
        <v>2743</v>
      </c>
      <c r="W22" s="1" t="s">
        <v>2744</v>
      </c>
    </row>
    <row r="23" ht="15.75" customHeight="1">
      <c r="A23" s="291">
        <v>46274.0</v>
      </c>
      <c r="B23" s="1">
        <f t="shared" si="1"/>
        <v>46274</v>
      </c>
      <c r="C23" s="281">
        <v>41.0</v>
      </c>
      <c r="D23" s="281">
        <v>29.0</v>
      </c>
      <c r="E23" s="1">
        <f t="shared" si="2"/>
        <v>1.413793103</v>
      </c>
      <c r="F23" s="281" t="s">
        <v>811</v>
      </c>
      <c r="G23" s="299">
        <v>0.5925925925925926</v>
      </c>
      <c r="H23" s="299">
        <v>0.6271064814814815</v>
      </c>
      <c r="I23" s="281"/>
      <c r="J23" s="300">
        <f t="shared" si="3"/>
        <v>50</v>
      </c>
      <c r="K23" s="1" t="b">
        <f t="shared" si="4"/>
        <v>0</v>
      </c>
      <c r="L23" s="1">
        <f t="shared" si="5"/>
        <v>1.65</v>
      </c>
      <c r="M23" s="1">
        <f t="shared" si="6"/>
        <v>1</v>
      </c>
      <c r="N23" s="300">
        <f t="shared" si="7"/>
        <v>50</v>
      </c>
      <c r="O23" s="1">
        <f t="shared" si="8"/>
        <v>74.415</v>
      </c>
      <c r="P23" s="300">
        <f t="shared" si="9"/>
        <v>250</v>
      </c>
      <c r="Q23" s="1">
        <f t="shared" si="10"/>
        <v>74.415</v>
      </c>
      <c r="R23" s="281"/>
      <c r="S23" s="281"/>
      <c r="T23" s="1">
        <f t="shared" si="11"/>
        <v>0</v>
      </c>
      <c r="V23" s="1" t="s">
        <v>1248</v>
      </c>
      <c r="W23" s="1" t="s">
        <v>2747</v>
      </c>
    </row>
    <row r="24" ht="15.75" customHeight="1">
      <c r="A24" s="291">
        <v>46275.0</v>
      </c>
      <c r="B24" s="1">
        <f t="shared" si="1"/>
        <v>46275</v>
      </c>
      <c r="C24" s="281">
        <v>157.0</v>
      </c>
      <c r="D24" s="281">
        <v>33.0</v>
      </c>
      <c r="E24" s="1">
        <f t="shared" si="2"/>
        <v>4.757575758</v>
      </c>
      <c r="F24" s="281" t="s">
        <v>811</v>
      </c>
      <c r="G24" s="299">
        <v>0.3110763888888889</v>
      </c>
      <c r="H24" s="299">
        <v>0.35859953703703706</v>
      </c>
      <c r="I24" s="281"/>
      <c r="J24" s="300">
        <f t="shared" si="3"/>
        <v>68</v>
      </c>
      <c r="K24" s="1" t="b">
        <f t="shared" si="4"/>
        <v>0</v>
      </c>
      <c r="L24" s="1">
        <f t="shared" si="5"/>
        <v>0.65</v>
      </c>
      <c r="M24" s="1">
        <f t="shared" si="6"/>
        <v>1</v>
      </c>
      <c r="N24" s="300">
        <f t="shared" si="7"/>
        <v>68</v>
      </c>
      <c r="O24" s="1">
        <f t="shared" si="8"/>
        <v>112.255</v>
      </c>
      <c r="P24" s="300">
        <f t="shared" si="9"/>
        <v>340</v>
      </c>
      <c r="Q24" s="1">
        <f t="shared" si="10"/>
        <v>112.255</v>
      </c>
      <c r="R24" s="281"/>
      <c r="S24" s="281"/>
      <c r="T24" s="1">
        <f t="shared" si="11"/>
        <v>1</v>
      </c>
      <c r="V24" s="1" t="s">
        <v>2000</v>
      </c>
      <c r="W24" s="1" t="s">
        <v>2750</v>
      </c>
    </row>
    <row r="25" ht="15.75" customHeight="1">
      <c r="A25" s="291">
        <v>46275.0</v>
      </c>
      <c r="B25" s="1">
        <f t="shared" si="1"/>
        <v>46275</v>
      </c>
      <c r="C25" s="281">
        <v>80.0</v>
      </c>
      <c r="D25" s="281">
        <v>39.0</v>
      </c>
      <c r="E25" s="1">
        <f t="shared" si="2"/>
        <v>2.051282051</v>
      </c>
      <c r="F25" s="281" t="s">
        <v>811</v>
      </c>
      <c r="G25" s="299">
        <v>0.35962962962962963</v>
      </c>
      <c r="H25" s="299">
        <v>0.40208333333333335</v>
      </c>
      <c r="I25" s="281"/>
      <c r="J25" s="300">
        <f t="shared" si="3"/>
        <v>61</v>
      </c>
      <c r="K25" s="1" t="b">
        <f t="shared" si="4"/>
        <v>0</v>
      </c>
      <c r="L25" s="1">
        <f t="shared" si="5"/>
        <v>1.25</v>
      </c>
      <c r="M25" s="1">
        <f t="shared" si="6"/>
        <v>1</v>
      </c>
      <c r="N25" s="300">
        <f t="shared" si="7"/>
        <v>61</v>
      </c>
      <c r="O25" s="1">
        <f t="shared" si="8"/>
        <v>110</v>
      </c>
      <c r="P25" s="300">
        <f t="shared" si="9"/>
        <v>305</v>
      </c>
      <c r="Q25" s="1">
        <f t="shared" si="10"/>
        <v>110</v>
      </c>
      <c r="R25" s="281"/>
      <c r="S25" s="281"/>
      <c r="T25" s="1">
        <f t="shared" si="11"/>
        <v>0</v>
      </c>
      <c r="V25" s="1" t="s">
        <v>832</v>
      </c>
      <c r="W25" s="1" t="s">
        <v>2752</v>
      </c>
    </row>
    <row r="26" ht="15.75" customHeight="1">
      <c r="A26" s="291">
        <v>46275.0</v>
      </c>
      <c r="B26" s="1">
        <f t="shared" si="1"/>
        <v>46275</v>
      </c>
      <c r="C26" s="281">
        <v>35.0</v>
      </c>
      <c r="D26" s="281">
        <v>23.0</v>
      </c>
      <c r="E26" s="1">
        <f t="shared" si="2"/>
        <v>1.52173913</v>
      </c>
      <c r="F26" s="281" t="s">
        <v>811</v>
      </c>
      <c r="G26" s="299">
        <v>0.5051388888888889</v>
      </c>
      <c r="H26" s="299">
        <v>0.5377662037037036</v>
      </c>
      <c r="I26" s="281"/>
      <c r="J26" s="300">
        <f t="shared" si="3"/>
        <v>47</v>
      </c>
      <c r="K26" s="1" t="b">
        <f t="shared" si="4"/>
        <v>0</v>
      </c>
      <c r="L26" s="1">
        <f t="shared" si="5"/>
        <v>1.65</v>
      </c>
      <c r="M26" s="1">
        <f t="shared" si="6"/>
        <v>1</v>
      </c>
      <c r="N26" s="300">
        <f t="shared" si="7"/>
        <v>47</v>
      </c>
      <c r="O26" s="1">
        <f t="shared" si="8"/>
        <v>63.525</v>
      </c>
      <c r="P26" s="300">
        <f t="shared" si="9"/>
        <v>235</v>
      </c>
      <c r="Q26" s="1">
        <f t="shared" si="10"/>
        <v>63.525</v>
      </c>
      <c r="R26" s="281"/>
      <c r="S26" s="281"/>
      <c r="T26" s="1">
        <f t="shared" si="11"/>
        <v>0</v>
      </c>
      <c r="V26" s="1" t="s">
        <v>1254</v>
      </c>
      <c r="W26" s="1" t="s">
        <v>2754</v>
      </c>
    </row>
    <row r="27" ht="15.75" customHeight="1">
      <c r="A27" s="291">
        <v>46275.0</v>
      </c>
      <c r="B27" s="1">
        <f t="shared" si="1"/>
        <v>46275</v>
      </c>
      <c r="C27" s="281">
        <v>51.0</v>
      </c>
      <c r="D27" s="281">
        <v>31.0</v>
      </c>
      <c r="E27" s="1">
        <f t="shared" si="2"/>
        <v>1.64516129</v>
      </c>
      <c r="F27" s="281" t="s">
        <v>811</v>
      </c>
      <c r="G27" s="299">
        <v>0.5893171296296297</v>
      </c>
      <c r="H27" s="304">
        <v>0.6293865740740741</v>
      </c>
      <c r="I27" s="281"/>
      <c r="J27" s="300">
        <f t="shared" si="3"/>
        <v>58</v>
      </c>
      <c r="K27" s="1" t="b">
        <f t="shared" si="4"/>
        <v>0</v>
      </c>
      <c r="L27" s="1">
        <f t="shared" si="5"/>
        <v>1.65</v>
      </c>
      <c r="M27" s="1">
        <f t="shared" si="6"/>
        <v>1</v>
      </c>
      <c r="N27" s="300">
        <f t="shared" si="7"/>
        <v>58</v>
      </c>
      <c r="O27" s="1">
        <f t="shared" si="8"/>
        <v>92.565</v>
      </c>
      <c r="P27" s="300">
        <f t="shared" si="9"/>
        <v>290</v>
      </c>
      <c r="Q27" s="1">
        <f t="shared" si="10"/>
        <v>92.565</v>
      </c>
      <c r="R27" s="281"/>
      <c r="S27" s="281"/>
      <c r="T27" s="1">
        <f t="shared" si="11"/>
        <v>0</v>
      </c>
      <c r="V27" s="1" t="s">
        <v>982</v>
      </c>
      <c r="W27" s="1" t="s">
        <v>2757</v>
      </c>
    </row>
    <row r="28" ht="15.75" customHeight="1">
      <c r="A28" s="291">
        <v>46278.0</v>
      </c>
      <c r="B28" s="1">
        <f t="shared" si="1"/>
        <v>46278</v>
      </c>
      <c r="C28" s="281">
        <v>169.0</v>
      </c>
      <c r="D28" s="281">
        <v>76.0</v>
      </c>
      <c r="E28" s="1">
        <f t="shared" si="2"/>
        <v>2.223684211</v>
      </c>
      <c r="F28" s="281" t="s">
        <v>811</v>
      </c>
      <c r="G28" s="299">
        <v>0.3033101851851852</v>
      </c>
      <c r="H28" s="299">
        <v>0.41935185185185186</v>
      </c>
      <c r="I28" s="281"/>
      <c r="J28" s="300">
        <f t="shared" si="3"/>
        <v>167</v>
      </c>
      <c r="K28" s="1" t="b">
        <f t="shared" si="4"/>
        <v>0</v>
      </c>
      <c r="L28" s="1">
        <f t="shared" si="5"/>
        <v>1.25</v>
      </c>
      <c r="M28" s="1">
        <f t="shared" si="6"/>
        <v>1</v>
      </c>
      <c r="N28" s="300">
        <f t="shared" si="7"/>
        <v>167</v>
      </c>
      <c r="O28" s="1">
        <f t="shared" si="8"/>
        <v>232.375</v>
      </c>
      <c r="P28" s="300">
        <f t="shared" si="9"/>
        <v>835</v>
      </c>
      <c r="Q28" s="1">
        <f t="shared" si="10"/>
        <v>232.375</v>
      </c>
      <c r="R28" s="281">
        <v>3.0</v>
      </c>
      <c r="S28" s="281" t="s">
        <v>2759</v>
      </c>
      <c r="T28" s="1">
        <f t="shared" si="11"/>
        <v>1</v>
      </c>
      <c r="V28" s="1" t="s">
        <v>845</v>
      </c>
      <c r="W28" s="1" t="s">
        <v>2760</v>
      </c>
    </row>
    <row r="29" ht="15.75" customHeight="1">
      <c r="A29" s="291">
        <v>46278.0</v>
      </c>
      <c r="B29" s="1">
        <f t="shared" si="1"/>
        <v>46278</v>
      </c>
      <c r="C29" s="281">
        <v>39.0</v>
      </c>
      <c r="D29" s="281">
        <v>26.0</v>
      </c>
      <c r="E29" s="1">
        <f t="shared" si="2"/>
        <v>1.5</v>
      </c>
      <c r="F29" s="281" t="s">
        <v>811</v>
      </c>
      <c r="G29" s="299">
        <v>0.5897106481481481</v>
      </c>
      <c r="H29" s="299">
        <v>0.6152430555555556</v>
      </c>
      <c r="I29" s="281"/>
      <c r="J29" s="300">
        <f t="shared" si="3"/>
        <v>37</v>
      </c>
      <c r="K29" s="1" t="b">
        <f t="shared" si="4"/>
        <v>0</v>
      </c>
      <c r="L29" s="1">
        <f t="shared" si="5"/>
        <v>1.65</v>
      </c>
      <c r="M29" s="1">
        <f t="shared" si="6"/>
        <v>1</v>
      </c>
      <c r="N29" s="300">
        <f t="shared" si="7"/>
        <v>37</v>
      </c>
      <c r="O29" s="1">
        <f t="shared" si="8"/>
        <v>70.785</v>
      </c>
      <c r="P29" s="300">
        <f t="shared" si="9"/>
        <v>185</v>
      </c>
      <c r="Q29" s="1">
        <f t="shared" si="10"/>
        <v>70.785</v>
      </c>
      <c r="R29" s="281"/>
      <c r="S29" s="281"/>
      <c r="T29" s="1">
        <f t="shared" si="11"/>
        <v>0</v>
      </c>
      <c r="V29" s="1" t="s">
        <v>1270</v>
      </c>
      <c r="W29" s="1" t="s">
        <v>2763</v>
      </c>
    </row>
    <row r="30" ht="15.75" customHeight="1">
      <c r="A30" s="291">
        <v>46279.0</v>
      </c>
      <c r="B30" s="1">
        <f t="shared" si="1"/>
        <v>46279</v>
      </c>
      <c r="C30" s="281">
        <v>19.0</v>
      </c>
      <c r="D30" s="281">
        <v>11.0</v>
      </c>
      <c r="E30" s="1">
        <f t="shared" si="2"/>
        <v>1.727272727</v>
      </c>
      <c r="F30" s="281" t="s">
        <v>811</v>
      </c>
      <c r="G30" s="299">
        <v>0.30944444444444447</v>
      </c>
      <c r="H30" s="299">
        <v>0.3255208333333333</v>
      </c>
      <c r="I30" s="281"/>
      <c r="J30" s="300">
        <f t="shared" si="3"/>
        <v>23</v>
      </c>
      <c r="K30" s="1" t="b">
        <f t="shared" si="4"/>
        <v>1</v>
      </c>
      <c r="L30" s="1">
        <f t="shared" si="5"/>
        <v>1</v>
      </c>
      <c r="M30" s="1">
        <f t="shared" si="6"/>
        <v>1</v>
      </c>
      <c r="N30" s="300">
        <f t="shared" si="7"/>
        <v>23</v>
      </c>
      <c r="O30" s="1">
        <f t="shared" si="8"/>
        <v>20.9</v>
      </c>
      <c r="P30" s="300">
        <f t="shared" si="9"/>
        <v>115</v>
      </c>
      <c r="Q30" s="1">
        <f t="shared" si="10"/>
        <v>20.9</v>
      </c>
      <c r="R30" s="281">
        <v>4.0</v>
      </c>
      <c r="S30" s="281" t="s">
        <v>2766</v>
      </c>
      <c r="T30" s="1">
        <f t="shared" si="11"/>
        <v>1</v>
      </c>
      <c r="V30" s="1" t="s">
        <v>2767</v>
      </c>
      <c r="W30" s="1" t="s">
        <v>2768</v>
      </c>
    </row>
    <row r="31" ht="15.75" customHeight="1">
      <c r="A31" s="291">
        <v>46279.0</v>
      </c>
      <c r="B31" s="1">
        <f t="shared" si="1"/>
        <v>46279</v>
      </c>
      <c r="C31" s="281">
        <v>31.0</v>
      </c>
      <c r="D31" s="281">
        <v>26.0</v>
      </c>
      <c r="E31" s="1">
        <f t="shared" si="2"/>
        <v>1.192307692</v>
      </c>
      <c r="F31" s="281" t="s">
        <v>811</v>
      </c>
      <c r="G31" s="299">
        <v>0.5066782407407407</v>
      </c>
      <c r="H31" s="299">
        <v>0.5458680555555555</v>
      </c>
      <c r="I31" s="281"/>
      <c r="J31" s="300">
        <f t="shared" si="3"/>
        <v>56</v>
      </c>
      <c r="K31" s="1" t="b">
        <f t="shared" si="4"/>
        <v>0</v>
      </c>
      <c r="L31" s="1">
        <f t="shared" si="5"/>
        <v>1.65</v>
      </c>
      <c r="M31" s="1">
        <f t="shared" si="6"/>
        <v>1</v>
      </c>
      <c r="N31" s="300">
        <f t="shared" si="7"/>
        <v>56</v>
      </c>
      <c r="O31" s="1">
        <f t="shared" si="8"/>
        <v>56.265</v>
      </c>
      <c r="P31" s="300">
        <f t="shared" si="9"/>
        <v>280</v>
      </c>
      <c r="Q31" s="1">
        <f t="shared" si="10"/>
        <v>56.265</v>
      </c>
      <c r="R31" s="281"/>
      <c r="S31" s="281"/>
      <c r="T31" s="1">
        <f t="shared" si="11"/>
        <v>0</v>
      </c>
      <c r="V31" s="1" t="s">
        <v>856</v>
      </c>
      <c r="W31" s="1" t="s">
        <v>2770</v>
      </c>
    </row>
    <row r="32" ht="15.75" customHeight="1">
      <c r="A32" s="291">
        <v>46280.0</v>
      </c>
      <c r="B32" s="1">
        <f t="shared" si="1"/>
        <v>46280</v>
      </c>
      <c r="C32" s="281">
        <v>84.0</v>
      </c>
      <c r="D32" s="281">
        <v>29.0</v>
      </c>
      <c r="E32" s="1">
        <f t="shared" si="2"/>
        <v>2.896551724</v>
      </c>
      <c r="F32" s="281" t="s">
        <v>811</v>
      </c>
      <c r="G32" s="299">
        <v>0.3056365740740741</v>
      </c>
      <c r="H32" s="299">
        <v>0.3512268518518519</v>
      </c>
      <c r="I32" s="281"/>
      <c r="J32" s="300">
        <f t="shared" si="3"/>
        <v>66</v>
      </c>
      <c r="K32" s="1" t="b">
        <f t="shared" si="4"/>
        <v>0</v>
      </c>
      <c r="L32" s="1">
        <f t="shared" si="5"/>
        <v>1.05</v>
      </c>
      <c r="M32" s="1">
        <f t="shared" si="6"/>
        <v>1</v>
      </c>
      <c r="N32" s="300">
        <f t="shared" si="7"/>
        <v>66</v>
      </c>
      <c r="O32" s="1">
        <f t="shared" si="8"/>
        <v>97.02</v>
      </c>
      <c r="P32" s="300">
        <f t="shared" si="9"/>
        <v>330</v>
      </c>
      <c r="Q32" s="1">
        <f t="shared" si="10"/>
        <v>97.02</v>
      </c>
      <c r="R32" s="281"/>
      <c r="S32" s="281"/>
      <c r="T32" s="1">
        <f t="shared" si="11"/>
        <v>1</v>
      </c>
      <c r="V32" s="1" t="s">
        <v>1507</v>
      </c>
      <c r="W32" s="1" t="s">
        <v>2772</v>
      </c>
    </row>
    <row r="33" ht="15.75" customHeight="1">
      <c r="A33" s="291">
        <v>46280.0</v>
      </c>
      <c r="B33" s="1">
        <f t="shared" si="1"/>
        <v>46280</v>
      </c>
      <c r="C33" s="281">
        <v>62.0</v>
      </c>
      <c r="D33" s="281">
        <v>29.0</v>
      </c>
      <c r="E33" s="1">
        <f t="shared" si="2"/>
        <v>2.137931034</v>
      </c>
      <c r="F33" s="281" t="s">
        <v>811</v>
      </c>
      <c r="G33" s="299">
        <v>0.40949074074074077</v>
      </c>
      <c r="H33" s="299">
        <v>0.4466087962962963</v>
      </c>
      <c r="I33" s="281"/>
      <c r="J33" s="300">
        <f t="shared" si="3"/>
        <v>53</v>
      </c>
      <c r="K33" s="1" t="b">
        <f t="shared" si="4"/>
        <v>0</v>
      </c>
      <c r="L33" s="1">
        <f t="shared" si="5"/>
        <v>1.25</v>
      </c>
      <c r="M33" s="1">
        <f t="shared" si="6"/>
        <v>1</v>
      </c>
      <c r="N33" s="300">
        <f t="shared" si="7"/>
        <v>53</v>
      </c>
      <c r="O33" s="1">
        <f t="shared" si="8"/>
        <v>85.25</v>
      </c>
      <c r="P33" s="300">
        <f t="shared" si="9"/>
        <v>265</v>
      </c>
      <c r="Q33" s="1">
        <f t="shared" si="10"/>
        <v>85.25</v>
      </c>
      <c r="R33" s="281"/>
      <c r="S33" s="281"/>
      <c r="T33" s="1">
        <f t="shared" si="11"/>
        <v>0</v>
      </c>
      <c r="V33" s="1" t="s">
        <v>863</v>
      </c>
      <c r="W33" s="1" t="s">
        <v>2774</v>
      </c>
    </row>
    <row r="34" ht="15.75" customHeight="1">
      <c r="A34" s="291">
        <v>46280.0</v>
      </c>
      <c r="B34" s="1">
        <f t="shared" si="1"/>
        <v>46280</v>
      </c>
      <c r="C34" s="281">
        <v>97.0</v>
      </c>
      <c r="D34" s="281">
        <v>40.0</v>
      </c>
      <c r="E34" s="1">
        <f t="shared" si="2"/>
        <v>2.425</v>
      </c>
      <c r="F34" s="281" t="s">
        <v>811</v>
      </c>
      <c r="G34" s="299">
        <v>0.35193287037037035</v>
      </c>
      <c r="H34" s="299">
        <v>0.4048726851851852</v>
      </c>
      <c r="I34" s="281"/>
      <c r="J34" s="300">
        <f t="shared" si="3"/>
        <v>76</v>
      </c>
      <c r="K34" s="1" t="b">
        <f t="shared" si="4"/>
        <v>0</v>
      </c>
      <c r="L34" s="1">
        <f t="shared" si="5"/>
        <v>1.25</v>
      </c>
      <c r="M34" s="1">
        <f t="shared" si="6"/>
        <v>1</v>
      </c>
      <c r="N34" s="300">
        <f t="shared" si="7"/>
        <v>76</v>
      </c>
      <c r="O34" s="1">
        <f t="shared" si="8"/>
        <v>133.375</v>
      </c>
      <c r="P34" s="300">
        <f t="shared" si="9"/>
        <v>380</v>
      </c>
      <c r="Q34" s="1">
        <f t="shared" si="10"/>
        <v>133.375</v>
      </c>
      <c r="R34" s="281"/>
      <c r="S34" s="281"/>
      <c r="T34" s="1">
        <f t="shared" si="11"/>
        <v>0</v>
      </c>
      <c r="V34" s="1" t="s">
        <v>1003</v>
      </c>
      <c r="W34" s="1" t="s">
        <v>2777</v>
      </c>
    </row>
    <row r="35" ht="15.75" customHeight="1">
      <c r="A35" s="291">
        <v>46281.0</v>
      </c>
      <c r="B35" s="1">
        <f t="shared" si="1"/>
        <v>46281</v>
      </c>
      <c r="C35" s="281">
        <v>110.0</v>
      </c>
      <c r="D35" s="281">
        <v>38.0</v>
      </c>
      <c r="E35" s="1">
        <f t="shared" si="2"/>
        <v>2.894736842</v>
      </c>
      <c r="F35" s="281" t="s">
        <v>811</v>
      </c>
      <c r="G35" s="299">
        <v>0.30546296296296294</v>
      </c>
      <c r="H35" s="299">
        <v>0.3645023148148148</v>
      </c>
      <c r="I35" s="281"/>
      <c r="J35" s="300">
        <f t="shared" si="3"/>
        <v>85</v>
      </c>
      <c r="K35" s="1" t="b">
        <f t="shared" si="4"/>
        <v>0</v>
      </c>
      <c r="L35" s="1">
        <f t="shared" si="5"/>
        <v>1.05</v>
      </c>
      <c r="M35" s="1">
        <f t="shared" si="6"/>
        <v>1</v>
      </c>
      <c r="N35" s="300">
        <f t="shared" si="7"/>
        <v>85</v>
      </c>
      <c r="O35" s="1">
        <f t="shared" si="8"/>
        <v>127.05</v>
      </c>
      <c r="P35" s="300">
        <f t="shared" si="9"/>
        <v>425</v>
      </c>
      <c r="Q35" s="1">
        <f t="shared" si="10"/>
        <v>127.05</v>
      </c>
      <c r="R35" s="281"/>
      <c r="S35" s="281"/>
      <c r="T35" s="1">
        <f t="shared" si="11"/>
        <v>1</v>
      </c>
      <c r="V35" s="1" t="s">
        <v>1818</v>
      </c>
      <c r="W35" s="1" t="s">
        <v>2779</v>
      </c>
    </row>
    <row r="36" ht="15.75" customHeight="1">
      <c r="A36" s="291">
        <v>46281.0</v>
      </c>
      <c r="B36" s="1">
        <f t="shared" si="1"/>
        <v>46281</v>
      </c>
      <c r="C36" s="281">
        <v>76.0</v>
      </c>
      <c r="D36" s="281">
        <v>34.0</v>
      </c>
      <c r="E36" s="1">
        <f t="shared" si="2"/>
        <v>2.235294118</v>
      </c>
      <c r="F36" s="281" t="s">
        <v>811</v>
      </c>
      <c r="G36" s="299">
        <v>0.36461805555555554</v>
      </c>
      <c r="H36" s="299">
        <v>0.4147800925925926</v>
      </c>
      <c r="I36" s="281"/>
      <c r="J36" s="300">
        <f t="shared" si="3"/>
        <v>72</v>
      </c>
      <c r="K36" s="1" t="b">
        <f t="shared" si="4"/>
        <v>0</v>
      </c>
      <c r="L36" s="1">
        <f t="shared" si="5"/>
        <v>1.25</v>
      </c>
      <c r="M36" s="1">
        <f t="shared" si="6"/>
        <v>1</v>
      </c>
      <c r="N36" s="300">
        <f t="shared" si="7"/>
        <v>72</v>
      </c>
      <c r="O36" s="1">
        <f t="shared" si="8"/>
        <v>104.5</v>
      </c>
      <c r="P36" s="300">
        <f t="shared" si="9"/>
        <v>360</v>
      </c>
      <c r="Q36" s="1">
        <f t="shared" si="10"/>
        <v>104.5</v>
      </c>
      <c r="R36" s="281"/>
      <c r="S36" s="281"/>
      <c r="T36" s="1">
        <f t="shared" si="11"/>
        <v>0</v>
      </c>
      <c r="V36" s="1" t="s">
        <v>1011</v>
      </c>
      <c r="W36" s="1" t="s">
        <v>2780</v>
      </c>
    </row>
    <row r="37" ht="15.75" customHeight="1">
      <c r="A37" s="291">
        <v>46282.0</v>
      </c>
      <c r="B37" s="1">
        <f t="shared" si="1"/>
        <v>46282</v>
      </c>
      <c r="C37" s="281">
        <v>53.0</v>
      </c>
      <c r="D37" s="281">
        <v>34.0</v>
      </c>
      <c r="E37" s="1">
        <f t="shared" si="2"/>
        <v>1.558823529</v>
      </c>
      <c r="F37" s="281" t="s">
        <v>811</v>
      </c>
      <c r="G37" s="299">
        <v>0.507800925925926</v>
      </c>
      <c r="H37" s="299">
        <v>0.5554166666666667</v>
      </c>
      <c r="I37" s="281"/>
      <c r="J37" s="300">
        <f t="shared" si="3"/>
        <v>69</v>
      </c>
      <c r="K37" s="1" t="b">
        <f t="shared" si="4"/>
        <v>0</v>
      </c>
      <c r="L37" s="1">
        <f t="shared" si="5"/>
        <v>1.65</v>
      </c>
      <c r="M37" s="1">
        <f t="shared" si="6"/>
        <v>1</v>
      </c>
      <c r="N37" s="300">
        <f t="shared" si="7"/>
        <v>69</v>
      </c>
      <c r="O37" s="1">
        <f t="shared" si="8"/>
        <v>96.195</v>
      </c>
      <c r="P37" s="300">
        <f t="shared" si="9"/>
        <v>345</v>
      </c>
      <c r="Q37" s="1">
        <f t="shared" si="10"/>
        <v>96.195</v>
      </c>
      <c r="R37" s="281"/>
      <c r="S37" s="281"/>
      <c r="T37" s="1">
        <f t="shared" si="11"/>
        <v>1</v>
      </c>
      <c r="V37" s="1" t="s">
        <v>1834</v>
      </c>
      <c r="W37" s="1" t="s">
        <v>2782</v>
      </c>
    </row>
    <row r="38" ht="15.75" customHeight="1">
      <c r="A38" s="291">
        <v>46282.0</v>
      </c>
      <c r="B38" s="1">
        <f t="shared" si="1"/>
        <v>46282</v>
      </c>
      <c r="C38" s="281">
        <v>48.0</v>
      </c>
      <c r="D38" s="281">
        <v>32.0</v>
      </c>
      <c r="E38" s="1">
        <f t="shared" si="2"/>
        <v>1.5</v>
      </c>
      <c r="F38" s="281" t="s">
        <v>811</v>
      </c>
      <c r="G38" s="299">
        <v>0.5919212962962963</v>
      </c>
      <c r="H38" s="299">
        <v>0.6261458333333333</v>
      </c>
      <c r="I38" s="281"/>
      <c r="J38" s="300">
        <f t="shared" si="3"/>
        <v>49</v>
      </c>
      <c r="K38" s="1" t="b">
        <f t="shared" si="4"/>
        <v>0</v>
      </c>
      <c r="L38" s="1">
        <f t="shared" si="5"/>
        <v>1.65</v>
      </c>
      <c r="M38" s="1">
        <f t="shared" si="6"/>
        <v>1</v>
      </c>
      <c r="N38" s="300">
        <f t="shared" si="7"/>
        <v>49</v>
      </c>
      <c r="O38" s="1">
        <f t="shared" si="8"/>
        <v>87.12</v>
      </c>
      <c r="P38" s="300">
        <f t="shared" si="9"/>
        <v>245</v>
      </c>
      <c r="Q38" s="1">
        <f t="shared" si="10"/>
        <v>87.12</v>
      </c>
      <c r="R38" s="281"/>
      <c r="S38" s="281"/>
      <c r="T38" s="1">
        <f t="shared" si="11"/>
        <v>0</v>
      </c>
      <c r="V38" s="1" t="s">
        <v>1020</v>
      </c>
      <c r="W38" s="1" t="s">
        <v>2784</v>
      </c>
    </row>
    <row r="39" ht="15.75" customHeight="1">
      <c r="A39" s="291">
        <v>46285.0</v>
      </c>
      <c r="B39" s="1">
        <f t="shared" si="1"/>
        <v>46285</v>
      </c>
      <c r="C39" s="281">
        <v>70.0</v>
      </c>
      <c r="D39" s="281">
        <v>32.0</v>
      </c>
      <c r="E39" s="1">
        <f t="shared" si="2"/>
        <v>2.1875</v>
      </c>
      <c r="F39" s="281" t="s">
        <v>811</v>
      </c>
      <c r="G39" s="299">
        <v>0.30258101851851854</v>
      </c>
      <c r="H39" s="299">
        <v>0.3592708333333333</v>
      </c>
      <c r="I39" s="281"/>
      <c r="J39" s="300">
        <f t="shared" si="3"/>
        <v>82</v>
      </c>
      <c r="K39" s="1" t="b">
        <f t="shared" si="4"/>
        <v>0</v>
      </c>
      <c r="L39" s="1">
        <f t="shared" si="5"/>
        <v>1.25</v>
      </c>
      <c r="M39" s="1">
        <f t="shared" si="6"/>
        <v>1</v>
      </c>
      <c r="N39" s="300">
        <f t="shared" si="7"/>
        <v>82</v>
      </c>
      <c r="O39" s="1">
        <f t="shared" si="8"/>
        <v>96.25</v>
      </c>
      <c r="P39" s="300">
        <f t="shared" si="9"/>
        <v>410</v>
      </c>
      <c r="Q39" s="1">
        <f t="shared" si="10"/>
        <v>96.25</v>
      </c>
      <c r="R39" s="281">
        <v>2.0</v>
      </c>
      <c r="S39" s="281" t="s">
        <v>2786</v>
      </c>
      <c r="T39" s="1">
        <f t="shared" si="11"/>
        <v>1</v>
      </c>
      <c r="V39" s="1" t="s">
        <v>887</v>
      </c>
      <c r="W39" s="1" t="s">
        <v>2787</v>
      </c>
    </row>
    <row r="40" ht="15.75" customHeight="1">
      <c r="A40" s="291">
        <v>46285.0</v>
      </c>
      <c r="B40" s="1">
        <f t="shared" si="1"/>
        <v>46285</v>
      </c>
      <c r="C40" s="281">
        <v>91.0</v>
      </c>
      <c r="D40" s="281">
        <v>40.0</v>
      </c>
      <c r="E40" s="1">
        <f t="shared" si="2"/>
        <v>2.275</v>
      </c>
      <c r="F40" s="281" t="s">
        <v>811</v>
      </c>
      <c r="G40" s="299">
        <v>0.3608912037037037</v>
      </c>
      <c r="H40" s="299">
        <v>0.42243055555555553</v>
      </c>
      <c r="I40" s="281"/>
      <c r="J40" s="300">
        <f t="shared" si="3"/>
        <v>89</v>
      </c>
      <c r="K40" s="1" t="b">
        <f t="shared" si="4"/>
        <v>0</v>
      </c>
      <c r="L40" s="1">
        <f t="shared" si="5"/>
        <v>1.25</v>
      </c>
      <c r="M40" s="1">
        <f t="shared" si="6"/>
        <v>1</v>
      </c>
      <c r="N40" s="300">
        <f t="shared" si="7"/>
        <v>89</v>
      </c>
      <c r="O40" s="1">
        <f t="shared" si="8"/>
        <v>125.125</v>
      </c>
      <c r="P40" s="300">
        <f t="shared" si="9"/>
        <v>445</v>
      </c>
      <c r="Q40" s="1">
        <f t="shared" si="10"/>
        <v>125.125</v>
      </c>
      <c r="R40" s="281"/>
      <c r="S40" s="281"/>
      <c r="T40" s="1">
        <f t="shared" si="11"/>
        <v>0</v>
      </c>
      <c r="V40" s="1" t="s">
        <v>889</v>
      </c>
      <c r="W40" s="1" t="s">
        <v>2789</v>
      </c>
    </row>
    <row r="41" ht="15.75" customHeight="1">
      <c r="A41" s="291">
        <v>46285.0</v>
      </c>
      <c r="B41" s="1">
        <f t="shared" si="1"/>
        <v>46285</v>
      </c>
      <c r="C41" s="281">
        <v>177.0</v>
      </c>
      <c r="D41" s="281">
        <v>67.0</v>
      </c>
      <c r="E41" s="1">
        <f t="shared" si="2"/>
        <v>2.641791045</v>
      </c>
      <c r="F41" s="281" t="s">
        <v>811</v>
      </c>
      <c r="G41" s="299">
        <v>0.4271759259259259</v>
      </c>
      <c r="H41" s="299">
        <v>0.5627430555555556</v>
      </c>
      <c r="I41" s="281">
        <v>73.0</v>
      </c>
      <c r="J41" s="300">
        <f t="shared" si="3"/>
        <v>122</v>
      </c>
      <c r="K41" s="1" t="b">
        <f t="shared" si="4"/>
        <v>0</v>
      </c>
      <c r="L41" s="1">
        <f t="shared" si="5"/>
        <v>1.16</v>
      </c>
      <c r="M41" s="1">
        <f t="shared" si="6"/>
        <v>1</v>
      </c>
      <c r="N41" s="300">
        <f t="shared" si="7"/>
        <v>122</v>
      </c>
      <c r="O41" s="1">
        <f t="shared" si="8"/>
        <v>225.852</v>
      </c>
      <c r="P41" s="300">
        <f t="shared" si="9"/>
        <v>610</v>
      </c>
      <c r="Q41" s="1">
        <f t="shared" si="10"/>
        <v>225.852</v>
      </c>
      <c r="R41" s="281"/>
      <c r="S41" s="281"/>
      <c r="T41" s="1">
        <f t="shared" si="11"/>
        <v>0</v>
      </c>
      <c r="U41" s="16" t="s">
        <v>2791</v>
      </c>
      <c r="V41" s="1" t="s">
        <v>891</v>
      </c>
      <c r="W41" s="1" t="s">
        <v>2792</v>
      </c>
    </row>
    <row r="42" ht="15.75" customHeight="1">
      <c r="A42" s="291">
        <v>46285.0</v>
      </c>
      <c r="B42" s="1">
        <f t="shared" si="1"/>
        <v>46285</v>
      </c>
      <c r="C42" s="281">
        <v>35.0</v>
      </c>
      <c r="D42" s="281">
        <v>25.0</v>
      </c>
      <c r="E42" s="1">
        <f t="shared" si="2"/>
        <v>1.4</v>
      </c>
      <c r="F42" s="281" t="s">
        <v>811</v>
      </c>
      <c r="G42" s="299">
        <v>0.5922569444444444</v>
      </c>
      <c r="H42" s="299">
        <v>0.6208680555555556</v>
      </c>
      <c r="I42" s="281"/>
      <c r="J42" s="300">
        <f t="shared" si="3"/>
        <v>41</v>
      </c>
      <c r="K42" s="1" t="b">
        <f t="shared" si="4"/>
        <v>0</v>
      </c>
      <c r="L42" s="1">
        <f t="shared" si="5"/>
        <v>1.65</v>
      </c>
      <c r="M42" s="1">
        <f t="shared" si="6"/>
        <v>1</v>
      </c>
      <c r="N42" s="300">
        <f t="shared" si="7"/>
        <v>41</v>
      </c>
      <c r="O42" s="1">
        <f t="shared" si="8"/>
        <v>63.525</v>
      </c>
      <c r="P42" s="300">
        <f t="shared" si="9"/>
        <v>205</v>
      </c>
      <c r="Q42" s="1">
        <f t="shared" si="10"/>
        <v>63.525</v>
      </c>
      <c r="R42" s="281"/>
      <c r="S42" s="281"/>
      <c r="T42" s="1">
        <f t="shared" si="11"/>
        <v>0</v>
      </c>
      <c r="V42" s="1" t="s">
        <v>1025</v>
      </c>
      <c r="W42" s="1" t="s">
        <v>2794</v>
      </c>
    </row>
    <row r="43" ht="15.75" customHeight="1">
      <c r="A43" s="291">
        <v>46286.0</v>
      </c>
      <c r="B43" s="1">
        <f t="shared" si="1"/>
        <v>46286</v>
      </c>
      <c r="C43" s="281">
        <v>121.0</v>
      </c>
      <c r="D43" s="281">
        <v>45.0</v>
      </c>
      <c r="E43" s="1">
        <f t="shared" si="2"/>
        <v>2.688888889</v>
      </c>
      <c r="F43" s="281" t="s">
        <v>811</v>
      </c>
      <c r="G43" s="299">
        <v>0.5167013888888888</v>
      </c>
      <c r="H43" s="299">
        <v>0.575462962962963</v>
      </c>
      <c r="I43" s="281"/>
      <c r="J43" s="300">
        <f t="shared" si="3"/>
        <v>85</v>
      </c>
      <c r="K43" s="1" t="b">
        <f t="shared" si="4"/>
        <v>0</v>
      </c>
      <c r="L43" s="1">
        <f t="shared" si="5"/>
        <v>1.16</v>
      </c>
      <c r="M43" s="1">
        <f t="shared" si="6"/>
        <v>1</v>
      </c>
      <c r="N43" s="300">
        <f t="shared" si="7"/>
        <v>85</v>
      </c>
      <c r="O43" s="1">
        <f t="shared" si="8"/>
        <v>154.396</v>
      </c>
      <c r="P43" s="300">
        <f t="shared" si="9"/>
        <v>425</v>
      </c>
      <c r="Q43" s="1">
        <f t="shared" si="10"/>
        <v>154.396</v>
      </c>
      <c r="R43" s="281"/>
      <c r="S43" s="281"/>
      <c r="T43" s="1">
        <f t="shared" si="11"/>
        <v>1</v>
      </c>
      <c r="V43" s="1" t="s">
        <v>1032</v>
      </c>
      <c r="W43" s="1" t="s">
        <v>2796</v>
      </c>
    </row>
    <row r="44" ht="15.75" customHeight="1">
      <c r="A44" s="291">
        <v>46286.0</v>
      </c>
      <c r="B44" s="1">
        <f t="shared" si="1"/>
        <v>46286</v>
      </c>
      <c r="C44" s="281">
        <v>82.0</v>
      </c>
      <c r="D44" s="281">
        <v>34.0</v>
      </c>
      <c r="E44" s="1">
        <f t="shared" si="2"/>
        <v>2.411764706</v>
      </c>
      <c r="F44" s="281" t="s">
        <v>811</v>
      </c>
      <c r="G44" s="299">
        <v>0.5905787037037037</v>
      </c>
      <c r="H44" s="299">
        <v>0.6329513888888889</v>
      </c>
      <c r="I44" s="281"/>
      <c r="J44" s="300">
        <f t="shared" si="3"/>
        <v>61</v>
      </c>
      <c r="K44" s="1" t="b">
        <f t="shared" si="4"/>
        <v>0</v>
      </c>
      <c r="L44" s="1">
        <f t="shared" si="5"/>
        <v>1.25</v>
      </c>
      <c r="M44" s="1">
        <f t="shared" si="6"/>
        <v>1</v>
      </c>
      <c r="N44" s="300">
        <f t="shared" si="7"/>
        <v>61</v>
      </c>
      <c r="O44" s="1">
        <f t="shared" si="8"/>
        <v>112.75</v>
      </c>
      <c r="P44" s="300">
        <f t="shared" si="9"/>
        <v>305</v>
      </c>
      <c r="Q44" s="1">
        <f t="shared" si="10"/>
        <v>112.75</v>
      </c>
      <c r="R44" s="281"/>
      <c r="S44" s="281"/>
      <c r="T44" s="1">
        <f t="shared" si="11"/>
        <v>0</v>
      </c>
      <c r="V44" s="1" t="s">
        <v>1983</v>
      </c>
      <c r="W44" s="1" t="s">
        <v>2798</v>
      </c>
    </row>
    <row r="45" ht="15.75" customHeight="1">
      <c r="A45" s="291">
        <v>46287.0</v>
      </c>
      <c r="B45" s="1">
        <f t="shared" si="1"/>
        <v>46287</v>
      </c>
      <c r="C45" s="281">
        <v>206.0</v>
      </c>
      <c r="D45" s="281">
        <v>33.0</v>
      </c>
      <c r="E45" s="1">
        <f t="shared" si="2"/>
        <v>6.242424242</v>
      </c>
      <c r="F45" s="281" t="s">
        <v>811</v>
      </c>
      <c r="G45" s="282">
        <v>0.30377314814814815</v>
      </c>
      <c r="H45" s="282">
        <v>0.35532407407407407</v>
      </c>
      <c r="I45" s="281"/>
      <c r="J45" s="292">
        <f t="shared" si="3"/>
        <v>74</v>
      </c>
      <c r="K45" s="1" t="b">
        <f t="shared" si="4"/>
        <v>0</v>
      </c>
      <c r="L45" s="1">
        <f t="shared" si="5"/>
        <v>0.6</v>
      </c>
      <c r="M45" s="1">
        <f t="shared" si="6"/>
        <v>1</v>
      </c>
      <c r="N45" s="292">
        <f t="shared" si="7"/>
        <v>74</v>
      </c>
      <c r="O45" s="1">
        <f t="shared" si="8"/>
        <v>135.96</v>
      </c>
      <c r="P45" s="292">
        <f t="shared" si="9"/>
        <v>370</v>
      </c>
      <c r="Q45" s="1">
        <f t="shared" si="10"/>
        <v>135.96</v>
      </c>
      <c r="R45" s="281">
        <v>1.0</v>
      </c>
      <c r="S45" s="281" t="s">
        <v>2799</v>
      </c>
      <c r="T45" s="1">
        <f t="shared" si="11"/>
        <v>1</v>
      </c>
      <c r="V45" s="1" t="s">
        <v>902</v>
      </c>
      <c r="W45" s="1" t="s">
        <v>2800</v>
      </c>
    </row>
    <row r="46" ht="15.75" customHeight="1">
      <c r="A46" s="291">
        <v>46287.0</v>
      </c>
      <c r="B46" s="1">
        <f t="shared" si="1"/>
        <v>46287</v>
      </c>
      <c r="C46" s="281">
        <v>131.0</v>
      </c>
      <c r="D46" s="281">
        <v>80.0</v>
      </c>
      <c r="E46" s="1">
        <f t="shared" si="2"/>
        <v>1.6375</v>
      </c>
      <c r="F46" s="281" t="s">
        <v>811</v>
      </c>
      <c r="G46" s="282">
        <v>0.3554976851851852</v>
      </c>
      <c r="H46" s="282">
        <v>0.4533912037037037</v>
      </c>
      <c r="I46" s="281"/>
      <c r="J46" s="292">
        <f t="shared" si="3"/>
        <v>141</v>
      </c>
      <c r="K46" s="1" t="b">
        <f t="shared" si="4"/>
        <v>0</v>
      </c>
      <c r="L46" s="1">
        <f t="shared" si="5"/>
        <v>1.65</v>
      </c>
      <c r="M46" s="1">
        <f t="shared" si="6"/>
        <v>1</v>
      </c>
      <c r="N46" s="292">
        <f t="shared" si="7"/>
        <v>141</v>
      </c>
      <c r="O46" s="1">
        <f t="shared" si="8"/>
        <v>237.765</v>
      </c>
      <c r="P46" s="292">
        <f t="shared" si="9"/>
        <v>705</v>
      </c>
      <c r="Q46" s="1">
        <f t="shared" si="10"/>
        <v>237.765</v>
      </c>
      <c r="R46" s="281"/>
      <c r="S46" s="281"/>
      <c r="T46" s="1">
        <f t="shared" si="11"/>
        <v>0</v>
      </c>
      <c r="V46" s="1" t="s">
        <v>904</v>
      </c>
      <c r="W46" s="1" t="s">
        <v>2801</v>
      </c>
    </row>
    <row r="47" ht="15.75" customHeight="1">
      <c r="A47" s="291">
        <v>46288.0</v>
      </c>
      <c r="B47" s="1">
        <f t="shared" si="1"/>
        <v>46288</v>
      </c>
      <c r="C47" s="281">
        <v>147.0</v>
      </c>
      <c r="D47" s="281">
        <v>95.0</v>
      </c>
      <c r="E47" s="1">
        <f t="shared" si="2"/>
        <v>1.547368421</v>
      </c>
      <c r="F47" s="281" t="s">
        <v>811</v>
      </c>
      <c r="G47" s="282">
        <v>0.3117013888888889</v>
      </c>
      <c r="H47" s="282">
        <v>0.4176388888888889</v>
      </c>
      <c r="I47" s="281"/>
      <c r="J47" s="292">
        <f t="shared" si="3"/>
        <v>153</v>
      </c>
      <c r="K47" s="1" t="b">
        <f t="shared" si="4"/>
        <v>0</v>
      </c>
      <c r="L47" s="1">
        <f t="shared" si="5"/>
        <v>1.65</v>
      </c>
      <c r="M47" s="1">
        <f t="shared" si="6"/>
        <v>1</v>
      </c>
      <c r="N47" s="292">
        <f t="shared" si="7"/>
        <v>153</v>
      </c>
      <c r="O47" s="1">
        <f t="shared" si="8"/>
        <v>266.805</v>
      </c>
      <c r="P47" s="292">
        <f t="shared" si="9"/>
        <v>765</v>
      </c>
      <c r="Q47" s="1">
        <f t="shared" si="10"/>
        <v>266.805</v>
      </c>
      <c r="R47" s="281">
        <v>4.0</v>
      </c>
      <c r="S47" s="281" t="s">
        <v>2802</v>
      </c>
      <c r="T47" s="1">
        <f t="shared" si="11"/>
        <v>1</v>
      </c>
      <c r="V47" s="1" t="s">
        <v>1179</v>
      </c>
      <c r="W47" s="1" t="s">
        <v>2803</v>
      </c>
    </row>
    <row r="48" ht="15.75" customHeight="1">
      <c r="A48" s="291">
        <v>46288.0</v>
      </c>
      <c r="B48" s="1">
        <f t="shared" si="1"/>
        <v>46288</v>
      </c>
      <c r="C48" s="281">
        <v>103.0</v>
      </c>
      <c r="D48" s="281">
        <v>48.0</v>
      </c>
      <c r="E48" s="1">
        <f t="shared" si="2"/>
        <v>2.145833333</v>
      </c>
      <c r="F48" s="281" t="s">
        <v>811</v>
      </c>
      <c r="G48" s="282">
        <v>0.4230787037037037</v>
      </c>
      <c r="H48" s="282">
        <v>0.5436689814814815</v>
      </c>
      <c r="I48" s="281">
        <v>91.0</v>
      </c>
      <c r="J48" s="292">
        <f t="shared" si="3"/>
        <v>83</v>
      </c>
      <c r="K48" s="1" t="b">
        <f t="shared" si="4"/>
        <v>0</v>
      </c>
      <c r="L48" s="1">
        <f t="shared" si="5"/>
        <v>1.25</v>
      </c>
      <c r="M48" s="1">
        <f t="shared" si="6"/>
        <v>1</v>
      </c>
      <c r="N48" s="292">
        <f t="shared" si="7"/>
        <v>83</v>
      </c>
      <c r="O48" s="1">
        <f t="shared" si="8"/>
        <v>141.625</v>
      </c>
      <c r="P48" s="292">
        <f t="shared" si="9"/>
        <v>415</v>
      </c>
      <c r="Q48" s="1">
        <f t="shared" si="10"/>
        <v>141.625</v>
      </c>
      <c r="R48" s="281"/>
      <c r="S48" s="281"/>
      <c r="T48" s="1">
        <f t="shared" si="11"/>
        <v>0</v>
      </c>
      <c r="U48" s="16" t="s">
        <v>2804</v>
      </c>
      <c r="V48" s="1" t="s">
        <v>1179</v>
      </c>
      <c r="W48" s="1" t="s">
        <v>2805</v>
      </c>
    </row>
    <row r="49" ht="15.75" customHeight="1">
      <c r="A49" s="291">
        <v>46288.0</v>
      </c>
      <c r="B49" s="1">
        <f t="shared" si="1"/>
        <v>46288</v>
      </c>
      <c r="C49" s="281">
        <v>37.0</v>
      </c>
      <c r="D49" s="281">
        <v>28.0</v>
      </c>
      <c r="E49" s="1">
        <f t="shared" si="2"/>
        <v>1.321428571</v>
      </c>
      <c r="F49" s="281" t="s">
        <v>811</v>
      </c>
      <c r="G49" s="282">
        <v>0.04454861111111111</v>
      </c>
      <c r="H49" s="282">
        <v>0.07694444444444444</v>
      </c>
      <c r="I49" s="281"/>
      <c r="J49" s="292">
        <f t="shared" si="3"/>
        <v>47</v>
      </c>
      <c r="K49" s="1" t="b">
        <f t="shared" si="4"/>
        <v>0</v>
      </c>
      <c r="L49" s="1">
        <f t="shared" si="5"/>
        <v>1.65</v>
      </c>
      <c r="M49" s="1">
        <f t="shared" si="6"/>
        <v>1</v>
      </c>
      <c r="N49" s="292">
        <f t="shared" si="7"/>
        <v>47</v>
      </c>
      <c r="O49" s="1">
        <f t="shared" si="8"/>
        <v>67.155</v>
      </c>
      <c r="P49" s="292">
        <f t="shared" si="9"/>
        <v>235</v>
      </c>
      <c r="Q49" s="1">
        <f t="shared" si="10"/>
        <v>67.155</v>
      </c>
      <c r="R49" s="281"/>
      <c r="S49" s="281"/>
      <c r="T49" s="1">
        <f t="shared" si="11"/>
        <v>0</v>
      </c>
      <c r="V49" s="1" t="s">
        <v>2003</v>
      </c>
      <c r="W49" s="1" t="s">
        <v>2806</v>
      </c>
    </row>
    <row r="50" ht="15.75" customHeight="1">
      <c r="A50" s="291">
        <v>46288.0</v>
      </c>
      <c r="B50" s="1">
        <f t="shared" si="1"/>
        <v>46288</v>
      </c>
      <c r="C50" s="281">
        <v>67.0</v>
      </c>
      <c r="D50" s="281">
        <v>35.0</v>
      </c>
      <c r="E50" s="1">
        <f t="shared" si="2"/>
        <v>1.914285714</v>
      </c>
      <c r="F50" s="281" t="s">
        <v>811</v>
      </c>
      <c r="G50" s="282">
        <v>0.0909375</v>
      </c>
      <c r="H50" s="282">
        <v>0.11565972222222222</v>
      </c>
      <c r="I50" s="281"/>
      <c r="J50" s="292">
        <f t="shared" si="3"/>
        <v>36</v>
      </c>
      <c r="K50" s="1" t="b">
        <f t="shared" si="4"/>
        <v>0</v>
      </c>
      <c r="L50" s="1">
        <f t="shared" si="5"/>
        <v>1.65</v>
      </c>
      <c r="M50" s="1">
        <f t="shared" si="6"/>
        <v>1</v>
      </c>
      <c r="N50" s="292">
        <f t="shared" si="7"/>
        <v>36</v>
      </c>
      <c r="O50" s="1">
        <f t="shared" si="8"/>
        <v>121.605</v>
      </c>
      <c r="P50" s="292">
        <f t="shared" si="9"/>
        <v>180</v>
      </c>
      <c r="Q50" s="1">
        <f t="shared" si="10"/>
        <v>121.605</v>
      </c>
      <c r="R50" s="281"/>
      <c r="S50" s="281"/>
      <c r="T50" s="1">
        <f t="shared" si="11"/>
        <v>0</v>
      </c>
      <c r="V50" s="1" t="s">
        <v>2007</v>
      </c>
      <c r="W50" s="1" t="s">
        <v>2807</v>
      </c>
    </row>
    <row r="51" ht="15.75" customHeight="1">
      <c r="A51" s="291">
        <v>46290.0</v>
      </c>
      <c r="B51" s="1">
        <f t="shared" si="1"/>
        <v>46290</v>
      </c>
      <c r="C51" s="281">
        <v>86.0</v>
      </c>
      <c r="D51" s="281">
        <v>42.0</v>
      </c>
      <c r="E51" s="1">
        <f t="shared" si="2"/>
        <v>2.047619048</v>
      </c>
      <c r="F51" s="281" t="s">
        <v>811</v>
      </c>
      <c r="G51" s="282">
        <v>0.3020833333333333</v>
      </c>
      <c r="H51" s="282">
        <v>0.3784722222222222</v>
      </c>
      <c r="I51" s="281"/>
      <c r="J51" s="292">
        <f t="shared" si="3"/>
        <v>110</v>
      </c>
      <c r="K51" s="1" t="b">
        <f t="shared" si="4"/>
        <v>0</v>
      </c>
      <c r="L51" s="1">
        <f t="shared" si="5"/>
        <v>1.25</v>
      </c>
      <c r="M51" s="1">
        <f t="shared" si="6"/>
        <v>1</v>
      </c>
      <c r="N51" s="292">
        <f t="shared" si="7"/>
        <v>110</v>
      </c>
      <c r="O51" s="1">
        <f t="shared" si="8"/>
        <v>118.25</v>
      </c>
      <c r="P51" s="292">
        <f t="shared" si="9"/>
        <v>550</v>
      </c>
      <c r="Q51" s="1">
        <f t="shared" si="10"/>
        <v>118.25</v>
      </c>
      <c r="R51" s="281"/>
      <c r="S51" s="281"/>
      <c r="T51" s="1">
        <f t="shared" si="11"/>
        <v>1</v>
      </c>
      <c r="V51" s="1" t="s">
        <v>1196</v>
      </c>
      <c r="W51" s="1" t="s">
        <v>2808</v>
      </c>
    </row>
    <row r="52" ht="15.75" customHeight="1">
      <c r="A52" s="291">
        <v>46290.0</v>
      </c>
      <c r="B52" s="1">
        <f t="shared" si="1"/>
        <v>46290</v>
      </c>
      <c r="C52" s="281">
        <v>73.0</v>
      </c>
      <c r="D52" s="281">
        <v>49.0</v>
      </c>
      <c r="E52" s="1">
        <f t="shared" si="2"/>
        <v>1.489795918</v>
      </c>
      <c r="F52" s="281" t="s">
        <v>811</v>
      </c>
      <c r="G52" s="282">
        <v>0.3784722222222222</v>
      </c>
      <c r="H52" s="282">
        <v>0.4465277777777778</v>
      </c>
      <c r="I52" s="281"/>
      <c r="J52" s="292">
        <f t="shared" si="3"/>
        <v>98</v>
      </c>
      <c r="K52" s="1" t="b">
        <f t="shared" si="4"/>
        <v>0</v>
      </c>
      <c r="L52" s="1">
        <f t="shared" si="5"/>
        <v>1.65</v>
      </c>
      <c r="M52" s="1">
        <f t="shared" si="6"/>
        <v>1</v>
      </c>
      <c r="N52" s="292">
        <f t="shared" si="7"/>
        <v>98</v>
      </c>
      <c r="O52" s="1">
        <f t="shared" si="8"/>
        <v>132.495</v>
      </c>
      <c r="P52" s="292">
        <f t="shared" si="9"/>
        <v>490</v>
      </c>
      <c r="Q52" s="1">
        <f t="shared" si="10"/>
        <v>132.495</v>
      </c>
      <c r="R52" s="281"/>
      <c r="S52" s="281"/>
      <c r="T52" s="1">
        <f t="shared" si="11"/>
        <v>0</v>
      </c>
      <c r="V52" s="1" t="s">
        <v>919</v>
      </c>
      <c r="W52" s="1" t="s">
        <v>2809</v>
      </c>
    </row>
    <row r="53" ht="15.75" customHeight="1">
      <c r="A53" s="291">
        <v>46290.0</v>
      </c>
      <c r="B53" s="1">
        <f t="shared" si="1"/>
        <v>46290</v>
      </c>
      <c r="C53" s="281">
        <v>64.0</v>
      </c>
      <c r="D53" s="281">
        <v>41.0</v>
      </c>
      <c r="E53" s="1">
        <f t="shared" si="2"/>
        <v>1.56097561</v>
      </c>
      <c r="F53" s="281" t="s">
        <v>811</v>
      </c>
      <c r="G53" s="282">
        <v>0.5048611111111111</v>
      </c>
      <c r="H53" s="282">
        <v>0.56875</v>
      </c>
      <c r="I53" s="281"/>
      <c r="J53" s="292">
        <f t="shared" si="3"/>
        <v>92</v>
      </c>
      <c r="K53" s="1" t="b">
        <f t="shared" si="4"/>
        <v>0</v>
      </c>
      <c r="L53" s="1">
        <f t="shared" si="5"/>
        <v>1.65</v>
      </c>
      <c r="M53" s="1">
        <f t="shared" si="6"/>
        <v>1</v>
      </c>
      <c r="N53" s="292">
        <f t="shared" si="7"/>
        <v>92</v>
      </c>
      <c r="O53" s="1">
        <f t="shared" si="8"/>
        <v>116.16</v>
      </c>
      <c r="P53" s="292">
        <f t="shared" si="9"/>
        <v>460</v>
      </c>
      <c r="Q53" s="1">
        <f t="shared" si="10"/>
        <v>116.16</v>
      </c>
      <c r="R53" s="281"/>
      <c r="S53" s="281"/>
      <c r="T53" s="1">
        <f t="shared" si="11"/>
        <v>0</v>
      </c>
      <c r="V53" s="1" t="s">
        <v>1333</v>
      </c>
      <c r="W53" s="1" t="s">
        <v>2810</v>
      </c>
    </row>
    <row r="54" ht="15.75" customHeight="1">
      <c r="A54" s="291">
        <v>46290.0</v>
      </c>
      <c r="B54" s="1">
        <f t="shared" si="1"/>
        <v>46290</v>
      </c>
      <c r="C54" s="281">
        <v>46.0</v>
      </c>
      <c r="D54" s="281">
        <v>26.0</v>
      </c>
      <c r="E54" s="1">
        <f t="shared" si="2"/>
        <v>1.769230769</v>
      </c>
      <c r="F54" s="281" t="s">
        <v>811</v>
      </c>
      <c r="G54" s="282">
        <v>0.59375</v>
      </c>
      <c r="H54" s="282">
        <v>0.6194444444444445</v>
      </c>
      <c r="I54" s="281"/>
      <c r="J54" s="292">
        <f t="shared" si="3"/>
        <v>37</v>
      </c>
      <c r="K54" s="1" t="b">
        <f t="shared" si="4"/>
        <v>0</v>
      </c>
      <c r="L54" s="1">
        <f t="shared" si="5"/>
        <v>1.65</v>
      </c>
      <c r="M54" s="1">
        <f t="shared" si="6"/>
        <v>1</v>
      </c>
      <c r="N54" s="292">
        <f t="shared" si="7"/>
        <v>37</v>
      </c>
      <c r="O54" s="1">
        <f t="shared" si="8"/>
        <v>83.49</v>
      </c>
      <c r="P54" s="292">
        <f t="shared" si="9"/>
        <v>185</v>
      </c>
      <c r="Q54" s="1">
        <f t="shared" si="10"/>
        <v>83.49</v>
      </c>
      <c r="R54" s="281"/>
      <c r="S54" s="281"/>
      <c r="T54" s="1">
        <f t="shared" si="11"/>
        <v>0</v>
      </c>
      <c r="V54" s="1" t="s">
        <v>1050</v>
      </c>
      <c r="W54" s="1" t="s">
        <v>2811</v>
      </c>
    </row>
    <row r="55" ht="15.75" customHeight="1">
      <c r="A55" s="291">
        <v>46292.0</v>
      </c>
      <c r="B55" s="1">
        <f t="shared" si="1"/>
        <v>46292</v>
      </c>
      <c r="C55" s="281">
        <v>5.0</v>
      </c>
      <c r="D55" s="281">
        <v>5.0</v>
      </c>
      <c r="E55" s="1">
        <f t="shared" si="2"/>
        <v>1</v>
      </c>
      <c r="F55" s="281" t="s">
        <v>811</v>
      </c>
      <c r="G55" s="282">
        <v>0.30416666666666664</v>
      </c>
      <c r="H55" s="282">
        <v>0.6541666666666667</v>
      </c>
      <c r="I55" s="281">
        <v>60.0</v>
      </c>
      <c r="J55" s="292">
        <f t="shared" si="3"/>
        <v>444</v>
      </c>
      <c r="K55" s="1" t="b">
        <f t="shared" si="4"/>
        <v>1</v>
      </c>
      <c r="L55" s="1">
        <f t="shared" si="5"/>
        <v>1</v>
      </c>
      <c r="M55" s="1">
        <f t="shared" si="6"/>
        <v>1</v>
      </c>
      <c r="N55" s="292">
        <f t="shared" si="7"/>
        <v>444</v>
      </c>
      <c r="O55" s="1">
        <f t="shared" si="8"/>
        <v>5.5</v>
      </c>
      <c r="P55" s="292">
        <f t="shared" si="9"/>
        <v>2220</v>
      </c>
      <c r="Q55" s="1">
        <f t="shared" si="10"/>
        <v>5.5</v>
      </c>
      <c r="R55" s="281"/>
      <c r="S55" s="281"/>
      <c r="T55" s="1">
        <f t="shared" si="11"/>
        <v>1</v>
      </c>
      <c r="U55" s="68" t="s">
        <v>868</v>
      </c>
      <c r="V55" s="242" t="s">
        <v>2812</v>
      </c>
      <c r="W55" s="242" t="s">
        <v>2813</v>
      </c>
    </row>
    <row r="56" ht="15.75" customHeight="1">
      <c r="A56" s="291">
        <v>46292.0</v>
      </c>
      <c r="B56" s="1">
        <f t="shared" si="1"/>
        <v>46292</v>
      </c>
      <c r="C56" s="281">
        <v>41.0</v>
      </c>
      <c r="D56" s="281">
        <v>26.0</v>
      </c>
      <c r="E56" s="1">
        <f t="shared" si="2"/>
        <v>1.576923077</v>
      </c>
      <c r="F56" s="281" t="s">
        <v>811</v>
      </c>
      <c r="G56" s="282">
        <v>0.5090277777777777</v>
      </c>
      <c r="H56" s="282">
        <v>0.5458333333333333</v>
      </c>
      <c r="I56" s="281"/>
      <c r="J56" s="292">
        <f t="shared" si="3"/>
        <v>53</v>
      </c>
      <c r="K56" s="1" t="b">
        <f t="shared" si="4"/>
        <v>0</v>
      </c>
      <c r="L56" s="1">
        <f t="shared" si="5"/>
        <v>1.65</v>
      </c>
      <c r="M56" s="1">
        <f t="shared" si="6"/>
        <v>1</v>
      </c>
      <c r="N56" s="292">
        <f t="shared" si="7"/>
        <v>53</v>
      </c>
      <c r="O56" s="1">
        <f t="shared" si="8"/>
        <v>74.415</v>
      </c>
      <c r="P56" s="292">
        <f t="shared" si="9"/>
        <v>265</v>
      </c>
      <c r="Q56" s="1">
        <f t="shared" si="10"/>
        <v>74.415</v>
      </c>
      <c r="R56" s="281"/>
      <c r="S56" s="281"/>
      <c r="T56" s="1">
        <f t="shared" si="11"/>
        <v>0</v>
      </c>
      <c r="U56" s="68" t="s">
        <v>2814</v>
      </c>
      <c r="V56" s="1" t="s">
        <v>2812</v>
      </c>
      <c r="W56" s="1" t="s">
        <v>2813</v>
      </c>
    </row>
    <row r="57" ht="15.75" customHeight="1">
      <c r="A57" s="291">
        <v>46293.0</v>
      </c>
      <c r="B57" s="1">
        <f t="shared" si="1"/>
        <v>46293</v>
      </c>
      <c r="C57" s="281">
        <v>214.0</v>
      </c>
      <c r="D57" s="281">
        <v>49.0</v>
      </c>
      <c r="E57" s="1">
        <f t="shared" si="2"/>
        <v>4.367346939</v>
      </c>
      <c r="F57" s="281" t="s">
        <v>811</v>
      </c>
      <c r="G57" s="299">
        <v>0.3050231481481481</v>
      </c>
      <c r="H57" s="299">
        <v>0.3815046296296296</v>
      </c>
      <c r="I57" s="281"/>
      <c r="J57" s="300">
        <f t="shared" si="3"/>
        <v>110</v>
      </c>
      <c r="K57" s="1" t="b">
        <f t="shared" si="4"/>
        <v>0</v>
      </c>
      <c r="L57" s="1">
        <f t="shared" si="5"/>
        <v>0.65</v>
      </c>
      <c r="M57" s="1">
        <f t="shared" si="6"/>
        <v>1</v>
      </c>
      <c r="N57" s="300">
        <f t="shared" si="7"/>
        <v>110</v>
      </c>
      <c r="O57" s="1">
        <f t="shared" si="8"/>
        <v>153.01</v>
      </c>
      <c r="P57" s="300">
        <f t="shared" si="9"/>
        <v>550</v>
      </c>
      <c r="Q57" s="1">
        <f t="shared" si="10"/>
        <v>153.01</v>
      </c>
      <c r="R57" s="281"/>
      <c r="S57" s="281"/>
      <c r="T57" s="1">
        <f t="shared" si="11"/>
        <v>1</v>
      </c>
      <c r="V57" s="1" t="s">
        <v>931</v>
      </c>
      <c r="W57" s="1" t="s">
        <v>2815</v>
      </c>
    </row>
    <row r="58" ht="15.75" customHeight="1">
      <c r="A58" s="291">
        <v>46293.0</v>
      </c>
      <c r="B58" s="1">
        <f t="shared" si="1"/>
        <v>46293</v>
      </c>
      <c r="C58" s="281">
        <v>97.0</v>
      </c>
      <c r="D58" s="281">
        <v>55.0</v>
      </c>
      <c r="E58" s="1">
        <f t="shared" si="2"/>
        <v>1.763636364</v>
      </c>
      <c r="F58" s="281" t="s">
        <v>811</v>
      </c>
      <c r="G58" s="299">
        <v>0.3816087962962963</v>
      </c>
      <c r="H58" s="299">
        <v>0.44950231481481484</v>
      </c>
      <c r="I58" s="281"/>
      <c r="J58" s="300">
        <f t="shared" si="3"/>
        <v>98</v>
      </c>
      <c r="K58" s="1" t="b">
        <f t="shared" si="4"/>
        <v>0</v>
      </c>
      <c r="L58" s="1">
        <f t="shared" si="5"/>
        <v>1.65</v>
      </c>
      <c r="M58" s="1">
        <f t="shared" si="6"/>
        <v>1</v>
      </c>
      <c r="N58" s="300">
        <f t="shared" si="7"/>
        <v>98</v>
      </c>
      <c r="O58" s="1">
        <f t="shared" si="8"/>
        <v>176.055</v>
      </c>
      <c r="P58" s="300">
        <f t="shared" si="9"/>
        <v>490</v>
      </c>
      <c r="Q58" s="1">
        <f t="shared" si="10"/>
        <v>176.055</v>
      </c>
      <c r="R58" s="281"/>
      <c r="S58" s="281"/>
      <c r="T58" s="1">
        <f t="shared" si="11"/>
        <v>0</v>
      </c>
      <c r="V58" s="1" t="s">
        <v>934</v>
      </c>
      <c r="W58" s="1" t="s">
        <v>2816</v>
      </c>
    </row>
    <row r="59" ht="15.75" customHeight="1">
      <c r="A59" s="291">
        <v>46293.0</v>
      </c>
      <c r="B59" s="1">
        <f t="shared" si="1"/>
        <v>46293</v>
      </c>
      <c r="C59" s="281">
        <v>50.0</v>
      </c>
      <c r="D59" s="281">
        <v>29.0</v>
      </c>
      <c r="E59" s="1">
        <f t="shared" si="2"/>
        <v>1.724137931</v>
      </c>
      <c r="F59" s="281" t="s">
        <v>811</v>
      </c>
      <c r="G59" s="299">
        <v>0.44960648148148147</v>
      </c>
      <c r="H59" s="299">
        <v>0.5360648148148148</v>
      </c>
      <c r="I59" s="281">
        <v>81.0</v>
      </c>
      <c r="J59" s="300">
        <f t="shared" si="3"/>
        <v>44</v>
      </c>
      <c r="K59" s="1" t="b">
        <f t="shared" si="4"/>
        <v>0</v>
      </c>
      <c r="L59" s="1">
        <f t="shared" si="5"/>
        <v>1.65</v>
      </c>
      <c r="M59" s="1">
        <f t="shared" si="6"/>
        <v>1</v>
      </c>
      <c r="N59" s="300">
        <f t="shared" si="7"/>
        <v>44</v>
      </c>
      <c r="O59" s="1">
        <f t="shared" si="8"/>
        <v>90.75</v>
      </c>
      <c r="P59" s="300">
        <f t="shared" si="9"/>
        <v>220</v>
      </c>
      <c r="Q59" s="1">
        <f t="shared" si="10"/>
        <v>90.75</v>
      </c>
      <c r="R59" s="281"/>
      <c r="S59" s="281"/>
      <c r="T59" s="1">
        <f t="shared" si="11"/>
        <v>0</v>
      </c>
      <c r="U59" s="68" t="s">
        <v>2729</v>
      </c>
      <c r="V59" s="1" t="s">
        <v>936</v>
      </c>
      <c r="W59" s="1" t="s">
        <v>2817</v>
      </c>
    </row>
    <row r="60" ht="15.75" customHeight="1">
      <c r="A60" s="280">
        <v>46294.0</v>
      </c>
      <c r="B60" s="1">
        <f t="shared" si="1"/>
        <v>46294</v>
      </c>
      <c r="C60" s="281">
        <v>221.0</v>
      </c>
      <c r="D60" s="281">
        <v>50.0</v>
      </c>
      <c r="E60" s="1">
        <f t="shared" si="2"/>
        <v>4.42</v>
      </c>
      <c r="F60" s="281" t="s">
        <v>811</v>
      </c>
      <c r="G60" s="299">
        <v>0.3047800925925926</v>
      </c>
      <c r="H60" s="299">
        <v>0.3750810185185185</v>
      </c>
      <c r="I60" s="281"/>
      <c r="J60" s="300">
        <f t="shared" si="3"/>
        <v>101</v>
      </c>
      <c r="K60" s="1" t="b">
        <f t="shared" si="4"/>
        <v>0</v>
      </c>
      <c r="L60" s="1">
        <f t="shared" si="5"/>
        <v>0.65</v>
      </c>
      <c r="M60" s="1">
        <f t="shared" si="6"/>
        <v>1</v>
      </c>
      <c r="N60" s="300">
        <f t="shared" si="7"/>
        <v>101</v>
      </c>
      <c r="O60" s="1">
        <f t="shared" si="8"/>
        <v>158.015</v>
      </c>
      <c r="P60" s="300">
        <f t="shared" si="9"/>
        <v>505</v>
      </c>
      <c r="Q60" s="1">
        <f t="shared" si="10"/>
        <v>158.015</v>
      </c>
      <c r="R60" s="281">
        <v>3.0</v>
      </c>
      <c r="S60" s="281" t="s">
        <v>2818</v>
      </c>
      <c r="T60" s="1">
        <f t="shared" si="11"/>
        <v>1</v>
      </c>
      <c r="V60" s="1" t="s">
        <v>938</v>
      </c>
      <c r="W60" s="1" t="s">
        <v>2819</v>
      </c>
    </row>
    <row r="61" ht="15.75" customHeight="1">
      <c r="A61" s="291">
        <v>46294.0</v>
      </c>
      <c r="B61" s="1">
        <f t="shared" si="1"/>
        <v>46294</v>
      </c>
      <c r="C61" s="281">
        <v>54.0</v>
      </c>
      <c r="D61" s="281">
        <v>38.0</v>
      </c>
      <c r="E61" s="1">
        <f t="shared" si="2"/>
        <v>1.421052632</v>
      </c>
      <c r="F61" s="281" t="s">
        <v>811</v>
      </c>
      <c r="G61" s="299">
        <v>0.3759722222222222</v>
      </c>
      <c r="H61" s="299">
        <v>0.4252546296296296</v>
      </c>
      <c r="I61" s="281"/>
      <c r="J61" s="300">
        <f t="shared" si="3"/>
        <v>71</v>
      </c>
      <c r="K61" s="1" t="b">
        <f t="shared" si="4"/>
        <v>0</v>
      </c>
      <c r="L61" s="1">
        <f t="shared" si="5"/>
        <v>1.65</v>
      </c>
      <c r="M61" s="1">
        <f t="shared" si="6"/>
        <v>1</v>
      </c>
      <c r="N61" s="300">
        <f t="shared" si="7"/>
        <v>71</v>
      </c>
      <c r="O61" s="1">
        <f t="shared" si="8"/>
        <v>98.01</v>
      </c>
      <c r="P61" s="300">
        <f t="shared" si="9"/>
        <v>355</v>
      </c>
      <c r="Q61" s="1">
        <f t="shared" si="10"/>
        <v>98.01</v>
      </c>
      <c r="R61" s="281"/>
      <c r="S61" s="281"/>
      <c r="T61" s="1">
        <f t="shared" si="11"/>
        <v>0</v>
      </c>
      <c r="V61" s="1" t="s">
        <v>940</v>
      </c>
      <c r="W61" s="1" t="s">
        <v>2820</v>
      </c>
    </row>
    <row r="62" ht="15.75" customHeight="1">
      <c r="A62" s="291">
        <v>46294.0</v>
      </c>
      <c r="B62" s="1">
        <f t="shared" si="1"/>
        <v>46294</v>
      </c>
      <c r="C62" s="281">
        <v>79.0</v>
      </c>
      <c r="D62" s="281">
        <v>27.0</v>
      </c>
      <c r="E62" s="1">
        <f t="shared" si="2"/>
        <v>2.925925926</v>
      </c>
      <c r="F62" s="281" t="s">
        <v>811</v>
      </c>
      <c r="G62" s="299">
        <v>0.5119907407407407</v>
      </c>
      <c r="H62" s="299">
        <v>0.5531018518518519</v>
      </c>
      <c r="I62" s="281"/>
      <c r="J62" s="300">
        <f t="shared" si="3"/>
        <v>59</v>
      </c>
      <c r="K62" s="1" t="b">
        <f t="shared" si="4"/>
        <v>0</v>
      </c>
      <c r="L62" s="1">
        <f t="shared" si="5"/>
        <v>1.05</v>
      </c>
      <c r="M62" s="1">
        <f t="shared" si="6"/>
        <v>1</v>
      </c>
      <c r="N62" s="300">
        <f t="shared" si="7"/>
        <v>59</v>
      </c>
      <c r="O62" s="1">
        <f t="shared" si="8"/>
        <v>91.245</v>
      </c>
      <c r="P62" s="300">
        <f t="shared" si="9"/>
        <v>295</v>
      </c>
      <c r="Q62" s="1">
        <f t="shared" si="10"/>
        <v>91.245</v>
      </c>
      <c r="R62" s="281"/>
      <c r="S62" s="281"/>
      <c r="T62" s="1">
        <f t="shared" si="11"/>
        <v>0</v>
      </c>
      <c r="V62" s="1" t="s">
        <v>997</v>
      </c>
      <c r="W62" s="1" t="s">
        <v>2821</v>
      </c>
    </row>
    <row r="63" ht="15.75" customHeight="1">
      <c r="A63" s="291">
        <v>46294.0</v>
      </c>
      <c r="B63" s="1">
        <f t="shared" si="1"/>
        <v>46294</v>
      </c>
      <c r="C63" s="281">
        <v>62.0</v>
      </c>
      <c r="D63" s="281">
        <v>26.0</v>
      </c>
      <c r="E63" s="1">
        <f t="shared" si="2"/>
        <v>2.384615385</v>
      </c>
      <c r="F63" s="281" t="s">
        <v>811</v>
      </c>
      <c r="G63" s="299">
        <v>0.5965046296296296</v>
      </c>
      <c r="H63" s="299">
        <v>0.6259027777777778</v>
      </c>
      <c r="I63" s="281"/>
      <c r="J63" s="300">
        <f t="shared" si="3"/>
        <v>42</v>
      </c>
      <c r="K63" s="1" t="b">
        <f t="shared" si="4"/>
        <v>0</v>
      </c>
      <c r="L63" s="1">
        <f t="shared" si="5"/>
        <v>1.25</v>
      </c>
      <c r="M63" s="1">
        <f t="shared" si="6"/>
        <v>1</v>
      </c>
      <c r="N63" s="300">
        <f t="shared" si="7"/>
        <v>42</v>
      </c>
      <c r="O63" s="1">
        <f t="shared" si="8"/>
        <v>85.25</v>
      </c>
      <c r="P63" s="300">
        <f t="shared" si="9"/>
        <v>210</v>
      </c>
      <c r="Q63" s="1">
        <f t="shared" si="10"/>
        <v>85.25</v>
      </c>
      <c r="R63" s="281"/>
      <c r="S63" s="281"/>
      <c r="T63" s="1">
        <f t="shared" si="11"/>
        <v>0</v>
      </c>
      <c r="V63" s="1" t="s">
        <v>944</v>
      </c>
      <c r="W63" s="1" t="s">
        <v>2822</v>
      </c>
    </row>
    <row r="64" ht="15.75" customHeight="1">
      <c r="A64" s="291">
        <v>46295.0</v>
      </c>
      <c r="B64" s="1">
        <f t="shared" si="1"/>
        <v>46295</v>
      </c>
      <c r="C64" s="281">
        <v>50.0</v>
      </c>
      <c r="D64" s="281">
        <v>29.0</v>
      </c>
      <c r="E64" s="1">
        <f t="shared" si="2"/>
        <v>1.724137931</v>
      </c>
      <c r="F64" s="281" t="s">
        <v>811</v>
      </c>
      <c r="G64" s="299">
        <v>0.30658564814814815</v>
      </c>
      <c r="H64" s="299">
        <v>0.34752314814814816</v>
      </c>
      <c r="I64" s="281"/>
      <c r="J64" s="300">
        <f t="shared" si="3"/>
        <v>59</v>
      </c>
      <c r="K64" s="1" t="b">
        <f t="shared" si="4"/>
        <v>0</v>
      </c>
      <c r="L64" s="1">
        <f t="shared" si="5"/>
        <v>1.65</v>
      </c>
      <c r="M64" s="1">
        <f t="shared" si="6"/>
        <v>1</v>
      </c>
      <c r="N64" s="300">
        <f t="shared" si="7"/>
        <v>59</v>
      </c>
      <c r="O64" s="1">
        <f t="shared" si="8"/>
        <v>90.75</v>
      </c>
      <c r="P64" s="300">
        <f t="shared" si="9"/>
        <v>295</v>
      </c>
      <c r="Q64" s="1">
        <f t="shared" si="10"/>
        <v>90.75</v>
      </c>
      <c r="R64" s="281"/>
      <c r="S64" s="281"/>
      <c r="T64" s="1">
        <f t="shared" si="11"/>
        <v>1</v>
      </c>
      <c r="V64" s="1" t="s">
        <v>947</v>
      </c>
      <c r="W64" s="1" t="s">
        <v>2823</v>
      </c>
    </row>
    <row r="65" ht="15.75" customHeight="1">
      <c r="A65" s="291">
        <v>46295.0</v>
      </c>
      <c r="B65" s="1">
        <f t="shared" si="1"/>
        <v>46295</v>
      </c>
      <c r="C65" s="281">
        <v>45.0</v>
      </c>
      <c r="D65" s="281">
        <v>25.0</v>
      </c>
      <c r="E65" s="1">
        <f t="shared" si="2"/>
        <v>1.8</v>
      </c>
      <c r="F65" s="281" t="s">
        <v>811</v>
      </c>
      <c r="G65" s="299">
        <v>0.3577546296296296</v>
      </c>
      <c r="H65" s="299">
        <v>0.3879050925925926</v>
      </c>
      <c r="I65" s="281"/>
      <c r="J65" s="300">
        <f t="shared" si="3"/>
        <v>43</v>
      </c>
      <c r="K65" s="1" t="b">
        <f t="shared" si="4"/>
        <v>0</v>
      </c>
      <c r="L65" s="1">
        <f t="shared" si="5"/>
        <v>1.65</v>
      </c>
      <c r="M65" s="1">
        <f t="shared" si="6"/>
        <v>1</v>
      </c>
      <c r="N65" s="300">
        <f t="shared" si="7"/>
        <v>43</v>
      </c>
      <c r="O65" s="1">
        <f t="shared" si="8"/>
        <v>81.675</v>
      </c>
      <c r="P65" s="300">
        <f t="shared" si="9"/>
        <v>215</v>
      </c>
      <c r="Q65" s="1">
        <f t="shared" si="10"/>
        <v>81.675</v>
      </c>
      <c r="R65" s="281"/>
      <c r="S65" s="281"/>
      <c r="T65" s="1">
        <f t="shared" si="11"/>
        <v>0</v>
      </c>
      <c r="V65" s="1" t="s">
        <v>949</v>
      </c>
      <c r="W65" s="1" t="s">
        <v>2824</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5">
      <formula1>"FL,Reach,OP,Swing"</formula1>
    </dataValidation>
  </dataValidations>
  <printOptions/>
  <pageMargins bottom="1.0" footer="0.0" header="0.0" left="0.75" right="0.75" top="1.0"/>
  <pageSetup paperSize="9" orientation="portrait"/>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681</v>
      </c>
      <c r="J1" s="1" t="s">
        <v>575</v>
      </c>
      <c r="K1" s="1">
        <f>Params!B8</f>
        <v>1.1</v>
      </c>
    </row>
    <row r="4">
      <c r="A4" s="279" t="s">
        <v>796</v>
      </c>
      <c r="B4" s="279" t="s">
        <v>740</v>
      </c>
      <c r="C4" s="279" t="s">
        <v>745</v>
      </c>
      <c r="D4" s="279" t="s">
        <v>776</v>
      </c>
      <c r="E4" s="279" t="s">
        <v>797</v>
      </c>
      <c r="F4" s="279" t="s">
        <v>746</v>
      </c>
    </row>
    <row r="5">
      <c r="A5" s="1">
        <f>SUM(K8:K177)</f>
        <v>51.95</v>
      </c>
      <c r="B5" s="268">
        <v>101.0</v>
      </c>
      <c r="C5" s="268">
        <v>33.95</v>
      </c>
      <c r="D5" s="1">
        <f>SUM(L8:L177)</f>
        <v>0</v>
      </c>
      <c r="E5" s="1">
        <f>SUM(E8:E177)</f>
        <v>10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46281.0</v>
      </c>
      <c r="B8" s="1">
        <f t="shared" ref="B8:B177" si="1">IF(A8="","",INT(A8))</f>
        <v>46281</v>
      </c>
      <c r="C8" s="281" t="s">
        <v>841</v>
      </c>
      <c r="D8" s="281" t="s">
        <v>1611</v>
      </c>
      <c r="E8" s="281">
        <v>9.0</v>
      </c>
      <c r="F8" s="281">
        <v>36.0</v>
      </c>
      <c r="G8" s="281">
        <f t="shared" ref="G8:G177" si="2">HOUR(O8)*60+MINUTE(O8)</f>
        <v>85</v>
      </c>
      <c r="H8" s="1">
        <f t="shared" ref="H8:H177" si="3">IF(N(F8)=0,"",E8/F8)</f>
        <v>0.25</v>
      </c>
      <c r="I8" s="1">
        <f t="shared" ref="I8:I177" si="4">IF(H8="","",LOOKUP(H8,{0,0.05,0.1,0.15,0.2},{0.85,0.95,1,1.05,1.1}))</f>
        <v>1.1</v>
      </c>
      <c r="J8" s="1">
        <f t="shared" ref="J8:J177" si="5">IF(C8="","",IF(C8="container",1,IF(OR(C8="moving list",C8="consolidation bulk"),1.3,IF(C8="consolidation mix",1.4,1))))</f>
        <v>1</v>
      </c>
      <c r="K8" s="1">
        <f t="shared" ref="K8:K177" si="6">IF(N(F8)=0,0,F8*IF(N(I8)=0,1,I8)*IF(N(J8)=0,1,J8))</f>
        <v>39.6</v>
      </c>
      <c r="L8" s="281"/>
      <c r="M8" s="281"/>
      <c r="N8" s="1">
        <f>IF(B8="",0,IF(AND(COUNTIF($B$8:B8,B8)=1,COUNTIF('Picking - Manuel'!$B$8:$B$175,B8)=0),1,0))</f>
        <v>0</v>
      </c>
      <c r="O8" s="196">
        <v>0.05971064814814815</v>
      </c>
    </row>
    <row r="9">
      <c r="A9" s="291">
        <v>46295.0</v>
      </c>
      <c r="B9" s="1">
        <f t="shared" si="1"/>
        <v>46295</v>
      </c>
      <c r="C9" s="281" t="s">
        <v>841</v>
      </c>
      <c r="D9" s="281" t="s">
        <v>1673</v>
      </c>
      <c r="E9" s="281">
        <v>1.0</v>
      </c>
      <c r="F9" s="281">
        <v>13.0</v>
      </c>
      <c r="G9" s="281">
        <f t="shared" si="2"/>
        <v>16</v>
      </c>
      <c r="H9" s="1">
        <f t="shared" si="3"/>
        <v>0.07692307692</v>
      </c>
      <c r="I9" s="1">
        <f t="shared" si="4"/>
        <v>0.95</v>
      </c>
      <c r="J9" s="1">
        <f t="shared" si="5"/>
        <v>1</v>
      </c>
      <c r="K9" s="1">
        <f t="shared" si="6"/>
        <v>12.35</v>
      </c>
      <c r="L9" s="281"/>
      <c r="M9" s="281"/>
      <c r="N9" s="1">
        <f>IF(B9="",0,IF(AND(COUNTIF($B$8:B9,B9)=1,COUNTIF('Picking - Manuel'!$B$8:$B$175,B9)=0),1,0))</f>
        <v>0</v>
      </c>
      <c r="O9" s="196">
        <v>0.011400462962962963</v>
      </c>
    </row>
    <row r="10">
      <c r="A10" s="291"/>
      <c r="B10" s="1" t="str">
        <f t="shared" si="1"/>
        <v/>
      </c>
      <c r="C10" s="281" t="s">
        <v>841</v>
      </c>
      <c r="D10" s="281"/>
      <c r="E10" s="281"/>
      <c r="F10" s="281"/>
      <c r="G10" s="281">
        <f t="shared" si="2"/>
        <v>0</v>
      </c>
      <c r="H10" s="1" t="str">
        <f t="shared" si="3"/>
        <v/>
      </c>
      <c r="I10" s="1" t="str">
        <f t="shared" si="4"/>
        <v/>
      </c>
      <c r="J10" s="1">
        <f t="shared" si="5"/>
        <v>1</v>
      </c>
      <c r="K10" s="1">
        <f t="shared" si="6"/>
        <v>0</v>
      </c>
      <c r="L10" s="281"/>
      <c r="M10" s="281"/>
      <c r="N10" s="1">
        <f>IF(B10="",0,IF(AND(COUNTIF($B$8:B10,B10)=1,COUNTIF('Picking - Manuel'!$B$8:$B$175,B10)=0),1,0))</f>
        <v>0</v>
      </c>
      <c r="O10" s="196"/>
    </row>
    <row r="11">
      <c r="A11" s="291"/>
      <c r="B11" s="1" t="str">
        <f t="shared" si="1"/>
        <v/>
      </c>
      <c r="C11" s="281" t="s">
        <v>841</v>
      </c>
      <c r="D11" s="281"/>
      <c r="E11" s="281"/>
      <c r="F11" s="281"/>
      <c r="G11" s="281">
        <f t="shared" si="2"/>
        <v>0</v>
      </c>
      <c r="H11" s="1" t="str">
        <f t="shared" si="3"/>
        <v/>
      </c>
      <c r="I11" s="1" t="str">
        <f t="shared" si="4"/>
        <v/>
      </c>
      <c r="J11" s="1">
        <f t="shared" si="5"/>
        <v>1</v>
      </c>
      <c r="K11" s="1">
        <f t="shared" si="6"/>
        <v>0</v>
      </c>
      <c r="L11" s="281"/>
      <c r="M11" s="281"/>
      <c r="N11" s="1">
        <f>IF(B11="",0,IF(AND(COUNTIF($B$8:B11,B11)=1,COUNTIF('Picking - Manuel'!$B$8:$B$175,B11)=0),1,0))</f>
        <v>0</v>
      </c>
      <c r="O11" s="196"/>
    </row>
    <row r="12">
      <c r="A12" s="291"/>
      <c r="B12" s="1" t="str">
        <f t="shared" si="1"/>
        <v/>
      </c>
      <c r="C12" s="281" t="s">
        <v>841</v>
      </c>
      <c r="D12" s="281"/>
      <c r="E12" s="281"/>
      <c r="F12" s="281"/>
      <c r="G12" s="281">
        <f t="shared" si="2"/>
        <v>0</v>
      </c>
      <c r="H12" s="1" t="str">
        <f t="shared" si="3"/>
        <v/>
      </c>
      <c r="I12" s="1" t="str">
        <f t="shared" si="4"/>
        <v/>
      </c>
      <c r="J12" s="1">
        <f t="shared" si="5"/>
        <v>1</v>
      </c>
      <c r="K12" s="1">
        <f t="shared" si="6"/>
        <v>0</v>
      </c>
      <c r="L12" s="281"/>
      <c r="M12" s="281"/>
      <c r="N12" s="1">
        <f>IF(B12="",0,IF(AND(COUNTIF($B$8:B12,B12)=1,COUNTIF('Picking - Manuel'!$B$8:$B$175,B12)=0),1,0))</f>
        <v>0</v>
      </c>
      <c r="O12" s="196"/>
    </row>
    <row r="13">
      <c r="A13" s="291"/>
      <c r="B13" s="1" t="str">
        <f t="shared" si="1"/>
        <v/>
      </c>
      <c r="C13" s="281" t="s">
        <v>841</v>
      </c>
      <c r="D13" s="281"/>
      <c r="E13" s="281"/>
      <c r="F13" s="281"/>
      <c r="G13" s="281">
        <f t="shared" si="2"/>
        <v>0</v>
      </c>
      <c r="H13" s="1" t="str">
        <f t="shared" si="3"/>
        <v/>
      </c>
      <c r="I13" s="1" t="str">
        <f t="shared" si="4"/>
        <v/>
      </c>
      <c r="J13" s="1">
        <f t="shared" si="5"/>
        <v>1</v>
      </c>
      <c r="K13" s="1">
        <f t="shared" si="6"/>
        <v>0</v>
      </c>
      <c r="L13" s="281"/>
      <c r="M13" s="281"/>
      <c r="N13" s="1">
        <f>IF(B13="",0,IF(AND(COUNTIF($B$8:B13,B13)=1,COUNTIF('Picking - Manuel'!$B$8:$B$175,B13)=0),1,0))</f>
        <v>0</v>
      </c>
      <c r="O13" s="196"/>
    </row>
    <row r="14">
      <c r="A14" s="291"/>
      <c r="B14" s="1" t="str">
        <f t="shared" si="1"/>
        <v/>
      </c>
      <c r="C14" s="281" t="s">
        <v>841</v>
      </c>
      <c r="D14" s="281"/>
      <c r="E14" s="281"/>
      <c r="F14" s="281"/>
      <c r="G14" s="281">
        <f t="shared" si="2"/>
        <v>0</v>
      </c>
      <c r="H14" s="1" t="str">
        <f t="shared" si="3"/>
        <v/>
      </c>
      <c r="I14" s="1" t="str">
        <f t="shared" si="4"/>
        <v/>
      </c>
      <c r="J14" s="1">
        <f t="shared" si="5"/>
        <v>1</v>
      </c>
      <c r="K14" s="1">
        <f t="shared" si="6"/>
        <v>0</v>
      </c>
      <c r="L14" s="281"/>
      <c r="M14" s="281"/>
      <c r="N14" s="1">
        <f>IF(B14="",0,IF(AND(COUNTIF($B$8:B14,B14)=1,COUNTIF('Picking - Manuel'!$B$8:$B$175,B14)=0),1,0))</f>
        <v>0</v>
      </c>
      <c r="O14" s="196"/>
    </row>
    <row r="15">
      <c r="A15" s="291"/>
      <c r="B15" s="1" t="str">
        <f t="shared" si="1"/>
        <v/>
      </c>
      <c r="C15" s="281" t="s">
        <v>841</v>
      </c>
      <c r="D15" s="281"/>
      <c r="E15" s="281"/>
      <c r="F15" s="281"/>
      <c r="G15" s="281">
        <f t="shared" si="2"/>
        <v>0</v>
      </c>
      <c r="H15" s="1" t="str">
        <f t="shared" si="3"/>
        <v/>
      </c>
      <c r="I15" s="1" t="str">
        <f t="shared" si="4"/>
        <v/>
      </c>
      <c r="J15" s="1">
        <f t="shared" si="5"/>
        <v>1</v>
      </c>
      <c r="K15" s="1">
        <f t="shared" si="6"/>
        <v>0</v>
      </c>
      <c r="L15" s="281"/>
      <c r="M15" s="281"/>
      <c r="N15" s="1">
        <f>IF(B15="",0,IF(AND(COUNTIF($B$8:B15,B15)=1,COUNTIF('Picking - Manuel'!$B$8:$B$175,B15)=0),1,0))</f>
        <v>0</v>
      </c>
      <c r="O15" s="196"/>
    </row>
    <row r="16">
      <c r="A16" s="291"/>
      <c r="B16" s="1" t="str">
        <f t="shared" si="1"/>
        <v/>
      </c>
      <c r="C16" s="281" t="s">
        <v>841</v>
      </c>
      <c r="D16" s="281"/>
      <c r="E16" s="281"/>
      <c r="F16" s="281"/>
      <c r="G16" s="281">
        <f t="shared" si="2"/>
        <v>0</v>
      </c>
      <c r="H16" s="1" t="str">
        <f t="shared" si="3"/>
        <v/>
      </c>
      <c r="I16" s="1" t="str">
        <f t="shared" si="4"/>
        <v/>
      </c>
      <c r="J16" s="1">
        <f t="shared" si="5"/>
        <v>1</v>
      </c>
      <c r="K16" s="1">
        <f t="shared" si="6"/>
        <v>0</v>
      </c>
      <c r="L16" s="281"/>
      <c r="M16" s="281"/>
      <c r="N16" s="1">
        <f>IF(B16="",0,IF(AND(COUNTIF($B$8:B16,B16)=1,COUNTIF('Picking - Manuel'!$B$8:$B$175,B16)=0),1,0))</f>
        <v>0</v>
      </c>
      <c r="O16" s="196"/>
    </row>
    <row r="17">
      <c r="A17" s="291"/>
      <c r="B17" s="1" t="str">
        <f t="shared" si="1"/>
        <v/>
      </c>
      <c r="C17" s="281" t="s">
        <v>841</v>
      </c>
      <c r="D17" s="281"/>
      <c r="E17" s="281"/>
      <c r="F17" s="281"/>
      <c r="G17" s="281">
        <f t="shared" si="2"/>
        <v>0</v>
      </c>
      <c r="H17" s="1" t="str">
        <f t="shared" si="3"/>
        <v/>
      </c>
      <c r="I17" s="1" t="str">
        <f t="shared" si="4"/>
        <v/>
      </c>
      <c r="J17" s="1">
        <f t="shared" si="5"/>
        <v>1</v>
      </c>
      <c r="K17" s="1">
        <f t="shared" si="6"/>
        <v>0</v>
      </c>
      <c r="L17" s="281"/>
      <c r="M17" s="281"/>
      <c r="N17" s="1">
        <f>IF(B17="",0,IF(AND(COUNTIF($B$8:B17,B17)=1,COUNTIF('Picking - Manuel'!$B$8:$B$175,B17)=0),1,0))</f>
        <v>0</v>
      </c>
      <c r="O17" s="196"/>
    </row>
    <row r="18">
      <c r="A18" s="291"/>
      <c r="B18" s="1" t="str">
        <f t="shared" si="1"/>
        <v/>
      </c>
      <c r="C18" s="281" t="s">
        <v>841</v>
      </c>
      <c r="D18" s="281"/>
      <c r="E18" s="281"/>
      <c r="F18" s="281"/>
      <c r="G18" s="281">
        <f t="shared" si="2"/>
        <v>0</v>
      </c>
      <c r="H18" s="1" t="str">
        <f t="shared" si="3"/>
        <v/>
      </c>
      <c r="I18" s="1" t="str">
        <f t="shared" si="4"/>
        <v/>
      </c>
      <c r="J18" s="1">
        <f t="shared" si="5"/>
        <v>1</v>
      </c>
      <c r="K18" s="1">
        <f t="shared" si="6"/>
        <v>0</v>
      </c>
      <c r="L18" s="281"/>
      <c r="M18" s="281"/>
      <c r="N18" s="1">
        <f>IF(B18="",0,IF(AND(COUNTIF($B$8:B18,B18)=1,COUNTIF('Picking - Manuel'!$B$8:$B$175,B18)=0),1,0))</f>
        <v>0</v>
      </c>
      <c r="O18" s="196"/>
    </row>
    <row r="19">
      <c r="A19" s="291"/>
      <c r="B19" s="1" t="str">
        <f t="shared" si="1"/>
        <v/>
      </c>
      <c r="C19" s="281" t="s">
        <v>841</v>
      </c>
      <c r="D19" s="281"/>
      <c r="E19" s="281"/>
      <c r="F19" s="281"/>
      <c r="G19" s="281">
        <f t="shared" si="2"/>
        <v>0</v>
      </c>
      <c r="H19" s="1" t="str">
        <f t="shared" si="3"/>
        <v/>
      </c>
      <c r="I19" s="1" t="str">
        <f t="shared" si="4"/>
        <v/>
      </c>
      <c r="J19" s="1">
        <f t="shared" si="5"/>
        <v>1</v>
      </c>
      <c r="K19" s="1">
        <f t="shared" si="6"/>
        <v>0</v>
      </c>
      <c r="L19" s="281"/>
      <c r="M19" s="281"/>
      <c r="N19" s="1">
        <f>IF(B19="",0,IF(AND(COUNTIF($B$8:B19,B19)=1,COUNTIF('Picking - Manuel'!$B$8:$B$175,B19)=0),1,0))</f>
        <v>0</v>
      </c>
      <c r="O19" s="196"/>
    </row>
    <row r="20">
      <c r="A20" s="291"/>
      <c r="B20" s="1" t="str">
        <f t="shared" si="1"/>
        <v/>
      </c>
      <c r="C20" s="281" t="s">
        <v>841</v>
      </c>
      <c r="D20" s="281"/>
      <c r="E20" s="281"/>
      <c r="F20" s="281"/>
      <c r="G20" s="281">
        <f t="shared" si="2"/>
        <v>0</v>
      </c>
      <c r="H20" s="1" t="str">
        <f t="shared" si="3"/>
        <v/>
      </c>
      <c r="I20" s="1" t="str">
        <f t="shared" si="4"/>
        <v/>
      </c>
      <c r="J20" s="1">
        <f t="shared" si="5"/>
        <v>1</v>
      </c>
      <c r="K20" s="1">
        <f t="shared" si="6"/>
        <v>0</v>
      </c>
      <c r="L20" s="281"/>
      <c r="M20" s="281"/>
      <c r="N20" s="1">
        <f>IF(B20="",0,IF(AND(COUNTIF($B$8:B20,B20)=1,COUNTIF('Picking - Manuel'!$B$8:$B$175,B20)=0),1,0))</f>
        <v>0</v>
      </c>
      <c r="O20" s="196"/>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Manuel'!$B$8:$B$175,B21)=0),1,0))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Manuel'!$B$8:$B$175,B22)=0),1,0))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Manuel'!$B$8:$B$175,B23)=0),1,0))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Manuel'!$B$8:$B$175,B24)=0),1,0))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Manuel'!$B$8:$B$175,B25)=0),1,0))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Manuel'!$B$8:$B$175,B26)=0),1,0))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Manuel'!$B$8:$B$175,B27)=0),1,0))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Manuel'!$B$8:$B$175,B28)=0),1,0))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Manuel'!$B$8:$B$175,B29)=0),1,0))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Manuel'!$B$8:$B$175,B30)=0),1,0))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Manuel'!$B$8:$B$175,B31)=0),1,0))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Manuel'!$B$8:$B$175,B32)=0),1,0))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Manuel'!$B$8:$B$175,B33)=0),1,0))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Manuel'!$B$8:$B$175,B34)=0),1,0))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Manuel'!$B$8:$B$175,B35)=0),1,0))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Manuel'!$B$8:$B$175,B36)=0),1,0))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Manuel'!$B$8:$B$175,B37)=0),1,0))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Manuel'!$B$8:$B$175,B38)=0),1,0))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Manuel'!$B$8:$B$175,B39)=0),1,0))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Manuel'!$B$8:$B$175,B40)=0),1,0))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Manuel'!$B$8:$B$175,B41)=0),1,0))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Manuel'!$B$8:$B$175,B42)=0),1,0))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Manuel'!$B$8:$B$175,B43)=0),1,0))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Manuel'!$B$8:$B$175,B44)=0),1,0))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Manuel'!$B$8:$B$175,B45)=0),1,0))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Manuel'!$B$8:$B$175,B46)=0),1,0))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Manuel'!$B$8:$B$175,B47)=0),1,0))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Manuel'!$B$8:$B$175,B48)=0),1,0))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Manuel'!$B$8:$B$175,B49)=0),1,0))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Manuel'!$B$8:$B$175,B50)=0),1,0))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Manuel'!$B$8:$B$175,B51)=0),1,0))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Manuel'!$B$8:$B$175,B52)=0),1,0))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Manuel'!$B$8:$B$175,B53)=0),1,0))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Manuel'!$B$8:$B$175,B54)=0),1,0))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Manuel'!$B$8:$B$175,B55)=0),1,0))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Manuel'!$B$8:$B$175,B56)=0),1,0))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Manuel'!$B$8:$B$175,B57)=0),1,0))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Manuel'!$B$8:$B$175,B58)=0),1,0))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Manuel'!$B$8:$B$175,B59)=0),1,0))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Manuel'!$B$8:$B$175,B60)=0),1,0))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Manuel'!$B$8:$B$175,B61)=0),1,0))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Manuel'!$B$8:$B$175,B62)=0),1,0))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Manuel'!$B$8:$B$175,B63)=0),1,0))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Manuel'!$B$8:$B$175,B64)=0),1,0))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Manuel'!$B$8:$B$175,B65)=0),1,0))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Manuel'!$B$8:$B$175,B66)=0),1,0))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Manuel'!$B$8:$B$175,B67)=0),1,0))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Manuel'!$B$8:$B$175,B68)=0),1,0))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Manuel'!$B$8:$B$175,B69)=0),1,0))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Manuel'!$B$8:$B$175,B70)=0),1,0))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Manuel'!$B$8:$B$175,B71)=0),1,0))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Manuel'!$B$8:$B$175,B72)=0),1,0))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Manuel'!$B$8:$B$175,B73)=0),1,0))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Manuel'!$B$8:$B$175,B74)=0),1,0))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Manuel'!$B$8:$B$175,B75)=0),1,0))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Manuel'!$B$8:$B$175,B76)=0),1,0))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Manuel'!$B$8:$B$175,B77)=0),1,0))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Manuel'!$B$8:$B$175,B78)=0),1,0))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Manuel'!$B$8:$B$175,B79)=0),1,0))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Manuel'!$B$8:$B$175,B80)=0),1,0))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Manuel'!$B$8:$B$175,B81)=0),1,0))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Manuel'!$B$8:$B$175,B82)=0),1,0))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Manuel'!$B$8:$B$175,B83)=0),1,0))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Manuel'!$B$8:$B$175,B84)=0),1,0))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Manuel'!$B$8:$B$175,B85)=0),1,0))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Manuel'!$B$8:$B$175,B86)=0),1,0))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Manuel'!$B$8:$B$175,B87)=0),1,0))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Manuel'!$B$8:$B$175,B88)=0),1,0))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Manuel'!$B$8:$B$175,B89)=0),1,0))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Manuel'!$B$8:$B$175,B90)=0),1,0))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Manuel'!$B$8:$B$175,B91)=0),1,0))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Manuel'!$B$8:$B$175,B92)=0),1,0))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Manuel'!$B$8:$B$175,B93)=0),1,0))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Manuel'!$B$8:$B$175,B94)=0),1,0))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Manuel'!$B$8:$B$175,B95)=0),1,0))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Manuel'!$B$8:$B$175,B96)=0),1,0))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Manuel'!$B$8:$B$175,B97)=0),1,0))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Manuel'!$B$8:$B$175,B98)=0),1,0))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Manuel'!$B$8:$B$175,B99)=0),1,0))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Manuel'!$B$8:$B$175,B100)=0),1,0))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Manuel'!$B$8:$B$175,B101)=0),1,0))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Manuel'!$B$8:$B$175,B102)=0),1,0))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Manuel'!$B$8:$B$175,B103)=0),1,0))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Manuel'!$B$8:$B$175,B104)=0),1,0))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Manuel'!$B$8:$B$175,B105)=0),1,0))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Manuel'!$B$8:$B$175,B106)=0),1,0))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Manuel'!$B$8:$B$175,B107)=0),1,0))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Manuel'!$B$8:$B$175,B108)=0),1,0))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Manuel'!$B$8:$B$175,B109)=0),1,0))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Manuel'!$B$8:$B$175,B110)=0),1,0))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Manuel'!$B$8:$B$175,B111)=0),1,0))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Manuel'!$B$8:$B$175,B112)=0),1,0))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Manuel'!$B$8:$B$175,B113)=0),1,0))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Manuel'!$B$8:$B$175,B114)=0),1,0))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Manuel'!$B$8:$B$175,B115)=0),1,0))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Manuel'!$B$8:$B$175,B116)=0),1,0))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Manuel'!$B$8:$B$175,B117)=0),1,0))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Manuel'!$B$8:$B$175,B118)=0),1,0))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Manuel'!$B$8:$B$175,B119)=0),1,0))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Manuel'!$B$8:$B$175,B120)=0),1,0))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Manuel'!$B$8:$B$175,B121)=0),1,0))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Manuel'!$B$8:$B$175,B122)=0),1,0))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Manuel'!$B$8:$B$175,B123)=0),1,0))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Manuel'!$B$8:$B$175,B124)=0),1,0))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Manuel'!$B$8:$B$175,B125)=0),1,0))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Manuel'!$B$8:$B$175,B126)=0),1,0))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Manuel'!$B$8:$B$175,B127)=0),1,0))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Manuel'!$B$8:$B$175,B128)=0),1,0))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Manuel'!$B$8:$B$175,B129)=0),1,0))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Manuel'!$B$8:$B$175,B130)=0),1,0))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Manuel'!$B$8:$B$175,B131)=0),1,0))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Manuel'!$B$8:$B$175,B132)=0),1,0))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Manuel'!$B$8:$B$175,B133)=0),1,0))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Manuel'!$B$8:$B$175,B134)=0),1,0))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Manuel'!$B$8:$B$175,B135)=0),1,0))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Manuel'!$B$8:$B$175,B136)=0),1,0))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Manuel'!$B$8:$B$175,B137)=0),1,0))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Manuel'!$B$8:$B$175,B138)=0),1,0))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Manuel'!$B$8:$B$175,B139)=0),1,0))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Manuel'!$B$8:$B$175,B140)=0),1,0))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Manuel'!$B$8:$B$175,B141)=0),1,0))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Manuel'!$B$8:$B$175,B142)=0),1,0))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Manuel'!$B$8:$B$175,B143)=0),1,0))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Manuel'!$B$8:$B$175,B144)=0),1,0))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Manuel'!$B$8:$B$175,B145)=0),1,0))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Manuel'!$B$8:$B$175,B146)=0),1,0))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Manuel'!$B$8:$B$175,B147)=0),1,0))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Manuel'!$B$8:$B$175,B148)=0),1,0))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Manuel'!$B$8:$B$175,B149)=0),1,0))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Manuel'!$B$8:$B$175,B150)=0),1,0))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Manuel'!$B$8:$B$175,B151)=0),1,0))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Manuel'!$B$8:$B$175,B152)=0),1,0))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Manuel'!$B$8:$B$175,B153)=0),1,0))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Manuel'!$B$8:$B$175,B154)=0),1,0))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Manuel'!$B$8:$B$175,B155)=0),1,0))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Manuel'!$B$8:$B$175,B156)=0),1,0))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Manuel'!$B$8:$B$175,B157)=0),1,0))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Manuel'!$B$8:$B$175,B158)=0),1,0))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Manuel'!$B$8:$B$175,B159)=0),1,0))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Manuel'!$B$8:$B$175,B160)=0),1,0))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Manuel'!$B$8:$B$175,B161)=0),1,0))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Manuel'!$B$8:$B$175,B162)=0),1,0))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Manuel'!$B$8:$B$175,B163)=0),1,0))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Manuel'!$B$8:$B$175,B164)=0),1,0))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Manuel'!$B$8:$B$175,B165)=0),1,0))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Manuel'!$B$8:$B$175,B166)=0),1,0))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Manuel'!$B$8:$B$175,B167)=0),1,0))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Manuel'!$B$8:$B$175,B168)=0),1,0))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Manuel'!$B$8:$B$175,B169)=0),1,0))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Manuel'!$B$8:$B$175,B170)=0),1,0))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Manuel'!$B$8:$B$175,B171)=0),1,0))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Manuel'!$B$8:$B$175,B172)=0),1,0))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Manuel'!$B$8:$B$175,B173)=0),1,0))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Manuel'!$B$8:$B$175,B174)=0),1,0))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Manuel'!$B$8:$B$175,B175)=0),1,0))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Manuel'!$B$8:$B$175,B176)=0),1,0))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Manuel'!$B$8:$B$175,B177)=0),1,0))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7.0"/>
    <col customWidth="1" min="19" max="19" width="24.14"/>
    <col customWidth="1" min="20" max="20" width="5.0"/>
    <col customWidth="1" min="21" max="21" width="29.43"/>
    <col customWidth="1" min="22" max="26" width="8.43"/>
  </cols>
  <sheetData>
    <row r="1">
      <c r="A1" s="1" t="s">
        <v>603</v>
      </c>
      <c r="B1" s="1" t="s">
        <v>666</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SUMIFS(Q8:Q180,K8:K180,FALSE())</f>
        <v>8397.2922</v>
      </c>
      <c r="B5" s="1">
        <f>SUMIFS(N8:N180,K8:K180,FALSE())</f>
        <v>3882</v>
      </c>
      <c r="C5" s="1">
        <f>IF(B5=0,0,60*A5/B5)</f>
        <v>129.7881329</v>
      </c>
      <c r="D5" s="1">
        <f>SUM(C8:C180)</f>
        <v>6267</v>
      </c>
      <c r="E5" s="1">
        <f>SUM(R8:R180)</f>
        <v>20</v>
      </c>
      <c r="F5" s="1">
        <f>SUM(T8:T180)</f>
        <v>25</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80" si="1">IF(A8="","",INT(A8))</f>
        <v>46266</v>
      </c>
      <c r="C8" s="281">
        <f>207+189</f>
        <v>396</v>
      </c>
      <c r="D8" s="281">
        <v>80.0</v>
      </c>
      <c r="E8" s="1">
        <f t="shared" ref="E8:E180" si="2">IF(OR(C8="",N(D8)=0),"",C8/D8)</f>
        <v>4.95</v>
      </c>
      <c r="F8" s="281" t="s">
        <v>811</v>
      </c>
      <c r="G8" s="282">
        <v>0.30972222222222223</v>
      </c>
      <c r="H8" s="282">
        <v>0.4111111111111111</v>
      </c>
      <c r="I8" s="281"/>
      <c r="J8" s="292">
        <f t="shared" ref="J8:J180" si="3">IF(OR(NOT(ISNUMBER(G8)),NOT(ISNUMBER(H8))),"",ROUND((H8-G8)*1440,0)-N(I8))</f>
        <v>146</v>
      </c>
      <c r="K8" s="1" t="b">
        <f t="shared" ref="K8:K180" si="4">IF(C8="","",OR(C8&lt;30,N(D8)&lt;10))</f>
        <v>0</v>
      </c>
      <c r="L8" s="1">
        <f t="shared" ref="L8:L180" si="5">IF(C8="","",IF(K8,1,IF(E8&lt;=1.94,1.65,IF(E8&lt;=2.44,1.25,IF(E8&lt;=2.8,1.16,IF(E8&lt;=3.09,1.05,IF(E8&lt;=3.5,0.95,IF(E8&lt;=3.95,0.82,IF(E8&lt;=5.05,0.65,IF(E8&lt;=8,0.6,IF(E8&lt;=15,0.45,0.3)))))))))))</f>
        <v>0.65</v>
      </c>
      <c r="M8" s="1">
        <f t="shared" ref="M8:M180" si="6">IF(OR(F8="Reach",F8="OP",F8="Swing"),$R$1,1)</f>
        <v>1</v>
      </c>
      <c r="N8" s="292">
        <f t="shared" ref="N8:N180" si="7">IF(OR(A8="",N(J8)&lt;=0),0,IF(K8,MAX(J8,15),J8))</f>
        <v>146</v>
      </c>
      <c r="O8" s="1">
        <f t="shared" ref="O8:O180" si="8">IF(C8="",0,C8*L8*$M$1*M8)</f>
        <v>283.14</v>
      </c>
      <c r="P8" s="292">
        <f t="shared" ref="P8:P180" si="9">$P$1/60*N8</f>
        <v>730</v>
      </c>
      <c r="Q8" s="1">
        <f t="shared" ref="Q8:Q180" si="10">MIN(O8,P8)</f>
        <v>283.14</v>
      </c>
      <c r="R8" s="281"/>
      <c r="S8" s="281"/>
      <c r="T8" s="1">
        <f t="shared" ref="T8:T180" si="11">IF(B8="",0,IF(COUNTIF($B$8:B8,B8)=1,1,0))</f>
        <v>1</v>
      </c>
    </row>
    <row r="9">
      <c r="A9" s="280">
        <v>46267.0</v>
      </c>
      <c r="B9" s="1">
        <f t="shared" si="1"/>
        <v>46267</v>
      </c>
      <c r="C9" s="281">
        <f>32+2+2+1+1+2+3+9+1</f>
        <v>53</v>
      </c>
      <c r="D9" s="281">
        <v>9.0</v>
      </c>
      <c r="E9" s="1">
        <f t="shared" si="2"/>
        <v>5.888888889</v>
      </c>
      <c r="F9" s="281" t="s">
        <v>811</v>
      </c>
      <c r="G9" s="282">
        <v>0.30416666666666664</v>
      </c>
      <c r="H9" s="282">
        <v>0.3194444444444444</v>
      </c>
      <c r="I9" s="281"/>
      <c r="J9" s="292">
        <f t="shared" si="3"/>
        <v>22</v>
      </c>
      <c r="K9" s="1" t="b">
        <f t="shared" si="4"/>
        <v>1</v>
      </c>
      <c r="L9" s="1">
        <f t="shared" si="5"/>
        <v>1</v>
      </c>
      <c r="M9" s="1">
        <f t="shared" si="6"/>
        <v>1</v>
      </c>
      <c r="N9" s="292">
        <f t="shared" si="7"/>
        <v>22</v>
      </c>
      <c r="O9" s="1">
        <f t="shared" si="8"/>
        <v>58.3</v>
      </c>
      <c r="P9" s="292">
        <f t="shared" si="9"/>
        <v>110</v>
      </c>
      <c r="Q9" s="1">
        <f t="shared" si="10"/>
        <v>58.3</v>
      </c>
      <c r="R9" s="281"/>
      <c r="S9" s="281"/>
      <c r="T9" s="1">
        <f t="shared" si="11"/>
        <v>1</v>
      </c>
    </row>
    <row r="10">
      <c r="A10" s="303">
        <v>46268.0</v>
      </c>
      <c r="B10" s="1">
        <f t="shared" si="1"/>
        <v>46268</v>
      </c>
      <c r="C10" s="281">
        <f>108+95+2</f>
        <v>205</v>
      </c>
      <c r="D10" s="281">
        <v>77.0</v>
      </c>
      <c r="E10" s="1">
        <f t="shared" si="2"/>
        <v>2.662337662</v>
      </c>
      <c r="F10" s="281" t="s">
        <v>1238</v>
      </c>
      <c r="G10" s="282">
        <v>0.3090277777777778</v>
      </c>
      <c r="H10" s="282">
        <v>0.41041666666666665</v>
      </c>
      <c r="I10" s="281"/>
      <c r="J10" s="292">
        <f t="shared" si="3"/>
        <v>146</v>
      </c>
      <c r="K10" s="1" t="b">
        <f t="shared" si="4"/>
        <v>0</v>
      </c>
      <c r="L10" s="1">
        <f t="shared" si="5"/>
        <v>1.16</v>
      </c>
      <c r="M10" s="1">
        <f t="shared" si="6"/>
        <v>1.2</v>
      </c>
      <c r="N10" s="292">
        <f t="shared" si="7"/>
        <v>146</v>
      </c>
      <c r="O10" s="1">
        <f t="shared" si="8"/>
        <v>313.896</v>
      </c>
      <c r="P10" s="292">
        <f t="shared" si="9"/>
        <v>730</v>
      </c>
      <c r="Q10" s="1">
        <f t="shared" si="10"/>
        <v>313.896</v>
      </c>
      <c r="R10" s="281"/>
      <c r="S10" s="281"/>
      <c r="T10" s="1">
        <f t="shared" si="11"/>
        <v>1</v>
      </c>
    </row>
    <row r="11">
      <c r="A11" s="303">
        <v>46268.0</v>
      </c>
      <c r="B11" s="1">
        <f t="shared" si="1"/>
        <v>46268</v>
      </c>
      <c r="C11" s="281">
        <f>62+35</f>
        <v>97</v>
      </c>
      <c r="D11" s="281">
        <v>55.0</v>
      </c>
      <c r="E11" s="1">
        <f t="shared" si="2"/>
        <v>1.763636364</v>
      </c>
      <c r="F11" s="281" t="s">
        <v>1238</v>
      </c>
      <c r="G11" s="282">
        <v>0.4131944444444444</v>
      </c>
      <c r="H11" s="282">
        <v>0.45902777777777776</v>
      </c>
      <c r="I11" s="281"/>
      <c r="J11" s="292">
        <f t="shared" si="3"/>
        <v>66</v>
      </c>
      <c r="K11" s="1" t="b">
        <f t="shared" si="4"/>
        <v>0</v>
      </c>
      <c r="L11" s="1">
        <f t="shared" si="5"/>
        <v>1.65</v>
      </c>
      <c r="M11" s="1">
        <f t="shared" si="6"/>
        <v>1.2</v>
      </c>
      <c r="N11" s="292">
        <f t="shared" si="7"/>
        <v>66</v>
      </c>
      <c r="O11" s="1">
        <f t="shared" si="8"/>
        <v>211.266</v>
      </c>
      <c r="P11" s="292">
        <f t="shared" si="9"/>
        <v>330</v>
      </c>
      <c r="Q11" s="1">
        <f t="shared" si="10"/>
        <v>211.266</v>
      </c>
      <c r="R11" s="281"/>
      <c r="S11" s="281"/>
      <c r="T11" s="1">
        <f t="shared" si="11"/>
        <v>0</v>
      </c>
      <c r="U11" s="16" t="s">
        <v>1217</v>
      </c>
    </row>
    <row r="12">
      <c r="A12" s="291">
        <v>46269.0</v>
      </c>
      <c r="B12" s="1">
        <f t="shared" si="1"/>
        <v>46269</v>
      </c>
      <c r="C12" s="281">
        <v>74.0</v>
      </c>
      <c r="D12" s="281">
        <v>45.0</v>
      </c>
      <c r="E12" s="1">
        <f t="shared" si="2"/>
        <v>1.644444444</v>
      </c>
      <c r="F12" s="281" t="s">
        <v>1238</v>
      </c>
      <c r="G12" s="299">
        <v>0.31475694444444446</v>
      </c>
      <c r="H12" s="299">
        <v>0.3785648148148148</v>
      </c>
      <c r="I12" s="281"/>
      <c r="J12" s="300">
        <f t="shared" si="3"/>
        <v>92</v>
      </c>
      <c r="K12" s="1" t="b">
        <f t="shared" si="4"/>
        <v>0</v>
      </c>
      <c r="L12" s="1">
        <f t="shared" si="5"/>
        <v>1.65</v>
      </c>
      <c r="M12" s="1">
        <f t="shared" si="6"/>
        <v>1.2</v>
      </c>
      <c r="N12" s="300">
        <f t="shared" si="7"/>
        <v>92</v>
      </c>
      <c r="O12" s="1">
        <f t="shared" si="8"/>
        <v>161.172</v>
      </c>
      <c r="P12" s="300">
        <f t="shared" si="9"/>
        <v>460</v>
      </c>
      <c r="Q12" s="1">
        <f t="shared" si="10"/>
        <v>161.172</v>
      </c>
      <c r="R12" s="281"/>
      <c r="S12" s="281"/>
      <c r="T12" s="1">
        <f t="shared" si="11"/>
        <v>1</v>
      </c>
      <c r="V12" s="1" t="s">
        <v>1905</v>
      </c>
      <c r="X12" s="1" t="s">
        <v>2826</v>
      </c>
    </row>
    <row r="13">
      <c r="A13" s="291">
        <v>46269.0</v>
      </c>
      <c r="B13" s="1">
        <f t="shared" si="1"/>
        <v>46269</v>
      </c>
      <c r="C13" s="281">
        <v>121.0</v>
      </c>
      <c r="D13" s="281">
        <v>59.0</v>
      </c>
      <c r="E13" s="1">
        <f t="shared" si="2"/>
        <v>2.050847458</v>
      </c>
      <c r="F13" s="281" t="s">
        <v>1238</v>
      </c>
      <c r="G13" s="299">
        <v>0.3795601851851852</v>
      </c>
      <c r="H13" s="299">
        <v>0.4466550925925926</v>
      </c>
      <c r="I13" s="281"/>
      <c r="J13" s="300">
        <f t="shared" si="3"/>
        <v>97</v>
      </c>
      <c r="K13" s="1" t="b">
        <f t="shared" si="4"/>
        <v>0</v>
      </c>
      <c r="L13" s="1">
        <f t="shared" si="5"/>
        <v>1.25</v>
      </c>
      <c r="M13" s="1">
        <f t="shared" si="6"/>
        <v>1.2</v>
      </c>
      <c r="N13" s="300">
        <f t="shared" si="7"/>
        <v>97</v>
      </c>
      <c r="O13" s="1">
        <f t="shared" si="8"/>
        <v>199.65</v>
      </c>
      <c r="P13" s="300">
        <f t="shared" si="9"/>
        <v>485</v>
      </c>
      <c r="Q13" s="1">
        <f t="shared" si="10"/>
        <v>199.65</v>
      </c>
      <c r="R13" s="281"/>
      <c r="S13" s="281"/>
      <c r="T13" s="1">
        <f t="shared" si="11"/>
        <v>0</v>
      </c>
      <c r="V13" s="1" t="s">
        <v>1077</v>
      </c>
      <c r="X13" s="1" t="s">
        <v>2827</v>
      </c>
    </row>
    <row r="14">
      <c r="A14" s="291">
        <v>46271.0</v>
      </c>
      <c r="B14" s="1">
        <f t="shared" si="1"/>
        <v>46271</v>
      </c>
      <c r="C14" s="281">
        <v>92.0</v>
      </c>
      <c r="D14" s="281">
        <v>33.0</v>
      </c>
      <c r="E14" s="1">
        <f t="shared" si="2"/>
        <v>2.787878788</v>
      </c>
      <c r="F14" s="281" t="s">
        <v>1238</v>
      </c>
      <c r="G14" s="299">
        <v>0.3059722222222222</v>
      </c>
      <c r="H14" s="299">
        <v>0.35616898148148146</v>
      </c>
      <c r="I14" s="281"/>
      <c r="J14" s="300">
        <f t="shared" si="3"/>
        <v>72</v>
      </c>
      <c r="K14" s="1" t="b">
        <f t="shared" si="4"/>
        <v>0</v>
      </c>
      <c r="L14" s="1">
        <f t="shared" si="5"/>
        <v>1.16</v>
      </c>
      <c r="M14" s="1">
        <f t="shared" si="6"/>
        <v>1.2</v>
      </c>
      <c r="N14" s="300">
        <f t="shared" si="7"/>
        <v>72</v>
      </c>
      <c r="O14" s="1">
        <f t="shared" si="8"/>
        <v>140.8704</v>
      </c>
      <c r="P14" s="300">
        <f t="shared" si="9"/>
        <v>360</v>
      </c>
      <c r="Q14" s="1">
        <f t="shared" si="10"/>
        <v>140.8704</v>
      </c>
      <c r="R14" s="281">
        <v>2.0</v>
      </c>
      <c r="S14" s="281" t="s">
        <v>2829</v>
      </c>
      <c r="T14" s="1">
        <f t="shared" si="11"/>
        <v>1</v>
      </c>
      <c r="V14" s="1" t="s">
        <v>1985</v>
      </c>
      <c r="X14" s="1" t="s">
        <v>2830</v>
      </c>
    </row>
    <row r="15">
      <c r="A15" s="291">
        <v>46271.0</v>
      </c>
      <c r="B15" s="1">
        <f t="shared" si="1"/>
        <v>46271</v>
      </c>
      <c r="C15" s="281">
        <v>166.0</v>
      </c>
      <c r="D15" s="281">
        <v>75.0</v>
      </c>
      <c r="E15" s="1">
        <f t="shared" si="2"/>
        <v>2.213333333</v>
      </c>
      <c r="F15" s="281" t="s">
        <v>1238</v>
      </c>
      <c r="G15" s="299">
        <v>0.3576273148148148</v>
      </c>
      <c r="H15" s="299">
        <v>0.555775462962963</v>
      </c>
      <c r="I15" s="281">
        <v>79.0</v>
      </c>
      <c r="J15" s="300">
        <f t="shared" si="3"/>
        <v>206</v>
      </c>
      <c r="K15" s="1" t="b">
        <f t="shared" si="4"/>
        <v>0</v>
      </c>
      <c r="L15" s="1">
        <f t="shared" si="5"/>
        <v>1.25</v>
      </c>
      <c r="M15" s="1">
        <f t="shared" si="6"/>
        <v>1.2</v>
      </c>
      <c r="N15" s="300">
        <f t="shared" si="7"/>
        <v>206</v>
      </c>
      <c r="O15" s="1">
        <f t="shared" si="8"/>
        <v>273.9</v>
      </c>
      <c r="P15" s="300">
        <f t="shared" si="9"/>
        <v>1030</v>
      </c>
      <c r="Q15" s="1">
        <f t="shared" si="10"/>
        <v>273.9</v>
      </c>
      <c r="R15" s="281"/>
      <c r="S15" s="281"/>
      <c r="T15" s="1">
        <f t="shared" si="11"/>
        <v>0</v>
      </c>
      <c r="U15" s="68" t="s">
        <v>2831</v>
      </c>
      <c r="V15" s="1" t="s">
        <v>1987</v>
      </c>
      <c r="X15" s="1" t="s">
        <v>2832</v>
      </c>
    </row>
    <row r="16">
      <c r="A16" s="291">
        <v>46272.0</v>
      </c>
      <c r="B16" s="1">
        <f t="shared" si="1"/>
        <v>46272</v>
      </c>
      <c r="C16" s="281">
        <v>4.0</v>
      </c>
      <c r="D16" s="281">
        <v>3.0</v>
      </c>
      <c r="E16" s="1">
        <f t="shared" si="2"/>
        <v>1.333333333</v>
      </c>
      <c r="F16" s="281" t="s">
        <v>1238</v>
      </c>
      <c r="G16" s="299">
        <v>0.31061342592592595</v>
      </c>
      <c r="H16" s="299">
        <v>0.31798611111111114</v>
      </c>
      <c r="I16" s="281"/>
      <c r="J16" s="300">
        <f t="shared" si="3"/>
        <v>11</v>
      </c>
      <c r="K16" s="1" t="b">
        <f t="shared" si="4"/>
        <v>1</v>
      </c>
      <c r="L16" s="1">
        <f t="shared" si="5"/>
        <v>1</v>
      </c>
      <c r="M16" s="1">
        <f t="shared" si="6"/>
        <v>1.2</v>
      </c>
      <c r="N16" s="300">
        <f t="shared" si="7"/>
        <v>15</v>
      </c>
      <c r="O16" s="1">
        <f t="shared" si="8"/>
        <v>5.28</v>
      </c>
      <c r="P16" s="300">
        <f t="shared" si="9"/>
        <v>75</v>
      </c>
      <c r="Q16" s="1">
        <f t="shared" si="10"/>
        <v>5.28</v>
      </c>
      <c r="R16" s="281"/>
      <c r="S16" s="281"/>
      <c r="T16" s="1">
        <f t="shared" si="11"/>
        <v>1</v>
      </c>
      <c r="V16" s="1" t="s">
        <v>2833</v>
      </c>
      <c r="X16" s="1" t="s">
        <v>2834</v>
      </c>
    </row>
    <row r="17">
      <c r="A17" s="291">
        <v>46272.0</v>
      </c>
      <c r="B17" s="1">
        <f t="shared" si="1"/>
        <v>46272</v>
      </c>
      <c r="C17" s="281">
        <v>52.0</v>
      </c>
      <c r="D17" s="281">
        <v>26.0</v>
      </c>
      <c r="E17" s="1">
        <f t="shared" si="2"/>
        <v>2</v>
      </c>
      <c r="F17" s="281" t="s">
        <v>1238</v>
      </c>
      <c r="G17" s="299">
        <v>0.5096412037037037</v>
      </c>
      <c r="H17" s="299">
        <v>0.5387268518518519</v>
      </c>
      <c r="I17" s="281"/>
      <c r="J17" s="300">
        <f t="shared" si="3"/>
        <v>42</v>
      </c>
      <c r="K17" s="1" t="b">
        <f t="shared" si="4"/>
        <v>0</v>
      </c>
      <c r="L17" s="1">
        <f t="shared" si="5"/>
        <v>1.25</v>
      </c>
      <c r="M17" s="1">
        <f t="shared" si="6"/>
        <v>1.2</v>
      </c>
      <c r="N17" s="300">
        <f t="shared" si="7"/>
        <v>42</v>
      </c>
      <c r="O17" s="1">
        <f t="shared" si="8"/>
        <v>85.8</v>
      </c>
      <c r="P17" s="300">
        <f t="shared" si="9"/>
        <v>210</v>
      </c>
      <c r="Q17" s="1">
        <f t="shared" si="10"/>
        <v>85.8</v>
      </c>
      <c r="R17" s="281"/>
      <c r="S17" s="281"/>
      <c r="T17" s="1">
        <f t="shared" si="11"/>
        <v>0</v>
      </c>
      <c r="V17" s="1" t="s">
        <v>1088</v>
      </c>
      <c r="X17" s="1" t="s">
        <v>2835</v>
      </c>
    </row>
    <row r="18">
      <c r="A18" s="291">
        <v>46272.0</v>
      </c>
      <c r="B18" s="1">
        <f t="shared" si="1"/>
        <v>46272</v>
      </c>
      <c r="C18" s="281">
        <v>41.0</v>
      </c>
      <c r="D18" s="281">
        <v>27.0</v>
      </c>
      <c r="E18" s="1">
        <f t="shared" si="2"/>
        <v>1.518518519</v>
      </c>
      <c r="F18" s="281" t="s">
        <v>1238</v>
      </c>
      <c r="G18" s="299">
        <v>0.5967361111111111</v>
      </c>
      <c r="H18" s="299">
        <v>0.6242824074074074</v>
      </c>
      <c r="I18" s="281"/>
      <c r="J18" s="300">
        <f t="shared" si="3"/>
        <v>40</v>
      </c>
      <c r="K18" s="1" t="b">
        <f t="shared" si="4"/>
        <v>0</v>
      </c>
      <c r="L18" s="1">
        <f t="shared" si="5"/>
        <v>1.65</v>
      </c>
      <c r="M18" s="1">
        <f t="shared" si="6"/>
        <v>1.2</v>
      </c>
      <c r="N18" s="300">
        <f t="shared" si="7"/>
        <v>40</v>
      </c>
      <c r="O18" s="1">
        <f t="shared" si="8"/>
        <v>89.298</v>
      </c>
      <c r="P18" s="300">
        <f t="shared" si="9"/>
        <v>200</v>
      </c>
      <c r="Q18" s="1">
        <f t="shared" si="10"/>
        <v>89.298</v>
      </c>
      <c r="R18" s="281"/>
      <c r="S18" s="281"/>
      <c r="T18" s="1">
        <f t="shared" si="11"/>
        <v>0</v>
      </c>
      <c r="V18" s="1" t="s">
        <v>959</v>
      </c>
      <c r="X18" s="1" t="s">
        <v>2836</v>
      </c>
    </row>
    <row r="19">
      <c r="A19" s="291">
        <v>46273.0</v>
      </c>
      <c r="B19" s="1">
        <f t="shared" si="1"/>
        <v>46273</v>
      </c>
      <c r="C19" s="281">
        <v>172.0</v>
      </c>
      <c r="D19" s="281">
        <v>60.0</v>
      </c>
      <c r="E19" s="1">
        <f t="shared" si="2"/>
        <v>2.866666667</v>
      </c>
      <c r="F19" s="281" t="s">
        <v>811</v>
      </c>
      <c r="G19" s="299">
        <v>0.3057986111111111</v>
      </c>
      <c r="H19" s="299">
        <v>0.3631712962962963</v>
      </c>
      <c r="I19" s="281"/>
      <c r="J19" s="300">
        <f t="shared" si="3"/>
        <v>83</v>
      </c>
      <c r="K19" s="1" t="b">
        <f t="shared" si="4"/>
        <v>0</v>
      </c>
      <c r="L19" s="1">
        <f t="shared" si="5"/>
        <v>1.05</v>
      </c>
      <c r="M19" s="1">
        <f t="shared" si="6"/>
        <v>1</v>
      </c>
      <c r="N19" s="300">
        <f t="shared" si="7"/>
        <v>83</v>
      </c>
      <c r="O19" s="1">
        <f t="shared" si="8"/>
        <v>198.66</v>
      </c>
      <c r="P19" s="300">
        <f t="shared" si="9"/>
        <v>415</v>
      </c>
      <c r="Q19" s="1">
        <f t="shared" si="10"/>
        <v>198.66</v>
      </c>
      <c r="R19" s="281">
        <v>1.0</v>
      </c>
      <c r="S19" s="281" t="s">
        <v>2837</v>
      </c>
      <c r="T19" s="1">
        <f t="shared" si="11"/>
        <v>1</v>
      </c>
      <c r="V19" s="1" t="s">
        <v>1233</v>
      </c>
      <c r="X19" s="1" t="s">
        <v>2838</v>
      </c>
    </row>
    <row r="20">
      <c r="A20" s="291">
        <v>46273.0</v>
      </c>
      <c r="B20" s="1">
        <f t="shared" si="1"/>
        <v>46273</v>
      </c>
      <c r="C20" s="281">
        <v>197.0</v>
      </c>
      <c r="D20" s="281">
        <v>80.0</v>
      </c>
      <c r="E20" s="1">
        <f t="shared" si="2"/>
        <v>2.4625</v>
      </c>
      <c r="F20" s="281" t="s">
        <v>811</v>
      </c>
      <c r="G20" s="299">
        <v>0.36961805555555555</v>
      </c>
      <c r="H20" s="299">
        <v>0.4347800925925926</v>
      </c>
      <c r="I20" s="281"/>
      <c r="J20" s="300">
        <f t="shared" si="3"/>
        <v>94</v>
      </c>
      <c r="K20" s="1" t="b">
        <f t="shared" si="4"/>
        <v>0</v>
      </c>
      <c r="L20" s="1">
        <f t="shared" si="5"/>
        <v>1.16</v>
      </c>
      <c r="M20" s="1">
        <f t="shared" si="6"/>
        <v>1</v>
      </c>
      <c r="N20" s="300">
        <f t="shared" si="7"/>
        <v>94</v>
      </c>
      <c r="O20" s="1">
        <f t="shared" si="8"/>
        <v>251.372</v>
      </c>
      <c r="P20" s="300">
        <f t="shared" si="9"/>
        <v>470</v>
      </c>
      <c r="Q20" s="1">
        <f t="shared" si="10"/>
        <v>251.372</v>
      </c>
      <c r="R20" s="281"/>
      <c r="S20" s="281"/>
      <c r="T20" s="1">
        <f t="shared" si="11"/>
        <v>0</v>
      </c>
      <c r="V20" s="1" t="s">
        <v>825</v>
      </c>
      <c r="X20" s="1" t="s">
        <v>2839</v>
      </c>
    </row>
    <row r="21" ht="15.75" customHeight="1">
      <c r="A21" s="291">
        <v>46274.0</v>
      </c>
      <c r="B21" s="1">
        <f t="shared" si="1"/>
        <v>46274</v>
      </c>
      <c r="C21" s="281">
        <v>152.0</v>
      </c>
      <c r="D21" s="281">
        <v>48.0</v>
      </c>
      <c r="E21" s="1">
        <f t="shared" si="2"/>
        <v>3.166666667</v>
      </c>
      <c r="F21" s="281" t="s">
        <v>811</v>
      </c>
      <c r="G21" s="299">
        <v>0.309375</v>
      </c>
      <c r="H21" s="299">
        <v>0.36052083333333335</v>
      </c>
      <c r="I21" s="281"/>
      <c r="J21" s="300">
        <f t="shared" si="3"/>
        <v>74</v>
      </c>
      <c r="K21" s="1" t="b">
        <f t="shared" si="4"/>
        <v>0</v>
      </c>
      <c r="L21" s="1">
        <f t="shared" si="5"/>
        <v>0.95</v>
      </c>
      <c r="M21" s="1">
        <f t="shared" si="6"/>
        <v>1</v>
      </c>
      <c r="N21" s="300">
        <f t="shared" si="7"/>
        <v>74</v>
      </c>
      <c r="O21" s="1">
        <f t="shared" si="8"/>
        <v>158.84</v>
      </c>
      <c r="P21" s="300">
        <f t="shared" si="9"/>
        <v>370</v>
      </c>
      <c r="Q21" s="1">
        <f t="shared" si="10"/>
        <v>158.84</v>
      </c>
      <c r="R21" s="281">
        <v>1.0</v>
      </c>
      <c r="S21" s="281" t="s">
        <v>2840</v>
      </c>
      <c r="T21" s="1">
        <f t="shared" si="11"/>
        <v>1</v>
      </c>
      <c r="V21" s="1" t="s">
        <v>1793</v>
      </c>
      <c r="X21" s="1" t="s">
        <v>2841</v>
      </c>
    </row>
    <row r="22" ht="15.75" customHeight="1">
      <c r="A22" s="291">
        <v>46274.0</v>
      </c>
      <c r="B22" s="1">
        <f t="shared" si="1"/>
        <v>46274</v>
      </c>
      <c r="C22" s="281">
        <v>200.0</v>
      </c>
      <c r="D22" s="281">
        <v>80.0</v>
      </c>
      <c r="E22" s="1">
        <f t="shared" si="2"/>
        <v>2.5</v>
      </c>
      <c r="F22" s="281" t="s">
        <v>811</v>
      </c>
      <c r="G22" s="299">
        <v>0.3609375</v>
      </c>
      <c r="H22" s="299">
        <v>0.4273958333333333</v>
      </c>
      <c r="I22" s="281"/>
      <c r="J22" s="300">
        <f t="shared" si="3"/>
        <v>96</v>
      </c>
      <c r="K22" s="1" t="b">
        <f t="shared" si="4"/>
        <v>0</v>
      </c>
      <c r="L22" s="1">
        <f t="shared" si="5"/>
        <v>1.16</v>
      </c>
      <c r="M22" s="1">
        <f t="shared" si="6"/>
        <v>1</v>
      </c>
      <c r="N22" s="300">
        <f t="shared" si="7"/>
        <v>96</v>
      </c>
      <c r="O22" s="1">
        <f t="shared" si="8"/>
        <v>255.2</v>
      </c>
      <c r="P22" s="300">
        <f t="shared" si="9"/>
        <v>480</v>
      </c>
      <c r="Q22" s="1">
        <f t="shared" si="10"/>
        <v>255.2</v>
      </c>
      <c r="R22" s="281"/>
      <c r="S22" s="281"/>
      <c r="T22" s="1">
        <f t="shared" si="11"/>
        <v>0</v>
      </c>
      <c r="V22" s="1" t="s">
        <v>969</v>
      </c>
      <c r="X22" s="1" t="s">
        <v>2843</v>
      </c>
    </row>
    <row r="23" ht="15.75" customHeight="1">
      <c r="A23" s="291">
        <v>46275.0</v>
      </c>
      <c r="B23" s="1">
        <f t="shared" si="1"/>
        <v>46275</v>
      </c>
      <c r="C23" s="281">
        <v>69.0</v>
      </c>
      <c r="D23" s="281">
        <v>32.0</v>
      </c>
      <c r="E23" s="1">
        <f t="shared" si="2"/>
        <v>2.15625</v>
      </c>
      <c r="F23" s="281" t="s">
        <v>1238</v>
      </c>
      <c r="G23" s="299">
        <v>0.31135416666666665</v>
      </c>
      <c r="H23" s="299">
        <v>0.35105324074074074</v>
      </c>
      <c r="I23" s="281"/>
      <c r="J23" s="300">
        <f t="shared" si="3"/>
        <v>57</v>
      </c>
      <c r="K23" s="1" t="b">
        <f t="shared" si="4"/>
        <v>0</v>
      </c>
      <c r="L23" s="1">
        <f t="shared" si="5"/>
        <v>1.25</v>
      </c>
      <c r="M23" s="1">
        <f t="shared" si="6"/>
        <v>1.2</v>
      </c>
      <c r="N23" s="300">
        <f t="shared" si="7"/>
        <v>57</v>
      </c>
      <c r="O23" s="1">
        <f t="shared" si="8"/>
        <v>113.85</v>
      </c>
      <c r="P23" s="300">
        <f t="shared" si="9"/>
        <v>285</v>
      </c>
      <c r="Q23" s="1">
        <f t="shared" si="10"/>
        <v>113.85</v>
      </c>
      <c r="R23" s="281">
        <v>3.0</v>
      </c>
      <c r="S23" s="281" t="s">
        <v>2844</v>
      </c>
      <c r="T23" s="1">
        <f t="shared" si="11"/>
        <v>1</v>
      </c>
      <c r="V23" s="1" t="s">
        <v>2000</v>
      </c>
      <c r="X23" s="1" t="s">
        <v>2845</v>
      </c>
    </row>
    <row r="24" ht="15.75" customHeight="1">
      <c r="A24" s="291">
        <v>46275.0</v>
      </c>
      <c r="B24" s="1">
        <f t="shared" si="1"/>
        <v>46275</v>
      </c>
      <c r="C24" s="281">
        <v>125.0</v>
      </c>
      <c r="D24" s="281">
        <v>59.0</v>
      </c>
      <c r="E24" s="1">
        <f t="shared" si="2"/>
        <v>2.118644068</v>
      </c>
      <c r="F24" s="281" t="s">
        <v>1238</v>
      </c>
      <c r="G24" s="299">
        <v>0.3582638888888889</v>
      </c>
      <c r="H24" s="299">
        <v>0.40423611111111113</v>
      </c>
      <c r="I24" s="281"/>
      <c r="J24" s="300">
        <f t="shared" si="3"/>
        <v>66</v>
      </c>
      <c r="K24" s="1" t="b">
        <f t="shared" si="4"/>
        <v>0</v>
      </c>
      <c r="L24" s="1">
        <f t="shared" si="5"/>
        <v>1.25</v>
      </c>
      <c r="M24" s="1">
        <f t="shared" si="6"/>
        <v>1.2</v>
      </c>
      <c r="N24" s="300">
        <f t="shared" si="7"/>
        <v>66</v>
      </c>
      <c r="O24" s="1">
        <f t="shared" si="8"/>
        <v>206.25</v>
      </c>
      <c r="P24" s="300">
        <f t="shared" si="9"/>
        <v>330</v>
      </c>
      <c r="Q24" s="1">
        <f t="shared" si="10"/>
        <v>206.25</v>
      </c>
      <c r="R24" s="281"/>
      <c r="S24" s="281"/>
      <c r="T24" s="1">
        <f t="shared" si="11"/>
        <v>0</v>
      </c>
      <c r="V24" s="1" t="s">
        <v>832</v>
      </c>
      <c r="X24" s="1" t="s">
        <v>2846</v>
      </c>
    </row>
    <row r="25" ht="15.75" customHeight="1">
      <c r="A25" s="291">
        <v>46276.0</v>
      </c>
      <c r="B25" s="1">
        <f t="shared" si="1"/>
        <v>46276</v>
      </c>
      <c r="C25" s="281">
        <v>206.0</v>
      </c>
      <c r="D25" s="281">
        <v>60.0</v>
      </c>
      <c r="E25" s="1">
        <f t="shared" si="2"/>
        <v>3.433333333</v>
      </c>
      <c r="F25" s="281" t="s">
        <v>811</v>
      </c>
      <c r="G25" s="299">
        <v>0.3023148148148148</v>
      </c>
      <c r="H25" s="299">
        <v>0.36519675925925926</v>
      </c>
      <c r="I25" s="281"/>
      <c r="J25" s="300">
        <f t="shared" si="3"/>
        <v>91</v>
      </c>
      <c r="K25" s="1" t="b">
        <f t="shared" si="4"/>
        <v>0</v>
      </c>
      <c r="L25" s="1">
        <f t="shared" si="5"/>
        <v>0.95</v>
      </c>
      <c r="M25" s="1">
        <f t="shared" si="6"/>
        <v>1</v>
      </c>
      <c r="N25" s="300">
        <f t="shared" si="7"/>
        <v>91</v>
      </c>
      <c r="O25" s="1">
        <f t="shared" si="8"/>
        <v>215.27</v>
      </c>
      <c r="P25" s="300">
        <f t="shared" si="9"/>
        <v>455</v>
      </c>
      <c r="Q25" s="1">
        <f t="shared" si="10"/>
        <v>215.27</v>
      </c>
      <c r="R25" s="281"/>
      <c r="S25" s="281"/>
      <c r="T25" s="1">
        <f t="shared" si="11"/>
        <v>1</v>
      </c>
      <c r="V25" s="1" t="s">
        <v>837</v>
      </c>
      <c r="X25" s="1" t="s">
        <v>2847</v>
      </c>
    </row>
    <row r="26" ht="15.75" customHeight="1">
      <c r="A26" s="291">
        <v>46276.0</v>
      </c>
      <c r="B26" s="1">
        <f t="shared" si="1"/>
        <v>46276</v>
      </c>
      <c r="C26" s="281">
        <v>161.0</v>
      </c>
      <c r="D26" s="281">
        <v>67.0</v>
      </c>
      <c r="E26" s="1">
        <f t="shared" si="2"/>
        <v>2.402985075</v>
      </c>
      <c r="F26" s="281" t="s">
        <v>811</v>
      </c>
      <c r="G26" s="299">
        <v>0.3652662037037037</v>
      </c>
      <c r="H26" s="299">
        <v>0.42953703703703705</v>
      </c>
      <c r="I26" s="281"/>
      <c r="J26" s="300">
        <f t="shared" si="3"/>
        <v>93</v>
      </c>
      <c r="K26" s="1" t="b">
        <f t="shared" si="4"/>
        <v>0</v>
      </c>
      <c r="L26" s="1">
        <f t="shared" si="5"/>
        <v>1.25</v>
      </c>
      <c r="M26" s="1">
        <f t="shared" si="6"/>
        <v>1</v>
      </c>
      <c r="N26" s="300">
        <f t="shared" si="7"/>
        <v>93</v>
      </c>
      <c r="O26" s="1">
        <f t="shared" si="8"/>
        <v>221.375</v>
      </c>
      <c r="P26" s="300">
        <f t="shared" si="9"/>
        <v>465</v>
      </c>
      <c r="Q26" s="1">
        <f t="shared" si="10"/>
        <v>221.375</v>
      </c>
      <c r="R26" s="281"/>
      <c r="S26" s="281"/>
      <c r="T26" s="1">
        <f t="shared" si="11"/>
        <v>0</v>
      </c>
      <c r="V26" s="1" t="s">
        <v>1262</v>
      </c>
      <c r="X26" s="1" t="s">
        <v>2849</v>
      </c>
    </row>
    <row r="27" ht="15.75" customHeight="1">
      <c r="A27" s="291">
        <v>46278.0</v>
      </c>
      <c r="B27" s="1">
        <f t="shared" si="1"/>
        <v>46278</v>
      </c>
      <c r="C27" s="281">
        <v>231.0</v>
      </c>
      <c r="D27" s="281">
        <v>113.0</v>
      </c>
      <c r="E27" s="1">
        <f t="shared" si="2"/>
        <v>2.044247788</v>
      </c>
      <c r="F27" s="281" t="s">
        <v>1238</v>
      </c>
      <c r="G27" s="299">
        <v>0.30258101851851854</v>
      </c>
      <c r="H27" s="299">
        <v>0.436099537037037</v>
      </c>
      <c r="I27" s="281"/>
      <c r="J27" s="300">
        <f t="shared" si="3"/>
        <v>192</v>
      </c>
      <c r="K27" s="1" t="b">
        <f t="shared" si="4"/>
        <v>0</v>
      </c>
      <c r="L27" s="1">
        <f t="shared" si="5"/>
        <v>1.25</v>
      </c>
      <c r="M27" s="1">
        <f t="shared" si="6"/>
        <v>1.2</v>
      </c>
      <c r="N27" s="300">
        <f t="shared" si="7"/>
        <v>192</v>
      </c>
      <c r="O27" s="1">
        <f t="shared" si="8"/>
        <v>381.15</v>
      </c>
      <c r="P27" s="300">
        <f t="shared" si="9"/>
        <v>960</v>
      </c>
      <c r="Q27" s="1">
        <f t="shared" si="10"/>
        <v>381.15</v>
      </c>
      <c r="R27" s="281">
        <v>1.0</v>
      </c>
      <c r="S27" s="281" t="s">
        <v>2850</v>
      </c>
      <c r="T27" s="1">
        <f t="shared" si="11"/>
        <v>1</v>
      </c>
      <c r="V27" s="1" t="s">
        <v>847</v>
      </c>
      <c r="X27" s="1" t="s">
        <v>2851</v>
      </c>
    </row>
    <row r="28" ht="15.75" customHeight="1">
      <c r="A28" s="291">
        <v>46279.0</v>
      </c>
      <c r="B28" s="1">
        <f t="shared" si="1"/>
        <v>46279</v>
      </c>
      <c r="C28" s="281">
        <v>261.0</v>
      </c>
      <c r="D28" s="281">
        <v>80.0</v>
      </c>
      <c r="E28" s="1">
        <f t="shared" si="2"/>
        <v>3.2625</v>
      </c>
      <c r="F28" s="281" t="s">
        <v>811</v>
      </c>
      <c r="G28" s="299">
        <v>0.3091203703703704</v>
      </c>
      <c r="H28" s="299">
        <v>0.4021412037037037</v>
      </c>
      <c r="I28" s="281"/>
      <c r="J28" s="300">
        <f t="shared" si="3"/>
        <v>134</v>
      </c>
      <c r="K28" s="1" t="b">
        <f t="shared" si="4"/>
        <v>0</v>
      </c>
      <c r="L28" s="1">
        <f t="shared" si="5"/>
        <v>0.95</v>
      </c>
      <c r="M28" s="1">
        <f t="shared" si="6"/>
        <v>1</v>
      </c>
      <c r="N28" s="300">
        <f t="shared" si="7"/>
        <v>134</v>
      </c>
      <c r="O28" s="1">
        <f t="shared" si="8"/>
        <v>272.745</v>
      </c>
      <c r="P28" s="300">
        <f t="shared" si="9"/>
        <v>670</v>
      </c>
      <c r="Q28" s="1">
        <f t="shared" si="10"/>
        <v>272.745</v>
      </c>
      <c r="R28" s="281"/>
      <c r="S28" s="281"/>
      <c r="T28" s="1">
        <f t="shared" si="11"/>
        <v>1</v>
      </c>
      <c r="V28" s="1" t="s">
        <v>851</v>
      </c>
      <c r="X28" s="1" t="s">
        <v>2853</v>
      </c>
    </row>
    <row r="29" ht="15.75" customHeight="1">
      <c r="A29" s="291">
        <v>46279.0</v>
      </c>
      <c r="B29" s="1">
        <f t="shared" si="1"/>
        <v>46279</v>
      </c>
      <c r="C29" s="281">
        <v>152.0</v>
      </c>
      <c r="D29" s="281">
        <v>60.0</v>
      </c>
      <c r="E29" s="1">
        <f t="shared" si="2"/>
        <v>2.533333333</v>
      </c>
      <c r="F29" s="281" t="s">
        <v>811</v>
      </c>
      <c r="G29" s="299">
        <v>0.40586805555555555</v>
      </c>
      <c r="H29" s="299">
        <v>0.46716435185185184</v>
      </c>
      <c r="I29" s="281"/>
      <c r="J29" s="300">
        <f t="shared" si="3"/>
        <v>88</v>
      </c>
      <c r="K29" s="1" t="b">
        <f t="shared" si="4"/>
        <v>0</v>
      </c>
      <c r="L29" s="1">
        <f t="shared" si="5"/>
        <v>1.16</v>
      </c>
      <c r="M29" s="1">
        <f t="shared" si="6"/>
        <v>1</v>
      </c>
      <c r="N29" s="300">
        <f t="shared" si="7"/>
        <v>88</v>
      </c>
      <c r="O29" s="1">
        <f t="shared" si="8"/>
        <v>193.952</v>
      </c>
      <c r="P29" s="300">
        <f t="shared" si="9"/>
        <v>440</v>
      </c>
      <c r="Q29" s="1">
        <f t="shared" si="10"/>
        <v>193.952</v>
      </c>
      <c r="R29" s="281"/>
      <c r="S29" s="281"/>
      <c r="T29" s="1">
        <f t="shared" si="11"/>
        <v>0</v>
      </c>
      <c r="V29" s="1" t="s">
        <v>854</v>
      </c>
      <c r="X29" s="1" t="s">
        <v>2856</v>
      </c>
    </row>
    <row r="30" ht="15.75" customHeight="1">
      <c r="A30" s="291">
        <v>46280.0</v>
      </c>
      <c r="B30" s="1">
        <f t="shared" si="1"/>
        <v>46280</v>
      </c>
      <c r="C30" s="281">
        <v>341.0</v>
      </c>
      <c r="D30" s="281">
        <v>52.0</v>
      </c>
      <c r="E30" s="1">
        <f t="shared" si="2"/>
        <v>6.557692308</v>
      </c>
      <c r="F30" s="281" t="s">
        <v>811</v>
      </c>
      <c r="G30" s="299">
        <v>0.3036111111111111</v>
      </c>
      <c r="H30" s="299">
        <v>0.39319444444444446</v>
      </c>
      <c r="I30" s="281"/>
      <c r="J30" s="300">
        <f t="shared" si="3"/>
        <v>129</v>
      </c>
      <c r="K30" s="1" t="b">
        <f t="shared" si="4"/>
        <v>0</v>
      </c>
      <c r="L30" s="1">
        <f t="shared" si="5"/>
        <v>0.6</v>
      </c>
      <c r="M30" s="1">
        <f t="shared" si="6"/>
        <v>1</v>
      </c>
      <c r="N30" s="300">
        <f t="shared" si="7"/>
        <v>129</v>
      </c>
      <c r="O30" s="1">
        <f t="shared" si="8"/>
        <v>225.06</v>
      </c>
      <c r="P30" s="300">
        <f t="shared" si="9"/>
        <v>645</v>
      </c>
      <c r="Q30" s="1">
        <f t="shared" si="10"/>
        <v>225.06</v>
      </c>
      <c r="R30" s="281">
        <v>2.0</v>
      </c>
      <c r="S30" s="281" t="s">
        <v>2858</v>
      </c>
      <c r="T30" s="1">
        <f t="shared" si="11"/>
        <v>1</v>
      </c>
      <c r="V30" s="1" t="s">
        <v>861</v>
      </c>
      <c r="X30" s="1" t="s">
        <v>2860</v>
      </c>
    </row>
    <row r="31" ht="15.75" customHeight="1">
      <c r="A31" s="291">
        <v>46280.0</v>
      </c>
      <c r="B31" s="1">
        <f t="shared" si="1"/>
        <v>46280</v>
      </c>
      <c r="C31" s="281">
        <v>134.0</v>
      </c>
      <c r="D31" s="281">
        <v>67.0</v>
      </c>
      <c r="E31" s="1">
        <f t="shared" si="2"/>
        <v>2</v>
      </c>
      <c r="F31" s="281" t="s">
        <v>811</v>
      </c>
      <c r="G31" s="299">
        <v>0.4038888888888889</v>
      </c>
      <c r="H31" s="299">
        <v>0.4703703703703704</v>
      </c>
      <c r="I31" s="281"/>
      <c r="J31" s="300">
        <f t="shared" si="3"/>
        <v>96</v>
      </c>
      <c r="K31" s="1" t="b">
        <f t="shared" si="4"/>
        <v>0</v>
      </c>
      <c r="L31" s="1">
        <f t="shared" si="5"/>
        <v>1.25</v>
      </c>
      <c r="M31" s="1">
        <f t="shared" si="6"/>
        <v>1</v>
      </c>
      <c r="N31" s="300">
        <f t="shared" si="7"/>
        <v>96</v>
      </c>
      <c r="O31" s="1">
        <f t="shared" si="8"/>
        <v>184.25</v>
      </c>
      <c r="P31" s="300">
        <f t="shared" si="9"/>
        <v>480</v>
      </c>
      <c r="Q31" s="1">
        <f t="shared" si="10"/>
        <v>184.25</v>
      </c>
      <c r="R31" s="281"/>
      <c r="S31" s="281"/>
      <c r="T31" s="1">
        <f t="shared" si="11"/>
        <v>0</v>
      </c>
      <c r="V31" s="1" t="s">
        <v>863</v>
      </c>
      <c r="X31" s="1" t="s">
        <v>2863</v>
      </c>
    </row>
    <row r="32" ht="15.75" customHeight="1">
      <c r="A32" s="291">
        <v>46281.0</v>
      </c>
      <c r="B32" s="1">
        <f t="shared" si="1"/>
        <v>46281</v>
      </c>
      <c r="C32" s="281">
        <v>283.0</v>
      </c>
      <c r="D32" s="281">
        <v>80.0</v>
      </c>
      <c r="E32" s="1">
        <f t="shared" si="2"/>
        <v>3.5375</v>
      </c>
      <c r="F32" s="281" t="s">
        <v>811</v>
      </c>
      <c r="G32" s="299">
        <v>0.3053356481481482</v>
      </c>
      <c r="H32" s="299">
        <v>0.4002662037037037</v>
      </c>
      <c r="I32" s="281"/>
      <c r="J32" s="300">
        <f t="shared" si="3"/>
        <v>137</v>
      </c>
      <c r="K32" s="1" t="b">
        <f t="shared" si="4"/>
        <v>0</v>
      </c>
      <c r="L32" s="1">
        <f t="shared" si="5"/>
        <v>0.82</v>
      </c>
      <c r="M32" s="1">
        <f t="shared" si="6"/>
        <v>1</v>
      </c>
      <c r="N32" s="300">
        <f t="shared" si="7"/>
        <v>137</v>
      </c>
      <c r="O32" s="1">
        <f t="shared" si="8"/>
        <v>255.266</v>
      </c>
      <c r="P32" s="300">
        <f t="shared" si="9"/>
        <v>685</v>
      </c>
      <c r="Q32" s="1">
        <f t="shared" si="10"/>
        <v>255.266</v>
      </c>
      <c r="R32" s="281"/>
      <c r="S32" s="281"/>
      <c r="T32" s="1">
        <f t="shared" si="11"/>
        <v>1</v>
      </c>
      <c r="V32" s="1" t="s">
        <v>1139</v>
      </c>
      <c r="X32" s="1" t="s">
        <v>2865</v>
      </c>
    </row>
    <row r="33" ht="15.75" customHeight="1">
      <c r="A33" s="291">
        <v>46281.0</v>
      </c>
      <c r="B33" s="1">
        <f t="shared" si="1"/>
        <v>46281</v>
      </c>
      <c r="C33" s="281">
        <v>89.0</v>
      </c>
      <c r="D33" s="281">
        <v>40.0</v>
      </c>
      <c r="E33" s="1">
        <f t="shared" si="2"/>
        <v>2.225</v>
      </c>
      <c r="F33" s="281" t="s">
        <v>811</v>
      </c>
      <c r="G33" s="299">
        <v>0.40032407407407405</v>
      </c>
      <c r="H33" s="299">
        <v>0.4340277777777778</v>
      </c>
      <c r="I33" s="281"/>
      <c r="J33" s="300">
        <f t="shared" si="3"/>
        <v>49</v>
      </c>
      <c r="K33" s="1" t="b">
        <f t="shared" si="4"/>
        <v>0</v>
      </c>
      <c r="L33" s="1">
        <f t="shared" si="5"/>
        <v>1.25</v>
      </c>
      <c r="M33" s="1">
        <f t="shared" si="6"/>
        <v>1</v>
      </c>
      <c r="N33" s="300">
        <f t="shared" si="7"/>
        <v>49</v>
      </c>
      <c r="O33" s="1">
        <f t="shared" si="8"/>
        <v>122.375</v>
      </c>
      <c r="P33" s="300">
        <f t="shared" si="9"/>
        <v>245</v>
      </c>
      <c r="Q33" s="1">
        <f t="shared" si="10"/>
        <v>122.375</v>
      </c>
      <c r="R33" s="281"/>
      <c r="S33" s="281"/>
      <c r="T33" s="1">
        <f t="shared" si="11"/>
        <v>0</v>
      </c>
      <c r="V33" s="1" t="s">
        <v>1142</v>
      </c>
      <c r="X33" s="1" t="s">
        <v>2867</v>
      </c>
    </row>
    <row r="34" ht="15.75" customHeight="1">
      <c r="A34" s="291">
        <v>46282.0</v>
      </c>
      <c r="B34" s="1">
        <f t="shared" si="1"/>
        <v>46282</v>
      </c>
      <c r="C34" s="281">
        <v>124.0</v>
      </c>
      <c r="D34" s="281">
        <v>48.0</v>
      </c>
      <c r="E34" s="1">
        <f t="shared" si="2"/>
        <v>2.583333333</v>
      </c>
      <c r="F34" s="281" t="s">
        <v>811</v>
      </c>
      <c r="G34" s="299">
        <v>0.3027314814814815</v>
      </c>
      <c r="H34" s="299">
        <v>0.3501273148148148</v>
      </c>
      <c r="I34" s="281"/>
      <c r="J34" s="300">
        <f t="shared" si="3"/>
        <v>68</v>
      </c>
      <c r="K34" s="1" t="b">
        <f t="shared" si="4"/>
        <v>0</v>
      </c>
      <c r="L34" s="1">
        <f t="shared" si="5"/>
        <v>1.16</v>
      </c>
      <c r="M34" s="1">
        <f t="shared" si="6"/>
        <v>1</v>
      </c>
      <c r="N34" s="300">
        <f t="shared" si="7"/>
        <v>68</v>
      </c>
      <c r="O34" s="1">
        <f t="shared" si="8"/>
        <v>158.224</v>
      </c>
      <c r="P34" s="300">
        <f t="shared" si="9"/>
        <v>340</v>
      </c>
      <c r="Q34" s="1">
        <f t="shared" si="10"/>
        <v>158.224</v>
      </c>
      <c r="R34" s="281">
        <v>1.0</v>
      </c>
      <c r="S34" s="281" t="s">
        <v>2871</v>
      </c>
      <c r="T34" s="1">
        <f t="shared" si="11"/>
        <v>1</v>
      </c>
      <c r="V34" s="1" t="s">
        <v>1013</v>
      </c>
      <c r="X34" s="1" t="s">
        <v>2872</v>
      </c>
    </row>
    <row r="35" ht="15.75" customHeight="1">
      <c r="A35" s="291">
        <v>46282.0</v>
      </c>
      <c r="B35" s="1">
        <f t="shared" si="1"/>
        <v>46282</v>
      </c>
      <c r="C35" s="281">
        <v>84.0</v>
      </c>
      <c r="D35" s="281">
        <v>38.0</v>
      </c>
      <c r="E35" s="1">
        <f t="shared" si="2"/>
        <v>2.210526316</v>
      </c>
      <c r="F35" s="281" t="s">
        <v>811</v>
      </c>
      <c r="G35" s="299">
        <v>0.35336805555555556</v>
      </c>
      <c r="H35" s="299">
        <v>0.3848726851851852</v>
      </c>
      <c r="I35" s="281"/>
      <c r="J35" s="300">
        <f t="shared" si="3"/>
        <v>45</v>
      </c>
      <c r="K35" s="1" t="b">
        <f t="shared" si="4"/>
        <v>0</v>
      </c>
      <c r="L35" s="1">
        <f t="shared" si="5"/>
        <v>1.25</v>
      </c>
      <c r="M35" s="1">
        <f t="shared" si="6"/>
        <v>1</v>
      </c>
      <c r="N35" s="300">
        <f t="shared" si="7"/>
        <v>45</v>
      </c>
      <c r="O35" s="1">
        <f t="shared" si="8"/>
        <v>115.5</v>
      </c>
      <c r="P35" s="300">
        <f t="shared" si="9"/>
        <v>225</v>
      </c>
      <c r="Q35" s="1">
        <f t="shared" si="10"/>
        <v>115.5</v>
      </c>
      <c r="R35" s="281"/>
      <c r="S35" s="281"/>
      <c r="T35" s="1">
        <f t="shared" si="11"/>
        <v>0</v>
      </c>
      <c r="V35" s="1" t="s">
        <v>1015</v>
      </c>
      <c r="X35" s="1" t="s">
        <v>2874</v>
      </c>
    </row>
    <row r="36" ht="15.75" customHeight="1">
      <c r="A36" s="291">
        <v>46282.0</v>
      </c>
      <c r="B36" s="1">
        <f t="shared" si="1"/>
        <v>46282</v>
      </c>
      <c r="C36" s="281">
        <v>62.0</v>
      </c>
      <c r="D36" s="281">
        <v>38.0</v>
      </c>
      <c r="E36" s="1">
        <f t="shared" si="2"/>
        <v>1.631578947</v>
      </c>
      <c r="F36" s="281" t="s">
        <v>811</v>
      </c>
      <c r="G36" s="299">
        <v>0.38491898148148146</v>
      </c>
      <c r="H36" s="299">
        <v>0.41458333333333336</v>
      </c>
      <c r="I36" s="281"/>
      <c r="J36" s="300">
        <f t="shared" si="3"/>
        <v>43</v>
      </c>
      <c r="K36" s="1" t="b">
        <f t="shared" si="4"/>
        <v>0</v>
      </c>
      <c r="L36" s="1">
        <f t="shared" si="5"/>
        <v>1.65</v>
      </c>
      <c r="M36" s="1">
        <f t="shared" si="6"/>
        <v>1</v>
      </c>
      <c r="N36" s="300">
        <f t="shared" si="7"/>
        <v>43</v>
      </c>
      <c r="O36" s="1">
        <f t="shared" si="8"/>
        <v>112.53</v>
      </c>
      <c r="P36" s="300">
        <f t="shared" si="9"/>
        <v>215</v>
      </c>
      <c r="Q36" s="1">
        <f t="shared" si="10"/>
        <v>112.53</v>
      </c>
      <c r="R36" s="281"/>
      <c r="S36" s="281"/>
      <c r="T36" s="1">
        <f t="shared" si="11"/>
        <v>0</v>
      </c>
      <c r="V36" s="1" t="s">
        <v>1152</v>
      </c>
      <c r="X36" s="1" t="s">
        <v>2876</v>
      </c>
    </row>
    <row r="37" ht="15.75" customHeight="1">
      <c r="A37" s="291">
        <v>46283.0</v>
      </c>
      <c r="B37" s="1">
        <f t="shared" si="1"/>
        <v>46283</v>
      </c>
      <c r="C37" s="281">
        <v>69.0</v>
      </c>
      <c r="D37" s="281">
        <v>37.0</v>
      </c>
      <c r="E37" s="1">
        <f t="shared" si="2"/>
        <v>1.864864865</v>
      </c>
      <c r="F37" s="281" t="s">
        <v>1238</v>
      </c>
      <c r="G37" s="299">
        <v>0.3077083333333333</v>
      </c>
      <c r="H37" s="299">
        <v>0.34056712962962965</v>
      </c>
      <c r="I37" s="281"/>
      <c r="J37" s="300">
        <f t="shared" si="3"/>
        <v>47</v>
      </c>
      <c r="K37" s="1" t="b">
        <f t="shared" si="4"/>
        <v>0</v>
      </c>
      <c r="L37" s="1">
        <f t="shared" si="5"/>
        <v>1.65</v>
      </c>
      <c r="M37" s="1">
        <f t="shared" si="6"/>
        <v>1.2</v>
      </c>
      <c r="N37" s="300">
        <f t="shared" si="7"/>
        <v>47</v>
      </c>
      <c r="O37" s="1">
        <f t="shared" si="8"/>
        <v>150.282</v>
      </c>
      <c r="P37" s="300">
        <f t="shared" si="9"/>
        <v>235</v>
      </c>
      <c r="Q37" s="1">
        <f t="shared" si="10"/>
        <v>150.282</v>
      </c>
      <c r="R37" s="281"/>
      <c r="S37" s="281"/>
      <c r="T37" s="1">
        <f t="shared" si="11"/>
        <v>1</v>
      </c>
      <c r="V37" s="1" t="s">
        <v>877</v>
      </c>
      <c r="W37" s="1" t="s">
        <v>2878</v>
      </c>
      <c r="X37" s="1" t="s">
        <v>2878</v>
      </c>
    </row>
    <row r="38" ht="15.75" customHeight="1">
      <c r="A38" s="291">
        <v>46283.0</v>
      </c>
      <c r="B38" s="1">
        <f t="shared" si="1"/>
        <v>46283</v>
      </c>
      <c r="C38" s="281">
        <v>139.0</v>
      </c>
      <c r="D38" s="281">
        <v>98.0</v>
      </c>
      <c r="E38" s="1">
        <f t="shared" si="2"/>
        <v>1.418367347</v>
      </c>
      <c r="F38" s="281" t="s">
        <v>1238</v>
      </c>
      <c r="G38" s="299">
        <v>0.34577546296296297</v>
      </c>
      <c r="H38" s="299">
        <v>0.4207638888888889</v>
      </c>
      <c r="I38" s="281"/>
      <c r="J38" s="300">
        <f t="shared" si="3"/>
        <v>108</v>
      </c>
      <c r="K38" s="1" t="b">
        <f t="shared" si="4"/>
        <v>0</v>
      </c>
      <c r="L38" s="1">
        <f t="shared" si="5"/>
        <v>1.65</v>
      </c>
      <c r="M38" s="1">
        <f t="shared" si="6"/>
        <v>1.2</v>
      </c>
      <c r="N38" s="300">
        <f t="shared" si="7"/>
        <v>108</v>
      </c>
      <c r="O38" s="1">
        <f t="shared" si="8"/>
        <v>302.742</v>
      </c>
      <c r="P38" s="300">
        <f t="shared" si="9"/>
        <v>540</v>
      </c>
      <c r="Q38" s="1">
        <f t="shared" si="10"/>
        <v>302.742</v>
      </c>
      <c r="R38" s="281"/>
      <c r="S38" s="281"/>
      <c r="T38" s="1">
        <f t="shared" si="11"/>
        <v>0</v>
      </c>
      <c r="V38" s="1" t="s">
        <v>1971</v>
      </c>
      <c r="W38" s="1" t="s">
        <v>2882</v>
      </c>
      <c r="X38" s="1" t="s">
        <v>2882</v>
      </c>
    </row>
    <row r="39" ht="15.75" customHeight="1">
      <c r="A39" s="291">
        <v>46285.0</v>
      </c>
      <c r="B39" s="1">
        <f t="shared" si="1"/>
        <v>46285</v>
      </c>
      <c r="C39" s="281">
        <v>4.0</v>
      </c>
      <c r="D39" s="281">
        <v>2.0</v>
      </c>
      <c r="E39" s="1">
        <f t="shared" si="2"/>
        <v>2</v>
      </c>
      <c r="F39" s="281" t="s">
        <v>811</v>
      </c>
      <c r="G39" s="299">
        <v>0.30324074074074076</v>
      </c>
      <c r="H39" s="299">
        <v>0.3090277777777778</v>
      </c>
      <c r="I39" s="281"/>
      <c r="J39" s="300">
        <f t="shared" si="3"/>
        <v>8</v>
      </c>
      <c r="K39" s="1" t="b">
        <f t="shared" si="4"/>
        <v>1</v>
      </c>
      <c r="L39" s="1">
        <f t="shared" si="5"/>
        <v>1</v>
      </c>
      <c r="M39" s="1">
        <f t="shared" si="6"/>
        <v>1</v>
      </c>
      <c r="N39" s="300">
        <f t="shared" si="7"/>
        <v>15</v>
      </c>
      <c r="O39" s="1">
        <f t="shared" si="8"/>
        <v>4.4</v>
      </c>
      <c r="P39" s="300">
        <f t="shared" si="9"/>
        <v>75</v>
      </c>
      <c r="Q39" s="1">
        <f t="shared" si="10"/>
        <v>4.4</v>
      </c>
      <c r="R39" s="281"/>
      <c r="S39" s="281"/>
      <c r="T39" s="1">
        <f t="shared" si="11"/>
        <v>1</v>
      </c>
      <c r="V39" s="1" t="s">
        <v>2885</v>
      </c>
      <c r="W39" s="1" t="s">
        <v>2886</v>
      </c>
      <c r="X39" s="1" t="s">
        <v>2886</v>
      </c>
    </row>
    <row r="40" ht="15.75" customHeight="1">
      <c r="A40" s="291">
        <v>46287.0</v>
      </c>
      <c r="B40" s="1">
        <f t="shared" si="1"/>
        <v>46287</v>
      </c>
      <c r="C40" s="281">
        <v>214.0</v>
      </c>
      <c r="D40" s="281">
        <v>75.0</v>
      </c>
      <c r="E40" s="1">
        <f t="shared" si="2"/>
        <v>2.853333333</v>
      </c>
      <c r="F40" s="281" t="s">
        <v>811</v>
      </c>
      <c r="G40" s="282">
        <v>0.30493055555555554</v>
      </c>
      <c r="H40" s="282">
        <v>0.38689814814814816</v>
      </c>
      <c r="I40" s="281"/>
      <c r="J40" s="292">
        <f t="shared" si="3"/>
        <v>118</v>
      </c>
      <c r="K40" s="1" t="b">
        <f t="shared" si="4"/>
        <v>0</v>
      </c>
      <c r="L40" s="1">
        <f t="shared" si="5"/>
        <v>1.05</v>
      </c>
      <c r="M40" s="1">
        <f t="shared" si="6"/>
        <v>1</v>
      </c>
      <c r="N40" s="292">
        <f t="shared" si="7"/>
        <v>118</v>
      </c>
      <c r="O40" s="1">
        <f t="shared" si="8"/>
        <v>247.17</v>
      </c>
      <c r="P40" s="292">
        <f t="shared" si="9"/>
        <v>590</v>
      </c>
      <c r="Q40" s="1">
        <f t="shared" si="10"/>
        <v>247.17</v>
      </c>
      <c r="R40" s="281">
        <v>2.0</v>
      </c>
      <c r="S40" s="281" t="s">
        <v>2888</v>
      </c>
      <c r="T40" s="1">
        <f t="shared" si="11"/>
        <v>1</v>
      </c>
      <c r="V40" s="1" t="s">
        <v>2235</v>
      </c>
      <c r="X40" s="1" t="s">
        <v>2889</v>
      </c>
    </row>
    <row r="41" ht="15.75" customHeight="1">
      <c r="A41" s="291">
        <v>46288.0</v>
      </c>
      <c r="B41" s="1">
        <f t="shared" si="1"/>
        <v>46288</v>
      </c>
      <c r="C41" s="281">
        <v>36.0</v>
      </c>
      <c r="D41" s="281">
        <v>21.0</v>
      </c>
      <c r="E41" s="1">
        <f t="shared" si="2"/>
        <v>1.714285714</v>
      </c>
      <c r="F41" s="281" t="s">
        <v>1238</v>
      </c>
      <c r="G41" s="282">
        <v>0.3116550925925926</v>
      </c>
      <c r="H41" s="282">
        <v>0.3373726851851852</v>
      </c>
      <c r="I41" s="281"/>
      <c r="J41" s="292">
        <f t="shared" si="3"/>
        <v>37</v>
      </c>
      <c r="K41" s="1" t="b">
        <f t="shared" si="4"/>
        <v>0</v>
      </c>
      <c r="L41" s="1">
        <f t="shared" si="5"/>
        <v>1.65</v>
      </c>
      <c r="M41" s="1">
        <f t="shared" si="6"/>
        <v>1.2</v>
      </c>
      <c r="N41" s="292">
        <f t="shared" si="7"/>
        <v>37</v>
      </c>
      <c r="O41" s="1">
        <f t="shared" si="8"/>
        <v>78.408</v>
      </c>
      <c r="P41" s="292">
        <f t="shared" si="9"/>
        <v>185</v>
      </c>
      <c r="Q41" s="1">
        <f t="shared" si="10"/>
        <v>78.408</v>
      </c>
      <c r="R41" s="281">
        <v>4.0</v>
      </c>
      <c r="S41" s="281" t="s">
        <v>2891</v>
      </c>
      <c r="T41" s="1">
        <f t="shared" si="11"/>
        <v>1</v>
      </c>
      <c r="V41" s="1" t="s">
        <v>1177</v>
      </c>
      <c r="X41" s="1" t="s">
        <v>2892</v>
      </c>
    </row>
    <row r="42" ht="15.75" customHeight="1">
      <c r="A42" s="291">
        <v>46288.0</v>
      </c>
      <c r="B42" s="1">
        <f t="shared" si="1"/>
        <v>46288</v>
      </c>
      <c r="C42" s="281">
        <v>162.0</v>
      </c>
      <c r="D42" s="281">
        <v>111.0</v>
      </c>
      <c r="E42" s="1">
        <f t="shared" si="2"/>
        <v>1.459459459</v>
      </c>
      <c r="F42" s="281" t="s">
        <v>1238</v>
      </c>
      <c r="G42" s="282">
        <v>0.33743055555555557</v>
      </c>
      <c r="H42" s="282">
        <v>0.4226273148148148</v>
      </c>
      <c r="I42" s="281"/>
      <c r="J42" s="292">
        <f t="shared" si="3"/>
        <v>123</v>
      </c>
      <c r="K42" s="1" t="b">
        <f t="shared" si="4"/>
        <v>0</v>
      </c>
      <c r="L42" s="1">
        <f t="shared" si="5"/>
        <v>1.65</v>
      </c>
      <c r="M42" s="1">
        <f t="shared" si="6"/>
        <v>1.2</v>
      </c>
      <c r="N42" s="292">
        <f t="shared" si="7"/>
        <v>123</v>
      </c>
      <c r="O42" s="1">
        <f t="shared" si="8"/>
        <v>352.836</v>
      </c>
      <c r="P42" s="292">
        <f t="shared" si="9"/>
        <v>615</v>
      </c>
      <c r="Q42" s="1">
        <f t="shared" si="10"/>
        <v>352.836</v>
      </c>
      <c r="R42" s="281"/>
      <c r="S42" s="281"/>
      <c r="T42" s="1">
        <f t="shared" si="11"/>
        <v>0</v>
      </c>
      <c r="V42" s="1" t="s">
        <v>1179</v>
      </c>
      <c r="X42" s="1" t="s">
        <v>2894</v>
      </c>
    </row>
    <row r="43" ht="15.75" customHeight="1">
      <c r="A43" s="291">
        <v>46289.0</v>
      </c>
      <c r="B43" s="1">
        <f t="shared" si="1"/>
        <v>46289</v>
      </c>
      <c r="C43" s="281">
        <v>45.0</v>
      </c>
      <c r="D43" s="281">
        <v>36.0</v>
      </c>
      <c r="E43" s="1">
        <f t="shared" si="2"/>
        <v>1.25</v>
      </c>
      <c r="F43" s="281" t="s">
        <v>1238</v>
      </c>
      <c r="G43" s="282">
        <v>0.3104513888888889</v>
      </c>
      <c r="H43" s="282">
        <v>0.34501157407407407</v>
      </c>
      <c r="I43" s="281"/>
      <c r="J43" s="292">
        <f t="shared" si="3"/>
        <v>50</v>
      </c>
      <c r="K43" s="1" t="b">
        <f t="shared" si="4"/>
        <v>0</v>
      </c>
      <c r="L43" s="1">
        <f t="shared" si="5"/>
        <v>1.65</v>
      </c>
      <c r="M43" s="1">
        <f t="shared" si="6"/>
        <v>1.2</v>
      </c>
      <c r="N43" s="292">
        <f t="shared" si="7"/>
        <v>50</v>
      </c>
      <c r="O43" s="1">
        <f t="shared" si="8"/>
        <v>98.01</v>
      </c>
      <c r="P43" s="292">
        <f t="shared" si="9"/>
        <v>250</v>
      </c>
      <c r="Q43" s="1">
        <f t="shared" si="10"/>
        <v>98.01</v>
      </c>
      <c r="R43" s="281">
        <v>1.0</v>
      </c>
      <c r="S43" s="281" t="s">
        <v>2896</v>
      </c>
      <c r="T43" s="1">
        <f t="shared" si="11"/>
        <v>1</v>
      </c>
      <c r="V43" s="1" t="s">
        <v>907</v>
      </c>
      <c r="X43" s="1" t="s">
        <v>2897</v>
      </c>
    </row>
    <row r="44" ht="15.75" customHeight="1">
      <c r="A44" s="291">
        <v>46289.0</v>
      </c>
      <c r="B44" s="1">
        <f t="shared" si="1"/>
        <v>46289</v>
      </c>
      <c r="C44" s="281">
        <v>43.0</v>
      </c>
      <c r="D44" s="281">
        <v>31.0</v>
      </c>
      <c r="E44" s="1">
        <f t="shared" si="2"/>
        <v>1.387096774</v>
      </c>
      <c r="F44" s="281" t="s">
        <v>1238</v>
      </c>
      <c r="G44" s="282">
        <v>0.34510416666666666</v>
      </c>
      <c r="H44" s="282">
        <v>0.37754629629629627</v>
      </c>
      <c r="I44" s="281"/>
      <c r="J44" s="292">
        <f t="shared" si="3"/>
        <v>47</v>
      </c>
      <c r="K44" s="1" t="b">
        <f t="shared" si="4"/>
        <v>0</v>
      </c>
      <c r="L44" s="1">
        <f t="shared" si="5"/>
        <v>1.65</v>
      </c>
      <c r="M44" s="1">
        <f t="shared" si="6"/>
        <v>1.2</v>
      </c>
      <c r="N44" s="292">
        <f t="shared" si="7"/>
        <v>47</v>
      </c>
      <c r="O44" s="1">
        <f t="shared" si="8"/>
        <v>93.654</v>
      </c>
      <c r="P44" s="292">
        <f t="shared" si="9"/>
        <v>235</v>
      </c>
      <c r="Q44" s="1">
        <f t="shared" si="10"/>
        <v>93.654</v>
      </c>
      <c r="R44" s="281"/>
      <c r="S44" s="281"/>
      <c r="T44" s="1">
        <f t="shared" si="11"/>
        <v>0</v>
      </c>
      <c r="V44" s="1" t="s">
        <v>1042</v>
      </c>
      <c r="X44" s="1" t="s">
        <v>2899</v>
      </c>
    </row>
    <row r="45" ht="15.75" customHeight="1">
      <c r="A45" s="291">
        <v>46289.0</v>
      </c>
      <c r="B45" s="1">
        <f t="shared" si="1"/>
        <v>46289</v>
      </c>
      <c r="C45" s="281">
        <v>66.0</v>
      </c>
      <c r="D45" s="281">
        <v>48.0</v>
      </c>
      <c r="E45" s="1">
        <f t="shared" si="2"/>
        <v>1.375</v>
      </c>
      <c r="F45" s="281" t="s">
        <v>1238</v>
      </c>
      <c r="G45" s="282">
        <v>0.3775925925925926</v>
      </c>
      <c r="H45" s="282">
        <v>0.4255555555555556</v>
      </c>
      <c r="I45" s="281"/>
      <c r="J45" s="292">
        <f t="shared" si="3"/>
        <v>69</v>
      </c>
      <c r="K45" s="1" t="b">
        <f t="shared" si="4"/>
        <v>0</v>
      </c>
      <c r="L45" s="1">
        <f t="shared" si="5"/>
        <v>1.65</v>
      </c>
      <c r="M45" s="1">
        <f t="shared" si="6"/>
        <v>1.2</v>
      </c>
      <c r="N45" s="292">
        <f t="shared" si="7"/>
        <v>69</v>
      </c>
      <c r="O45" s="1">
        <f t="shared" si="8"/>
        <v>143.748</v>
      </c>
      <c r="P45" s="292">
        <f t="shared" si="9"/>
        <v>345</v>
      </c>
      <c r="Q45" s="1">
        <f t="shared" si="10"/>
        <v>143.748</v>
      </c>
      <c r="R45" s="281"/>
      <c r="S45" s="281"/>
      <c r="T45" s="1">
        <f t="shared" si="11"/>
        <v>0</v>
      </c>
      <c r="V45" s="1" t="s">
        <v>1044</v>
      </c>
      <c r="X45" s="1" t="s">
        <v>2902</v>
      </c>
    </row>
    <row r="46" ht="15.75" customHeight="1">
      <c r="A46" s="291">
        <v>46290.0</v>
      </c>
      <c r="B46" s="1">
        <f t="shared" si="1"/>
        <v>46290</v>
      </c>
      <c r="C46" s="281">
        <v>78.0</v>
      </c>
      <c r="D46" s="281">
        <v>43.0</v>
      </c>
      <c r="E46" s="1">
        <f t="shared" si="2"/>
        <v>1.813953488</v>
      </c>
      <c r="F46" s="281" t="s">
        <v>1238</v>
      </c>
      <c r="G46" s="282">
        <v>0.3020833333333333</v>
      </c>
      <c r="H46" s="282">
        <v>0.35347222222222224</v>
      </c>
      <c r="I46" s="281"/>
      <c r="J46" s="292">
        <f t="shared" si="3"/>
        <v>74</v>
      </c>
      <c r="K46" s="1" t="b">
        <f t="shared" si="4"/>
        <v>0</v>
      </c>
      <c r="L46" s="1">
        <f t="shared" si="5"/>
        <v>1.65</v>
      </c>
      <c r="M46" s="1">
        <f t="shared" si="6"/>
        <v>1.2</v>
      </c>
      <c r="N46" s="292">
        <f t="shared" si="7"/>
        <v>74</v>
      </c>
      <c r="O46" s="1">
        <f t="shared" si="8"/>
        <v>169.884</v>
      </c>
      <c r="P46" s="292">
        <f t="shared" si="9"/>
        <v>370</v>
      </c>
      <c r="Q46" s="1">
        <f t="shared" si="10"/>
        <v>169.884</v>
      </c>
      <c r="R46" s="281">
        <v>1.0</v>
      </c>
      <c r="S46" s="281" t="s">
        <v>2904</v>
      </c>
      <c r="T46" s="1">
        <f t="shared" si="11"/>
        <v>1</v>
      </c>
      <c r="V46" s="1" t="s">
        <v>1196</v>
      </c>
      <c r="W46" s="1" t="s">
        <v>2907</v>
      </c>
      <c r="X46" s="1" t="s">
        <v>2908</v>
      </c>
    </row>
    <row r="47" ht="15.75" customHeight="1">
      <c r="A47" s="291">
        <v>46290.0</v>
      </c>
      <c r="B47" s="1">
        <f t="shared" si="1"/>
        <v>46290</v>
      </c>
      <c r="C47" s="281">
        <v>173.0</v>
      </c>
      <c r="D47" s="281">
        <v>29.0</v>
      </c>
      <c r="E47" s="1">
        <f t="shared" si="2"/>
        <v>5.965517241</v>
      </c>
      <c r="F47" s="281" t="s">
        <v>1238</v>
      </c>
      <c r="G47" s="282">
        <v>0.3597222222222222</v>
      </c>
      <c r="H47" s="282">
        <v>0.4409722222222222</v>
      </c>
      <c r="I47" s="281"/>
      <c r="J47" s="292">
        <f t="shared" si="3"/>
        <v>117</v>
      </c>
      <c r="K47" s="1" t="b">
        <f t="shared" si="4"/>
        <v>0</v>
      </c>
      <c r="L47" s="1">
        <f t="shared" si="5"/>
        <v>0.6</v>
      </c>
      <c r="M47" s="1">
        <f t="shared" si="6"/>
        <v>1.2</v>
      </c>
      <c r="N47" s="292">
        <f t="shared" si="7"/>
        <v>117</v>
      </c>
      <c r="O47" s="1">
        <f t="shared" si="8"/>
        <v>137.016</v>
      </c>
      <c r="P47" s="292">
        <f t="shared" si="9"/>
        <v>585</v>
      </c>
      <c r="Q47" s="1">
        <f t="shared" si="10"/>
        <v>137.016</v>
      </c>
      <c r="R47" s="281"/>
      <c r="S47" s="281"/>
      <c r="T47" s="1">
        <f t="shared" si="11"/>
        <v>0</v>
      </c>
      <c r="V47" s="1" t="s">
        <v>919</v>
      </c>
      <c r="W47" s="1" t="s">
        <v>2910</v>
      </c>
      <c r="X47" s="1" t="s">
        <v>2911</v>
      </c>
    </row>
    <row r="48" ht="15.75" customHeight="1">
      <c r="A48" s="291">
        <v>46290.0</v>
      </c>
      <c r="B48" s="1">
        <f t="shared" si="1"/>
        <v>46290</v>
      </c>
      <c r="C48" s="281">
        <v>31.0</v>
      </c>
      <c r="D48" s="281">
        <v>25.0</v>
      </c>
      <c r="E48" s="1">
        <f t="shared" si="2"/>
        <v>1.24</v>
      </c>
      <c r="F48" s="281" t="s">
        <v>1238</v>
      </c>
      <c r="G48" s="282">
        <v>0.3902777777777778</v>
      </c>
      <c r="H48" s="282">
        <v>0.41875</v>
      </c>
      <c r="I48" s="281"/>
      <c r="J48" s="292">
        <f t="shared" si="3"/>
        <v>41</v>
      </c>
      <c r="K48" s="1" t="b">
        <f t="shared" si="4"/>
        <v>0</v>
      </c>
      <c r="L48" s="1">
        <f t="shared" si="5"/>
        <v>1.65</v>
      </c>
      <c r="M48" s="1">
        <f t="shared" si="6"/>
        <v>1.2</v>
      </c>
      <c r="N48" s="292">
        <f t="shared" si="7"/>
        <v>41</v>
      </c>
      <c r="O48" s="1">
        <f t="shared" si="8"/>
        <v>67.518</v>
      </c>
      <c r="P48" s="292">
        <f t="shared" si="9"/>
        <v>205</v>
      </c>
      <c r="Q48" s="1">
        <f t="shared" si="10"/>
        <v>67.518</v>
      </c>
      <c r="R48" s="281"/>
      <c r="S48" s="281"/>
      <c r="T48" s="1">
        <f t="shared" si="11"/>
        <v>0</v>
      </c>
      <c r="V48" s="1" t="s">
        <v>1048</v>
      </c>
      <c r="W48" s="1" t="s">
        <v>2914</v>
      </c>
      <c r="X48" s="1" t="s">
        <v>2915</v>
      </c>
    </row>
    <row r="49" ht="15.75" customHeight="1">
      <c r="A49" s="291">
        <v>46292.0</v>
      </c>
      <c r="B49" s="1">
        <f t="shared" si="1"/>
        <v>46292</v>
      </c>
      <c r="C49" s="281">
        <v>50.0</v>
      </c>
      <c r="D49" s="281">
        <v>34.0</v>
      </c>
      <c r="E49" s="1">
        <f t="shared" si="2"/>
        <v>1.470588235</v>
      </c>
      <c r="F49" s="281" t="s">
        <v>811</v>
      </c>
      <c r="G49" s="282">
        <v>0.30486111111111114</v>
      </c>
      <c r="H49" s="282">
        <v>0.3326388888888889</v>
      </c>
      <c r="I49" s="281"/>
      <c r="J49" s="292">
        <f t="shared" si="3"/>
        <v>40</v>
      </c>
      <c r="K49" s="1" t="b">
        <f t="shared" si="4"/>
        <v>0</v>
      </c>
      <c r="L49" s="1">
        <f t="shared" si="5"/>
        <v>1.65</v>
      </c>
      <c r="M49" s="1">
        <f t="shared" si="6"/>
        <v>1</v>
      </c>
      <c r="N49" s="292">
        <f t="shared" si="7"/>
        <v>40</v>
      </c>
      <c r="O49" s="1">
        <f t="shared" si="8"/>
        <v>90.75</v>
      </c>
      <c r="P49" s="292">
        <f t="shared" si="9"/>
        <v>200</v>
      </c>
      <c r="Q49" s="1">
        <f t="shared" si="10"/>
        <v>90.75</v>
      </c>
      <c r="R49" s="281"/>
      <c r="S49" s="281"/>
      <c r="T49" s="1">
        <f t="shared" si="11"/>
        <v>1</v>
      </c>
      <c r="V49" s="1" t="s">
        <v>1336</v>
      </c>
      <c r="W49" s="1" t="s">
        <v>981</v>
      </c>
      <c r="X49" s="1" t="s">
        <v>2918</v>
      </c>
    </row>
    <row r="50" ht="15.75" customHeight="1">
      <c r="A50" s="291">
        <v>46292.0</v>
      </c>
      <c r="B50" s="1">
        <f t="shared" si="1"/>
        <v>46292</v>
      </c>
      <c r="C50" s="281">
        <v>232.0</v>
      </c>
      <c r="D50" s="281">
        <v>80.0</v>
      </c>
      <c r="E50" s="1">
        <f t="shared" si="2"/>
        <v>2.9</v>
      </c>
      <c r="F50" s="281" t="s">
        <v>811</v>
      </c>
      <c r="G50" s="282">
        <v>0.3326388888888889</v>
      </c>
      <c r="H50" s="282">
        <v>0.4097222222222222</v>
      </c>
      <c r="I50" s="281"/>
      <c r="J50" s="292">
        <f t="shared" si="3"/>
        <v>111</v>
      </c>
      <c r="K50" s="1" t="b">
        <f t="shared" si="4"/>
        <v>0</v>
      </c>
      <c r="L50" s="1">
        <f t="shared" si="5"/>
        <v>1.05</v>
      </c>
      <c r="M50" s="1">
        <f t="shared" si="6"/>
        <v>1</v>
      </c>
      <c r="N50" s="292">
        <f t="shared" si="7"/>
        <v>111</v>
      </c>
      <c r="O50" s="1">
        <f t="shared" si="8"/>
        <v>267.96</v>
      </c>
      <c r="P50" s="292">
        <f t="shared" si="9"/>
        <v>555</v>
      </c>
      <c r="Q50" s="1">
        <f t="shared" si="10"/>
        <v>267.96</v>
      </c>
      <c r="R50" s="281"/>
      <c r="S50" s="281"/>
      <c r="T50" s="1">
        <f t="shared" si="11"/>
        <v>0</v>
      </c>
      <c r="V50" s="1" t="s">
        <v>976</v>
      </c>
      <c r="W50" s="1" t="s">
        <v>985</v>
      </c>
      <c r="X50" s="1" t="s">
        <v>2922</v>
      </c>
    </row>
    <row r="51" ht="15.75" customHeight="1">
      <c r="A51" s="291">
        <v>46293.0</v>
      </c>
      <c r="B51" s="1">
        <f t="shared" si="1"/>
        <v>46293</v>
      </c>
      <c r="C51" s="281">
        <v>182.0</v>
      </c>
      <c r="D51" s="281">
        <v>49.0</v>
      </c>
      <c r="E51" s="1">
        <f t="shared" si="2"/>
        <v>3.714285714</v>
      </c>
      <c r="F51" s="281" t="s">
        <v>1238</v>
      </c>
      <c r="G51" s="299">
        <v>0.3049189814814815</v>
      </c>
      <c r="H51" s="299">
        <v>0.36966435185185187</v>
      </c>
      <c r="I51" s="281"/>
      <c r="J51" s="300">
        <f t="shared" si="3"/>
        <v>93</v>
      </c>
      <c r="K51" s="1" t="b">
        <f t="shared" si="4"/>
        <v>0</v>
      </c>
      <c r="L51" s="1">
        <f t="shared" si="5"/>
        <v>0.82</v>
      </c>
      <c r="M51" s="1">
        <f t="shared" si="6"/>
        <v>1.2</v>
      </c>
      <c r="N51" s="300">
        <f t="shared" si="7"/>
        <v>93</v>
      </c>
      <c r="O51" s="1">
        <f t="shared" si="8"/>
        <v>196.9968</v>
      </c>
      <c r="P51" s="300">
        <f t="shared" si="9"/>
        <v>465</v>
      </c>
      <c r="Q51" s="1">
        <f t="shared" si="10"/>
        <v>196.9968</v>
      </c>
      <c r="R51" s="281"/>
      <c r="S51" s="281"/>
      <c r="T51" s="1">
        <f t="shared" si="11"/>
        <v>1</v>
      </c>
      <c r="V51" s="1" t="s">
        <v>931</v>
      </c>
      <c r="W51" s="1" t="s">
        <v>2925</v>
      </c>
      <c r="X51" s="1" t="s">
        <v>2925</v>
      </c>
    </row>
    <row r="52" ht="15.75" customHeight="1">
      <c r="A52" s="291">
        <v>46294.0</v>
      </c>
      <c r="B52" s="1">
        <f t="shared" si="1"/>
        <v>46294</v>
      </c>
      <c r="C52" s="281">
        <v>88.0</v>
      </c>
      <c r="D52" s="281">
        <v>57.0</v>
      </c>
      <c r="E52" s="1">
        <f t="shared" si="2"/>
        <v>1.543859649</v>
      </c>
      <c r="F52" s="281" t="s">
        <v>1238</v>
      </c>
      <c r="G52" s="299">
        <v>0.3045717592592593</v>
      </c>
      <c r="H52" s="299">
        <v>0.3562152777777778</v>
      </c>
      <c r="I52" s="281"/>
      <c r="J52" s="300">
        <f t="shared" si="3"/>
        <v>74</v>
      </c>
      <c r="K52" s="1" t="b">
        <f t="shared" si="4"/>
        <v>0</v>
      </c>
      <c r="L52" s="1">
        <f t="shared" si="5"/>
        <v>1.65</v>
      </c>
      <c r="M52" s="1">
        <f t="shared" si="6"/>
        <v>1.2</v>
      </c>
      <c r="N52" s="300">
        <f t="shared" si="7"/>
        <v>74</v>
      </c>
      <c r="O52" s="1">
        <f t="shared" si="8"/>
        <v>191.664</v>
      </c>
      <c r="P52" s="300">
        <f t="shared" si="9"/>
        <v>370</v>
      </c>
      <c r="Q52" s="1">
        <f t="shared" si="10"/>
        <v>191.664</v>
      </c>
      <c r="R52" s="281">
        <v>1.0</v>
      </c>
      <c r="S52" s="281" t="s">
        <v>2927</v>
      </c>
      <c r="T52" s="1">
        <f t="shared" si="11"/>
        <v>1</v>
      </c>
      <c r="U52" s="16" t="s">
        <v>2929</v>
      </c>
      <c r="V52" s="1" t="s">
        <v>1062</v>
      </c>
      <c r="W52" s="1" t="s">
        <v>2930</v>
      </c>
      <c r="X52" s="1" t="s">
        <v>2930</v>
      </c>
    </row>
    <row r="53" ht="15.75" customHeight="1">
      <c r="A53" s="291">
        <v>46294.0</v>
      </c>
      <c r="B53" s="1">
        <f t="shared" si="1"/>
        <v>46294</v>
      </c>
      <c r="C53" s="281">
        <v>63.0</v>
      </c>
      <c r="D53" s="281">
        <v>47.0</v>
      </c>
      <c r="E53" s="1">
        <f t="shared" si="2"/>
        <v>1.340425532</v>
      </c>
      <c r="F53" s="281" t="s">
        <v>1238</v>
      </c>
      <c r="G53" s="299">
        <v>0.35626157407407405</v>
      </c>
      <c r="H53" s="299">
        <v>0.39533564814814814</v>
      </c>
      <c r="I53" s="281"/>
      <c r="J53" s="300">
        <f t="shared" si="3"/>
        <v>56</v>
      </c>
      <c r="K53" s="1" t="b">
        <f t="shared" si="4"/>
        <v>0</v>
      </c>
      <c r="L53" s="1">
        <f t="shared" si="5"/>
        <v>1.65</v>
      </c>
      <c r="M53" s="1">
        <f t="shared" si="6"/>
        <v>1.2</v>
      </c>
      <c r="N53" s="300">
        <f t="shared" si="7"/>
        <v>56</v>
      </c>
      <c r="O53" s="1">
        <f t="shared" si="8"/>
        <v>137.214</v>
      </c>
      <c r="P53" s="300">
        <f t="shared" si="9"/>
        <v>280</v>
      </c>
      <c r="Q53" s="1">
        <f t="shared" si="10"/>
        <v>137.214</v>
      </c>
      <c r="R53" s="281"/>
      <c r="S53" s="281"/>
      <c r="T53" s="1">
        <f t="shared" si="11"/>
        <v>0</v>
      </c>
      <c r="V53" s="1" t="s">
        <v>940</v>
      </c>
      <c r="W53" s="1" t="s">
        <v>2934</v>
      </c>
      <c r="X53" s="1" t="s">
        <v>2934</v>
      </c>
    </row>
    <row r="54" ht="15.75" customHeight="1">
      <c r="A54" s="291">
        <v>46294.0</v>
      </c>
      <c r="B54" s="1">
        <f t="shared" si="1"/>
        <v>46294</v>
      </c>
      <c r="C54" s="281">
        <v>24.0</v>
      </c>
      <c r="D54" s="281">
        <v>18.0</v>
      </c>
      <c r="E54" s="1">
        <f t="shared" si="2"/>
        <v>1.333333333</v>
      </c>
      <c r="F54" s="281" t="s">
        <v>1238</v>
      </c>
      <c r="G54" s="299">
        <v>0.39538194444444447</v>
      </c>
      <c r="H54" s="299">
        <v>0.40908564814814813</v>
      </c>
      <c r="I54" s="281"/>
      <c r="J54" s="300">
        <f t="shared" si="3"/>
        <v>20</v>
      </c>
      <c r="K54" s="1" t="b">
        <f t="shared" si="4"/>
        <v>1</v>
      </c>
      <c r="L54" s="1">
        <f t="shared" si="5"/>
        <v>1</v>
      </c>
      <c r="M54" s="1">
        <f t="shared" si="6"/>
        <v>1.2</v>
      </c>
      <c r="N54" s="300">
        <f t="shared" si="7"/>
        <v>20</v>
      </c>
      <c r="O54" s="1">
        <f t="shared" si="8"/>
        <v>31.68</v>
      </c>
      <c r="P54" s="300">
        <f t="shared" si="9"/>
        <v>100</v>
      </c>
      <c r="Q54" s="1">
        <f t="shared" si="10"/>
        <v>31.68</v>
      </c>
      <c r="R54" s="281"/>
      <c r="S54" s="281"/>
      <c r="T54" s="1">
        <f t="shared" si="11"/>
        <v>0</v>
      </c>
      <c r="V54" s="1" t="s">
        <v>942</v>
      </c>
      <c r="W54" s="1" t="s">
        <v>2937</v>
      </c>
      <c r="X54" s="1" t="s">
        <v>2937</v>
      </c>
    </row>
    <row r="55" ht="15.75" customHeight="1">
      <c r="A55" s="291">
        <v>46295.0</v>
      </c>
      <c r="B55" s="1">
        <f t="shared" si="1"/>
        <v>46295</v>
      </c>
      <c r="C55" s="281">
        <v>68.0</v>
      </c>
      <c r="D55" s="281">
        <v>27.0</v>
      </c>
      <c r="E55" s="1">
        <f t="shared" si="2"/>
        <v>2.518518519</v>
      </c>
      <c r="F55" s="281" t="s">
        <v>811</v>
      </c>
      <c r="G55" s="299">
        <v>0.3075347222222222</v>
      </c>
      <c r="H55" s="299">
        <v>0.3307060185185185</v>
      </c>
      <c r="I55" s="281"/>
      <c r="J55" s="300">
        <f t="shared" si="3"/>
        <v>33</v>
      </c>
      <c r="K55" s="1" t="b">
        <f t="shared" si="4"/>
        <v>0</v>
      </c>
      <c r="L55" s="1">
        <f t="shared" si="5"/>
        <v>1.16</v>
      </c>
      <c r="M55" s="1">
        <f t="shared" si="6"/>
        <v>1</v>
      </c>
      <c r="N55" s="300">
        <f t="shared" si="7"/>
        <v>33</v>
      </c>
      <c r="O55" s="1">
        <f t="shared" si="8"/>
        <v>86.768</v>
      </c>
      <c r="P55" s="300">
        <f t="shared" si="9"/>
        <v>165</v>
      </c>
      <c r="Q55" s="1">
        <f t="shared" si="10"/>
        <v>86.768</v>
      </c>
      <c r="R55" s="281"/>
      <c r="S55" s="281"/>
      <c r="T55" s="1">
        <f t="shared" si="11"/>
        <v>1</v>
      </c>
      <c r="V55" s="1" t="s">
        <v>1210</v>
      </c>
      <c r="W55" s="1" t="s">
        <v>2941</v>
      </c>
    </row>
    <row r="56" ht="15.75" customHeight="1">
      <c r="A56" s="291">
        <v>46295.0</v>
      </c>
      <c r="B56" s="1">
        <f t="shared" si="1"/>
        <v>46295</v>
      </c>
      <c r="C56" s="281">
        <v>93.0</v>
      </c>
      <c r="D56" s="281">
        <v>30.0</v>
      </c>
      <c r="E56" s="1">
        <f t="shared" si="2"/>
        <v>3.1</v>
      </c>
      <c r="F56" s="281" t="s">
        <v>811</v>
      </c>
      <c r="G56" s="299">
        <v>0.3345601851851852</v>
      </c>
      <c r="H56" s="299">
        <v>0.3670023148148148</v>
      </c>
      <c r="I56" s="281"/>
      <c r="J56" s="300">
        <f t="shared" si="3"/>
        <v>47</v>
      </c>
      <c r="K56" s="1" t="b">
        <f t="shared" si="4"/>
        <v>0</v>
      </c>
      <c r="L56" s="1">
        <f t="shared" si="5"/>
        <v>0.95</v>
      </c>
      <c r="M56" s="1">
        <f t="shared" si="6"/>
        <v>1</v>
      </c>
      <c r="N56" s="300">
        <f t="shared" si="7"/>
        <v>47</v>
      </c>
      <c r="O56" s="1">
        <f t="shared" si="8"/>
        <v>97.185</v>
      </c>
      <c r="P56" s="300">
        <f t="shared" si="9"/>
        <v>235</v>
      </c>
      <c r="Q56" s="1">
        <f t="shared" si="10"/>
        <v>97.185</v>
      </c>
      <c r="R56" s="281"/>
      <c r="S56" s="281"/>
      <c r="T56" s="1">
        <f t="shared" si="11"/>
        <v>0</v>
      </c>
      <c r="V56" s="1" t="s">
        <v>947</v>
      </c>
      <c r="W56" s="1" t="s">
        <v>2943</v>
      </c>
    </row>
    <row r="57" ht="15.75" customHeight="1">
      <c r="A57" s="291">
        <v>46295.0</v>
      </c>
      <c r="B57" s="1">
        <f t="shared" si="1"/>
        <v>46295</v>
      </c>
      <c r="C57" s="281">
        <v>63.0</v>
      </c>
      <c r="D57" s="281">
        <v>26.0</v>
      </c>
      <c r="E57" s="1">
        <f t="shared" si="2"/>
        <v>2.423076923</v>
      </c>
      <c r="F57" s="281" t="s">
        <v>811</v>
      </c>
      <c r="G57" s="299">
        <v>0.3670717592592593</v>
      </c>
      <c r="H57" s="299">
        <v>0.4049537037037037</v>
      </c>
      <c r="I57" s="281"/>
      <c r="J57" s="300">
        <f t="shared" si="3"/>
        <v>55</v>
      </c>
      <c r="K57" s="1" t="b">
        <f t="shared" si="4"/>
        <v>0</v>
      </c>
      <c r="L57" s="1">
        <f t="shared" si="5"/>
        <v>1.25</v>
      </c>
      <c r="M57" s="1">
        <f t="shared" si="6"/>
        <v>1</v>
      </c>
      <c r="N57" s="300">
        <f t="shared" si="7"/>
        <v>55</v>
      </c>
      <c r="O57" s="1">
        <f t="shared" si="8"/>
        <v>86.625</v>
      </c>
      <c r="P57" s="300">
        <f t="shared" si="9"/>
        <v>275</v>
      </c>
      <c r="Q57" s="1">
        <f t="shared" si="10"/>
        <v>86.625</v>
      </c>
      <c r="R57" s="281"/>
      <c r="S57" s="281"/>
      <c r="T57" s="1">
        <f t="shared" si="11"/>
        <v>0</v>
      </c>
      <c r="V57" s="1" t="s">
        <v>949</v>
      </c>
      <c r="W57" s="1" t="s">
        <v>2945</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c r="A177" s="281"/>
      <c r="B177" s="1" t="str">
        <f t="shared" si="1"/>
        <v/>
      </c>
      <c r="C177" s="281"/>
      <c r="D177" s="281"/>
      <c r="E177" s="1" t="str">
        <f t="shared" si="2"/>
        <v/>
      </c>
      <c r="F177" s="281"/>
      <c r="G177" s="281"/>
      <c r="H177" s="281"/>
      <c r="I177" s="281"/>
      <c r="J177" s="1" t="str">
        <f t="shared" si="3"/>
        <v/>
      </c>
      <c r="K177" s="1" t="str">
        <f t="shared" si="4"/>
        <v/>
      </c>
      <c r="L177" s="1" t="str">
        <f t="shared" si="5"/>
        <v/>
      </c>
      <c r="M177" s="1">
        <f t="shared" si="6"/>
        <v>1</v>
      </c>
      <c r="N177" s="1">
        <f t="shared" si="7"/>
        <v>0</v>
      </c>
      <c r="O177" s="1">
        <f t="shared" si="8"/>
        <v>0</v>
      </c>
      <c r="P177" s="1">
        <f t="shared" si="9"/>
        <v>0</v>
      </c>
      <c r="Q177" s="1">
        <f t="shared" si="10"/>
        <v>0</v>
      </c>
      <c r="R177" s="281"/>
      <c r="S177" s="281"/>
      <c r="T177" s="1">
        <f t="shared" si="11"/>
        <v>0</v>
      </c>
    </row>
    <row r="178" ht="15.75" customHeight="1">
      <c r="A178" s="281"/>
      <c r="B178" s="1" t="str">
        <f t="shared" si="1"/>
        <v/>
      </c>
      <c r="C178" s="281"/>
      <c r="D178" s="281"/>
      <c r="E178" s="1" t="str">
        <f t="shared" si="2"/>
        <v/>
      </c>
      <c r="F178" s="281"/>
      <c r="G178" s="281"/>
      <c r="H178" s="281"/>
      <c r="I178" s="281"/>
      <c r="J178" s="1" t="str">
        <f t="shared" si="3"/>
        <v/>
      </c>
      <c r="K178" s="1" t="str">
        <f t="shared" si="4"/>
        <v/>
      </c>
      <c r="L178" s="1" t="str">
        <f t="shared" si="5"/>
        <v/>
      </c>
      <c r="M178" s="1">
        <f t="shared" si="6"/>
        <v>1</v>
      </c>
      <c r="N178" s="1">
        <f t="shared" si="7"/>
        <v>0</v>
      </c>
      <c r="O178" s="1">
        <f t="shared" si="8"/>
        <v>0</v>
      </c>
      <c r="P178" s="1">
        <f t="shared" si="9"/>
        <v>0</v>
      </c>
      <c r="Q178" s="1">
        <f t="shared" si="10"/>
        <v>0</v>
      </c>
      <c r="R178" s="281"/>
      <c r="S178" s="281"/>
      <c r="T178" s="1">
        <f t="shared" si="11"/>
        <v>0</v>
      </c>
    </row>
    <row r="179" ht="15.75" customHeight="1">
      <c r="A179" s="281"/>
      <c r="B179" s="1" t="str">
        <f t="shared" si="1"/>
        <v/>
      </c>
      <c r="C179" s="281"/>
      <c r="D179" s="281"/>
      <c r="E179" s="1" t="str">
        <f t="shared" si="2"/>
        <v/>
      </c>
      <c r="F179" s="281"/>
      <c r="G179" s="281"/>
      <c r="H179" s="281"/>
      <c r="I179" s="281"/>
      <c r="J179" s="1" t="str">
        <f t="shared" si="3"/>
        <v/>
      </c>
      <c r="K179" s="1" t="str">
        <f t="shared" si="4"/>
        <v/>
      </c>
      <c r="L179" s="1" t="str">
        <f t="shared" si="5"/>
        <v/>
      </c>
      <c r="M179" s="1">
        <f t="shared" si="6"/>
        <v>1</v>
      </c>
      <c r="N179" s="1">
        <f t="shared" si="7"/>
        <v>0</v>
      </c>
      <c r="O179" s="1">
        <f t="shared" si="8"/>
        <v>0</v>
      </c>
      <c r="P179" s="1">
        <f t="shared" si="9"/>
        <v>0</v>
      </c>
      <c r="Q179" s="1">
        <f t="shared" si="10"/>
        <v>0</v>
      </c>
      <c r="R179" s="281"/>
      <c r="S179" s="281"/>
      <c r="T179" s="1">
        <f t="shared" si="11"/>
        <v>0</v>
      </c>
    </row>
    <row r="180" ht="15.75" customHeight="1">
      <c r="A180" s="281"/>
      <c r="B180" s="1" t="str">
        <f t="shared" si="1"/>
        <v/>
      </c>
      <c r="C180" s="281"/>
      <c r="D180" s="281"/>
      <c r="E180" s="1" t="str">
        <f t="shared" si="2"/>
        <v/>
      </c>
      <c r="F180" s="281"/>
      <c r="G180" s="281"/>
      <c r="H180" s="281"/>
      <c r="I180" s="281"/>
      <c r="J180" s="1" t="str">
        <f t="shared" si="3"/>
        <v/>
      </c>
      <c r="K180" s="1" t="str">
        <f t="shared" si="4"/>
        <v/>
      </c>
      <c r="L180" s="1" t="str">
        <f t="shared" si="5"/>
        <v/>
      </c>
      <c r="M180" s="1">
        <f t="shared" si="6"/>
        <v>1</v>
      </c>
      <c r="N180" s="1">
        <f t="shared" si="7"/>
        <v>0</v>
      </c>
      <c r="O180" s="1">
        <f t="shared" si="8"/>
        <v>0</v>
      </c>
      <c r="P180" s="1">
        <f t="shared" si="9"/>
        <v>0</v>
      </c>
      <c r="Q180" s="1">
        <f t="shared" si="10"/>
        <v>0</v>
      </c>
      <c r="R180" s="281"/>
      <c r="S180" s="281"/>
      <c r="T180" s="1">
        <f t="shared" si="11"/>
        <v>0</v>
      </c>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80">
      <formula1>"FL,Reach,OP,Swing"</formula1>
    </dataValidation>
  </dataValidations>
  <printOptions/>
  <pageMargins bottom="1.0" footer="0.0" header="0.0" left="0.75" right="0.75" top="1.0"/>
  <pageSetup paperSize="9" orientation="portrait"/>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15" width="9.29"/>
    <col customWidth="1" min="16" max="26" width="8.43"/>
  </cols>
  <sheetData>
    <row r="1">
      <c r="A1" s="1" t="s">
        <v>603</v>
      </c>
      <c r="B1" s="1" t="s">
        <v>666</v>
      </c>
      <c r="J1" s="1" t="s">
        <v>575</v>
      </c>
      <c r="K1" s="1">
        <f>Params!B8</f>
        <v>1.1</v>
      </c>
    </row>
    <row r="4">
      <c r="A4" s="279" t="s">
        <v>796</v>
      </c>
      <c r="B4" s="279" t="s">
        <v>740</v>
      </c>
      <c r="C4" s="279" t="s">
        <v>745</v>
      </c>
      <c r="D4" s="279" t="s">
        <v>776</v>
      </c>
      <c r="E4" s="279" t="s">
        <v>797</v>
      </c>
      <c r="F4" s="279" t="s">
        <v>746</v>
      </c>
    </row>
    <row r="5">
      <c r="A5" s="1">
        <f>SUM(K8:K177)</f>
        <v>983.35</v>
      </c>
      <c r="B5" s="268">
        <v>1812.0</v>
      </c>
      <c r="C5" s="268">
        <v>35.82</v>
      </c>
      <c r="D5" s="1">
        <f>SUM(L8:L177)</f>
        <v>1</v>
      </c>
      <c r="E5" s="1">
        <f>SUM(E8:E177)</f>
        <v>179</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7" si="1">IF(A8="","",INT(A8))</f>
        <v>46266</v>
      </c>
      <c r="C8" s="281" t="s">
        <v>841</v>
      </c>
      <c r="D8" s="281" t="s">
        <v>1675</v>
      </c>
      <c r="E8" s="281">
        <v>1.0</v>
      </c>
      <c r="F8" s="281">
        <v>6.0</v>
      </c>
      <c r="G8" s="281">
        <f t="shared" ref="G8:G177" si="2">HOUR(O8)*60+MINUTE(O8)</f>
        <v>9</v>
      </c>
      <c r="H8" s="1">
        <f t="shared" ref="H8:H177" si="3">IF(N(F8)=0,"",E8/F8)</f>
        <v>0.1666666667</v>
      </c>
      <c r="I8" s="1">
        <f t="shared" ref="I8:I177" si="4">IF(H8="","",LOOKUP(H8,{0,0.05,0.1,0.15,0.2},{0.85,0.95,1,1.05,1.1}))</f>
        <v>1.05</v>
      </c>
      <c r="J8" s="1">
        <f t="shared" ref="J8:J177" si="5">IF(C8="","",IF(C8="container",1,IF(OR(C8="moving list",C8="consolidation bulk"),1.3,IF(C8="consolidation mix",1.4,1))))</f>
        <v>1</v>
      </c>
      <c r="K8" s="1">
        <f t="shared" ref="K8:K177" si="6">IF(N(F8)=0,0,F8*IF(N(I8)=0,1,I8)*IF(N(J8)=0,1,J8))</f>
        <v>6.3</v>
      </c>
      <c r="L8" s="281"/>
      <c r="M8" s="281"/>
      <c r="N8" s="1">
        <f>IF(B8="",0,IF(AND(COUNTIF($B$8:B8,B8)=1,COUNTIF('Picking - Miguel'!$B$8:$B$180,B8)=0),1,0))</f>
        <v>0</v>
      </c>
      <c r="O8" s="196">
        <v>0.0067708333333333336</v>
      </c>
    </row>
    <row r="9">
      <c r="A9" s="291">
        <v>46266.0</v>
      </c>
      <c r="B9" s="1">
        <f t="shared" si="1"/>
        <v>46266</v>
      </c>
      <c r="C9" s="281" t="s">
        <v>841</v>
      </c>
      <c r="D9" s="281" t="s">
        <v>1678</v>
      </c>
      <c r="E9" s="281">
        <v>3.0</v>
      </c>
      <c r="F9" s="281">
        <v>9.0</v>
      </c>
      <c r="G9" s="281">
        <f t="shared" si="2"/>
        <v>23</v>
      </c>
      <c r="H9" s="1">
        <f t="shared" si="3"/>
        <v>0.3333333333</v>
      </c>
      <c r="I9" s="1">
        <f t="shared" si="4"/>
        <v>1.1</v>
      </c>
      <c r="J9" s="1">
        <f t="shared" si="5"/>
        <v>1</v>
      </c>
      <c r="K9" s="1">
        <f t="shared" si="6"/>
        <v>9.9</v>
      </c>
      <c r="L9" s="281"/>
      <c r="M9" s="281"/>
      <c r="N9" s="1">
        <f>IF(B9="",0,IF(AND(COUNTIF($B$8:B9,B9)=1,COUNTIF('Picking - Miguel'!$B$8:$B$180,B9)=0),1,0))</f>
        <v>0</v>
      </c>
      <c r="O9" s="196">
        <v>0.016319444444444445</v>
      </c>
    </row>
    <row r="10">
      <c r="A10" s="291">
        <v>46266.0</v>
      </c>
      <c r="B10" s="1">
        <f t="shared" si="1"/>
        <v>46266</v>
      </c>
      <c r="C10" s="281" t="s">
        <v>841</v>
      </c>
      <c r="D10" s="281" t="s">
        <v>1677</v>
      </c>
      <c r="E10" s="281">
        <v>4.0</v>
      </c>
      <c r="F10" s="281">
        <v>19.0</v>
      </c>
      <c r="G10" s="281">
        <f t="shared" si="2"/>
        <v>51</v>
      </c>
      <c r="H10" s="1">
        <f t="shared" si="3"/>
        <v>0.2105263158</v>
      </c>
      <c r="I10" s="1">
        <f t="shared" si="4"/>
        <v>1.1</v>
      </c>
      <c r="J10" s="1">
        <f t="shared" si="5"/>
        <v>1</v>
      </c>
      <c r="K10" s="1">
        <f t="shared" si="6"/>
        <v>20.9</v>
      </c>
      <c r="L10" s="281"/>
      <c r="M10" s="281"/>
      <c r="N10" s="1">
        <f>IF(B10="",0,IF(AND(COUNTIF($B$8:B10,B10)=1,COUNTIF('Picking - Miguel'!$B$8:$B$180,B10)=0),1,0))</f>
        <v>0</v>
      </c>
      <c r="O10" s="196">
        <v>0.03607638888888889</v>
      </c>
    </row>
    <row r="11">
      <c r="A11" s="291">
        <v>46267.0</v>
      </c>
      <c r="B11" s="1">
        <f t="shared" si="1"/>
        <v>46267</v>
      </c>
      <c r="C11" s="281" t="s">
        <v>841</v>
      </c>
      <c r="D11" s="281" t="s">
        <v>2463</v>
      </c>
      <c r="E11" s="281">
        <v>6.0</v>
      </c>
      <c r="F11" s="281">
        <v>22.0</v>
      </c>
      <c r="G11" s="281">
        <f t="shared" si="2"/>
        <v>43</v>
      </c>
      <c r="H11" s="1">
        <f t="shared" si="3"/>
        <v>0.2727272727</v>
      </c>
      <c r="I11" s="1">
        <f t="shared" si="4"/>
        <v>1.1</v>
      </c>
      <c r="J11" s="1">
        <f t="shared" si="5"/>
        <v>1</v>
      </c>
      <c r="K11" s="1">
        <f t="shared" si="6"/>
        <v>24.2</v>
      </c>
      <c r="L11" s="281"/>
      <c r="M11" s="281"/>
      <c r="N11" s="1">
        <f>IF(B11="",0,IF(AND(COUNTIF($B$8:B11,B11)=1,COUNTIF('Picking - Miguel'!$B$8:$B$180,B11)=0),1,0))</f>
        <v>0</v>
      </c>
      <c r="O11" s="196">
        <v>0.03050925925925926</v>
      </c>
    </row>
    <row r="12">
      <c r="A12" s="291">
        <v>46267.0</v>
      </c>
      <c r="B12" s="1">
        <f t="shared" si="1"/>
        <v>46267</v>
      </c>
      <c r="C12" s="281" t="s">
        <v>841</v>
      </c>
      <c r="D12" s="281" t="s">
        <v>2825</v>
      </c>
      <c r="E12" s="281">
        <v>5.0</v>
      </c>
      <c r="F12" s="281">
        <v>28.0</v>
      </c>
      <c r="G12" s="281">
        <f t="shared" si="2"/>
        <v>50</v>
      </c>
      <c r="H12" s="1">
        <f t="shared" si="3"/>
        <v>0.1785714286</v>
      </c>
      <c r="I12" s="1">
        <f t="shared" si="4"/>
        <v>1.05</v>
      </c>
      <c r="J12" s="1">
        <f t="shared" si="5"/>
        <v>1</v>
      </c>
      <c r="K12" s="1">
        <f t="shared" si="6"/>
        <v>29.4</v>
      </c>
      <c r="L12" s="281"/>
      <c r="M12" s="281"/>
      <c r="N12" s="1">
        <f>IF(B12="",0,IF(AND(COUNTIF($B$8:B12,B12)=1,COUNTIF('Picking - Miguel'!$B$8:$B$180,B12)=0),1,0))</f>
        <v>0</v>
      </c>
      <c r="O12" s="196">
        <v>0.034791666666666665</v>
      </c>
    </row>
    <row r="13">
      <c r="A13" s="291">
        <v>46268.0</v>
      </c>
      <c r="B13" s="1">
        <f t="shared" si="1"/>
        <v>46268</v>
      </c>
      <c r="C13" s="281" t="s">
        <v>841</v>
      </c>
      <c r="D13" s="281" t="s">
        <v>1685</v>
      </c>
      <c r="E13" s="281">
        <v>2.0</v>
      </c>
      <c r="F13" s="281">
        <v>10.0</v>
      </c>
      <c r="G13" s="281">
        <f t="shared" si="2"/>
        <v>9</v>
      </c>
      <c r="H13" s="1">
        <f t="shared" si="3"/>
        <v>0.2</v>
      </c>
      <c r="I13" s="1">
        <f t="shared" si="4"/>
        <v>1.1</v>
      </c>
      <c r="J13" s="1">
        <f t="shared" si="5"/>
        <v>1</v>
      </c>
      <c r="K13" s="1">
        <f t="shared" si="6"/>
        <v>11</v>
      </c>
      <c r="L13" s="281"/>
      <c r="M13" s="281"/>
      <c r="N13" s="1">
        <f>IF(B13="",0,IF(AND(COUNTIF($B$8:B13,B13)=1,COUNTIF('Picking - Miguel'!$B$8:$B$180,B13)=0),1,0))</f>
        <v>0</v>
      </c>
      <c r="O13" s="196">
        <v>0.006875</v>
      </c>
    </row>
    <row r="14">
      <c r="A14" s="291">
        <v>46268.0</v>
      </c>
      <c r="B14" s="1">
        <f t="shared" si="1"/>
        <v>46268</v>
      </c>
      <c r="C14" s="281" t="s">
        <v>841</v>
      </c>
      <c r="D14" s="281" t="s">
        <v>1684</v>
      </c>
      <c r="E14" s="281">
        <v>6.0</v>
      </c>
      <c r="F14" s="281">
        <v>9.0</v>
      </c>
      <c r="G14" s="281">
        <f t="shared" si="2"/>
        <v>20</v>
      </c>
      <c r="H14" s="1">
        <f t="shared" si="3"/>
        <v>0.6666666667</v>
      </c>
      <c r="I14" s="1">
        <f t="shared" si="4"/>
        <v>1.1</v>
      </c>
      <c r="J14" s="1">
        <f t="shared" si="5"/>
        <v>1</v>
      </c>
      <c r="K14" s="1">
        <f t="shared" si="6"/>
        <v>9.9</v>
      </c>
      <c r="L14" s="281"/>
      <c r="M14" s="281"/>
      <c r="N14" s="1">
        <f>IF(B14="",0,IF(AND(COUNTIF($B$8:B14,B14)=1,COUNTIF('Picking - Miguel'!$B$8:$B$180,B14)=0),1,0))</f>
        <v>0</v>
      </c>
      <c r="O14" s="196">
        <v>0.014097222222222223</v>
      </c>
    </row>
    <row r="15">
      <c r="A15" s="291">
        <v>46269.0</v>
      </c>
      <c r="B15" s="1">
        <f t="shared" si="1"/>
        <v>46269</v>
      </c>
      <c r="C15" s="281" t="s">
        <v>841</v>
      </c>
      <c r="D15" s="281" t="s">
        <v>1689</v>
      </c>
      <c r="E15" s="281">
        <v>2.0</v>
      </c>
      <c r="F15" s="281">
        <v>8.0</v>
      </c>
      <c r="G15" s="281">
        <f t="shared" si="2"/>
        <v>10</v>
      </c>
      <c r="H15" s="1">
        <f t="shared" si="3"/>
        <v>0.25</v>
      </c>
      <c r="I15" s="1">
        <f t="shared" si="4"/>
        <v>1.1</v>
      </c>
      <c r="J15" s="1">
        <f t="shared" si="5"/>
        <v>1</v>
      </c>
      <c r="K15" s="1">
        <f t="shared" si="6"/>
        <v>8.8</v>
      </c>
      <c r="L15" s="281"/>
      <c r="M15" s="281"/>
      <c r="N15" s="1">
        <f>IF(B15="",0,IF(AND(COUNTIF($B$8:B15,B15)=1,COUNTIF('Picking - Miguel'!$B$8:$B$180,B15)=0),1,0))</f>
        <v>0</v>
      </c>
      <c r="O15" s="196">
        <v>0.007569444444444445</v>
      </c>
    </row>
    <row r="16">
      <c r="A16" s="291">
        <v>46269.0</v>
      </c>
      <c r="B16" s="1">
        <f t="shared" si="1"/>
        <v>46269</v>
      </c>
      <c r="C16" s="281" t="s">
        <v>841</v>
      </c>
      <c r="D16" s="281" t="s">
        <v>2828</v>
      </c>
      <c r="E16" s="281">
        <v>2.0</v>
      </c>
      <c r="F16" s="281">
        <v>31.0</v>
      </c>
      <c r="G16" s="281">
        <f t="shared" si="2"/>
        <v>43</v>
      </c>
      <c r="H16" s="1">
        <f t="shared" si="3"/>
        <v>0.06451612903</v>
      </c>
      <c r="I16" s="1">
        <f t="shared" si="4"/>
        <v>0.95</v>
      </c>
      <c r="J16" s="1">
        <f t="shared" si="5"/>
        <v>1</v>
      </c>
      <c r="K16" s="1">
        <f t="shared" si="6"/>
        <v>29.45</v>
      </c>
      <c r="L16" s="281"/>
      <c r="M16" s="281"/>
      <c r="N16" s="1">
        <f>IF(B16="",0,IF(AND(COUNTIF($B$8:B16,B16)=1,COUNTIF('Picking - Miguel'!$B$8:$B$180,B16)=0),1,0))</f>
        <v>0</v>
      </c>
      <c r="O16" s="196">
        <v>0.029976851851851852</v>
      </c>
    </row>
    <row r="17">
      <c r="A17" s="291">
        <v>46269.0</v>
      </c>
      <c r="B17" s="1">
        <f t="shared" si="1"/>
        <v>46269</v>
      </c>
      <c r="C17" s="281" t="s">
        <v>841</v>
      </c>
      <c r="D17" s="281" t="s">
        <v>1692</v>
      </c>
      <c r="E17" s="281">
        <v>6.0</v>
      </c>
      <c r="F17" s="281">
        <v>12.0</v>
      </c>
      <c r="G17" s="281">
        <f t="shared" si="2"/>
        <v>52</v>
      </c>
      <c r="H17" s="1">
        <f t="shared" si="3"/>
        <v>0.5</v>
      </c>
      <c r="I17" s="1">
        <f t="shared" si="4"/>
        <v>1.1</v>
      </c>
      <c r="J17" s="1">
        <f t="shared" si="5"/>
        <v>1</v>
      </c>
      <c r="K17" s="1">
        <f t="shared" si="6"/>
        <v>13.2</v>
      </c>
      <c r="L17" s="281"/>
      <c r="M17" s="281"/>
      <c r="N17" s="1">
        <f>IF(B17="",0,IF(AND(COUNTIF($B$8:B17,B17)=1,COUNTIF('Picking - Miguel'!$B$8:$B$180,B17)=0),1,0))</f>
        <v>0</v>
      </c>
      <c r="O17" s="196">
        <v>0.03622685185185185</v>
      </c>
    </row>
    <row r="18">
      <c r="A18" s="291">
        <v>46273.0</v>
      </c>
      <c r="B18" s="1">
        <f t="shared" si="1"/>
        <v>46273</v>
      </c>
      <c r="C18" s="281" t="s">
        <v>841</v>
      </c>
      <c r="D18" s="281" t="s">
        <v>1107</v>
      </c>
      <c r="E18" s="281">
        <v>2.0</v>
      </c>
      <c r="F18" s="281">
        <v>4.0</v>
      </c>
      <c r="G18" s="281">
        <f t="shared" si="2"/>
        <v>6</v>
      </c>
      <c r="H18" s="1">
        <f t="shared" si="3"/>
        <v>0.5</v>
      </c>
      <c r="I18" s="1">
        <f t="shared" si="4"/>
        <v>1.1</v>
      </c>
      <c r="J18" s="1">
        <f t="shared" si="5"/>
        <v>1</v>
      </c>
      <c r="K18" s="1">
        <f t="shared" si="6"/>
        <v>4.4</v>
      </c>
      <c r="L18" s="281"/>
      <c r="M18" s="281"/>
      <c r="N18" s="1">
        <f>IF(B18="",0,IF(AND(COUNTIF($B$8:B18,B18)=1,COUNTIF('Picking - Miguel'!$B$8:$B$180,B18)=0),1,0))</f>
        <v>0</v>
      </c>
      <c r="O18" s="196">
        <v>0.004178240740740741</v>
      </c>
    </row>
    <row r="19">
      <c r="A19" s="291">
        <v>46273.0</v>
      </c>
      <c r="B19" s="1">
        <f t="shared" si="1"/>
        <v>46273</v>
      </c>
      <c r="C19" s="281" t="s">
        <v>841</v>
      </c>
      <c r="D19" s="281" t="s">
        <v>2476</v>
      </c>
      <c r="E19" s="281">
        <v>8.0</v>
      </c>
      <c r="F19" s="281">
        <v>13.0</v>
      </c>
      <c r="G19" s="281">
        <f t="shared" si="2"/>
        <v>41</v>
      </c>
      <c r="H19" s="1">
        <f t="shared" si="3"/>
        <v>0.6153846154</v>
      </c>
      <c r="I19" s="1">
        <f t="shared" si="4"/>
        <v>1.1</v>
      </c>
      <c r="J19" s="1">
        <f t="shared" si="5"/>
        <v>1</v>
      </c>
      <c r="K19" s="1">
        <f t="shared" si="6"/>
        <v>14.3</v>
      </c>
      <c r="L19" s="281"/>
      <c r="M19" s="281"/>
      <c r="N19" s="1">
        <f>IF(B19="",0,IF(AND(COUNTIF($B$8:B19,B19)=1,COUNTIF('Picking - Miguel'!$B$8:$B$180,B19)=0),1,0))</f>
        <v>0</v>
      </c>
      <c r="O19" s="196">
        <v>0.028796296296296296</v>
      </c>
    </row>
    <row r="20">
      <c r="A20" s="291">
        <v>46274.0</v>
      </c>
      <c r="B20" s="1">
        <f t="shared" si="1"/>
        <v>46274</v>
      </c>
      <c r="C20" s="281" t="s">
        <v>841</v>
      </c>
      <c r="D20" s="281" t="s">
        <v>1109</v>
      </c>
      <c r="E20" s="281">
        <v>2.0</v>
      </c>
      <c r="F20" s="281">
        <v>10.0</v>
      </c>
      <c r="G20" s="281">
        <f t="shared" si="2"/>
        <v>12</v>
      </c>
      <c r="H20" s="1">
        <f t="shared" si="3"/>
        <v>0.2</v>
      </c>
      <c r="I20" s="1">
        <f t="shared" si="4"/>
        <v>1.1</v>
      </c>
      <c r="J20" s="1">
        <f t="shared" si="5"/>
        <v>1</v>
      </c>
      <c r="K20" s="1">
        <f t="shared" si="6"/>
        <v>11</v>
      </c>
      <c r="L20" s="281"/>
      <c r="M20" s="281"/>
      <c r="N20" s="1">
        <f>IF(B20="",0,IF(AND(COUNTIF($B$8:B20,B20)=1,COUNTIF('Picking - Miguel'!$B$8:$B$180,B20)=0),1,0))</f>
        <v>0</v>
      </c>
      <c r="O20" s="196">
        <v>0.008530092592592593</v>
      </c>
    </row>
    <row r="21" ht="15.75" customHeight="1">
      <c r="A21" s="291">
        <v>46274.0</v>
      </c>
      <c r="B21" s="1">
        <f t="shared" si="1"/>
        <v>46274</v>
      </c>
      <c r="C21" s="281" t="s">
        <v>841</v>
      </c>
      <c r="D21" s="281" t="s">
        <v>2479</v>
      </c>
      <c r="E21" s="281">
        <v>1.0</v>
      </c>
      <c r="F21" s="281">
        <v>20.0</v>
      </c>
      <c r="G21" s="281">
        <f t="shared" si="2"/>
        <v>17</v>
      </c>
      <c r="H21" s="1">
        <f t="shared" si="3"/>
        <v>0.05</v>
      </c>
      <c r="I21" s="1">
        <f t="shared" si="4"/>
        <v>0.95</v>
      </c>
      <c r="J21" s="1">
        <f t="shared" si="5"/>
        <v>1</v>
      </c>
      <c r="K21" s="1">
        <f t="shared" si="6"/>
        <v>19</v>
      </c>
      <c r="L21" s="281"/>
      <c r="M21" s="281"/>
      <c r="N21" s="1">
        <f>IF(B21="",0,IF(AND(COUNTIF($B$8:B21,B21)=1,COUNTIF('Picking - Miguel'!$B$8:$B$180,B21)=0),1,0))</f>
        <v>0</v>
      </c>
      <c r="O21" s="196">
        <v>0.012129629629629629</v>
      </c>
    </row>
    <row r="22" ht="15.75" customHeight="1">
      <c r="A22" s="291">
        <v>46274.0</v>
      </c>
      <c r="B22" s="1">
        <f t="shared" si="1"/>
        <v>46274</v>
      </c>
      <c r="C22" s="281" t="s">
        <v>841</v>
      </c>
      <c r="D22" s="281" t="s">
        <v>1697</v>
      </c>
      <c r="E22" s="281">
        <v>4.0</v>
      </c>
      <c r="F22" s="281">
        <v>28.0</v>
      </c>
      <c r="G22" s="281">
        <f t="shared" si="2"/>
        <v>28</v>
      </c>
      <c r="H22" s="1">
        <f t="shared" si="3"/>
        <v>0.1428571429</v>
      </c>
      <c r="I22" s="1">
        <f t="shared" si="4"/>
        <v>1</v>
      </c>
      <c r="J22" s="1">
        <f t="shared" si="5"/>
        <v>1</v>
      </c>
      <c r="K22" s="1">
        <f t="shared" si="6"/>
        <v>28</v>
      </c>
      <c r="L22" s="281"/>
      <c r="M22" s="281"/>
      <c r="N22" s="1">
        <f>IF(B22="",0,IF(AND(COUNTIF($B$8:B22,B22)=1,COUNTIF('Picking - Miguel'!$B$8:$B$180,B22)=0),1,0))</f>
        <v>0</v>
      </c>
      <c r="O22" s="196">
        <v>0.019537037037037037</v>
      </c>
    </row>
    <row r="23" ht="15.75" customHeight="1">
      <c r="A23" s="291">
        <v>46275.0</v>
      </c>
      <c r="B23" s="1">
        <f t="shared" si="1"/>
        <v>46275</v>
      </c>
      <c r="C23" s="281" t="s">
        <v>841</v>
      </c>
      <c r="D23" s="281" t="s">
        <v>1112</v>
      </c>
      <c r="E23" s="281">
        <v>1.0</v>
      </c>
      <c r="F23" s="281">
        <v>13.0</v>
      </c>
      <c r="G23" s="281">
        <f t="shared" si="2"/>
        <v>17</v>
      </c>
      <c r="H23" s="1">
        <f t="shared" si="3"/>
        <v>0.07692307692</v>
      </c>
      <c r="I23" s="1">
        <f t="shared" si="4"/>
        <v>0.95</v>
      </c>
      <c r="J23" s="1">
        <f t="shared" si="5"/>
        <v>1</v>
      </c>
      <c r="K23" s="1">
        <f t="shared" si="6"/>
        <v>12.35</v>
      </c>
      <c r="L23" s="281"/>
      <c r="M23" s="281"/>
      <c r="N23" s="1">
        <f>IF(B23="",0,IF(AND(COUNTIF($B$8:B23,B23)=1,COUNTIF('Picking - Miguel'!$B$8:$B$180,B23)=0),1,0))</f>
        <v>0</v>
      </c>
      <c r="O23" s="196">
        <v>0.012488425925925925</v>
      </c>
    </row>
    <row r="24" ht="15.75" customHeight="1">
      <c r="A24" s="291">
        <v>46275.0</v>
      </c>
      <c r="B24" s="1">
        <f t="shared" si="1"/>
        <v>46275</v>
      </c>
      <c r="C24" s="281" t="s">
        <v>841</v>
      </c>
      <c r="D24" s="281" t="s">
        <v>1706</v>
      </c>
      <c r="E24" s="281">
        <v>3.0</v>
      </c>
      <c r="F24" s="281">
        <v>31.0</v>
      </c>
      <c r="G24" s="281">
        <f t="shared" si="2"/>
        <v>30</v>
      </c>
      <c r="H24" s="1">
        <f t="shared" si="3"/>
        <v>0.09677419355</v>
      </c>
      <c r="I24" s="1">
        <f t="shared" si="4"/>
        <v>0.95</v>
      </c>
      <c r="J24" s="1">
        <f t="shared" si="5"/>
        <v>1</v>
      </c>
      <c r="K24" s="1">
        <f t="shared" si="6"/>
        <v>29.45</v>
      </c>
      <c r="L24" s="281">
        <v>1.0</v>
      </c>
      <c r="M24" s="281" t="s">
        <v>2842</v>
      </c>
      <c r="N24" s="1">
        <f>IF(B24="",0,IF(AND(COUNTIF($B$8:B24,B24)=1,COUNTIF('Picking - Miguel'!$B$8:$B$180,B24)=0),1,0))</f>
        <v>0</v>
      </c>
      <c r="O24" s="196">
        <v>0.02119212962962963</v>
      </c>
    </row>
    <row r="25" ht="15.75" customHeight="1">
      <c r="A25" s="291">
        <v>46275.0</v>
      </c>
      <c r="B25" s="1">
        <f t="shared" si="1"/>
        <v>46275</v>
      </c>
      <c r="C25" s="281" t="s">
        <v>841</v>
      </c>
      <c r="D25" s="281" t="s">
        <v>1704</v>
      </c>
      <c r="E25" s="281">
        <v>4.0</v>
      </c>
      <c r="F25" s="281">
        <v>29.0</v>
      </c>
      <c r="G25" s="281">
        <f t="shared" si="2"/>
        <v>60</v>
      </c>
      <c r="H25" s="1">
        <f t="shared" si="3"/>
        <v>0.1379310345</v>
      </c>
      <c r="I25" s="1">
        <f t="shared" si="4"/>
        <v>1</v>
      </c>
      <c r="J25" s="1">
        <f t="shared" si="5"/>
        <v>1</v>
      </c>
      <c r="K25" s="1">
        <f t="shared" si="6"/>
        <v>29</v>
      </c>
      <c r="L25" s="281"/>
      <c r="M25" s="281"/>
      <c r="N25" s="1">
        <f>IF(B25="",0,IF(AND(COUNTIF($B$8:B25,B25)=1,COUNTIF('Picking - Miguel'!$B$8:$B$180,B25)=0),1,0))</f>
        <v>0</v>
      </c>
      <c r="O25" s="196">
        <v>0.04181712962962963</v>
      </c>
    </row>
    <row r="26" ht="15.75" customHeight="1">
      <c r="A26" s="291">
        <v>46276.0</v>
      </c>
      <c r="B26" s="1">
        <f t="shared" si="1"/>
        <v>46276</v>
      </c>
      <c r="C26" s="281" t="s">
        <v>841</v>
      </c>
      <c r="D26" s="281" t="s">
        <v>2488</v>
      </c>
      <c r="E26" s="281">
        <v>4.0</v>
      </c>
      <c r="F26" s="281">
        <v>32.0</v>
      </c>
      <c r="G26" s="281">
        <f t="shared" si="2"/>
        <v>45</v>
      </c>
      <c r="H26" s="1">
        <f t="shared" si="3"/>
        <v>0.125</v>
      </c>
      <c r="I26" s="1">
        <f t="shared" si="4"/>
        <v>1</v>
      </c>
      <c r="J26" s="1">
        <f t="shared" si="5"/>
        <v>1</v>
      </c>
      <c r="K26" s="1">
        <f t="shared" si="6"/>
        <v>32</v>
      </c>
      <c r="L26" s="281"/>
      <c r="M26" s="281"/>
      <c r="N26" s="1">
        <f>IF(B26="",0,IF(AND(COUNTIF($B$8:B26,B26)=1,COUNTIF('Picking - Miguel'!$B$8:$B$180,B26)=0),1,0))</f>
        <v>0</v>
      </c>
      <c r="O26" s="196">
        <v>0.03185185185185185</v>
      </c>
    </row>
    <row r="27" ht="15.75" customHeight="1">
      <c r="A27" s="291">
        <v>46278.0</v>
      </c>
      <c r="B27" s="1">
        <f t="shared" si="1"/>
        <v>46278</v>
      </c>
      <c r="C27" s="281" t="s">
        <v>841</v>
      </c>
      <c r="D27" s="281" t="s">
        <v>1724</v>
      </c>
      <c r="E27" s="281">
        <v>5.0</v>
      </c>
      <c r="F27" s="281">
        <v>16.0</v>
      </c>
      <c r="G27" s="281">
        <f t="shared" si="2"/>
        <v>81</v>
      </c>
      <c r="H27" s="1">
        <f t="shared" si="3"/>
        <v>0.3125</v>
      </c>
      <c r="I27" s="1">
        <f t="shared" si="4"/>
        <v>1.1</v>
      </c>
      <c r="J27" s="1">
        <f t="shared" si="5"/>
        <v>1</v>
      </c>
      <c r="K27" s="1">
        <f t="shared" si="6"/>
        <v>17.6</v>
      </c>
      <c r="L27" s="281"/>
      <c r="M27" s="281"/>
      <c r="N27" s="1">
        <f>IF(B27="",0,IF(AND(COUNTIF($B$8:B27,B27)=1,COUNTIF('Picking - Miguel'!$B$8:$B$180,B27)=0),1,0))</f>
        <v>0</v>
      </c>
      <c r="O27" s="196">
        <v>0.056666666666666664</v>
      </c>
    </row>
    <row r="28" ht="15.75" customHeight="1">
      <c r="A28" s="291">
        <v>46279.0</v>
      </c>
      <c r="B28" s="1">
        <f t="shared" si="1"/>
        <v>46279</v>
      </c>
      <c r="C28" s="281" t="s">
        <v>841</v>
      </c>
      <c r="D28" s="281" t="s">
        <v>2353</v>
      </c>
      <c r="E28" s="281">
        <v>1.0</v>
      </c>
      <c r="F28" s="281">
        <v>6.0</v>
      </c>
      <c r="G28" s="281">
        <f t="shared" si="2"/>
        <v>7</v>
      </c>
      <c r="H28" s="1">
        <f t="shared" si="3"/>
        <v>0.1666666667</v>
      </c>
      <c r="I28" s="1">
        <f t="shared" si="4"/>
        <v>1.05</v>
      </c>
      <c r="J28" s="1">
        <f t="shared" si="5"/>
        <v>1</v>
      </c>
      <c r="K28" s="1">
        <f t="shared" si="6"/>
        <v>6.3</v>
      </c>
      <c r="L28" s="281"/>
      <c r="M28" s="281"/>
      <c r="N28" s="1">
        <f>IF(B28="",0,IF(AND(COUNTIF($B$8:B28,B28)=1,COUNTIF('Picking - Miguel'!$B$8:$B$180,B28)=0),1,0))</f>
        <v>0</v>
      </c>
      <c r="O28" s="196">
        <v>0.005497685185185185</v>
      </c>
    </row>
    <row r="29" ht="15.75" customHeight="1">
      <c r="A29" s="291">
        <v>46280.0</v>
      </c>
      <c r="B29" s="1">
        <f t="shared" si="1"/>
        <v>46280</v>
      </c>
      <c r="C29" s="281" t="s">
        <v>841</v>
      </c>
      <c r="D29" s="281" t="s">
        <v>2848</v>
      </c>
      <c r="E29" s="281">
        <v>5.0</v>
      </c>
      <c r="F29" s="281">
        <v>51.0</v>
      </c>
      <c r="G29" s="281">
        <f t="shared" si="2"/>
        <v>56</v>
      </c>
      <c r="H29" s="1">
        <f t="shared" si="3"/>
        <v>0.09803921569</v>
      </c>
      <c r="I29" s="1">
        <f t="shared" si="4"/>
        <v>0.95</v>
      </c>
      <c r="J29" s="1">
        <f t="shared" si="5"/>
        <v>1</v>
      </c>
      <c r="K29" s="1">
        <f t="shared" si="6"/>
        <v>48.45</v>
      </c>
      <c r="L29" s="281"/>
      <c r="M29" s="281"/>
      <c r="N29" s="1">
        <f>IF(B29="",0,IF(AND(COUNTIF($B$8:B29,B29)=1,COUNTIF('Picking - Miguel'!$B$8:$B$180,B29)=0),1,0))</f>
        <v>0</v>
      </c>
      <c r="O29" s="196">
        <v>0.03940972222222222</v>
      </c>
    </row>
    <row r="30" ht="15.75" customHeight="1">
      <c r="A30" s="291">
        <v>46281.0</v>
      </c>
      <c r="B30" s="1">
        <f t="shared" si="1"/>
        <v>46281</v>
      </c>
      <c r="C30" s="281" t="s">
        <v>841</v>
      </c>
      <c r="D30" s="281" t="s">
        <v>1610</v>
      </c>
      <c r="E30" s="281">
        <v>1.0</v>
      </c>
      <c r="F30" s="281">
        <v>5.0</v>
      </c>
      <c r="G30" s="281">
        <f t="shared" si="2"/>
        <v>9</v>
      </c>
      <c r="H30" s="1">
        <f t="shared" si="3"/>
        <v>0.2</v>
      </c>
      <c r="I30" s="1">
        <f t="shared" si="4"/>
        <v>1.1</v>
      </c>
      <c r="J30" s="1">
        <f t="shared" si="5"/>
        <v>1</v>
      </c>
      <c r="K30" s="1">
        <f t="shared" si="6"/>
        <v>5.5</v>
      </c>
      <c r="L30" s="281"/>
      <c r="M30" s="281"/>
      <c r="N30" s="1">
        <f>IF(B30="",0,IF(AND(COUNTIF($B$8:B30,B30)=1,COUNTIF('Picking - Miguel'!$B$8:$B$180,B30)=0),1,0))</f>
        <v>0</v>
      </c>
      <c r="O30" s="196">
        <v>0.006782407407407407</v>
      </c>
    </row>
    <row r="31" ht="15.75" customHeight="1">
      <c r="A31" s="291">
        <v>46281.0</v>
      </c>
      <c r="B31" s="1">
        <f t="shared" si="1"/>
        <v>46281</v>
      </c>
      <c r="C31" s="281" t="s">
        <v>841</v>
      </c>
      <c r="D31" s="281" t="s">
        <v>1735</v>
      </c>
      <c r="E31" s="281">
        <v>1.0</v>
      </c>
      <c r="F31" s="281">
        <v>2.0</v>
      </c>
      <c r="G31" s="281">
        <f t="shared" si="2"/>
        <v>21</v>
      </c>
      <c r="H31" s="1">
        <f t="shared" si="3"/>
        <v>0.5</v>
      </c>
      <c r="I31" s="1">
        <f t="shared" si="4"/>
        <v>1.1</v>
      </c>
      <c r="J31" s="1">
        <f t="shared" si="5"/>
        <v>1</v>
      </c>
      <c r="K31" s="1">
        <f t="shared" si="6"/>
        <v>2.2</v>
      </c>
      <c r="L31" s="281"/>
      <c r="M31" s="281"/>
      <c r="N31" s="1">
        <f>IF(B31="",0,IF(AND(COUNTIF($B$8:B31,B31)=1,COUNTIF('Picking - Miguel'!$B$8:$B$180,B31)=0),1,0))</f>
        <v>0</v>
      </c>
      <c r="O31" s="196">
        <v>0.015208333333333334</v>
      </c>
    </row>
    <row r="32" ht="15.75" customHeight="1">
      <c r="A32" s="291">
        <v>46281.0</v>
      </c>
      <c r="B32" s="1">
        <f t="shared" si="1"/>
        <v>46281</v>
      </c>
      <c r="C32" s="281" t="s">
        <v>841</v>
      </c>
      <c r="D32" s="281" t="s">
        <v>1134</v>
      </c>
      <c r="E32" s="281">
        <v>3.0</v>
      </c>
      <c r="F32" s="281">
        <v>8.0</v>
      </c>
      <c r="G32" s="281">
        <f t="shared" si="2"/>
        <v>38</v>
      </c>
      <c r="H32" s="1">
        <f t="shared" si="3"/>
        <v>0.375</v>
      </c>
      <c r="I32" s="1">
        <f t="shared" si="4"/>
        <v>1.1</v>
      </c>
      <c r="J32" s="1">
        <f t="shared" si="5"/>
        <v>1</v>
      </c>
      <c r="K32" s="1">
        <f t="shared" si="6"/>
        <v>8.8</v>
      </c>
      <c r="L32" s="281"/>
      <c r="M32" s="281"/>
      <c r="N32" s="1">
        <f>IF(B32="",0,IF(AND(COUNTIF($B$8:B32,B32)=1,COUNTIF('Picking - Miguel'!$B$8:$B$180,B32)=0),1,0))</f>
        <v>0</v>
      </c>
      <c r="O32" s="196">
        <v>0.02675925925925926</v>
      </c>
    </row>
    <row r="33" ht="15.75" customHeight="1">
      <c r="A33" s="291">
        <v>46281.0</v>
      </c>
      <c r="B33" s="1">
        <f t="shared" si="1"/>
        <v>46281</v>
      </c>
      <c r="C33" s="281" t="s">
        <v>841</v>
      </c>
      <c r="D33" s="281" t="s">
        <v>2859</v>
      </c>
      <c r="E33" s="281">
        <v>4.0</v>
      </c>
      <c r="F33" s="281">
        <v>33.0</v>
      </c>
      <c r="G33" s="281">
        <f t="shared" si="2"/>
        <v>47</v>
      </c>
      <c r="H33" s="1">
        <f t="shared" si="3"/>
        <v>0.1212121212</v>
      </c>
      <c r="I33" s="1">
        <f t="shared" si="4"/>
        <v>1</v>
      </c>
      <c r="J33" s="1">
        <f t="shared" si="5"/>
        <v>1</v>
      </c>
      <c r="K33" s="1">
        <f t="shared" si="6"/>
        <v>33</v>
      </c>
      <c r="L33" s="281"/>
      <c r="M33" s="281"/>
      <c r="N33" s="1">
        <f>IF(B33="",0,IF(AND(COUNTIF($B$8:B33,B33)=1,COUNTIF('Picking - Miguel'!$B$8:$B$180,B33)=0),1,0))</f>
        <v>0</v>
      </c>
      <c r="O33" s="196">
        <v>0.033171296296296296</v>
      </c>
    </row>
    <row r="34" ht="15.75" customHeight="1">
      <c r="A34" s="291">
        <v>46282.0</v>
      </c>
      <c r="B34" s="1">
        <f t="shared" si="1"/>
        <v>46282</v>
      </c>
      <c r="C34" s="281" t="s">
        <v>841</v>
      </c>
      <c r="D34" s="281" t="s">
        <v>2493</v>
      </c>
      <c r="E34" s="281">
        <v>1.0</v>
      </c>
      <c r="F34" s="281">
        <v>21.0</v>
      </c>
      <c r="G34" s="281">
        <f t="shared" si="2"/>
        <v>31</v>
      </c>
      <c r="H34" s="1">
        <f t="shared" si="3"/>
        <v>0.04761904762</v>
      </c>
      <c r="I34" s="1">
        <f t="shared" si="4"/>
        <v>0.85</v>
      </c>
      <c r="J34" s="1">
        <f t="shared" si="5"/>
        <v>1</v>
      </c>
      <c r="K34" s="1">
        <f t="shared" si="6"/>
        <v>17.85</v>
      </c>
      <c r="L34" s="281"/>
      <c r="M34" s="281"/>
      <c r="N34" s="1">
        <f>IF(B34="",0,IF(AND(COUNTIF($B$8:B34,B34)=1,COUNTIF('Picking - Miguel'!$B$8:$B$180,B34)=0),1,0))</f>
        <v>0</v>
      </c>
      <c r="O34" s="196">
        <v>0.021597222222222223</v>
      </c>
    </row>
    <row r="35" ht="15.75" customHeight="1">
      <c r="A35" s="291">
        <v>46282.0</v>
      </c>
      <c r="B35" s="1">
        <f t="shared" si="1"/>
        <v>46282</v>
      </c>
      <c r="C35" s="281" t="s">
        <v>841</v>
      </c>
      <c r="D35" s="281" t="s">
        <v>1613</v>
      </c>
      <c r="E35" s="281">
        <v>4.0</v>
      </c>
      <c r="F35" s="281">
        <v>5.0</v>
      </c>
      <c r="G35" s="281">
        <f t="shared" si="2"/>
        <v>55</v>
      </c>
      <c r="H35" s="1">
        <f t="shared" si="3"/>
        <v>0.8</v>
      </c>
      <c r="I35" s="1">
        <f t="shared" si="4"/>
        <v>1.1</v>
      </c>
      <c r="J35" s="1">
        <f t="shared" si="5"/>
        <v>1</v>
      </c>
      <c r="K35" s="1">
        <f t="shared" si="6"/>
        <v>5.5</v>
      </c>
      <c r="L35" s="281"/>
      <c r="M35" s="281"/>
      <c r="N35" s="1">
        <f>IF(B35="",0,IF(AND(COUNTIF($B$8:B35,B35)=1,COUNTIF('Picking - Miguel'!$B$8:$B$180,B35)=0),1,0))</f>
        <v>0</v>
      </c>
      <c r="O35" s="196">
        <v>0.03855324074074074</v>
      </c>
    </row>
    <row r="36" ht="15.75" customHeight="1">
      <c r="A36" s="291">
        <v>46282.0</v>
      </c>
      <c r="B36" s="1">
        <f t="shared" si="1"/>
        <v>46282</v>
      </c>
      <c r="C36" s="281" t="s">
        <v>841</v>
      </c>
      <c r="D36" s="281" t="s">
        <v>2494</v>
      </c>
      <c r="E36" s="281">
        <v>10.0</v>
      </c>
      <c r="F36" s="281">
        <v>18.0</v>
      </c>
      <c r="G36" s="281">
        <f t="shared" si="2"/>
        <v>61</v>
      </c>
      <c r="H36" s="1">
        <f t="shared" si="3"/>
        <v>0.5555555556</v>
      </c>
      <c r="I36" s="1">
        <f t="shared" si="4"/>
        <v>1.1</v>
      </c>
      <c r="J36" s="1">
        <f t="shared" si="5"/>
        <v>1</v>
      </c>
      <c r="K36" s="1">
        <f t="shared" si="6"/>
        <v>19.8</v>
      </c>
      <c r="L36" s="281"/>
      <c r="M36" s="281"/>
      <c r="N36" s="1">
        <f>IF(B36="",0,IF(AND(COUNTIF($B$8:B36,B36)=1,COUNTIF('Picking - Miguel'!$B$8:$B$180,B36)=0),1,0))</f>
        <v>0</v>
      </c>
      <c r="O36" s="196">
        <v>0.0428587962962963</v>
      </c>
    </row>
    <row r="37" ht="15.75" customHeight="1">
      <c r="A37" s="291">
        <v>46283.0</v>
      </c>
      <c r="B37" s="1">
        <f t="shared" si="1"/>
        <v>46283</v>
      </c>
      <c r="C37" s="281" t="s">
        <v>841</v>
      </c>
      <c r="D37" s="281" t="s">
        <v>2869</v>
      </c>
      <c r="E37" s="281">
        <v>1.0</v>
      </c>
      <c r="F37" s="281">
        <v>30.0</v>
      </c>
      <c r="G37" s="281">
        <f t="shared" si="2"/>
        <v>30</v>
      </c>
      <c r="H37" s="1">
        <f t="shared" si="3"/>
        <v>0.03333333333</v>
      </c>
      <c r="I37" s="1">
        <f t="shared" si="4"/>
        <v>0.85</v>
      </c>
      <c r="J37" s="1">
        <f t="shared" si="5"/>
        <v>1</v>
      </c>
      <c r="K37" s="1">
        <f t="shared" si="6"/>
        <v>25.5</v>
      </c>
      <c r="L37" s="281"/>
      <c r="M37" s="281"/>
      <c r="N37" s="1">
        <f>IF(B37="",0,IF(AND(COUNTIF($B$8:B37,B37)=1,COUNTIF('Picking - Miguel'!$B$8:$B$180,B37)=0),1,0))</f>
        <v>0</v>
      </c>
      <c r="O37" s="196">
        <v>0.02133101851851852</v>
      </c>
    </row>
    <row r="38" ht="15.75" customHeight="1">
      <c r="A38" s="291">
        <v>46283.0</v>
      </c>
      <c r="B38" s="1">
        <f t="shared" si="1"/>
        <v>46283</v>
      </c>
      <c r="C38" s="281" t="s">
        <v>841</v>
      </c>
      <c r="D38" s="281" t="s">
        <v>2403</v>
      </c>
      <c r="E38" s="281">
        <v>4.0</v>
      </c>
      <c r="F38" s="281">
        <v>30.0</v>
      </c>
      <c r="G38" s="281">
        <f t="shared" si="2"/>
        <v>36</v>
      </c>
      <c r="H38" s="1">
        <f t="shared" si="3"/>
        <v>0.1333333333</v>
      </c>
      <c r="I38" s="1">
        <f t="shared" si="4"/>
        <v>1</v>
      </c>
      <c r="J38" s="1">
        <f t="shared" si="5"/>
        <v>1</v>
      </c>
      <c r="K38" s="1">
        <f t="shared" si="6"/>
        <v>30</v>
      </c>
      <c r="L38" s="281"/>
      <c r="M38" s="281"/>
      <c r="N38" s="1">
        <f>IF(B38="",0,IF(AND(COUNTIF($B$8:B38,B38)=1,COUNTIF('Picking - Miguel'!$B$8:$B$180,B38)=0),1,0))</f>
        <v>0</v>
      </c>
      <c r="O38" s="196">
        <v>0.025185185185185185</v>
      </c>
    </row>
    <row r="39" ht="15.75" customHeight="1">
      <c r="A39" s="291">
        <v>46283.0</v>
      </c>
      <c r="B39" s="1">
        <f t="shared" si="1"/>
        <v>46283</v>
      </c>
      <c r="C39" s="281" t="s">
        <v>841</v>
      </c>
      <c r="D39" s="281" t="s">
        <v>1744</v>
      </c>
      <c r="E39" s="281">
        <v>7.0</v>
      </c>
      <c r="F39" s="281">
        <v>12.0</v>
      </c>
      <c r="G39" s="281">
        <f t="shared" si="2"/>
        <v>41</v>
      </c>
      <c r="H39" s="1">
        <f t="shared" si="3"/>
        <v>0.5833333333</v>
      </c>
      <c r="I39" s="1">
        <f t="shared" si="4"/>
        <v>1.1</v>
      </c>
      <c r="J39" s="1">
        <f t="shared" si="5"/>
        <v>1</v>
      </c>
      <c r="K39" s="1">
        <f t="shared" si="6"/>
        <v>13.2</v>
      </c>
      <c r="L39" s="281"/>
      <c r="M39" s="281"/>
      <c r="N39" s="1">
        <f>IF(B39="",0,IF(AND(COUNTIF($B$8:B39,B39)=1,COUNTIF('Picking - Miguel'!$B$8:$B$180,B39)=0),1,0))</f>
        <v>0</v>
      </c>
      <c r="O39" s="196">
        <v>0.028680555555555556</v>
      </c>
    </row>
    <row r="40" ht="15.75" customHeight="1">
      <c r="A40" s="291">
        <v>46285.0</v>
      </c>
      <c r="B40" s="1">
        <f t="shared" si="1"/>
        <v>46285</v>
      </c>
      <c r="C40" s="281" t="s">
        <v>841</v>
      </c>
      <c r="D40" s="281" t="s">
        <v>2723</v>
      </c>
      <c r="E40" s="281">
        <v>3.0</v>
      </c>
      <c r="F40" s="281">
        <v>20.0</v>
      </c>
      <c r="G40" s="281">
        <f t="shared" si="2"/>
        <v>78</v>
      </c>
      <c r="H40" s="1">
        <f t="shared" si="3"/>
        <v>0.15</v>
      </c>
      <c r="I40" s="1">
        <f t="shared" si="4"/>
        <v>1.05</v>
      </c>
      <c r="J40" s="1">
        <f t="shared" si="5"/>
        <v>1</v>
      </c>
      <c r="K40" s="1">
        <f t="shared" si="6"/>
        <v>21</v>
      </c>
      <c r="L40" s="281"/>
      <c r="M40" s="281"/>
      <c r="N40" s="1">
        <f>IF(B40="",0,IF(AND(COUNTIF($B$8:B40,B40)=1,COUNTIF('Picking - Miguel'!$B$8:$B$180,B40)=0),1,0))</f>
        <v>0</v>
      </c>
      <c r="O40" s="196">
        <v>0.05484953703703704</v>
      </c>
    </row>
    <row r="41" ht="15.75" customHeight="1">
      <c r="A41" s="291">
        <v>46287.0</v>
      </c>
      <c r="B41" s="1">
        <f t="shared" si="1"/>
        <v>46287</v>
      </c>
      <c r="C41" s="281" t="s">
        <v>841</v>
      </c>
      <c r="D41" s="281" t="s">
        <v>1632</v>
      </c>
      <c r="E41" s="281">
        <v>3.0</v>
      </c>
      <c r="F41" s="281">
        <v>4.0</v>
      </c>
      <c r="G41" s="281">
        <f t="shared" si="2"/>
        <v>16</v>
      </c>
      <c r="H41" s="1">
        <f t="shared" si="3"/>
        <v>0.75</v>
      </c>
      <c r="I41" s="1">
        <f t="shared" si="4"/>
        <v>1.1</v>
      </c>
      <c r="J41" s="1">
        <f t="shared" si="5"/>
        <v>1</v>
      </c>
      <c r="K41" s="1">
        <f t="shared" si="6"/>
        <v>4.4</v>
      </c>
      <c r="L41" s="281"/>
      <c r="M41" s="281"/>
      <c r="N41" s="1">
        <f>IF(B41="",0,IF(AND(COUNTIF($B$8:B41,B41)=1,COUNTIF('Picking - Miguel'!$B$8:$B$180,B41)=0),1,0))</f>
        <v>0</v>
      </c>
      <c r="O41" s="196">
        <v>0.011284722222222222</v>
      </c>
    </row>
    <row r="42" ht="15.75" customHeight="1">
      <c r="A42" s="291">
        <v>46287.0</v>
      </c>
      <c r="B42" s="1">
        <f t="shared" si="1"/>
        <v>46287</v>
      </c>
      <c r="C42" s="281" t="s">
        <v>841</v>
      </c>
      <c r="D42" s="281" t="s">
        <v>2880</v>
      </c>
      <c r="E42" s="281">
        <v>5.0</v>
      </c>
      <c r="F42" s="281">
        <v>38.0</v>
      </c>
      <c r="G42" s="281">
        <f t="shared" si="2"/>
        <v>80</v>
      </c>
      <c r="H42" s="1">
        <f t="shared" si="3"/>
        <v>0.1315789474</v>
      </c>
      <c r="I42" s="1">
        <f t="shared" si="4"/>
        <v>1</v>
      </c>
      <c r="J42" s="1">
        <f t="shared" si="5"/>
        <v>1</v>
      </c>
      <c r="K42" s="1">
        <f t="shared" si="6"/>
        <v>38</v>
      </c>
      <c r="L42" s="281"/>
      <c r="M42" s="281"/>
      <c r="N42" s="1">
        <f>IF(B42="",0,IF(AND(COUNTIF($B$8:B42,B42)=1,COUNTIF('Picking - Miguel'!$B$8:$B$180,B42)=0),1,0))</f>
        <v>0</v>
      </c>
      <c r="O42" s="196">
        <v>0.05589120370370371</v>
      </c>
    </row>
    <row r="43" ht="15.75" customHeight="1">
      <c r="A43" s="291">
        <v>46287.0</v>
      </c>
      <c r="B43" s="1">
        <f t="shared" si="1"/>
        <v>46287</v>
      </c>
      <c r="C43" s="281" t="s">
        <v>841</v>
      </c>
      <c r="D43" s="281" t="s">
        <v>1755</v>
      </c>
      <c r="E43" s="281">
        <v>11.0</v>
      </c>
      <c r="F43" s="281">
        <v>21.0</v>
      </c>
      <c r="G43" s="281">
        <f t="shared" si="2"/>
        <v>114</v>
      </c>
      <c r="H43" s="1">
        <f t="shared" si="3"/>
        <v>0.5238095238</v>
      </c>
      <c r="I43" s="1">
        <f t="shared" si="4"/>
        <v>1.1</v>
      </c>
      <c r="J43" s="1">
        <f t="shared" si="5"/>
        <v>1</v>
      </c>
      <c r="K43" s="1">
        <f t="shared" si="6"/>
        <v>23.1</v>
      </c>
      <c r="L43" s="281"/>
      <c r="M43" s="281"/>
      <c r="N43" s="1">
        <f>IF(B43="",0,IF(AND(COUNTIF($B$8:B43,B43)=1,COUNTIF('Picking - Miguel'!$B$8:$B$180,B43)=0),1,0))</f>
        <v>0</v>
      </c>
      <c r="O43" s="196">
        <v>0.0792361111111111</v>
      </c>
    </row>
    <row r="44" ht="15.75" customHeight="1">
      <c r="A44" s="291">
        <v>46288.0</v>
      </c>
      <c r="B44" s="1">
        <f t="shared" si="1"/>
        <v>46288</v>
      </c>
      <c r="C44" s="281" t="s">
        <v>841</v>
      </c>
      <c r="D44" s="281" t="s">
        <v>2506</v>
      </c>
      <c r="E44" s="281">
        <v>1.0</v>
      </c>
      <c r="F44" s="281">
        <v>1.0</v>
      </c>
      <c r="G44" s="281">
        <f t="shared" si="2"/>
        <v>0</v>
      </c>
      <c r="H44" s="1">
        <f t="shared" si="3"/>
        <v>1</v>
      </c>
      <c r="I44" s="1">
        <f t="shared" si="4"/>
        <v>1.1</v>
      </c>
      <c r="J44" s="1">
        <f t="shared" si="5"/>
        <v>1</v>
      </c>
      <c r="K44" s="1">
        <f t="shared" si="6"/>
        <v>1.1</v>
      </c>
      <c r="L44" s="281"/>
      <c r="M44" s="281"/>
      <c r="N44" s="1">
        <f>IF(B44="",0,IF(AND(COUNTIF($B$8:B44,B44)=1,COUNTIF('Picking - Miguel'!$B$8:$B$180,B44)=0),1,0))</f>
        <v>0</v>
      </c>
      <c r="O44" s="196">
        <v>4.2824074074074075E-4</v>
      </c>
    </row>
    <row r="45" ht="15.75" customHeight="1">
      <c r="A45" s="291">
        <v>46288.0</v>
      </c>
      <c r="B45" s="1">
        <f t="shared" si="1"/>
        <v>46288</v>
      </c>
      <c r="C45" s="281" t="s">
        <v>841</v>
      </c>
      <c r="D45" s="281" t="s">
        <v>2507</v>
      </c>
      <c r="E45" s="281">
        <v>2.0</v>
      </c>
      <c r="F45" s="281">
        <v>15.0</v>
      </c>
      <c r="G45" s="281">
        <f t="shared" si="2"/>
        <v>21</v>
      </c>
      <c r="H45" s="1">
        <f t="shared" si="3"/>
        <v>0.1333333333</v>
      </c>
      <c r="I45" s="1">
        <f t="shared" si="4"/>
        <v>1</v>
      </c>
      <c r="J45" s="1">
        <f t="shared" si="5"/>
        <v>1</v>
      </c>
      <c r="K45" s="1">
        <f t="shared" si="6"/>
        <v>15</v>
      </c>
      <c r="L45" s="281"/>
      <c r="M45" s="281"/>
      <c r="N45" s="1">
        <f>IF(B45="",0,IF(AND(COUNTIF($B$8:B45,B45)=1,COUNTIF('Picking - Miguel'!$B$8:$B$180,B45)=0),1,0))</f>
        <v>0</v>
      </c>
      <c r="O45" s="196">
        <v>0.014907407407407407</v>
      </c>
    </row>
    <row r="46" ht="15.75" customHeight="1">
      <c r="A46" s="291">
        <v>46288.0</v>
      </c>
      <c r="B46" s="1">
        <f t="shared" si="1"/>
        <v>46288</v>
      </c>
      <c r="C46" s="281" t="s">
        <v>841</v>
      </c>
      <c r="D46" s="281" t="s">
        <v>2505</v>
      </c>
      <c r="E46" s="281">
        <v>4.0</v>
      </c>
      <c r="F46" s="281">
        <v>21.0</v>
      </c>
      <c r="G46" s="281">
        <f t="shared" si="2"/>
        <v>42</v>
      </c>
      <c r="H46" s="1">
        <f t="shared" si="3"/>
        <v>0.1904761905</v>
      </c>
      <c r="I46" s="1">
        <f t="shared" si="4"/>
        <v>1.05</v>
      </c>
      <c r="J46" s="1">
        <f t="shared" si="5"/>
        <v>1</v>
      </c>
      <c r="K46" s="1">
        <f t="shared" si="6"/>
        <v>22.05</v>
      </c>
      <c r="L46" s="281"/>
      <c r="M46" s="281"/>
      <c r="N46" s="1">
        <f>IF(B46="",0,IF(AND(COUNTIF($B$8:B46,B46)=1,COUNTIF('Picking - Miguel'!$B$8:$B$180,B46)=0),1,0))</f>
        <v>0</v>
      </c>
      <c r="O46" s="196">
        <v>0.029456018518518517</v>
      </c>
    </row>
    <row r="47" ht="15.75" customHeight="1">
      <c r="A47" s="291">
        <v>46289.0</v>
      </c>
      <c r="B47" s="1">
        <f t="shared" si="1"/>
        <v>46289</v>
      </c>
      <c r="C47" s="281" t="s">
        <v>841</v>
      </c>
      <c r="D47" s="281" t="s">
        <v>2511</v>
      </c>
      <c r="E47" s="281">
        <v>3.0</v>
      </c>
      <c r="F47" s="281">
        <v>11.0</v>
      </c>
      <c r="G47" s="281">
        <f t="shared" si="2"/>
        <v>13</v>
      </c>
      <c r="H47" s="1">
        <f t="shared" si="3"/>
        <v>0.2727272727</v>
      </c>
      <c r="I47" s="1">
        <f t="shared" si="4"/>
        <v>1.1</v>
      </c>
      <c r="J47" s="1">
        <f t="shared" si="5"/>
        <v>1</v>
      </c>
      <c r="K47" s="1">
        <f t="shared" si="6"/>
        <v>12.1</v>
      </c>
      <c r="L47" s="281"/>
      <c r="M47" s="281"/>
      <c r="N47" s="1">
        <f>IF(B47="",0,IF(AND(COUNTIF($B$8:B47,B47)=1,COUNTIF('Picking - Miguel'!$B$8:$B$180,B47)=0),1,0))</f>
        <v>0</v>
      </c>
      <c r="O47" s="196">
        <v>0.009386574074074073</v>
      </c>
    </row>
    <row r="48" ht="15.75" customHeight="1">
      <c r="A48" s="291">
        <v>46289.0</v>
      </c>
      <c r="B48" s="1">
        <f t="shared" si="1"/>
        <v>46289</v>
      </c>
      <c r="C48" s="281" t="s">
        <v>841</v>
      </c>
      <c r="D48" s="281" t="s">
        <v>2509</v>
      </c>
      <c r="E48" s="281">
        <v>4.0</v>
      </c>
      <c r="F48" s="281">
        <v>16.0</v>
      </c>
      <c r="G48" s="281">
        <f t="shared" si="2"/>
        <v>21</v>
      </c>
      <c r="H48" s="1">
        <f t="shared" si="3"/>
        <v>0.25</v>
      </c>
      <c r="I48" s="1">
        <f t="shared" si="4"/>
        <v>1.1</v>
      </c>
      <c r="J48" s="1">
        <f t="shared" si="5"/>
        <v>1</v>
      </c>
      <c r="K48" s="1">
        <f t="shared" si="6"/>
        <v>17.6</v>
      </c>
      <c r="L48" s="281"/>
      <c r="M48" s="281"/>
      <c r="N48" s="1">
        <f>IF(B48="",0,IF(AND(COUNTIF($B$8:B48,B48)=1,COUNTIF('Picking - Miguel'!$B$8:$B$180,B48)=0),1,0))</f>
        <v>0</v>
      </c>
      <c r="O48" s="196">
        <v>0.014976851851851852</v>
      </c>
    </row>
    <row r="49" ht="15.75" customHeight="1">
      <c r="A49" s="291">
        <v>46289.0</v>
      </c>
      <c r="B49" s="1">
        <f t="shared" si="1"/>
        <v>46289</v>
      </c>
      <c r="C49" s="281" t="s">
        <v>841</v>
      </c>
      <c r="D49" s="281" t="s">
        <v>2516</v>
      </c>
      <c r="E49" s="281">
        <v>4.0</v>
      </c>
      <c r="F49" s="281">
        <v>20.0</v>
      </c>
      <c r="G49" s="281">
        <f t="shared" si="2"/>
        <v>31</v>
      </c>
      <c r="H49" s="1">
        <f t="shared" si="3"/>
        <v>0.2</v>
      </c>
      <c r="I49" s="1">
        <f t="shared" si="4"/>
        <v>1.1</v>
      </c>
      <c r="J49" s="1">
        <f t="shared" si="5"/>
        <v>1</v>
      </c>
      <c r="K49" s="1">
        <f t="shared" si="6"/>
        <v>22</v>
      </c>
      <c r="L49" s="281"/>
      <c r="M49" s="281"/>
      <c r="N49" s="1">
        <f>IF(B49="",0,IF(AND(COUNTIF($B$8:B49,B49)=1,COUNTIF('Picking - Miguel'!$B$8:$B$180,B49)=0),1,0))</f>
        <v>0</v>
      </c>
      <c r="O49" s="196">
        <v>0.021921296296296296</v>
      </c>
    </row>
    <row r="50" ht="15.75" customHeight="1">
      <c r="A50" s="291">
        <v>46290.0</v>
      </c>
      <c r="B50" s="1">
        <f t="shared" si="1"/>
        <v>46290</v>
      </c>
      <c r="C50" s="281" t="s">
        <v>841</v>
      </c>
      <c r="D50" s="281" t="s">
        <v>1795</v>
      </c>
      <c r="E50" s="281">
        <v>1.0</v>
      </c>
      <c r="F50" s="281">
        <v>5.0</v>
      </c>
      <c r="G50" s="281">
        <f t="shared" si="2"/>
        <v>5</v>
      </c>
      <c r="H50" s="1">
        <f t="shared" si="3"/>
        <v>0.2</v>
      </c>
      <c r="I50" s="1">
        <f t="shared" si="4"/>
        <v>1.1</v>
      </c>
      <c r="J50" s="1">
        <f t="shared" si="5"/>
        <v>1</v>
      </c>
      <c r="K50" s="1">
        <f t="shared" si="6"/>
        <v>5.5</v>
      </c>
      <c r="L50" s="281"/>
      <c r="M50" s="281"/>
      <c r="N50" s="1">
        <f>IF(B50="",0,IF(AND(COUNTIF($B$8:B50,B50)=1,COUNTIF('Picking - Miguel'!$B$8:$B$180,B50)=0),1,0))</f>
        <v>0</v>
      </c>
      <c r="O50" s="196">
        <v>0.003587962962962963</v>
      </c>
    </row>
    <row r="51" ht="15.75" customHeight="1">
      <c r="A51" s="291">
        <v>46290.0</v>
      </c>
      <c r="B51" s="1">
        <f t="shared" si="1"/>
        <v>46290</v>
      </c>
      <c r="C51" s="281" t="s">
        <v>841</v>
      </c>
      <c r="D51" s="281" t="s">
        <v>1775</v>
      </c>
      <c r="E51" s="281">
        <v>1.0</v>
      </c>
      <c r="F51" s="281">
        <v>8.0</v>
      </c>
      <c r="G51" s="281">
        <f t="shared" si="2"/>
        <v>6</v>
      </c>
      <c r="H51" s="1">
        <f t="shared" si="3"/>
        <v>0.125</v>
      </c>
      <c r="I51" s="1">
        <f t="shared" si="4"/>
        <v>1</v>
      </c>
      <c r="J51" s="1">
        <f t="shared" si="5"/>
        <v>1</v>
      </c>
      <c r="K51" s="1">
        <f t="shared" si="6"/>
        <v>8</v>
      </c>
      <c r="L51" s="281"/>
      <c r="M51" s="281"/>
      <c r="N51" s="1">
        <f>IF(B51="",0,IF(AND(COUNTIF($B$8:B51,B51)=1,COUNTIF('Picking - Miguel'!$B$8:$B$180,B51)=0),1,0))</f>
        <v>0</v>
      </c>
      <c r="O51" s="196">
        <v>0.00431712962962963</v>
      </c>
    </row>
    <row r="52" ht="15.75" customHeight="1">
      <c r="A52" s="291">
        <v>46290.0</v>
      </c>
      <c r="B52" s="1">
        <f t="shared" si="1"/>
        <v>46290</v>
      </c>
      <c r="C52" s="281" t="s">
        <v>841</v>
      </c>
      <c r="D52" s="281" t="s">
        <v>1772</v>
      </c>
      <c r="E52" s="281">
        <v>3.0</v>
      </c>
      <c r="F52" s="281">
        <v>34.0</v>
      </c>
      <c r="G52" s="281">
        <f t="shared" si="2"/>
        <v>30</v>
      </c>
      <c r="H52" s="1">
        <f t="shared" si="3"/>
        <v>0.08823529412</v>
      </c>
      <c r="I52" s="1">
        <f t="shared" si="4"/>
        <v>0.95</v>
      </c>
      <c r="J52" s="1">
        <f t="shared" si="5"/>
        <v>1</v>
      </c>
      <c r="K52" s="1">
        <f t="shared" si="6"/>
        <v>32.3</v>
      </c>
      <c r="L52" s="281"/>
      <c r="M52" s="281"/>
      <c r="N52" s="1">
        <f>IF(B52="",0,IF(AND(COUNTIF($B$8:B52,B52)=1,COUNTIF('Picking - Miguel'!$B$8:$B$180,B52)=0),1,0))</f>
        <v>0</v>
      </c>
      <c r="O52" s="196">
        <v>0.021458333333333333</v>
      </c>
    </row>
    <row r="53" ht="15.75" customHeight="1">
      <c r="A53" s="291">
        <v>46290.0</v>
      </c>
      <c r="B53" s="1">
        <f t="shared" si="1"/>
        <v>46290</v>
      </c>
      <c r="C53" s="281" t="s">
        <v>841</v>
      </c>
      <c r="D53" s="281" t="s">
        <v>2916</v>
      </c>
      <c r="E53" s="281">
        <v>1.0</v>
      </c>
      <c r="F53" s="281">
        <v>34.0</v>
      </c>
      <c r="G53" s="281">
        <f t="shared" si="2"/>
        <v>54</v>
      </c>
      <c r="H53" s="1">
        <f t="shared" si="3"/>
        <v>0.02941176471</v>
      </c>
      <c r="I53" s="1">
        <f t="shared" si="4"/>
        <v>0.85</v>
      </c>
      <c r="J53" s="1">
        <f t="shared" si="5"/>
        <v>1</v>
      </c>
      <c r="K53" s="1">
        <f t="shared" si="6"/>
        <v>28.9</v>
      </c>
      <c r="L53" s="281"/>
      <c r="M53" s="281"/>
      <c r="N53" s="1">
        <f>IF(B53="",0,IF(AND(COUNTIF($B$8:B53,B53)=1,COUNTIF('Picking - Miguel'!$B$8:$B$180,B53)=0),1,0))</f>
        <v>0</v>
      </c>
      <c r="O53" s="196">
        <v>0.03755787037037037</v>
      </c>
    </row>
    <row r="54" ht="15.75" customHeight="1">
      <c r="A54" s="291">
        <v>46293.0</v>
      </c>
      <c r="B54" s="1">
        <f t="shared" si="1"/>
        <v>46293</v>
      </c>
      <c r="C54" s="281" t="s">
        <v>841</v>
      </c>
      <c r="D54" s="281" t="s">
        <v>1659</v>
      </c>
      <c r="E54" s="281">
        <v>1.0</v>
      </c>
      <c r="F54" s="281">
        <v>2.0</v>
      </c>
      <c r="G54" s="281">
        <f t="shared" si="2"/>
        <v>1</v>
      </c>
      <c r="H54" s="1">
        <f t="shared" si="3"/>
        <v>0.5</v>
      </c>
      <c r="I54" s="1">
        <f t="shared" si="4"/>
        <v>1.1</v>
      </c>
      <c r="J54" s="1">
        <f t="shared" si="5"/>
        <v>1</v>
      </c>
      <c r="K54" s="1">
        <f t="shared" si="6"/>
        <v>2.2</v>
      </c>
      <c r="L54" s="281"/>
      <c r="M54" s="281"/>
      <c r="N54" s="1">
        <f>IF(B54="",0,IF(AND(COUNTIF($B$8:B54,B54)=1,COUNTIF('Picking - Miguel'!$B$8:$B$180,B54)=0),1,0))</f>
        <v>0</v>
      </c>
      <c r="O54" s="196">
        <v>7.87037037037037E-4</v>
      </c>
    </row>
    <row r="55" ht="15.75" customHeight="1">
      <c r="A55" s="291">
        <v>46293.0</v>
      </c>
      <c r="B55" s="1">
        <f t="shared" si="1"/>
        <v>46293</v>
      </c>
      <c r="C55" s="281" t="s">
        <v>841</v>
      </c>
      <c r="D55" s="281" t="s">
        <v>2924</v>
      </c>
      <c r="E55" s="281">
        <v>1.0</v>
      </c>
      <c r="F55" s="281">
        <v>32.0</v>
      </c>
      <c r="G55" s="281">
        <f t="shared" si="2"/>
        <v>41</v>
      </c>
      <c r="H55" s="1">
        <f t="shared" si="3"/>
        <v>0.03125</v>
      </c>
      <c r="I55" s="1">
        <f t="shared" si="4"/>
        <v>0.85</v>
      </c>
      <c r="J55" s="1">
        <f t="shared" si="5"/>
        <v>1</v>
      </c>
      <c r="K55" s="1">
        <f t="shared" si="6"/>
        <v>27.2</v>
      </c>
      <c r="L55" s="281"/>
      <c r="M55" s="281"/>
      <c r="N55" s="1">
        <f>IF(B55="",0,IF(AND(COUNTIF($B$8:B55,B55)=1,COUNTIF('Picking - Miguel'!$B$8:$B$180,B55)=0),1,0))</f>
        <v>0</v>
      </c>
      <c r="O55" s="196">
        <v>0.028657407407407406</v>
      </c>
    </row>
    <row r="56" ht="15.75" customHeight="1">
      <c r="A56" s="291">
        <v>46293.0</v>
      </c>
      <c r="B56" s="1">
        <f t="shared" si="1"/>
        <v>46293</v>
      </c>
      <c r="C56" s="281" t="s">
        <v>841</v>
      </c>
      <c r="D56" s="281" t="s">
        <v>2928</v>
      </c>
      <c r="E56" s="281">
        <v>4.0</v>
      </c>
      <c r="F56" s="281">
        <v>37.0</v>
      </c>
      <c r="G56" s="281">
        <f t="shared" si="2"/>
        <v>53</v>
      </c>
      <c r="H56" s="1">
        <f t="shared" si="3"/>
        <v>0.1081081081</v>
      </c>
      <c r="I56" s="1">
        <f t="shared" si="4"/>
        <v>1</v>
      </c>
      <c r="J56" s="1">
        <f t="shared" si="5"/>
        <v>1</v>
      </c>
      <c r="K56" s="1">
        <f t="shared" si="6"/>
        <v>37</v>
      </c>
      <c r="L56" s="281"/>
      <c r="M56" s="281"/>
      <c r="N56" s="1">
        <f>IF(B56="",0,IF(AND(COUNTIF($B$8:B56,B56)=1,COUNTIF('Picking - Miguel'!$B$8:$B$180,B56)=0),1,0))</f>
        <v>0</v>
      </c>
      <c r="O56" s="196">
        <v>0.03743055555555556</v>
      </c>
    </row>
    <row r="57" ht="15.75" customHeight="1">
      <c r="A57" s="291">
        <v>46294.0</v>
      </c>
      <c r="B57" s="1">
        <f t="shared" si="1"/>
        <v>46294</v>
      </c>
      <c r="C57" s="281" t="s">
        <v>841</v>
      </c>
      <c r="D57" s="281" t="s">
        <v>1813</v>
      </c>
      <c r="E57" s="281">
        <v>3.0</v>
      </c>
      <c r="F57" s="281">
        <v>15.0</v>
      </c>
      <c r="G57" s="281">
        <f t="shared" si="2"/>
        <v>21</v>
      </c>
      <c r="H57" s="1">
        <f t="shared" si="3"/>
        <v>0.2</v>
      </c>
      <c r="I57" s="1">
        <f t="shared" si="4"/>
        <v>1.1</v>
      </c>
      <c r="J57" s="1">
        <f t="shared" si="5"/>
        <v>1</v>
      </c>
      <c r="K57" s="1">
        <f t="shared" si="6"/>
        <v>16.5</v>
      </c>
      <c r="L57" s="281"/>
      <c r="M57" s="281"/>
      <c r="N57" s="1">
        <f>IF(B57="",0,IF(AND(COUNTIF($B$8:B57,B57)=1,COUNTIF('Picking - Miguel'!$B$8:$B$180,B57)=0),1,0))</f>
        <v>0</v>
      </c>
      <c r="O57" s="196">
        <v>0.015127314814814816</v>
      </c>
    </row>
    <row r="58" ht="15.75" customHeight="1">
      <c r="A58" s="291">
        <v>46294.0</v>
      </c>
      <c r="B58" s="1">
        <f t="shared" si="1"/>
        <v>46294</v>
      </c>
      <c r="C58" s="281" t="s">
        <v>841</v>
      </c>
      <c r="D58" s="281" t="s">
        <v>2432</v>
      </c>
      <c r="E58" s="281">
        <v>1.0</v>
      </c>
      <c r="F58" s="281">
        <v>5.0</v>
      </c>
      <c r="G58" s="281">
        <f t="shared" si="2"/>
        <v>3</v>
      </c>
      <c r="H58" s="1">
        <f t="shared" si="3"/>
        <v>0.2</v>
      </c>
      <c r="I58" s="1">
        <f t="shared" si="4"/>
        <v>1.1</v>
      </c>
      <c r="J58" s="1">
        <f t="shared" si="5"/>
        <v>1</v>
      </c>
      <c r="K58" s="1">
        <f t="shared" si="6"/>
        <v>5.5</v>
      </c>
      <c r="L58" s="281"/>
      <c r="M58" s="281"/>
      <c r="N58" s="1">
        <f>IF(B58="",0,IF(AND(COUNTIF($B$8:B58,B58)=1,COUNTIF('Picking - Miguel'!$B$8:$B$180,B58)=0),1,0))</f>
        <v>0</v>
      </c>
      <c r="O58" s="196">
        <v>0.0027430555555555554</v>
      </c>
    </row>
    <row r="59" ht="15.75" customHeight="1">
      <c r="A59" s="291">
        <v>46294.0</v>
      </c>
      <c r="B59" s="1">
        <f t="shared" si="1"/>
        <v>46294</v>
      </c>
      <c r="C59" s="281" t="s">
        <v>841</v>
      </c>
      <c r="D59" s="281" t="s">
        <v>2434</v>
      </c>
      <c r="E59" s="281">
        <v>2.0</v>
      </c>
      <c r="F59" s="281">
        <v>18.0</v>
      </c>
      <c r="G59" s="281">
        <f t="shared" si="2"/>
        <v>29</v>
      </c>
      <c r="H59" s="1">
        <f t="shared" si="3"/>
        <v>0.1111111111</v>
      </c>
      <c r="I59" s="1">
        <f t="shared" si="4"/>
        <v>1</v>
      </c>
      <c r="J59" s="1">
        <f t="shared" si="5"/>
        <v>1</v>
      </c>
      <c r="K59" s="1">
        <f t="shared" si="6"/>
        <v>18</v>
      </c>
      <c r="L59" s="281"/>
      <c r="M59" s="281"/>
      <c r="N59" s="1">
        <f>IF(B59="",0,IF(AND(COUNTIF($B$8:B59,B59)=1,COUNTIF('Picking - Miguel'!$B$8:$B$180,B59)=0),1,0))</f>
        <v>0</v>
      </c>
      <c r="O59" s="196">
        <v>0.020405092592592593</v>
      </c>
    </row>
    <row r="60" ht="15.75" customHeight="1">
      <c r="A60" s="291">
        <v>46295.0</v>
      </c>
      <c r="B60" s="1">
        <f t="shared" si="1"/>
        <v>46295</v>
      </c>
      <c r="C60" s="281" t="s">
        <v>841</v>
      </c>
      <c r="D60" s="281" t="s">
        <v>2442</v>
      </c>
      <c r="E60" s="281">
        <v>2.0</v>
      </c>
      <c r="F60" s="281">
        <v>12.0</v>
      </c>
      <c r="G60" s="281">
        <f t="shared" si="2"/>
        <v>26</v>
      </c>
      <c r="H60" s="1">
        <f t="shared" si="3"/>
        <v>0.1666666667</v>
      </c>
      <c r="I60" s="1">
        <f t="shared" si="4"/>
        <v>1.05</v>
      </c>
      <c r="J60" s="1">
        <f t="shared" si="5"/>
        <v>1</v>
      </c>
      <c r="K60" s="1">
        <f t="shared" si="6"/>
        <v>12.6</v>
      </c>
      <c r="L60" s="281"/>
      <c r="M60" s="281"/>
      <c r="N60" s="1">
        <f>IF(B60="",0,IF(AND(COUNTIF($B$8:B60,B60)=1,COUNTIF('Picking - Miguel'!$B$8:$B$180,B60)=0),1,0))</f>
        <v>0</v>
      </c>
      <c r="O60" s="196">
        <v>0.018587962962962962</v>
      </c>
    </row>
    <row r="61" ht="15.75" customHeight="1">
      <c r="A61" s="291">
        <v>46295.0</v>
      </c>
      <c r="B61" s="1">
        <f t="shared" si="1"/>
        <v>46295</v>
      </c>
      <c r="C61" s="281" t="s">
        <v>841</v>
      </c>
      <c r="D61" s="281" t="s">
        <v>2444</v>
      </c>
      <c r="E61" s="281">
        <v>2.0</v>
      </c>
      <c r="F61" s="281">
        <v>15.0</v>
      </c>
      <c r="G61" s="281">
        <f t="shared" si="2"/>
        <v>14</v>
      </c>
      <c r="H61" s="1">
        <f t="shared" si="3"/>
        <v>0.1333333333</v>
      </c>
      <c r="I61" s="1">
        <f t="shared" si="4"/>
        <v>1</v>
      </c>
      <c r="J61" s="1">
        <f t="shared" si="5"/>
        <v>1</v>
      </c>
      <c r="K61" s="1">
        <f t="shared" si="6"/>
        <v>15</v>
      </c>
      <c r="L61" s="281"/>
      <c r="M61" s="281"/>
      <c r="N61" s="1">
        <f>IF(B61="",0,IF(AND(COUNTIF($B$8:B61,B61)=1,COUNTIF('Picking - Miguel'!$B$8:$B$180,B61)=0),1,0))</f>
        <v>0</v>
      </c>
      <c r="O61" s="196">
        <v>0.010069444444444445</v>
      </c>
    </row>
    <row r="62" ht="15.75" customHeight="1">
      <c r="A62" s="291">
        <v>46295.0</v>
      </c>
      <c r="B62" s="1">
        <f t="shared" si="1"/>
        <v>46295</v>
      </c>
      <c r="C62" s="281" t="s">
        <v>841</v>
      </c>
      <c r="D62" s="281" t="s">
        <v>2448</v>
      </c>
      <c r="E62" s="281">
        <v>4.0</v>
      </c>
      <c r="F62" s="281">
        <v>21.0</v>
      </c>
      <c r="G62" s="281">
        <f t="shared" si="2"/>
        <v>34</v>
      </c>
      <c r="H62" s="1">
        <f t="shared" si="3"/>
        <v>0.1904761905</v>
      </c>
      <c r="I62" s="1">
        <f t="shared" si="4"/>
        <v>1.05</v>
      </c>
      <c r="J62" s="1">
        <f t="shared" si="5"/>
        <v>1</v>
      </c>
      <c r="K62" s="1">
        <f t="shared" si="6"/>
        <v>22.05</v>
      </c>
      <c r="L62" s="281"/>
      <c r="M62" s="281"/>
      <c r="N62" s="1">
        <f>IF(B62="",0,IF(AND(COUNTIF($B$8:B62,B62)=1,COUNTIF('Picking - Miguel'!$B$8:$B$180,B62)=0),1,0))</f>
        <v>0</v>
      </c>
      <c r="O62" s="196">
        <v>0.02386574074074074</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Miguel'!$B$8:$B$180,B63)=0),1,0))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Miguel'!$B$8:$B$180,B64)=0),1,0))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Miguel'!$B$8:$B$180,B65)=0),1,0))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Miguel'!$B$8:$B$180,B66)=0),1,0))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Miguel'!$B$8:$B$180,B67)=0),1,0))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Miguel'!$B$8:$B$180,B68)=0),1,0))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Miguel'!$B$8:$B$180,B69)=0),1,0))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Miguel'!$B$8:$B$180,B70)=0),1,0))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Miguel'!$B$8:$B$180,B71)=0),1,0))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Miguel'!$B$8:$B$180,B72)=0),1,0))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Miguel'!$B$8:$B$180,B73)=0),1,0))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Miguel'!$B$8:$B$180,B74)=0),1,0))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Miguel'!$B$8:$B$180,B75)=0),1,0))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Miguel'!$B$8:$B$180,B76)=0),1,0))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Miguel'!$B$8:$B$180,B77)=0),1,0))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Miguel'!$B$8:$B$180,B78)=0),1,0))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Miguel'!$B$8:$B$180,B79)=0),1,0))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Miguel'!$B$8:$B$180,B80)=0),1,0))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Miguel'!$B$8:$B$180,B81)=0),1,0))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Miguel'!$B$8:$B$180,B82)=0),1,0))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Miguel'!$B$8:$B$180,B83)=0),1,0))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Miguel'!$B$8:$B$180,B84)=0),1,0))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Miguel'!$B$8:$B$180,B85)=0),1,0))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Miguel'!$B$8:$B$180,B86)=0),1,0))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Miguel'!$B$8:$B$180,B87)=0),1,0))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Miguel'!$B$8:$B$180,B88)=0),1,0))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Miguel'!$B$8:$B$180,B89)=0),1,0))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Miguel'!$B$8:$B$180,B90)=0),1,0))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Miguel'!$B$8:$B$180,B91)=0),1,0))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Miguel'!$B$8:$B$180,B92)=0),1,0))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Miguel'!$B$8:$B$180,B93)=0),1,0))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Miguel'!$B$8:$B$180,B94)=0),1,0))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Miguel'!$B$8:$B$180,B95)=0),1,0))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Miguel'!$B$8:$B$180,B96)=0),1,0))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Miguel'!$B$8:$B$180,B97)=0),1,0))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Miguel'!$B$8:$B$180,B98)=0),1,0))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Miguel'!$B$8:$B$180,B99)=0),1,0))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Miguel'!$B$8:$B$180,B100)=0),1,0))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Miguel'!$B$8:$B$180,B101)=0),1,0))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Miguel'!$B$8:$B$180,B102)=0),1,0))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Miguel'!$B$8:$B$180,B103)=0),1,0))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Miguel'!$B$8:$B$180,B104)=0),1,0))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Miguel'!$B$8:$B$180,B105)=0),1,0))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Miguel'!$B$8:$B$180,B106)=0),1,0))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Miguel'!$B$8:$B$180,B107)=0),1,0))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Miguel'!$B$8:$B$180,B108)=0),1,0))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Miguel'!$B$8:$B$180,B109)=0),1,0))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Miguel'!$B$8:$B$180,B110)=0),1,0))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Miguel'!$B$8:$B$180,B111)=0),1,0))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Miguel'!$B$8:$B$180,B112)=0),1,0))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Miguel'!$B$8:$B$180,B113)=0),1,0))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Miguel'!$B$8:$B$180,B114)=0),1,0))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Miguel'!$B$8:$B$180,B115)=0),1,0))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Miguel'!$B$8:$B$180,B116)=0),1,0))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Miguel'!$B$8:$B$180,B117)=0),1,0))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Miguel'!$B$8:$B$180,B118)=0),1,0))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Miguel'!$B$8:$B$180,B119)=0),1,0))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Miguel'!$B$8:$B$180,B120)=0),1,0))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Miguel'!$B$8:$B$180,B121)=0),1,0))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Miguel'!$B$8:$B$180,B122)=0),1,0))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Miguel'!$B$8:$B$180,B123)=0),1,0))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Miguel'!$B$8:$B$180,B124)=0),1,0))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Miguel'!$B$8:$B$180,B125)=0),1,0))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Miguel'!$B$8:$B$180,B126)=0),1,0))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Miguel'!$B$8:$B$180,B127)=0),1,0))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Miguel'!$B$8:$B$180,B128)=0),1,0))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Miguel'!$B$8:$B$180,B129)=0),1,0))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Miguel'!$B$8:$B$180,B130)=0),1,0))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Miguel'!$B$8:$B$180,B131)=0),1,0))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Miguel'!$B$8:$B$180,B132)=0),1,0))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Miguel'!$B$8:$B$180,B133)=0),1,0))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Miguel'!$B$8:$B$180,B134)=0),1,0))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Miguel'!$B$8:$B$180,B135)=0),1,0))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Miguel'!$B$8:$B$180,B136)=0),1,0))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Miguel'!$B$8:$B$180,B137)=0),1,0))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Miguel'!$B$8:$B$180,B138)=0),1,0))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Miguel'!$B$8:$B$180,B139)=0),1,0))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Miguel'!$B$8:$B$180,B140)=0),1,0))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Miguel'!$B$8:$B$180,B141)=0),1,0))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Miguel'!$B$8:$B$180,B142)=0),1,0))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Miguel'!$B$8:$B$180,B143)=0),1,0))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Miguel'!$B$8:$B$180,B144)=0),1,0))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Miguel'!$B$8:$B$180,B145)=0),1,0))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Miguel'!$B$8:$B$180,B146)=0),1,0))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Miguel'!$B$8:$B$180,B147)=0),1,0))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Miguel'!$B$8:$B$180,B148)=0),1,0))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Miguel'!$B$8:$B$180,B149)=0),1,0))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Miguel'!$B$8:$B$180,B150)=0),1,0))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Miguel'!$B$8:$B$180,B151)=0),1,0))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Miguel'!$B$8:$B$180,B152)=0),1,0))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Miguel'!$B$8:$B$180,B153)=0),1,0))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Miguel'!$B$8:$B$180,B154)=0),1,0))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Miguel'!$B$8:$B$180,B155)=0),1,0))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Miguel'!$B$8:$B$180,B156)=0),1,0))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Miguel'!$B$8:$B$180,B157)=0),1,0))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Miguel'!$B$8:$B$180,B158)=0),1,0))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Miguel'!$B$8:$B$180,B159)=0),1,0))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Miguel'!$B$8:$B$180,B160)=0),1,0))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Miguel'!$B$8:$B$180,B161)=0),1,0))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Miguel'!$B$8:$B$180,B162)=0),1,0))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Miguel'!$B$8:$B$180,B163)=0),1,0))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Miguel'!$B$8:$B$180,B164)=0),1,0))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Miguel'!$B$8:$B$180,B165)=0),1,0))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Miguel'!$B$8:$B$180,B166)=0),1,0))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Miguel'!$B$8:$B$180,B167)=0),1,0))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Miguel'!$B$8:$B$180,B168)=0),1,0))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Miguel'!$B$8:$B$180,B169)=0),1,0))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Miguel'!$B$8:$B$180,B170)=0),1,0))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Miguel'!$B$8:$B$180,B171)=0),1,0))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Miguel'!$B$8:$B$180,B172)=0),1,0))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Miguel'!$B$8:$B$180,B173)=0),1,0))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Miguel'!$B$8:$B$180,B174)=0),1,0))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Miguel'!$B$8:$B$180,B175)=0),1,0))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Miguel'!$B$8:$B$180,B176)=0),1,0))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Miguel'!$B$8:$B$180,B177)=0),1,0))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5.71"/>
    <col customWidth="1" min="2" max="8" width="8.0"/>
    <col customWidth="1" min="9" max="11" width="7.0"/>
    <col customWidth="1" min="12" max="12" width="8.0"/>
    <col customWidth="1" min="13" max="13" width="7.0"/>
    <col customWidth="1" min="14" max="14" width="8.0"/>
    <col customWidth="1" min="15" max="17" width="9.0"/>
    <col customWidth="1" min="18" max="18" width="7.29"/>
    <col customWidth="1" min="19" max="19" width="23.14"/>
    <col customWidth="1" min="20" max="20" width="5.0"/>
    <col customWidth="1" min="21" max="21" width="28.29"/>
    <col customWidth="1" min="22" max="26" width="8.43"/>
  </cols>
  <sheetData>
    <row r="1">
      <c r="A1" s="1" t="s">
        <v>603</v>
      </c>
      <c r="B1" s="311" t="s">
        <v>686</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SUMIFS(Q8:Q175,K8:K175,FALSE())</f>
        <v>5616.908</v>
      </c>
      <c r="B5" s="1">
        <f>SUMIFS(N8:N175,K8:K175,FALSE())</f>
        <v>5003</v>
      </c>
      <c r="C5" s="1">
        <f>IF(B5=0,0,60*A5/B5)</f>
        <v>67.36247851</v>
      </c>
      <c r="D5" s="1">
        <f>SUM(C8:C175)</f>
        <v>4452</v>
      </c>
      <c r="E5" s="1">
        <f>SUM(R8:R175)</f>
        <v>33</v>
      </c>
      <c r="F5" s="1">
        <f>SUM(T8:T175)</f>
        <v>16</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46274.0</v>
      </c>
      <c r="B8" s="1">
        <f t="shared" ref="B8:B175" si="1">IF(A8="","",INT(A8))</f>
        <v>46274</v>
      </c>
      <c r="C8" s="281">
        <v>74.0</v>
      </c>
      <c r="D8" s="281">
        <v>40.0</v>
      </c>
      <c r="E8" s="1">
        <f t="shared" ref="E8:E175" si="2">IF(OR(C8="",N(D8)=0),"",C8/D8)</f>
        <v>1.85</v>
      </c>
      <c r="F8" s="281" t="s">
        <v>811</v>
      </c>
      <c r="G8" s="282">
        <v>0.36378472222222225</v>
      </c>
      <c r="H8" s="282">
        <v>0.4237037037037037</v>
      </c>
      <c r="I8" s="281"/>
      <c r="J8" s="292">
        <f t="shared" ref="J8:J175" si="3">IF(OR(NOT(ISNUMBER(G8)),NOT(ISNUMBER(H8))),"",ROUND((H8-G8)*1440,0)-N(I8))</f>
        <v>86</v>
      </c>
      <c r="K8" s="1" t="b">
        <f t="shared" ref="K8:K175" si="4">IF(C8="","",OR(C8&lt;30,N(D8)&lt;10))</f>
        <v>0</v>
      </c>
      <c r="L8" s="1">
        <f t="shared" ref="L8:L175" si="5">IF(C8="","",IF(K8,1,IF(E8&lt;=1.94,1.65,IF(E8&lt;=2.44,1.25,IF(E8&lt;=2.8,1.16,IF(E8&lt;=3.09,1.05,IF(E8&lt;=3.5,0.95,IF(E8&lt;=3.95,0.82,IF(E8&lt;=5.05,0.65,IF(E8&lt;=8,0.6,IF(E8&lt;=15,0.45,0.3)))))))))))</f>
        <v>1.65</v>
      </c>
      <c r="M8" s="1">
        <f t="shared" ref="M8:M175" si="6">IF(OR(F8="Reach",F8="OP",F8="Swing"),$R$1,1)</f>
        <v>1</v>
      </c>
      <c r="N8" s="292">
        <f t="shared" ref="N8:N175" si="7">IF(OR(A8="",N(J8)&lt;=0),0,IF(K8,MAX(J8,15),J8))</f>
        <v>86</v>
      </c>
      <c r="O8" s="1">
        <f t="shared" ref="O8:O175" si="8">IF(C8="",0,C8*L8*$M$1*M8)</f>
        <v>134.31</v>
      </c>
      <c r="P8" s="292">
        <f t="shared" ref="P8:P175" si="9">$P$1/60*N8</f>
        <v>430</v>
      </c>
      <c r="Q8" s="1">
        <f t="shared" ref="Q8:Q175" si="10">MIN(O8,P8)</f>
        <v>134.31</v>
      </c>
      <c r="R8" s="281"/>
      <c r="S8" s="281"/>
      <c r="T8" s="1">
        <f t="shared" ref="T8:T175" si="11">IF(B8="",0,IF(COUNTIF($B$8:B8,B8)=1,1,0))</f>
        <v>1</v>
      </c>
      <c r="V8" s="1" t="s">
        <v>969</v>
      </c>
      <c r="X8" s="1" t="s">
        <v>2852</v>
      </c>
    </row>
    <row r="9">
      <c r="A9" s="280">
        <v>46275.0</v>
      </c>
      <c r="B9" s="1">
        <f t="shared" si="1"/>
        <v>46275</v>
      </c>
      <c r="C9" s="281">
        <v>131.0</v>
      </c>
      <c r="D9" s="281">
        <v>60.0</v>
      </c>
      <c r="E9" s="1">
        <f t="shared" si="2"/>
        <v>2.183333333</v>
      </c>
      <c r="F9" s="281" t="s">
        <v>811</v>
      </c>
      <c r="G9" s="282">
        <v>0.3085763888888889</v>
      </c>
      <c r="H9" s="282">
        <v>0.4304398148148148</v>
      </c>
      <c r="I9" s="281"/>
      <c r="J9" s="292">
        <f t="shared" si="3"/>
        <v>175</v>
      </c>
      <c r="K9" s="1" t="b">
        <f t="shared" si="4"/>
        <v>0</v>
      </c>
      <c r="L9" s="1">
        <f t="shared" si="5"/>
        <v>1.25</v>
      </c>
      <c r="M9" s="1">
        <f t="shared" si="6"/>
        <v>1</v>
      </c>
      <c r="N9" s="292">
        <f t="shared" si="7"/>
        <v>175</v>
      </c>
      <c r="O9" s="1">
        <f t="shared" si="8"/>
        <v>180.125</v>
      </c>
      <c r="P9" s="292">
        <f t="shared" si="9"/>
        <v>875</v>
      </c>
      <c r="Q9" s="1">
        <f t="shared" si="10"/>
        <v>180.125</v>
      </c>
      <c r="R9" s="281"/>
      <c r="S9" s="281"/>
      <c r="T9" s="1">
        <f t="shared" si="11"/>
        <v>1</v>
      </c>
      <c r="U9" s="16" t="s">
        <v>2854</v>
      </c>
      <c r="V9" s="1" t="s">
        <v>834</v>
      </c>
      <c r="X9" s="1" t="s">
        <v>2855</v>
      </c>
    </row>
    <row r="10">
      <c r="A10" s="280">
        <v>46275.0</v>
      </c>
      <c r="B10" s="1">
        <f t="shared" si="1"/>
        <v>46275</v>
      </c>
      <c r="C10" s="281">
        <v>83.0</v>
      </c>
      <c r="D10" s="281">
        <v>37.0</v>
      </c>
      <c r="E10" s="1">
        <f t="shared" si="2"/>
        <v>2.243243243</v>
      </c>
      <c r="F10" s="281" t="s">
        <v>811</v>
      </c>
      <c r="G10" s="282">
        <v>0.5146180555555555</v>
      </c>
      <c r="H10" s="282">
        <v>0.6019328703703704</v>
      </c>
      <c r="I10" s="281"/>
      <c r="J10" s="292">
        <f t="shared" si="3"/>
        <v>126</v>
      </c>
      <c r="K10" s="1" t="b">
        <f t="shared" si="4"/>
        <v>0</v>
      </c>
      <c r="L10" s="1">
        <f t="shared" si="5"/>
        <v>1.25</v>
      </c>
      <c r="M10" s="1">
        <f t="shared" si="6"/>
        <v>1</v>
      </c>
      <c r="N10" s="292">
        <f t="shared" si="7"/>
        <v>126</v>
      </c>
      <c r="O10" s="1">
        <f t="shared" si="8"/>
        <v>114.125</v>
      </c>
      <c r="P10" s="292">
        <f t="shared" si="9"/>
        <v>630</v>
      </c>
      <c r="Q10" s="1">
        <f t="shared" si="10"/>
        <v>114.125</v>
      </c>
      <c r="R10" s="281"/>
      <c r="S10" s="281"/>
      <c r="T10" s="1">
        <f t="shared" si="11"/>
        <v>0</v>
      </c>
      <c r="V10" s="1" t="s">
        <v>2172</v>
      </c>
      <c r="X10" s="1" t="s">
        <v>2857</v>
      </c>
    </row>
    <row r="11">
      <c r="A11" s="280">
        <v>46278.0</v>
      </c>
      <c r="B11" s="1">
        <f t="shared" si="1"/>
        <v>46278</v>
      </c>
      <c r="C11" s="281">
        <v>207.0</v>
      </c>
      <c r="D11" s="281">
        <v>81.0</v>
      </c>
      <c r="E11" s="1">
        <f t="shared" si="2"/>
        <v>2.555555556</v>
      </c>
      <c r="F11" s="281" t="s">
        <v>811</v>
      </c>
      <c r="G11" s="282">
        <v>0.30314814814814817</v>
      </c>
      <c r="H11" s="282">
        <v>0.4548263888888889</v>
      </c>
      <c r="I11" s="281"/>
      <c r="J11" s="292">
        <f t="shared" si="3"/>
        <v>218</v>
      </c>
      <c r="K11" s="1" t="b">
        <f t="shared" si="4"/>
        <v>0</v>
      </c>
      <c r="L11" s="1">
        <f t="shared" si="5"/>
        <v>1.16</v>
      </c>
      <c r="M11" s="1">
        <f t="shared" si="6"/>
        <v>1</v>
      </c>
      <c r="N11" s="292">
        <f t="shared" si="7"/>
        <v>218</v>
      </c>
      <c r="O11" s="1">
        <f t="shared" si="8"/>
        <v>264.132</v>
      </c>
      <c r="P11" s="292">
        <f t="shared" si="9"/>
        <v>1090</v>
      </c>
      <c r="Q11" s="1">
        <f t="shared" si="10"/>
        <v>264.132</v>
      </c>
      <c r="R11" s="281">
        <v>4.0</v>
      </c>
      <c r="S11" s="281" t="s">
        <v>2861</v>
      </c>
      <c r="T11" s="1">
        <f t="shared" si="11"/>
        <v>1</v>
      </c>
      <c r="V11" s="1" t="s">
        <v>847</v>
      </c>
      <c r="X11" s="1" t="s">
        <v>2862</v>
      </c>
    </row>
    <row r="12">
      <c r="A12" s="291">
        <v>46279.0</v>
      </c>
      <c r="B12" s="1">
        <f t="shared" si="1"/>
        <v>46279</v>
      </c>
      <c r="C12" s="281">
        <v>156.0</v>
      </c>
      <c r="D12" s="281">
        <v>77.0</v>
      </c>
      <c r="E12" s="1">
        <f t="shared" si="2"/>
        <v>2.025974026</v>
      </c>
      <c r="F12" s="281" t="s">
        <v>811</v>
      </c>
      <c r="G12" s="299">
        <v>0.306412037037037</v>
      </c>
      <c r="H12" s="299">
        <v>0.45578703703703705</v>
      </c>
      <c r="I12" s="281"/>
      <c r="J12" s="300">
        <f t="shared" si="3"/>
        <v>215</v>
      </c>
      <c r="K12" s="1" t="b">
        <f t="shared" si="4"/>
        <v>0</v>
      </c>
      <c r="L12" s="1">
        <f t="shared" si="5"/>
        <v>1.25</v>
      </c>
      <c r="M12" s="1">
        <f t="shared" si="6"/>
        <v>1</v>
      </c>
      <c r="N12" s="300">
        <f t="shared" si="7"/>
        <v>215</v>
      </c>
      <c r="O12" s="1">
        <f t="shared" si="8"/>
        <v>214.5</v>
      </c>
      <c r="P12" s="300">
        <f t="shared" si="9"/>
        <v>1075</v>
      </c>
      <c r="Q12" s="1">
        <f t="shared" si="10"/>
        <v>214.5</v>
      </c>
      <c r="R12" s="281"/>
      <c r="S12" s="281"/>
      <c r="T12" s="1">
        <f t="shared" si="11"/>
        <v>1</v>
      </c>
      <c r="V12" s="1" t="s">
        <v>992</v>
      </c>
      <c r="X12" s="1" t="s">
        <v>2864</v>
      </c>
    </row>
    <row r="13">
      <c r="A13" s="291">
        <v>46279.0</v>
      </c>
      <c r="B13" s="1">
        <f t="shared" si="1"/>
        <v>46279</v>
      </c>
      <c r="C13" s="281">
        <v>48.0</v>
      </c>
      <c r="D13" s="281">
        <v>33.0</v>
      </c>
      <c r="E13" s="1">
        <f t="shared" si="2"/>
        <v>1.454545455</v>
      </c>
      <c r="F13" s="281" t="s">
        <v>811</v>
      </c>
      <c r="G13" s="299">
        <v>0.5143634259259259</v>
      </c>
      <c r="H13" s="299">
        <v>0.5775</v>
      </c>
      <c r="I13" s="281"/>
      <c r="J13" s="300">
        <f t="shared" si="3"/>
        <v>91</v>
      </c>
      <c r="K13" s="1" t="b">
        <f t="shared" si="4"/>
        <v>0</v>
      </c>
      <c r="L13" s="1">
        <f t="shared" si="5"/>
        <v>1.65</v>
      </c>
      <c r="M13" s="1">
        <f t="shared" si="6"/>
        <v>1</v>
      </c>
      <c r="N13" s="300">
        <f t="shared" si="7"/>
        <v>91</v>
      </c>
      <c r="O13" s="1">
        <f t="shared" si="8"/>
        <v>87.12</v>
      </c>
      <c r="P13" s="300">
        <f t="shared" si="9"/>
        <v>455</v>
      </c>
      <c r="Q13" s="1">
        <f t="shared" si="10"/>
        <v>87.12</v>
      </c>
      <c r="R13" s="281"/>
      <c r="S13" s="281"/>
      <c r="T13" s="1">
        <f t="shared" si="11"/>
        <v>0</v>
      </c>
      <c r="V13" s="1" t="s">
        <v>995</v>
      </c>
      <c r="X13" s="1" t="s">
        <v>2866</v>
      </c>
    </row>
    <row r="14">
      <c r="A14" s="291">
        <v>46279.0</v>
      </c>
      <c r="B14" s="1">
        <f t="shared" si="1"/>
        <v>46279</v>
      </c>
      <c r="C14" s="281">
        <v>32.0</v>
      </c>
      <c r="D14" s="281">
        <v>25.0</v>
      </c>
      <c r="E14" s="1">
        <f t="shared" si="2"/>
        <v>1.28</v>
      </c>
      <c r="F14" s="281" t="s">
        <v>811</v>
      </c>
      <c r="G14" s="299">
        <v>0.5932175925925925</v>
      </c>
      <c r="H14" s="299">
        <v>0.6280439814814814</v>
      </c>
      <c r="I14" s="281"/>
      <c r="J14" s="300">
        <f t="shared" si="3"/>
        <v>50</v>
      </c>
      <c r="K14" s="1" t="b">
        <f t="shared" si="4"/>
        <v>0</v>
      </c>
      <c r="L14" s="1">
        <f t="shared" si="5"/>
        <v>1.65</v>
      </c>
      <c r="M14" s="1">
        <f t="shared" si="6"/>
        <v>1</v>
      </c>
      <c r="N14" s="300">
        <f t="shared" si="7"/>
        <v>50</v>
      </c>
      <c r="O14" s="1">
        <f t="shared" si="8"/>
        <v>58.08</v>
      </c>
      <c r="P14" s="300">
        <f t="shared" si="9"/>
        <v>250</v>
      </c>
      <c r="Q14" s="1">
        <f t="shared" si="10"/>
        <v>58.08</v>
      </c>
      <c r="R14" s="281"/>
      <c r="S14" s="281"/>
      <c r="T14" s="1">
        <f t="shared" si="11"/>
        <v>0</v>
      </c>
      <c r="V14" s="1" t="s">
        <v>858</v>
      </c>
      <c r="X14" s="1" t="s">
        <v>2868</v>
      </c>
    </row>
    <row r="15">
      <c r="A15" s="291">
        <v>46280.0</v>
      </c>
      <c r="B15" s="1">
        <f t="shared" si="1"/>
        <v>46280</v>
      </c>
      <c r="C15" s="281">
        <v>177.0</v>
      </c>
      <c r="D15" s="281">
        <v>79.0</v>
      </c>
      <c r="E15" s="1">
        <f t="shared" si="2"/>
        <v>2.240506329</v>
      </c>
      <c r="F15" s="281" t="s">
        <v>811</v>
      </c>
      <c r="G15" s="299">
        <v>0.29886574074074074</v>
      </c>
      <c r="H15" s="299">
        <v>0.4499537037037037</v>
      </c>
      <c r="I15" s="281"/>
      <c r="J15" s="300">
        <f t="shared" si="3"/>
        <v>218</v>
      </c>
      <c r="K15" s="1" t="b">
        <f t="shared" si="4"/>
        <v>0</v>
      </c>
      <c r="L15" s="1">
        <f t="shared" si="5"/>
        <v>1.25</v>
      </c>
      <c r="M15" s="1">
        <f t="shared" si="6"/>
        <v>1</v>
      </c>
      <c r="N15" s="300">
        <f t="shared" si="7"/>
        <v>218</v>
      </c>
      <c r="O15" s="1">
        <f t="shared" si="8"/>
        <v>243.375</v>
      </c>
      <c r="P15" s="300">
        <f t="shared" si="9"/>
        <v>1090</v>
      </c>
      <c r="Q15" s="1">
        <f t="shared" si="10"/>
        <v>243.375</v>
      </c>
      <c r="R15" s="281"/>
      <c r="S15" s="281"/>
      <c r="T15" s="1">
        <f t="shared" si="11"/>
        <v>1</v>
      </c>
      <c r="V15" s="1" t="s">
        <v>1003</v>
      </c>
      <c r="X15" s="1" t="s">
        <v>2870</v>
      </c>
    </row>
    <row r="16">
      <c r="A16" s="291">
        <v>46280.0</v>
      </c>
      <c r="B16" s="1">
        <f t="shared" si="1"/>
        <v>46280</v>
      </c>
      <c r="C16" s="281">
        <v>70.0</v>
      </c>
      <c r="D16" s="281">
        <v>36.0</v>
      </c>
      <c r="E16" s="1">
        <f t="shared" si="2"/>
        <v>1.944444444</v>
      </c>
      <c r="F16" s="281" t="s">
        <v>811</v>
      </c>
      <c r="G16" s="299">
        <v>0.5117708333333333</v>
      </c>
      <c r="H16" s="299">
        <v>0.5810069444444445</v>
      </c>
      <c r="I16" s="281"/>
      <c r="J16" s="300">
        <f t="shared" si="3"/>
        <v>100</v>
      </c>
      <c r="K16" s="1" t="b">
        <f t="shared" si="4"/>
        <v>0</v>
      </c>
      <c r="L16" s="1">
        <f t="shared" si="5"/>
        <v>1.25</v>
      </c>
      <c r="M16" s="1">
        <f t="shared" si="6"/>
        <v>1</v>
      </c>
      <c r="N16" s="300">
        <f t="shared" si="7"/>
        <v>100</v>
      </c>
      <c r="O16" s="1">
        <f t="shared" si="8"/>
        <v>96.25</v>
      </c>
      <c r="P16" s="300">
        <f t="shared" si="9"/>
        <v>500</v>
      </c>
      <c r="Q16" s="1">
        <f t="shared" si="10"/>
        <v>96.25</v>
      </c>
      <c r="R16" s="281"/>
      <c r="S16" s="281"/>
      <c r="T16" s="1">
        <f t="shared" si="11"/>
        <v>0</v>
      </c>
      <c r="V16" s="1" t="s">
        <v>1135</v>
      </c>
      <c r="X16" s="1" t="s">
        <v>2873</v>
      </c>
    </row>
    <row r="17">
      <c r="A17" s="291">
        <v>46280.0</v>
      </c>
      <c r="B17" s="1">
        <f t="shared" si="1"/>
        <v>46280</v>
      </c>
      <c r="C17" s="281">
        <v>45.0</v>
      </c>
      <c r="D17" s="281">
        <v>25.0</v>
      </c>
      <c r="E17" s="1">
        <f t="shared" si="2"/>
        <v>1.8</v>
      </c>
      <c r="F17" s="281" t="s">
        <v>811</v>
      </c>
      <c r="G17" s="299">
        <v>0.5882060185185185</v>
      </c>
      <c r="H17" s="299">
        <v>0.6226273148148148</v>
      </c>
      <c r="I17" s="281"/>
      <c r="J17" s="300">
        <f t="shared" si="3"/>
        <v>50</v>
      </c>
      <c r="K17" s="1" t="b">
        <f t="shared" si="4"/>
        <v>0</v>
      </c>
      <c r="L17" s="1">
        <f t="shared" si="5"/>
        <v>1.65</v>
      </c>
      <c r="M17" s="1">
        <f t="shared" si="6"/>
        <v>1</v>
      </c>
      <c r="N17" s="300">
        <f t="shared" si="7"/>
        <v>50</v>
      </c>
      <c r="O17" s="1">
        <f t="shared" si="8"/>
        <v>81.675</v>
      </c>
      <c r="P17" s="300">
        <f t="shared" si="9"/>
        <v>250</v>
      </c>
      <c r="Q17" s="1">
        <f t="shared" si="10"/>
        <v>81.675</v>
      </c>
      <c r="R17" s="281"/>
      <c r="S17" s="281"/>
      <c r="T17" s="1">
        <f t="shared" si="11"/>
        <v>0</v>
      </c>
      <c r="V17" s="1" t="s">
        <v>865</v>
      </c>
      <c r="X17" s="1" t="s">
        <v>2875</v>
      </c>
    </row>
    <row r="18">
      <c r="A18" s="291">
        <v>46281.0</v>
      </c>
      <c r="B18" s="1">
        <f t="shared" si="1"/>
        <v>46281</v>
      </c>
      <c r="C18" s="281">
        <v>51.0</v>
      </c>
      <c r="D18" s="281">
        <v>35.0</v>
      </c>
      <c r="E18" s="1">
        <f t="shared" si="2"/>
        <v>1.457142857</v>
      </c>
      <c r="F18" s="281" t="s">
        <v>811</v>
      </c>
      <c r="G18" s="299">
        <v>0.3056365740740741</v>
      </c>
      <c r="H18" s="299">
        <v>0.362974537037037</v>
      </c>
      <c r="I18" s="281"/>
      <c r="J18" s="300">
        <f t="shared" si="3"/>
        <v>83</v>
      </c>
      <c r="K18" s="1" t="b">
        <f t="shared" si="4"/>
        <v>0</v>
      </c>
      <c r="L18" s="1">
        <f t="shared" si="5"/>
        <v>1.65</v>
      </c>
      <c r="M18" s="1">
        <f t="shared" si="6"/>
        <v>1</v>
      </c>
      <c r="N18" s="300">
        <f t="shared" si="7"/>
        <v>83</v>
      </c>
      <c r="O18" s="1">
        <f t="shared" si="8"/>
        <v>92.565</v>
      </c>
      <c r="P18" s="300">
        <f t="shared" si="9"/>
        <v>415</v>
      </c>
      <c r="Q18" s="1">
        <f t="shared" si="10"/>
        <v>92.565</v>
      </c>
      <c r="R18" s="281"/>
      <c r="S18" s="281"/>
      <c r="T18" s="1">
        <f t="shared" si="11"/>
        <v>1</v>
      </c>
      <c r="V18" s="1" t="s">
        <v>1011</v>
      </c>
      <c r="X18" s="1" t="s">
        <v>2877</v>
      </c>
    </row>
    <row r="19">
      <c r="A19" s="291">
        <v>46281.0</v>
      </c>
      <c r="B19" s="1">
        <f t="shared" si="1"/>
        <v>46281</v>
      </c>
      <c r="C19" s="281">
        <v>30.0</v>
      </c>
      <c r="D19" s="281">
        <v>23.0</v>
      </c>
      <c r="E19" s="1">
        <f t="shared" si="2"/>
        <v>1.304347826</v>
      </c>
      <c r="F19" s="281" t="s">
        <v>811</v>
      </c>
      <c r="G19" s="299">
        <v>0.5087847222222223</v>
      </c>
      <c r="H19" s="299">
        <v>0.5472453703703704</v>
      </c>
      <c r="I19" s="281"/>
      <c r="J19" s="300">
        <f t="shared" si="3"/>
        <v>55</v>
      </c>
      <c r="K19" s="1" t="b">
        <f t="shared" si="4"/>
        <v>0</v>
      </c>
      <c r="L19" s="1">
        <f t="shared" si="5"/>
        <v>1.65</v>
      </c>
      <c r="M19" s="1">
        <f t="shared" si="6"/>
        <v>1</v>
      </c>
      <c r="N19" s="300">
        <f t="shared" si="7"/>
        <v>55</v>
      </c>
      <c r="O19" s="1">
        <f t="shared" si="8"/>
        <v>54.45</v>
      </c>
      <c r="P19" s="300">
        <f t="shared" si="9"/>
        <v>275</v>
      </c>
      <c r="Q19" s="1">
        <f t="shared" si="10"/>
        <v>54.45</v>
      </c>
      <c r="R19" s="281"/>
      <c r="S19" s="281"/>
      <c r="T19" s="1">
        <f t="shared" si="11"/>
        <v>0</v>
      </c>
      <c r="V19" s="1" t="s">
        <v>1277</v>
      </c>
      <c r="X19" s="1" t="s">
        <v>2879</v>
      </c>
    </row>
    <row r="20">
      <c r="A20" s="291">
        <v>46281.0</v>
      </c>
      <c r="B20" s="1">
        <f t="shared" si="1"/>
        <v>46281</v>
      </c>
      <c r="C20" s="281">
        <v>55.0</v>
      </c>
      <c r="D20" s="281">
        <v>32.0</v>
      </c>
      <c r="E20" s="1">
        <f t="shared" si="2"/>
        <v>1.71875</v>
      </c>
      <c r="F20" s="281" t="s">
        <v>811</v>
      </c>
      <c r="G20" s="299">
        <v>0.5922222222222222</v>
      </c>
      <c r="H20" s="299">
        <v>0.6310300925925926</v>
      </c>
      <c r="I20" s="281"/>
      <c r="J20" s="300">
        <f t="shared" si="3"/>
        <v>56</v>
      </c>
      <c r="K20" s="1" t="b">
        <f t="shared" si="4"/>
        <v>0</v>
      </c>
      <c r="L20" s="1">
        <f t="shared" si="5"/>
        <v>1.65</v>
      </c>
      <c r="M20" s="1">
        <f t="shared" si="6"/>
        <v>1</v>
      </c>
      <c r="N20" s="300">
        <f t="shared" si="7"/>
        <v>56</v>
      </c>
      <c r="O20" s="1">
        <f t="shared" si="8"/>
        <v>99.825</v>
      </c>
      <c r="P20" s="300">
        <f t="shared" si="9"/>
        <v>280</v>
      </c>
      <c r="Q20" s="1">
        <f t="shared" si="10"/>
        <v>99.825</v>
      </c>
      <c r="R20" s="281"/>
      <c r="S20" s="281"/>
      <c r="T20" s="1">
        <f t="shared" si="11"/>
        <v>0</v>
      </c>
      <c r="V20" s="1" t="s">
        <v>875</v>
      </c>
      <c r="X20" s="1" t="s">
        <v>2881</v>
      </c>
    </row>
    <row r="21" ht="15.75" customHeight="1">
      <c r="A21" s="291">
        <v>46282.0</v>
      </c>
      <c r="B21" s="1">
        <f t="shared" si="1"/>
        <v>46282</v>
      </c>
      <c r="C21" s="281">
        <v>60.0</v>
      </c>
      <c r="D21" s="281">
        <v>38.0</v>
      </c>
      <c r="E21" s="1">
        <f t="shared" si="2"/>
        <v>1.578947368</v>
      </c>
      <c r="F21" s="281" t="s">
        <v>811</v>
      </c>
      <c r="G21" s="299">
        <v>0.3032060185185185</v>
      </c>
      <c r="H21" s="299">
        <v>0.464849537037037</v>
      </c>
      <c r="I21" s="281"/>
      <c r="J21" s="300">
        <f t="shared" si="3"/>
        <v>233</v>
      </c>
      <c r="K21" s="1" t="b">
        <f t="shared" si="4"/>
        <v>0</v>
      </c>
      <c r="L21" s="1">
        <f t="shared" si="5"/>
        <v>1.65</v>
      </c>
      <c r="M21" s="1">
        <f t="shared" si="6"/>
        <v>1</v>
      </c>
      <c r="N21" s="300">
        <f t="shared" si="7"/>
        <v>233</v>
      </c>
      <c r="O21" s="1">
        <f t="shared" si="8"/>
        <v>108.9</v>
      </c>
      <c r="P21" s="300">
        <f t="shared" si="9"/>
        <v>1165</v>
      </c>
      <c r="Q21" s="1">
        <f t="shared" si="10"/>
        <v>108.9</v>
      </c>
      <c r="R21" s="281">
        <v>6.0</v>
      </c>
      <c r="S21" s="281" t="s">
        <v>2883</v>
      </c>
      <c r="T21" s="1">
        <f t="shared" si="11"/>
        <v>1</v>
      </c>
      <c r="V21" s="1" t="s">
        <v>1015</v>
      </c>
      <c r="X21" s="1" t="s">
        <v>2884</v>
      </c>
    </row>
    <row r="22" ht="15.75" customHeight="1">
      <c r="A22" s="291">
        <v>46282.0</v>
      </c>
      <c r="B22" s="1">
        <f t="shared" si="1"/>
        <v>46282</v>
      </c>
      <c r="C22" s="281">
        <v>144.0</v>
      </c>
      <c r="D22" s="281">
        <v>77.0</v>
      </c>
      <c r="E22" s="1">
        <f t="shared" si="2"/>
        <v>1.87012987</v>
      </c>
      <c r="F22" s="281" t="s">
        <v>811</v>
      </c>
      <c r="G22" s="299">
        <v>0.4408912037037037</v>
      </c>
      <c r="H22" s="299">
        <v>0.5653472222222222</v>
      </c>
      <c r="I22" s="281">
        <v>95.0</v>
      </c>
      <c r="J22" s="300">
        <f t="shared" si="3"/>
        <v>84</v>
      </c>
      <c r="K22" s="1" t="b">
        <f t="shared" si="4"/>
        <v>0</v>
      </c>
      <c r="L22" s="1">
        <f t="shared" si="5"/>
        <v>1.65</v>
      </c>
      <c r="M22" s="1">
        <f t="shared" si="6"/>
        <v>1</v>
      </c>
      <c r="N22" s="300">
        <f t="shared" si="7"/>
        <v>84</v>
      </c>
      <c r="O22" s="1">
        <f t="shared" si="8"/>
        <v>261.36</v>
      </c>
      <c r="P22" s="300">
        <f t="shared" si="9"/>
        <v>420</v>
      </c>
      <c r="Q22" s="1">
        <f t="shared" si="10"/>
        <v>261.36</v>
      </c>
      <c r="R22" s="281"/>
      <c r="S22" s="281"/>
      <c r="T22" s="1">
        <f t="shared" si="11"/>
        <v>0</v>
      </c>
      <c r="U22" s="16" t="s">
        <v>1494</v>
      </c>
      <c r="V22" s="1" t="s">
        <v>1152</v>
      </c>
      <c r="X22" s="1" t="s">
        <v>2887</v>
      </c>
    </row>
    <row r="23" ht="15.75" customHeight="1">
      <c r="A23" s="291">
        <v>46282.0</v>
      </c>
      <c r="B23" s="1">
        <f t="shared" si="1"/>
        <v>46282</v>
      </c>
      <c r="C23" s="281">
        <v>3.0</v>
      </c>
      <c r="D23" s="281">
        <v>3.0</v>
      </c>
      <c r="E23" s="1">
        <f t="shared" si="2"/>
        <v>1</v>
      </c>
      <c r="F23" s="281" t="s">
        <v>811</v>
      </c>
      <c r="G23" s="299">
        <v>0.5491435185185185</v>
      </c>
      <c r="H23" s="299">
        <v>0.565300925925926</v>
      </c>
      <c r="I23" s="281"/>
      <c r="J23" s="300">
        <f t="shared" si="3"/>
        <v>23</v>
      </c>
      <c r="K23" s="1" t="b">
        <f t="shared" si="4"/>
        <v>1</v>
      </c>
      <c r="L23" s="1">
        <f t="shared" si="5"/>
        <v>1</v>
      </c>
      <c r="M23" s="1">
        <f t="shared" si="6"/>
        <v>1</v>
      </c>
      <c r="N23" s="300">
        <f t="shared" si="7"/>
        <v>23</v>
      </c>
      <c r="O23" s="1">
        <f t="shared" si="8"/>
        <v>3.3</v>
      </c>
      <c r="P23" s="300">
        <f t="shared" si="9"/>
        <v>115</v>
      </c>
      <c r="Q23" s="1">
        <f t="shared" si="10"/>
        <v>3.3</v>
      </c>
      <c r="R23" s="281"/>
      <c r="S23" s="281"/>
      <c r="T23" s="1">
        <f t="shared" si="11"/>
        <v>0</v>
      </c>
      <c r="V23" s="1" t="s">
        <v>1017</v>
      </c>
      <c r="X23" s="1" t="s">
        <v>2890</v>
      </c>
    </row>
    <row r="24" ht="15.75" customHeight="1">
      <c r="A24" s="291">
        <v>46282.0</v>
      </c>
      <c r="B24" s="1">
        <f t="shared" si="1"/>
        <v>46282</v>
      </c>
      <c r="C24" s="281">
        <v>45.0</v>
      </c>
      <c r="D24" s="281">
        <v>32.0</v>
      </c>
      <c r="E24" s="1">
        <f t="shared" si="2"/>
        <v>1.40625</v>
      </c>
      <c r="F24" s="281" t="s">
        <v>811</v>
      </c>
      <c r="G24" s="299">
        <v>0.594375</v>
      </c>
      <c r="H24" s="299">
        <v>0.6482523148148148</v>
      </c>
      <c r="I24" s="281"/>
      <c r="J24" s="300">
        <f t="shared" si="3"/>
        <v>78</v>
      </c>
      <c r="K24" s="1" t="b">
        <f t="shared" si="4"/>
        <v>0</v>
      </c>
      <c r="L24" s="1">
        <f t="shared" si="5"/>
        <v>1.65</v>
      </c>
      <c r="M24" s="1">
        <f t="shared" si="6"/>
        <v>1</v>
      </c>
      <c r="N24" s="300">
        <f t="shared" si="7"/>
        <v>78</v>
      </c>
      <c r="O24" s="1">
        <f t="shared" si="8"/>
        <v>81.675</v>
      </c>
      <c r="P24" s="300">
        <f t="shared" si="9"/>
        <v>390</v>
      </c>
      <c r="Q24" s="1">
        <f t="shared" si="10"/>
        <v>81.675</v>
      </c>
      <c r="R24" s="281"/>
      <c r="S24" s="281"/>
      <c r="T24" s="1">
        <f t="shared" si="11"/>
        <v>0</v>
      </c>
      <c r="V24" s="1" t="s">
        <v>1020</v>
      </c>
      <c r="X24" s="1" t="s">
        <v>2893</v>
      </c>
    </row>
    <row r="25" ht="15.75" customHeight="1">
      <c r="A25" s="291">
        <v>46285.0</v>
      </c>
      <c r="B25" s="1">
        <f t="shared" si="1"/>
        <v>46285</v>
      </c>
      <c r="C25" s="281">
        <v>403.0</v>
      </c>
      <c r="D25" s="281">
        <v>80.0</v>
      </c>
      <c r="E25" s="1">
        <f t="shared" si="2"/>
        <v>5.0375</v>
      </c>
      <c r="F25" s="281" t="s">
        <v>811</v>
      </c>
      <c r="G25" s="299">
        <v>0.3007638888888889</v>
      </c>
      <c r="H25" s="299">
        <v>0.4720949074074074</v>
      </c>
      <c r="I25" s="281"/>
      <c r="J25" s="300">
        <f t="shared" si="3"/>
        <v>247</v>
      </c>
      <c r="K25" s="1" t="b">
        <f t="shared" si="4"/>
        <v>0</v>
      </c>
      <c r="L25" s="1">
        <f t="shared" si="5"/>
        <v>0.65</v>
      </c>
      <c r="M25" s="1">
        <f t="shared" si="6"/>
        <v>1</v>
      </c>
      <c r="N25" s="300">
        <f t="shared" si="7"/>
        <v>247</v>
      </c>
      <c r="O25" s="1">
        <f t="shared" si="8"/>
        <v>288.145</v>
      </c>
      <c r="P25" s="300">
        <f t="shared" si="9"/>
        <v>1235</v>
      </c>
      <c r="Q25" s="1">
        <f t="shared" si="10"/>
        <v>288.145</v>
      </c>
      <c r="R25" s="281"/>
      <c r="S25" s="281"/>
      <c r="T25" s="1">
        <f t="shared" si="11"/>
        <v>1</v>
      </c>
      <c r="V25" s="1" t="s">
        <v>891</v>
      </c>
      <c r="W25" s="1" t="s">
        <v>2895</v>
      </c>
      <c r="X25" s="1" t="s">
        <v>2895</v>
      </c>
    </row>
    <row r="26" ht="15.75" customHeight="1">
      <c r="A26" s="291">
        <v>46285.0</v>
      </c>
      <c r="B26" s="1">
        <f t="shared" si="1"/>
        <v>46285</v>
      </c>
      <c r="C26" s="281">
        <v>30.0</v>
      </c>
      <c r="D26" s="281">
        <v>24.0</v>
      </c>
      <c r="E26" s="1">
        <f t="shared" si="2"/>
        <v>1.25</v>
      </c>
      <c r="F26" s="281" t="s">
        <v>811</v>
      </c>
      <c r="G26" s="299">
        <v>0.5060648148148148</v>
      </c>
      <c r="H26" s="299">
        <v>0.542337962962963</v>
      </c>
      <c r="I26" s="281"/>
      <c r="J26" s="300">
        <f t="shared" si="3"/>
        <v>52</v>
      </c>
      <c r="K26" s="1" t="b">
        <f t="shared" si="4"/>
        <v>0</v>
      </c>
      <c r="L26" s="1">
        <f t="shared" si="5"/>
        <v>1.65</v>
      </c>
      <c r="M26" s="1">
        <f t="shared" si="6"/>
        <v>1</v>
      </c>
      <c r="N26" s="300">
        <f t="shared" si="7"/>
        <v>52</v>
      </c>
      <c r="O26" s="1">
        <f t="shared" si="8"/>
        <v>54.45</v>
      </c>
      <c r="P26" s="300">
        <f t="shared" si="9"/>
        <v>260</v>
      </c>
      <c r="Q26" s="1">
        <f t="shared" si="10"/>
        <v>54.45</v>
      </c>
      <c r="R26" s="281"/>
      <c r="S26" s="281"/>
      <c r="T26" s="1">
        <f t="shared" si="11"/>
        <v>0</v>
      </c>
      <c r="V26" s="1" t="s">
        <v>893</v>
      </c>
      <c r="W26" s="1" t="s">
        <v>2898</v>
      </c>
      <c r="X26" s="1" t="s">
        <v>2898</v>
      </c>
    </row>
    <row r="27" ht="15.75" customHeight="1">
      <c r="A27" s="291">
        <v>46285.0</v>
      </c>
      <c r="B27" s="1">
        <f t="shared" si="1"/>
        <v>46285</v>
      </c>
      <c r="C27" s="281">
        <v>39.0</v>
      </c>
      <c r="D27" s="281">
        <v>25.0</v>
      </c>
      <c r="E27" s="1">
        <f t="shared" si="2"/>
        <v>1.56</v>
      </c>
      <c r="F27" s="281" t="s">
        <v>811</v>
      </c>
      <c r="G27" s="299">
        <v>0.5925</v>
      </c>
      <c r="H27" s="299">
        <v>0.627962962962963</v>
      </c>
      <c r="I27" s="281"/>
      <c r="J27" s="300">
        <f t="shared" si="3"/>
        <v>51</v>
      </c>
      <c r="K27" s="1" t="b">
        <f t="shared" si="4"/>
        <v>0</v>
      </c>
      <c r="L27" s="1">
        <f t="shared" si="5"/>
        <v>1.65</v>
      </c>
      <c r="M27" s="1">
        <f t="shared" si="6"/>
        <v>1</v>
      </c>
      <c r="N27" s="300">
        <f t="shared" si="7"/>
        <v>51</v>
      </c>
      <c r="O27" s="1">
        <f t="shared" si="8"/>
        <v>70.785</v>
      </c>
      <c r="P27" s="300">
        <f t="shared" si="9"/>
        <v>255</v>
      </c>
      <c r="Q27" s="1">
        <f t="shared" si="10"/>
        <v>70.785</v>
      </c>
      <c r="R27" s="281"/>
      <c r="S27" s="281"/>
      <c r="T27" s="1">
        <f t="shared" si="11"/>
        <v>0</v>
      </c>
      <c r="V27" s="1" t="s">
        <v>1025</v>
      </c>
      <c r="W27" s="1" t="s">
        <v>2900</v>
      </c>
      <c r="X27" s="1" t="s">
        <v>2900</v>
      </c>
    </row>
    <row r="28" ht="15.75" customHeight="1">
      <c r="A28" s="291">
        <v>46286.0</v>
      </c>
      <c r="B28" s="1">
        <f t="shared" si="1"/>
        <v>46286</v>
      </c>
      <c r="C28" s="281">
        <v>276.0</v>
      </c>
      <c r="D28" s="281">
        <v>60.0</v>
      </c>
      <c r="E28" s="1">
        <f t="shared" si="2"/>
        <v>4.6</v>
      </c>
      <c r="F28" s="281" t="s">
        <v>811</v>
      </c>
      <c r="G28" s="299">
        <v>0.3090509259259259</v>
      </c>
      <c r="H28" s="299">
        <v>0.42097222222222225</v>
      </c>
      <c r="I28" s="281"/>
      <c r="J28" s="300">
        <f t="shared" si="3"/>
        <v>161</v>
      </c>
      <c r="K28" s="1" t="b">
        <f t="shared" si="4"/>
        <v>0</v>
      </c>
      <c r="L28" s="1">
        <f t="shared" si="5"/>
        <v>0.65</v>
      </c>
      <c r="M28" s="1">
        <f t="shared" si="6"/>
        <v>1</v>
      </c>
      <c r="N28" s="300">
        <f t="shared" si="7"/>
        <v>161</v>
      </c>
      <c r="O28" s="1">
        <f t="shared" si="8"/>
        <v>197.34</v>
      </c>
      <c r="P28" s="300">
        <f t="shared" si="9"/>
        <v>805</v>
      </c>
      <c r="Q28" s="1">
        <f t="shared" si="10"/>
        <v>197.34</v>
      </c>
      <c r="R28" s="281">
        <v>1.0</v>
      </c>
      <c r="S28" s="281" t="s">
        <v>2901</v>
      </c>
      <c r="T28" s="1">
        <f t="shared" si="11"/>
        <v>1</v>
      </c>
      <c r="V28" s="1" t="s">
        <v>1030</v>
      </c>
      <c r="W28" s="1" t="s">
        <v>2903</v>
      </c>
      <c r="X28" s="1" t="s">
        <v>2903</v>
      </c>
    </row>
    <row r="29" ht="15.75" customHeight="1">
      <c r="A29" s="291">
        <v>46286.0</v>
      </c>
      <c r="B29" s="1">
        <f t="shared" si="1"/>
        <v>46286</v>
      </c>
      <c r="C29" s="281">
        <v>51.0</v>
      </c>
      <c r="D29" s="281">
        <v>27.0</v>
      </c>
      <c r="E29" s="1">
        <f t="shared" si="2"/>
        <v>1.888888889</v>
      </c>
      <c r="F29" s="281" t="s">
        <v>811</v>
      </c>
      <c r="G29" s="299">
        <v>0.5094791666666667</v>
      </c>
      <c r="H29" s="299">
        <v>0.5610532407407407</v>
      </c>
      <c r="I29" s="281"/>
      <c r="J29" s="300">
        <f t="shared" si="3"/>
        <v>74</v>
      </c>
      <c r="K29" s="1" t="b">
        <f t="shared" si="4"/>
        <v>0</v>
      </c>
      <c r="L29" s="1">
        <f t="shared" si="5"/>
        <v>1.65</v>
      </c>
      <c r="M29" s="1">
        <f t="shared" si="6"/>
        <v>1</v>
      </c>
      <c r="N29" s="300">
        <f t="shared" si="7"/>
        <v>74</v>
      </c>
      <c r="O29" s="1">
        <f t="shared" si="8"/>
        <v>92.565</v>
      </c>
      <c r="P29" s="300">
        <f t="shared" si="9"/>
        <v>370</v>
      </c>
      <c r="Q29" s="1">
        <f t="shared" si="10"/>
        <v>92.565</v>
      </c>
      <c r="R29" s="281"/>
      <c r="S29" s="281"/>
      <c r="T29" s="1">
        <f t="shared" si="11"/>
        <v>0</v>
      </c>
      <c r="V29" s="1" t="s">
        <v>2905</v>
      </c>
      <c r="W29" s="1" t="s">
        <v>2906</v>
      </c>
      <c r="X29" s="1" t="s">
        <v>2906</v>
      </c>
    </row>
    <row r="30" ht="15.75" customHeight="1">
      <c r="A30" s="291">
        <v>46286.0</v>
      </c>
      <c r="B30" s="1">
        <f t="shared" si="1"/>
        <v>46286</v>
      </c>
      <c r="C30" s="281">
        <v>60.0</v>
      </c>
      <c r="D30" s="281">
        <v>33.0</v>
      </c>
      <c r="E30" s="1">
        <f t="shared" si="2"/>
        <v>1.818181818</v>
      </c>
      <c r="F30" s="281" t="s">
        <v>811</v>
      </c>
      <c r="G30" s="299">
        <v>0.590474537037037</v>
      </c>
      <c r="H30" s="299">
        <v>0.6512962962962963</v>
      </c>
      <c r="I30" s="281"/>
      <c r="J30" s="300">
        <f t="shared" si="3"/>
        <v>88</v>
      </c>
      <c r="K30" s="1" t="b">
        <f t="shared" si="4"/>
        <v>0</v>
      </c>
      <c r="L30" s="1">
        <f t="shared" si="5"/>
        <v>1.65</v>
      </c>
      <c r="M30" s="1">
        <f t="shared" si="6"/>
        <v>1</v>
      </c>
      <c r="N30" s="300">
        <f t="shared" si="7"/>
        <v>88</v>
      </c>
      <c r="O30" s="1">
        <f t="shared" si="8"/>
        <v>108.9</v>
      </c>
      <c r="P30" s="300">
        <f t="shared" si="9"/>
        <v>440</v>
      </c>
      <c r="Q30" s="1">
        <f t="shared" si="10"/>
        <v>108.9</v>
      </c>
      <c r="R30" s="281"/>
      <c r="S30" s="281"/>
      <c r="T30" s="1">
        <f t="shared" si="11"/>
        <v>0</v>
      </c>
      <c r="V30" s="1" t="s">
        <v>1983</v>
      </c>
      <c r="W30" s="1" t="s">
        <v>2909</v>
      </c>
      <c r="X30" s="1" t="s">
        <v>2909</v>
      </c>
    </row>
    <row r="31" ht="15.75" customHeight="1">
      <c r="A31" s="291">
        <v>46287.0</v>
      </c>
      <c r="B31" s="1">
        <f t="shared" si="1"/>
        <v>46287</v>
      </c>
      <c r="C31" s="281">
        <v>69.0</v>
      </c>
      <c r="D31" s="281">
        <v>33.0</v>
      </c>
      <c r="E31" s="1">
        <f t="shared" si="2"/>
        <v>2.090909091</v>
      </c>
      <c r="F31" s="281" t="s">
        <v>811</v>
      </c>
      <c r="G31" s="282">
        <v>0.311099537037037</v>
      </c>
      <c r="H31" s="282">
        <v>0.37146990740740743</v>
      </c>
      <c r="I31" s="281"/>
      <c r="J31" s="292">
        <f t="shared" si="3"/>
        <v>87</v>
      </c>
      <c r="K31" s="1" t="b">
        <f t="shared" si="4"/>
        <v>0</v>
      </c>
      <c r="L31" s="1">
        <f t="shared" si="5"/>
        <v>1.25</v>
      </c>
      <c r="M31" s="1">
        <f t="shared" si="6"/>
        <v>1</v>
      </c>
      <c r="N31" s="292">
        <f t="shared" si="7"/>
        <v>87</v>
      </c>
      <c r="O31" s="1">
        <f t="shared" si="8"/>
        <v>94.875</v>
      </c>
      <c r="P31" s="292">
        <f t="shared" si="9"/>
        <v>435</v>
      </c>
      <c r="Q31" s="1">
        <f t="shared" si="10"/>
        <v>94.875</v>
      </c>
      <c r="R31" s="281">
        <v>4.0</v>
      </c>
      <c r="S31" s="281" t="s">
        <v>2912</v>
      </c>
      <c r="T31" s="1">
        <f t="shared" si="11"/>
        <v>1</v>
      </c>
      <c r="V31" s="1" t="s">
        <v>1034</v>
      </c>
      <c r="X31" s="1" t="s">
        <v>2913</v>
      </c>
    </row>
    <row r="32" ht="15.75" customHeight="1">
      <c r="A32" s="291">
        <v>46287.0</v>
      </c>
      <c r="B32" s="1">
        <f t="shared" si="1"/>
        <v>46287</v>
      </c>
      <c r="C32" s="281">
        <v>104.0</v>
      </c>
      <c r="D32" s="281">
        <v>40.0</v>
      </c>
      <c r="E32" s="1">
        <f t="shared" si="2"/>
        <v>2.6</v>
      </c>
      <c r="F32" s="281" t="s">
        <v>811</v>
      </c>
      <c r="G32" s="282">
        <v>0.38157407407407407</v>
      </c>
      <c r="H32" s="282">
        <v>0.4418634259259259</v>
      </c>
      <c r="I32" s="281">
        <v>4.0</v>
      </c>
      <c r="J32" s="292">
        <f t="shared" si="3"/>
        <v>83</v>
      </c>
      <c r="K32" s="1" t="b">
        <f t="shared" si="4"/>
        <v>0</v>
      </c>
      <c r="L32" s="1">
        <f t="shared" si="5"/>
        <v>1.16</v>
      </c>
      <c r="M32" s="1">
        <f t="shared" si="6"/>
        <v>1</v>
      </c>
      <c r="N32" s="292">
        <f t="shared" si="7"/>
        <v>83</v>
      </c>
      <c r="O32" s="1">
        <f t="shared" si="8"/>
        <v>132.704</v>
      </c>
      <c r="P32" s="292">
        <f t="shared" si="9"/>
        <v>415</v>
      </c>
      <c r="Q32" s="1">
        <f t="shared" si="10"/>
        <v>132.704</v>
      </c>
      <c r="R32" s="281"/>
      <c r="S32" s="281"/>
      <c r="T32" s="1">
        <f t="shared" si="11"/>
        <v>0</v>
      </c>
      <c r="V32" s="1" t="s">
        <v>1034</v>
      </c>
      <c r="X32" s="1" t="s">
        <v>2917</v>
      </c>
    </row>
    <row r="33" ht="15.75" customHeight="1">
      <c r="A33" s="291">
        <v>46289.0</v>
      </c>
      <c r="B33" s="1">
        <f t="shared" si="1"/>
        <v>46289</v>
      </c>
      <c r="C33" s="281">
        <v>129.0</v>
      </c>
      <c r="D33" s="281">
        <v>29.0</v>
      </c>
      <c r="E33" s="1">
        <f t="shared" si="2"/>
        <v>4.448275862</v>
      </c>
      <c r="F33" s="281" t="s">
        <v>811</v>
      </c>
      <c r="G33" s="282">
        <v>0.31078703703703703</v>
      </c>
      <c r="H33" s="282">
        <v>0.4514699074074074</v>
      </c>
      <c r="I33" s="281"/>
      <c r="J33" s="292">
        <f t="shared" si="3"/>
        <v>203</v>
      </c>
      <c r="K33" s="1" t="b">
        <f t="shared" si="4"/>
        <v>0</v>
      </c>
      <c r="L33" s="1">
        <f t="shared" si="5"/>
        <v>0.65</v>
      </c>
      <c r="M33" s="1">
        <f t="shared" si="6"/>
        <v>1</v>
      </c>
      <c r="N33" s="292">
        <f t="shared" si="7"/>
        <v>203</v>
      </c>
      <c r="O33" s="1">
        <f t="shared" si="8"/>
        <v>92.235</v>
      </c>
      <c r="P33" s="292">
        <f t="shared" si="9"/>
        <v>1015</v>
      </c>
      <c r="Q33" s="1">
        <f t="shared" si="10"/>
        <v>92.235</v>
      </c>
      <c r="R33" s="281">
        <v>10.0</v>
      </c>
      <c r="S33" s="281" t="s">
        <v>2919</v>
      </c>
      <c r="T33" s="1">
        <f t="shared" si="11"/>
        <v>1</v>
      </c>
      <c r="U33" s="16" t="s">
        <v>2920</v>
      </c>
      <c r="V33" s="1" t="s">
        <v>1042</v>
      </c>
      <c r="X33" s="1" t="s">
        <v>2921</v>
      </c>
    </row>
    <row r="34" ht="15.75" customHeight="1">
      <c r="A34" s="291">
        <v>46289.0</v>
      </c>
      <c r="B34" s="1">
        <f t="shared" si="1"/>
        <v>46289</v>
      </c>
      <c r="C34" s="281">
        <v>67.0</v>
      </c>
      <c r="D34" s="281">
        <v>31.0</v>
      </c>
      <c r="E34" s="1">
        <f t="shared" si="2"/>
        <v>2.161290323</v>
      </c>
      <c r="F34" s="281" t="s">
        <v>811</v>
      </c>
      <c r="G34" s="282">
        <v>0.5109027777777778</v>
      </c>
      <c r="H34" s="282">
        <v>0.5846412037037036</v>
      </c>
      <c r="I34" s="281"/>
      <c r="J34" s="292">
        <f t="shared" si="3"/>
        <v>106</v>
      </c>
      <c r="K34" s="1" t="b">
        <f t="shared" si="4"/>
        <v>0</v>
      </c>
      <c r="L34" s="1">
        <f t="shared" si="5"/>
        <v>1.25</v>
      </c>
      <c r="M34" s="1">
        <f t="shared" si="6"/>
        <v>1</v>
      </c>
      <c r="N34" s="292">
        <f t="shared" si="7"/>
        <v>106</v>
      </c>
      <c r="O34" s="1">
        <f t="shared" si="8"/>
        <v>92.125</v>
      </c>
      <c r="P34" s="292">
        <f t="shared" si="9"/>
        <v>530</v>
      </c>
      <c r="Q34" s="1">
        <f t="shared" si="10"/>
        <v>92.125</v>
      </c>
      <c r="R34" s="281"/>
      <c r="S34" s="281"/>
      <c r="T34" s="1">
        <f t="shared" si="11"/>
        <v>0</v>
      </c>
      <c r="V34" s="1" t="s">
        <v>1322</v>
      </c>
      <c r="X34" s="1" t="s">
        <v>2923</v>
      </c>
    </row>
    <row r="35" ht="15.75" customHeight="1">
      <c r="A35" s="291">
        <v>46289.0</v>
      </c>
      <c r="B35" s="1">
        <f t="shared" si="1"/>
        <v>46289</v>
      </c>
      <c r="C35" s="281">
        <v>49.0</v>
      </c>
      <c r="D35" s="281">
        <v>31.0</v>
      </c>
      <c r="E35" s="1">
        <f t="shared" si="2"/>
        <v>1.580645161</v>
      </c>
      <c r="F35" s="281" t="s">
        <v>811</v>
      </c>
      <c r="G35" s="282">
        <v>0.09184027777777778</v>
      </c>
      <c r="H35" s="282">
        <v>0.13304398148148147</v>
      </c>
      <c r="I35" s="281"/>
      <c r="J35" s="292">
        <f t="shared" si="3"/>
        <v>59</v>
      </c>
      <c r="K35" s="1" t="b">
        <f t="shared" si="4"/>
        <v>0</v>
      </c>
      <c r="L35" s="1">
        <f t="shared" si="5"/>
        <v>1.65</v>
      </c>
      <c r="M35" s="1">
        <f t="shared" si="6"/>
        <v>1</v>
      </c>
      <c r="N35" s="292">
        <f t="shared" si="7"/>
        <v>59</v>
      </c>
      <c r="O35" s="1">
        <f t="shared" si="8"/>
        <v>88.935</v>
      </c>
      <c r="P35" s="292">
        <f t="shared" si="9"/>
        <v>295</v>
      </c>
      <c r="Q35" s="1">
        <f t="shared" si="10"/>
        <v>88.935</v>
      </c>
      <c r="R35" s="281"/>
      <c r="S35" s="281"/>
      <c r="T35" s="1">
        <f t="shared" si="11"/>
        <v>0</v>
      </c>
      <c r="V35" s="1" t="s">
        <v>1325</v>
      </c>
      <c r="X35" s="1" t="s">
        <v>2926</v>
      </c>
    </row>
    <row r="36" ht="15.75" customHeight="1">
      <c r="A36" s="291">
        <v>46290.0</v>
      </c>
      <c r="B36" s="1">
        <f t="shared" si="1"/>
        <v>46290</v>
      </c>
      <c r="C36" s="281">
        <v>117.0</v>
      </c>
      <c r="D36" s="281">
        <v>32.0</v>
      </c>
      <c r="E36" s="1">
        <f t="shared" si="2"/>
        <v>3.65625</v>
      </c>
      <c r="F36" s="281" t="s">
        <v>811</v>
      </c>
      <c r="G36" s="282">
        <v>0.3</v>
      </c>
      <c r="H36" s="282">
        <v>0.3590277777777778</v>
      </c>
      <c r="I36" s="281"/>
      <c r="J36" s="292">
        <f t="shared" si="3"/>
        <v>85</v>
      </c>
      <c r="K36" s="1" t="b">
        <f t="shared" si="4"/>
        <v>0</v>
      </c>
      <c r="L36" s="1">
        <f t="shared" si="5"/>
        <v>0.82</v>
      </c>
      <c r="M36" s="1">
        <f t="shared" si="6"/>
        <v>1</v>
      </c>
      <c r="N36" s="292">
        <f t="shared" si="7"/>
        <v>85</v>
      </c>
      <c r="O36" s="1">
        <f t="shared" si="8"/>
        <v>105.534</v>
      </c>
      <c r="P36" s="292">
        <f t="shared" si="9"/>
        <v>425</v>
      </c>
      <c r="Q36" s="1">
        <f t="shared" si="10"/>
        <v>105.534</v>
      </c>
      <c r="R36" s="281">
        <v>3.0</v>
      </c>
      <c r="S36" s="281" t="s">
        <v>2931</v>
      </c>
      <c r="T36" s="1">
        <f t="shared" si="11"/>
        <v>1</v>
      </c>
      <c r="V36" s="1" t="s">
        <v>1046</v>
      </c>
      <c r="W36" s="1" t="s">
        <v>2932</v>
      </c>
      <c r="X36" s="1" t="s">
        <v>2933</v>
      </c>
    </row>
    <row r="37" ht="15.75" customHeight="1">
      <c r="A37" s="291">
        <v>46290.0</v>
      </c>
      <c r="B37" s="1">
        <f t="shared" si="1"/>
        <v>46290</v>
      </c>
      <c r="C37" s="281">
        <v>161.0</v>
      </c>
      <c r="D37" s="281">
        <v>68.0</v>
      </c>
      <c r="E37" s="1">
        <f t="shared" si="2"/>
        <v>2.367647059</v>
      </c>
      <c r="F37" s="281" t="s">
        <v>811</v>
      </c>
      <c r="G37" s="282">
        <v>0.3597222222222222</v>
      </c>
      <c r="H37" s="282">
        <v>0.5194444444444445</v>
      </c>
      <c r="I37" s="281">
        <v>60.0</v>
      </c>
      <c r="J37" s="292">
        <f t="shared" si="3"/>
        <v>170</v>
      </c>
      <c r="K37" s="1" t="b">
        <f t="shared" si="4"/>
        <v>0</v>
      </c>
      <c r="L37" s="1">
        <f t="shared" si="5"/>
        <v>1.25</v>
      </c>
      <c r="M37" s="1">
        <f t="shared" si="6"/>
        <v>1</v>
      </c>
      <c r="N37" s="292">
        <f t="shared" si="7"/>
        <v>170</v>
      </c>
      <c r="O37" s="1">
        <f t="shared" si="8"/>
        <v>221.375</v>
      </c>
      <c r="P37" s="292">
        <f t="shared" si="9"/>
        <v>850</v>
      </c>
      <c r="Q37" s="1">
        <f t="shared" si="10"/>
        <v>221.375</v>
      </c>
      <c r="R37" s="281"/>
      <c r="S37" s="281"/>
      <c r="T37" s="1">
        <f t="shared" si="11"/>
        <v>0</v>
      </c>
      <c r="U37" s="16" t="s">
        <v>1992</v>
      </c>
      <c r="V37" s="1" t="s">
        <v>1048</v>
      </c>
      <c r="W37" s="1" t="s">
        <v>2935</v>
      </c>
      <c r="X37" s="1" t="s">
        <v>2936</v>
      </c>
    </row>
    <row r="38" ht="15.75" customHeight="1">
      <c r="A38" s="291">
        <v>46290.0</v>
      </c>
      <c r="B38" s="1">
        <f t="shared" si="1"/>
        <v>46290</v>
      </c>
      <c r="C38" s="281">
        <v>54.0</v>
      </c>
      <c r="D38" s="281">
        <v>26.0</v>
      </c>
      <c r="E38" s="1">
        <f t="shared" si="2"/>
        <v>2.076923077</v>
      </c>
      <c r="F38" s="281" t="s">
        <v>811</v>
      </c>
      <c r="G38" s="282">
        <v>0.5909722222222222</v>
      </c>
      <c r="H38" s="282">
        <v>0.6236111111111111</v>
      </c>
      <c r="I38" s="281"/>
      <c r="J38" s="292">
        <f t="shared" si="3"/>
        <v>47</v>
      </c>
      <c r="K38" s="1" t="b">
        <f t="shared" si="4"/>
        <v>0</v>
      </c>
      <c r="L38" s="1">
        <f t="shared" si="5"/>
        <v>1.25</v>
      </c>
      <c r="M38" s="1">
        <f t="shared" si="6"/>
        <v>1</v>
      </c>
      <c r="N38" s="292">
        <f t="shared" si="7"/>
        <v>47</v>
      </c>
      <c r="O38" s="1">
        <f t="shared" si="8"/>
        <v>74.25</v>
      </c>
      <c r="P38" s="292">
        <f t="shared" si="9"/>
        <v>235</v>
      </c>
      <c r="Q38" s="1">
        <f t="shared" si="10"/>
        <v>74.25</v>
      </c>
      <c r="R38" s="281"/>
      <c r="S38" s="281"/>
      <c r="T38" s="1">
        <f t="shared" si="11"/>
        <v>0</v>
      </c>
      <c r="V38" s="1" t="s">
        <v>1050</v>
      </c>
      <c r="W38" s="1" t="s">
        <v>2938</v>
      </c>
      <c r="X38" s="1" t="s">
        <v>2939</v>
      </c>
    </row>
    <row r="39" ht="15.75" customHeight="1">
      <c r="A39" s="291">
        <v>46292.0</v>
      </c>
      <c r="B39" s="1">
        <f t="shared" si="1"/>
        <v>46292</v>
      </c>
      <c r="C39" s="281">
        <v>273.0</v>
      </c>
      <c r="D39" s="281">
        <v>38.0</v>
      </c>
      <c r="E39" s="1">
        <f t="shared" si="2"/>
        <v>7.184210526</v>
      </c>
      <c r="F39" s="281" t="s">
        <v>811</v>
      </c>
      <c r="G39" s="282">
        <v>0.30625</v>
      </c>
      <c r="H39" s="282">
        <v>0.38472222222222224</v>
      </c>
      <c r="I39" s="281"/>
      <c r="J39" s="292">
        <f t="shared" si="3"/>
        <v>113</v>
      </c>
      <c r="K39" s="1" t="b">
        <f t="shared" si="4"/>
        <v>0</v>
      </c>
      <c r="L39" s="1">
        <f t="shared" si="5"/>
        <v>0.6</v>
      </c>
      <c r="M39" s="1">
        <f t="shared" si="6"/>
        <v>1</v>
      </c>
      <c r="N39" s="292">
        <f t="shared" si="7"/>
        <v>113</v>
      </c>
      <c r="O39" s="1">
        <f t="shared" si="8"/>
        <v>180.18</v>
      </c>
      <c r="P39" s="292">
        <f t="shared" si="9"/>
        <v>565</v>
      </c>
      <c r="Q39" s="1">
        <f t="shared" si="10"/>
        <v>180.18</v>
      </c>
      <c r="R39" s="281"/>
      <c r="S39" s="281"/>
      <c r="T39" s="1">
        <f t="shared" si="11"/>
        <v>1</v>
      </c>
      <c r="V39" s="1" t="s">
        <v>926</v>
      </c>
      <c r="W39" s="1" t="s">
        <v>2437</v>
      </c>
      <c r="X39" s="1" t="s">
        <v>2940</v>
      </c>
    </row>
    <row r="40" ht="15.75" customHeight="1">
      <c r="A40" s="291">
        <v>46292.0</v>
      </c>
      <c r="B40" s="1">
        <f t="shared" si="1"/>
        <v>46292</v>
      </c>
      <c r="C40" s="281">
        <v>196.0</v>
      </c>
      <c r="D40" s="281">
        <v>72.0</v>
      </c>
      <c r="E40" s="1">
        <f t="shared" si="2"/>
        <v>2.722222222</v>
      </c>
      <c r="F40" s="281" t="s">
        <v>811</v>
      </c>
      <c r="G40" s="282">
        <v>0.38472222222222224</v>
      </c>
      <c r="H40" s="282">
        <v>0.5465277777777777</v>
      </c>
      <c r="I40" s="281">
        <v>60.0</v>
      </c>
      <c r="J40" s="292">
        <f t="shared" si="3"/>
        <v>173</v>
      </c>
      <c r="K40" s="1" t="b">
        <f t="shared" si="4"/>
        <v>0</v>
      </c>
      <c r="L40" s="1">
        <f t="shared" si="5"/>
        <v>1.16</v>
      </c>
      <c r="M40" s="1">
        <f t="shared" si="6"/>
        <v>1</v>
      </c>
      <c r="N40" s="292">
        <f t="shared" si="7"/>
        <v>173</v>
      </c>
      <c r="O40" s="1">
        <f t="shared" si="8"/>
        <v>250.096</v>
      </c>
      <c r="P40" s="292">
        <f t="shared" si="9"/>
        <v>865</v>
      </c>
      <c r="Q40" s="1">
        <f t="shared" si="10"/>
        <v>250.096</v>
      </c>
      <c r="R40" s="281"/>
      <c r="S40" s="281"/>
      <c r="T40" s="1">
        <f t="shared" si="11"/>
        <v>0</v>
      </c>
      <c r="U40" s="16" t="s">
        <v>1992</v>
      </c>
      <c r="V40" s="1" t="s">
        <v>976</v>
      </c>
      <c r="W40" s="1" t="s">
        <v>1346</v>
      </c>
      <c r="X40" s="1" t="s">
        <v>2942</v>
      </c>
    </row>
    <row r="41" ht="15.75" customHeight="1">
      <c r="A41" s="291">
        <v>46292.0</v>
      </c>
      <c r="B41" s="1">
        <f t="shared" si="1"/>
        <v>46292</v>
      </c>
      <c r="C41" s="281">
        <v>33.0</v>
      </c>
      <c r="D41" s="281">
        <v>21.0</v>
      </c>
      <c r="E41" s="1">
        <f t="shared" si="2"/>
        <v>1.571428571</v>
      </c>
      <c r="F41" s="281" t="s">
        <v>811</v>
      </c>
      <c r="G41" s="282">
        <v>0.5472222222222223</v>
      </c>
      <c r="H41" s="282">
        <v>0.5868055555555556</v>
      </c>
      <c r="I41" s="281"/>
      <c r="J41" s="292">
        <f t="shared" si="3"/>
        <v>57</v>
      </c>
      <c r="K41" s="1" t="b">
        <f t="shared" si="4"/>
        <v>0</v>
      </c>
      <c r="L41" s="1">
        <f t="shared" si="5"/>
        <v>1.65</v>
      </c>
      <c r="M41" s="1">
        <f t="shared" si="6"/>
        <v>1</v>
      </c>
      <c r="N41" s="292">
        <f t="shared" si="7"/>
        <v>57</v>
      </c>
      <c r="O41" s="1">
        <f t="shared" si="8"/>
        <v>59.895</v>
      </c>
      <c r="P41" s="292">
        <f t="shared" si="9"/>
        <v>285</v>
      </c>
      <c r="Q41" s="1">
        <f t="shared" si="10"/>
        <v>59.895</v>
      </c>
      <c r="R41" s="281"/>
      <c r="S41" s="281"/>
      <c r="T41" s="1">
        <f t="shared" si="11"/>
        <v>0</v>
      </c>
      <c r="V41" s="1" t="s">
        <v>980</v>
      </c>
      <c r="W41" s="1" t="s">
        <v>1348</v>
      </c>
      <c r="X41" s="1" t="s">
        <v>2944</v>
      </c>
    </row>
    <row r="42" ht="15.75" customHeight="1">
      <c r="A42" s="291">
        <v>46292.0</v>
      </c>
      <c r="B42" s="1">
        <f t="shared" si="1"/>
        <v>46292</v>
      </c>
      <c r="C42" s="281">
        <v>45.0</v>
      </c>
      <c r="D42" s="281">
        <v>25.0</v>
      </c>
      <c r="E42" s="1">
        <f t="shared" si="2"/>
        <v>1.8</v>
      </c>
      <c r="F42" s="281" t="s">
        <v>811</v>
      </c>
      <c r="G42" s="282">
        <v>0.5930555555555556</v>
      </c>
      <c r="H42" s="282">
        <v>0.6291666666666667</v>
      </c>
      <c r="I42" s="281"/>
      <c r="J42" s="292">
        <f t="shared" si="3"/>
        <v>52</v>
      </c>
      <c r="K42" s="1" t="b">
        <f t="shared" si="4"/>
        <v>0</v>
      </c>
      <c r="L42" s="1">
        <f t="shared" si="5"/>
        <v>1.65</v>
      </c>
      <c r="M42" s="1">
        <f t="shared" si="6"/>
        <v>1</v>
      </c>
      <c r="N42" s="292">
        <f t="shared" si="7"/>
        <v>52</v>
      </c>
      <c r="O42" s="1">
        <f t="shared" si="8"/>
        <v>81.675</v>
      </c>
      <c r="P42" s="292">
        <f t="shared" si="9"/>
        <v>260</v>
      </c>
      <c r="Q42" s="1">
        <f t="shared" si="10"/>
        <v>81.675</v>
      </c>
      <c r="R42" s="281"/>
      <c r="S42" s="281"/>
      <c r="T42" s="1">
        <f t="shared" si="11"/>
        <v>0</v>
      </c>
      <c r="V42" s="1" t="s">
        <v>984</v>
      </c>
      <c r="W42" s="1" t="s">
        <v>1447</v>
      </c>
      <c r="X42" s="1" t="s">
        <v>2946</v>
      </c>
    </row>
    <row r="43" ht="15.75" customHeight="1">
      <c r="A43" s="291">
        <v>46293.0</v>
      </c>
      <c r="B43" s="1">
        <f t="shared" si="1"/>
        <v>46293</v>
      </c>
      <c r="C43" s="281">
        <v>274.0</v>
      </c>
      <c r="D43" s="281">
        <v>119.0</v>
      </c>
      <c r="E43" s="1">
        <f t="shared" si="2"/>
        <v>2.302521008</v>
      </c>
      <c r="F43" s="281" t="s">
        <v>811</v>
      </c>
      <c r="G43" s="299">
        <v>0.3059837962962963</v>
      </c>
      <c r="H43" s="299">
        <v>0.535787037037037</v>
      </c>
      <c r="I43" s="281">
        <v>63.0</v>
      </c>
      <c r="J43" s="300">
        <f t="shared" si="3"/>
        <v>268</v>
      </c>
      <c r="K43" s="1" t="b">
        <f t="shared" si="4"/>
        <v>0</v>
      </c>
      <c r="L43" s="1">
        <f t="shared" si="5"/>
        <v>1.25</v>
      </c>
      <c r="M43" s="1">
        <f t="shared" si="6"/>
        <v>1</v>
      </c>
      <c r="N43" s="300">
        <f t="shared" si="7"/>
        <v>268</v>
      </c>
      <c r="O43" s="1">
        <f t="shared" si="8"/>
        <v>376.75</v>
      </c>
      <c r="P43" s="300">
        <f t="shared" si="9"/>
        <v>1340</v>
      </c>
      <c r="Q43" s="1">
        <f t="shared" si="10"/>
        <v>376.75</v>
      </c>
      <c r="R43" s="281"/>
      <c r="S43" s="281"/>
      <c r="T43" s="1">
        <f t="shared" si="11"/>
        <v>1</v>
      </c>
      <c r="U43" s="16" t="s">
        <v>1714</v>
      </c>
      <c r="V43" s="1" t="s">
        <v>936</v>
      </c>
      <c r="W43" s="1" t="s">
        <v>2947</v>
      </c>
      <c r="X43" s="1" t="s">
        <v>2947</v>
      </c>
    </row>
    <row r="44" ht="15.75" customHeight="1">
      <c r="A44" s="291">
        <v>46293.0</v>
      </c>
      <c r="B44" s="1">
        <f t="shared" si="1"/>
        <v>46293</v>
      </c>
      <c r="C44" s="281">
        <v>79.0</v>
      </c>
      <c r="D44" s="281">
        <v>23.0</v>
      </c>
      <c r="E44" s="1">
        <f t="shared" si="2"/>
        <v>3.434782609</v>
      </c>
      <c r="F44" s="281" t="s">
        <v>811</v>
      </c>
      <c r="G44" s="299">
        <v>0.5366435185185185</v>
      </c>
      <c r="H44" s="299">
        <v>0.5815509259259259</v>
      </c>
      <c r="I44" s="281"/>
      <c r="J44" s="300">
        <f t="shared" si="3"/>
        <v>65</v>
      </c>
      <c r="K44" s="1" t="b">
        <f t="shared" si="4"/>
        <v>0</v>
      </c>
      <c r="L44" s="1">
        <f t="shared" si="5"/>
        <v>0.95</v>
      </c>
      <c r="M44" s="1">
        <f t="shared" si="6"/>
        <v>1</v>
      </c>
      <c r="N44" s="300">
        <f t="shared" si="7"/>
        <v>65</v>
      </c>
      <c r="O44" s="1">
        <f t="shared" si="8"/>
        <v>82.555</v>
      </c>
      <c r="P44" s="300">
        <f t="shared" si="9"/>
        <v>325</v>
      </c>
      <c r="Q44" s="1">
        <f t="shared" si="10"/>
        <v>82.555</v>
      </c>
      <c r="R44" s="281"/>
      <c r="S44" s="281"/>
      <c r="T44" s="1">
        <f t="shared" si="11"/>
        <v>0</v>
      </c>
      <c r="V44" s="1" t="s">
        <v>1361</v>
      </c>
      <c r="W44" s="1" t="s">
        <v>2948</v>
      </c>
      <c r="X44" s="1" t="s">
        <v>2948</v>
      </c>
    </row>
    <row r="45" ht="15.75" customHeight="1">
      <c r="A45" s="291">
        <v>46293.0</v>
      </c>
      <c r="B45" s="1">
        <f t="shared" si="1"/>
        <v>46293</v>
      </c>
      <c r="C45" s="281">
        <v>58.0</v>
      </c>
      <c r="D45" s="281">
        <v>29.0</v>
      </c>
      <c r="E45" s="1">
        <f t="shared" si="2"/>
        <v>2</v>
      </c>
      <c r="F45" s="281" t="s">
        <v>811</v>
      </c>
      <c r="G45" s="299">
        <v>0.5923263888888889</v>
      </c>
      <c r="H45" s="299">
        <v>0.6515740740740741</v>
      </c>
      <c r="I45" s="281"/>
      <c r="J45" s="300">
        <f t="shared" si="3"/>
        <v>85</v>
      </c>
      <c r="K45" s="1" t="b">
        <f t="shared" si="4"/>
        <v>0</v>
      </c>
      <c r="L45" s="1">
        <f t="shared" si="5"/>
        <v>1.25</v>
      </c>
      <c r="M45" s="1">
        <f t="shared" si="6"/>
        <v>1</v>
      </c>
      <c r="N45" s="300">
        <f t="shared" si="7"/>
        <v>85</v>
      </c>
      <c r="O45" s="1">
        <f t="shared" si="8"/>
        <v>79.75</v>
      </c>
      <c r="P45" s="300">
        <f t="shared" si="9"/>
        <v>425</v>
      </c>
      <c r="Q45" s="1">
        <f t="shared" si="10"/>
        <v>79.75</v>
      </c>
      <c r="R45" s="281"/>
      <c r="S45" s="281"/>
      <c r="T45" s="1">
        <f t="shared" si="11"/>
        <v>0</v>
      </c>
      <c r="V45" s="1" t="s">
        <v>1060</v>
      </c>
      <c r="W45" s="1" t="s">
        <v>2949</v>
      </c>
      <c r="X45" s="1" t="s">
        <v>2949</v>
      </c>
    </row>
    <row r="46" ht="15.75" customHeight="1">
      <c r="A46" s="280">
        <v>46294.0</v>
      </c>
      <c r="B46" s="1">
        <f t="shared" si="1"/>
        <v>46294</v>
      </c>
      <c r="C46" s="281">
        <v>124.0</v>
      </c>
      <c r="D46" s="281">
        <v>29.0</v>
      </c>
      <c r="E46" s="1">
        <f t="shared" si="2"/>
        <v>4.275862069</v>
      </c>
      <c r="F46" s="281" t="s">
        <v>811</v>
      </c>
      <c r="G46" s="299">
        <v>0.30440972222222223</v>
      </c>
      <c r="H46" s="299">
        <v>0.38505787037037037</v>
      </c>
      <c r="I46" s="281"/>
      <c r="J46" s="300">
        <f t="shared" si="3"/>
        <v>116</v>
      </c>
      <c r="K46" s="1" t="b">
        <f t="shared" si="4"/>
        <v>0</v>
      </c>
      <c r="L46" s="1">
        <f t="shared" si="5"/>
        <v>0.65</v>
      </c>
      <c r="M46" s="1">
        <f t="shared" si="6"/>
        <v>1</v>
      </c>
      <c r="N46" s="300">
        <f t="shared" si="7"/>
        <v>116</v>
      </c>
      <c r="O46" s="1">
        <f t="shared" si="8"/>
        <v>88.66</v>
      </c>
      <c r="P46" s="300">
        <f t="shared" si="9"/>
        <v>580</v>
      </c>
      <c r="Q46" s="1">
        <f t="shared" si="10"/>
        <v>88.66</v>
      </c>
      <c r="R46" s="281">
        <v>1.0</v>
      </c>
      <c r="S46" s="281" t="s">
        <v>2950</v>
      </c>
      <c r="T46" s="1">
        <f t="shared" si="11"/>
        <v>1</v>
      </c>
      <c r="V46" s="1" t="s">
        <v>1062</v>
      </c>
      <c r="W46" s="1" t="s">
        <v>2951</v>
      </c>
      <c r="X46" s="1" t="s">
        <v>2951</v>
      </c>
    </row>
    <row r="47" ht="15.75" customHeight="1">
      <c r="A47" s="291">
        <v>46294.0</v>
      </c>
      <c r="B47" s="1">
        <f t="shared" si="1"/>
        <v>46294</v>
      </c>
      <c r="C47" s="281">
        <v>80.0</v>
      </c>
      <c r="D47" s="281">
        <v>37.0</v>
      </c>
      <c r="E47" s="1">
        <f t="shared" si="2"/>
        <v>2.162162162</v>
      </c>
      <c r="F47" s="281" t="s">
        <v>811</v>
      </c>
      <c r="G47" s="299">
        <v>0.44515046296296296</v>
      </c>
      <c r="H47" s="299">
        <v>0.6025578703703703</v>
      </c>
      <c r="I47" s="281">
        <v>60.0</v>
      </c>
      <c r="J47" s="300">
        <f t="shared" si="3"/>
        <v>167</v>
      </c>
      <c r="K47" s="1" t="b">
        <f t="shared" si="4"/>
        <v>0</v>
      </c>
      <c r="L47" s="1">
        <f t="shared" si="5"/>
        <v>1.25</v>
      </c>
      <c r="M47" s="1">
        <f t="shared" si="6"/>
        <v>1</v>
      </c>
      <c r="N47" s="300">
        <f t="shared" si="7"/>
        <v>167</v>
      </c>
      <c r="O47" s="1">
        <f t="shared" si="8"/>
        <v>110</v>
      </c>
      <c r="P47" s="300">
        <f t="shared" si="9"/>
        <v>835</v>
      </c>
      <c r="Q47" s="1">
        <f t="shared" si="10"/>
        <v>110</v>
      </c>
      <c r="R47" s="281"/>
      <c r="S47" s="281"/>
      <c r="T47" s="1">
        <f t="shared" si="11"/>
        <v>0</v>
      </c>
      <c r="U47" s="309" t="s">
        <v>868</v>
      </c>
      <c r="V47" s="1" t="s">
        <v>942</v>
      </c>
      <c r="W47" s="1" t="s">
        <v>2952</v>
      </c>
      <c r="X47" s="1" t="s">
        <v>2952</v>
      </c>
    </row>
    <row r="48" ht="15.75" customHeight="1">
      <c r="A48" s="280">
        <v>46295.0</v>
      </c>
      <c r="B48" s="1">
        <f t="shared" si="1"/>
        <v>46295</v>
      </c>
      <c r="C48" s="281">
        <v>76.0</v>
      </c>
      <c r="D48" s="281">
        <v>21.0</v>
      </c>
      <c r="E48" s="1">
        <f t="shared" si="2"/>
        <v>3.619047619</v>
      </c>
      <c r="F48" s="281" t="s">
        <v>811</v>
      </c>
      <c r="G48" s="299">
        <v>0.3055439814814815</v>
      </c>
      <c r="H48" s="299">
        <v>0.3476388888888889</v>
      </c>
      <c r="I48" s="281"/>
      <c r="J48" s="300">
        <f t="shared" si="3"/>
        <v>61</v>
      </c>
      <c r="K48" s="1" t="b">
        <f t="shared" si="4"/>
        <v>0</v>
      </c>
      <c r="L48" s="1">
        <f t="shared" si="5"/>
        <v>0.82</v>
      </c>
      <c r="M48" s="1">
        <f t="shared" si="6"/>
        <v>1</v>
      </c>
      <c r="N48" s="300">
        <f t="shared" si="7"/>
        <v>61</v>
      </c>
      <c r="O48" s="1">
        <f t="shared" si="8"/>
        <v>68.552</v>
      </c>
      <c r="P48" s="300">
        <f t="shared" si="9"/>
        <v>305</v>
      </c>
      <c r="Q48" s="1">
        <f t="shared" si="10"/>
        <v>68.552</v>
      </c>
      <c r="R48" s="281">
        <v>4.0</v>
      </c>
      <c r="S48" s="281" t="s">
        <v>2953</v>
      </c>
      <c r="T48" s="1">
        <f t="shared" si="11"/>
        <v>1</v>
      </c>
      <c r="V48" s="1" t="s">
        <v>2134</v>
      </c>
      <c r="W48" s="242" t="s">
        <v>2954</v>
      </c>
    </row>
    <row r="49" ht="15.75" customHeight="1">
      <c r="A49" s="291">
        <v>46295.0</v>
      </c>
      <c r="B49" s="1">
        <f t="shared" si="1"/>
        <v>46295</v>
      </c>
      <c r="C49" s="281">
        <v>129.0</v>
      </c>
      <c r="D49" s="281">
        <v>80.0</v>
      </c>
      <c r="E49" s="1">
        <f t="shared" si="2"/>
        <v>1.6125</v>
      </c>
      <c r="F49" s="281" t="s">
        <v>811</v>
      </c>
      <c r="G49" s="299">
        <v>0.3476736111111111</v>
      </c>
      <c r="H49" s="299">
        <v>0.5214467592592592</v>
      </c>
      <c r="I49" s="16">
        <v>63.0</v>
      </c>
      <c r="J49" s="300">
        <f t="shared" si="3"/>
        <v>187</v>
      </c>
      <c r="K49" s="1" t="b">
        <f t="shared" si="4"/>
        <v>0</v>
      </c>
      <c r="L49" s="1">
        <f t="shared" si="5"/>
        <v>1.65</v>
      </c>
      <c r="M49" s="1">
        <f t="shared" si="6"/>
        <v>1</v>
      </c>
      <c r="N49" s="300">
        <f t="shared" si="7"/>
        <v>187</v>
      </c>
      <c r="O49" s="1">
        <f t="shared" si="8"/>
        <v>234.135</v>
      </c>
      <c r="P49" s="300">
        <f t="shared" si="9"/>
        <v>935</v>
      </c>
      <c r="Q49" s="1">
        <f t="shared" si="10"/>
        <v>234.135</v>
      </c>
      <c r="R49" s="281"/>
      <c r="S49" s="281"/>
      <c r="T49" s="1">
        <f t="shared" si="11"/>
        <v>0</v>
      </c>
      <c r="U49" s="16" t="s">
        <v>1714</v>
      </c>
      <c r="V49" s="1" t="s">
        <v>1001</v>
      </c>
      <c r="W49" s="294" t="s">
        <v>2955</v>
      </c>
    </row>
    <row r="50" ht="15.75" customHeight="1">
      <c r="A50" s="291">
        <v>46295.0</v>
      </c>
      <c r="B50" s="1">
        <f t="shared" si="1"/>
        <v>46295</v>
      </c>
      <c r="C50" s="281">
        <v>65.0</v>
      </c>
      <c r="D50" s="281">
        <v>35.0</v>
      </c>
      <c r="E50" s="1">
        <f t="shared" si="2"/>
        <v>1.857142857</v>
      </c>
      <c r="F50" s="281" t="s">
        <v>811</v>
      </c>
      <c r="G50" s="299">
        <v>0.5230787037037037</v>
      </c>
      <c r="H50" s="299">
        <v>0.681412037037037</v>
      </c>
      <c r="I50" s="281"/>
      <c r="J50" s="300">
        <f t="shared" si="3"/>
        <v>228</v>
      </c>
      <c r="K50" s="1" t="b">
        <f t="shared" si="4"/>
        <v>0</v>
      </c>
      <c r="L50" s="1">
        <f t="shared" si="5"/>
        <v>1.65</v>
      </c>
      <c r="M50" s="1">
        <f t="shared" si="6"/>
        <v>1</v>
      </c>
      <c r="N50" s="300">
        <f t="shared" si="7"/>
        <v>228</v>
      </c>
      <c r="O50" s="1">
        <f t="shared" si="8"/>
        <v>117.975</v>
      </c>
      <c r="P50" s="300">
        <f t="shared" si="9"/>
        <v>1140</v>
      </c>
      <c r="Q50" s="1">
        <f t="shared" si="10"/>
        <v>117.975</v>
      </c>
      <c r="R50" s="281"/>
      <c r="S50" s="281"/>
      <c r="T50" s="1">
        <f t="shared" si="11"/>
        <v>0</v>
      </c>
      <c r="V50" s="1" t="s">
        <v>1005</v>
      </c>
      <c r="W50" s="294" t="s">
        <v>2956</v>
      </c>
    </row>
    <row r="51" ht="15.75" customHeight="1">
      <c r="A51" s="281"/>
      <c r="B51" s="1" t="str">
        <f t="shared" si="1"/>
        <v/>
      </c>
      <c r="C51" s="281"/>
      <c r="D51" s="281"/>
      <c r="E51" s="1" t="str">
        <f t="shared" si="2"/>
        <v/>
      </c>
      <c r="F51" s="281"/>
      <c r="G51" s="281"/>
      <c r="H51" s="281"/>
      <c r="I51" s="281"/>
      <c r="J51" s="1" t="str">
        <f t="shared" si="3"/>
        <v/>
      </c>
      <c r="K51" s="1" t="str">
        <f t="shared" si="4"/>
        <v/>
      </c>
      <c r="L51" s="1" t="str">
        <f t="shared" si="5"/>
        <v/>
      </c>
      <c r="M51" s="1">
        <f t="shared" si="6"/>
        <v>1</v>
      </c>
      <c r="N51" s="1">
        <f t="shared" si="7"/>
        <v>0</v>
      </c>
      <c r="O51" s="1">
        <f t="shared" si="8"/>
        <v>0</v>
      </c>
      <c r="P51" s="1">
        <f t="shared" si="9"/>
        <v>0</v>
      </c>
      <c r="Q51" s="1">
        <f t="shared" si="10"/>
        <v>0</v>
      </c>
      <c r="R51" s="281"/>
      <c r="S51" s="281"/>
      <c r="T51" s="1">
        <f t="shared" si="11"/>
        <v>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5">
      <formula1>"FL,Reach,OP,Swing"</formula1>
    </dataValidation>
  </dataValidations>
  <printOptions/>
  <pageMargins bottom="1.0" footer="0.0" header="0.0" left="0.75" right="0.75" top="1.0"/>
  <pageSetup paperSize="9" orientation="portrait"/>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686</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Oscar Cuevas'!$B$8:$B$177,B8)=0),1,0))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Oscar Cuevas'!$B$8:$B$177,B9)=0),1,0))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Oscar Cuevas'!$B$8:$B$177,B10)=0),1,0))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Oscar Cuevas'!$B$8:$B$177,B11)=0),1,0))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Oscar Cuevas'!$B$8:$B$177,B12)=0),1,0))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Oscar Cuevas'!$B$8:$B$177,B13)=0),1,0))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Oscar Cuevas'!$B$8:$B$177,B14)=0),1,0))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Oscar Cuevas'!$B$8:$B$177,B15)=0),1,0))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Oscar Cuevas'!$B$8:$B$177,B16)=0),1,0))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Oscar Cuevas'!$B$8:$B$177,B17)=0),1,0))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Oscar Cuevas'!$B$8:$B$177,B18)=0),1,0))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Oscar Cuevas'!$B$8:$B$177,B19)=0),1,0))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Oscar Cuevas'!$B$8:$B$177,B20)=0),1,0))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Oscar Cuevas'!$B$8:$B$177,B21)=0),1,0))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Oscar Cuevas'!$B$8:$B$177,B22)=0),1,0))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Oscar Cuevas'!$B$8:$B$177,B23)=0),1,0))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Oscar Cuevas'!$B$8:$B$177,B24)=0),1,0))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Oscar Cuevas'!$B$8:$B$177,B25)=0),1,0))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Oscar Cuevas'!$B$8:$B$177,B26)=0),1,0))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Oscar Cuevas'!$B$8:$B$177,B27)=0),1,0))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Oscar Cuevas'!$B$8:$B$177,B28)=0),1,0))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Oscar Cuevas'!$B$8:$B$177,B29)=0),1,0))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Oscar Cuevas'!$B$8:$B$177,B30)=0),1,0))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Oscar Cuevas'!$B$8:$B$177,B31)=0),1,0))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Oscar Cuevas'!$B$8:$B$177,B32)=0),1,0))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Oscar Cuevas'!$B$8:$B$177,B33)=0),1,0))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Oscar Cuevas'!$B$8:$B$177,B34)=0),1,0))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Oscar Cuevas'!$B$8:$B$177,B35)=0),1,0))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Oscar Cuevas'!$B$8:$B$177,B36)=0),1,0))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Oscar Cuevas'!$B$8:$B$177,B37)=0),1,0))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Oscar Cuevas'!$B$8:$B$177,B38)=0),1,0))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Oscar Cuevas'!$B$8:$B$177,B39)=0),1,0))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Oscar Cuevas'!$B$8:$B$177,B40)=0),1,0))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Oscar Cuevas'!$B$8:$B$177,B41)=0),1,0))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Oscar Cuevas'!$B$8:$B$177,B42)=0),1,0))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Oscar Cuevas'!$B$8:$B$177,B43)=0),1,0))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Oscar Cuevas'!$B$8:$B$177,B44)=0),1,0))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Oscar Cuevas'!$B$8:$B$177,B45)=0),1,0))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Oscar Cuevas'!$B$8:$B$177,B46)=0),1,0))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Oscar Cuevas'!$B$8:$B$177,B47)=0),1,0))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Oscar Cuevas'!$B$8:$B$177,B48)=0),1,0))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Oscar Cuevas'!$B$8:$B$177,B49)=0),1,0))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Oscar Cuevas'!$B$8:$B$177,B50)=0),1,0))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Oscar Cuevas'!$B$8:$B$177,B51)=0),1,0))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Oscar Cuevas'!$B$8:$B$177,B52)=0),1,0))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Oscar Cuevas'!$B$8:$B$177,B53)=0),1,0))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Oscar Cuevas'!$B$8:$B$177,B54)=0),1,0))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Oscar Cuevas'!$B$8:$B$177,B55)=0),1,0))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Oscar Cuevas'!$B$8:$B$177,B56)=0),1,0))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Oscar Cuevas'!$B$8:$B$177,B57)=0),1,0))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Oscar Cuevas'!$B$8:$B$177,B58)=0),1,0))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Oscar Cuevas'!$B$8:$B$177,B59)=0),1,0))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Oscar Cuevas'!$B$8:$B$177,B60)=0),1,0))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Oscar Cuevas'!$B$8:$B$177,B61)=0),1,0))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Oscar Cuevas'!$B$8:$B$177,B62)=0),1,0))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Oscar Cuevas'!$B$8:$B$177,B63)=0),1,0))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Oscar Cuevas'!$B$8:$B$177,B64)=0),1,0))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Oscar Cuevas'!$B$8:$B$177,B65)=0),1,0))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Oscar Cuevas'!$B$8:$B$177,B66)=0),1,0))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Oscar Cuevas'!$B$8:$B$177,B67)=0),1,0))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Oscar Cuevas'!$B$8:$B$177,B68)=0),1,0))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Oscar Cuevas'!$B$8:$B$177,B69)=0),1,0))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Oscar Cuevas'!$B$8:$B$177,B70)=0),1,0))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Oscar Cuevas'!$B$8:$B$177,B71)=0),1,0))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Oscar Cuevas'!$B$8:$B$177,B72)=0),1,0))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Oscar Cuevas'!$B$8:$B$177,B73)=0),1,0))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Oscar Cuevas'!$B$8:$B$177,B74)=0),1,0))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Oscar Cuevas'!$B$8:$B$177,B75)=0),1,0))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Oscar Cuevas'!$B$8:$B$177,B76)=0),1,0))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Oscar Cuevas'!$B$8:$B$177,B77)=0),1,0))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Oscar Cuevas'!$B$8:$B$177,B78)=0),1,0))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Oscar Cuevas'!$B$8:$B$177,B79)=0),1,0))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Oscar Cuevas'!$B$8:$B$177,B80)=0),1,0))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Oscar Cuevas'!$B$8:$B$177,B81)=0),1,0))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Oscar Cuevas'!$B$8:$B$177,B82)=0),1,0))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Oscar Cuevas'!$B$8:$B$177,B83)=0),1,0))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Oscar Cuevas'!$B$8:$B$177,B84)=0),1,0))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Oscar Cuevas'!$B$8:$B$177,B85)=0),1,0))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Oscar Cuevas'!$B$8:$B$177,B86)=0),1,0))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Oscar Cuevas'!$B$8:$B$177,B87)=0),1,0))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Oscar Cuevas'!$B$8:$B$177,B88)=0),1,0))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Oscar Cuevas'!$B$8:$B$177,B89)=0),1,0))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Oscar Cuevas'!$B$8:$B$177,B90)=0),1,0))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Oscar Cuevas'!$B$8:$B$177,B91)=0),1,0))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Oscar Cuevas'!$B$8:$B$177,B92)=0),1,0))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Oscar Cuevas'!$B$8:$B$177,B93)=0),1,0))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Oscar Cuevas'!$B$8:$B$177,B94)=0),1,0))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Oscar Cuevas'!$B$8:$B$177,B95)=0),1,0))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Oscar Cuevas'!$B$8:$B$177,B96)=0),1,0))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Oscar Cuevas'!$B$8:$B$177,B97)=0),1,0))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Oscar Cuevas'!$B$8:$B$177,B98)=0),1,0))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Oscar Cuevas'!$B$8:$B$177,B99)=0),1,0))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Oscar Cuevas'!$B$8:$B$177,B100)=0),1,0))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Oscar Cuevas'!$B$8:$B$177,B101)=0),1,0))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Oscar Cuevas'!$B$8:$B$177,B102)=0),1,0))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Oscar Cuevas'!$B$8:$B$177,B103)=0),1,0))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Oscar Cuevas'!$B$8:$B$177,B104)=0),1,0))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Oscar Cuevas'!$B$8:$B$177,B105)=0),1,0))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Oscar Cuevas'!$B$8:$B$177,B106)=0),1,0))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Oscar Cuevas'!$B$8:$B$177,B107)=0),1,0))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Oscar Cuevas'!$B$8:$B$177,B108)=0),1,0))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Oscar Cuevas'!$B$8:$B$177,B109)=0),1,0))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Oscar Cuevas'!$B$8:$B$177,B110)=0),1,0))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Oscar Cuevas'!$B$8:$B$177,B111)=0),1,0))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Oscar Cuevas'!$B$8:$B$177,B112)=0),1,0))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Oscar Cuevas'!$B$8:$B$177,B113)=0),1,0))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Oscar Cuevas'!$B$8:$B$177,B114)=0),1,0))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Oscar Cuevas'!$B$8:$B$177,B115)=0),1,0))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Oscar Cuevas'!$B$8:$B$177,B116)=0),1,0))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Oscar Cuevas'!$B$8:$B$177,B117)=0),1,0))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Oscar Cuevas'!$B$8:$B$177,B118)=0),1,0))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Oscar Cuevas'!$B$8:$B$177,B119)=0),1,0))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Oscar Cuevas'!$B$8:$B$177,B120)=0),1,0))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Oscar Cuevas'!$B$8:$B$177,B121)=0),1,0))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Oscar Cuevas'!$B$8:$B$177,B122)=0),1,0))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Oscar Cuevas'!$B$8:$B$177,B123)=0),1,0))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Oscar Cuevas'!$B$8:$B$177,B124)=0),1,0))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Oscar Cuevas'!$B$8:$B$177,B125)=0),1,0))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Oscar Cuevas'!$B$8:$B$177,B126)=0),1,0))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Oscar Cuevas'!$B$8:$B$177,B127)=0),1,0))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Oscar Cuevas'!$B$8:$B$177,B128)=0),1,0))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Oscar Cuevas'!$B$8:$B$177,B129)=0),1,0))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Oscar Cuevas'!$B$8:$B$177,B130)=0),1,0))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Oscar Cuevas'!$B$8:$B$177,B131)=0),1,0))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Oscar Cuevas'!$B$8:$B$177,B132)=0),1,0))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Oscar Cuevas'!$B$8:$B$177,B133)=0),1,0))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Oscar Cuevas'!$B$8:$B$177,B134)=0),1,0))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Oscar Cuevas'!$B$8:$B$177,B135)=0),1,0))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Oscar Cuevas'!$B$8:$B$177,B136)=0),1,0))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Oscar Cuevas'!$B$8:$B$177,B137)=0),1,0))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Oscar Cuevas'!$B$8:$B$177,B138)=0),1,0))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Oscar Cuevas'!$B$8:$B$177,B139)=0),1,0))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Oscar Cuevas'!$B$8:$B$177,B140)=0),1,0))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Oscar Cuevas'!$B$8:$B$177,B141)=0),1,0))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Oscar Cuevas'!$B$8:$B$177,B142)=0),1,0))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Oscar Cuevas'!$B$8:$B$177,B143)=0),1,0))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Oscar Cuevas'!$B$8:$B$177,B144)=0),1,0))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Oscar Cuevas'!$B$8:$B$177,B145)=0),1,0))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Oscar Cuevas'!$B$8:$B$177,B146)=0),1,0))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Oscar Cuevas'!$B$8:$B$177,B147)=0),1,0))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Oscar Cuevas'!$B$8:$B$177,B148)=0),1,0))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Oscar Cuevas'!$B$8:$B$177,B149)=0),1,0))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Oscar Cuevas'!$B$8:$B$177,B150)=0),1,0))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Oscar Cuevas'!$B$8:$B$177,B151)=0),1,0))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Oscar Cuevas'!$B$8:$B$177,B152)=0),1,0))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Oscar Cuevas'!$B$8:$B$177,B153)=0),1,0))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Oscar Cuevas'!$B$8:$B$177,B154)=0),1,0))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Oscar Cuevas'!$B$8:$B$177,B155)=0),1,0))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Oscar Cuevas'!$B$8:$B$177,B156)=0),1,0))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Oscar Cuevas'!$B$8:$B$177,B157)=0),1,0))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Oscar Cuevas'!$B$8:$B$177,B158)=0),1,0))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Oscar Cuevas'!$B$8:$B$177,B159)=0),1,0))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Oscar Cuevas'!$B$8:$B$177,B160)=0),1,0))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Oscar Cuevas'!$B$8:$B$177,B161)=0),1,0))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Oscar Cuevas'!$B$8:$B$177,B162)=0),1,0))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Oscar Cuevas'!$B$8:$B$177,B163)=0),1,0))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Oscar Cuevas'!$B$8:$B$177,B164)=0),1,0))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Oscar Cuevas'!$B$8:$B$177,B165)=0),1,0))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Oscar Cuevas'!$B$8:$B$177,B166)=0),1,0))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Oscar Cuevas'!$B$8:$B$177,B167)=0),1,0))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Oscar Cuevas'!$B$8:$B$177,B168)=0),1,0))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Oscar Cuevas'!$B$8:$B$177,B169)=0),1,0))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Oscar Cuevas'!$B$8:$B$177,B170)=0),1,0))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Oscar Cuevas'!$B$8:$B$177,B171)=0),1,0))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Oscar Cuevas'!$B$8:$B$177,B172)=0),1,0))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Oscar Cuevas'!$B$8:$B$177,B173)=0),1,0))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Oscar Cuevas'!$B$8:$B$177,B174)=0),1,0))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Oscar Cuevas'!$B$8:$B$177,B175)=0),1,0))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Oscar Cuevas'!$B$8:$B$177,B176)=0),1,0))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Oscar Cuevas'!$B$8:$B$177,B177)=0),1,0))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5" width="8.0"/>
    <col customWidth="1" min="6" max="6" width="8.14"/>
    <col customWidth="1" min="7" max="8" width="8.0"/>
    <col customWidth="1" min="9" max="11" width="7.0"/>
    <col customWidth="1" min="12" max="12" width="8.0"/>
    <col customWidth="1" min="13" max="13" width="7.0"/>
    <col customWidth="1" min="14" max="14" width="8.0"/>
    <col customWidth="1" min="15" max="17" width="9.0"/>
    <col customWidth="1" min="18" max="18" width="7.14"/>
    <col customWidth="1" min="19" max="19" width="22.86"/>
    <col customWidth="1" min="20" max="20" width="5.0"/>
    <col customWidth="1" min="21" max="21" width="36.43"/>
    <col customWidth="1" min="22" max="22" width="17.0"/>
    <col customWidth="1" min="23" max="26" width="8.43"/>
  </cols>
  <sheetData>
    <row r="1">
      <c r="A1" s="1" t="s">
        <v>603</v>
      </c>
      <c r="B1" s="1" t="s">
        <v>559</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SUMIFS(Q8:Q172,K8:K172,FALSE())</f>
        <v>9309.311</v>
      </c>
      <c r="B5" s="1">
        <f>SUMIFS(N8:N172,K8:K172,FALSE())</f>
        <v>5366</v>
      </c>
      <c r="C5" s="1">
        <f>IF(B5=0,0,60*A5/B5)</f>
        <v>104.0921841</v>
      </c>
      <c r="D5" s="1">
        <f>SUM(C8:C172)</f>
        <v>7860</v>
      </c>
      <c r="E5" s="1">
        <f>SUM(R8:R172)</f>
        <v>41</v>
      </c>
      <c r="F5" s="1">
        <f>SUM(T8:T172)</f>
        <v>23</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2" si="1">IF(A8="","",INT(A8))</f>
        <v>46266</v>
      </c>
      <c r="C8" s="281">
        <v>81.0</v>
      </c>
      <c r="D8" s="281">
        <v>40.0</v>
      </c>
      <c r="E8" s="1">
        <f t="shared" ref="E8:E172" si="2">IF(OR(C8="",N(D8)=0),"",C8/D8)</f>
        <v>2.025</v>
      </c>
      <c r="F8" s="281" t="s">
        <v>811</v>
      </c>
      <c r="G8" s="282">
        <v>0.3416666666666667</v>
      </c>
      <c r="H8" s="282">
        <v>0.3854166666666667</v>
      </c>
      <c r="I8" s="281"/>
      <c r="J8" s="292">
        <f t="shared" ref="J8:J172" si="3">IF(OR(NOT(ISNUMBER(G8)),NOT(ISNUMBER(H8))),"",ROUND((H8-G8)*1440,0)-N(I8))</f>
        <v>63</v>
      </c>
      <c r="K8" s="1" t="b">
        <f t="shared" ref="K8:K172" si="4">IF(C8="","",OR(C8&lt;30,N(D8)&lt;10))</f>
        <v>0</v>
      </c>
      <c r="L8" s="1">
        <f t="shared" ref="L8:L172" si="5">IF(C8="","",IF(K8,1,IF(E8&lt;=1.94,1.65,IF(E8&lt;=2.44,1.25,IF(E8&lt;=2.8,1.16,IF(E8&lt;=3.09,1.05,IF(E8&lt;=3.5,0.95,IF(E8&lt;=3.95,0.82,IF(E8&lt;=5.05,0.65,IF(E8&lt;=8,0.6,IF(E8&lt;=15,0.45,0.3)))))))))))</f>
        <v>1.25</v>
      </c>
      <c r="M8" s="1">
        <f t="shared" ref="M8:M172" si="6">IF(OR(F8="Reach",F8="OP",F8="Swing"),$R$1,1)</f>
        <v>1</v>
      </c>
      <c r="N8" s="292">
        <f t="shared" ref="N8:N172" si="7">IF(OR(A8="",N(J8)&lt;=0),0,IF(K8,MAX(J8,15),J8))</f>
        <v>63</v>
      </c>
      <c r="O8" s="1">
        <f t="shared" ref="O8:O172" si="8">IF(C8="",0,C8*L8*$M$1*M8)</f>
        <v>111.375</v>
      </c>
      <c r="P8" s="292">
        <f t="shared" ref="P8:P172" si="9">$P$1/60*N8</f>
        <v>315</v>
      </c>
      <c r="Q8" s="1">
        <f t="shared" ref="Q8:Q172" si="10">MIN(O8,P8)</f>
        <v>111.375</v>
      </c>
      <c r="R8" s="281">
        <v>2.0</v>
      </c>
      <c r="S8" s="281" t="s">
        <v>2957</v>
      </c>
      <c r="T8" s="1">
        <f>IF(B8="",0,IF(COUNTIF($B$8:B8,B8)=1,1,0))</f>
        <v>1</v>
      </c>
    </row>
    <row r="9">
      <c r="A9" s="280">
        <v>46266.0</v>
      </c>
      <c r="B9" s="1">
        <f t="shared" si="1"/>
        <v>46266</v>
      </c>
      <c r="C9" s="281">
        <f>171</f>
        <v>171</v>
      </c>
      <c r="D9" s="281">
        <v>79.0</v>
      </c>
      <c r="E9" s="1">
        <f t="shared" si="2"/>
        <v>2.164556962</v>
      </c>
      <c r="F9" s="281" t="s">
        <v>811</v>
      </c>
      <c r="G9" s="282">
        <v>0.3861111111111111</v>
      </c>
      <c r="H9" s="282">
        <v>0.46458333333333335</v>
      </c>
      <c r="I9" s="281"/>
      <c r="J9" s="292">
        <f t="shared" si="3"/>
        <v>113</v>
      </c>
      <c r="K9" s="1" t="b">
        <f t="shared" si="4"/>
        <v>0</v>
      </c>
      <c r="L9" s="1">
        <f t="shared" si="5"/>
        <v>1.25</v>
      </c>
      <c r="M9" s="1">
        <f t="shared" si="6"/>
        <v>1</v>
      </c>
      <c r="N9" s="292">
        <f t="shared" si="7"/>
        <v>113</v>
      </c>
      <c r="O9" s="1">
        <f t="shared" si="8"/>
        <v>235.125</v>
      </c>
      <c r="P9" s="292">
        <f t="shared" si="9"/>
        <v>565</v>
      </c>
      <c r="Q9" s="1">
        <f t="shared" si="10"/>
        <v>235.125</v>
      </c>
      <c r="R9" s="281"/>
      <c r="S9" s="281"/>
      <c r="T9" s="1">
        <f>IF(B9="",0,IF(COUNTIF($B$8:B10,B9)=1,1,0))</f>
        <v>0</v>
      </c>
    </row>
    <row r="10">
      <c r="A10" s="280">
        <v>46266.0</v>
      </c>
      <c r="B10" s="1">
        <f t="shared" si="1"/>
        <v>46266</v>
      </c>
      <c r="C10" s="281">
        <v>72.0</v>
      </c>
      <c r="D10" s="281">
        <v>40.0</v>
      </c>
      <c r="E10" s="1">
        <f t="shared" si="2"/>
        <v>1.8</v>
      </c>
      <c r="F10" s="281" t="s">
        <v>811</v>
      </c>
      <c r="G10" s="282">
        <v>0.5840277777777778</v>
      </c>
      <c r="H10" s="282">
        <v>0.6340277777777777</v>
      </c>
      <c r="I10" s="281">
        <v>10.0</v>
      </c>
      <c r="J10" s="292">
        <f t="shared" si="3"/>
        <v>62</v>
      </c>
      <c r="K10" s="1" t="b">
        <f t="shared" si="4"/>
        <v>0</v>
      </c>
      <c r="L10" s="1">
        <f t="shared" si="5"/>
        <v>1.65</v>
      </c>
      <c r="M10" s="1">
        <f t="shared" si="6"/>
        <v>1</v>
      </c>
      <c r="N10" s="292">
        <f t="shared" si="7"/>
        <v>62</v>
      </c>
      <c r="O10" s="1">
        <f t="shared" si="8"/>
        <v>130.68</v>
      </c>
      <c r="P10" s="292">
        <f t="shared" si="9"/>
        <v>310</v>
      </c>
      <c r="Q10" s="1">
        <f t="shared" si="10"/>
        <v>130.68</v>
      </c>
      <c r="R10" s="281"/>
      <c r="S10" s="281"/>
      <c r="T10" s="1">
        <f t="shared" ref="T10:T12" si="11">IF(B10="",0,IF(COUNTIF($B$8:B10,B10)=1,1,0))</f>
        <v>0</v>
      </c>
      <c r="U10" s="1" t="s">
        <v>2958</v>
      </c>
    </row>
    <row r="11">
      <c r="A11" s="280">
        <v>46267.0</v>
      </c>
      <c r="B11" s="1">
        <f t="shared" si="1"/>
        <v>46267</v>
      </c>
      <c r="C11" s="281">
        <f>93+44</f>
        <v>137</v>
      </c>
      <c r="D11" s="281">
        <v>62.0</v>
      </c>
      <c r="E11" s="1">
        <f t="shared" si="2"/>
        <v>2.209677419</v>
      </c>
      <c r="F11" s="281" t="s">
        <v>811</v>
      </c>
      <c r="G11" s="282">
        <v>0.3076388888888889</v>
      </c>
      <c r="H11" s="282">
        <v>0.3958333333333333</v>
      </c>
      <c r="I11" s="281"/>
      <c r="J11" s="292">
        <f t="shared" si="3"/>
        <v>127</v>
      </c>
      <c r="K11" s="1" t="b">
        <f t="shared" si="4"/>
        <v>0</v>
      </c>
      <c r="L11" s="1">
        <f t="shared" si="5"/>
        <v>1.25</v>
      </c>
      <c r="M11" s="1">
        <f t="shared" si="6"/>
        <v>1</v>
      </c>
      <c r="N11" s="292">
        <f t="shared" si="7"/>
        <v>127</v>
      </c>
      <c r="O11" s="1">
        <f t="shared" si="8"/>
        <v>188.375</v>
      </c>
      <c r="P11" s="292">
        <f t="shared" si="9"/>
        <v>635</v>
      </c>
      <c r="Q11" s="1">
        <f t="shared" si="10"/>
        <v>188.375</v>
      </c>
      <c r="R11" s="281"/>
      <c r="S11" s="281"/>
      <c r="T11" s="1">
        <f t="shared" si="11"/>
        <v>1</v>
      </c>
    </row>
    <row r="12">
      <c r="A12" s="280">
        <v>46267.0</v>
      </c>
      <c r="B12" s="1">
        <f t="shared" si="1"/>
        <v>46267</v>
      </c>
      <c r="C12" s="281">
        <v>149.0</v>
      </c>
      <c r="D12" s="281">
        <v>40.0</v>
      </c>
      <c r="E12" s="1">
        <f t="shared" si="2"/>
        <v>3.725</v>
      </c>
      <c r="F12" s="281" t="s">
        <v>811</v>
      </c>
      <c r="G12" s="282">
        <v>0.4048611111111111</v>
      </c>
      <c r="H12" s="282">
        <v>0.4576388888888889</v>
      </c>
      <c r="I12" s="281"/>
      <c r="J12" s="292">
        <f t="shared" si="3"/>
        <v>76</v>
      </c>
      <c r="K12" s="1" t="b">
        <f t="shared" si="4"/>
        <v>0</v>
      </c>
      <c r="L12" s="1">
        <f t="shared" si="5"/>
        <v>0.82</v>
      </c>
      <c r="M12" s="1">
        <f t="shared" si="6"/>
        <v>1</v>
      </c>
      <c r="N12" s="292">
        <f t="shared" si="7"/>
        <v>76</v>
      </c>
      <c r="O12" s="1">
        <f t="shared" si="8"/>
        <v>134.398</v>
      </c>
      <c r="P12" s="292">
        <f t="shared" si="9"/>
        <v>380</v>
      </c>
      <c r="Q12" s="1">
        <f t="shared" si="10"/>
        <v>134.398</v>
      </c>
      <c r="R12" s="281"/>
      <c r="S12" s="281"/>
      <c r="T12" s="1">
        <f t="shared" si="11"/>
        <v>0</v>
      </c>
    </row>
    <row r="13">
      <c r="A13" s="280">
        <v>46267.0</v>
      </c>
      <c r="B13" s="1">
        <f t="shared" si="1"/>
        <v>46267</v>
      </c>
      <c r="C13" s="281">
        <v>66.0</v>
      </c>
      <c r="D13" s="281">
        <v>40.0</v>
      </c>
      <c r="E13" s="1">
        <f t="shared" si="2"/>
        <v>1.65</v>
      </c>
      <c r="F13" s="281" t="s">
        <v>811</v>
      </c>
      <c r="G13" s="282">
        <v>0.5180555555555556</v>
      </c>
      <c r="H13" s="282">
        <v>0.5625</v>
      </c>
      <c r="I13" s="281"/>
      <c r="J13" s="292">
        <f t="shared" si="3"/>
        <v>64</v>
      </c>
      <c r="K13" s="1" t="b">
        <f t="shared" si="4"/>
        <v>0</v>
      </c>
      <c r="L13" s="1">
        <f t="shared" si="5"/>
        <v>1.65</v>
      </c>
      <c r="M13" s="1">
        <f t="shared" si="6"/>
        <v>1</v>
      </c>
      <c r="N13" s="292">
        <f t="shared" si="7"/>
        <v>64</v>
      </c>
      <c r="O13" s="1">
        <f t="shared" si="8"/>
        <v>119.79</v>
      </c>
      <c r="P13" s="292">
        <f t="shared" si="9"/>
        <v>320</v>
      </c>
      <c r="Q13" s="1">
        <f t="shared" si="10"/>
        <v>119.79</v>
      </c>
      <c r="R13" s="281"/>
      <c r="S13" s="281"/>
      <c r="T13" s="1">
        <f>IF(B13="",0,IF(COUNTIF($B$8:B14,B13)=1,1,0))</f>
        <v>0</v>
      </c>
    </row>
    <row r="14">
      <c r="A14" s="280">
        <v>46267.0</v>
      </c>
      <c r="B14" s="1">
        <f t="shared" si="1"/>
        <v>46267</v>
      </c>
      <c r="C14" s="281">
        <v>54.0</v>
      </c>
      <c r="D14" s="281">
        <v>40.0</v>
      </c>
      <c r="E14" s="1">
        <f t="shared" si="2"/>
        <v>1.35</v>
      </c>
      <c r="F14" s="281" t="s">
        <v>811</v>
      </c>
      <c r="G14" s="282">
        <v>0.5888888888888889</v>
      </c>
      <c r="H14" s="282">
        <v>0.6277777777777778</v>
      </c>
      <c r="I14" s="281"/>
      <c r="J14" s="292">
        <f t="shared" si="3"/>
        <v>56</v>
      </c>
      <c r="K14" s="1" t="b">
        <f t="shared" si="4"/>
        <v>0</v>
      </c>
      <c r="L14" s="1">
        <f t="shared" si="5"/>
        <v>1.65</v>
      </c>
      <c r="M14" s="1">
        <f t="shared" si="6"/>
        <v>1</v>
      </c>
      <c r="N14" s="292">
        <f t="shared" si="7"/>
        <v>56</v>
      </c>
      <c r="O14" s="1">
        <f t="shared" si="8"/>
        <v>98.01</v>
      </c>
      <c r="P14" s="292">
        <f t="shared" si="9"/>
        <v>280</v>
      </c>
      <c r="Q14" s="1">
        <f t="shared" si="10"/>
        <v>98.01</v>
      </c>
      <c r="R14" s="281"/>
      <c r="S14" s="281"/>
      <c r="T14" s="1">
        <f t="shared" ref="T14:T16" si="12">IF(B14="",0,IF(COUNTIF($B$8:B14,B14)=1,1,0))</f>
        <v>0</v>
      </c>
    </row>
    <row r="15">
      <c r="A15" s="280">
        <v>46268.0</v>
      </c>
      <c r="B15" s="1">
        <f t="shared" si="1"/>
        <v>46268</v>
      </c>
      <c r="C15" s="281">
        <f>104+24</f>
        <v>128</v>
      </c>
      <c r="D15" s="281">
        <v>53.0</v>
      </c>
      <c r="E15" s="1">
        <f t="shared" si="2"/>
        <v>2.41509434</v>
      </c>
      <c r="F15" s="281" t="s">
        <v>811</v>
      </c>
      <c r="G15" s="282">
        <v>0.3090277777777778</v>
      </c>
      <c r="H15" s="282">
        <v>0.3854166666666667</v>
      </c>
      <c r="I15" s="281">
        <v>10.0</v>
      </c>
      <c r="J15" s="292">
        <f t="shared" si="3"/>
        <v>100</v>
      </c>
      <c r="K15" s="1" t="b">
        <f t="shared" si="4"/>
        <v>0</v>
      </c>
      <c r="L15" s="1">
        <f t="shared" si="5"/>
        <v>1.25</v>
      </c>
      <c r="M15" s="1">
        <f t="shared" si="6"/>
        <v>1</v>
      </c>
      <c r="N15" s="292">
        <f t="shared" si="7"/>
        <v>100</v>
      </c>
      <c r="O15" s="1">
        <f t="shared" si="8"/>
        <v>176</v>
      </c>
      <c r="P15" s="292">
        <f t="shared" si="9"/>
        <v>500</v>
      </c>
      <c r="Q15" s="1">
        <f t="shared" si="10"/>
        <v>176</v>
      </c>
      <c r="R15" s="281">
        <v>2.0</v>
      </c>
      <c r="S15" s="281" t="s">
        <v>2959</v>
      </c>
      <c r="T15" s="1">
        <f t="shared" si="12"/>
        <v>1</v>
      </c>
      <c r="U15" s="1" t="s">
        <v>2960</v>
      </c>
    </row>
    <row r="16">
      <c r="A16" s="280">
        <v>46268.0</v>
      </c>
      <c r="B16" s="1">
        <f t="shared" si="1"/>
        <v>46268</v>
      </c>
      <c r="C16" s="281">
        <v>79.0</v>
      </c>
      <c r="D16" s="281">
        <v>10.0</v>
      </c>
      <c r="E16" s="1">
        <f t="shared" si="2"/>
        <v>7.9</v>
      </c>
      <c r="F16" s="281" t="s">
        <v>811</v>
      </c>
      <c r="G16" s="282">
        <v>0.3958333333333333</v>
      </c>
      <c r="H16" s="282">
        <v>0.4444444444444444</v>
      </c>
      <c r="I16" s="281"/>
      <c r="J16" s="292">
        <f t="shared" si="3"/>
        <v>70</v>
      </c>
      <c r="K16" s="1" t="b">
        <f t="shared" si="4"/>
        <v>0</v>
      </c>
      <c r="L16" s="1">
        <f t="shared" si="5"/>
        <v>0.6</v>
      </c>
      <c r="M16" s="1">
        <f t="shared" si="6"/>
        <v>1</v>
      </c>
      <c r="N16" s="292">
        <f t="shared" si="7"/>
        <v>70</v>
      </c>
      <c r="O16" s="1">
        <f t="shared" si="8"/>
        <v>52.14</v>
      </c>
      <c r="P16" s="292">
        <f t="shared" si="9"/>
        <v>350</v>
      </c>
      <c r="Q16" s="1">
        <f t="shared" si="10"/>
        <v>52.14</v>
      </c>
      <c r="R16" s="281"/>
      <c r="S16" s="281"/>
      <c r="T16" s="1">
        <f t="shared" si="12"/>
        <v>0</v>
      </c>
    </row>
    <row r="17">
      <c r="A17" s="280">
        <v>46268.0</v>
      </c>
      <c r="B17" s="1">
        <f t="shared" si="1"/>
        <v>46268</v>
      </c>
      <c r="C17" s="281">
        <f>51+5</f>
        <v>56</v>
      </c>
      <c r="D17" s="281">
        <v>42.0</v>
      </c>
      <c r="E17" s="1">
        <f t="shared" si="2"/>
        <v>1.333333333</v>
      </c>
      <c r="F17" s="281" t="s">
        <v>811</v>
      </c>
      <c r="G17" s="282">
        <v>0.5069444444444444</v>
      </c>
      <c r="H17" s="282">
        <v>0.5618055555555556</v>
      </c>
      <c r="I17" s="281"/>
      <c r="J17" s="292">
        <f t="shared" si="3"/>
        <v>79</v>
      </c>
      <c r="K17" s="1" t="b">
        <f t="shared" si="4"/>
        <v>0</v>
      </c>
      <c r="L17" s="1">
        <f t="shared" si="5"/>
        <v>1.65</v>
      </c>
      <c r="M17" s="1">
        <f t="shared" si="6"/>
        <v>1</v>
      </c>
      <c r="N17" s="292">
        <f t="shared" si="7"/>
        <v>79</v>
      </c>
      <c r="O17" s="1">
        <f t="shared" si="8"/>
        <v>101.64</v>
      </c>
      <c r="P17" s="292">
        <f t="shared" si="9"/>
        <v>395</v>
      </c>
      <c r="Q17" s="1">
        <f t="shared" si="10"/>
        <v>101.64</v>
      </c>
      <c r="R17" s="281"/>
      <c r="S17" s="281"/>
      <c r="T17" s="1">
        <f>IF(B17="",0,IF(COUNTIF($B$8:B18,B17)=1,1,0))</f>
        <v>0</v>
      </c>
    </row>
    <row r="18">
      <c r="A18" s="280">
        <v>46268.0</v>
      </c>
      <c r="B18" s="1">
        <f t="shared" si="1"/>
        <v>46268</v>
      </c>
      <c r="C18" s="281">
        <v>107.0</v>
      </c>
      <c r="D18" s="281">
        <v>40.0</v>
      </c>
      <c r="E18" s="1">
        <f t="shared" si="2"/>
        <v>2.675</v>
      </c>
      <c r="F18" s="281" t="s">
        <v>811</v>
      </c>
      <c r="G18" s="282">
        <v>0.5833333333333334</v>
      </c>
      <c r="H18" s="282">
        <v>0.6347222222222222</v>
      </c>
      <c r="I18" s="281"/>
      <c r="J18" s="292">
        <f t="shared" si="3"/>
        <v>74</v>
      </c>
      <c r="K18" s="1" t="b">
        <f t="shared" si="4"/>
        <v>0</v>
      </c>
      <c r="L18" s="1">
        <f t="shared" si="5"/>
        <v>1.16</v>
      </c>
      <c r="M18" s="1">
        <f t="shared" si="6"/>
        <v>1</v>
      </c>
      <c r="N18" s="292">
        <f t="shared" si="7"/>
        <v>74</v>
      </c>
      <c r="O18" s="1">
        <f t="shared" si="8"/>
        <v>136.532</v>
      </c>
      <c r="P18" s="292">
        <f t="shared" si="9"/>
        <v>370</v>
      </c>
      <c r="Q18" s="1">
        <f t="shared" si="10"/>
        <v>136.532</v>
      </c>
      <c r="R18" s="281"/>
      <c r="S18" s="281"/>
      <c r="T18" s="1">
        <f t="shared" ref="T18:T172" si="13">IF(B18="",0,IF(COUNTIF($B$8:B18,B18)=1,1,0))</f>
        <v>0</v>
      </c>
    </row>
    <row r="19">
      <c r="A19" s="291">
        <v>46269.0</v>
      </c>
      <c r="B19" s="1">
        <f t="shared" si="1"/>
        <v>46269</v>
      </c>
      <c r="C19" s="281">
        <v>117.0</v>
      </c>
      <c r="D19" s="281">
        <v>56.0</v>
      </c>
      <c r="E19" s="1">
        <f t="shared" si="2"/>
        <v>2.089285714</v>
      </c>
      <c r="F19" s="281" t="s">
        <v>811</v>
      </c>
      <c r="G19" s="304">
        <v>0.3668518518518519</v>
      </c>
      <c r="H19" s="304">
        <v>0.4393518518518518</v>
      </c>
      <c r="I19" s="281"/>
      <c r="J19" s="300">
        <f t="shared" si="3"/>
        <v>104</v>
      </c>
      <c r="K19" s="1" t="b">
        <f t="shared" si="4"/>
        <v>0</v>
      </c>
      <c r="L19" s="1">
        <f t="shared" si="5"/>
        <v>1.25</v>
      </c>
      <c r="M19" s="1">
        <f t="shared" si="6"/>
        <v>1</v>
      </c>
      <c r="N19" s="300">
        <f t="shared" si="7"/>
        <v>104</v>
      </c>
      <c r="O19" s="1">
        <f t="shared" si="8"/>
        <v>160.875</v>
      </c>
      <c r="P19" s="300">
        <f t="shared" si="9"/>
        <v>520</v>
      </c>
      <c r="Q19" s="1">
        <f t="shared" si="10"/>
        <v>160.875</v>
      </c>
      <c r="R19" s="281">
        <v>1.0</v>
      </c>
      <c r="S19" s="281" t="s">
        <v>2966</v>
      </c>
      <c r="T19" s="1">
        <f t="shared" si="13"/>
        <v>1</v>
      </c>
      <c r="V19" s="1" t="s">
        <v>1218</v>
      </c>
      <c r="W19" s="1" t="s">
        <v>2967</v>
      </c>
    </row>
    <row r="20">
      <c r="A20" s="291">
        <v>46269.0</v>
      </c>
      <c r="B20" s="1">
        <f t="shared" si="1"/>
        <v>46269</v>
      </c>
      <c r="C20" s="281">
        <v>98.0</v>
      </c>
      <c r="D20" s="281">
        <v>38.0</v>
      </c>
      <c r="E20" s="1">
        <f t="shared" si="2"/>
        <v>2.578947368</v>
      </c>
      <c r="F20" s="281" t="s">
        <v>811</v>
      </c>
      <c r="G20" s="299">
        <v>0.36622685185185183</v>
      </c>
      <c r="H20" s="299">
        <v>0.6632291666666666</v>
      </c>
      <c r="I20" s="281">
        <v>60.0</v>
      </c>
      <c r="J20" s="300">
        <f t="shared" si="3"/>
        <v>368</v>
      </c>
      <c r="K20" s="1" t="b">
        <f t="shared" si="4"/>
        <v>0</v>
      </c>
      <c r="L20" s="1">
        <f t="shared" si="5"/>
        <v>1.16</v>
      </c>
      <c r="M20" s="1">
        <f t="shared" si="6"/>
        <v>1</v>
      </c>
      <c r="N20" s="300">
        <f t="shared" si="7"/>
        <v>368</v>
      </c>
      <c r="O20" s="1">
        <f t="shared" si="8"/>
        <v>125.048</v>
      </c>
      <c r="P20" s="300">
        <f t="shared" si="9"/>
        <v>1840</v>
      </c>
      <c r="Q20" s="1">
        <f t="shared" si="10"/>
        <v>125.048</v>
      </c>
      <c r="R20" s="281"/>
      <c r="S20" s="281"/>
      <c r="T20" s="1">
        <f t="shared" si="13"/>
        <v>0</v>
      </c>
      <c r="U20" s="16" t="s">
        <v>868</v>
      </c>
      <c r="V20" s="1" t="s">
        <v>1075</v>
      </c>
      <c r="W20" s="1" t="s">
        <v>2970</v>
      </c>
    </row>
    <row r="21" ht="15.75" customHeight="1">
      <c r="A21" s="291">
        <v>46269.0</v>
      </c>
      <c r="B21" s="1">
        <f t="shared" si="1"/>
        <v>46269</v>
      </c>
      <c r="C21" s="281">
        <v>78.0</v>
      </c>
      <c r="D21" s="281">
        <v>34.0</v>
      </c>
      <c r="E21" s="1">
        <f t="shared" si="2"/>
        <v>2.294117647</v>
      </c>
      <c r="F21" s="281" t="s">
        <v>811</v>
      </c>
      <c r="G21" s="299">
        <v>0.5094675925925926</v>
      </c>
      <c r="H21" s="299">
        <v>0.5512731481481481</v>
      </c>
      <c r="I21" s="281"/>
      <c r="J21" s="300">
        <f t="shared" si="3"/>
        <v>60</v>
      </c>
      <c r="K21" s="1" t="b">
        <f t="shared" si="4"/>
        <v>0</v>
      </c>
      <c r="L21" s="1">
        <f t="shared" si="5"/>
        <v>1.25</v>
      </c>
      <c r="M21" s="1">
        <f t="shared" si="6"/>
        <v>1</v>
      </c>
      <c r="N21" s="300">
        <f t="shared" si="7"/>
        <v>60</v>
      </c>
      <c r="O21" s="1">
        <f t="shared" si="8"/>
        <v>107.25</v>
      </c>
      <c r="P21" s="300">
        <f t="shared" si="9"/>
        <v>300</v>
      </c>
      <c r="Q21" s="1">
        <f t="shared" si="10"/>
        <v>107.25</v>
      </c>
      <c r="R21" s="281"/>
      <c r="S21" s="281"/>
      <c r="T21" s="1">
        <f t="shared" si="13"/>
        <v>0</v>
      </c>
      <c r="V21" s="1" t="s">
        <v>1908</v>
      </c>
      <c r="W21" s="1" t="s">
        <v>2972</v>
      </c>
    </row>
    <row r="22" ht="15.75" customHeight="1">
      <c r="A22" s="291">
        <v>46269.0</v>
      </c>
      <c r="B22" s="1">
        <f t="shared" si="1"/>
        <v>46269</v>
      </c>
      <c r="C22" s="281">
        <v>77.0</v>
      </c>
      <c r="D22" s="281">
        <v>48.0</v>
      </c>
      <c r="E22" s="1">
        <f t="shared" si="2"/>
        <v>1.604166667</v>
      </c>
      <c r="F22" s="281" t="s">
        <v>811</v>
      </c>
      <c r="G22" s="299">
        <v>0.5911921296296296</v>
      </c>
      <c r="H22" s="299">
        <v>0.6335648148148149</v>
      </c>
      <c r="I22" s="281"/>
      <c r="J22" s="300">
        <f t="shared" si="3"/>
        <v>61</v>
      </c>
      <c r="K22" s="1" t="b">
        <f t="shared" si="4"/>
        <v>0</v>
      </c>
      <c r="L22" s="1">
        <f t="shared" si="5"/>
        <v>1.65</v>
      </c>
      <c r="M22" s="1">
        <f t="shared" si="6"/>
        <v>1</v>
      </c>
      <c r="N22" s="300">
        <f t="shared" si="7"/>
        <v>61</v>
      </c>
      <c r="O22" s="1">
        <f t="shared" si="8"/>
        <v>139.755</v>
      </c>
      <c r="P22" s="300">
        <f t="shared" si="9"/>
        <v>305</v>
      </c>
      <c r="Q22" s="1">
        <f t="shared" si="10"/>
        <v>139.755</v>
      </c>
      <c r="R22" s="281"/>
      <c r="S22" s="281"/>
      <c r="T22" s="1">
        <f t="shared" si="13"/>
        <v>0</v>
      </c>
      <c r="V22" s="1" t="s">
        <v>1222</v>
      </c>
      <c r="W22" s="1" t="s">
        <v>2974</v>
      </c>
    </row>
    <row r="23" ht="15.75" customHeight="1">
      <c r="A23" s="291">
        <v>46271.0</v>
      </c>
      <c r="B23" s="1">
        <f t="shared" si="1"/>
        <v>46271</v>
      </c>
      <c r="C23" s="281">
        <v>296.0</v>
      </c>
      <c r="D23" s="281">
        <v>69.0</v>
      </c>
      <c r="E23" s="1">
        <f t="shared" si="2"/>
        <v>4.289855072</v>
      </c>
      <c r="F23" s="281" t="s">
        <v>811</v>
      </c>
      <c r="G23" s="299">
        <v>0.3057523148148148</v>
      </c>
      <c r="H23" s="299">
        <v>0.412337962962963</v>
      </c>
      <c r="I23" s="281"/>
      <c r="J23" s="300">
        <f t="shared" si="3"/>
        <v>153</v>
      </c>
      <c r="K23" s="1" t="b">
        <f t="shared" si="4"/>
        <v>0</v>
      </c>
      <c r="L23" s="1">
        <f t="shared" si="5"/>
        <v>0.65</v>
      </c>
      <c r="M23" s="1">
        <f t="shared" si="6"/>
        <v>1</v>
      </c>
      <c r="N23" s="300">
        <f t="shared" si="7"/>
        <v>153</v>
      </c>
      <c r="O23" s="1">
        <f t="shared" si="8"/>
        <v>211.64</v>
      </c>
      <c r="P23" s="300">
        <f t="shared" si="9"/>
        <v>765</v>
      </c>
      <c r="Q23" s="1">
        <f t="shared" si="10"/>
        <v>211.64</v>
      </c>
      <c r="R23" s="281"/>
      <c r="S23" s="281"/>
      <c r="T23" s="1">
        <f t="shared" si="13"/>
        <v>1</v>
      </c>
      <c r="V23" s="1" t="s">
        <v>1985</v>
      </c>
      <c r="W23" s="1" t="s">
        <v>2977</v>
      </c>
    </row>
    <row r="24" ht="15.75" customHeight="1">
      <c r="A24" s="291">
        <v>46271.0</v>
      </c>
      <c r="B24" s="1">
        <f t="shared" si="1"/>
        <v>46271</v>
      </c>
      <c r="C24" s="281">
        <v>331.0</v>
      </c>
      <c r="D24" s="281">
        <v>79.0</v>
      </c>
      <c r="E24" s="1">
        <f t="shared" si="2"/>
        <v>4.189873418</v>
      </c>
      <c r="F24" s="281" t="s">
        <v>811</v>
      </c>
      <c r="G24" s="299">
        <v>0.41988425925925926</v>
      </c>
      <c r="H24" s="299">
        <v>0.4741898148148148</v>
      </c>
      <c r="I24" s="281"/>
      <c r="J24" s="300">
        <f t="shared" si="3"/>
        <v>78</v>
      </c>
      <c r="K24" s="1" t="b">
        <f t="shared" si="4"/>
        <v>0</v>
      </c>
      <c r="L24" s="1">
        <f t="shared" si="5"/>
        <v>0.65</v>
      </c>
      <c r="M24" s="1">
        <f t="shared" si="6"/>
        <v>1</v>
      </c>
      <c r="N24" s="300">
        <f t="shared" si="7"/>
        <v>78</v>
      </c>
      <c r="O24" s="1">
        <f t="shared" si="8"/>
        <v>236.665</v>
      </c>
      <c r="P24" s="300">
        <f t="shared" si="9"/>
        <v>390</v>
      </c>
      <c r="Q24" s="1">
        <f t="shared" si="10"/>
        <v>236.665</v>
      </c>
      <c r="R24" s="281"/>
      <c r="S24" s="281"/>
      <c r="T24" s="1">
        <f t="shared" si="13"/>
        <v>0</v>
      </c>
      <c r="V24" s="1" t="s">
        <v>823</v>
      </c>
      <c r="W24" s="1" t="s">
        <v>2981</v>
      </c>
    </row>
    <row r="25" ht="15.75" customHeight="1">
      <c r="A25" s="291">
        <v>46271.0</v>
      </c>
      <c r="B25" s="1">
        <f t="shared" si="1"/>
        <v>46271</v>
      </c>
      <c r="C25" s="281">
        <v>65.0</v>
      </c>
      <c r="D25" s="281">
        <v>32.0</v>
      </c>
      <c r="E25" s="1">
        <f t="shared" si="2"/>
        <v>2.03125</v>
      </c>
      <c r="F25" s="281" t="s">
        <v>811</v>
      </c>
      <c r="G25" s="299">
        <v>0.5885532407407408</v>
      </c>
      <c r="H25" s="299">
        <v>0.6252546296296296</v>
      </c>
      <c r="I25" s="281"/>
      <c r="J25" s="300">
        <f t="shared" si="3"/>
        <v>53</v>
      </c>
      <c r="K25" s="1" t="b">
        <f t="shared" si="4"/>
        <v>0</v>
      </c>
      <c r="L25" s="1">
        <f t="shared" si="5"/>
        <v>1.25</v>
      </c>
      <c r="M25" s="1">
        <f t="shared" si="6"/>
        <v>1</v>
      </c>
      <c r="N25" s="300">
        <f t="shared" si="7"/>
        <v>53</v>
      </c>
      <c r="O25" s="1">
        <f t="shared" si="8"/>
        <v>89.375</v>
      </c>
      <c r="P25" s="300">
        <f t="shared" si="9"/>
        <v>265</v>
      </c>
      <c r="Q25" s="1">
        <f t="shared" si="10"/>
        <v>89.375</v>
      </c>
      <c r="R25" s="281"/>
      <c r="S25" s="281"/>
      <c r="T25" s="1">
        <f t="shared" si="13"/>
        <v>0</v>
      </c>
      <c r="V25" s="1" t="s">
        <v>1228</v>
      </c>
      <c r="W25" s="1" t="s">
        <v>2983</v>
      </c>
    </row>
    <row r="26" ht="15.75" customHeight="1">
      <c r="A26" s="291">
        <v>46272.0</v>
      </c>
      <c r="B26" s="1">
        <f t="shared" si="1"/>
        <v>46272</v>
      </c>
      <c r="C26" s="281">
        <v>163.0</v>
      </c>
      <c r="D26" s="281">
        <v>50.0</v>
      </c>
      <c r="E26" s="1">
        <f t="shared" si="2"/>
        <v>3.26</v>
      </c>
      <c r="F26" s="281" t="s">
        <v>811</v>
      </c>
      <c r="G26" s="299">
        <v>0.3088310185185185</v>
      </c>
      <c r="H26" s="299">
        <v>0.3829398148148148</v>
      </c>
      <c r="I26" s="281"/>
      <c r="J26" s="300">
        <f t="shared" si="3"/>
        <v>107</v>
      </c>
      <c r="K26" s="1" t="b">
        <f t="shared" si="4"/>
        <v>0</v>
      </c>
      <c r="L26" s="1">
        <f t="shared" si="5"/>
        <v>0.95</v>
      </c>
      <c r="M26" s="1">
        <f t="shared" si="6"/>
        <v>1</v>
      </c>
      <c r="N26" s="300">
        <f t="shared" si="7"/>
        <v>107</v>
      </c>
      <c r="O26" s="1">
        <f t="shared" si="8"/>
        <v>170.335</v>
      </c>
      <c r="P26" s="300">
        <f t="shared" si="9"/>
        <v>535</v>
      </c>
      <c r="Q26" s="1">
        <f t="shared" si="10"/>
        <v>170.335</v>
      </c>
      <c r="R26" s="281">
        <v>10.0</v>
      </c>
      <c r="S26" s="281" t="s">
        <v>2985</v>
      </c>
      <c r="T26" s="1">
        <f t="shared" si="13"/>
        <v>1</v>
      </c>
      <c r="V26" s="1" t="s">
        <v>1230</v>
      </c>
      <c r="W26" s="1" t="s">
        <v>2986</v>
      </c>
    </row>
    <row r="27" ht="15.75" customHeight="1">
      <c r="A27" s="291">
        <v>46272.0</v>
      </c>
      <c r="B27" s="1">
        <f t="shared" si="1"/>
        <v>46272</v>
      </c>
      <c r="C27" s="281">
        <v>322.0</v>
      </c>
      <c r="D27" s="281">
        <v>110.0</v>
      </c>
      <c r="E27" s="1">
        <f t="shared" si="2"/>
        <v>2.927272727</v>
      </c>
      <c r="F27" s="281" t="s">
        <v>811</v>
      </c>
      <c r="G27" s="299">
        <v>0.3869212962962963</v>
      </c>
      <c r="H27" s="299">
        <v>0.5656597222222223</v>
      </c>
      <c r="I27" s="281">
        <v>77.0</v>
      </c>
      <c r="J27" s="300">
        <f t="shared" si="3"/>
        <v>180</v>
      </c>
      <c r="K27" s="1" t="b">
        <f t="shared" si="4"/>
        <v>0</v>
      </c>
      <c r="L27" s="1">
        <f t="shared" si="5"/>
        <v>1.05</v>
      </c>
      <c r="M27" s="1">
        <f t="shared" si="6"/>
        <v>1</v>
      </c>
      <c r="N27" s="300">
        <f t="shared" si="7"/>
        <v>180</v>
      </c>
      <c r="O27" s="1">
        <f t="shared" si="8"/>
        <v>371.91</v>
      </c>
      <c r="P27" s="300">
        <f t="shared" si="9"/>
        <v>900</v>
      </c>
      <c r="Q27" s="1">
        <f t="shared" si="10"/>
        <v>371.91</v>
      </c>
      <c r="R27" s="281"/>
      <c r="S27" s="281"/>
      <c r="T27" s="1">
        <f t="shared" si="13"/>
        <v>0</v>
      </c>
      <c r="U27" s="16" t="s">
        <v>2988</v>
      </c>
      <c r="V27" s="1" t="s">
        <v>1084</v>
      </c>
      <c r="W27" s="1" t="s">
        <v>2989</v>
      </c>
    </row>
    <row r="28" ht="15.75" customHeight="1">
      <c r="A28" s="291">
        <v>46272.0</v>
      </c>
      <c r="B28" s="1">
        <f t="shared" si="1"/>
        <v>46272</v>
      </c>
      <c r="C28" s="281">
        <v>61.0</v>
      </c>
      <c r="D28" s="281">
        <v>30.0</v>
      </c>
      <c r="E28" s="1">
        <f t="shared" si="2"/>
        <v>2.033333333</v>
      </c>
      <c r="F28" s="281" t="s">
        <v>811</v>
      </c>
      <c r="G28" s="299">
        <v>0.5980324074074074</v>
      </c>
      <c r="H28" s="299">
        <v>0.6248611111111111</v>
      </c>
      <c r="I28" s="281"/>
      <c r="J28" s="300">
        <f t="shared" si="3"/>
        <v>39</v>
      </c>
      <c r="K28" s="1" t="b">
        <f t="shared" si="4"/>
        <v>0</v>
      </c>
      <c r="L28" s="1">
        <f t="shared" si="5"/>
        <v>1.25</v>
      </c>
      <c r="M28" s="1">
        <f t="shared" si="6"/>
        <v>1</v>
      </c>
      <c r="N28" s="300">
        <f t="shared" si="7"/>
        <v>39</v>
      </c>
      <c r="O28" s="1">
        <f t="shared" si="8"/>
        <v>83.875</v>
      </c>
      <c r="P28" s="300">
        <f t="shared" si="9"/>
        <v>195</v>
      </c>
      <c r="Q28" s="1">
        <f t="shared" si="10"/>
        <v>83.875</v>
      </c>
      <c r="R28" s="281"/>
      <c r="S28" s="281"/>
      <c r="T28" s="1">
        <f t="shared" si="13"/>
        <v>0</v>
      </c>
      <c r="V28" s="1" t="s">
        <v>959</v>
      </c>
      <c r="W28" s="1" t="s">
        <v>2991</v>
      </c>
    </row>
    <row r="29" ht="15.75" customHeight="1">
      <c r="A29" s="291">
        <v>46273.0</v>
      </c>
      <c r="B29" s="1">
        <f t="shared" si="1"/>
        <v>46273</v>
      </c>
      <c r="C29" s="281">
        <v>2.0</v>
      </c>
      <c r="D29" s="281">
        <v>2.0</v>
      </c>
      <c r="E29" s="1">
        <f t="shared" si="2"/>
        <v>1</v>
      </c>
      <c r="F29" s="281" t="s">
        <v>811</v>
      </c>
      <c r="G29" s="299">
        <v>0.3208796296296296</v>
      </c>
      <c r="H29" s="299">
        <v>0.32436342592592593</v>
      </c>
      <c r="I29" s="281"/>
      <c r="J29" s="300">
        <f t="shared" si="3"/>
        <v>5</v>
      </c>
      <c r="K29" s="1" t="b">
        <f t="shared" si="4"/>
        <v>1</v>
      </c>
      <c r="L29" s="1">
        <f t="shared" si="5"/>
        <v>1</v>
      </c>
      <c r="M29" s="1">
        <f t="shared" si="6"/>
        <v>1</v>
      </c>
      <c r="N29" s="300">
        <f t="shared" si="7"/>
        <v>15</v>
      </c>
      <c r="O29" s="1">
        <f t="shared" si="8"/>
        <v>2.2</v>
      </c>
      <c r="P29" s="300">
        <f t="shared" si="9"/>
        <v>75</v>
      </c>
      <c r="Q29" s="1">
        <f t="shared" si="10"/>
        <v>2.2</v>
      </c>
      <c r="R29" s="281"/>
      <c r="S29" s="281"/>
      <c r="T29" s="1">
        <f t="shared" si="13"/>
        <v>1</v>
      </c>
      <c r="V29" s="1" t="s">
        <v>2994</v>
      </c>
      <c r="W29" s="1" t="s">
        <v>2995</v>
      </c>
    </row>
    <row r="30" ht="15.75" customHeight="1">
      <c r="A30" s="291">
        <v>46273.0</v>
      </c>
      <c r="B30" s="1">
        <f t="shared" si="1"/>
        <v>46273</v>
      </c>
      <c r="C30" s="281">
        <v>53.0</v>
      </c>
      <c r="D30" s="281">
        <v>39.0</v>
      </c>
      <c r="E30" s="1">
        <f t="shared" si="2"/>
        <v>1.358974359</v>
      </c>
      <c r="F30" s="281" t="s">
        <v>811</v>
      </c>
      <c r="G30" s="299">
        <v>0.5102430555555556</v>
      </c>
      <c r="H30" s="299">
        <v>0.5512152777777778</v>
      </c>
      <c r="I30" s="281"/>
      <c r="J30" s="300">
        <f t="shared" si="3"/>
        <v>59</v>
      </c>
      <c r="K30" s="1" t="b">
        <f t="shared" si="4"/>
        <v>0</v>
      </c>
      <c r="L30" s="1">
        <f t="shared" si="5"/>
        <v>1.65</v>
      </c>
      <c r="M30" s="1">
        <f t="shared" si="6"/>
        <v>1</v>
      </c>
      <c r="N30" s="300">
        <f t="shared" si="7"/>
        <v>59</v>
      </c>
      <c r="O30" s="1">
        <f t="shared" si="8"/>
        <v>96.195</v>
      </c>
      <c r="P30" s="300">
        <f t="shared" si="9"/>
        <v>295</v>
      </c>
      <c r="Q30" s="1">
        <f t="shared" si="10"/>
        <v>96.195</v>
      </c>
      <c r="R30" s="281"/>
      <c r="S30" s="281"/>
      <c r="T30" s="1">
        <f t="shared" si="13"/>
        <v>0</v>
      </c>
      <c r="V30" s="1" t="s">
        <v>1236</v>
      </c>
      <c r="W30" s="1" t="s">
        <v>2997</v>
      </c>
    </row>
    <row r="31" ht="15.75" customHeight="1">
      <c r="A31" s="291">
        <v>46273.0</v>
      </c>
      <c r="B31" s="1">
        <f t="shared" si="1"/>
        <v>46273</v>
      </c>
      <c r="C31" s="281">
        <v>40.0</v>
      </c>
      <c r="D31" s="281">
        <v>32.0</v>
      </c>
      <c r="E31" s="1">
        <f t="shared" si="2"/>
        <v>1.25</v>
      </c>
      <c r="F31" s="281" t="s">
        <v>811</v>
      </c>
      <c r="G31" s="299">
        <v>0.5907986111111111</v>
      </c>
      <c r="H31" s="299">
        <v>0.6298611111111111</v>
      </c>
      <c r="I31" s="281"/>
      <c r="J31" s="300">
        <f t="shared" si="3"/>
        <v>56</v>
      </c>
      <c r="K31" s="1" t="b">
        <f t="shared" si="4"/>
        <v>0</v>
      </c>
      <c r="L31" s="1">
        <f t="shared" si="5"/>
        <v>1.65</v>
      </c>
      <c r="M31" s="1">
        <f t="shared" si="6"/>
        <v>1</v>
      </c>
      <c r="N31" s="300">
        <f t="shared" si="7"/>
        <v>56</v>
      </c>
      <c r="O31" s="1">
        <f t="shared" si="8"/>
        <v>72.6</v>
      </c>
      <c r="P31" s="300">
        <f t="shared" si="9"/>
        <v>280</v>
      </c>
      <c r="Q31" s="1">
        <f t="shared" si="10"/>
        <v>72.6</v>
      </c>
      <c r="R31" s="281"/>
      <c r="S31" s="281"/>
      <c r="T31" s="1">
        <f t="shared" si="13"/>
        <v>0</v>
      </c>
      <c r="V31" s="1" t="s">
        <v>967</v>
      </c>
      <c r="W31" s="1" t="s">
        <v>2999</v>
      </c>
    </row>
    <row r="32" ht="15.75" customHeight="1">
      <c r="A32" s="291">
        <v>46274.0</v>
      </c>
      <c r="B32" s="1">
        <f t="shared" si="1"/>
        <v>46274</v>
      </c>
      <c r="C32" s="281">
        <v>333.0</v>
      </c>
      <c r="D32" s="281">
        <v>80.0</v>
      </c>
      <c r="E32" s="1">
        <f t="shared" si="2"/>
        <v>4.1625</v>
      </c>
      <c r="F32" s="281" t="s">
        <v>811</v>
      </c>
      <c r="G32" s="299">
        <v>0.30635416666666665</v>
      </c>
      <c r="H32" s="299">
        <v>0.4203125</v>
      </c>
      <c r="I32" s="281"/>
      <c r="J32" s="300">
        <f t="shared" si="3"/>
        <v>164</v>
      </c>
      <c r="K32" s="1" t="b">
        <f t="shared" si="4"/>
        <v>0</v>
      </c>
      <c r="L32" s="1">
        <f t="shared" si="5"/>
        <v>0.65</v>
      </c>
      <c r="M32" s="1">
        <f t="shared" si="6"/>
        <v>1</v>
      </c>
      <c r="N32" s="300">
        <f t="shared" si="7"/>
        <v>164</v>
      </c>
      <c r="O32" s="1">
        <f t="shared" si="8"/>
        <v>238.095</v>
      </c>
      <c r="P32" s="300">
        <f t="shared" si="9"/>
        <v>820</v>
      </c>
      <c r="Q32" s="1">
        <f t="shared" si="10"/>
        <v>238.095</v>
      </c>
      <c r="R32" s="281">
        <v>11.0</v>
      </c>
      <c r="S32" s="281" t="s">
        <v>3000</v>
      </c>
      <c r="T32" s="1">
        <f t="shared" si="13"/>
        <v>1</v>
      </c>
      <c r="V32" s="1" t="s">
        <v>1100</v>
      </c>
      <c r="W32" s="1" t="s">
        <v>3001</v>
      </c>
    </row>
    <row r="33" ht="15.75" customHeight="1">
      <c r="A33" s="291">
        <v>46274.0</v>
      </c>
      <c r="B33" s="1">
        <f t="shared" si="1"/>
        <v>46274</v>
      </c>
      <c r="C33" s="281">
        <v>330.0</v>
      </c>
      <c r="D33" s="281">
        <v>40.0</v>
      </c>
      <c r="E33" s="1">
        <f t="shared" si="2"/>
        <v>8.25</v>
      </c>
      <c r="F33" s="281" t="s">
        <v>811</v>
      </c>
      <c r="G33" s="299">
        <v>0.4349074074074074</v>
      </c>
      <c r="H33" s="299">
        <v>0.5409375</v>
      </c>
      <c r="I33" s="281">
        <v>79.0</v>
      </c>
      <c r="J33" s="300">
        <f t="shared" si="3"/>
        <v>74</v>
      </c>
      <c r="K33" s="1" t="b">
        <f t="shared" si="4"/>
        <v>0</v>
      </c>
      <c r="L33" s="1">
        <f t="shared" si="5"/>
        <v>0.45</v>
      </c>
      <c r="M33" s="1">
        <f t="shared" si="6"/>
        <v>1</v>
      </c>
      <c r="N33" s="300">
        <f t="shared" si="7"/>
        <v>74</v>
      </c>
      <c r="O33" s="1">
        <f t="shared" si="8"/>
        <v>163.35</v>
      </c>
      <c r="P33" s="300">
        <f t="shared" si="9"/>
        <v>370</v>
      </c>
      <c r="Q33" s="1">
        <f t="shared" si="10"/>
        <v>163.35</v>
      </c>
      <c r="R33" s="281"/>
      <c r="S33" s="281"/>
      <c r="T33" s="1">
        <f t="shared" si="13"/>
        <v>0</v>
      </c>
      <c r="U33" s="16" t="s">
        <v>2831</v>
      </c>
      <c r="V33" s="1" t="s">
        <v>1103</v>
      </c>
      <c r="W33" s="1" t="s">
        <v>3003</v>
      </c>
    </row>
    <row r="34" ht="15.75" customHeight="1">
      <c r="A34" s="291">
        <v>46274.0</v>
      </c>
      <c r="B34" s="1">
        <f t="shared" si="1"/>
        <v>46274</v>
      </c>
      <c r="C34" s="281">
        <v>76.0</v>
      </c>
      <c r="D34" s="281">
        <v>29.0</v>
      </c>
      <c r="E34" s="1">
        <f t="shared" si="2"/>
        <v>2.620689655</v>
      </c>
      <c r="F34" s="281" t="s">
        <v>811</v>
      </c>
      <c r="G34" s="299">
        <v>0.5900810185185185</v>
      </c>
      <c r="H34" s="299">
        <v>0.6126157407407408</v>
      </c>
      <c r="I34" s="281"/>
      <c r="J34" s="300">
        <f t="shared" si="3"/>
        <v>32</v>
      </c>
      <c r="K34" s="1" t="b">
        <f t="shared" si="4"/>
        <v>0</v>
      </c>
      <c r="L34" s="1">
        <f t="shared" si="5"/>
        <v>1.16</v>
      </c>
      <c r="M34" s="1">
        <f t="shared" si="6"/>
        <v>1</v>
      </c>
      <c r="N34" s="300">
        <f t="shared" si="7"/>
        <v>32</v>
      </c>
      <c r="O34" s="1">
        <f t="shared" si="8"/>
        <v>96.976</v>
      </c>
      <c r="P34" s="300">
        <f t="shared" si="9"/>
        <v>160</v>
      </c>
      <c r="Q34" s="1">
        <f t="shared" si="10"/>
        <v>96.976</v>
      </c>
      <c r="R34" s="281"/>
      <c r="S34" s="281"/>
      <c r="T34" s="1">
        <f t="shared" si="13"/>
        <v>0</v>
      </c>
      <c r="V34" s="1" t="s">
        <v>1248</v>
      </c>
      <c r="W34" s="1" t="s">
        <v>3006</v>
      </c>
    </row>
    <row r="35" ht="15.75" customHeight="1">
      <c r="A35" s="291">
        <v>46275.0</v>
      </c>
      <c r="B35" s="1">
        <f t="shared" si="1"/>
        <v>46275</v>
      </c>
      <c r="C35" s="281">
        <v>104.0</v>
      </c>
      <c r="D35" s="281">
        <v>33.0</v>
      </c>
      <c r="E35" s="1">
        <f t="shared" si="2"/>
        <v>3.151515152</v>
      </c>
      <c r="F35" s="281" t="s">
        <v>811</v>
      </c>
      <c r="G35" s="299">
        <v>0.30938657407407405</v>
      </c>
      <c r="H35" s="299">
        <v>0.3540277777777778</v>
      </c>
      <c r="I35" s="281"/>
      <c r="J35" s="300">
        <f t="shared" si="3"/>
        <v>64</v>
      </c>
      <c r="K35" s="1" t="b">
        <f t="shared" si="4"/>
        <v>0</v>
      </c>
      <c r="L35" s="1">
        <f t="shared" si="5"/>
        <v>0.95</v>
      </c>
      <c r="M35" s="1">
        <f t="shared" si="6"/>
        <v>1</v>
      </c>
      <c r="N35" s="300">
        <f t="shared" si="7"/>
        <v>64</v>
      </c>
      <c r="O35" s="1">
        <f t="shared" si="8"/>
        <v>108.68</v>
      </c>
      <c r="P35" s="300">
        <f t="shared" si="9"/>
        <v>320</v>
      </c>
      <c r="Q35" s="1">
        <f t="shared" si="10"/>
        <v>108.68</v>
      </c>
      <c r="R35" s="281"/>
      <c r="S35" s="281"/>
      <c r="T35" s="1">
        <f t="shared" si="13"/>
        <v>1</v>
      </c>
      <c r="V35" s="1" t="s">
        <v>2000</v>
      </c>
      <c r="W35" s="1" t="s">
        <v>3008</v>
      </c>
    </row>
    <row r="36" ht="15.75" customHeight="1">
      <c r="A36" s="291">
        <v>46275.0</v>
      </c>
      <c r="B36" s="1">
        <f t="shared" si="1"/>
        <v>46275</v>
      </c>
      <c r="C36" s="281">
        <v>78.0</v>
      </c>
      <c r="D36" s="281">
        <v>30.0</v>
      </c>
      <c r="E36" s="1">
        <f t="shared" si="2"/>
        <v>2.6</v>
      </c>
      <c r="F36" s="281" t="s">
        <v>811</v>
      </c>
      <c r="G36" s="299">
        <v>0.40577546296296296</v>
      </c>
      <c r="H36" s="299">
        <v>0.43618055555555557</v>
      </c>
      <c r="I36" s="281"/>
      <c r="J36" s="300">
        <f t="shared" si="3"/>
        <v>44</v>
      </c>
      <c r="K36" s="1" t="b">
        <f t="shared" si="4"/>
        <v>0</v>
      </c>
      <c r="L36" s="1">
        <f t="shared" si="5"/>
        <v>1.16</v>
      </c>
      <c r="M36" s="1">
        <f t="shared" si="6"/>
        <v>1</v>
      </c>
      <c r="N36" s="300">
        <f t="shared" si="7"/>
        <v>44</v>
      </c>
      <c r="O36" s="1">
        <f t="shared" si="8"/>
        <v>99.528</v>
      </c>
      <c r="P36" s="300">
        <f t="shared" si="9"/>
        <v>220</v>
      </c>
      <c r="Q36" s="1">
        <f t="shared" si="10"/>
        <v>99.528</v>
      </c>
      <c r="R36" s="281"/>
      <c r="S36" s="281"/>
      <c r="T36" s="1">
        <f t="shared" si="13"/>
        <v>0</v>
      </c>
      <c r="V36" s="1" t="s">
        <v>832</v>
      </c>
      <c r="W36" s="1" t="s">
        <v>3011</v>
      </c>
    </row>
    <row r="37" ht="15.75" customHeight="1">
      <c r="A37" s="291">
        <v>46275.0</v>
      </c>
      <c r="B37" s="1">
        <f t="shared" si="1"/>
        <v>46275</v>
      </c>
      <c r="C37" s="281">
        <v>60.0</v>
      </c>
      <c r="D37" s="281">
        <v>40.0</v>
      </c>
      <c r="E37" s="1">
        <f t="shared" si="2"/>
        <v>1.5</v>
      </c>
      <c r="F37" s="281" t="s">
        <v>811</v>
      </c>
      <c r="G37" s="299">
        <v>0.3553472222222222</v>
      </c>
      <c r="H37" s="299">
        <v>0.40403935185185186</v>
      </c>
      <c r="I37" s="281"/>
      <c r="J37" s="300">
        <f t="shared" si="3"/>
        <v>70</v>
      </c>
      <c r="K37" s="1" t="b">
        <f t="shared" si="4"/>
        <v>0</v>
      </c>
      <c r="L37" s="1">
        <f t="shared" si="5"/>
        <v>1.65</v>
      </c>
      <c r="M37" s="1">
        <f t="shared" si="6"/>
        <v>1</v>
      </c>
      <c r="N37" s="300">
        <f t="shared" si="7"/>
        <v>70</v>
      </c>
      <c r="O37" s="1">
        <f t="shared" si="8"/>
        <v>108.9</v>
      </c>
      <c r="P37" s="300">
        <f t="shared" si="9"/>
        <v>350</v>
      </c>
      <c r="Q37" s="1">
        <f t="shared" si="10"/>
        <v>108.9</v>
      </c>
      <c r="R37" s="281"/>
      <c r="S37" s="281"/>
      <c r="T37" s="1">
        <f t="shared" si="13"/>
        <v>0</v>
      </c>
      <c r="V37" s="1" t="s">
        <v>834</v>
      </c>
      <c r="W37" s="1" t="s">
        <v>3013</v>
      </c>
    </row>
    <row r="38" ht="15.75" customHeight="1">
      <c r="A38" s="291">
        <v>46275.0</v>
      </c>
      <c r="B38" s="1">
        <f t="shared" si="1"/>
        <v>46275</v>
      </c>
      <c r="C38" s="281">
        <v>37.0</v>
      </c>
      <c r="D38" s="281">
        <v>24.0</v>
      </c>
      <c r="E38" s="1">
        <f t="shared" si="2"/>
        <v>1.541666667</v>
      </c>
      <c r="F38" s="281" t="s">
        <v>811</v>
      </c>
      <c r="G38" s="299">
        <v>0.5050231481481482</v>
      </c>
      <c r="H38" s="299">
        <v>0.5311689814814815</v>
      </c>
      <c r="I38" s="281"/>
      <c r="J38" s="300">
        <f t="shared" si="3"/>
        <v>38</v>
      </c>
      <c r="K38" s="1" t="b">
        <f t="shared" si="4"/>
        <v>0</v>
      </c>
      <c r="L38" s="1">
        <f t="shared" si="5"/>
        <v>1.65</v>
      </c>
      <c r="M38" s="1">
        <f t="shared" si="6"/>
        <v>1</v>
      </c>
      <c r="N38" s="300">
        <f t="shared" si="7"/>
        <v>38</v>
      </c>
      <c r="O38" s="1">
        <f t="shared" si="8"/>
        <v>67.155</v>
      </c>
      <c r="P38" s="300">
        <f t="shared" si="9"/>
        <v>190</v>
      </c>
      <c r="Q38" s="1">
        <f t="shared" si="10"/>
        <v>67.155</v>
      </c>
      <c r="R38" s="281"/>
      <c r="S38" s="281"/>
      <c r="T38" s="1">
        <f t="shared" si="13"/>
        <v>0</v>
      </c>
      <c r="V38" s="1" t="s">
        <v>1254</v>
      </c>
      <c r="W38" s="1" t="s">
        <v>3015</v>
      </c>
    </row>
    <row r="39" ht="15.75" customHeight="1">
      <c r="A39" s="291">
        <v>46275.0</v>
      </c>
      <c r="B39" s="1">
        <f t="shared" si="1"/>
        <v>46275</v>
      </c>
      <c r="C39" s="281">
        <v>57.0</v>
      </c>
      <c r="D39" s="281">
        <v>18.0</v>
      </c>
      <c r="E39" s="1">
        <f t="shared" si="2"/>
        <v>3.166666667</v>
      </c>
      <c r="F39" s="281" t="s">
        <v>811</v>
      </c>
      <c r="G39" s="299">
        <v>0.5321064814814814</v>
      </c>
      <c r="H39" s="299">
        <v>0.5553125</v>
      </c>
      <c r="I39" s="281"/>
      <c r="J39" s="300">
        <f t="shared" si="3"/>
        <v>33</v>
      </c>
      <c r="K39" s="1" t="b">
        <f t="shared" si="4"/>
        <v>0</v>
      </c>
      <c r="L39" s="1">
        <f t="shared" si="5"/>
        <v>0.95</v>
      </c>
      <c r="M39" s="1">
        <f t="shared" si="6"/>
        <v>1</v>
      </c>
      <c r="N39" s="300">
        <f t="shared" si="7"/>
        <v>33</v>
      </c>
      <c r="O39" s="1">
        <f t="shared" si="8"/>
        <v>59.565</v>
      </c>
      <c r="P39" s="300">
        <f t="shared" si="9"/>
        <v>165</v>
      </c>
      <c r="Q39" s="1">
        <f t="shared" si="10"/>
        <v>59.565</v>
      </c>
      <c r="R39" s="281"/>
      <c r="S39" s="281"/>
      <c r="T39" s="1">
        <f t="shared" si="13"/>
        <v>0</v>
      </c>
      <c r="V39" s="1" t="s">
        <v>2172</v>
      </c>
      <c r="W39" s="1" t="s">
        <v>3018</v>
      </c>
    </row>
    <row r="40" ht="15.75" customHeight="1">
      <c r="A40" s="291">
        <v>46276.0</v>
      </c>
      <c r="B40" s="1">
        <f t="shared" si="1"/>
        <v>46276</v>
      </c>
      <c r="C40" s="281">
        <v>33.0</v>
      </c>
      <c r="D40" s="281">
        <v>26.0</v>
      </c>
      <c r="E40" s="1">
        <f t="shared" si="2"/>
        <v>1.269230769</v>
      </c>
      <c r="F40" s="281" t="s">
        <v>811</v>
      </c>
      <c r="G40" s="299">
        <v>0.5054050925925926</v>
      </c>
      <c r="H40" s="299">
        <v>0.5369097222222222</v>
      </c>
      <c r="I40" s="281"/>
      <c r="J40" s="300">
        <f t="shared" si="3"/>
        <v>45</v>
      </c>
      <c r="K40" s="1" t="b">
        <f t="shared" si="4"/>
        <v>0</v>
      </c>
      <c r="L40" s="1">
        <f t="shared" si="5"/>
        <v>1.65</v>
      </c>
      <c r="M40" s="1">
        <f t="shared" si="6"/>
        <v>1</v>
      </c>
      <c r="N40" s="300">
        <f t="shared" si="7"/>
        <v>45</v>
      </c>
      <c r="O40" s="1">
        <f t="shared" si="8"/>
        <v>59.895</v>
      </c>
      <c r="P40" s="300">
        <f t="shared" si="9"/>
        <v>225</v>
      </c>
      <c r="Q40" s="1">
        <f t="shared" si="10"/>
        <v>59.895</v>
      </c>
      <c r="R40" s="281"/>
      <c r="S40" s="281"/>
      <c r="T40" s="1">
        <f t="shared" si="13"/>
        <v>1</v>
      </c>
      <c r="V40" s="1" t="s">
        <v>1264</v>
      </c>
      <c r="W40" s="1" t="s">
        <v>3020</v>
      </c>
    </row>
    <row r="41" ht="15.75" customHeight="1">
      <c r="A41" s="291">
        <v>46276.0</v>
      </c>
      <c r="B41" s="1">
        <f t="shared" si="1"/>
        <v>46276</v>
      </c>
      <c r="C41" s="281">
        <v>6.0</v>
      </c>
      <c r="D41" s="281">
        <v>3.0</v>
      </c>
      <c r="E41" s="1">
        <f t="shared" si="2"/>
        <v>2</v>
      </c>
      <c r="F41" s="281" t="s">
        <v>811</v>
      </c>
      <c r="G41" s="299">
        <v>0.5290393518518518</v>
      </c>
      <c r="H41" s="299">
        <v>0.5353240740740741</v>
      </c>
      <c r="I41" s="281"/>
      <c r="J41" s="300">
        <f t="shared" si="3"/>
        <v>9</v>
      </c>
      <c r="K41" s="1" t="b">
        <f t="shared" si="4"/>
        <v>1</v>
      </c>
      <c r="L41" s="1">
        <f t="shared" si="5"/>
        <v>1</v>
      </c>
      <c r="M41" s="1">
        <f t="shared" si="6"/>
        <v>1</v>
      </c>
      <c r="N41" s="300">
        <f t="shared" si="7"/>
        <v>15</v>
      </c>
      <c r="O41" s="1">
        <f t="shared" si="8"/>
        <v>6.6</v>
      </c>
      <c r="P41" s="300">
        <f t="shared" si="9"/>
        <v>75</v>
      </c>
      <c r="Q41" s="1">
        <f t="shared" si="10"/>
        <v>6.6</v>
      </c>
      <c r="R41" s="281"/>
      <c r="S41" s="281"/>
      <c r="T41" s="1">
        <f t="shared" si="13"/>
        <v>0</v>
      </c>
      <c r="V41" s="1" t="s">
        <v>3022</v>
      </c>
      <c r="W41" s="1" t="s">
        <v>3024</v>
      </c>
    </row>
    <row r="42" ht="15.75" customHeight="1">
      <c r="A42" s="291">
        <v>46278.0</v>
      </c>
      <c r="B42" s="1">
        <f t="shared" si="1"/>
        <v>46278</v>
      </c>
      <c r="C42" s="281">
        <v>11.0</v>
      </c>
      <c r="D42" s="281">
        <v>4.0</v>
      </c>
      <c r="E42" s="1">
        <f t="shared" si="2"/>
        <v>2.75</v>
      </c>
      <c r="F42" s="281" t="s">
        <v>811</v>
      </c>
      <c r="G42" s="299">
        <v>0.30202546296296295</v>
      </c>
      <c r="H42" s="299">
        <v>0.3124652777777778</v>
      </c>
      <c r="I42" s="281"/>
      <c r="J42" s="300">
        <f t="shared" si="3"/>
        <v>15</v>
      </c>
      <c r="K42" s="1" t="b">
        <f t="shared" si="4"/>
        <v>1</v>
      </c>
      <c r="L42" s="1">
        <f t="shared" si="5"/>
        <v>1</v>
      </c>
      <c r="M42" s="1">
        <f t="shared" si="6"/>
        <v>1</v>
      </c>
      <c r="N42" s="300">
        <f t="shared" si="7"/>
        <v>15</v>
      </c>
      <c r="O42" s="1">
        <f t="shared" si="8"/>
        <v>12.1</v>
      </c>
      <c r="P42" s="300">
        <f t="shared" si="9"/>
        <v>75</v>
      </c>
      <c r="Q42" s="1">
        <f t="shared" si="10"/>
        <v>12.1</v>
      </c>
      <c r="R42" s="281"/>
      <c r="S42" s="281"/>
      <c r="T42" s="1">
        <f t="shared" si="13"/>
        <v>1</v>
      </c>
      <c r="V42" s="1" t="s">
        <v>3025</v>
      </c>
      <c r="W42" s="1" t="s">
        <v>3027</v>
      </c>
    </row>
    <row r="43" ht="15.75" customHeight="1">
      <c r="A43" s="291">
        <v>46278.0</v>
      </c>
      <c r="B43" s="1">
        <f t="shared" si="1"/>
        <v>46278</v>
      </c>
      <c r="C43" s="281">
        <v>36.0</v>
      </c>
      <c r="D43" s="281">
        <v>26.0</v>
      </c>
      <c r="E43" s="1">
        <f t="shared" si="2"/>
        <v>1.384615385</v>
      </c>
      <c r="F43" s="281" t="s">
        <v>811</v>
      </c>
      <c r="G43" s="299">
        <v>0.5894675925925926</v>
      </c>
      <c r="H43" s="299">
        <v>0.6122453703703704</v>
      </c>
      <c r="I43" s="281"/>
      <c r="J43" s="300">
        <f t="shared" si="3"/>
        <v>33</v>
      </c>
      <c r="K43" s="1" t="b">
        <f t="shared" si="4"/>
        <v>0</v>
      </c>
      <c r="L43" s="1">
        <f t="shared" si="5"/>
        <v>1.65</v>
      </c>
      <c r="M43" s="1">
        <f t="shared" si="6"/>
        <v>1</v>
      </c>
      <c r="N43" s="300">
        <f t="shared" si="7"/>
        <v>33</v>
      </c>
      <c r="O43" s="1">
        <f t="shared" si="8"/>
        <v>65.34</v>
      </c>
      <c r="P43" s="300">
        <f t="shared" si="9"/>
        <v>165</v>
      </c>
      <c r="Q43" s="1">
        <f t="shared" si="10"/>
        <v>65.34</v>
      </c>
      <c r="R43" s="281"/>
      <c r="S43" s="281"/>
      <c r="T43" s="1">
        <f t="shared" si="13"/>
        <v>0</v>
      </c>
      <c r="V43" s="1" t="s">
        <v>1270</v>
      </c>
      <c r="W43" s="1" t="s">
        <v>3029</v>
      </c>
    </row>
    <row r="44" ht="15.75" customHeight="1">
      <c r="A44" s="291">
        <v>46279.0</v>
      </c>
      <c r="B44" s="1">
        <f t="shared" si="1"/>
        <v>46279</v>
      </c>
      <c r="C44" s="281">
        <v>193.0</v>
      </c>
      <c r="D44" s="281">
        <v>54.0</v>
      </c>
      <c r="E44" s="1">
        <f t="shared" si="2"/>
        <v>3.574074074</v>
      </c>
      <c r="F44" s="281" t="s">
        <v>811</v>
      </c>
      <c r="G44" s="299">
        <v>0.3092013888888889</v>
      </c>
      <c r="H44" s="299">
        <v>0.3889699074074074</v>
      </c>
      <c r="I44" s="281"/>
      <c r="J44" s="300">
        <f t="shared" si="3"/>
        <v>115</v>
      </c>
      <c r="K44" s="1" t="b">
        <f t="shared" si="4"/>
        <v>0</v>
      </c>
      <c r="L44" s="1">
        <f t="shared" si="5"/>
        <v>0.82</v>
      </c>
      <c r="M44" s="1">
        <f t="shared" si="6"/>
        <v>1</v>
      </c>
      <c r="N44" s="300">
        <f t="shared" si="7"/>
        <v>115</v>
      </c>
      <c r="O44" s="1">
        <f t="shared" si="8"/>
        <v>174.086</v>
      </c>
      <c r="P44" s="300">
        <f t="shared" si="9"/>
        <v>575</v>
      </c>
      <c r="Q44" s="1">
        <f t="shared" si="10"/>
        <v>174.086</v>
      </c>
      <c r="R44" s="281"/>
      <c r="S44" s="281"/>
      <c r="T44" s="1">
        <f t="shared" si="13"/>
        <v>1</v>
      </c>
      <c r="V44" s="1" t="s">
        <v>851</v>
      </c>
      <c r="W44" s="1" t="s">
        <v>3031</v>
      </c>
    </row>
    <row r="45" ht="15.75" customHeight="1">
      <c r="A45" s="291">
        <v>46279.0</v>
      </c>
      <c r="B45" s="1">
        <f t="shared" si="1"/>
        <v>46279</v>
      </c>
      <c r="C45" s="281">
        <v>95.0</v>
      </c>
      <c r="D45" s="281">
        <v>60.0</v>
      </c>
      <c r="E45" s="1">
        <f t="shared" si="2"/>
        <v>1.583333333</v>
      </c>
      <c r="F45" s="281" t="s">
        <v>811</v>
      </c>
      <c r="G45" s="299">
        <v>0.3971064814814815</v>
      </c>
      <c r="H45" s="299">
        <v>0.4555324074074074</v>
      </c>
      <c r="I45" s="281"/>
      <c r="J45" s="300">
        <f t="shared" si="3"/>
        <v>84</v>
      </c>
      <c r="K45" s="1" t="b">
        <f t="shared" si="4"/>
        <v>0</v>
      </c>
      <c r="L45" s="1">
        <f t="shared" si="5"/>
        <v>1.65</v>
      </c>
      <c r="M45" s="1">
        <f t="shared" si="6"/>
        <v>1</v>
      </c>
      <c r="N45" s="300">
        <f t="shared" si="7"/>
        <v>84</v>
      </c>
      <c r="O45" s="1">
        <f t="shared" si="8"/>
        <v>172.425</v>
      </c>
      <c r="P45" s="300">
        <f t="shared" si="9"/>
        <v>420</v>
      </c>
      <c r="Q45" s="1">
        <f t="shared" si="10"/>
        <v>172.425</v>
      </c>
      <c r="R45" s="281"/>
      <c r="S45" s="281"/>
      <c r="T45" s="1">
        <f t="shared" si="13"/>
        <v>0</v>
      </c>
      <c r="V45" s="1" t="s">
        <v>854</v>
      </c>
      <c r="W45" s="1" t="s">
        <v>3034</v>
      </c>
    </row>
    <row r="46" ht="15.75" customHeight="1">
      <c r="A46" s="291">
        <v>46279.0</v>
      </c>
      <c r="B46" s="1">
        <f t="shared" si="1"/>
        <v>46279</v>
      </c>
      <c r="C46" s="281">
        <v>39.0</v>
      </c>
      <c r="D46" s="281">
        <v>26.0</v>
      </c>
      <c r="E46" s="1">
        <f t="shared" si="2"/>
        <v>1.5</v>
      </c>
      <c r="F46" s="281" t="s">
        <v>811</v>
      </c>
      <c r="G46" s="299">
        <v>0.5913773148148148</v>
      </c>
      <c r="H46" s="299">
        <v>0.6110300925925926</v>
      </c>
      <c r="I46" s="281"/>
      <c r="J46" s="300">
        <f t="shared" si="3"/>
        <v>28</v>
      </c>
      <c r="K46" s="1" t="b">
        <f t="shared" si="4"/>
        <v>0</v>
      </c>
      <c r="L46" s="1">
        <f t="shared" si="5"/>
        <v>1.65</v>
      </c>
      <c r="M46" s="1">
        <f t="shared" si="6"/>
        <v>1</v>
      </c>
      <c r="N46" s="300">
        <f t="shared" si="7"/>
        <v>28</v>
      </c>
      <c r="O46" s="1">
        <f t="shared" si="8"/>
        <v>70.785</v>
      </c>
      <c r="P46" s="300">
        <f t="shared" si="9"/>
        <v>140</v>
      </c>
      <c r="Q46" s="1">
        <f t="shared" si="10"/>
        <v>70.785</v>
      </c>
      <c r="R46" s="281"/>
      <c r="S46" s="281"/>
      <c r="T46" s="1">
        <f t="shared" si="13"/>
        <v>0</v>
      </c>
      <c r="V46" s="1" t="s">
        <v>858</v>
      </c>
      <c r="W46" s="1" t="s">
        <v>3036</v>
      </c>
    </row>
    <row r="47" ht="15.75" customHeight="1">
      <c r="A47" s="291">
        <v>46280.0</v>
      </c>
      <c r="B47" s="1">
        <f t="shared" si="1"/>
        <v>46280</v>
      </c>
      <c r="C47" s="281">
        <v>141.0</v>
      </c>
      <c r="D47" s="281">
        <v>30.0</v>
      </c>
      <c r="E47" s="1">
        <f t="shared" si="2"/>
        <v>4.7</v>
      </c>
      <c r="F47" s="281" t="s">
        <v>811</v>
      </c>
      <c r="G47" s="299">
        <v>0.3054050925925926</v>
      </c>
      <c r="H47" s="299">
        <v>0.342025462962963</v>
      </c>
      <c r="I47" s="281"/>
      <c r="J47" s="300">
        <f t="shared" si="3"/>
        <v>53</v>
      </c>
      <c r="K47" s="1" t="b">
        <f t="shared" si="4"/>
        <v>0</v>
      </c>
      <c r="L47" s="1">
        <f t="shared" si="5"/>
        <v>0.65</v>
      </c>
      <c r="M47" s="1">
        <f t="shared" si="6"/>
        <v>1</v>
      </c>
      <c r="N47" s="300">
        <f t="shared" si="7"/>
        <v>53</v>
      </c>
      <c r="O47" s="1">
        <f t="shared" si="8"/>
        <v>100.815</v>
      </c>
      <c r="P47" s="300">
        <f t="shared" si="9"/>
        <v>265</v>
      </c>
      <c r="Q47" s="1">
        <f t="shared" si="10"/>
        <v>100.815</v>
      </c>
      <c r="R47" s="281"/>
      <c r="S47" s="281"/>
      <c r="T47" s="1">
        <f t="shared" si="13"/>
        <v>1</v>
      </c>
      <c r="V47" s="1" t="s">
        <v>1507</v>
      </c>
      <c r="W47" s="1" t="s">
        <v>3039</v>
      </c>
    </row>
    <row r="48" ht="15.75" customHeight="1">
      <c r="A48" s="291">
        <v>46280.0</v>
      </c>
      <c r="B48" s="1">
        <f t="shared" si="1"/>
        <v>46280</v>
      </c>
      <c r="C48" s="281">
        <v>84.0</v>
      </c>
      <c r="D48" s="281">
        <v>30.0</v>
      </c>
      <c r="E48" s="1">
        <f t="shared" si="2"/>
        <v>2.8</v>
      </c>
      <c r="F48" s="281" t="s">
        <v>811</v>
      </c>
      <c r="G48" s="299">
        <v>0.3933217592592593</v>
      </c>
      <c r="H48" s="299">
        <v>0.4474074074074074</v>
      </c>
      <c r="I48" s="281"/>
      <c r="J48" s="300">
        <f t="shared" si="3"/>
        <v>78</v>
      </c>
      <c r="K48" s="1" t="b">
        <f t="shared" si="4"/>
        <v>0</v>
      </c>
      <c r="L48" s="1">
        <f t="shared" si="5"/>
        <v>1.16</v>
      </c>
      <c r="M48" s="1">
        <f t="shared" si="6"/>
        <v>1</v>
      </c>
      <c r="N48" s="300">
        <f t="shared" si="7"/>
        <v>78</v>
      </c>
      <c r="O48" s="1">
        <f t="shared" si="8"/>
        <v>107.184</v>
      </c>
      <c r="P48" s="300">
        <f t="shared" si="9"/>
        <v>390</v>
      </c>
      <c r="Q48" s="1">
        <f t="shared" si="10"/>
        <v>107.184</v>
      </c>
      <c r="R48" s="281"/>
      <c r="S48" s="281"/>
      <c r="T48" s="1">
        <f t="shared" si="13"/>
        <v>0</v>
      </c>
      <c r="V48" s="1" t="s">
        <v>863</v>
      </c>
      <c r="W48" s="1" t="s">
        <v>3041</v>
      </c>
    </row>
    <row r="49" ht="15.75" customHeight="1">
      <c r="A49" s="291">
        <v>46280.0</v>
      </c>
      <c r="B49" s="1">
        <f t="shared" si="1"/>
        <v>46280</v>
      </c>
      <c r="C49" s="281">
        <v>118.0</v>
      </c>
      <c r="D49" s="281">
        <v>40.0</v>
      </c>
      <c r="E49" s="1">
        <f t="shared" si="2"/>
        <v>2.95</v>
      </c>
      <c r="F49" s="281" t="s">
        <v>811</v>
      </c>
      <c r="G49" s="299">
        <v>0.3432986111111111</v>
      </c>
      <c r="H49" s="299">
        <v>0.39295138888888886</v>
      </c>
      <c r="I49" s="281"/>
      <c r="J49" s="300">
        <f t="shared" si="3"/>
        <v>72</v>
      </c>
      <c r="K49" s="1" t="b">
        <f t="shared" si="4"/>
        <v>0</v>
      </c>
      <c r="L49" s="1">
        <f t="shared" si="5"/>
        <v>1.05</v>
      </c>
      <c r="M49" s="1">
        <f t="shared" si="6"/>
        <v>1</v>
      </c>
      <c r="N49" s="300">
        <f t="shared" si="7"/>
        <v>72</v>
      </c>
      <c r="O49" s="1">
        <f t="shared" si="8"/>
        <v>136.29</v>
      </c>
      <c r="P49" s="300">
        <f t="shared" si="9"/>
        <v>360</v>
      </c>
      <c r="Q49" s="1">
        <f t="shared" si="10"/>
        <v>136.29</v>
      </c>
      <c r="R49" s="281"/>
      <c r="S49" s="281"/>
      <c r="T49" s="1">
        <f t="shared" si="13"/>
        <v>0</v>
      </c>
      <c r="U49" s="68" t="s">
        <v>3043</v>
      </c>
      <c r="V49" s="1" t="s">
        <v>1003</v>
      </c>
      <c r="W49" s="1" t="s">
        <v>3044</v>
      </c>
    </row>
    <row r="50" ht="15.75" customHeight="1">
      <c r="A50" s="291">
        <v>46281.0</v>
      </c>
      <c r="B50" s="1">
        <f t="shared" si="1"/>
        <v>46281</v>
      </c>
      <c r="C50" s="281">
        <v>157.0</v>
      </c>
      <c r="D50" s="281">
        <v>50.0</v>
      </c>
      <c r="E50" s="1">
        <f t="shared" si="2"/>
        <v>3.14</v>
      </c>
      <c r="F50" s="281" t="s">
        <v>811</v>
      </c>
      <c r="G50" s="299">
        <v>0.3043518518518519</v>
      </c>
      <c r="H50" s="299">
        <v>0.37354166666666666</v>
      </c>
      <c r="I50" s="281"/>
      <c r="J50" s="300">
        <f t="shared" si="3"/>
        <v>100</v>
      </c>
      <c r="K50" s="1" t="b">
        <f t="shared" si="4"/>
        <v>0</v>
      </c>
      <c r="L50" s="1">
        <f t="shared" si="5"/>
        <v>0.95</v>
      </c>
      <c r="M50" s="1">
        <f t="shared" si="6"/>
        <v>1</v>
      </c>
      <c r="N50" s="300">
        <f t="shared" si="7"/>
        <v>100</v>
      </c>
      <c r="O50" s="1">
        <f t="shared" si="8"/>
        <v>164.065</v>
      </c>
      <c r="P50" s="300">
        <f t="shared" si="9"/>
        <v>500</v>
      </c>
      <c r="Q50" s="1">
        <f t="shared" si="10"/>
        <v>164.065</v>
      </c>
      <c r="R50" s="281"/>
      <c r="S50" s="281"/>
      <c r="T50" s="1">
        <f t="shared" si="13"/>
        <v>1</v>
      </c>
      <c r="V50" s="1" t="s">
        <v>1139</v>
      </c>
      <c r="W50" s="1" t="s">
        <v>3046</v>
      </c>
    </row>
    <row r="51" ht="15.75" customHeight="1">
      <c r="A51" s="306">
        <v>46281.0</v>
      </c>
      <c r="B51" s="16">
        <f t="shared" si="1"/>
        <v>46281</v>
      </c>
      <c r="C51" s="16">
        <v>55.0</v>
      </c>
      <c r="D51" s="16">
        <v>40.0</v>
      </c>
      <c r="E51" s="16">
        <f t="shared" si="2"/>
        <v>1.375</v>
      </c>
      <c r="F51" s="16" t="s">
        <v>811</v>
      </c>
      <c r="G51" s="304">
        <v>0.373599537037037</v>
      </c>
      <c r="H51" s="304">
        <v>0.41082175925925923</v>
      </c>
      <c r="I51" s="16"/>
      <c r="J51" s="304">
        <f t="shared" si="3"/>
        <v>54</v>
      </c>
      <c r="K51" s="16" t="b">
        <f t="shared" si="4"/>
        <v>0</v>
      </c>
      <c r="L51" s="16">
        <f t="shared" si="5"/>
        <v>1.65</v>
      </c>
      <c r="M51" s="16">
        <f t="shared" si="6"/>
        <v>1</v>
      </c>
      <c r="N51" s="304">
        <f t="shared" si="7"/>
        <v>54</v>
      </c>
      <c r="O51" s="16">
        <f t="shared" si="8"/>
        <v>99.825</v>
      </c>
      <c r="P51" s="304">
        <f t="shared" si="9"/>
        <v>270</v>
      </c>
      <c r="Q51" s="16">
        <f t="shared" si="10"/>
        <v>99.825</v>
      </c>
      <c r="R51" s="16"/>
      <c r="S51" s="16"/>
      <c r="T51" s="16">
        <f t="shared" si="13"/>
        <v>0</v>
      </c>
      <c r="U51" s="16" t="s">
        <v>3048</v>
      </c>
      <c r="V51" s="16" t="s">
        <v>1142</v>
      </c>
      <c r="W51" s="16" t="s">
        <v>3049</v>
      </c>
      <c r="X51" s="16"/>
      <c r="Y51" s="16"/>
      <c r="Z51" s="16"/>
    </row>
    <row r="52" ht="15.75" customHeight="1">
      <c r="A52" s="291">
        <v>46283.0</v>
      </c>
      <c r="B52" s="1">
        <f t="shared" si="1"/>
        <v>46283</v>
      </c>
      <c r="C52" s="281">
        <v>106.0</v>
      </c>
      <c r="D52" s="281">
        <v>37.0</v>
      </c>
      <c r="E52" s="1">
        <f t="shared" si="2"/>
        <v>2.864864865</v>
      </c>
      <c r="F52" s="281" t="s">
        <v>811</v>
      </c>
      <c r="G52" s="299">
        <v>0.30613425925925924</v>
      </c>
      <c r="H52" s="299">
        <v>0.34521990740740743</v>
      </c>
      <c r="I52" s="281"/>
      <c r="J52" s="300">
        <f t="shared" si="3"/>
        <v>56</v>
      </c>
      <c r="K52" s="1" t="b">
        <f t="shared" si="4"/>
        <v>0</v>
      </c>
      <c r="L52" s="1">
        <f t="shared" si="5"/>
        <v>1.05</v>
      </c>
      <c r="M52" s="1">
        <f t="shared" si="6"/>
        <v>1</v>
      </c>
      <c r="N52" s="300">
        <f t="shared" si="7"/>
        <v>56</v>
      </c>
      <c r="O52" s="1">
        <f t="shared" si="8"/>
        <v>122.43</v>
      </c>
      <c r="P52" s="300">
        <f t="shared" si="9"/>
        <v>280</v>
      </c>
      <c r="Q52" s="1">
        <f t="shared" si="10"/>
        <v>122.43</v>
      </c>
      <c r="R52" s="281">
        <v>1.0</v>
      </c>
      <c r="S52" s="281" t="s">
        <v>3051</v>
      </c>
      <c r="T52" s="1">
        <f t="shared" si="13"/>
        <v>1</v>
      </c>
      <c r="V52" s="1" t="s">
        <v>877</v>
      </c>
      <c r="W52" s="1" t="s">
        <v>3052</v>
      </c>
    </row>
    <row r="53" ht="15.75" customHeight="1">
      <c r="A53" s="291">
        <v>46283.0</v>
      </c>
      <c r="B53" s="1">
        <f t="shared" si="1"/>
        <v>46283</v>
      </c>
      <c r="C53" s="281">
        <v>141.0</v>
      </c>
      <c r="D53" s="281">
        <v>76.0</v>
      </c>
      <c r="E53" s="1">
        <f t="shared" si="2"/>
        <v>1.855263158</v>
      </c>
      <c r="F53" s="281" t="s">
        <v>811</v>
      </c>
      <c r="G53" s="299">
        <v>0.34528935185185183</v>
      </c>
      <c r="H53" s="299">
        <v>0.4296412037037037</v>
      </c>
      <c r="I53" s="281"/>
      <c r="J53" s="300">
        <f t="shared" si="3"/>
        <v>121</v>
      </c>
      <c r="K53" s="1" t="b">
        <f t="shared" si="4"/>
        <v>0</v>
      </c>
      <c r="L53" s="1">
        <f t="shared" si="5"/>
        <v>1.65</v>
      </c>
      <c r="M53" s="1">
        <f t="shared" si="6"/>
        <v>1</v>
      </c>
      <c r="N53" s="300">
        <f t="shared" si="7"/>
        <v>121</v>
      </c>
      <c r="O53" s="1">
        <f t="shared" si="8"/>
        <v>255.915</v>
      </c>
      <c r="P53" s="300">
        <f t="shared" si="9"/>
        <v>605</v>
      </c>
      <c r="Q53" s="1">
        <f t="shared" si="10"/>
        <v>255.915</v>
      </c>
      <c r="R53" s="281"/>
      <c r="S53" s="281"/>
      <c r="T53" s="1">
        <f t="shared" si="13"/>
        <v>0</v>
      </c>
      <c r="V53" s="1" t="s">
        <v>879</v>
      </c>
      <c r="W53" s="1" t="s">
        <v>3054</v>
      </c>
    </row>
    <row r="54" ht="15.75" customHeight="1">
      <c r="A54" s="291">
        <v>46283.0</v>
      </c>
      <c r="B54" s="1">
        <f t="shared" si="1"/>
        <v>46283</v>
      </c>
      <c r="C54" s="281">
        <v>85.0</v>
      </c>
      <c r="D54" s="281">
        <v>40.0</v>
      </c>
      <c r="E54" s="1">
        <f t="shared" si="2"/>
        <v>2.125</v>
      </c>
      <c r="F54" s="281" t="s">
        <v>811</v>
      </c>
      <c r="G54" s="299">
        <v>0.6239351851851852</v>
      </c>
      <c r="H54" s="299">
        <v>0.6608449074074074</v>
      </c>
      <c r="I54" s="281"/>
      <c r="J54" s="300">
        <f t="shared" si="3"/>
        <v>53</v>
      </c>
      <c r="K54" s="1" t="b">
        <f t="shared" si="4"/>
        <v>0</v>
      </c>
      <c r="L54" s="1">
        <f t="shared" si="5"/>
        <v>1.25</v>
      </c>
      <c r="M54" s="1">
        <f t="shared" si="6"/>
        <v>1</v>
      </c>
      <c r="N54" s="300">
        <f t="shared" si="7"/>
        <v>53</v>
      </c>
      <c r="O54" s="1">
        <f t="shared" si="8"/>
        <v>116.875</v>
      </c>
      <c r="P54" s="300">
        <f t="shared" si="9"/>
        <v>265</v>
      </c>
      <c r="Q54" s="1">
        <f t="shared" si="10"/>
        <v>116.875</v>
      </c>
      <c r="R54" s="281"/>
      <c r="S54" s="281"/>
      <c r="T54" s="1">
        <f t="shared" si="13"/>
        <v>0</v>
      </c>
      <c r="V54" s="1" t="s">
        <v>879</v>
      </c>
      <c r="W54" s="1" t="s">
        <v>3055</v>
      </c>
    </row>
    <row r="55" ht="15.75" customHeight="1">
      <c r="A55" s="291">
        <v>46283.0</v>
      </c>
      <c r="B55" s="1">
        <f t="shared" si="1"/>
        <v>46283</v>
      </c>
      <c r="C55" s="281">
        <v>45.0</v>
      </c>
      <c r="D55" s="281">
        <v>25.0</v>
      </c>
      <c r="E55" s="1">
        <f t="shared" si="2"/>
        <v>1.8</v>
      </c>
      <c r="F55" s="281" t="s">
        <v>811</v>
      </c>
      <c r="G55" s="299">
        <v>0.5124884259259259</v>
      </c>
      <c r="H55" s="299">
        <v>0.5413541666666667</v>
      </c>
      <c r="I55" s="281"/>
      <c r="J55" s="300">
        <f t="shared" si="3"/>
        <v>42</v>
      </c>
      <c r="K55" s="1" t="b">
        <f t="shared" si="4"/>
        <v>0</v>
      </c>
      <c r="L55" s="1">
        <f t="shared" si="5"/>
        <v>1.65</v>
      </c>
      <c r="M55" s="1">
        <f t="shared" si="6"/>
        <v>1</v>
      </c>
      <c r="N55" s="300">
        <f t="shared" si="7"/>
        <v>42</v>
      </c>
      <c r="O55" s="1">
        <f t="shared" si="8"/>
        <v>81.675</v>
      </c>
      <c r="P55" s="300">
        <f t="shared" si="9"/>
        <v>210</v>
      </c>
      <c r="Q55" s="1">
        <f t="shared" si="10"/>
        <v>81.675</v>
      </c>
      <c r="R55" s="281"/>
      <c r="S55" s="281"/>
      <c r="T55" s="1">
        <f t="shared" si="13"/>
        <v>0</v>
      </c>
      <c r="V55" s="1" t="s">
        <v>1974</v>
      </c>
      <c r="W55" s="1" t="s">
        <v>3057</v>
      </c>
    </row>
    <row r="56" ht="15.75" customHeight="1">
      <c r="A56" s="291">
        <v>46283.0</v>
      </c>
      <c r="B56" s="1">
        <f t="shared" si="1"/>
        <v>46283</v>
      </c>
      <c r="C56" s="281">
        <v>77.0</v>
      </c>
      <c r="D56" s="281">
        <v>31.0</v>
      </c>
      <c r="E56" s="1">
        <f t="shared" si="2"/>
        <v>2.483870968</v>
      </c>
      <c r="F56" s="281" t="s">
        <v>811</v>
      </c>
      <c r="G56" s="299">
        <v>0.5111226851851852</v>
      </c>
      <c r="H56" s="299">
        <v>0.5791782407407408</v>
      </c>
      <c r="I56" s="281"/>
      <c r="J56" s="300">
        <f t="shared" si="3"/>
        <v>98</v>
      </c>
      <c r="K56" s="1" t="b">
        <f t="shared" si="4"/>
        <v>0</v>
      </c>
      <c r="L56" s="1">
        <f t="shared" si="5"/>
        <v>1.16</v>
      </c>
      <c r="M56" s="1">
        <f t="shared" si="6"/>
        <v>1</v>
      </c>
      <c r="N56" s="300">
        <f t="shared" si="7"/>
        <v>98</v>
      </c>
      <c r="O56" s="1">
        <f t="shared" si="8"/>
        <v>98.252</v>
      </c>
      <c r="P56" s="300">
        <f t="shared" si="9"/>
        <v>490</v>
      </c>
      <c r="Q56" s="1">
        <f t="shared" si="10"/>
        <v>98.252</v>
      </c>
      <c r="R56" s="281"/>
      <c r="S56" s="281"/>
      <c r="T56" s="1">
        <f t="shared" si="13"/>
        <v>0</v>
      </c>
      <c r="V56" s="1" t="s">
        <v>882</v>
      </c>
      <c r="W56" s="1" t="s">
        <v>3060</v>
      </c>
    </row>
    <row r="57" ht="15.75" customHeight="1">
      <c r="A57" s="291">
        <v>46283.0</v>
      </c>
      <c r="B57" s="1">
        <f t="shared" si="1"/>
        <v>46283</v>
      </c>
      <c r="C57" s="281">
        <v>63.0</v>
      </c>
      <c r="D57" s="281">
        <v>40.0</v>
      </c>
      <c r="E57" s="1">
        <f t="shared" si="2"/>
        <v>1.575</v>
      </c>
      <c r="F57" s="281" t="s">
        <v>811</v>
      </c>
      <c r="G57" s="299">
        <v>0.5915393518518518</v>
      </c>
      <c r="H57" s="299">
        <v>0.6228819444444444</v>
      </c>
      <c r="I57" s="281"/>
      <c r="J57" s="300">
        <f t="shared" si="3"/>
        <v>45</v>
      </c>
      <c r="K57" s="1" t="b">
        <f t="shared" si="4"/>
        <v>0</v>
      </c>
      <c r="L57" s="1">
        <f t="shared" si="5"/>
        <v>1.65</v>
      </c>
      <c r="M57" s="1">
        <f t="shared" si="6"/>
        <v>1</v>
      </c>
      <c r="N57" s="300">
        <f t="shared" si="7"/>
        <v>45</v>
      </c>
      <c r="O57" s="1">
        <f t="shared" si="8"/>
        <v>114.345</v>
      </c>
      <c r="P57" s="300">
        <f t="shared" si="9"/>
        <v>225</v>
      </c>
      <c r="Q57" s="1">
        <f t="shared" si="10"/>
        <v>114.345</v>
      </c>
      <c r="R57" s="281"/>
      <c r="S57" s="281"/>
      <c r="T57" s="1">
        <f t="shared" si="13"/>
        <v>0</v>
      </c>
      <c r="V57" s="1" t="s">
        <v>2026</v>
      </c>
      <c r="W57" s="1" t="s">
        <v>3062</v>
      </c>
    </row>
    <row r="58" ht="15.75" customHeight="1">
      <c r="A58" s="291">
        <v>46285.0</v>
      </c>
      <c r="B58" s="1">
        <f t="shared" si="1"/>
        <v>46285</v>
      </c>
      <c r="C58" s="281">
        <v>20.0</v>
      </c>
      <c r="D58" s="281">
        <v>15.0</v>
      </c>
      <c r="E58" s="1">
        <f t="shared" si="2"/>
        <v>1.333333333</v>
      </c>
      <c r="F58" s="281" t="s">
        <v>811</v>
      </c>
      <c r="G58" s="299">
        <v>0.3030324074074074</v>
      </c>
      <c r="H58" s="299">
        <v>0.3260416666666667</v>
      </c>
      <c r="I58" s="281"/>
      <c r="J58" s="300">
        <f t="shared" si="3"/>
        <v>33</v>
      </c>
      <c r="K58" s="1" t="b">
        <f t="shared" si="4"/>
        <v>1</v>
      </c>
      <c r="L58" s="1">
        <f t="shared" si="5"/>
        <v>1</v>
      </c>
      <c r="M58" s="1">
        <f t="shared" si="6"/>
        <v>1</v>
      </c>
      <c r="N58" s="300">
        <f t="shared" si="7"/>
        <v>33</v>
      </c>
      <c r="O58" s="1">
        <f t="shared" si="8"/>
        <v>22</v>
      </c>
      <c r="P58" s="300">
        <f t="shared" si="9"/>
        <v>165</v>
      </c>
      <c r="Q58" s="1">
        <f t="shared" si="10"/>
        <v>22</v>
      </c>
      <c r="R58" s="281"/>
      <c r="S58" s="281"/>
      <c r="T58" s="1">
        <f t="shared" si="13"/>
        <v>1</v>
      </c>
      <c r="V58" s="1" t="s">
        <v>3064</v>
      </c>
      <c r="W58" s="1" t="s">
        <v>3065</v>
      </c>
    </row>
    <row r="59" ht="15.75" customHeight="1">
      <c r="A59" s="291">
        <v>46286.0</v>
      </c>
      <c r="B59" s="1">
        <f t="shared" si="1"/>
        <v>46286</v>
      </c>
      <c r="C59" s="281">
        <v>321.0</v>
      </c>
      <c r="D59" s="281">
        <v>39.0</v>
      </c>
      <c r="E59" s="1">
        <f t="shared" si="2"/>
        <v>8.230769231</v>
      </c>
      <c r="F59" s="281" t="s">
        <v>811</v>
      </c>
      <c r="G59" s="299">
        <v>0.30215277777777777</v>
      </c>
      <c r="H59" s="299">
        <v>0.37376157407407407</v>
      </c>
      <c r="I59" s="281"/>
      <c r="J59" s="300">
        <f t="shared" si="3"/>
        <v>103</v>
      </c>
      <c r="K59" s="1" t="b">
        <f t="shared" si="4"/>
        <v>0</v>
      </c>
      <c r="L59" s="1">
        <f t="shared" si="5"/>
        <v>0.45</v>
      </c>
      <c r="M59" s="1">
        <f t="shared" si="6"/>
        <v>1</v>
      </c>
      <c r="N59" s="300">
        <f t="shared" si="7"/>
        <v>103</v>
      </c>
      <c r="O59" s="1">
        <f t="shared" si="8"/>
        <v>158.895</v>
      </c>
      <c r="P59" s="300">
        <f t="shared" si="9"/>
        <v>515</v>
      </c>
      <c r="Q59" s="1">
        <f t="shared" si="10"/>
        <v>158.895</v>
      </c>
      <c r="R59" s="281"/>
      <c r="S59" s="281"/>
      <c r="T59" s="1">
        <f t="shared" si="13"/>
        <v>1</v>
      </c>
      <c r="V59" s="1" t="s">
        <v>896</v>
      </c>
      <c r="W59" s="1" t="s">
        <v>3067</v>
      </c>
    </row>
    <row r="60" ht="15.75" customHeight="1">
      <c r="A60" s="291">
        <v>46286.0</v>
      </c>
      <c r="B60" s="1">
        <f t="shared" si="1"/>
        <v>46286</v>
      </c>
      <c r="C60" s="281">
        <v>164.0</v>
      </c>
      <c r="D60" s="281">
        <v>80.0</v>
      </c>
      <c r="E60" s="1">
        <f t="shared" si="2"/>
        <v>2.05</v>
      </c>
      <c r="F60" s="281" t="s">
        <v>811</v>
      </c>
      <c r="G60" s="299">
        <v>0.462025462962963</v>
      </c>
      <c r="H60" s="299">
        <v>0.525787037037037</v>
      </c>
      <c r="I60" s="281"/>
      <c r="J60" s="300">
        <f t="shared" si="3"/>
        <v>92</v>
      </c>
      <c r="K60" s="1" t="b">
        <f t="shared" si="4"/>
        <v>0</v>
      </c>
      <c r="L60" s="1">
        <f t="shared" si="5"/>
        <v>1.25</v>
      </c>
      <c r="M60" s="1">
        <f t="shared" si="6"/>
        <v>1</v>
      </c>
      <c r="N60" s="300">
        <f t="shared" si="7"/>
        <v>92</v>
      </c>
      <c r="O60" s="1">
        <f t="shared" si="8"/>
        <v>225.5</v>
      </c>
      <c r="P60" s="300">
        <f t="shared" si="9"/>
        <v>460</v>
      </c>
      <c r="Q60" s="1">
        <f t="shared" si="10"/>
        <v>225.5</v>
      </c>
      <c r="R60" s="281"/>
      <c r="S60" s="281"/>
      <c r="T60" s="1">
        <f t="shared" si="13"/>
        <v>0</v>
      </c>
      <c r="V60" s="1" t="s">
        <v>899</v>
      </c>
      <c r="W60" s="1" t="s">
        <v>3070</v>
      </c>
    </row>
    <row r="61" ht="15.75" customHeight="1">
      <c r="A61" s="291">
        <v>46287.0</v>
      </c>
      <c r="B61" s="1">
        <f t="shared" si="1"/>
        <v>46287</v>
      </c>
      <c r="C61" s="281">
        <v>74.0</v>
      </c>
      <c r="D61" s="281">
        <v>55.0</v>
      </c>
      <c r="E61" s="1">
        <f t="shared" si="2"/>
        <v>1.345454545</v>
      </c>
      <c r="F61" s="281" t="s">
        <v>811</v>
      </c>
      <c r="G61" s="282">
        <v>0.30564814814814817</v>
      </c>
      <c r="H61" s="282">
        <v>0.3633101851851852</v>
      </c>
      <c r="I61" s="281"/>
      <c r="J61" s="292">
        <f t="shared" si="3"/>
        <v>83</v>
      </c>
      <c r="K61" s="1" t="b">
        <f t="shared" si="4"/>
        <v>0</v>
      </c>
      <c r="L61" s="1">
        <f t="shared" si="5"/>
        <v>1.65</v>
      </c>
      <c r="M61" s="1">
        <f t="shared" si="6"/>
        <v>1</v>
      </c>
      <c r="N61" s="292">
        <f t="shared" si="7"/>
        <v>83</v>
      </c>
      <c r="O61" s="1">
        <f t="shared" si="8"/>
        <v>134.31</v>
      </c>
      <c r="P61" s="292">
        <f t="shared" si="9"/>
        <v>415</v>
      </c>
      <c r="Q61" s="1">
        <f t="shared" si="10"/>
        <v>134.31</v>
      </c>
      <c r="R61" s="281"/>
      <c r="S61" s="281"/>
      <c r="T61" s="1">
        <f t="shared" si="13"/>
        <v>1</v>
      </c>
      <c r="V61" s="1" t="s">
        <v>1569</v>
      </c>
      <c r="W61" s="1" t="s">
        <v>3072</v>
      </c>
    </row>
    <row r="62" ht="15.75" customHeight="1">
      <c r="A62" s="291">
        <v>46287.0</v>
      </c>
      <c r="B62" s="1">
        <f t="shared" si="1"/>
        <v>46287</v>
      </c>
      <c r="C62" s="281">
        <v>144.0</v>
      </c>
      <c r="D62" s="281">
        <v>71.0</v>
      </c>
      <c r="E62" s="1">
        <f t="shared" si="2"/>
        <v>2.028169014</v>
      </c>
      <c r="F62" s="281" t="s">
        <v>811</v>
      </c>
      <c r="G62" s="282">
        <v>0.37041666666666667</v>
      </c>
      <c r="H62" s="282">
        <v>0.43505787037037036</v>
      </c>
      <c r="I62" s="281"/>
      <c r="J62" s="292">
        <f t="shared" si="3"/>
        <v>93</v>
      </c>
      <c r="K62" s="1" t="b">
        <f t="shared" si="4"/>
        <v>0</v>
      </c>
      <c r="L62" s="1">
        <f t="shared" si="5"/>
        <v>1.25</v>
      </c>
      <c r="M62" s="1">
        <f t="shared" si="6"/>
        <v>1</v>
      </c>
      <c r="N62" s="292">
        <f t="shared" si="7"/>
        <v>93</v>
      </c>
      <c r="O62" s="1">
        <f t="shared" si="8"/>
        <v>198</v>
      </c>
      <c r="P62" s="292">
        <f t="shared" si="9"/>
        <v>465</v>
      </c>
      <c r="Q62" s="1">
        <f t="shared" si="10"/>
        <v>198</v>
      </c>
      <c r="R62" s="281"/>
      <c r="S62" s="281"/>
      <c r="T62" s="1">
        <f t="shared" si="13"/>
        <v>0</v>
      </c>
      <c r="V62" s="1" t="s">
        <v>904</v>
      </c>
      <c r="W62" s="1" t="s">
        <v>3074</v>
      </c>
    </row>
    <row r="63" ht="15.75" customHeight="1">
      <c r="A63" s="291">
        <v>46288.0</v>
      </c>
      <c r="B63" s="1">
        <f t="shared" si="1"/>
        <v>46288</v>
      </c>
      <c r="C63" s="281">
        <v>45.0</v>
      </c>
      <c r="D63" s="281">
        <v>35.0</v>
      </c>
      <c r="E63" s="1">
        <f t="shared" si="2"/>
        <v>1.285714286</v>
      </c>
      <c r="F63" s="281" t="s">
        <v>811</v>
      </c>
      <c r="G63" s="282">
        <v>0.30496527777777777</v>
      </c>
      <c r="H63" s="282">
        <v>0.3413310185185185</v>
      </c>
      <c r="I63" s="281"/>
      <c r="J63" s="292">
        <f t="shared" si="3"/>
        <v>52</v>
      </c>
      <c r="K63" s="1" t="b">
        <f t="shared" si="4"/>
        <v>0</v>
      </c>
      <c r="L63" s="1">
        <f t="shared" si="5"/>
        <v>1.65</v>
      </c>
      <c r="M63" s="1">
        <f t="shared" si="6"/>
        <v>1</v>
      </c>
      <c r="N63" s="292">
        <f t="shared" si="7"/>
        <v>52</v>
      </c>
      <c r="O63" s="1">
        <f t="shared" si="8"/>
        <v>81.675</v>
      </c>
      <c r="P63" s="292">
        <f t="shared" si="9"/>
        <v>260</v>
      </c>
      <c r="Q63" s="1">
        <f t="shared" si="10"/>
        <v>81.675</v>
      </c>
      <c r="R63" s="281">
        <v>11.0</v>
      </c>
      <c r="S63" s="281" t="s">
        <v>3077</v>
      </c>
      <c r="T63" s="1">
        <f t="shared" si="13"/>
        <v>1</v>
      </c>
      <c r="V63" s="1" t="s">
        <v>1174</v>
      </c>
      <c r="W63" s="1" t="s">
        <v>3078</v>
      </c>
    </row>
    <row r="64" ht="15.75" customHeight="1">
      <c r="A64" s="291">
        <v>46288.0</v>
      </c>
      <c r="B64" s="1">
        <f t="shared" si="1"/>
        <v>46288</v>
      </c>
      <c r="C64" s="281">
        <v>123.0</v>
      </c>
      <c r="D64" s="281">
        <v>46.0</v>
      </c>
      <c r="E64" s="1">
        <f t="shared" si="2"/>
        <v>2.673913043</v>
      </c>
      <c r="F64" s="281" t="s">
        <v>811</v>
      </c>
      <c r="G64" s="282">
        <v>0.34171296296296294</v>
      </c>
      <c r="H64" s="282">
        <v>0.3905787037037037</v>
      </c>
      <c r="I64" s="281"/>
      <c r="J64" s="292">
        <f t="shared" si="3"/>
        <v>70</v>
      </c>
      <c r="K64" s="1" t="b">
        <f t="shared" si="4"/>
        <v>0</v>
      </c>
      <c r="L64" s="1">
        <f t="shared" si="5"/>
        <v>1.16</v>
      </c>
      <c r="M64" s="1">
        <f t="shared" si="6"/>
        <v>1</v>
      </c>
      <c r="N64" s="292">
        <f t="shared" si="7"/>
        <v>70</v>
      </c>
      <c r="O64" s="1">
        <f t="shared" si="8"/>
        <v>156.948</v>
      </c>
      <c r="P64" s="292">
        <f t="shared" si="9"/>
        <v>350</v>
      </c>
      <c r="Q64" s="1">
        <f t="shared" si="10"/>
        <v>156.948</v>
      </c>
      <c r="R64" s="281"/>
      <c r="S64" s="281"/>
      <c r="T64" s="1">
        <f t="shared" si="13"/>
        <v>0</v>
      </c>
      <c r="V64" s="1" t="s">
        <v>1177</v>
      </c>
      <c r="W64" s="1" t="s">
        <v>3080</v>
      </c>
    </row>
    <row r="65" ht="15.75" customHeight="1">
      <c r="A65" s="291">
        <v>46288.0</v>
      </c>
      <c r="B65" s="1">
        <f t="shared" si="1"/>
        <v>46288</v>
      </c>
      <c r="C65" s="281">
        <v>109.0</v>
      </c>
      <c r="D65" s="281">
        <v>47.0</v>
      </c>
      <c r="E65" s="1">
        <f t="shared" si="2"/>
        <v>2.319148936</v>
      </c>
      <c r="F65" s="281" t="s">
        <v>811</v>
      </c>
      <c r="G65" s="282">
        <v>0.4288310185185185</v>
      </c>
      <c r="H65" s="282">
        <v>0.5267361111111111</v>
      </c>
      <c r="I65" s="281">
        <v>66.0</v>
      </c>
      <c r="J65" s="292">
        <f t="shared" si="3"/>
        <v>75</v>
      </c>
      <c r="K65" s="1" t="b">
        <f t="shared" si="4"/>
        <v>0</v>
      </c>
      <c r="L65" s="1">
        <f t="shared" si="5"/>
        <v>1.25</v>
      </c>
      <c r="M65" s="1">
        <f t="shared" si="6"/>
        <v>1</v>
      </c>
      <c r="N65" s="292">
        <f t="shared" si="7"/>
        <v>75</v>
      </c>
      <c r="O65" s="1">
        <f t="shared" si="8"/>
        <v>149.875</v>
      </c>
      <c r="P65" s="292">
        <f t="shared" si="9"/>
        <v>375</v>
      </c>
      <c r="Q65" s="1">
        <f t="shared" si="10"/>
        <v>149.875</v>
      </c>
      <c r="R65" s="281"/>
      <c r="S65" s="281"/>
      <c r="T65" s="1">
        <f t="shared" si="13"/>
        <v>0</v>
      </c>
      <c r="U65" s="16" t="s">
        <v>3082</v>
      </c>
      <c r="V65" s="1" t="s">
        <v>1179</v>
      </c>
      <c r="W65" s="1" t="s">
        <v>3083</v>
      </c>
    </row>
    <row r="66" ht="15.75" customHeight="1">
      <c r="A66" s="291">
        <v>46288.0</v>
      </c>
      <c r="B66" s="1">
        <f t="shared" si="1"/>
        <v>46288</v>
      </c>
      <c r="C66" s="281">
        <v>64.0</v>
      </c>
      <c r="D66" s="281">
        <v>36.0</v>
      </c>
      <c r="E66" s="1">
        <f t="shared" si="2"/>
        <v>1.777777778</v>
      </c>
      <c r="F66" s="281" t="s">
        <v>811</v>
      </c>
      <c r="G66" s="282">
        <v>0.09074074074074075</v>
      </c>
      <c r="H66" s="282">
        <v>0.12075231481481481</v>
      </c>
      <c r="I66" s="281"/>
      <c r="J66" s="292">
        <f t="shared" si="3"/>
        <v>43</v>
      </c>
      <c r="K66" s="1" t="b">
        <f t="shared" si="4"/>
        <v>0</v>
      </c>
      <c r="L66" s="1">
        <f t="shared" si="5"/>
        <v>1.65</v>
      </c>
      <c r="M66" s="1">
        <f t="shared" si="6"/>
        <v>1</v>
      </c>
      <c r="N66" s="292">
        <f t="shared" si="7"/>
        <v>43</v>
      </c>
      <c r="O66" s="1">
        <f t="shared" si="8"/>
        <v>116.16</v>
      </c>
      <c r="P66" s="292">
        <f t="shared" si="9"/>
        <v>215</v>
      </c>
      <c r="Q66" s="1">
        <f t="shared" si="10"/>
        <v>116.16</v>
      </c>
      <c r="R66" s="281"/>
      <c r="S66" s="281"/>
      <c r="T66" s="1">
        <f t="shared" si="13"/>
        <v>0</v>
      </c>
      <c r="V66" s="1" t="s">
        <v>2007</v>
      </c>
      <c r="W66" s="1" t="s">
        <v>3085</v>
      </c>
    </row>
    <row r="67" ht="15.75" customHeight="1">
      <c r="A67" s="291">
        <v>46290.0</v>
      </c>
      <c r="B67" s="1">
        <f t="shared" si="1"/>
        <v>46290</v>
      </c>
      <c r="C67" s="281">
        <v>49.0</v>
      </c>
      <c r="D67" s="281">
        <v>36.0</v>
      </c>
      <c r="E67" s="1">
        <f t="shared" si="2"/>
        <v>1.361111111</v>
      </c>
      <c r="F67" s="281" t="s">
        <v>811</v>
      </c>
      <c r="G67" s="282">
        <v>0.30486111111111114</v>
      </c>
      <c r="H67" s="282">
        <v>0.33611111111111114</v>
      </c>
      <c r="I67" s="281"/>
      <c r="J67" s="292">
        <f t="shared" si="3"/>
        <v>45</v>
      </c>
      <c r="K67" s="1" t="b">
        <f t="shared" si="4"/>
        <v>0</v>
      </c>
      <c r="L67" s="1">
        <f t="shared" si="5"/>
        <v>1.65</v>
      </c>
      <c r="M67" s="1">
        <f t="shared" si="6"/>
        <v>1</v>
      </c>
      <c r="N67" s="292">
        <f t="shared" si="7"/>
        <v>45</v>
      </c>
      <c r="O67" s="1">
        <f t="shared" si="8"/>
        <v>88.935</v>
      </c>
      <c r="P67" s="292">
        <f t="shared" si="9"/>
        <v>225</v>
      </c>
      <c r="Q67" s="1">
        <f t="shared" si="10"/>
        <v>88.935</v>
      </c>
      <c r="R67" s="281">
        <v>1.0</v>
      </c>
      <c r="S67" s="281" t="s">
        <v>3087</v>
      </c>
      <c r="T67" s="1">
        <f t="shared" si="13"/>
        <v>1</v>
      </c>
      <c r="V67" s="1" t="s">
        <v>1193</v>
      </c>
      <c r="W67" s="1" t="s">
        <v>3088</v>
      </c>
    </row>
    <row r="68" ht="15.75" customHeight="1">
      <c r="A68" s="291">
        <v>46290.0</v>
      </c>
      <c r="B68" s="1">
        <f t="shared" si="1"/>
        <v>46290</v>
      </c>
      <c r="C68" s="281">
        <v>102.0</v>
      </c>
      <c r="D68" s="281">
        <v>44.0</v>
      </c>
      <c r="E68" s="1">
        <f t="shared" si="2"/>
        <v>2.318181818</v>
      </c>
      <c r="F68" s="281" t="s">
        <v>811</v>
      </c>
      <c r="G68" s="282">
        <v>0.33611111111111114</v>
      </c>
      <c r="H68" s="282">
        <v>0.3888888888888889</v>
      </c>
      <c r="I68" s="281"/>
      <c r="J68" s="292">
        <f t="shared" si="3"/>
        <v>76</v>
      </c>
      <c r="K68" s="1" t="b">
        <f t="shared" si="4"/>
        <v>0</v>
      </c>
      <c r="L68" s="1">
        <f t="shared" si="5"/>
        <v>1.25</v>
      </c>
      <c r="M68" s="1">
        <f t="shared" si="6"/>
        <v>1</v>
      </c>
      <c r="N68" s="292">
        <f t="shared" si="7"/>
        <v>76</v>
      </c>
      <c r="O68" s="1">
        <f t="shared" si="8"/>
        <v>140.25</v>
      </c>
      <c r="P68" s="292">
        <f t="shared" si="9"/>
        <v>380</v>
      </c>
      <c r="Q68" s="1">
        <f t="shared" si="10"/>
        <v>140.25</v>
      </c>
      <c r="R68" s="281"/>
      <c r="S68" s="281"/>
      <c r="T68" s="1">
        <f t="shared" si="13"/>
        <v>0</v>
      </c>
      <c r="V68" s="1" t="s">
        <v>1196</v>
      </c>
      <c r="W68" s="1" t="s">
        <v>3091</v>
      </c>
    </row>
    <row r="69" ht="15.75" customHeight="1">
      <c r="A69" s="291">
        <v>46290.0</v>
      </c>
      <c r="B69" s="1">
        <f t="shared" si="1"/>
        <v>46290</v>
      </c>
      <c r="C69" s="281">
        <v>116.0</v>
      </c>
      <c r="D69" s="281">
        <v>20.0</v>
      </c>
      <c r="E69" s="1">
        <f t="shared" si="2"/>
        <v>5.8</v>
      </c>
      <c r="F69" s="281" t="s">
        <v>811</v>
      </c>
      <c r="G69" s="282">
        <v>0.39375</v>
      </c>
      <c r="H69" s="282">
        <v>0.4263888888888889</v>
      </c>
      <c r="I69" s="281"/>
      <c r="J69" s="292">
        <f t="shared" si="3"/>
        <v>47</v>
      </c>
      <c r="K69" s="1" t="b">
        <f t="shared" si="4"/>
        <v>0</v>
      </c>
      <c r="L69" s="1">
        <f t="shared" si="5"/>
        <v>0.6</v>
      </c>
      <c r="M69" s="1">
        <f t="shared" si="6"/>
        <v>1</v>
      </c>
      <c r="N69" s="292">
        <f t="shared" si="7"/>
        <v>47</v>
      </c>
      <c r="O69" s="1">
        <f t="shared" si="8"/>
        <v>76.56</v>
      </c>
      <c r="P69" s="292">
        <f t="shared" si="9"/>
        <v>235</v>
      </c>
      <c r="Q69" s="1">
        <f t="shared" si="10"/>
        <v>76.56</v>
      </c>
      <c r="R69" s="281"/>
      <c r="S69" s="281"/>
      <c r="T69" s="1">
        <f t="shared" si="13"/>
        <v>0</v>
      </c>
      <c r="V69" s="1" t="s">
        <v>919</v>
      </c>
      <c r="W69" s="1" t="s">
        <v>3093</v>
      </c>
    </row>
    <row r="70" ht="15.75" customHeight="1">
      <c r="A70" s="291">
        <v>46290.0</v>
      </c>
      <c r="B70" s="1">
        <f t="shared" si="1"/>
        <v>46290</v>
      </c>
      <c r="C70" s="281">
        <v>45.0</v>
      </c>
      <c r="D70" s="281">
        <v>26.0</v>
      </c>
      <c r="E70" s="1">
        <f t="shared" si="2"/>
        <v>1.730769231</v>
      </c>
      <c r="F70" s="281" t="s">
        <v>811</v>
      </c>
      <c r="G70" s="282">
        <v>0.5916666666666667</v>
      </c>
      <c r="H70" s="282">
        <v>0.6145833333333334</v>
      </c>
      <c r="I70" s="281"/>
      <c r="J70" s="292">
        <f t="shared" si="3"/>
        <v>33</v>
      </c>
      <c r="K70" s="1" t="b">
        <f t="shared" si="4"/>
        <v>0</v>
      </c>
      <c r="L70" s="1">
        <f t="shared" si="5"/>
        <v>1.65</v>
      </c>
      <c r="M70" s="1">
        <f t="shared" si="6"/>
        <v>1</v>
      </c>
      <c r="N70" s="292">
        <f t="shared" si="7"/>
        <v>33</v>
      </c>
      <c r="O70" s="1">
        <f t="shared" si="8"/>
        <v>81.675</v>
      </c>
      <c r="P70" s="292">
        <f t="shared" si="9"/>
        <v>165</v>
      </c>
      <c r="Q70" s="1">
        <f t="shared" si="10"/>
        <v>81.675</v>
      </c>
      <c r="R70" s="281"/>
      <c r="S70" s="281"/>
      <c r="T70" s="1">
        <f t="shared" si="13"/>
        <v>0</v>
      </c>
      <c r="V70" s="1" t="s">
        <v>1050</v>
      </c>
      <c r="W70" s="1" t="s">
        <v>3095</v>
      </c>
    </row>
    <row r="71" ht="15.75" customHeight="1">
      <c r="A71" s="291">
        <v>46293.0</v>
      </c>
      <c r="B71" s="1">
        <f t="shared" si="1"/>
        <v>46293</v>
      </c>
      <c r="C71" s="281">
        <v>83.0</v>
      </c>
      <c r="D71" s="281">
        <v>52.0</v>
      </c>
      <c r="E71" s="1">
        <f t="shared" si="2"/>
        <v>1.596153846</v>
      </c>
      <c r="F71" s="281" t="s">
        <v>811</v>
      </c>
      <c r="G71" s="299">
        <v>0.30583333333333335</v>
      </c>
      <c r="H71" s="299">
        <v>0.35572916666666665</v>
      </c>
      <c r="I71" s="281"/>
      <c r="J71" s="300">
        <f t="shared" si="3"/>
        <v>72</v>
      </c>
      <c r="K71" s="1" t="b">
        <f t="shared" si="4"/>
        <v>0</v>
      </c>
      <c r="L71" s="1">
        <f t="shared" si="5"/>
        <v>1.65</v>
      </c>
      <c r="M71" s="1">
        <f t="shared" si="6"/>
        <v>1</v>
      </c>
      <c r="N71" s="300">
        <f t="shared" si="7"/>
        <v>72</v>
      </c>
      <c r="O71" s="1">
        <f t="shared" si="8"/>
        <v>150.645</v>
      </c>
      <c r="P71" s="300">
        <f t="shared" si="9"/>
        <v>360</v>
      </c>
      <c r="Q71" s="1">
        <f t="shared" si="10"/>
        <v>150.645</v>
      </c>
      <c r="R71" s="281"/>
      <c r="S71" s="281"/>
      <c r="T71" s="1">
        <f t="shared" si="13"/>
        <v>1</v>
      </c>
      <c r="V71" s="1" t="s">
        <v>1200</v>
      </c>
      <c r="W71" s="1" t="s">
        <v>3098</v>
      </c>
    </row>
    <row r="72" ht="15.75" customHeight="1">
      <c r="A72" s="291">
        <v>46293.0</v>
      </c>
      <c r="B72" s="1">
        <f t="shared" si="1"/>
        <v>46293</v>
      </c>
      <c r="C72" s="281">
        <v>121.0</v>
      </c>
      <c r="D72" s="281">
        <v>44.0</v>
      </c>
      <c r="E72" s="1">
        <f t="shared" si="2"/>
        <v>2.75</v>
      </c>
      <c r="F72" s="281" t="s">
        <v>811</v>
      </c>
      <c r="G72" s="299">
        <v>0.355787037037037</v>
      </c>
      <c r="H72" s="299">
        <v>0.4212268518518518</v>
      </c>
      <c r="I72" s="281"/>
      <c r="J72" s="300">
        <f t="shared" si="3"/>
        <v>94</v>
      </c>
      <c r="K72" s="1" t="b">
        <f t="shared" si="4"/>
        <v>0</v>
      </c>
      <c r="L72" s="1">
        <f t="shared" si="5"/>
        <v>1.16</v>
      </c>
      <c r="M72" s="1">
        <f t="shared" si="6"/>
        <v>1</v>
      </c>
      <c r="N72" s="300">
        <f t="shared" si="7"/>
        <v>94</v>
      </c>
      <c r="O72" s="1">
        <f t="shared" si="8"/>
        <v>154.396</v>
      </c>
      <c r="P72" s="300">
        <f t="shared" si="9"/>
        <v>470</v>
      </c>
      <c r="Q72" s="1">
        <f t="shared" si="10"/>
        <v>154.396</v>
      </c>
      <c r="R72" s="281"/>
      <c r="S72" s="281"/>
      <c r="T72" s="1">
        <f t="shared" si="13"/>
        <v>0</v>
      </c>
      <c r="V72" s="1" t="s">
        <v>931</v>
      </c>
      <c r="W72" s="1" t="s">
        <v>3100</v>
      </c>
    </row>
    <row r="73" ht="15.75" customHeight="1">
      <c r="A73" s="291">
        <v>46293.0</v>
      </c>
      <c r="B73" s="1">
        <f t="shared" si="1"/>
        <v>46293</v>
      </c>
      <c r="C73" s="281">
        <v>102.0</v>
      </c>
      <c r="D73" s="281">
        <v>54.0</v>
      </c>
      <c r="E73" s="1">
        <f t="shared" si="2"/>
        <v>1.888888889</v>
      </c>
      <c r="F73" s="281" t="s">
        <v>811</v>
      </c>
      <c r="G73" s="299">
        <v>0.4303472222222222</v>
      </c>
      <c r="H73" s="299">
        <v>0.5391319444444445</v>
      </c>
      <c r="I73" s="281">
        <v>80.0</v>
      </c>
      <c r="J73" s="300">
        <f t="shared" si="3"/>
        <v>77</v>
      </c>
      <c r="K73" s="1" t="b">
        <f t="shared" si="4"/>
        <v>0</v>
      </c>
      <c r="L73" s="1">
        <f t="shared" si="5"/>
        <v>1.65</v>
      </c>
      <c r="M73" s="1">
        <f t="shared" si="6"/>
        <v>1</v>
      </c>
      <c r="N73" s="300">
        <f t="shared" si="7"/>
        <v>77</v>
      </c>
      <c r="O73" s="1">
        <f t="shared" si="8"/>
        <v>185.13</v>
      </c>
      <c r="P73" s="300">
        <f t="shared" si="9"/>
        <v>385</v>
      </c>
      <c r="Q73" s="1">
        <f t="shared" si="10"/>
        <v>185.13</v>
      </c>
      <c r="R73" s="281"/>
      <c r="S73" s="281"/>
      <c r="T73" s="1">
        <f t="shared" si="13"/>
        <v>0</v>
      </c>
      <c r="U73" s="16" t="s">
        <v>3102</v>
      </c>
      <c r="V73" s="1" t="s">
        <v>934</v>
      </c>
      <c r="W73" s="1" t="s">
        <v>3103</v>
      </c>
    </row>
    <row r="74" ht="15.75" customHeight="1">
      <c r="A74" s="291">
        <v>46293.0</v>
      </c>
      <c r="B74" s="1">
        <f t="shared" si="1"/>
        <v>46293</v>
      </c>
      <c r="C74" s="281">
        <v>76.0</v>
      </c>
      <c r="D74" s="281">
        <v>29.0</v>
      </c>
      <c r="E74" s="1">
        <f t="shared" si="2"/>
        <v>2.620689655</v>
      </c>
      <c r="F74" s="281" t="s">
        <v>811</v>
      </c>
      <c r="G74" s="299">
        <v>0.591875</v>
      </c>
      <c r="H74" s="299">
        <v>0.621724537037037</v>
      </c>
      <c r="I74" s="281"/>
      <c r="J74" s="300">
        <f t="shared" si="3"/>
        <v>43</v>
      </c>
      <c r="K74" s="1" t="b">
        <f t="shared" si="4"/>
        <v>0</v>
      </c>
      <c r="L74" s="1">
        <f t="shared" si="5"/>
        <v>1.16</v>
      </c>
      <c r="M74" s="1">
        <f t="shared" si="6"/>
        <v>1</v>
      </c>
      <c r="N74" s="300">
        <f t="shared" si="7"/>
        <v>43</v>
      </c>
      <c r="O74" s="1">
        <f t="shared" si="8"/>
        <v>96.976</v>
      </c>
      <c r="P74" s="300">
        <f t="shared" si="9"/>
        <v>215</v>
      </c>
      <c r="Q74" s="1">
        <f t="shared" si="10"/>
        <v>96.976</v>
      </c>
      <c r="R74" s="281"/>
      <c r="S74" s="281"/>
      <c r="T74" s="1">
        <f t="shared" si="13"/>
        <v>0</v>
      </c>
      <c r="V74" s="1" t="s">
        <v>1060</v>
      </c>
      <c r="W74" s="1" t="s">
        <v>3105</v>
      </c>
    </row>
    <row r="75" ht="15.75" customHeight="1">
      <c r="A75" s="280">
        <v>46294.0</v>
      </c>
      <c r="B75" s="1">
        <f t="shared" si="1"/>
        <v>46294</v>
      </c>
      <c r="C75" s="281">
        <v>44.0</v>
      </c>
      <c r="D75" s="281">
        <v>38.0</v>
      </c>
      <c r="E75" s="1">
        <f t="shared" si="2"/>
        <v>1.157894737</v>
      </c>
      <c r="F75" s="281" t="s">
        <v>811</v>
      </c>
      <c r="G75" s="299">
        <v>0.3045949074074074</v>
      </c>
      <c r="H75" s="299">
        <v>0.34050925925925923</v>
      </c>
      <c r="I75" s="281"/>
      <c r="J75" s="300">
        <f t="shared" si="3"/>
        <v>52</v>
      </c>
      <c r="K75" s="1" t="b">
        <f t="shared" si="4"/>
        <v>0</v>
      </c>
      <c r="L75" s="1">
        <f t="shared" si="5"/>
        <v>1.65</v>
      </c>
      <c r="M75" s="1">
        <f t="shared" si="6"/>
        <v>1</v>
      </c>
      <c r="N75" s="300">
        <f t="shared" si="7"/>
        <v>52</v>
      </c>
      <c r="O75" s="1">
        <f t="shared" si="8"/>
        <v>79.86</v>
      </c>
      <c r="P75" s="300">
        <f t="shared" si="9"/>
        <v>260</v>
      </c>
      <c r="Q75" s="1">
        <f t="shared" si="10"/>
        <v>79.86</v>
      </c>
      <c r="R75" s="281">
        <v>2.0</v>
      </c>
      <c r="S75" s="281" t="s">
        <v>3107</v>
      </c>
      <c r="T75" s="1">
        <f t="shared" si="13"/>
        <v>1</v>
      </c>
      <c r="V75" s="1" t="s">
        <v>1364</v>
      </c>
      <c r="W75" s="1" t="s">
        <v>3109</v>
      </c>
    </row>
    <row r="76" ht="15.75" customHeight="1">
      <c r="A76" s="291">
        <v>46294.0</v>
      </c>
      <c r="B76" s="1">
        <f t="shared" si="1"/>
        <v>46294</v>
      </c>
      <c r="C76" s="281">
        <v>138.0</v>
      </c>
      <c r="D76" s="281">
        <v>46.0</v>
      </c>
      <c r="E76" s="1">
        <f t="shared" si="2"/>
        <v>3</v>
      </c>
      <c r="F76" s="281" t="s">
        <v>811</v>
      </c>
      <c r="G76" s="299">
        <v>0.3405902777777778</v>
      </c>
      <c r="H76" s="299">
        <v>0.3949537037037037</v>
      </c>
      <c r="I76" s="281"/>
      <c r="J76" s="300">
        <f t="shared" si="3"/>
        <v>78</v>
      </c>
      <c r="K76" s="1" t="b">
        <f t="shared" si="4"/>
        <v>0</v>
      </c>
      <c r="L76" s="1">
        <f t="shared" si="5"/>
        <v>1.05</v>
      </c>
      <c r="M76" s="1">
        <f t="shared" si="6"/>
        <v>1</v>
      </c>
      <c r="N76" s="300">
        <f t="shared" si="7"/>
        <v>78</v>
      </c>
      <c r="O76" s="1">
        <f t="shared" si="8"/>
        <v>159.39</v>
      </c>
      <c r="P76" s="300">
        <f t="shared" si="9"/>
        <v>390</v>
      </c>
      <c r="Q76" s="1">
        <f t="shared" si="10"/>
        <v>159.39</v>
      </c>
      <c r="R76" s="281"/>
      <c r="S76" s="281"/>
      <c r="T76" s="1">
        <f t="shared" si="13"/>
        <v>0</v>
      </c>
      <c r="V76" s="1" t="s">
        <v>938</v>
      </c>
      <c r="W76" s="1" t="s">
        <v>3111</v>
      </c>
    </row>
    <row r="77" ht="15.75" customHeight="1">
      <c r="A77" s="291">
        <v>46294.0</v>
      </c>
      <c r="B77" s="1">
        <f t="shared" si="1"/>
        <v>46294</v>
      </c>
      <c r="C77" s="281">
        <v>232.0</v>
      </c>
      <c r="D77" s="281">
        <v>38.0</v>
      </c>
      <c r="E77" s="1">
        <f t="shared" si="2"/>
        <v>6.105263158</v>
      </c>
      <c r="F77" s="281" t="s">
        <v>811</v>
      </c>
      <c r="G77" s="299">
        <v>0.4075925925925926</v>
      </c>
      <c r="H77" s="299">
        <v>0.45037037037037037</v>
      </c>
      <c r="I77" s="281"/>
      <c r="J77" s="300">
        <f t="shared" si="3"/>
        <v>62</v>
      </c>
      <c r="K77" s="1" t="b">
        <f t="shared" si="4"/>
        <v>0</v>
      </c>
      <c r="L77" s="1">
        <f t="shared" si="5"/>
        <v>0.6</v>
      </c>
      <c r="M77" s="1">
        <f t="shared" si="6"/>
        <v>1</v>
      </c>
      <c r="N77" s="300">
        <f t="shared" si="7"/>
        <v>62</v>
      </c>
      <c r="O77" s="1">
        <f t="shared" si="8"/>
        <v>153.12</v>
      </c>
      <c r="P77" s="300">
        <f t="shared" si="9"/>
        <v>310</v>
      </c>
      <c r="Q77" s="1">
        <f t="shared" si="10"/>
        <v>153.12</v>
      </c>
      <c r="R77" s="281"/>
      <c r="S77" s="281"/>
      <c r="T77" s="1">
        <f t="shared" si="13"/>
        <v>0</v>
      </c>
      <c r="V77" s="1" t="s">
        <v>940</v>
      </c>
      <c r="W77" s="1" t="s">
        <v>3113</v>
      </c>
    </row>
    <row r="78" ht="15.75" customHeight="1">
      <c r="A78" s="291">
        <v>46294.0</v>
      </c>
      <c r="B78" s="1">
        <f t="shared" si="1"/>
        <v>46294</v>
      </c>
      <c r="C78" s="281">
        <v>67.0</v>
      </c>
      <c r="D78" s="281">
        <v>27.0</v>
      </c>
      <c r="E78" s="1">
        <f t="shared" si="2"/>
        <v>2.481481481</v>
      </c>
      <c r="F78" s="281" t="s">
        <v>811</v>
      </c>
      <c r="G78" s="299">
        <v>0.5118402777777777</v>
      </c>
      <c r="H78" s="299">
        <v>0.5425347222222222</v>
      </c>
      <c r="I78" s="281"/>
      <c r="J78" s="300">
        <f t="shared" si="3"/>
        <v>44</v>
      </c>
      <c r="K78" s="1" t="b">
        <f t="shared" si="4"/>
        <v>0</v>
      </c>
      <c r="L78" s="1">
        <f t="shared" si="5"/>
        <v>1.16</v>
      </c>
      <c r="M78" s="1">
        <f t="shared" si="6"/>
        <v>1</v>
      </c>
      <c r="N78" s="300">
        <f t="shared" si="7"/>
        <v>44</v>
      </c>
      <c r="O78" s="1">
        <f t="shared" si="8"/>
        <v>85.492</v>
      </c>
      <c r="P78" s="300">
        <f t="shared" si="9"/>
        <v>220</v>
      </c>
      <c r="Q78" s="1">
        <f t="shared" si="10"/>
        <v>85.492</v>
      </c>
      <c r="R78" s="281"/>
      <c r="S78" s="281"/>
      <c r="T78" s="1">
        <f t="shared" si="13"/>
        <v>0</v>
      </c>
      <c r="V78" s="1" t="s">
        <v>997</v>
      </c>
      <c r="W78" s="1" t="s">
        <v>3114</v>
      </c>
    </row>
    <row r="79" ht="15.75" customHeight="1">
      <c r="A79" s="291">
        <v>46294.0</v>
      </c>
      <c r="B79" s="1">
        <f t="shared" si="1"/>
        <v>46294</v>
      </c>
      <c r="C79" s="281">
        <v>2.0</v>
      </c>
      <c r="D79" s="281">
        <v>2.0</v>
      </c>
      <c r="E79" s="1">
        <f t="shared" si="2"/>
        <v>1</v>
      </c>
      <c r="F79" s="281" t="s">
        <v>811</v>
      </c>
      <c r="G79" s="299">
        <v>0.5438310185185186</v>
      </c>
      <c r="H79" s="299">
        <v>0.5460879629629629</v>
      </c>
      <c r="I79" s="281"/>
      <c r="J79" s="300">
        <f t="shared" si="3"/>
        <v>3</v>
      </c>
      <c r="K79" s="1" t="b">
        <f t="shared" si="4"/>
        <v>1</v>
      </c>
      <c r="L79" s="1">
        <f t="shared" si="5"/>
        <v>1</v>
      </c>
      <c r="M79" s="1">
        <f t="shared" si="6"/>
        <v>1</v>
      </c>
      <c r="N79" s="300">
        <f t="shared" si="7"/>
        <v>15</v>
      </c>
      <c r="O79" s="1">
        <f t="shared" si="8"/>
        <v>2.2</v>
      </c>
      <c r="P79" s="300">
        <f t="shared" si="9"/>
        <v>75</v>
      </c>
      <c r="Q79" s="1">
        <f t="shared" si="10"/>
        <v>2.2</v>
      </c>
      <c r="R79" s="281"/>
      <c r="S79" s="281"/>
      <c r="T79" s="1">
        <f t="shared" si="13"/>
        <v>0</v>
      </c>
      <c r="V79" s="1" t="s">
        <v>3115</v>
      </c>
      <c r="W79" s="1" t="s">
        <v>3116</v>
      </c>
    </row>
    <row r="80" ht="15.75" customHeight="1">
      <c r="A80" s="291">
        <v>46295.0</v>
      </c>
      <c r="B80" s="1">
        <f t="shared" si="1"/>
        <v>46295</v>
      </c>
      <c r="C80" s="281">
        <v>34.0</v>
      </c>
      <c r="D80" s="281">
        <v>28.0</v>
      </c>
      <c r="E80" s="1">
        <f t="shared" si="2"/>
        <v>1.214285714</v>
      </c>
      <c r="F80" s="281" t="s">
        <v>811</v>
      </c>
      <c r="G80" s="299">
        <v>0.30640046296296297</v>
      </c>
      <c r="H80" s="299">
        <v>0.3279976851851852</v>
      </c>
      <c r="I80" s="281"/>
      <c r="J80" s="300">
        <f t="shared" si="3"/>
        <v>31</v>
      </c>
      <c r="K80" s="1" t="b">
        <f t="shared" si="4"/>
        <v>0</v>
      </c>
      <c r="L80" s="1">
        <f t="shared" si="5"/>
        <v>1.65</v>
      </c>
      <c r="M80" s="1">
        <f t="shared" si="6"/>
        <v>1</v>
      </c>
      <c r="N80" s="300">
        <f t="shared" si="7"/>
        <v>31</v>
      </c>
      <c r="O80" s="1">
        <f t="shared" si="8"/>
        <v>61.71</v>
      </c>
      <c r="P80" s="300">
        <f t="shared" si="9"/>
        <v>155</v>
      </c>
      <c r="Q80" s="1">
        <f t="shared" si="10"/>
        <v>61.71</v>
      </c>
      <c r="R80" s="281"/>
      <c r="S80" s="281"/>
      <c r="T80" s="1">
        <f t="shared" si="13"/>
        <v>1</v>
      </c>
      <c r="V80" s="1" t="s">
        <v>1210</v>
      </c>
      <c r="W80" s="1" t="s">
        <v>3117</v>
      </c>
    </row>
    <row r="81" ht="15.75" customHeight="1">
      <c r="A81" s="291">
        <v>46295.0</v>
      </c>
      <c r="B81" s="1">
        <f t="shared" si="1"/>
        <v>46295</v>
      </c>
      <c r="C81" s="281">
        <v>59.0</v>
      </c>
      <c r="D81" s="281">
        <v>29.0</v>
      </c>
      <c r="E81" s="1">
        <f t="shared" si="2"/>
        <v>2.034482759</v>
      </c>
      <c r="F81" s="281" t="s">
        <v>811</v>
      </c>
      <c r="G81" s="299">
        <v>0.3280439814814815</v>
      </c>
      <c r="H81" s="299">
        <v>0.3655787037037037</v>
      </c>
      <c r="I81" s="281"/>
      <c r="J81" s="300">
        <f t="shared" si="3"/>
        <v>54</v>
      </c>
      <c r="K81" s="1" t="b">
        <f t="shared" si="4"/>
        <v>0</v>
      </c>
      <c r="L81" s="1">
        <f t="shared" si="5"/>
        <v>1.25</v>
      </c>
      <c r="M81" s="1">
        <f t="shared" si="6"/>
        <v>1</v>
      </c>
      <c r="N81" s="300">
        <f t="shared" si="7"/>
        <v>54</v>
      </c>
      <c r="O81" s="1">
        <f t="shared" si="8"/>
        <v>81.125</v>
      </c>
      <c r="P81" s="300">
        <f t="shared" si="9"/>
        <v>270</v>
      </c>
      <c r="Q81" s="1">
        <f t="shared" si="10"/>
        <v>81.125</v>
      </c>
      <c r="R81" s="281"/>
      <c r="S81" s="281"/>
      <c r="T81" s="1">
        <f t="shared" si="13"/>
        <v>0</v>
      </c>
      <c r="V81" s="1" t="s">
        <v>947</v>
      </c>
      <c r="W81" s="1" t="s">
        <v>3118</v>
      </c>
    </row>
    <row r="82" ht="15.75" customHeight="1">
      <c r="A82" s="291">
        <v>46295.0</v>
      </c>
      <c r="B82" s="1">
        <f t="shared" si="1"/>
        <v>46295</v>
      </c>
      <c r="C82" s="281">
        <v>39.0</v>
      </c>
      <c r="D82" s="281">
        <v>28.0</v>
      </c>
      <c r="E82" s="1">
        <f t="shared" si="2"/>
        <v>1.392857143</v>
      </c>
      <c r="F82" s="281" t="s">
        <v>811</v>
      </c>
      <c r="G82" s="299">
        <v>0.3656712962962963</v>
      </c>
      <c r="H82" s="299">
        <v>0.39284722222222224</v>
      </c>
      <c r="I82" s="281"/>
      <c r="J82" s="300">
        <f t="shared" si="3"/>
        <v>39</v>
      </c>
      <c r="K82" s="1" t="b">
        <f t="shared" si="4"/>
        <v>0</v>
      </c>
      <c r="L82" s="1">
        <f t="shared" si="5"/>
        <v>1.65</v>
      </c>
      <c r="M82" s="1">
        <f t="shared" si="6"/>
        <v>1</v>
      </c>
      <c r="N82" s="300">
        <f t="shared" si="7"/>
        <v>39</v>
      </c>
      <c r="O82" s="1">
        <f t="shared" si="8"/>
        <v>70.785</v>
      </c>
      <c r="P82" s="300">
        <f t="shared" si="9"/>
        <v>195</v>
      </c>
      <c r="Q82" s="1">
        <f t="shared" si="10"/>
        <v>70.785</v>
      </c>
      <c r="R82" s="281"/>
      <c r="S82" s="281"/>
      <c r="T82" s="1">
        <f t="shared" si="13"/>
        <v>0</v>
      </c>
      <c r="V82" s="1" t="s">
        <v>949</v>
      </c>
      <c r="W82" s="1" t="s">
        <v>3119</v>
      </c>
    </row>
    <row r="83" ht="15.75" customHeight="1">
      <c r="A83" s="291">
        <v>46295.0</v>
      </c>
      <c r="B83" s="1">
        <f t="shared" si="1"/>
        <v>46295</v>
      </c>
      <c r="C83" s="281">
        <v>80.0</v>
      </c>
      <c r="D83" s="281">
        <v>34.0</v>
      </c>
      <c r="E83" s="1">
        <f t="shared" si="2"/>
        <v>2.352941176</v>
      </c>
      <c r="F83" s="281" t="s">
        <v>811</v>
      </c>
      <c r="G83" s="299">
        <v>0.5161921296296297</v>
      </c>
      <c r="H83" s="299">
        <v>0.5625578703703704</v>
      </c>
      <c r="I83" s="281"/>
      <c r="J83" s="300">
        <f t="shared" si="3"/>
        <v>67</v>
      </c>
      <c r="K83" s="1" t="b">
        <f t="shared" si="4"/>
        <v>0</v>
      </c>
      <c r="L83" s="1">
        <f t="shared" si="5"/>
        <v>1.25</v>
      </c>
      <c r="M83" s="1">
        <f t="shared" si="6"/>
        <v>1</v>
      </c>
      <c r="N83" s="300">
        <f t="shared" si="7"/>
        <v>67</v>
      </c>
      <c r="O83" s="1">
        <f t="shared" si="8"/>
        <v>110</v>
      </c>
      <c r="P83" s="300">
        <f t="shared" si="9"/>
        <v>335</v>
      </c>
      <c r="Q83" s="1">
        <f t="shared" si="10"/>
        <v>110</v>
      </c>
      <c r="R83" s="281"/>
      <c r="S83" s="281"/>
      <c r="T83" s="1">
        <f t="shared" si="13"/>
        <v>0</v>
      </c>
      <c r="V83" s="1" t="s">
        <v>1473</v>
      </c>
      <c r="W83" s="1" t="s">
        <v>3120</v>
      </c>
    </row>
    <row r="84" ht="15.75" customHeight="1">
      <c r="A84" s="291">
        <v>46295.0</v>
      </c>
      <c r="B84" s="1">
        <f t="shared" si="1"/>
        <v>46295</v>
      </c>
      <c r="C84" s="281">
        <v>44.0</v>
      </c>
      <c r="D84" s="281">
        <v>28.0</v>
      </c>
      <c r="E84" s="1">
        <f t="shared" si="2"/>
        <v>1.571428571</v>
      </c>
      <c r="F84" s="281" t="s">
        <v>811</v>
      </c>
      <c r="G84" s="299">
        <v>0.5975347222222223</v>
      </c>
      <c r="H84" s="299">
        <v>0.6276157407407408</v>
      </c>
      <c r="I84" s="281"/>
      <c r="J84" s="300">
        <f t="shared" si="3"/>
        <v>43</v>
      </c>
      <c r="K84" s="1" t="b">
        <f t="shared" si="4"/>
        <v>0</v>
      </c>
      <c r="L84" s="1">
        <f t="shared" si="5"/>
        <v>1.65</v>
      </c>
      <c r="M84" s="1">
        <f t="shared" si="6"/>
        <v>1</v>
      </c>
      <c r="N84" s="300">
        <f t="shared" si="7"/>
        <v>43</v>
      </c>
      <c r="O84" s="1">
        <f t="shared" si="8"/>
        <v>79.86</v>
      </c>
      <c r="P84" s="300">
        <f t="shared" si="9"/>
        <v>215</v>
      </c>
      <c r="Q84" s="1">
        <f t="shared" si="10"/>
        <v>79.86</v>
      </c>
      <c r="R84" s="281"/>
      <c r="S84" s="281"/>
      <c r="T84" s="1">
        <f t="shared" si="13"/>
        <v>0</v>
      </c>
      <c r="V84" s="1" t="s">
        <v>1009</v>
      </c>
      <c r="W84" s="1" t="s">
        <v>3121</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3"/>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3"/>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3"/>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3"/>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3"/>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3"/>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3"/>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3"/>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3"/>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3"/>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3"/>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3"/>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3"/>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3"/>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3"/>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3"/>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3"/>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3"/>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3"/>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3"/>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3"/>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3"/>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3"/>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3"/>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3"/>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3"/>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3"/>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3"/>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3"/>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3"/>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3"/>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3"/>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3"/>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3"/>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3"/>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3"/>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3"/>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3"/>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3"/>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3"/>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3"/>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3"/>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3"/>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3"/>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3"/>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3"/>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3"/>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3"/>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3"/>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3"/>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3"/>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3"/>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3"/>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3"/>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3"/>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3"/>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3"/>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3"/>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3"/>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3"/>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3"/>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3"/>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3"/>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3"/>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3"/>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3"/>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3"/>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3"/>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3"/>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3"/>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3"/>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3"/>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3"/>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3"/>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3"/>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3"/>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3"/>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3"/>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3"/>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3"/>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3"/>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3"/>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3"/>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3"/>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3"/>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3"/>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3"/>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3"/>
        <v>0</v>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2">
      <formula1>"FL,Reach,OP,Swing"</formula1>
    </dataValidation>
  </dataValidations>
  <printOptions/>
  <pageMargins bottom="1.0" footer="0.0" header="0.0" left="0.75" right="0.75" top="1.0"/>
  <pageSetup paperSize="9" orientation="portrait"/>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559</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Pablo'!$B$8:$B$172,B8)=0),1,0))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Pablo'!$B$8:$B$172,B9)=0),1,0))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Pablo'!$B$8:$B$172,B10)=0),1,0))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Pablo'!$B$8:$B$172,B11)=0),1,0))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Pablo'!$B$8:$B$172,B12)=0),1,0))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Pablo'!$B$8:$B$172,B13)=0),1,0))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Pablo'!$B$8:$B$172,B14)=0),1,0))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Pablo'!$B$8:$B$172,B15)=0),1,0))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Pablo'!$B$8:$B$172,B16)=0),1,0))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Pablo'!$B$8:$B$172,B17)=0),1,0))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Pablo'!$B$8:$B$172,B18)=0),1,0))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Pablo'!$B$8:$B$172,B19)=0),1,0))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Pablo'!$B$8:$B$172,B20)=0),1,0))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Pablo'!$B$8:$B$172,B21)=0),1,0))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Pablo'!$B$8:$B$172,B22)=0),1,0))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Pablo'!$B$8:$B$172,B23)=0),1,0))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Pablo'!$B$8:$B$172,B24)=0),1,0))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Pablo'!$B$8:$B$172,B25)=0),1,0))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Pablo'!$B$8:$B$172,B26)=0),1,0))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Pablo'!$B$8:$B$172,B27)=0),1,0))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Pablo'!$B$8:$B$172,B28)=0),1,0))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Pablo'!$B$8:$B$172,B29)=0),1,0))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Pablo'!$B$8:$B$172,B30)=0),1,0))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Pablo'!$B$8:$B$172,B31)=0),1,0))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Pablo'!$B$8:$B$172,B32)=0),1,0))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Pablo'!$B$8:$B$172,B33)=0),1,0))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Pablo'!$B$8:$B$172,B34)=0),1,0))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Pablo'!$B$8:$B$172,B35)=0),1,0))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Pablo'!$B$8:$B$172,B36)=0),1,0))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Pablo'!$B$8:$B$172,B37)=0),1,0))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Pablo'!$B$8:$B$172,B38)=0),1,0))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Pablo'!$B$8:$B$172,B39)=0),1,0))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Pablo'!$B$8:$B$172,B40)=0),1,0))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Pablo'!$B$8:$B$172,B41)=0),1,0))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Pablo'!$B$8:$B$172,B42)=0),1,0))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Pablo'!$B$8:$B$172,B43)=0),1,0))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Pablo'!$B$8:$B$172,B44)=0),1,0))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Pablo'!$B$8:$B$172,B45)=0),1,0))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Pablo'!$B$8:$B$172,B46)=0),1,0))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Pablo'!$B$8:$B$172,B47)=0),1,0))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Pablo'!$B$8:$B$172,B48)=0),1,0))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Pablo'!$B$8:$B$172,B49)=0),1,0))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Pablo'!$B$8:$B$172,B50)=0),1,0))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Pablo'!$B$8:$B$172,B51)=0),1,0))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Pablo'!$B$8:$B$172,B52)=0),1,0))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Pablo'!$B$8:$B$172,B53)=0),1,0))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Pablo'!$B$8:$B$172,B54)=0),1,0))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Pablo'!$B$8:$B$172,B55)=0),1,0))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Pablo'!$B$8:$B$172,B56)=0),1,0))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Pablo'!$B$8:$B$172,B57)=0),1,0))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Pablo'!$B$8:$B$172,B58)=0),1,0))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Pablo'!$B$8:$B$172,B59)=0),1,0))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Pablo'!$B$8:$B$172,B60)=0),1,0))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Pablo'!$B$8:$B$172,B61)=0),1,0))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Pablo'!$B$8:$B$172,B62)=0),1,0))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Pablo'!$B$8:$B$172,B63)=0),1,0))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Pablo'!$B$8:$B$172,B64)=0),1,0))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Pablo'!$B$8:$B$172,B65)=0),1,0))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Pablo'!$B$8:$B$172,B66)=0),1,0))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Pablo'!$B$8:$B$172,B67)=0),1,0))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Pablo'!$B$8:$B$172,B68)=0),1,0))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Pablo'!$B$8:$B$172,B69)=0),1,0))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Pablo'!$B$8:$B$172,B70)=0),1,0))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Pablo'!$B$8:$B$172,B71)=0),1,0))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Pablo'!$B$8:$B$172,B72)=0),1,0))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Pablo'!$B$8:$B$172,B73)=0),1,0))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Pablo'!$B$8:$B$172,B74)=0),1,0))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Pablo'!$B$8:$B$172,B75)=0),1,0))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Pablo'!$B$8:$B$172,B76)=0),1,0))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Pablo'!$B$8:$B$172,B77)=0),1,0))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Pablo'!$B$8:$B$172,B78)=0),1,0))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Pablo'!$B$8:$B$172,B79)=0),1,0))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Pablo'!$B$8:$B$172,B80)=0),1,0))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Pablo'!$B$8:$B$172,B81)=0),1,0))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Pablo'!$B$8:$B$172,B82)=0),1,0))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Pablo'!$B$8:$B$172,B83)=0),1,0))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Pablo'!$B$8:$B$172,B84)=0),1,0))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Pablo'!$B$8:$B$172,B85)=0),1,0))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Pablo'!$B$8:$B$172,B86)=0),1,0))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Pablo'!$B$8:$B$172,B87)=0),1,0))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Pablo'!$B$8:$B$172,B88)=0),1,0))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Pablo'!$B$8:$B$172,B89)=0),1,0))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Pablo'!$B$8:$B$172,B90)=0),1,0))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Pablo'!$B$8:$B$172,B91)=0),1,0))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Pablo'!$B$8:$B$172,B92)=0),1,0))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Pablo'!$B$8:$B$172,B93)=0),1,0))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Pablo'!$B$8:$B$172,B94)=0),1,0))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Pablo'!$B$8:$B$172,B95)=0),1,0))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Pablo'!$B$8:$B$172,B96)=0),1,0))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Pablo'!$B$8:$B$172,B97)=0),1,0))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Pablo'!$B$8:$B$172,B98)=0),1,0))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Pablo'!$B$8:$B$172,B99)=0),1,0))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Pablo'!$B$8:$B$172,B100)=0),1,0))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Pablo'!$B$8:$B$172,B101)=0),1,0))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Pablo'!$B$8:$B$172,B102)=0),1,0))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Pablo'!$B$8:$B$172,B103)=0),1,0))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Pablo'!$B$8:$B$172,B104)=0),1,0))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Pablo'!$B$8:$B$172,B105)=0),1,0))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Pablo'!$B$8:$B$172,B106)=0),1,0))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Pablo'!$B$8:$B$172,B107)=0),1,0))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Pablo'!$B$8:$B$172,B108)=0),1,0))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Pablo'!$B$8:$B$172,B109)=0),1,0))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Pablo'!$B$8:$B$172,B110)=0),1,0))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Pablo'!$B$8:$B$172,B111)=0),1,0))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Pablo'!$B$8:$B$172,B112)=0),1,0))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Pablo'!$B$8:$B$172,B113)=0),1,0))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Pablo'!$B$8:$B$172,B114)=0),1,0))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Pablo'!$B$8:$B$172,B115)=0),1,0))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Pablo'!$B$8:$B$172,B116)=0),1,0))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Pablo'!$B$8:$B$172,B117)=0),1,0))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Pablo'!$B$8:$B$172,B118)=0),1,0))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Pablo'!$B$8:$B$172,B119)=0),1,0))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Pablo'!$B$8:$B$172,B120)=0),1,0))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Pablo'!$B$8:$B$172,B121)=0),1,0))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Pablo'!$B$8:$B$172,B122)=0),1,0))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Pablo'!$B$8:$B$172,B123)=0),1,0))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Pablo'!$B$8:$B$172,B124)=0),1,0))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Pablo'!$B$8:$B$172,B125)=0),1,0))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Pablo'!$B$8:$B$172,B126)=0),1,0))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Pablo'!$B$8:$B$172,B127)=0),1,0))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Pablo'!$B$8:$B$172,B128)=0),1,0))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Pablo'!$B$8:$B$172,B129)=0),1,0))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Pablo'!$B$8:$B$172,B130)=0),1,0))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Pablo'!$B$8:$B$172,B131)=0),1,0))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Pablo'!$B$8:$B$172,B132)=0),1,0))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Pablo'!$B$8:$B$172,B133)=0),1,0))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Pablo'!$B$8:$B$172,B134)=0),1,0))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Pablo'!$B$8:$B$172,B135)=0),1,0))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Pablo'!$B$8:$B$172,B136)=0),1,0))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Pablo'!$B$8:$B$172,B137)=0),1,0))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Pablo'!$B$8:$B$172,B138)=0),1,0))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Pablo'!$B$8:$B$172,B139)=0),1,0))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Pablo'!$B$8:$B$172,B140)=0),1,0))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Pablo'!$B$8:$B$172,B141)=0),1,0))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Pablo'!$B$8:$B$172,B142)=0),1,0))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Pablo'!$B$8:$B$172,B143)=0),1,0))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Pablo'!$B$8:$B$172,B144)=0),1,0))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Pablo'!$B$8:$B$172,B145)=0),1,0))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Pablo'!$B$8:$B$172,B146)=0),1,0))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Pablo'!$B$8:$B$172,B147)=0),1,0))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Pablo'!$B$8:$B$172,B148)=0),1,0))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Pablo'!$B$8:$B$172,B149)=0),1,0))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Pablo'!$B$8:$B$172,B150)=0),1,0))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Pablo'!$B$8:$B$172,B151)=0),1,0))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Pablo'!$B$8:$B$172,B152)=0),1,0))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Pablo'!$B$8:$B$172,B153)=0),1,0))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Pablo'!$B$8:$B$172,B154)=0),1,0))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Pablo'!$B$8:$B$172,B155)=0),1,0))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Pablo'!$B$8:$B$172,B156)=0),1,0))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Pablo'!$B$8:$B$172,B157)=0),1,0))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Pablo'!$B$8:$B$172,B158)=0),1,0))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Pablo'!$B$8:$B$172,B159)=0),1,0))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Pablo'!$B$8:$B$172,B160)=0),1,0))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Pablo'!$B$8:$B$172,B161)=0),1,0))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Pablo'!$B$8:$B$172,B162)=0),1,0))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Pablo'!$B$8:$B$172,B163)=0),1,0))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Pablo'!$B$8:$B$172,B164)=0),1,0))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Pablo'!$B$8:$B$172,B165)=0),1,0))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Pablo'!$B$8:$B$172,B166)=0),1,0))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Pablo'!$B$8:$B$172,B167)=0),1,0))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Pablo'!$B$8:$B$172,B168)=0),1,0))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Pablo'!$B$8:$B$172,B169)=0),1,0))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Pablo'!$B$8:$B$172,B170)=0),1,0))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Pablo'!$B$8:$B$172,B171)=0),1,0))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Pablo'!$B$8:$B$172,B172)=0),1,0))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Pablo'!$B$8:$B$172,B173)=0),1,0))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Pablo'!$B$8:$B$172,B174)=0),1,0))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Pablo'!$B$8:$B$172,B175)=0),1,0))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Pablo'!$B$8:$B$172,B176)=0),1,0))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Pablo'!$B$8:$B$172,B177)=0),1,0))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8.71"/>
    <col customWidth="1" min="2" max="5" width="8.0"/>
    <col customWidth="1" min="6" max="6" width="15.0"/>
    <col customWidth="1" min="7" max="8" width="8.0"/>
    <col customWidth="1" min="9" max="11" width="7.0"/>
    <col customWidth="1" min="12" max="12" width="8.0"/>
    <col customWidth="1" min="13" max="13" width="7.0"/>
    <col customWidth="1" min="14" max="14" width="8.0"/>
    <col customWidth="1" min="15" max="17" width="9.0"/>
    <col customWidth="1" min="18" max="18" width="6.71"/>
    <col customWidth="1" min="19" max="19" width="23.43"/>
    <col customWidth="1" min="20" max="20" width="5.0"/>
    <col customWidth="1" min="21" max="21" width="32.0"/>
    <col customWidth="1" min="22" max="26" width="8.43"/>
  </cols>
  <sheetData>
    <row r="1">
      <c r="A1" s="1" t="s">
        <v>603</v>
      </c>
      <c r="B1" s="1" t="s">
        <v>669</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SUMIFS(Q8:Q173,K8:K173,FALSE())</f>
        <v>8743.295</v>
      </c>
      <c r="B5" s="1">
        <f>SUMIFS(N8:N173,K8:K173,FALSE())</f>
        <v>5223</v>
      </c>
      <c r="C5" s="1">
        <f>IF(B5=0,0,60*A5/B5)</f>
        <v>100.4399196</v>
      </c>
      <c r="D5" s="1">
        <f>SUM(C8:C173)</f>
        <v>7656</v>
      </c>
      <c r="E5" s="1">
        <f>SUM(R8:R173)</f>
        <v>26</v>
      </c>
      <c r="F5" s="1">
        <f>SUM(T8:T173)</f>
        <v>24</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3" si="1">IF(A8="","",INT(A8))</f>
        <v>46266</v>
      </c>
      <c r="C8" s="281">
        <f>230+99</f>
        <v>329</v>
      </c>
      <c r="D8" s="281">
        <v>77.0</v>
      </c>
      <c r="E8" s="1">
        <f t="shared" ref="E8:E173" si="2">IF(OR(C8="",N(D8)=0),"",C8/D8)</f>
        <v>4.272727273</v>
      </c>
      <c r="F8" s="281" t="s">
        <v>811</v>
      </c>
      <c r="G8" s="282">
        <v>0.30972222222222223</v>
      </c>
      <c r="H8" s="282">
        <v>0.4201388888888889</v>
      </c>
      <c r="I8" s="281"/>
      <c r="J8" s="292">
        <f t="shared" ref="J8:J173" si="3">IF(OR(NOT(ISNUMBER(G8)),NOT(ISNUMBER(H8))),"",ROUND((H8-G8)*1440,0)-N(I8))</f>
        <v>159</v>
      </c>
      <c r="K8" s="1" t="b">
        <f t="shared" ref="K8:K173" si="4">IF(C8="","",OR(C8&lt;30,N(D8)&lt;10))</f>
        <v>0</v>
      </c>
      <c r="L8" s="1">
        <f t="shared" ref="L8:L173" si="5">IF(C8="","",IF(K8,1,IF(E8&lt;=1.94,1.65,IF(E8&lt;=2.44,1.25,IF(E8&lt;=2.8,1.16,IF(E8&lt;=3.09,1.05,IF(E8&lt;=3.5,0.95,IF(E8&lt;=3.95,0.82,IF(E8&lt;=5.05,0.65,IF(E8&lt;=8,0.6,IF(E8&lt;=15,0.45,0.3)))))))))))</f>
        <v>0.65</v>
      </c>
      <c r="M8" s="1">
        <f t="shared" ref="M8:M173" si="6">IF(OR(F8="Reach",F8="OP",F8="Swing"),$R$1,1)</f>
        <v>1</v>
      </c>
      <c r="N8" s="292">
        <f t="shared" ref="N8:N173" si="7">IF(OR(A8="",N(J8)&lt;=0),0,IF(K8,MAX(J8,15),J8))</f>
        <v>159</v>
      </c>
      <c r="O8" s="1">
        <f t="shared" ref="O8:O173" si="8">IF(C8="",0,C8*L8*$M$1*M8)</f>
        <v>235.235</v>
      </c>
      <c r="P8" s="292">
        <f t="shared" ref="P8:P173" si="9">$P$1/60*N8</f>
        <v>795</v>
      </c>
      <c r="Q8" s="1">
        <f t="shared" ref="Q8:Q173" si="10">MIN(O8,P8)</f>
        <v>235.235</v>
      </c>
      <c r="R8" s="281"/>
      <c r="S8" s="281"/>
      <c r="T8" s="1">
        <f t="shared" ref="T8:T173" si="11">IF(B8="",0,IF(COUNTIF($B$8:B8,B8)=1,1,0))</f>
        <v>1</v>
      </c>
    </row>
    <row r="9">
      <c r="A9" s="280">
        <v>46266.0</v>
      </c>
      <c r="B9" s="1">
        <f t="shared" si="1"/>
        <v>46266</v>
      </c>
      <c r="C9" s="281">
        <v>50.0</v>
      </c>
      <c r="D9" s="281">
        <v>27.0</v>
      </c>
      <c r="E9" s="1">
        <f t="shared" si="2"/>
        <v>1.851851852</v>
      </c>
      <c r="F9" s="281" t="s">
        <v>811</v>
      </c>
      <c r="G9" s="282">
        <v>0.5138888888888888</v>
      </c>
      <c r="H9" s="282">
        <v>0.5388888888888889</v>
      </c>
      <c r="I9" s="281"/>
      <c r="J9" s="292">
        <f t="shared" si="3"/>
        <v>36</v>
      </c>
      <c r="K9" s="1" t="b">
        <f t="shared" si="4"/>
        <v>0</v>
      </c>
      <c r="L9" s="1">
        <f t="shared" si="5"/>
        <v>1.65</v>
      </c>
      <c r="M9" s="1">
        <f t="shared" si="6"/>
        <v>1</v>
      </c>
      <c r="N9" s="292">
        <f t="shared" si="7"/>
        <v>36</v>
      </c>
      <c r="O9" s="1">
        <f t="shared" si="8"/>
        <v>90.75</v>
      </c>
      <c r="P9" s="292">
        <f t="shared" si="9"/>
        <v>180</v>
      </c>
      <c r="Q9" s="1">
        <f t="shared" si="10"/>
        <v>90.75</v>
      </c>
      <c r="R9" s="281"/>
      <c r="S9" s="281"/>
      <c r="T9" s="1">
        <f t="shared" si="11"/>
        <v>0</v>
      </c>
    </row>
    <row r="10">
      <c r="A10" s="280">
        <v>46267.0</v>
      </c>
      <c r="B10" s="1">
        <f t="shared" si="1"/>
        <v>46267</v>
      </c>
      <c r="C10" s="281">
        <f>2+1+1+1+1</f>
        <v>6</v>
      </c>
      <c r="D10" s="281">
        <v>5.0</v>
      </c>
      <c r="E10" s="1">
        <f t="shared" si="2"/>
        <v>1.2</v>
      </c>
      <c r="F10" s="281" t="s">
        <v>811</v>
      </c>
      <c r="G10" s="282">
        <v>0.30416666666666664</v>
      </c>
      <c r="H10" s="282">
        <v>0.31805555555555554</v>
      </c>
      <c r="I10" s="281"/>
      <c r="J10" s="292">
        <f t="shared" si="3"/>
        <v>20</v>
      </c>
      <c r="K10" s="1" t="b">
        <f t="shared" si="4"/>
        <v>1</v>
      </c>
      <c r="L10" s="1">
        <f t="shared" si="5"/>
        <v>1</v>
      </c>
      <c r="M10" s="1">
        <f t="shared" si="6"/>
        <v>1</v>
      </c>
      <c r="N10" s="292">
        <f t="shared" si="7"/>
        <v>20</v>
      </c>
      <c r="O10" s="1">
        <f t="shared" si="8"/>
        <v>6.6</v>
      </c>
      <c r="P10" s="292">
        <f t="shared" si="9"/>
        <v>100</v>
      </c>
      <c r="Q10" s="1">
        <f t="shared" si="10"/>
        <v>6.6</v>
      </c>
      <c r="R10" s="281"/>
      <c r="S10" s="281"/>
      <c r="T10" s="1">
        <f t="shared" si="11"/>
        <v>1</v>
      </c>
    </row>
    <row r="11">
      <c r="A11" s="280">
        <v>46267.0</v>
      </c>
      <c r="B11" s="1">
        <f t="shared" si="1"/>
        <v>46267</v>
      </c>
      <c r="C11" s="281">
        <f>3+2+5+4+2+2+3+2+2+4+4+1+4+5+2</f>
        <v>45</v>
      </c>
      <c r="D11" s="281">
        <v>20.0</v>
      </c>
      <c r="E11" s="1">
        <f t="shared" si="2"/>
        <v>2.25</v>
      </c>
      <c r="F11" s="281" t="s">
        <v>811</v>
      </c>
      <c r="G11" s="282">
        <v>0.5444444444444444</v>
      </c>
      <c r="H11" s="282">
        <v>0.5673611111111111</v>
      </c>
      <c r="I11" s="281"/>
      <c r="J11" s="292">
        <f t="shared" si="3"/>
        <v>33</v>
      </c>
      <c r="K11" s="1" t="b">
        <f t="shared" si="4"/>
        <v>0</v>
      </c>
      <c r="L11" s="1">
        <f t="shared" si="5"/>
        <v>1.25</v>
      </c>
      <c r="M11" s="1">
        <f t="shared" si="6"/>
        <v>1</v>
      </c>
      <c r="N11" s="292">
        <f t="shared" si="7"/>
        <v>33</v>
      </c>
      <c r="O11" s="1">
        <f t="shared" si="8"/>
        <v>61.875</v>
      </c>
      <c r="P11" s="292">
        <f t="shared" si="9"/>
        <v>165</v>
      </c>
      <c r="Q11" s="1">
        <f t="shared" si="10"/>
        <v>61.875</v>
      </c>
      <c r="R11" s="281"/>
      <c r="S11" s="281"/>
      <c r="T11" s="1">
        <f t="shared" si="11"/>
        <v>0</v>
      </c>
    </row>
    <row r="12">
      <c r="A12" s="280">
        <v>46268.0</v>
      </c>
      <c r="B12" s="1">
        <f t="shared" si="1"/>
        <v>46268</v>
      </c>
      <c r="C12" s="281">
        <v>68.0</v>
      </c>
      <c r="D12" s="281">
        <v>39.0</v>
      </c>
      <c r="E12" s="1">
        <f t="shared" si="2"/>
        <v>1.743589744</v>
      </c>
      <c r="F12" s="281" t="s">
        <v>811</v>
      </c>
      <c r="G12" s="282">
        <v>0.3104166666666667</v>
      </c>
      <c r="H12" s="282">
        <v>0.3701388888888889</v>
      </c>
      <c r="I12" s="281"/>
      <c r="J12" s="292">
        <f t="shared" si="3"/>
        <v>86</v>
      </c>
      <c r="K12" s="1" t="b">
        <f t="shared" si="4"/>
        <v>0</v>
      </c>
      <c r="L12" s="1">
        <f t="shared" si="5"/>
        <v>1.65</v>
      </c>
      <c r="M12" s="1">
        <f t="shared" si="6"/>
        <v>1</v>
      </c>
      <c r="N12" s="292">
        <f t="shared" si="7"/>
        <v>86</v>
      </c>
      <c r="O12" s="1">
        <f t="shared" si="8"/>
        <v>123.42</v>
      </c>
      <c r="P12" s="292">
        <f t="shared" si="9"/>
        <v>430</v>
      </c>
      <c r="Q12" s="1">
        <f t="shared" si="10"/>
        <v>123.42</v>
      </c>
      <c r="R12" s="281"/>
      <c r="S12" s="281"/>
      <c r="T12" s="1">
        <f t="shared" si="11"/>
        <v>1</v>
      </c>
    </row>
    <row r="13">
      <c r="A13" s="280">
        <v>46268.0</v>
      </c>
      <c r="B13" s="1">
        <f t="shared" si="1"/>
        <v>46268</v>
      </c>
      <c r="C13" s="281">
        <v>92.0</v>
      </c>
      <c r="D13" s="281">
        <v>40.0</v>
      </c>
      <c r="E13" s="1">
        <f t="shared" si="2"/>
        <v>2.3</v>
      </c>
      <c r="F13" s="281" t="s">
        <v>811</v>
      </c>
      <c r="G13" s="282">
        <v>0.5069444444444444</v>
      </c>
      <c r="H13" s="282">
        <v>0.5659722222222222</v>
      </c>
      <c r="I13" s="281"/>
      <c r="J13" s="292">
        <f t="shared" si="3"/>
        <v>85</v>
      </c>
      <c r="K13" s="1" t="b">
        <f t="shared" si="4"/>
        <v>0</v>
      </c>
      <c r="L13" s="1">
        <f t="shared" si="5"/>
        <v>1.25</v>
      </c>
      <c r="M13" s="1">
        <f t="shared" si="6"/>
        <v>1</v>
      </c>
      <c r="N13" s="292">
        <f t="shared" si="7"/>
        <v>85</v>
      </c>
      <c r="O13" s="1">
        <f t="shared" si="8"/>
        <v>126.5</v>
      </c>
      <c r="P13" s="292">
        <f t="shared" si="9"/>
        <v>425</v>
      </c>
      <c r="Q13" s="1">
        <f t="shared" si="10"/>
        <v>126.5</v>
      </c>
      <c r="R13" s="281"/>
      <c r="S13" s="281"/>
      <c r="T13" s="1">
        <f t="shared" si="11"/>
        <v>0</v>
      </c>
    </row>
    <row r="14">
      <c r="A14" s="280">
        <v>46268.0</v>
      </c>
      <c r="B14" s="1">
        <f t="shared" si="1"/>
        <v>46268</v>
      </c>
      <c r="C14" s="281">
        <f>5+1+3+1+2+1+1+1+1+4+1+2+2+1+1+1+3+1+1+1</f>
        <v>34</v>
      </c>
      <c r="D14" s="281">
        <v>20.0</v>
      </c>
      <c r="E14" s="1">
        <f t="shared" si="2"/>
        <v>1.7</v>
      </c>
      <c r="F14" s="281" t="s">
        <v>811</v>
      </c>
      <c r="G14" s="282">
        <v>0.5916666666666667</v>
      </c>
      <c r="H14" s="282">
        <v>0.6090277777777777</v>
      </c>
      <c r="I14" s="281"/>
      <c r="J14" s="292">
        <f t="shared" si="3"/>
        <v>25</v>
      </c>
      <c r="K14" s="1" t="b">
        <f t="shared" si="4"/>
        <v>0</v>
      </c>
      <c r="L14" s="1">
        <f t="shared" si="5"/>
        <v>1.65</v>
      </c>
      <c r="M14" s="1">
        <f t="shared" si="6"/>
        <v>1</v>
      </c>
      <c r="N14" s="292">
        <f t="shared" si="7"/>
        <v>25</v>
      </c>
      <c r="O14" s="1">
        <f t="shared" si="8"/>
        <v>61.71</v>
      </c>
      <c r="P14" s="292">
        <f t="shared" si="9"/>
        <v>125</v>
      </c>
      <c r="Q14" s="1">
        <f t="shared" si="10"/>
        <v>61.71</v>
      </c>
      <c r="R14" s="281"/>
      <c r="S14" s="281"/>
      <c r="T14" s="1">
        <f t="shared" si="11"/>
        <v>0</v>
      </c>
    </row>
    <row r="15">
      <c r="A15" s="280">
        <v>46269.0</v>
      </c>
      <c r="B15" s="1">
        <f t="shared" si="1"/>
        <v>46269</v>
      </c>
      <c r="C15" s="281">
        <v>82.0</v>
      </c>
      <c r="D15" s="281">
        <v>47.0</v>
      </c>
      <c r="E15" s="1">
        <f t="shared" si="2"/>
        <v>1.744680851</v>
      </c>
      <c r="F15" s="281" t="s">
        <v>811</v>
      </c>
      <c r="G15" s="282">
        <v>0.4305555555555556</v>
      </c>
      <c r="H15" s="282">
        <v>0.4791666666666667</v>
      </c>
      <c r="I15" s="281"/>
      <c r="J15" s="292">
        <f t="shared" si="3"/>
        <v>70</v>
      </c>
      <c r="K15" s="1" t="b">
        <f t="shared" si="4"/>
        <v>0</v>
      </c>
      <c r="L15" s="1">
        <f t="shared" si="5"/>
        <v>1.65</v>
      </c>
      <c r="M15" s="1">
        <f t="shared" si="6"/>
        <v>1</v>
      </c>
      <c r="N15" s="292">
        <f t="shared" si="7"/>
        <v>70</v>
      </c>
      <c r="O15" s="1">
        <f t="shared" si="8"/>
        <v>148.83</v>
      </c>
      <c r="P15" s="292">
        <f t="shared" si="9"/>
        <v>350</v>
      </c>
      <c r="Q15" s="1">
        <f t="shared" si="10"/>
        <v>148.83</v>
      </c>
      <c r="R15" s="281"/>
      <c r="S15" s="281"/>
      <c r="T15" s="1">
        <f t="shared" si="11"/>
        <v>1</v>
      </c>
      <c r="V15" s="1" t="s">
        <v>1218</v>
      </c>
      <c r="W15" s="1" t="s">
        <v>2961</v>
      </c>
    </row>
    <row r="16">
      <c r="A16" s="291">
        <v>46269.0</v>
      </c>
      <c r="B16" s="1">
        <f t="shared" si="1"/>
        <v>46269</v>
      </c>
      <c r="C16" s="281">
        <v>141.0</v>
      </c>
      <c r="D16" s="281">
        <v>39.0</v>
      </c>
      <c r="E16" s="1">
        <f t="shared" si="2"/>
        <v>3.615384615</v>
      </c>
      <c r="F16" s="281" t="s">
        <v>811</v>
      </c>
      <c r="G16" s="304">
        <v>0.32077546296296294</v>
      </c>
      <c r="H16" s="304">
        <v>0.6619675925925926</v>
      </c>
      <c r="I16" s="281">
        <v>60.0</v>
      </c>
      <c r="J16" s="300">
        <f t="shared" si="3"/>
        <v>431</v>
      </c>
      <c r="K16" s="1" t="b">
        <f t="shared" si="4"/>
        <v>0</v>
      </c>
      <c r="L16" s="1">
        <f t="shared" si="5"/>
        <v>0.82</v>
      </c>
      <c r="M16" s="1">
        <f t="shared" si="6"/>
        <v>1</v>
      </c>
      <c r="N16" s="300">
        <f t="shared" si="7"/>
        <v>431</v>
      </c>
      <c r="O16" s="1">
        <f t="shared" si="8"/>
        <v>127.182</v>
      </c>
      <c r="P16" s="300">
        <f t="shared" si="9"/>
        <v>2155</v>
      </c>
      <c r="Q16" s="1">
        <f t="shared" si="10"/>
        <v>127.182</v>
      </c>
      <c r="R16" s="281"/>
      <c r="S16" s="281"/>
      <c r="T16" s="1">
        <f t="shared" si="11"/>
        <v>0</v>
      </c>
      <c r="U16" s="309" t="s">
        <v>868</v>
      </c>
      <c r="V16" s="1" t="s">
        <v>1075</v>
      </c>
      <c r="W16" s="1" t="s">
        <v>2962</v>
      </c>
    </row>
    <row r="17">
      <c r="A17" s="291">
        <v>46271.0</v>
      </c>
      <c r="B17" s="1">
        <f t="shared" si="1"/>
        <v>46271</v>
      </c>
      <c r="C17" s="281">
        <v>412.0</v>
      </c>
      <c r="D17" s="281">
        <v>72.0</v>
      </c>
      <c r="E17" s="1">
        <f t="shared" si="2"/>
        <v>5.722222222</v>
      </c>
      <c r="F17" s="281" t="s">
        <v>811</v>
      </c>
      <c r="G17" s="299">
        <v>0.30552083333333335</v>
      </c>
      <c r="H17" s="299">
        <v>0.43137731481481484</v>
      </c>
      <c r="I17" s="281"/>
      <c r="J17" s="300">
        <f t="shared" si="3"/>
        <v>181</v>
      </c>
      <c r="K17" s="1" t="b">
        <f t="shared" si="4"/>
        <v>0</v>
      </c>
      <c r="L17" s="1">
        <f t="shared" si="5"/>
        <v>0.6</v>
      </c>
      <c r="M17" s="1">
        <f t="shared" si="6"/>
        <v>1</v>
      </c>
      <c r="N17" s="300">
        <f t="shared" si="7"/>
        <v>181</v>
      </c>
      <c r="O17" s="1">
        <f t="shared" si="8"/>
        <v>271.92</v>
      </c>
      <c r="P17" s="300">
        <f t="shared" si="9"/>
        <v>905</v>
      </c>
      <c r="Q17" s="1">
        <f t="shared" si="10"/>
        <v>271.92</v>
      </c>
      <c r="R17" s="281">
        <v>2.0</v>
      </c>
      <c r="S17" s="281" t="s">
        <v>2963</v>
      </c>
      <c r="T17" s="1">
        <f t="shared" si="11"/>
        <v>1</v>
      </c>
      <c r="V17" s="1" t="s">
        <v>821</v>
      </c>
      <c r="W17" s="1" t="s">
        <v>2964</v>
      </c>
    </row>
    <row r="18">
      <c r="A18" s="291">
        <v>46271.0</v>
      </c>
      <c r="B18" s="1">
        <f t="shared" si="1"/>
        <v>46271</v>
      </c>
      <c r="C18" s="281">
        <v>394.0</v>
      </c>
      <c r="D18" s="281">
        <v>80.0</v>
      </c>
      <c r="E18" s="1">
        <f t="shared" si="2"/>
        <v>4.925</v>
      </c>
      <c r="F18" s="281" t="s">
        <v>811</v>
      </c>
      <c r="G18" s="299">
        <v>0.5053935185185185</v>
      </c>
      <c r="H18" s="299">
        <v>0.6185532407407407</v>
      </c>
      <c r="I18" s="281"/>
      <c r="J18" s="300">
        <f t="shared" si="3"/>
        <v>163</v>
      </c>
      <c r="K18" s="1" t="b">
        <f t="shared" si="4"/>
        <v>0</v>
      </c>
      <c r="L18" s="1">
        <f t="shared" si="5"/>
        <v>0.65</v>
      </c>
      <c r="M18" s="1">
        <f t="shared" si="6"/>
        <v>1</v>
      </c>
      <c r="N18" s="300">
        <f t="shared" si="7"/>
        <v>163</v>
      </c>
      <c r="O18" s="1">
        <f t="shared" si="8"/>
        <v>281.71</v>
      </c>
      <c r="P18" s="300">
        <f t="shared" si="9"/>
        <v>815</v>
      </c>
      <c r="Q18" s="1">
        <f t="shared" si="10"/>
        <v>281.71</v>
      </c>
      <c r="R18" s="281"/>
      <c r="S18" s="281"/>
      <c r="T18" s="1">
        <f t="shared" si="11"/>
        <v>0</v>
      </c>
      <c r="V18" s="1" t="s">
        <v>823</v>
      </c>
      <c r="W18" s="1" t="s">
        <v>2965</v>
      </c>
    </row>
    <row r="19">
      <c r="A19" s="291">
        <v>46272.0</v>
      </c>
      <c r="B19" s="1">
        <f t="shared" si="1"/>
        <v>46272</v>
      </c>
      <c r="C19" s="281">
        <v>147.0</v>
      </c>
      <c r="D19" s="281">
        <v>39.0</v>
      </c>
      <c r="E19" s="1">
        <f t="shared" si="2"/>
        <v>3.769230769</v>
      </c>
      <c r="F19" s="281" t="s">
        <v>811</v>
      </c>
      <c r="G19" s="299">
        <v>0.31070601851851853</v>
      </c>
      <c r="H19" s="299">
        <v>0.37494212962962964</v>
      </c>
      <c r="I19" s="281"/>
      <c r="J19" s="300">
        <f t="shared" si="3"/>
        <v>93</v>
      </c>
      <c r="K19" s="1" t="b">
        <f t="shared" si="4"/>
        <v>0</v>
      </c>
      <c r="L19" s="1">
        <f t="shared" si="5"/>
        <v>0.82</v>
      </c>
      <c r="M19" s="1">
        <f t="shared" si="6"/>
        <v>1</v>
      </c>
      <c r="N19" s="300">
        <f t="shared" si="7"/>
        <v>93</v>
      </c>
      <c r="O19" s="1">
        <f t="shared" si="8"/>
        <v>132.594</v>
      </c>
      <c r="P19" s="300">
        <f t="shared" si="9"/>
        <v>465</v>
      </c>
      <c r="Q19" s="1">
        <f t="shared" si="10"/>
        <v>132.594</v>
      </c>
      <c r="R19" s="281">
        <v>1.0</v>
      </c>
      <c r="S19" s="281" t="s">
        <v>2968</v>
      </c>
      <c r="T19" s="1">
        <f t="shared" si="11"/>
        <v>1</v>
      </c>
      <c r="V19" s="1" t="s">
        <v>1480</v>
      </c>
      <c r="W19" s="1" t="s">
        <v>2969</v>
      </c>
    </row>
    <row r="20">
      <c r="A20" s="291">
        <v>46272.0</v>
      </c>
      <c r="B20" s="1">
        <f t="shared" si="1"/>
        <v>46272</v>
      </c>
      <c r="C20" s="281">
        <v>178.0</v>
      </c>
      <c r="D20" s="281">
        <v>102.0</v>
      </c>
      <c r="E20" s="1">
        <f t="shared" si="2"/>
        <v>1.745098039</v>
      </c>
      <c r="F20" s="281" t="s">
        <v>811</v>
      </c>
      <c r="G20" s="299">
        <v>0.3750115740740741</v>
      </c>
      <c r="H20" s="299">
        <v>0.5406481481481481</v>
      </c>
      <c r="I20" s="281">
        <v>60.0</v>
      </c>
      <c r="J20" s="300">
        <f t="shared" si="3"/>
        <v>179</v>
      </c>
      <c r="K20" s="1" t="b">
        <f t="shared" si="4"/>
        <v>0</v>
      </c>
      <c r="L20" s="1">
        <f t="shared" si="5"/>
        <v>1.65</v>
      </c>
      <c r="M20" s="1">
        <f t="shared" si="6"/>
        <v>1</v>
      </c>
      <c r="N20" s="300">
        <f t="shared" si="7"/>
        <v>179</v>
      </c>
      <c r="O20" s="1">
        <f t="shared" si="8"/>
        <v>323.07</v>
      </c>
      <c r="P20" s="300">
        <f t="shared" si="9"/>
        <v>895</v>
      </c>
      <c r="Q20" s="1">
        <f t="shared" si="10"/>
        <v>323.07</v>
      </c>
      <c r="R20" s="281"/>
      <c r="S20" s="281"/>
      <c r="T20" s="1">
        <f t="shared" si="11"/>
        <v>0</v>
      </c>
      <c r="U20" s="309" t="s">
        <v>868</v>
      </c>
      <c r="V20" s="1" t="s">
        <v>955</v>
      </c>
      <c r="W20" s="1" t="s">
        <v>2971</v>
      </c>
    </row>
    <row r="21" ht="15.75" customHeight="1">
      <c r="A21" s="291">
        <v>46273.0</v>
      </c>
      <c r="B21" s="1">
        <f t="shared" si="1"/>
        <v>46273</v>
      </c>
      <c r="C21" s="281">
        <v>62.0</v>
      </c>
      <c r="D21" s="281">
        <v>16.0</v>
      </c>
      <c r="E21" s="1">
        <f t="shared" si="2"/>
        <v>3.875</v>
      </c>
      <c r="F21" s="281" t="s">
        <v>811</v>
      </c>
      <c r="G21" s="299">
        <v>0.3057523148148148</v>
      </c>
      <c r="H21" s="299">
        <v>0.32913194444444444</v>
      </c>
      <c r="I21" s="281"/>
      <c r="J21" s="300">
        <f t="shared" si="3"/>
        <v>34</v>
      </c>
      <c r="K21" s="1" t="b">
        <f t="shared" si="4"/>
        <v>0</v>
      </c>
      <c r="L21" s="1">
        <f t="shared" si="5"/>
        <v>0.82</v>
      </c>
      <c r="M21" s="1">
        <f t="shared" si="6"/>
        <v>1</v>
      </c>
      <c r="N21" s="300">
        <f t="shared" si="7"/>
        <v>34</v>
      </c>
      <c r="O21" s="1">
        <f t="shared" si="8"/>
        <v>55.924</v>
      </c>
      <c r="P21" s="300">
        <f t="shared" si="9"/>
        <v>170</v>
      </c>
      <c r="Q21" s="1">
        <f t="shared" si="10"/>
        <v>55.924</v>
      </c>
      <c r="R21" s="281"/>
      <c r="S21" s="281"/>
      <c r="T21" s="1">
        <f t="shared" si="11"/>
        <v>1</v>
      </c>
      <c r="V21" s="1" t="s">
        <v>1233</v>
      </c>
      <c r="W21" s="1" t="s">
        <v>2973</v>
      </c>
    </row>
    <row r="22" ht="15.75" customHeight="1">
      <c r="A22" s="291">
        <v>46273.0</v>
      </c>
      <c r="B22" s="1">
        <f t="shared" si="1"/>
        <v>46273</v>
      </c>
      <c r="C22" s="281">
        <v>190.0</v>
      </c>
      <c r="D22" s="281">
        <v>97.0</v>
      </c>
      <c r="E22" s="1">
        <f t="shared" si="2"/>
        <v>1.958762887</v>
      </c>
      <c r="F22" s="281" t="s">
        <v>811</v>
      </c>
      <c r="G22" s="299">
        <v>0.329212962962963</v>
      </c>
      <c r="H22" s="299">
        <v>0.4506712962962963</v>
      </c>
      <c r="I22" s="281"/>
      <c r="J22" s="300">
        <f t="shared" si="3"/>
        <v>175</v>
      </c>
      <c r="K22" s="1" t="b">
        <f t="shared" si="4"/>
        <v>0</v>
      </c>
      <c r="L22" s="1">
        <f t="shared" si="5"/>
        <v>1.25</v>
      </c>
      <c r="M22" s="1">
        <f t="shared" si="6"/>
        <v>1</v>
      </c>
      <c r="N22" s="300">
        <f t="shared" si="7"/>
        <v>175</v>
      </c>
      <c r="O22" s="1">
        <f t="shared" si="8"/>
        <v>261.25</v>
      </c>
      <c r="P22" s="300">
        <f t="shared" si="9"/>
        <v>875</v>
      </c>
      <c r="Q22" s="1">
        <f t="shared" si="10"/>
        <v>261.25</v>
      </c>
      <c r="R22" s="281"/>
      <c r="S22" s="281"/>
      <c r="T22" s="1">
        <f t="shared" si="11"/>
        <v>0</v>
      </c>
      <c r="V22" s="1" t="s">
        <v>825</v>
      </c>
      <c r="W22" s="1" t="s">
        <v>2975</v>
      </c>
    </row>
    <row r="23" ht="15.75" customHeight="1">
      <c r="A23" s="291">
        <v>46273.0</v>
      </c>
      <c r="B23" s="1">
        <f t="shared" si="1"/>
        <v>46273</v>
      </c>
      <c r="C23" s="281">
        <v>4.0</v>
      </c>
      <c r="D23" s="281">
        <v>4.0</v>
      </c>
      <c r="E23" s="1">
        <f t="shared" si="2"/>
        <v>1</v>
      </c>
      <c r="F23" s="281" t="s">
        <v>811</v>
      </c>
      <c r="G23" s="299">
        <v>0.5131828703703704</v>
      </c>
      <c r="H23" s="299">
        <v>0.5239351851851852</v>
      </c>
      <c r="I23" s="281"/>
      <c r="J23" s="300">
        <f t="shared" si="3"/>
        <v>15</v>
      </c>
      <c r="K23" s="1" t="b">
        <f t="shared" si="4"/>
        <v>1</v>
      </c>
      <c r="L23" s="1">
        <f t="shared" si="5"/>
        <v>1</v>
      </c>
      <c r="M23" s="1">
        <f t="shared" si="6"/>
        <v>1</v>
      </c>
      <c r="N23" s="300">
        <f t="shared" si="7"/>
        <v>15</v>
      </c>
      <c r="O23" s="1">
        <f t="shared" si="8"/>
        <v>4.4</v>
      </c>
      <c r="P23" s="300">
        <f t="shared" si="9"/>
        <v>75</v>
      </c>
      <c r="Q23" s="1">
        <f t="shared" si="10"/>
        <v>4.4</v>
      </c>
      <c r="R23" s="281"/>
      <c r="S23" s="281"/>
      <c r="T23" s="1">
        <f t="shared" si="11"/>
        <v>0</v>
      </c>
      <c r="V23" s="1" t="s">
        <v>2976</v>
      </c>
      <c r="W23" s="1" t="s">
        <v>2978</v>
      </c>
    </row>
    <row r="24" ht="15.75" customHeight="1">
      <c r="A24" s="291">
        <v>46273.0</v>
      </c>
      <c r="B24" s="1">
        <f t="shared" si="1"/>
        <v>46273</v>
      </c>
      <c r="C24" s="281">
        <v>1.0</v>
      </c>
      <c r="D24" s="281">
        <v>1.0</v>
      </c>
      <c r="E24" s="1">
        <f t="shared" si="2"/>
        <v>1</v>
      </c>
      <c r="F24" s="281" t="s">
        <v>811</v>
      </c>
      <c r="G24" s="299">
        <v>0.5240046296296297</v>
      </c>
      <c r="H24" s="299">
        <v>0.5240625</v>
      </c>
      <c r="I24" s="281"/>
      <c r="J24" s="300">
        <f t="shared" si="3"/>
        <v>0</v>
      </c>
      <c r="K24" s="1" t="b">
        <f t="shared" si="4"/>
        <v>1</v>
      </c>
      <c r="L24" s="1">
        <f t="shared" si="5"/>
        <v>1</v>
      </c>
      <c r="M24" s="1">
        <f t="shared" si="6"/>
        <v>1</v>
      </c>
      <c r="N24" s="1">
        <f t="shared" si="7"/>
        <v>0</v>
      </c>
      <c r="O24" s="1">
        <f t="shared" si="8"/>
        <v>1.1</v>
      </c>
      <c r="P24" s="1">
        <f t="shared" si="9"/>
        <v>0</v>
      </c>
      <c r="Q24" s="1">
        <f t="shared" si="10"/>
        <v>0</v>
      </c>
      <c r="R24" s="281"/>
      <c r="S24" s="281"/>
      <c r="T24" s="1">
        <f t="shared" si="11"/>
        <v>0</v>
      </c>
      <c r="V24" s="1" t="s">
        <v>2979</v>
      </c>
      <c r="W24" s="1" t="s">
        <v>2980</v>
      </c>
    </row>
    <row r="25" ht="15.75" customHeight="1">
      <c r="A25" s="291">
        <v>46273.0</v>
      </c>
      <c r="B25" s="1">
        <f t="shared" si="1"/>
        <v>46273</v>
      </c>
      <c r="C25" s="281">
        <v>58.0</v>
      </c>
      <c r="D25" s="281">
        <v>33.0</v>
      </c>
      <c r="E25" s="1">
        <f t="shared" si="2"/>
        <v>1.757575758</v>
      </c>
      <c r="F25" s="281" t="s">
        <v>811</v>
      </c>
      <c r="G25" s="299">
        <v>0.5913773148148148</v>
      </c>
      <c r="H25" s="299">
        <v>0.6215972222222222</v>
      </c>
      <c r="I25" s="281"/>
      <c r="J25" s="300">
        <f t="shared" si="3"/>
        <v>44</v>
      </c>
      <c r="K25" s="1" t="b">
        <f t="shared" si="4"/>
        <v>0</v>
      </c>
      <c r="L25" s="1">
        <f t="shared" si="5"/>
        <v>1.65</v>
      </c>
      <c r="M25" s="1">
        <f t="shared" si="6"/>
        <v>1</v>
      </c>
      <c r="N25" s="300">
        <f t="shared" si="7"/>
        <v>44</v>
      </c>
      <c r="O25" s="1">
        <f t="shared" si="8"/>
        <v>105.27</v>
      </c>
      <c r="P25" s="300">
        <f t="shared" si="9"/>
        <v>220</v>
      </c>
      <c r="Q25" s="1">
        <f t="shared" si="10"/>
        <v>105.27</v>
      </c>
      <c r="R25" s="281"/>
      <c r="S25" s="281"/>
      <c r="T25" s="1">
        <f t="shared" si="11"/>
        <v>0</v>
      </c>
      <c r="V25" s="1" t="s">
        <v>967</v>
      </c>
      <c r="W25" s="1" t="s">
        <v>2982</v>
      </c>
    </row>
    <row r="26" ht="15.75" customHeight="1">
      <c r="A26" s="291">
        <v>46274.0</v>
      </c>
      <c r="B26" s="1">
        <f t="shared" si="1"/>
        <v>46274</v>
      </c>
      <c r="C26" s="281">
        <v>128.0</v>
      </c>
      <c r="D26" s="281">
        <v>80.0</v>
      </c>
      <c r="E26" s="1">
        <f t="shared" si="2"/>
        <v>1.6</v>
      </c>
      <c r="F26" s="281" t="s">
        <v>811</v>
      </c>
      <c r="G26" s="299">
        <v>0.3091435185185185</v>
      </c>
      <c r="H26" s="299">
        <v>0.38788194444444446</v>
      </c>
      <c r="I26" s="281"/>
      <c r="J26" s="300">
        <f t="shared" si="3"/>
        <v>113</v>
      </c>
      <c r="K26" s="1" t="b">
        <f t="shared" si="4"/>
        <v>0</v>
      </c>
      <c r="L26" s="1">
        <f t="shared" si="5"/>
        <v>1.65</v>
      </c>
      <c r="M26" s="1">
        <f t="shared" si="6"/>
        <v>1</v>
      </c>
      <c r="N26" s="300">
        <f t="shared" si="7"/>
        <v>113</v>
      </c>
      <c r="O26" s="1">
        <f t="shared" si="8"/>
        <v>232.32</v>
      </c>
      <c r="P26" s="300">
        <f t="shared" si="9"/>
        <v>565</v>
      </c>
      <c r="Q26" s="1">
        <f t="shared" si="10"/>
        <v>232.32</v>
      </c>
      <c r="R26" s="281"/>
      <c r="S26" s="281"/>
      <c r="T26" s="1">
        <f t="shared" si="11"/>
        <v>1</v>
      </c>
      <c r="V26" s="1" t="s">
        <v>1103</v>
      </c>
      <c r="W26" s="1" t="s">
        <v>2984</v>
      </c>
    </row>
    <row r="27" ht="15.75" customHeight="1">
      <c r="A27" s="291">
        <v>46274.0</v>
      </c>
      <c r="B27" s="1">
        <f t="shared" si="1"/>
        <v>46274</v>
      </c>
      <c r="C27" s="281">
        <v>134.0</v>
      </c>
      <c r="D27" s="281">
        <v>40.0</v>
      </c>
      <c r="E27" s="1">
        <f t="shared" si="2"/>
        <v>3.35</v>
      </c>
      <c r="F27" s="281" t="s">
        <v>811</v>
      </c>
      <c r="G27" s="299">
        <v>0.38797453703703705</v>
      </c>
      <c r="H27" s="299">
        <v>0.44525462962962964</v>
      </c>
      <c r="I27" s="281"/>
      <c r="J27" s="300">
        <f t="shared" si="3"/>
        <v>82</v>
      </c>
      <c r="K27" s="1" t="b">
        <f t="shared" si="4"/>
        <v>0</v>
      </c>
      <c r="L27" s="1">
        <f t="shared" si="5"/>
        <v>0.95</v>
      </c>
      <c r="M27" s="1">
        <f t="shared" si="6"/>
        <v>1</v>
      </c>
      <c r="N27" s="300">
        <f t="shared" si="7"/>
        <v>82</v>
      </c>
      <c r="O27" s="1">
        <f t="shared" si="8"/>
        <v>140.03</v>
      </c>
      <c r="P27" s="300">
        <f t="shared" si="9"/>
        <v>410</v>
      </c>
      <c r="Q27" s="1">
        <f t="shared" si="10"/>
        <v>140.03</v>
      </c>
      <c r="R27" s="281"/>
      <c r="S27" s="281"/>
      <c r="T27" s="1">
        <f t="shared" si="11"/>
        <v>0</v>
      </c>
      <c r="V27" s="1" t="s">
        <v>969</v>
      </c>
      <c r="W27" s="1" t="s">
        <v>2987</v>
      </c>
    </row>
    <row r="28" ht="15.75" customHeight="1">
      <c r="A28" s="291">
        <v>46274.0</v>
      </c>
      <c r="B28" s="1">
        <f t="shared" si="1"/>
        <v>46274</v>
      </c>
      <c r="C28" s="281">
        <v>46.0</v>
      </c>
      <c r="D28" s="281">
        <v>29.0</v>
      </c>
      <c r="E28" s="1">
        <f t="shared" si="2"/>
        <v>1.586206897</v>
      </c>
      <c r="F28" s="281" t="s">
        <v>811</v>
      </c>
      <c r="G28" s="299">
        <v>0.5900115740740741</v>
      </c>
      <c r="H28" s="299">
        <v>0.6192361111111111</v>
      </c>
      <c r="I28" s="281"/>
      <c r="J28" s="300">
        <f t="shared" si="3"/>
        <v>42</v>
      </c>
      <c r="K28" s="1" t="b">
        <f t="shared" si="4"/>
        <v>0</v>
      </c>
      <c r="L28" s="1">
        <f t="shared" si="5"/>
        <v>1.65</v>
      </c>
      <c r="M28" s="1">
        <f t="shared" si="6"/>
        <v>1</v>
      </c>
      <c r="N28" s="300">
        <f t="shared" si="7"/>
        <v>42</v>
      </c>
      <c r="O28" s="1">
        <f t="shared" si="8"/>
        <v>83.49</v>
      </c>
      <c r="P28" s="300">
        <f t="shared" si="9"/>
        <v>210</v>
      </c>
      <c r="Q28" s="1">
        <f t="shared" si="10"/>
        <v>83.49</v>
      </c>
      <c r="R28" s="281"/>
      <c r="S28" s="281"/>
      <c r="T28" s="1">
        <f t="shared" si="11"/>
        <v>0</v>
      </c>
      <c r="V28" s="1" t="s">
        <v>1248</v>
      </c>
      <c r="W28" s="1" t="s">
        <v>2990</v>
      </c>
    </row>
    <row r="29" ht="15.75" customHeight="1">
      <c r="A29" s="291">
        <v>46275.0</v>
      </c>
      <c r="B29" s="1">
        <f t="shared" si="1"/>
        <v>46275</v>
      </c>
      <c r="C29" s="281">
        <v>118.0</v>
      </c>
      <c r="D29" s="281">
        <v>35.0</v>
      </c>
      <c r="E29" s="1">
        <f t="shared" si="2"/>
        <v>3.371428571</v>
      </c>
      <c r="F29" s="281" t="s">
        <v>811</v>
      </c>
      <c r="G29" s="299">
        <v>0.3092013888888889</v>
      </c>
      <c r="H29" s="299">
        <v>0.36420138888888887</v>
      </c>
      <c r="I29" s="281"/>
      <c r="J29" s="300">
        <f t="shared" si="3"/>
        <v>79</v>
      </c>
      <c r="K29" s="1" t="b">
        <f t="shared" si="4"/>
        <v>0</v>
      </c>
      <c r="L29" s="1">
        <f t="shared" si="5"/>
        <v>0.95</v>
      </c>
      <c r="M29" s="1">
        <f t="shared" si="6"/>
        <v>1</v>
      </c>
      <c r="N29" s="300">
        <f t="shared" si="7"/>
        <v>79</v>
      </c>
      <c r="O29" s="1">
        <f t="shared" si="8"/>
        <v>123.31</v>
      </c>
      <c r="P29" s="300">
        <f t="shared" si="9"/>
        <v>395</v>
      </c>
      <c r="Q29" s="1">
        <f t="shared" si="10"/>
        <v>123.31</v>
      </c>
      <c r="R29" s="281">
        <v>1.0</v>
      </c>
      <c r="S29" s="281" t="s">
        <v>2992</v>
      </c>
      <c r="T29" s="1">
        <f t="shared" si="11"/>
        <v>1</v>
      </c>
      <c r="V29" s="1" t="s">
        <v>830</v>
      </c>
      <c r="W29" s="1" t="s">
        <v>2993</v>
      </c>
    </row>
    <row r="30" ht="15.75" customHeight="1">
      <c r="A30" s="291">
        <v>46275.0</v>
      </c>
      <c r="B30" s="1">
        <f t="shared" si="1"/>
        <v>46275</v>
      </c>
      <c r="C30" s="281">
        <v>161.0</v>
      </c>
      <c r="D30" s="281">
        <v>75.0</v>
      </c>
      <c r="E30" s="1">
        <f t="shared" si="2"/>
        <v>2.146666667</v>
      </c>
      <c r="F30" s="281" t="s">
        <v>811</v>
      </c>
      <c r="G30" s="299">
        <v>0.3642708333333333</v>
      </c>
      <c r="H30" s="299">
        <v>0.44972222222222225</v>
      </c>
      <c r="I30" s="281"/>
      <c r="J30" s="300">
        <f t="shared" si="3"/>
        <v>123</v>
      </c>
      <c r="K30" s="1" t="b">
        <f t="shared" si="4"/>
        <v>0</v>
      </c>
      <c r="L30" s="1">
        <f t="shared" si="5"/>
        <v>1.25</v>
      </c>
      <c r="M30" s="1">
        <f t="shared" si="6"/>
        <v>1</v>
      </c>
      <c r="N30" s="300">
        <f t="shared" si="7"/>
        <v>123</v>
      </c>
      <c r="O30" s="1">
        <f t="shared" si="8"/>
        <v>221.375</v>
      </c>
      <c r="P30" s="300">
        <f t="shared" si="9"/>
        <v>615</v>
      </c>
      <c r="Q30" s="1">
        <f t="shared" si="10"/>
        <v>221.375</v>
      </c>
      <c r="R30" s="281"/>
      <c r="S30" s="281"/>
      <c r="T30" s="1">
        <f t="shared" si="11"/>
        <v>0</v>
      </c>
      <c r="V30" s="1" t="s">
        <v>832</v>
      </c>
      <c r="W30" s="1" t="s">
        <v>2996</v>
      </c>
    </row>
    <row r="31" ht="15.75" customHeight="1">
      <c r="A31" s="291">
        <v>46275.0</v>
      </c>
      <c r="B31" s="1">
        <f t="shared" si="1"/>
        <v>46275</v>
      </c>
      <c r="C31" s="281">
        <v>37.0</v>
      </c>
      <c r="D31" s="281">
        <v>23.0</v>
      </c>
      <c r="E31" s="1">
        <f t="shared" si="2"/>
        <v>1.608695652</v>
      </c>
      <c r="F31" s="281" t="s">
        <v>811</v>
      </c>
      <c r="G31" s="299">
        <v>0.5078472222222222</v>
      </c>
      <c r="H31" s="299">
        <v>0.5299768518518518</v>
      </c>
      <c r="I31" s="281"/>
      <c r="J31" s="300">
        <f t="shared" si="3"/>
        <v>32</v>
      </c>
      <c r="K31" s="1" t="b">
        <f t="shared" si="4"/>
        <v>0</v>
      </c>
      <c r="L31" s="1">
        <f t="shared" si="5"/>
        <v>1.65</v>
      </c>
      <c r="M31" s="1">
        <f t="shared" si="6"/>
        <v>1</v>
      </c>
      <c r="N31" s="300">
        <f t="shared" si="7"/>
        <v>32</v>
      </c>
      <c r="O31" s="1">
        <f t="shared" si="8"/>
        <v>67.155</v>
      </c>
      <c r="P31" s="300">
        <f t="shared" si="9"/>
        <v>160</v>
      </c>
      <c r="Q31" s="1">
        <f t="shared" si="10"/>
        <v>67.155</v>
      </c>
      <c r="R31" s="281"/>
      <c r="S31" s="281"/>
      <c r="T31" s="1">
        <f t="shared" si="11"/>
        <v>0</v>
      </c>
      <c r="V31" s="1" t="s">
        <v>978</v>
      </c>
      <c r="W31" s="1" t="s">
        <v>2998</v>
      </c>
    </row>
    <row r="32" ht="15.75" customHeight="1">
      <c r="A32" s="291">
        <v>46276.0</v>
      </c>
      <c r="B32" s="1">
        <f t="shared" si="1"/>
        <v>46276</v>
      </c>
      <c r="C32" s="281">
        <v>235.0</v>
      </c>
      <c r="D32" s="281">
        <v>118.0</v>
      </c>
      <c r="E32" s="1">
        <f t="shared" si="2"/>
        <v>1.991525424</v>
      </c>
      <c r="F32" s="281" t="s">
        <v>811</v>
      </c>
      <c r="G32" s="299">
        <v>0.30265046296296294</v>
      </c>
      <c r="H32" s="299">
        <v>0.43921296296296297</v>
      </c>
      <c r="I32" s="281"/>
      <c r="J32" s="300">
        <f t="shared" si="3"/>
        <v>197</v>
      </c>
      <c r="K32" s="1" t="b">
        <f t="shared" si="4"/>
        <v>0</v>
      </c>
      <c r="L32" s="1">
        <f t="shared" si="5"/>
        <v>1.25</v>
      </c>
      <c r="M32" s="1">
        <f t="shared" si="6"/>
        <v>1</v>
      </c>
      <c r="N32" s="300">
        <f t="shared" si="7"/>
        <v>197</v>
      </c>
      <c r="O32" s="1">
        <f t="shared" si="8"/>
        <v>323.125</v>
      </c>
      <c r="P32" s="300">
        <f t="shared" si="9"/>
        <v>985</v>
      </c>
      <c r="Q32" s="1">
        <f t="shared" si="10"/>
        <v>323.125</v>
      </c>
      <c r="R32" s="281"/>
      <c r="S32" s="281"/>
      <c r="T32" s="1">
        <f t="shared" si="11"/>
        <v>1</v>
      </c>
      <c r="V32" s="1" t="s">
        <v>839</v>
      </c>
      <c r="W32" s="1" t="s">
        <v>3002</v>
      </c>
    </row>
    <row r="33" ht="15.75" customHeight="1">
      <c r="A33" s="291">
        <v>46276.0</v>
      </c>
      <c r="B33" s="1">
        <f t="shared" si="1"/>
        <v>46276</v>
      </c>
      <c r="C33" s="281">
        <v>34.0</v>
      </c>
      <c r="D33" s="281">
        <v>26.0</v>
      </c>
      <c r="E33" s="1">
        <f t="shared" si="2"/>
        <v>1.307692308</v>
      </c>
      <c r="F33" s="281" t="s">
        <v>811</v>
      </c>
      <c r="G33" s="299">
        <v>0.507650462962963</v>
      </c>
      <c r="H33" s="299">
        <v>0.5350694444444445</v>
      </c>
      <c r="I33" s="281"/>
      <c r="J33" s="300">
        <f t="shared" si="3"/>
        <v>39</v>
      </c>
      <c r="K33" s="1" t="b">
        <f t="shared" si="4"/>
        <v>0</v>
      </c>
      <c r="L33" s="1">
        <f t="shared" si="5"/>
        <v>1.65</v>
      </c>
      <c r="M33" s="1">
        <f t="shared" si="6"/>
        <v>1</v>
      </c>
      <c r="N33" s="300">
        <f t="shared" si="7"/>
        <v>39</v>
      </c>
      <c r="O33" s="1">
        <f t="shared" si="8"/>
        <v>61.71</v>
      </c>
      <c r="P33" s="300">
        <f t="shared" si="9"/>
        <v>195</v>
      </c>
      <c r="Q33" s="1">
        <f t="shared" si="10"/>
        <v>61.71</v>
      </c>
      <c r="R33" s="281"/>
      <c r="S33" s="281"/>
      <c r="T33" s="1">
        <f t="shared" si="11"/>
        <v>0</v>
      </c>
      <c r="V33" s="1" t="s">
        <v>843</v>
      </c>
      <c r="W33" s="1" t="s">
        <v>3004</v>
      </c>
    </row>
    <row r="34" ht="15.75" customHeight="1">
      <c r="A34" s="291">
        <v>46276.0</v>
      </c>
      <c r="B34" s="1">
        <f t="shared" si="1"/>
        <v>46276</v>
      </c>
      <c r="C34" s="281">
        <v>46.0</v>
      </c>
      <c r="D34" s="281">
        <v>25.0</v>
      </c>
      <c r="E34" s="1">
        <f t="shared" si="2"/>
        <v>1.84</v>
      </c>
      <c r="F34" s="281" t="s">
        <v>811</v>
      </c>
      <c r="G34" s="299">
        <v>0.5896296296296296</v>
      </c>
      <c r="H34" s="299">
        <v>0.6237962962962963</v>
      </c>
      <c r="I34" s="281"/>
      <c r="J34" s="300">
        <f t="shared" si="3"/>
        <v>49</v>
      </c>
      <c r="K34" s="1" t="b">
        <f t="shared" si="4"/>
        <v>0</v>
      </c>
      <c r="L34" s="1">
        <f t="shared" si="5"/>
        <v>1.65</v>
      </c>
      <c r="M34" s="1">
        <f t="shared" si="6"/>
        <v>1</v>
      </c>
      <c r="N34" s="300">
        <f t="shared" si="7"/>
        <v>49</v>
      </c>
      <c r="O34" s="1">
        <f t="shared" si="8"/>
        <v>83.49</v>
      </c>
      <c r="P34" s="300">
        <f t="shared" si="9"/>
        <v>245</v>
      </c>
      <c r="Q34" s="1">
        <f t="shared" si="10"/>
        <v>83.49</v>
      </c>
      <c r="R34" s="281"/>
      <c r="S34" s="281"/>
      <c r="T34" s="1">
        <f t="shared" si="11"/>
        <v>0</v>
      </c>
      <c r="V34" s="1" t="s">
        <v>1500</v>
      </c>
      <c r="W34" s="1" t="s">
        <v>3005</v>
      </c>
    </row>
    <row r="35" ht="15.75" customHeight="1">
      <c r="A35" s="291">
        <v>46278.0</v>
      </c>
      <c r="B35" s="1">
        <f t="shared" si="1"/>
        <v>46278</v>
      </c>
      <c r="C35" s="281">
        <v>93.0</v>
      </c>
      <c r="D35" s="281">
        <v>35.0</v>
      </c>
      <c r="E35" s="1">
        <f t="shared" si="2"/>
        <v>2.657142857</v>
      </c>
      <c r="F35" s="281" t="s">
        <v>811</v>
      </c>
      <c r="G35" s="299">
        <v>0.3033912037037037</v>
      </c>
      <c r="H35" s="299">
        <v>0.35572916666666665</v>
      </c>
      <c r="I35" s="281"/>
      <c r="J35" s="300">
        <f t="shared" si="3"/>
        <v>75</v>
      </c>
      <c r="K35" s="1" t="b">
        <f t="shared" si="4"/>
        <v>0</v>
      </c>
      <c r="L35" s="1">
        <f t="shared" si="5"/>
        <v>1.16</v>
      </c>
      <c r="M35" s="1">
        <f t="shared" si="6"/>
        <v>1</v>
      </c>
      <c r="N35" s="300">
        <f t="shared" si="7"/>
        <v>75</v>
      </c>
      <c r="O35" s="1">
        <f t="shared" si="8"/>
        <v>118.668</v>
      </c>
      <c r="P35" s="300">
        <f t="shared" si="9"/>
        <v>375</v>
      </c>
      <c r="Q35" s="1">
        <f t="shared" si="10"/>
        <v>118.668</v>
      </c>
      <c r="R35" s="281">
        <v>2.0</v>
      </c>
      <c r="S35" s="281" t="s">
        <v>3007</v>
      </c>
      <c r="T35" s="1">
        <f t="shared" si="11"/>
        <v>1</v>
      </c>
      <c r="V35" s="1" t="s">
        <v>1553</v>
      </c>
      <c r="W35" s="1" t="s">
        <v>3009</v>
      </c>
    </row>
    <row r="36" ht="15.75" customHeight="1">
      <c r="A36" s="291">
        <v>46278.0</v>
      </c>
      <c r="B36" s="1">
        <f t="shared" si="1"/>
        <v>46278</v>
      </c>
      <c r="C36" s="281">
        <v>261.0</v>
      </c>
      <c r="D36" s="281">
        <v>76.0</v>
      </c>
      <c r="E36" s="1">
        <f t="shared" si="2"/>
        <v>3.434210526</v>
      </c>
      <c r="F36" s="281" t="s">
        <v>811</v>
      </c>
      <c r="G36" s="299">
        <v>0.3560763888888889</v>
      </c>
      <c r="H36" s="299">
        <v>0.46038194444444447</v>
      </c>
      <c r="I36" s="281"/>
      <c r="J36" s="300">
        <f t="shared" si="3"/>
        <v>150</v>
      </c>
      <c r="K36" s="1" t="b">
        <f t="shared" si="4"/>
        <v>0</v>
      </c>
      <c r="L36" s="1">
        <f t="shared" si="5"/>
        <v>0.95</v>
      </c>
      <c r="M36" s="1">
        <f t="shared" si="6"/>
        <v>1</v>
      </c>
      <c r="N36" s="300">
        <f t="shared" si="7"/>
        <v>150</v>
      </c>
      <c r="O36" s="1">
        <f t="shared" si="8"/>
        <v>272.745</v>
      </c>
      <c r="P36" s="300">
        <f t="shared" si="9"/>
        <v>750</v>
      </c>
      <c r="Q36" s="1">
        <f t="shared" si="10"/>
        <v>272.745</v>
      </c>
      <c r="R36" s="281">
        <v>4.0</v>
      </c>
      <c r="S36" s="281" t="s">
        <v>3010</v>
      </c>
      <c r="T36" s="1">
        <f t="shared" si="11"/>
        <v>0</v>
      </c>
      <c r="V36" s="1" t="s">
        <v>845</v>
      </c>
      <c r="W36" s="1" t="s">
        <v>3012</v>
      </c>
    </row>
    <row r="37" ht="15.75" customHeight="1">
      <c r="A37" s="291">
        <v>46278.0</v>
      </c>
      <c r="B37" s="1">
        <f t="shared" si="1"/>
        <v>46278</v>
      </c>
      <c r="C37" s="281">
        <v>50.0</v>
      </c>
      <c r="D37" s="281">
        <v>27.0</v>
      </c>
      <c r="E37" s="1">
        <f t="shared" si="2"/>
        <v>1.851851852</v>
      </c>
      <c r="F37" s="281" t="s">
        <v>811</v>
      </c>
      <c r="G37" s="299">
        <v>0.5055671296296296</v>
      </c>
      <c r="H37" s="299">
        <v>0.5302083333333333</v>
      </c>
      <c r="I37" s="281"/>
      <c r="J37" s="300">
        <f t="shared" si="3"/>
        <v>35</v>
      </c>
      <c r="K37" s="1" t="b">
        <f t="shared" si="4"/>
        <v>0</v>
      </c>
      <c r="L37" s="1">
        <f t="shared" si="5"/>
        <v>1.65</v>
      </c>
      <c r="M37" s="1">
        <f t="shared" si="6"/>
        <v>1</v>
      </c>
      <c r="N37" s="300">
        <f t="shared" si="7"/>
        <v>35</v>
      </c>
      <c r="O37" s="1">
        <f t="shared" si="8"/>
        <v>90.75</v>
      </c>
      <c r="P37" s="300">
        <f t="shared" si="9"/>
        <v>175</v>
      </c>
      <c r="Q37" s="1">
        <f t="shared" si="10"/>
        <v>90.75</v>
      </c>
      <c r="R37" s="281"/>
      <c r="S37" s="281"/>
      <c r="T37" s="1">
        <f t="shared" si="11"/>
        <v>0</v>
      </c>
      <c r="V37" s="1" t="s">
        <v>849</v>
      </c>
      <c r="W37" s="1" t="s">
        <v>3014</v>
      </c>
    </row>
    <row r="38" ht="15.75" customHeight="1">
      <c r="A38" s="291">
        <v>46279.0</v>
      </c>
      <c r="B38" s="1">
        <f t="shared" si="1"/>
        <v>46279</v>
      </c>
      <c r="C38" s="281">
        <v>60.0</v>
      </c>
      <c r="D38" s="281">
        <v>26.0</v>
      </c>
      <c r="E38" s="1">
        <f t="shared" si="2"/>
        <v>2.307692308</v>
      </c>
      <c r="F38" s="281" t="s">
        <v>811</v>
      </c>
      <c r="G38" s="299">
        <v>0.5062615740740741</v>
      </c>
      <c r="H38" s="299">
        <v>0.5421643518518519</v>
      </c>
      <c r="I38" s="281"/>
      <c r="J38" s="300">
        <f t="shared" si="3"/>
        <v>52</v>
      </c>
      <c r="K38" s="1" t="b">
        <f t="shared" si="4"/>
        <v>0</v>
      </c>
      <c r="L38" s="1">
        <f t="shared" si="5"/>
        <v>1.25</v>
      </c>
      <c r="M38" s="1">
        <f t="shared" si="6"/>
        <v>1</v>
      </c>
      <c r="N38" s="300">
        <f t="shared" si="7"/>
        <v>52</v>
      </c>
      <c r="O38" s="1">
        <f t="shared" si="8"/>
        <v>82.5</v>
      </c>
      <c r="P38" s="300">
        <f t="shared" si="9"/>
        <v>260</v>
      </c>
      <c r="Q38" s="1">
        <f t="shared" si="10"/>
        <v>82.5</v>
      </c>
      <c r="R38" s="281"/>
      <c r="S38" s="281"/>
      <c r="T38" s="1">
        <f t="shared" si="11"/>
        <v>1</v>
      </c>
      <c r="V38" s="1" t="s">
        <v>856</v>
      </c>
      <c r="W38" s="1" t="s">
        <v>3016</v>
      </c>
    </row>
    <row r="39" ht="15.75" customHeight="1">
      <c r="A39" s="291">
        <v>46280.0</v>
      </c>
      <c r="B39" s="1">
        <f t="shared" si="1"/>
        <v>46280</v>
      </c>
      <c r="C39" s="281">
        <v>85.0</v>
      </c>
      <c r="D39" s="281">
        <v>30.0</v>
      </c>
      <c r="E39" s="1">
        <f t="shared" si="2"/>
        <v>2.833333333</v>
      </c>
      <c r="F39" s="281" t="s">
        <v>811</v>
      </c>
      <c r="G39" s="299">
        <v>0.3053240740740741</v>
      </c>
      <c r="H39" s="299">
        <v>0.3363425925925926</v>
      </c>
      <c r="I39" s="281"/>
      <c r="J39" s="300">
        <f t="shared" si="3"/>
        <v>45</v>
      </c>
      <c r="K39" s="1" t="b">
        <f t="shared" si="4"/>
        <v>0</v>
      </c>
      <c r="L39" s="1">
        <f t="shared" si="5"/>
        <v>1.05</v>
      </c>
      <c r="M39" s="1">
        <f t="shared" si="6"/>
        <v>1</v>
      </c>
      <c r="N39" s="300">
        <f t="shared" si="7"/>
        <v>45</v>
      </c>
      <c r="O39" s="1">
        <f t="shared" si="8"/>
        <v>98.175</v>
      </c>
      <c r="P39" s="300">
        <f t="shared" si="9"/>
        <v>225</v>
      </c>
      <c r="Q39" s="1">
        <f t="shared" si="10"/>
        <v>98.175</v>
      </c>
      <c r="R39" s="281">
        <v>2.0</v>
      </c>
      <c r="S39" s="281" t="s">
        <v>3017</v>
      </c>
      <c r="T39" s="1">
        <f t="shared" si="11"/>
        <v>1</v>
      </c>
      <c r="V39" s="1" t="s">
        <v>1507</v>
      </c>
      <c r="W39" s="1" t="s">
        <v>3019</v>
      </c>
    </row>
    <row r="40" ht="15.75" customHeight="1">
      <c r="A40" s="291">
        <v>46280.0</v>
      </c>
      <c r="B40" s="1">
        <f t="shared" si="1"/>
        <v>46280</v>
      </c>
      <c r="C40" s="281">
        <v>70.0</v>
      </c>
      <c r="D40" s="281">
        <v>30.0</v>
      </c>
      <c r="E40" s="1">
        <f t="shared" si="2"/>
        <v>2.333333333</v>
      </c>
      <c r="F40" s="281" t="s">
        <v>811</v>
      </c>
      <c r="G40" s="299">
        <v>0.3364699074074074</v>
      </c>
      <c r="H40" s="299">
        <v>0.3616898148148148</v>
      </c>
      <c r="I40" s="281"/>
      <c r="J40" s="300">
        <f t="shared" si="3"/>
        <v>36</v>
      </c>
      <c r="K40" s="1" t="b">
        <f t="shared" si="4"/>
        <v>0</v>
      </c>
      <c r="L40" s="1">
        <f t="shared" si="5"/>
        <v>1.25</v>
      </c>
      <c r="M40" s="1">
        <f t="shared" si="6"/>
        <v>1</v>
      </c>
      <c r="N40" s="300">
        <f t="shared" si="7"/>
        <v>36</v>
      </c>
      <c r="O40" s="1">
        <f t="shared" si="8"/>
        <v>96.25</v>
      </c>
      <c r="P40" s="300">
        <f t="shared" si="9"/>
        <v>180</v>
      </c>
      <c r="Q40" s="1">
        <f t="shared" si="10"/>
        <v>96.25</v>
      </c>
      <c r="R40" s="281"/>
      <c r="S40" s="281"/>
      <c r="T40" s="1">
        <f t="shared" si="11"/>
        <v>0</v>
      </c>
      <c r="V40" s="1" t="s">
        <v>863</v>
      </c>
      <c r="W40" s="1" t="s">
        <v>3021</v>
      </c>
    </row>
    <row r="41" ht="15.75" customHeight="1">
      <c r="A41" s="291">
        <v>46280.0</v>
      </c>
      <c r="B41" s="1">
        <f t="shared" si="1"/>
        <v>46280</v>
      </c>
      <c r="C41" s="281">
        <v>108.0</v>
      </c>
      <c r="D41" s="281">
        <v>40.0</v>
      </c>
      <c r="E41" s="1">
        <f t="shared" si="2"/>
        <v>2.7</v>
      </c>
      <c r="F41" s="281" t="s">
        <v>811</v>
      </c>
      <c r="G41" s="299">
        <v>0.3617592592592593</v>
      </c>
      <c r="H41" s="299">
        <v>0.40738425925925925</v>
      </c>
      <c r="I41" s="281"/>
      <c r="J41" s="300">
        <f t="shared" si="3"/>
        <v>66</v>
      </c>
      <c r="K41" s="1" t="b">
        <f t="shared" si="4"/>
        <v>0</v>
      </c>
      <c r="L41" s="1">
        <f t="shared" si="5"/>
        <v>1.16</v>
      </c>
      <c r="M41" s="1">
        <f t="shared" si="6"/>
        <v>1</v>
      </c>
      <c r="N41" s="300">
        <f t="shared" si="7"/>
        <v>66</v>
      </c>
      <c r="O41" s="1">
        <f t="shared" si="8"/>
        <v>137.808</v>
      </c>
      <c r="P41" s="300">
        <f t="shared" si="9"/>
        <v>330</v>
      </c>
      <c r="Q41" s="1">
        <f t="shared" si="10"/>
        <v>137.808</v>
      </c>
      <c r="R41" s="281"/>
      <c r="S41" s="281"/>
      <c r="T41" s="1">
        <f t="shared" si="11"/>
        <v>0</v>
      </c>
      <c r="V41" s="1" t="s">
        <v>1003</v>
      </c>
      <c r="W41" s="1" t="s">
        <v>3023</v>
      </c>
    </row>
    <row r="42" ht="15.75" customHeight="1">
      <c r="A42" s="291">
        <v>46280.0</v>
      </c>
      <c r="B42" s="1">
        <f t="shared" si="1"/>
        <v>46280</v>
      </c>
      <c r="C42" s="281">
        <v>36.0</v>
      </c>
      <c r="D42" s="281">
        <v>27.0</v>
      </c>
      <c r="E42" s="1">
        <f t="shared" si="2"/>
        <v>1.333333333</v>
      </c>
      <c r="F42" s="281" t="s">
        <v>811</v>
      </c>
      <c r="G42" s="299">
        <v>0.5064814814814815</v>
      </c>
      <c r="H42" s="299">
        <v>0.5345138888888888</v>
      </c>
      <c r="I42" s="281"/>
      <c r="J42" s="300">
        <f t="shared" si="3"/>
        <v>40</v>
      </c>
      <c r="K42" s="1" t="b">
        <f t="shared" si="4"/>
        <v>0</v>
      </c>
      <c r="L42" s="1">
        <f t="shared" si="5"/>
        <v>1.65</v>
      </c>
      <c r="M42" s="1">
        <f t="shared" si="6"/>
        <v>1</v>
      </c>
      <c r="N42" s="300">
        <f t="shared" si="7"/>
        <v>40</v>
      </c>
      <c r="O42" s="1">
        <f t="shared" si="8"/>
        <v>65.34</v>
      </c>
      <c r="P42" s="300">
        <f t="shared" si="9"/>
        <v>200</v>
      </c>
      <c r="Q42" s="1">
        <f t="shared" si="10"/>
        <v>65.34</v>
      </c>
      <c r="R42" s="281"/>
      <c r="S42" s="281"/>
      <c r="T42" s="1">
        <f t="shared" si="11"/>
        <v>0</v>
      </c>
      <c r="V42" s="1" t="s">
        <v>3026</v>
      </c>
      <c r="W42" s="1" t="s">
        <v>3028</v>
      </c>
    </row>
    <row r="43" ht="15.75" customHeight="1">
      <c r="A43" s="291">
        <v>46280.0</v>
      </c>
      <c r="B43" s="1">
        <f t="shared" si="1"/>
        <v>46280</v>
      </c>
      <c r="C43" s="281">
        <v>52.0</v>
      </c>
      <c r="D43" s="281">
        <v>25.0</v>
      </c>
      <c r="E43" s="1">
        <f t="shared" si="2"/>
        <v>2.08</v>
      </c>
      <c r="F43" s="281" t="s">
        <v>811</v>
      </c>
      <c r="G43" s="299">
        <v>0.5883564814814815</v>
      </c>
      <c r="H43" s="299">
        <v>0.6143981481481482</v>
      </c>
      <c r="I43" s="281"/>
      <c r="J43" s="300">
        <f t="shared" si="3"/>
        <v>38</v>
      </c>
      <c r="K43" s="1" t="b">
        <f t="shared" si="4"/>
        <v>0</v>
      </c>
      <c r="L43" s="1">
        <f t="shared" si="5"/>
        <v>1.25</v>
      </c>
      <c r="M43" s="1">
        <f t="shared" si="6"/>
        <v>1</v>
      </c>
      <c r="N43" s="300">
        <f t="shared" si="7"/>
        <v>38</v>
      </c>
      <c r="O43" s="1">
        <f t="shared" si="8"/>
        <v>71.5</v>
      </c>
      <c r="P43" s="300">
        <f t="shared" si="9"/>
        <v>190</v>
      </c>
      <c r="Q43" s="1">
        <f t="shared" si="10"/>
        <v>71.5</v>
      </c>
      <c r="R43" s="281"/>
      <c r="S43" s="281"/>
      <c r="T43" s="1">
        <f t="shared" si="11"/>
        <v>0</v>
      </c>
      <c r="V43" s="1" t="s">
        <v>865</v>
      </c>
      <c r="W43" s="1" t="s">
        <v>3030</v>
      </c>
    </row>
    <row r="44" ht="15.75" customHeight="1">
      <c r="A44" s="291">
        <v>46281.0</v>
      </c>
      <c r="B44" s="1">
        <f t="shared" si="1"/>
        <v>46281</v>
      </c>
      <c r="C44" s="281">
        <v>43.0</v>
      </c>
      <c r="D44" s="281">
        <v>24.0</v>
      </c>
      <c r="E44" s="1">
        <f t="shared" si="2"/>
        <v>1.791666667</v>
      </c>
      <c r="F44" s="281" t="s">
        <v>811</v>
      </c>
      <c r="G44" s="299">
        <v>0.5088888888888888</v>
      </c>
      <c r="H44" s="299">
        <v>0.5326388888888889</v>
      </c>
      <c r="I44" s="281"/>
      <c r="J44" s="300">
        <f t="shared" si="3"/>
        <v>34</v>
      </c>
      <c r="K44" s="1" t="b">
        <f t="shared" si="4"/>
        <v>0</v>
      </c>
      <c r="L44" s="1">
        <f t="shared" si="5"/>
        <v>1.65</v>
      </c>
      <c r="M44" s="1">
        <f t="shared" si="6"/>
        <v>1</v>
      </c>
      <c r="N44" s="300">
        <f t="shared" si="7"/>
        <v>34</v>
      </c>
      <c r="O44" s="1">
        <f t="shared" si="8"/>
        <v>78.045</v>
      </c>
      <c r="P44" s="300">
        <f t="shared" si="9"/>
        <v>170</v>
      </c>
      <c r="Q44" s="1">
        <f t="shared" si="10"/>
        <v>78.045</v>
      </c>
      <c r="R44" s="281">
        <v>1.0</v>
      </c>
      <c r="S44" s="281" t="s">
        <v>3032</v>
      </c>
      <c r="T44" s="1">
        <f t="shared" si="11"/>
        <v>1</v>
      </c>
      <c r="V44" s="1" t="s">
        <v>1277</v>
      </c>
      <c r="W44" s="1" t="s">
        <v>3033</v>
      </c>
    </row>
    <row r="45" ht="15.75" customHeight="1">
      <c r="A45" s="291">
        <v>46281.0</v>
      </c>
      <c r="B45" s="1">
        <f t="shared" si="1"/>
        <v>46281</v>
      </c>
      <c r="C45" s="281">
        <v>49.0</v>
      </c>
      <c r="D45" s="281">
        <v>32.0</v>
      </c>
      <c r="E45" s="1">
        <f t="shared" si="2"/>
        <v>1.53125</v>
      </c>
      <c r="F45" s="281" t="s">
        <v>811</v>
      </c>
      <c r="G45" s="299">
        <v>0.5923032407407407</v>
      </c>
      <c r="H45" s="299">
        <v>0.6181018518518518</v>
      </c>
      <c r="I45" s="281"/>
      <c r="J45" s="300">
        <f t="shared" si="3"/>
        <v>37</v>
      </c>
      <c r="K45" s="1" t="b">
        <f t="shared" si="4"/>
        <v>0</v>
      </c>
      <c r="L45" s="1">
        <f t="shared" si="5"/>
        <v>1.65</v>
      </c>
      <c r="M45" s="1">
        <f t="shared" si="6"/>
        <v>1</v>
      </c>
      <c r="N45" s="300">
        <f t="shared" si="7"/>
        <v>37</v>
      </c>
      <c r="O45" s="1">
        <f t="shared" si="8"/>
        <v>88.935</v>
      </c>
      <c r="P45" s="300">
        <f t="shared" si="9"/>
        <v>185</v>
      </c>
      <c r="Q45" s="1">
        <f t="shared" si="10"/>
        <v>88.935</v>
      </c>
      <c r="R45" s="281"/>
      <c r="S45" s="281"/>
      <c r="T45" s="1">
        <f t="shared" si="11"/>
        <v>0</v>
      </c>
      <c r="V45" s="1" t="s">
        <v>875</v>
      </c>
      <c r="W45" s="1" t="s">
        <v>3035</v>
      </c>
    </row>
    <row r="46" ht="15.75" customHeight="1">
      <c r="A46" s="291">
        <v>46283.0</v>
      </c>
      <c r="B46" s="1">
        <f t="shared" si="1"/>
        <v>46283</v>
      </c>
      <c r="C46" s="281">
        <v>79.0</v>
      </c>
      <c r="D46" s="281">
        <v>31.0</v>
      </c>
      <c r="E46" s="1">
        <f t="shared" si="2"/>
        <v>2.548387097</v>
      </c>
      <c r="F46" s="281" t="s">
        <v>811</v>
      </c>
      <c r="G46" s="299">
        <v>0.30973379629629627</v>
      </c>
      <c r="H46" s="299">
        <v>0.3471064814814815</v>
      </c>
      <c r="I46" s="281"/>
      <c r="J46" s="300">
        <f t="shared" si="3"/>
        <v>54</v>
      </c>
      <c r="K46" s="1" t="b">
        <f t="shared" si="4"/>
        <v>0</v>
      </c>
      <c r="L46" s="1">
        <f t="shared" si="5"/>
        <v>1.16</v>
      </c>
      <c r="M46" s="1">
        <f t="shared" si="6"/>
        <v>1</v>
      </c>
      <c r="N46" s="300">
        <f t="shared" si="7"/>
        <v>54</v>
      </c>
      <c r="O46" s="1">
        <f t="shared" si="8"/>
        <v>100.804</v>
      </c>
      <c r="P46" s="300">
        <f t="shared" si="9"/>
        <v>270</v>
      </c>
      <c r="Q46" s="1">
        <f t="shared" si="10"/>
        <v>100.804</v>
      </c>
      <c r="R46" s="281">
        <v>1.0</v>
      </c>
      <c r="S46" s="281" t="s">
        <v>3037</v>
      </c>
      <c r="T46" s="1">
        <f t="shared" si="11"/>
        <v>1</v>
      </c>
      <c r="V46" s="1" t="s">
        <v>1563</v>
      </c>
      <c r="W46" s="1" t="s">
        <v>3038</v>
      </c>
    </row>
    <row r="47" ht="15.75" customHeight="1">
      <c r="A47" s="291">
        <v>46283.0</v>
      </c>
      <c r="B47" s="1">
        <f t="shared" si="1"/>
        <v>46283</v>
      </c>
      <c r="C47" s="281">
        <v>96.0</v>
      </c>
      <c r="D47" s="281">
        <v>46.0</v>
      </c>
      <c r="E47" s="1">
        <f t="shared" si="2"/>
        <v>2.086956522</v>
      </c>
      <c r="F47" s="281" t="s">
        <v>811</v>
      </c>
      <c r="G47" s="299">
        <v>0.3471990740740741</v>
      </c>
      <c r="H47" s="299">
        <v>0.39221064814814816</v>
      </c>
      <c r="I47" s="281"/>
      <c r="J47" s="300">
        <f t="shared" si="3"/>
        <v>65</v>
      </c>
      <c r="K47" s="1" t="b">
        <f t="shared" si="4"/>
        <v>0</v>
      </c>
      <c r="L47" s="1">
        <f t="shared" si="5"/>
        <v>1.25</v>
      </c>
      <c r="M47" s="1">
        <f t="shared" si="6"/>
        <v>1</v>
      </c>
      <c r="N47" s="300">
        <f t="shared" si="7"/>
        <v>65</v>
      </c>
      <c r="O47" s="1">
        <f t="shared" si="8"/>
        <v>132</v>
      </c>
      <c r="P47" s="300">
        <f t="shared" si="9"/>
        <v>325</v>
      </c>
      <c r="Q47" s="1">
        <f t="shared" si="10"/>
        <v>132</v>
      </c>
      <c r="R47" s="281"/>
      <c r="S47" s="281"/>
      <c r="T47" s="1">
        <f t="shared" si="11"/>
        <v>0</v>
      </c>
      <c r="V47" s="1" t="s">
        <v>1971</v>
      </c>
      <c r="W47" s="1" t="s">
        <v>3040</v>
      </c>
    </row>
    <row r="48" ht="15.75" customHeight="1">
      <c r="A48" s="291">
        <v>46283.0</v>
      </c>
      <c r="B48" s="1">
        <f t="shared" si="1"/>
        <v>46283</v>
      </c>
      <c r="C48" s="281">
        <v>39.0</v>
      </c>
      <c r="D48" s="281">
        <v>25.0</v>
      </c>
      <c r="E48" s="1">
        <f t="shared" si="2"/>
        <v>1.56</v>
      </c>
      <c r="F48" s="281" t="s">
        <v>811</v>
      </c>
      <c r="G48" s="299">
        <v>0.5461111111111111</v>
      </c>
      <c r="H48" s="299">
        <v>0.566400462962963</v>
      </c>
      <c r="I48" s="281"/>
      <c r="J48" s="300">
        <f t="shared" si="3"/>
        <v>29</v>
      </c>
      <c r="K48" s="1" t="b">
        <f t="shared" si="4"/>
        <v>0</v>
      </c>
      <c r="L48" s="1">
        <f t="shared" si="5"/>
        <v>1.65</v>
      </c>
      <c r="M48" s="1">
        <f t="shared" si="6"/>
        <v>1</v>
      </c>
      <c r="N48" s="300">
        <f t="shared" si="7"/>
        <v>29</v>
      </c>
      <c r="O48" s="1">
        <f t="shared" si="8"/>
        <v>70.785</v>
      </c>
      <c r="P48" s="300">
        <f t="shared" si="9"/>
        <v>145</v>
      </c>
      <c r="Q48" s="1">
        <f t="shared" si="10"/>
        <v>70.785</v>
      </c>
      <c r="R48" s="281"/>
      <c r="S48" s="281"/>
      <c r="T48" s="1">
        <f t="shared" si="11"/>
        <v>0</v>
      </c>
      <c r="V48" s="1" t="s">
        <v>1974</v>
      </c>
      <c r="W48" s="1" t="s">
        <v>3042</v>
      </c>
    </row>
    <row r="49" ht="15.75" customHeight="1">
      <c r="A49" s="291">
        <v>46283.0</v>
      </c>
      <c r="B49" s="1">
        <f t="shared" si="1"/>
        <v>46283</v>
      </c>
      <c r="C49" s="281">
        <v>65.0</v>
      </c>
      <c r="D49" s="281">
        <v>31.0</v>
      </c>
      <c r="E49" s="1">
        <f t="shared" si="2"/>
        <v>2.096774194</v>
      </c>
      <c r="F49" s="281" t="s">
        <v>811</v>
      </c>
      <c r="G49" s="299">
        <v>0.5113888888888889</v>
      </c>
      <c r="H49" s="299">
        <v>0.5457175925925926</v>
      </c>
      <c r="I49" s="281"/>
      <c r="J49" s="300">
        <f t="shared" si="3"/>
        <v>49</v>
      </c>
      <c r="K49" s="1" t="b">
        <f t="shared" si="4"/>
        <v>0</v>
      </c>
      <c r="L49" s="1">
        <f t="shared" si="5"/>
        <v>1.25</v>
      </c>
      <c r="M49" s="1">
        <f t="shared" si="6"/>
        <v>1</v>
      </c>
      <c r="N49" s="300">
        <f t="shared" si="7"/>
        <v>49</v>
      </c>
      <c r="O49" s="1">
        <f t="shared" si="8"/>
        <v>89.375</v>
      </c>
      <c r="P49" s="300">
        <f t="shared" si="9"/>
        <v>245</v>
      </c>
      <c r="Q49" s="1">
        <f t="shared" si="10"/>
        <v>89.375</v>
      </c>
      <c r="R49" s="281"/>
      <c r="S49" s="281"/>
      <c r="T49" s="1">
        <f t="shared" si="11"/>
        <v>0</v>
      </c>
      <c r="V49" s="1" t="s">
        <v>882</v>
      </c>
      <c r="W49" s="1" t="s">
        <v>3045</v>
      </c>
    </row>
    <row r="50" ht="15.75" customHeight="1">
      <c r="A50" s="291">
        <v>46283.0</v>
      </c>
      <c r="B50" s="1">
        <f t="shared" si="1"/>
        <v>46283</v>
      </c>
      <c r="C50" s="281">
        <v>70.0</v>
      </c>
      <c r="D50" s="281">
        <v>40.0</v>
      </c>
      <c r="E50" s="1">
        <f t="shared" si="2"/>
        <v>1.75</v>
      </c>
      <c r="F50" s="281" t="s">
        <v>811</v>
      </c>
      <c r="G50" s="299">
        <v>0.5969560185185185</v>
      </c>
      <c r="H50" s="299">
        <v>0.6257523148148149</v>
      </c>
      <c r="I50" s="281"/>
      <c r="J50" s="300">
        <f t="shared" si="3"/>
        <v>41</v>
      </c>
      <c r="K50" s="1" t="b">
        <f t="shared" si="4"/>
        <v>0</v>
      </c>
      <c r="L50" s="1">
        <f t="shared" si="5"/>
        <v>1.65</v>
      </c>
      <c r="M50" s="1">
        <f t="shared" si="6"/>
        <v>1</v>
      </c>
      <c r="N50" s="300">
        <f t="shared" si="7"/>
        <v>41</v>
      </c>
      <c r="O50" s="1">
        <f t="shared" si="8"/>
        <v>127.05</v>
      </c>
      <c r="P50" s="300">
        <f t="shared" si="9"/>
        <v>205</v>
      </c>
      <c r="Q50" s="1">
        <f t="shared" si="10"/>
        <v>127.05</v>
      </c>
      <c r="R50" s="281"/>
      <c r="S50" s="281"/>
      <c r="T50" s="1">
        <f t="shared" si="11"/>
        <v>0</v>
      </c>
      <c r="V50" s="1" t="s">
        <v>2026</v>
      </c>
      <c r="W50" s="1" t="s">
        <v>3047</v>
      </c>
    </row>
    <row r="51" ht="15.75" customHeight="1">
      <c r="A51" s="291">
        <v>46285.0</v>
      </c>
      <c r="B51" s="1">
        <f t="shared" si="1"/>
        <v>46285</v>
      </c>
      <c r="C51" s="281">
        <v>44.0</v>
      </c>
      <c r="D51" s="281">
        <v>20.0</v>
      </c>
      <c r="E51" s="1">
        <f t="shared" si="2"/>
        <v>2.2</v>
      </c>
      <c r="F51" s="281" t="s">
        <v>811</v>
      </c>
      <c r="G51" s="299">
        <v>0.3098263888888889</v>
      </c>
      <c r="H51" s="299">
        <v>0.3307407407407407</v>
      </c>
      <c r="I51" s="281"/>
      <c r="J51" s="300">
        <f t="shared" si="3"/>
        <v>30</v>
      </c>
      <c r="K51" s="1" t="b">
        <f t="shared" si="4"/>
        <v>0</v>
      </c>
      <c r="L51" s="1">
        <f t="shared" si="5"/>
        <v>1.25</v>
      </c>
      <c r="M51" s="1">
        <f t="shared" si="6"/>
        <v>1</v>
      </c>
      <c r="N51" s="300">
        <f t="shared" si="7"/>
        <v>30</v>
      </c>
      <c r="O51" s="1">
        <f t="shared" si="8"/>
        <v>60.5</v>
      </c>
      <c r="P51" s="300">
        <f t="shared" si="9"/>
        <v>150</v>
      </c>
      <c r="Q51" s="1">
        <f t="shared" si="10"/>
        <v>60.5</v>
      </c>
      <c r="R51" s="281"/>
      <c r="S51" s="281"/>
      <c r="T51" s="1">
        <f t="shared" si="11"/>
        <v>1</v>
      </c>
      <c r="V51" s="1" t="s">
        <v>891</v>
      </c>
      <c r="W51" s="1" t="s">
        <v>3050</v>
      </c>
    </row>
    <row r="52" ht="15.75" customHeight="1">
      <c r="A52" s="291">
        <v>46286.0</v>
      </c>
      <c r="B52" s="1">
        <f t="shared" si="1"/>
        <v>46286</v>
      </c>
      <c r="C52" s="281">
        <v>69.0</v>
      </c>
      <c r="D52" s="281">
        <v>38.0</v>
      </c>
      <c r="E52" s="1">
        <f t="shared" si="2"/>
        <v>1.815789474</v>
      </c>
      <c r="F52" s="281" t="s">
        <v>811</v>
      </c>
      <c r="G52" s="299">
        <v>0.30193287037037037</v>
      </c>
      <c r="H52" s="299">
        <v>0.35180555555555554</v>
      </c>
      <c r="I52" s="281"/>
      <c r="J52" s="300">
        <f t="shared" si="3"/>
        <v>72</v>
      </c>
      <c r="K52" s="1" t="b">
        <f t="shared" si="4"/>
        <v>0</v>
      </c>
      <c r="L52" s="1">
        <f t="shared" si="5"/>
        <v>1.65</v>
      </c>
      <c r="M52" s="1">
        <f t="shared" si="6"/>
        <v>1</v>
      </c>
      <c r="N52" s="300">
        <f t="shared" si="7"/>
        <v>72</v>
      </c>
      <c r="O52" s="1">
        <f t="shared" si="8"/>
        <v>125.235</v>
      </c>
      <c r="P52" s="300">
        <f t="shared" si="9"/>
        <v>360</v>
      </c>
      <c r="Q52" s="1">
        <f t="shared" si="10"/>
        <v>125.235</v>
      </c>
      <c r="R52" s="281"/>
      <c r="S52" s="281"/>
      <c r="T52" s="1">
        <f t="shared" si="11"/>
        <v>1</v>
      </c>
      <c r="V52" s="1" t="s">
        <v>896</v>
      </c>
      <c r="W52" s="1" t="s">
        <v>3053</v>
      </c>
    </row>
    <row r="53" ht="15.75" customHeight="1">
      <c r="A53" s="291">
        <v>46286.0</v>
      </c>
      <c r="B53" s="1">
        <f t="shared" si="1"/>
        <v>46286</v>
      </c>
      <c r="C53" s="281">
        <v>196.0</v>
      </c>
      <c r="D53" s="281">
        <v>80.0</v>
      </c>
      <c r="E53" s="1">
        <f t="shared" si="2"/>
        <v>2.45</v>
      </c>
      <c r="F53" s="281" t="s">
        <v>811</v>
      </c>
      <c r="G53" s="299">
        <v>0.35204861111111113</v>
      </c>
      <c r="H53" s="299">
        <v>0.44126157407407407</v>
      </c>
      <c r="I53" s="281"/>
      <c r="J53" s="300">
        <f t="shared" si="3"/>
        <v>128</v>
      </c>
      <c r="K53" s="1" t="b">
        <f t="shared" si="4"/>
        <v>0</v>
      </c>
      <c r="L53" s="1">
        <f t="shared" si="5"/>
        <v>1.16</v>
      </c>
      <c r="M53" s="1">
        <f t="shared" si="6"/>
        <v>1</v>
      </c>
      <c r="N53" s="300">
        <f t="shared" si="7"/>
        <v>128</v>
      </c>
      <c r="O53" s="1">
        <f t="shared" si="8"/>
        <v>250.096</v>
      </c>
      <c r="P53" s="300">
        <f t="shared" si="9"/>
        <v>640</v>
      </c>
      <c r="Q53" s="1">
        <f t="shared" si="10"/>
        <v>250.096</v>
      </c>
      <c r="R53" s="281"/>
      <c r="S53" s="281"/>
      <c r="T53" s="1">
        <f t="shared" si="11"/>
        <v>0</v>
      </c>
      <c r="V53" s="1" t="s">
        <v>899</v>
      </c>
      <c r="W53" s="1" t="s">
        <v>3056</v>
      </c>
    </row>
    <row r="54" ht="15.75" customHeight="1">
      <c r="A54" s="291">
        <v>46287.0</v>
      </c>
      <c r="B54" s="1">
        <f t="shared" si="1"/>
        <v>46287</v>
      </c>
      <c r="C54" s="281">
        <v>193.0</v>
      </c>
      <c r="D54" s="281">
        <v>39.0</v>
      </c>
      <c r="E54" s="1">
        <f t="shared" si="2"/>
        <v>4.948717949</v>
      </c>
      <c r="F54" s="281" t="s">
        <v>811</v>
      </c>
      <c r="G54" s="282">
        <v>0.3048148148148148</v>
      </c>
      <c r="H54" s="282">
        <v>0.3738888888888889</v>
      </c>
      <c r="I54" s="281"/>
      <c r="J54" s="292">
        <f t="shared" si="3"/>
        <v>99</v>
      </c>
      <c r="K54" s="1" t="b">
        <f t="shared" si="4"/>
        <v>0</v>
      </c>
      <c r="L54" s="1">
        <f t="shared" si="5"/>
        <v>0.65</v>
      </c>
      <c r="M54" s="1">
        <f t="shared" si="6"/>
        <v>1</v>
      </c>
      <c r="N54" s="292">
        <f t="shared" si="7"/>
        <v>99</v>
      </c>
      <c r="O54" s="1">
        <f t="shared" si="8"/>
        <v>137.995</v>
      </c>
      <c r="P54" s="292">
        <f t="shared" si="9"/>
        <v>495</v>
      </c>
      <c r="Q54" s="1">
        <f t="shared" si="10"/>
        <v>137.995</v>
      </c>
      <c r="R54" s="281">
        <v>2.0</v>
      </c>
      <c r="S54" s="281" t="s">
        <v>3058</v>
      </c>
      <c r="T54" s="1">
        <f t="shared" si="11"/>
        <v>1</v>
      </c>
      <c r="V54" s="1" t="s">
        <v>2235</v>
      </c>
      <c r="W54" s="1" t="s">
        <v>3059</v>
      </c>
    </row>
    <row r="55" ht="15.75" customHeight="1">
      <c r="A55" s="291">
        <v>46287.0</v>
      </c>
      <c r="B55" s="1">
        <f t="shared" si="1"/>
        <v>46287</v>
      </c>
      <c r="C55" s="281">
        <v>134.0</v>
      </c>
      <c r="D55" s="281">
        <v>40.0</v>
      </c>
      <c r="E55" s="1">
        <f t="shared" si="2"/>
        <v>3.35</v>
      </c>
      <c r="F55" s="281" t="s">
        <v>811</v>
      </c>
      <c r="G55" s="282">
        <v>0.3750925925925926</v>
      </c>
      <c r="H55" s="282">
        <v>0.4227662037037037</v>
      </c>
      <c r="I55" s="281"/>
      <c r="J55" s="292">
        <f t="shared" si="3"/>
        <v>69</v>
      </c>
      <c r="K55" s="1" t="b">
        <f t="shared" si="4"/>
        <v>0</v>
      </c>
      <c r="L55" s="1">
        <f t="shared" si="5"/>
        <v>0.95</v>
      </c>
      <c r="M55" s="1">
        <f t="shared" si="6"/>
        <v>1</v>
      </c>
      <c r="N55" s="292">
        <f t="shared" si="7"/>
        <v>69</v>
      </c>
      <c r="O55" s="1">
        <f t="shared" si="8"/>
        <v>140.03</v>
      </c>
      <c r="P55" s="292">
        <f t="shared" si="9"/>
        <v>345</v>
      </c>
      <c r="Q55" s="1">
        <f t="shared" si="10"/>
        <v>140.03</v>
      </c>
      <c r="R55" s="281"/>
      <c r="S55" s="281"/>
      <c r="T55" s="1">
        <f t="shared" si="11"/>
        <v>0</v>
      </c>
      <c r="V55" s="1" t="s">
        <v>1034</v>
      </c>
      <c r="W55" s="1" t="s">
        <v>3061</v>
      </c>
    </row>
    <row r="56" ht="15.75" customHeight="1">
      <c r="A56" s="291">
        <v>46287.0</v>
      </c>
      <c r="B56" s="1">
        <f t="shared" si="1"/>
        <v>46287</v>
      </c>
      <c r="C56" s="281">
        <v>58.0</v>
      </c>
      <c r="D56" s="281">
        <v>25.0</v>
      </c>
      <c r="E56" s="1">
        <f t="shared" si="2"/>
        <v>2.32</v>
      </c>
      <c r="F56" s="281" t="s">
        <v>811</v>
      </c>
      <c r="G56" s="282">
        <v>0.5058333333333334</v>
      </c>
      <c r="H56" s="282">
        <v>0.5426157407407407</v>
      </c>
      <c r="I56" s="281"/>
      <c r="J56" s="292">
        <f t="shared" si="3"/>
        <v>53</v>
      </c>
      <c r="K56" s="1" t="b">
        <f t="shared" si="4"/>
        <v>0</v>
      </c>
      <c r="L56" s="1">
        <f t="shared" si="5"/>
        <v>1.25</v>
      </c>
      <c r="M56" s="1">
        <f t="shared" si="6"/>
        <v>1</v>
      </c>
      <c r="N56" s="292">
        <f t="shared" si="7"/>
        <v>53</v>
      </c>
      <c r="O56" s="1">
        <f t="shared" si="8"/>
        <v>79.75</v>
      </c>
      <c r="P56" s="292">
        <f t="shared" si="9"/>
        <v>265</v>
      </c>
      <c r="Q56" s="1">
        <f t="shared" si="10"/>
        <v>79.75</v>
      </c>
      <c r="R56" s="281"/>
      <c r="S56" s="281"/>
      <c r="T56" s="1">
        <f t="shared" si="11"/>
        <v>0</v>
      </c>
      <c r="V56" s="1" t="s">
        <v>2238</v>
      </c>
      <c r="W56" s="1" t="s">
        <v>3063</v>
      </c>
    </row>
    <row r="57" ht="15.75" customHeight="1">
      <c r="A57" s="291">
        <v>46287.0</v>
      </c>
      <c r="B57" s="1">
        <f t="shared" si="1"/>
        <v>46287</v>
      </c>
      <c r="C57" s="281">
        <v>53.0</v>
      </c>
      <c r="D57" s="281">
        <v>25.0</v>
      </c>
      <c r="E57" s="1">
        <f t="shared" si="2"/>
        <v>2.12</v>
      </c>
      <c r="F57" s="281" t="s">
        <v>811</v>
      </c>
      <c r="G57" s="282">
        <v>0.09238425925925926</v>
      </c>
      <c r="H57" s="282">
        <v>0.1104050925925926</v>
      </c>
      <c r="I57" s="281"/>
      <c r="J57" s="292">
        <f t="shared" si="3"/>
        <v>26</v>
      </c>
      <c r="K57" s="1" t="b">
        <f t="shared" si="4"/>
        <v>0</v>
      </c>
      <c r="L57" s="1">
        <f t="shared" si="5"/>
        <v>1.25</v>
      </c>
      <c r="M57" s="1">
        <f t="shared" si="6"/>
        <v>1</v>
      </c>
      <c r="N57" s="292">
        <f t="shared" si="7"/>
        <v>26</v>
      </c>
      <c r="O57" s="1">
        <f t="shared" si="8"/>
        <v>72.875</v>
      </c>
      <c r="P57" s="292">
        <f t="shared" si="9"/>
        <v>130</v>
      </c>
      <c r="Q57" s="1">
        <f t="shared" si="10"/>
        <v>72.875</v>
      </c>
      <c r="R57" s="281"/>
      <c r="S57" s="281"/>
      <c r="T57" s="1">
        <f t="shared" si="11"/>
        <v>0</v>
      </c>
      <c r="V57" s="1" t="s">
        <v>1040</v>
      </c>
      <c r="W57" s="1" t="s">
        <v>3066</v>
      </c>
    </row>
    <row r="58" ht="15.75" customHeight="1">
      <c r="A58" s="291">
        <v>46288.0</v>
      </c>
      <c r="B58" s="1">
        <f t="shared" si="1"/>
        <v>46288</v>
      </c>
      <c r="C58" s="281">
        <v>233.0</v>
      </c>
      <c r="D58" s="281">
        <v>45.0</v>
      </c>
      <c r="E58" s="1">
        <f t="shared" si="2"/>
        <v>5.177777778</v>
      </c>
      <c r="F58" s="281" t="s">
        <v>811</v>
      </c>
      <c r="G58" s="282">
        <v>0.31006944444444445</v>
      </c>
      <c r="H58" s="282">
        <v>0.3784837962962963</v>
      </c>
      <c r="I58" s="281"/>
      <c r="J58" s="292">
        <f t="shared" si="3"/>
        <v>99</v>
      </c>
      <c r="K58" s="1" t="b">
        <f t="shared" si="4"/>
        <v>0</v>
      </c>
      <c r="L58" s="1">
        <f t="shared" si="5"/>
        <v>0.6</v>
      </c>
      <c r="M58" s="1">
        <f t="shared" si="6"/>
        <v>1</v>
      </c>
      <c r="N58" s="292">
        <f t="shared" si="7"/>
        <v>99</v>
      </c>
      <c r="O58" s="1">
        <f t="shared" si="8"/>
        <v>153.78</v>
      </c>
      <c r="P58" s="292">
        <f t="shared" si="9"/>
        <v>495</v>
      </c>
      <c r="Q58" s="1">
        <f t="shared" si="10"/>
        <v>153.78</v>
      </c>
      <c r="R58" s="281"/>
      <c r="S58" s="281"/>
      <c r="T58" s="1">
        <f t="shared" si="11"/>
        <v>1</v>
      </c>
      <c r="V58" s="1" t="s">
        <v>1177</v>
      </c>
      <c r="W58" s="1" t="s">
        <v>3068</v>
      </c>
    </row>
    <row r="59" ht="15.75" customHeight="1">
      <c r="A59" s="291">
        <v>46288.0</v>
      </c>
      <c r="B59" s="1">
        <f t="shared" si="1"/>
        <v>46288</v>
      </c>
      <c r="C59" s="281">
        <v>203.0</v>
      </c>
      <c r="D59" s="281">
        <v>48.0</v>
      </c>
      <c r="E59" s="1">
        <f t="shared" si="2"/>
        <v>4.229166667</v>
      </c>
      <c r="F59" s="281" t="s">
        <v>811</v>
      </c>
      <c r="G59" s="282">
        <v>0.39966435185185184</v>
      </c>
      <c r="H59" s="282">
        <v>0.45082175925925927</v>
      </c>
      <c r="I59" s="281"/>
      <c r="J59" s="292">
        <f t="shared" si="3"/>
        <v>74</v>
      </c>
      <c r="K59" s="1" t="b">
        <f t="shared" si="4"/>
        <v>0</v>
      </c>
      <c r="L59" s="1">
        <f t="shared" si="5"/>
        <v>0.65</v>
      </c>
      <c r="M59" s="1">
        <f t="shared" si="6"/>
        <v>1</v>
      </c>
      <c r="N59" s="292">
        <f t="shared" si="7"/>
        <v>74</v>
      </c>
      <c r="O59" s="1">
        <f t="shared" si="8"/>
        <v>145.145</v>
      </c>
      <c r="P59" s="292">
        <f t="shared" si="9"/>
        <v>370</v>
      </c>
      <c r="Q59" s="1">
        <f t="shared" si="10"/>
        <v>145.145</v>
      </c>
      <c r="R59" s="281"/>
      <c r="S59" s="281"/>
      <c r="T59" s="1">
        <f t="shared" si="11"/>
        <v>0</v>
      </c>
      <c r="V59" s="1" t="s">
        <v>1179</v>
      </c>
      <c r="W59" s="1" t="s">
        <v>3069</v>
      </c>
    </row>
    <row r="60" ht="15.75" customHeight="1">
      <c r="A60" s="291">
        <v>46288.0</v>
      </c>
      <c r="B60" s="1">
        <f t="shared" si="1"/>
        <v>46288</v>
      </c>
      <c r="C60" s="281">
        <v>29.0</v>
      </c>
      <c r="D60" s="281">
        <v>22.0</v>
      </c>
      <c r="E60" s="1">
        <f t="shared" si="2"/>
        <v>1.318181818</v>
      </c>
      <c r="F60" s="281" t="s">
        <v>811</v>
      </c>
      <c r="G60" s="282">
        <v>0.37929398148148147</v>
      </c>
      <c r="H60" s="282">
        <v>0.3995486111111111</v>
      </c>
      <c r="I60" s="281"/>
      <c r="J60" s="292">
        <f t="shared" si="3"/>
        <v>29</v>
      </c>
      <c r="K60" s="1" t="b">
        <f t="shared" si="4"/>
        <v>1</v>
      </c>
      <c r="L60" s="1">
        <f t="shared" si="5"/>
        <v>1</v>
      </c>
      <c r="M60" s="1">
        <f t="shared" si="6"/>
        <v>1</v>
      </c>
      <c r="N60" s="292">
        <f t="shared" si="7"/>
        <v>29</v>
      </c>
      <c r="O60" s="1">
        <f t="shared" si="8"/>
        <v>31.9</v>
      </c>
      <c r="P60" s="292">
        <f t="shared" si="9"/>
        <v>145</v>
      </c>
      <c r="Q60" s="1">
        <f t="shared" si="10"/>
        <v>31.9</v>
      </c>
      <c r="R60" s="281"/>
      <c r="S60" s="281"/>
      <c r="T60" s="1">
        <f t="shared" si="11"/>
        <v>0</v>
      </c>
      <c r="V60" s="1" t="s">
        <v>2112</v>
      </c>
      <c r="W60" s="1" t="s">
        <v>3071</v>
      </c>
    </row>
    <row r="61" ht="15.75" customHeight="1">
      <c r="A61" s="291">
        <v>46288.0</v>
      </c>
      <c r="B61" s="1">
        <f t="shared" si="1"/>
        <v>46288</v>
      </c>
      <c r="C61" s="281">
        <v>71.0</v>
      </c>
      <c r="D61" s="281">
        <v>30.0</v>
      </c>
      <c r="E61" s="1">
        <f t="shared" si="2"/>
        <v>2.366666667</v>
      </c>
      <c r="F61" s="281" t="s">
        <v>811</v>
      </c>
      <c r="G61" s="282">
        <v>0.04715277777777778</v>
      </c>
      <c r="H61" s="282">
        <v>0.08064814814814815</v>
      </c>
      <c r="I61" s="281"/>
      <c r="J61" s="292">
        <f t="shared" si="3"/>
        <v>48</v>
      </c>
      <c r="K61" s="1" t="b">
        <f t="shared" si="4"/>
        <v>0</v>
      </c>
      <c r="L61" s="1">
        <f t="shared" si="5"/>
        <v>1.25</v>
      </c>
      <c r="M61" s="1">
        <f t="shared" si="6"/>
        <v>1</v>
      </c>
      <c r="N61" s="292">
        <f t="shared" si="7"/>
        <v>48</v>
      </c>
      <c r="O61" s="1">
        <f t="shared" si="8"/>
        <v>97.625</v>
      </c>
      <c r="P61" s="292">
        <f t="shared" si="9"/>
        <v>240</v>
      </c>
      <c r="Q61" s="1">
        <f t="shared" si="10"/>
        <v>97.625</v>
      </c>
      <c r="R61" s="281"/>
      <c r="S61" s="281"/>
      <c r="T61" s="1">
        <f t="shared" si="11"/>
        <v>0</v>
      </c>
      <c r="V61" s="1" t="s">
        <v>1306</v>
      </c>
      <c r="W61" s="1" t="s">
        <v>3073</v>
      </c>
    </row>
    <row r="62" ht="15.75" customHeight="1">
      <c r="A62" s="291">
        <v>46288.0</v>
      </c>
      <c r="B62" s="1">
        <f t="shared" si="1"/>
        <v>46288</v>
      </c>
      <c r="C62" s="281">
        <v>80.0</v>
      </c>
      <c r="D62" s="281">
        <v>36.0</v>
      </c>
      <c r="E62" s="1">
        <f t="shared" si="2"/>
        <v>2.222222222</v>
      </c>
      <c r="F62" s="281" t="s">
        <v>811</v>
      </c>
      <c r="G62" s="282">
        <v>0.09081018518518519</v>
      </c>
      <c r="H62" s="282">
        <v>0.1255787037037037</v>
      </c>
      <c r="I62" s="281"/>
      <c r="J62" s="292">
        <f t="shared" si="3"/>
        <v>50</v>
      </c>
      <c r="K62" s="1" t="b">
        <f t="shared" si="4"/>
        <v>0</v>
      </c>
      <c r="L62" s="1">
        <f t="shared" si="5"/>
        <v>1.25</v>
      </c>
      <c r="M62" s="1">
        <f t="shared" si="6"/>
        <v>1</v>
      </c>
      <c r="N62" s="292">
        <f t="shared" si="7"/>
        <v>50</v>
      </c>
      <c r="O62" s="1">
        <f t="shared" si="8"/>
        <v>110</v>
      </c>
      <c r="P62" s="292">
        <f t="shared" si="9"/>
        <v>250</v>
      </c>
      <c r="Q62" s="1">
        <f t="shared" si="10"/>
        <v>110</v>
      </c>
      <c r="R62" s="281"/>
      <c r="S62" s="281"/>
      <c r="T62" s="1">
        <f t="shared" si="11"/>
        <v>0</v>
      </c>
      <c r="U62" s="16" t="s">
        <v>3075</v>
      </c>
      <c r="V62" s="1" t="s">
        <v>2007</v>
      </c>
      <c r="W62" s="1" t="s">
        <v>3076</v>
      </c>
    </row>
    <row r="63" ht="15.75" customHeight="1">
      <c r="A63" s="291">
        <v>46289.0</v>
      </c>
      <c r="B63" s="1">
        <f t="shared" si="1"/>
        <v>46289</v>
      </c>
      <c r="C63" s="281">
        <v>74.0</v>
      </c>
      <c r="D63" s="281">
        <v>24.0</v>
      </c>
      <c r="E63" s="1">
        <f t="shared" si="2"/>
        <v>3.083333333</v>
      </c>
      <c r="F63" s="281" t="s">
        <v>811</v>
      </c>
      <c r="G63" s="282">
        <v>0.31028935185185186</v>
      </c>
      <c r="H63" s="282">
        <v>0.37159722222222225</v>
      </c>
      <c r="I63" s="281"/>
      <c r="J63" s="292">
        <f t="shared" si="3"/>
        <v>88</v>
      </c>
      <c r="K63" s="1" t="b">
        <f t="shared" si="4"/>
        <v>0</v>
      </c>
      <c r="L63" s="1">
        <f t="shared" si="5"/>
        <v>1.05</v>
      </c>
      <c r="M63" s="1">
        <f t="shared" si="6"/>
        <v>1</v>
      </c>
      <c r="N63" s="292">
        <f t="shared" si="7"/>
        <v>88</v>
      </c>
      <c r="O63" s="1">
        <f t="shared" si="8"/>
        <v>85.47</v>
      </c>
      <c r="P63" s="292">
        <f t="shared" si="9"/>
        <v>440</v>
      </c>
      <c r="Q63" s="1">
        <f t="shared" si="10"/>
        <v>85.47</v>
      </c>
      <c r="R63" s="281"/>
      <c r="S63" s="281"/>
      <c r="T63" s="1">
        <f t="shared" si="11"/>
        <v>1</v>
      </c>
      <c r="V63" s="1" t="s">
        <v>1042</v>
      </c>
      <c r="W63" s="1" t="s">
        <v>3079</v>
      </c>
    </row>
    <row r="64" ht="15.75" customHeight="1">
      <c r="A64" s="291">
        <v>46289.0</v>
      </c>
      <c r="B64" s="1">
        <f t="shared" si="1"/>
        <v>46289</v>
      </c>
      <c r="C64" s="281">
        <v>82.0</v>
      </c>
      <c r="D64" s="281">
        <v>57.0</v>
      </c>
      <c r="E64" s="1">
        <f t="shared" si="2"/>
        <v>1.438596491</v>
      </c>
      <c r="F64" s="281" t="s">
        <v>811</v>
      </c>
      <c r="G64" s="282">
        <v>0.3718402777777778</v>
      </c>
      <c r="H64" s="282">
        <v>0.40251157407407406</v>
      </c>
      <c r="I64" s="281"/>
      <c r="J64" s="292">
        <f t="shared" si="3"/>
        <v>44</v>
      </c>
      <c r="K64" s="1" t="b">
        <f t="shared" si="4"/>
        <v>0</v>
      </c>
      <c r="L64" s="1">
        <f t="shared" si="5"/>
        <v>1.65</v>
      </c>
      <c r="M64" s="1">
        <f t="shared" si="6"/>
        <v>1</v>
      </c>
      <c r="N64" s="292">
        <f t="shared" si="7"/>
        <v>44</v>
      </c>
      <c r="O64" s="1">
        <f t="shared" si="8"/>
        <v>148.83</v>
      </c>
      <c r="P64" s="292">
        <f t="shared" si="9"/>
        <v>220</v>
      </c>
      <c r="Q64" s="1">
        <f t="shared" si="10"/>
        <v>148.83</v>
      </c>
      <c r="R64" s="281"/>
      <c r="S64" s="281"/>
      <c r="T64" s="1">
        <f t="shared" si="11"/>
        <v>0</v>
      </c>
      <c r="V64" s="1" t="s">
        <v>911</v>
      </c>
      <c r="W64" s="1" t="s">
        <v>3081</v>
      </c>
    </row>
    <row r="65" ht="15.75" customHeight="1">
      <c r="A65" s="291">
        <v>46289.0</v>
      </c>
      <c r="B65" s="1">
        <f t="shared" si="1"/>
        <v>46289</v>
      </c>
      <c r="C65" s="281">
        <v>84.0</v>
      </c>
      <c r="D65" s="281">
        <v>32.0</v>
      </c>
      <c r="E65" s="1">
        <f t="shared" si="2"/>
        <v>2.625</v>
      </c>
      <c r="F65" s="281" t="s">
        <v>811</v>
      </c>
      <c r="G65" s="282">
        <v>0.5111111111111111</v>
      </c>
      <c r="H65" s="282">
        <v>0.5532175925925926</v>
      </c>
      <c r="I65" s="281"/>
      <c r="J65" s="292">
        <f t="shared" si="3"/>
        <v>61</v>
      </c>
      <c r="K65" s="1" t="b">
        <f t="shared" si="4"/>
        <v>0</v>
      </c>
      <c r="L65" s="1">
        <f t="shared" si="5"/>
        <v>1.16</v>
      </c>
      <c r="M65" s="1">
        <f t="shared" si="6"/>
        <v>1</v>
      </c>
      <c r="N65" s="292">
        <f t="shared" si="7"/>
        <v>61</v>
      </c>
      <c r="O65" s="1">
        <f t="shared" si="8"/>
        <v>107.184</v>
      </c>
      <c r="P65" s="292">
        <f t="shared" si="9"/>
        <v>305</v>
      </c>
      <c r="Q65" s="1">
        <f t="shared" si="10"/>
        <v>107.184</v>
      </c>
      <c r="R65" s="281"/>
      <c r="S65" s="281"/>
      <c r="T65" s="1">
        <f t="shared" si="11"/>
        <v>0</v>
      </c>
      <c r="V65" s="1" t="s">
        <v>1322</v>
      </c>
      <c r="W65" s="1" t="s">
        <v>3084</v>
      </c>
    </row>
    <row r="66" ht="15.75" customHeight="1">
      <c r="A66" s="291">
        <v>46289.0</v>
      </c>
      <c r="B66" s="1">
        <f t="shared" si="1"/>
        <v>46289</v>
      </c>
      <c r="C66" s="281">
        <v>78.0</v>
      </c>
      <c r="D66" s="281">
        <v>31.0</v>
      </c>
      <c r="E66" s="1">
        <f t="shared" si="2"/>
        <v>2.516129032</v>
      </c>
      <c r="F66" s="281" t="s">
        <v>811</v>
      </c>
      <c r="G66" s="282">
        <v>0.09174768518518518</v>
      </c>
      <c r="H66" s="282">
        <v>0.11880787037037037</v>
      </c>
      <c r="I66" s="281"/>
      <c r="J66" s="292">
        <f t="shared" si="3"/>
        <v>39</v>
      </c>
      <c r="K66" s="1" t="b">
        <f t="shared" si="4"/>
        <v>0</v>
      </c>
      <c r="L66" s="1">
        <f t="shared" si="5"/>
        <v>1.16</v>
      </c>
      <c r="M66" s="1">
        <f t="shared" si="6"/>
        <v>1</v>
      </c>
      <c r="N66" s="292">
        <f t="shared" si="7"/>
        <v>39</v>
      </c>
      <c r="O66" s="1">
        <f t="shared" si="8"/>
        <v>99.528</v>
      </c>
      <c r="P66" s="292">
        <f t="shared" si="9"/>
        <v>195</v>
      </c>
      <c r="Q66" s="1">
        <f t="shared" si="10"/>
        <v>99.528</v>
      </c>
      <c r="R66" s="281"/>
      <c r="S66" s="281"/>
      <c r="T66" s="1">
        <f t="shared" si="11"/>
        <v>0</v>
      </c>
      <c r="V66" s="1" t="s">
        <v>1325</v>
      </c>
      <c r="W66" s="1" t="s">
        <v>3086</v>
      </c>
    </row>
    <row r="67" ht="15.75" customHeight="1">
      <c r="A67" s="291">
        <v>46290.0</v>
      </c>
      <c r="B67" s="1">
        <f t="shared" si="1"/>
        <v>46290</v>
      </c>
      <c r="C67" s="281">
        <v>119.0</v>
      </c>
      <c r="D67" s="281">
        <v>43.0</v>
      </c>
      <c r="E67" s="1">
        <f t="shared" si="2"/>
        <v>2.76744186</v>
      </c>
      <c r="F67" s="281" t="s">
        <v>811</v>
      </c>
      <c r="G67" s="282">
        <v>0.3020833333333333</v>
      </c>
      <c r="H67" s="282">
        <v>0.3548611111111111</v>
      </c>
      <c r="I67" s="281"/>
      <c r="J67" s="292">
        <f t="shared" si="3"/>
        <v>76</v>
      </c>
      <c r="K67" s="1" t="b">
        <f t="shared" si="4"/>
        <v>0</v>
      </c>
      <c r="L67" s="1">
        <f t="shared" si="5"/>
        <v>1.16</v>
      </c>
      <c r="M67" s="1">
        <f t="shared" si="6"/>
        <v>1</v>
      </c>
      <c r="N67" s="292">
        <f t="shared" si="7"/>
        <v>76</v>
      </c>
      <c r="O67" s="1">
        <f t="shared" si="8"/>
        <v>151.844</v>
      </c>
      <c r="P67" s="292">
        <f t="shared" si="9"/>
        <v>380</v>
      </c>
      <c r="Q67" s="1">
        <f t="shared" si="10"/>
        <v>151.844</v>
      </c>
      <c r="R67" s="281">
        <v>8.0</v>
      </c>
      <c r="S67" s="281" t="s">
        <v>3089</v>
      </c>
      <c r="T67" s="1">
        <f t="shared" si="11"/>
        <v>1</v>
      </c>
      <c r="V67" s="1" t="s">
        <v>1196</v>
      </c>
      <c r="W67" s="1" t="s">
        <v>3090</v>
      </c>
    </row>
    <row r="68" ht="15.75" customHeight="1">
      <c r="A68" s="291">
        <v>46290.0</v>
      </c>
      <c r="B68" s="1">
        <f t="shared" si="1"/>
        <v>46290</v>
      </c>
      <c r="C68" s="281">
        <v>286.0</v>
      </c>
      <c r="D68" s="281">
        <v>49.0</v>
      </c>
      <c r="E68" s="1">
        <f t="shared" si="2"/>
        <v>5.836734694</v>
      </c>
      <c r="F68" s="281" t="s">
        <v>811</v>
      </c>
      <c r="G68" s="282">
        <v>0.3548611111111111</v>
      </c>
      <c r="H68" s="282">
        <v>0.42291666666666666</v>
      </c>
      <c r="I68" s="281"/>
      <c r="J68" s="292">
        <f t="shared" si="3"/>
        <v>98</v>
      </c>
      <c r="K68" s="1" t="b">
        <f t="shared" si="4"/>
        <v>0</v>
      </c>
      <c r="L68" s="1">
        <f t="shared" si="5"/>
        <v>0.6</v>
      </c>
      <c r="M68" s="1">
        <f t="shared" si="6"/>
        <v>1</v>
      </c>
      <c r="N68" s="292">
        <f t="shared" si="7"/>
        <v>98</v>
      </c>
      <c r="O68" s="1">
        <f t="shared" si="8"/>
        <v>188.76</v>
      </c>
      <c r="P68" s="292">
        <f t="shared" si="9"/>
        <v>490</v>
      </c>
      <c r="Q68" s="1">
        <f t="shared" si="10"/>
        <v>188.76</v>
      </c>
      <c r="R68" s="281"/>
      <c r="S68" s="281"/>
      <c r="T68" s="1">
        <f t="shared" si="11"/>
        <v>0</v>
      </c>
      <c r="V68" s="1" t="s">
        <v>919</v>
      </c>
      <c r="W68" s="1" t="s">
        <v>3092</v>
      </c>
    </row>
    <row r="69" ht="15.75" customHeight="1">
      <c r="A69" s="291">
        <v>46290.0</v>
      </c>
      <c r="B69" s="1">
        <f t="shared" si="1"/>
        <v>46290</v>
      </c>
      <c r="C69" s="281">
        <v>85.0</v>
      </c>
      <c r="D69" s="281">
        <v>31.0</v>
      </c>
      <c r="E69" s="1">
        <f t="shared" si="2"/>
        <v>2.741935484</v>
      </c>
      <c r="F69" s="281" t="s">
        <v>811</v>
      </c>
      <c r="G69" s="282">
        <v>0.5083333333333333</v>
      </c>
      <c r="H69" s="282">
        <v>0.5451388888888888</v>
      </c>
      <c r="I69" s="281"/>
      <c r="J69" s="292">
        <f t="shared" si="3"/>
        <v>53</v>
      </c>
      <c r="K69" s="1" t="b">
        <f t="shared" si="4"/>
        <v>0</v>
      </c>
      <c r="L69" s="1">
        <f t="shared" si="5"/>
        <v>1.16</v>
      </c>
      <c r="M69" s="1">
        <f t="shared" si="6"/>
        <v>1</v>
      </c>
      <c r="N69" s="292">
        <f t="shared" si="7"/>
        <v>53</v>
      </c>
      <c r="O69" s="1">
        <f t="shared" si="8"/>
        <v>108.46</v>
      </c>
      <c r="P69" s="292">
        <f t="shared" si="9"/>
        <v>265</v>
      </c>
      <c r="Q69" s="1">
        <f t="shared" si="10"/>
        <v>108.46</v>
      </c>
      <c r="R69" s="281"/>
      <c r="S69" s="281"/>
      <c r="T69" s="1">
        <f t="shared" si="11"/>
        <v>0</v>
      </c>
      <c r="V69" s="1" t="s">
        <v>2018</v>
      </c>
      <c r="W69" s="1" t="s">
        <v>3094</v>
      </c>
    </row>
    <row r="70" ht="15.75" customHeight="1">
      <c r="A70" s="291">
        <v>46293.0</v>
      </c>
      <c r="B70" s="1">
        <f t="shared" si="1"/>
        <v>46293</v>
      </c>
      <c r="C70" s="281">
        <v>225.0</v>
      </c>
      <c r="D70" s="281">
        <v>48.0</v>
      </c>
      <c r="E70" s="1">
        <f t="shared" si="2"/>
        <v>4.6875</v>
      </c>
      <c r="F70" s="281" t="s">
        <v>811</v>
      </c>
      <c r="G70" s="299">
        <v>0.3050925925925926</v>
      </c>
      <c r="H70" s="299">
        <v>0.39256944444444447</v>
      </c>
      <c r="I70" s="281"/>
      <c r="J70" s="300">
        <f t="shared" si="3"/>
        <v>126</v>
      </c>
      <c r="K70" s="1" t="b">
        <f t="shared" si="4"/>
        <v>0</v>
      </c>
      <c r="L70" s="1">
        <f t="shared" si="5"/>
        <v>0.65</v>
      </c>
      <c r="M70" s="1">
        <f t="shared" si="6"/>
        <v>1</v>
      </c>
      <c r="N70" s="300">
        <f t="shared" si="7"/>
        <v>126</v>
      </c>
      <c r="O70" s="1">
        <f t="shared" si="8"/>
        <v>160.875</v>
      </c>
      <c r="P70" s="300">
        <f t="shared" si="9"/>
        <v>630</v>
      </c>
      <c r="Q70" s="1">
        <f t="shared" si="10"/>
        <v>160.875</v>
      </c>
      <c r="R70" s="281">
        <v>2.0</v>
      </c>
      <c r="S70" s="281" t="s">
        <v>3096</v>
      </c>
      <c r="T70" s="1">
        <f t="shared" si="11"/>
        <v>1</v>
      </c>
      <c r="V70" s="1" t="s">
        <v>931</v>
      </c>
      <c r="W70" s="1" t="s">
        <v>3097</v>
      </c>
    </row>
    <row r="71" ht="15.75" customHeight="1">
      <c r="A71" s="291">
        <v>46293.0</v>
      </c>
      <c r="B71" s="1">
        <f t="shared" si="1"/>
        <v>46293</v>
      </c>
      <c r="C71" s="281">
        <v>93.0</v>
      </c>
      <c r="D71" s="281">
        <v>57.0</v>
      </c>
      <c r="E71" s="1">
        <f t="shared" si="2"/>
        <v>1.631578947</v>
      </c>
      <c r="F71" s="281" t="s">
        <v>811</v>
      </c>
      <c r="G71" s="299">
        <v>0.42167824074074073</v>
      </c>
      <c r="H71" s="299">
        <v>0.5268055555555555</v>
      </c>
      <c r="I71" s="281">
        <v>64.0</v>
      </c>
      <c r="J71" s="300">
        <f t="shared" si="3"/>
        <v>87</v>
      </c>
      <c r="K71" s="1" t="b">
        <f t="shared" si="4"/>
        <v>0</v>
      </c>
      <c r="L71" s="1">
        <f t="shared" si="5"/>
        <v>1.65</v>
      </c>
      <c r="M71" s="1">
        <f t="shared" si="6"/>
        <v>1</v>
      </c>
      <c r="N71" s="300">
        <f t="shared" si="7"/>
        <v>87</v>
      </c>
      <c r="O71" s="1">
        <f t="shared" si="8"/>
        <v>168.795</v>
      </c>
      <c r="P71" s="300">
        <f t="shared" si="9"/>
        <v>435</v>
      </c>
      <c r="Q71" s="1">
        <f t="shared" si="10"/>
        <v>168.795</v>
      </c>
      <c r="R71" s="281"/>
      <c r="S71" s="281"/>
      <c r="T71" s="1">
        <f t="shared" si="11"/>
        <v>0</v>
      </c>
      <c r="U71" s="16" t="s">
        <v>1425</v>
      </c>
      <c r="V71" s="1" t="s">
        <v>934</v>
      </c>
      <c r="W71" s="1" t="s">
        <v>3099</v>
      </c>
    </row>
    <row r="72" ht="15.75" customHeight="1">
      <c r="A72" s="291">
        <v>46293.0</v>
      </c>
      <c r="B72" s="1">
        <f t="shared" si="1"/>
        <v>46293</v>
      </c>
      <c r="C72" s="281">
        <v>32.0</v>
      </c>
      <c r="D72" s="281">
        <v>22.0</v>
      </c>
      <c r="E72" s="1">
        <f t="shared" si="2"/>
        <v>1.454545455</v>
      </c>
      <c r="F72" s="281" t="s">
        <v>811</v>
      </c>
      <c r="G72" s="299">
        <v>0.5268518518518519</v>
      </c>
      <c r="H72" s="299">
        <v>0.5472337962962963</v>
      </c>
      <c r="I72" s="281"/>
      <c r="J72" s="300">
        <f t="shared" si="3"/>
        <v>29</v>
      </c>
      <c r="K72" s="1" t="b">
        <f t="shared" si="4"/>
        <v>0</v>
      </c>
      <c r="L72" s="1">
        <f t="shared" si="5"/>
        <v>1.65</v>
      </c>
      <c r="M72" s="1">
        <f t="shared" si="6"/>
        <v>1</v>
      </c>
      <c r="N72" s="300">
        <f t="shared" si="7"/>
        <v>29</v>
      </c>
      <c r="O72" s="1">
        <f t="shared" si="8"/>
        <v>58.08</v>
      </c>
      <c r="P72" s="300">
        <f t="shared" si="9"/>
        <v>145</v>
      </c>
      <c r="Q72" s="1">
        <f t="shared" si="10"/>
        <v>58.08</v>
      </c>
      <c r="R72" s="281"/>
      <c r="S72" s="281"/>
      <c r="T72" s="1">
        <f t="shared" si="11"/>
        <v>0</v>
      </c>
      <c r="V72" s="1" t="s">
        <v>1361</v>
      </c>
      <c r="W72" s="1" t="s">
        <v>3101</v>
      </c>
    </row>
    <row r="73" ht="15.75" customHeight="1">
      <c r="A73" s="291">
        <v>46293.0</v>
      </c>
      <c r="B73" s="1">
        <f t="shared" si="1"/>
        <v>46293</v>
      </c>
      <c r="C73" s="281">
        <v>76.0</v>
      </c>
      <c r="D73" s="281">
        <v>29.0</v>
      </c>
      <c r="E73" s="1">
        <f t="shared" si="2"/>
        <v>2.620689655</v>
      </c>
      <c r="F73" s="281" t="s">
        <v>811</v>
      </c>
      <c r="G73" s="299">
        <v>0.5917476851851852</v>
      </c>
      <c r="H73" s="299">
        <v>0.6207175925925926</v>
      </c>
      <c r="I73" s="281"/>
      <c r="J73" s="300">
        <f t="shared" si="3"/>
        <v>42</v>
      </c>
      <c r="K73" s="1" t="b">
        <f t="shared" si="4"/>
        <v>0</v>
      </c>
      <c r="L73" s="1">
        <f t="shared" si="5"/>
        <v>1.16</v>
      </c>
      <c r="M73" s="1">
        <f t="shared" si="6"/>
        <v>1</v>
      </c>
      <c r="N73" s="300">
        <f t="shared" si="7"/>
        <v>42</v>
      </c>
      <c r="O73" s="1">
        <f t="shared" si="8"/>
        <v>96.976</v>
      </c>
      <c r="P73" s="300">
        <f t="shared" si="9"/>
        <v>210</v>
      </c>
      <c r="Q73" s="1">
        <f t="shared" si="10"/>
        <v>96.976</v>
      </c>
      <c r="R73" s="281"/>
      <c r="S73" s="281"/>
      <c r="T73" s="1">
        <f t="shared" si="11"/>
        <v>0</v>
      </c>
      <c r="V73" s="1" t="s">
        <v>1060</v>
      </c>
      <c r="W73" s="1" t="s">
        <v>3104</v>
      </c>
    </row>
    <row r="74" ht="15.75" customHeight="1">
      <c r="A74" s="291">
        <v>46294.0</v>
      </c>
      <c r="B74" s="1">
        <f t="shared" si="1"/>
        <v>46294</v>
      </c>
      <c r="C74" s="281">
        <v>41.0</v>
      </c>
      <c r="D74" s="281">
        <v>27.0</v>
      </c>
      <c r="E74" s="1">
        <f t="shared" si="2"/>
        <v>1.518518519</v>
      </c>
      <c r="F74" s="281" t="s">
        <v>811</v>
      </c>
      <c r="G74" s="299">
        <v>0.5119097222222222</v>
      </c>
      <c r="H74" s="299">
        <v>0.5425</v>
      </c>
      <c r="I74" s="281"/>
      <c r="J74" s="300">
        <f t="shared" si="3"/>
        <v>44</v>
      </c>
      <c r="K74" s="1" t="b">
        <f t="shared" si="4"/>
        <v>0</v>
      </c>
      <c r="L74" s="1">
        <f t="shared" si="5"/>
        <v>1.65</v>
      </c>
      <c r="M74" s="1">
        <f t="shared" si="6"/>
        <v>1</v>
      </c>
      <c r="N74" s="300">
        <f t="shared" si="7"/>
        <v>44</v>
      </c>
      <c r="O74" s="1">
        <f t="shared" si="8"/>
        <v>74.415</v>
      </c>
      <c r="P74" s="300">
        <f t="shared" si="9"/>
        <v>220</v>
      </c>
      <c r="Q74" s="1">
        <f t="shared" si="10"/>
        <v>74.415</v>
      </c>
      <c r="R74" s="281"/>
      <c r="S74" s="281"/>
      <c r="T74" s="1">
        <f t="shared" si="11"/>
        <v>1</v>
      </c>
      <c r="V74" s="1" t="s">
        <v>997</v>
      </c>
      <c r="W74" s="1" t="s">
        <v>3106</v>
      </c>
    </row>
    <row r="75" ht="15.75" customHeight="1">
      <c r="A75" s="291">
        <v>46295.0</v>
      </c>
      <c r="B75" s="1">
        <f t="shared" si="1"/>
        <v>46295</v>
      </c>
      <c r="C75" s="281">
        <v>106.0</v>
      </c>
      <c r="D75" s="281">
        <v>30.0</v>
      </c>
      <c r="E75" s="1">
        <f t="shared" si="2"/>
        <v>3.533333333</v>
      </c>
      <c r="F75" s="281" t="s">
        <v>811</v>
      </c>
      <c r="G75" s="299">
        <v>0.30645833333333333</v>
      </c>
      <c r="H75" s="299">
        <v>0.3509143518518518</v>
      </c>
      <c r="I75" s="281"/>
      <c r="J75" s="300">
        <f t="shared" si="3"/>
        <v>64</v>
      </c>
      <c r="K75" s="1" t="b">
        <f t="shared" si="4"/>
        <v>0</v>
      </c>
      <c r="L75" s="1">
        <f t="shared" si="5"/>
        <v>0.82</v>
      </c>
      <c r="M75" s="1">
        <f t="shared" si="6"/>
        <v>1</v>
      </c>
      <c r="N75" s="300">
        <f t="shared" si="7"/>
        <v>64</v>
      </c>
      <c r="O75" s="1">
        <f t="shared" si="8"/>
        <v>95.612</v>
      </c>
      <c r="P75" s="300">
        <f t="shared" si="9"/>
        <v>320</v>
      </c>
      <c r="Q75" s="1">
        <f t="shared" si="10"/>
        <v>95.612</v>
      </c>
      <c r="R75" s="281"/>
      <c r="S75" s="281"/>
      <c r="T75" s="1">
        <f t="shared" si="11"/>
        <v>1</v>
      </c>
      <c r="V75" s="1" t="s">
        <v>947</v>
      </c>
      <c r="W75" s="1" t="s">
        <v>3108</v>
      </c>
    </row>
    <row r="76" ht="15.75" customHeight="1">
      <c r="A76" s="291">
        <v>46295.0</v>
      </c>
      <c r="B76" s="1">
        <f t="shared" si="1"/>
        <v>46295</v>
      </c>
      <c r="C76" s="281">
        <v>371.0</v>
      </c>
      <c r="D76" s="281">
        <v>80.0</v>
      </c>
      <c r="E76" s="1">
        <f t="shared" si="2"/>
        <v>4.6375</v>
      </c>
      <c r="F76" s="281" t="s">
        <v>811</v>
      </c>
      <c r="G76" s="299">
        <v>0.35096064814814815</v>
      </c>
      <c r="H76" s="299">
        <v>0.4661111111111111</v>
      </c>
      <c r="I76" s="281"/>
      <c r="J76" s="300">
        <f t="shared" si="3"/>
        <v>166</v>
      </c>
      <c r="K76" s="1" t="b">
        <f t="shared" si="4"/>
        <v>0</v>
      </c>
      <c r="L76" s="1">
        <f t="shared" si="5"/>
        <v>0.65</v>
      </c>
      <c r="M76" s="1">
        <f t="shared" si="6"/>
        <v>1</v>
      </c>
      <c r="N76" s="300">
        <f t="shared" si="7"/>
        <v>166</v>
      </c>
      <c r="O76" s="1">
        <f t="shared" si="8"/>
        <v>265.265</v>
      </c>
      <c r="P76" s="300">
        <f t="shared" si="9"/>
        <v>830</v>
      </c>
      <c r="Q76" s="1">
        <f t="shared" si="10"/>
        <v>265.265</v>
      </c>
      <c r="R76" s="281"/>
      <c r="S76" s="281"/>
      <c r="T76" s="1">
        <f t="shared" si="11"/>
        <v>0</v>
      </c>
      <c r="V76" s="1" t="s">
        <v>949</v>
      </c>
      <c r="W76" s="1" t="s">
        <v>3110</v>
      </c>
    </row>
    <row r="77" ht="15.75" customHeight="1">
      <c r="A77" s="291">
        <v>46295.0</v>
      </c>
      <c r="B77" s="1">
        <f t="shared" si="1"/>
        <v>46295</v>
      </c>
      <c r="C77" s="281">
        <v>53.0</v>
      </c>
      <c r="D77" s="281">
        <v>35.0</v>
      </c>
      <c r="E77" s="1">
        <f t="shared" si="2"/>
        <v>1.514285714</v>
      </c>
      <c r="F77" s="281" t="s">
        <v>811</v>
      </c>
      <c r="G77" s="299">
        <v>0.5144791666666667</v>
      </c>
      <c r="H77" s="299">
        <v>0.5572916666666666</v>
      </c>
      <c r="I77" s="281"/>
      <c r="J77" s="300">
        <f t="shared" si="3"/>
        <v>62</v>
      </c>
      <c r="K77" s="1" t="b">
        <f t="shared" si="4"/>
        <v>0</v>
      </c>
      <c r="L77" s="1">
        <f t="shared" si="5"/>
        <v>1.65</v>
      </c>
      <c r="M77" s="1">
        <f t="shared" si="6"/>
        <v>1</v>
      </c>
      <c r="N77" s="300">
        <f t="shared" si="7"/>
        <v>62</v>
      </c>
      <c r="O77" s="1">
        <f t="shared" si="8"/>
        <v>96.195</v>
      </c>
      <c r="P77" s="300">
        <f t="shared" si="9"/>
        <v>310</v>
      </c>
      <c r="Q77" s="1">
        <f t="shared" si="10"/>
        <v>96.195</v>
      </c>
      <c r="R77" s="281"/>
      <c r="S77" s="281"/>
      <c r="T77" s="1">
        <f t="shared" si="11"/>
        <v>0</v>
      </c>
      <c r="V77" s="1" t="s">
        <v>1380</v>
      </c>
      <c r="W77" s="1" t="s">
        <v>3112</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3">
      <formula1>"FL,Reach,OP,Swing"</formula1>
    </dataValidation>
  </dataValidations>
  <printOptions/>
  <pageMargins bottom="1.0" footer="0.0" header="0.0" left="0.75" right="0.75" top="1.0"/>
  <pageSetup paperSize="9" orientation="portrait"/>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669</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Ramiro'!$B$8:$B$173,B8)=0),1,0))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Ramiro'!$B$8:$B$173,B9)=0),1,0))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Ramiro'!$B$8:$B$173,B10)=0),1,0))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Ramiro'!$B$8:$B$173,B11)=0),1,0))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Ramiro'!$B$8:$B$173,B12)=0),1,0))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Ramiro'!$B$8:$B$173,B13)=0),1,0))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Ramiro'!$B$8:$B$173,B14)=0),1,0))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Ramiro'!$B$8:$B$173,B15)=0),1,0))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Ramiro'!$B$8:$B$173,B16)=0),1,0))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Ramiro'!$B$8:$B$173,B17)=0),1,0))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Ramiro'!$B$8:$B$173,B18)=0),1,0))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Ramiro'!$B$8:$B$173,B19)=0),1,0))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Ramiro'!$B$8:$B$173,B20)=0),1,0))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Ramiro'!$B$8:$B$173,B21)=0),1,0))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Ramiro'!$B$8:$B$173,B22)=0),1,0))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Ramiro'!$B$8:$B$173,B23)=0),1,0))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Ramiro'!$B$8:$B$173,B24)=0),1,0))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Ramiro'!$B$8:$B$173,B25)=0),1,0))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Ramiro'!$B$8:$B$173,B26)=0),1,0))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Ramiro'!$B$8:$B$173,B27)=0),1,0))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Ramiro'!$B$8:$B$173,B28)=0),1,0))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Ramiro'!$B$8:$B$173,B29)=0),1,0))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Ramiro'!$B$8:$B$173,B30)=0),1,0))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Ramiro'!$B$8:$B$173,B31)=0),1,0))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Ramiro'!$B$8:$B$173,B32)=0),1,0))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Ramiro'!$B$8:$B$173,B33)=0),1,0))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Ramiro'!$B$8:$B$173,B34)=0),1,0))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Ramiro'!$B$8:$B$173,B35)=0),1,0))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Ramiro'!$B$8:$B$173,B36)=0),1,0))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Ramiro'!$B$8:$B$173,B37)=0),1,0))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Ramiro'!$B$8:$B$173,B38)=0),1,0))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Ramiro'!$B$8:$B$173,B39)=0),1,0))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Ramiro'!$B$8:$B$173,B40)=0),1,0))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Ramiro'!$B$8:$B$173,B41)=0),1,0))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Ramiro'!$B$8:$B$173,B42)=0),1,0))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Ramiro'!$B$8:$B$173,B43)=0),1,0))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Ramiro'!$B$8:$B$173,B44)=0),1,0))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Ramiro'!$B$8:$B$173,B45)=0),1,0))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Ramiro'!$B$8:$B$173,B46)=0),1,0))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Ramiro'!$B$8:$B$173,B47)=0),1,0))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Ramiro'!$B$8:$B$173,B48)=0),1,0))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Ramiro'!$B$8:$B$173,B49)=0),1,0))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Ramiro'!$B$8:$B$173,B50)=0),1,0))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Ramiro'!$B$8:$B$173,B51)=0),1,0))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Ramiro'!$B$8:$B$173,B52)=0),1,0))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Ramiro'!$B$8:$B$173,B53)=0),1,0))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Ramiro'!$B$8:$B$173,B54)=0),1,0))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Ramiro'!$B$8:$B$173,B55)=0),1,0))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Ramiro'!$B$8:$B$173,B56)=0),1,0))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Ramiro'!$B$8:$B$173,B57)=0),1,0))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Ramiro'!$B$8:$B$173,B58)=0),1,0))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Ramiro'!$B$8:$B$173,B59)=0),1,0))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Ramiro'!$B$8:$B$173,B60)=0),1,0))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Ramiro'!$B$8:$B$173,B61)=0),1,0))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Ramiro'!$B$8:$B$173,B62)=0),1,0))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Ramiro'!$B$8:$B$173,B63)=0),1,0))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Ramiro'!$B$8:$B$173,B64)=0),1,0))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Ramiro'!$B$8:$B$173,B65)=0),1,0))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Ramiro'!$B$8:$B$173,B66)=0),1,0))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Ramiro'!$B$8:$B$173,B67)=0),1,0))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Ramiro'!$B$8:$B$173,B68)=0),1,0))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Ramiro'!$B$8:$B$173,B69)=0),1,0))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Ramiro'!$B$8:$B$173,B70)=0),1,0))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Ramiro'!$B$8:$B$173,B71)=0),1,0))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Ramiro'!$B$8:$B$173,B72)=0),1,0))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Ramiro'!$B$8:$B$173,B73)=0),1,0))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Ramiro'!$B$8:$B$173,B74)=0),1,0))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Ramiro'!$B$8:$B$173,B75)=0),1,0))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Ramiro'!$B$8:$B$173,B76)=0),1,0))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Ramiro'!$B$8:$B$173,B77)=0),1,0))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Ramiro'!$B$8:$B$173,B78)=0),1,0))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Ramiro'!$B$8:$B$173,B79)=0),1,0))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Ramiro'!$B$8:$B$173,B80)=0),1,0))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Ramiro'!$B$8:$B$173,B81)=0),1,0))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Ramiro'!$B$8:$B$173,B82)=0),1,0))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Ramiro'!$B$8:$B$173,B83)=0),1,0))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Ramiro'!$B$8:$B$173,B84)=0),1,0))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Ramiro'!$B$8:$B$173,B85)=0),1,0))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Ramiro'!$B$8:$B$173,B86)=0),1,0))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Ramiro'!$B$8:$B$173,B87)=0),1,0))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Ramiro'!$B$8:$B$173,B88)=0),1,0))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Ramiro'!$B$8:$B$173,B89)=0),1,0))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Ramiro'!$B$8:$B$173,B90)=0),1,0))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Ramiro'!$B$8:$B$173,B91)=0),1,0))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Ramiro'!$B$8:$B$173,B92)=0),1,0))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Ramiro'!$B$8:$B$173,B93)=0),1,0))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Ramiro'!$B$8:$B$173,B94)=0),1,0))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Ramiro'!$B$8:$B$173,B95)=0),1,0))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Ramiro'!$B$8:$B$173,B96)=0),1,0))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Ramiro'!$B$8:$B$173,B97)=0),1,0))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Ramiro'!$B$8:$B$173,B98)=0),1,0))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Ramiro'!$B$8:$B$173,B99)=0),1,0))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Ramiro'!$B$8:$B$173,B100)=0),1,0))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Ramiro'!$B$8:$B$173,B101)=0),1,0))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Ramiro'!$B$8:$B$173,B102)=0),1,0))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Ramiro'!$B$8:$B$173,B103)=0),1,0))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Ramiro'!$B$8:$B$173,B104)=0),1,0))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Ramiro'!$B$8:$B$173,B105)=0),1,0))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Ramiro'!$B$8:$B$173,B106)=0),1,0))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Ramiro'!$B$8:$B$173,B107)=0),1,0))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Ramiro'!$B$8:$B$173,B108)=0),1,0))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Ramiro'!$B$8:$B$173,B109)=0),1,0))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Ramiro'!$B$8:$B$173,B110)=0),1,0))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Ramiro'!$B$8:$B$173,B111)=0),1,0))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Ramiro'!$B$8:$B$173,B112)=0),1,0))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Ramiro'!$B$8:$B$173,B113)=0),1,0))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Ramiro'!$B$8:$B$173,B114)=0),1,0))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Ramiro'!$B$8:$B$173,B115)=0),1,0))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Ramiro'!$B$8:$B$173,B116)=0),1,0))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Ramiro'!$B$8:$B$173,B117)=0),1,0))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Ramiro'!$B$8:$B$173,B118)=0),1,0))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Ramiro'!$B$8:$B$173,B119)=0),1,0))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Ramiro'!$B$8:$B$173,B120)=0),1,0))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Ramiro'!$B$8:$B$173,B121)=0),1,0))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Ramiro'!$B$8:$B$173,B122)=0),1,0))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Ramiro'!$B$8:$B$173,B123)=0),1,0))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Ramiro'!$B$8:$B$173,B124)=0),1,0))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Ramiro'!$B$8:$B$173,B125)=0),1,0))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Ramiro'!$B$8:$B$173,B126)=0),1,0))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Ramiro'!$B$8:$B$173,B127)=0),1,0))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Ramiro'!$B$8:$B$173,B128)=0),1,0))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Ramiro'!$B$8:$B$173,B129)=0),1,0))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Ramiro'!$B$8:$B$173,B130)=0),1,0))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Ramiro'!$B$8:$B$173,B131)=0),1,0))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Ramiro'!$B$8:$B$173,B132)=0),1,0))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Ramiro'!$B$8:$B$173,B133)=0),1,0))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Ramiro'!$B$8:$B$173,B134)=0),1,0))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Ramiro'!$B$8:$B$173,B135)=0),1,0))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Ramiro'!$B$8:$B$173,B136)=0),1,0))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Ramiro'!$B$8:$B$173,B137)=0),1,0))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Ramiro'!$B$8:$B$173,B138)=0),1,0))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Ramiro'!$B$8:$B$173,B139)=0),1,0))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Ramiro'!$B$8:$B$173,B140)=0),1,0))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Ramiro'!$B$8:$B$173,B141)=0),1,0))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Ramiro'!$B$8:$B$173,B142)=0),1,0))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Ramiro'!$B$8:$B$173,B143)=0),1,0))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Ramiro'!$B$8:$B$173,B144)=0),1,0))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Ramiro'!$B$8:$B$173,B145)=0),1,0))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Ramiro'!$B$8:$B$173,B146)=0),1,0))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Ramiro'!$B$8:$B$173,B147)=0),1,0))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Ramiro'!$B$8:$B$173,B148)=0),1,0))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Ramiro'!$B$8:$B$173,B149)=0),1,0))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Ramiro'!$B$8:$B$173,B150)=0),1,0))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Ramiro'!$B$8:$B$173,B151)=0),1,0))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Ramiro'!$B$8:$B$173,B152)=0),1,0))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Ramiro'!$B$8:$B$173,B153)=0),1,0))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Ramiro'!$B$8:$B$173,B154)=0),1,0))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Ramiro'!$B$8:$B$173,B155)=0),1,0))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Ramiro'!$B$8:$B$173,B156)=0),1,0))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Ramiro'!$B$8:$B$173,B157)=0),1,0))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Ramiro'!$B$8:$B$173,B158)=0),1,0))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Ramiro'!$B$8:$B$173,B159)=0),1,0))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Ramiro'!$B$8:$B$173,B160)=0),1,0))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Ramiro'!$B$8:$B$173,B161)=0),1,0))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Ramiro'!$B$8:$B$173,B162)=0),1,0))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Ramiro'!$B$8:$B$173,B163)=0),1,0))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Ramiro'!$B$8:$B$173,B164)=0),1,0))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Ramiro'!$B$8:$B$173,B165)=0),1,0))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Ramiro'!$B$8:$B$173,B166)=0),1,0))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Ramiro'!$B$8:$B$173,B167)=0),1,0))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Ramiro'!$B$8:$B$173,B168)=0),1,0))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Ramiro'!$B$8:$B$173,B169)=0),1,0))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Ramiro'!$B$8:$B$173,B170)=0),1,0))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Ramiro'!$B$8:$B$173,B171)=0),1,0))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Ramiro'!$B$8:$B$173,B172)=0),1,0))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Ramiro'!$B$8:$B$173,B173)=0),1,0))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Ramiro'!$B$8:$B$173,B174)=0),1,0))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Ramiro'!$B$8:$B$173,B175)=0),1,0))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Ramiro'!$B$8:$B$173,B176)=0),1,0))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Ramiro'!$B$8:$B$173,B177)=0),1,0))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697</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Reinaldo'!$B$8:$B$174,B8)=0),1,0))</f>
        <v>0</v>
      </c>
      <c r="O8" s="196"/>
    </row>
    <row r="9">
      <c r="A9" s="29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Reinaldo'!$B$8:$B$174,B9)=0),1,0))</f>
        <v>0</v>
      </c>
      <c r="O9" s="196"/>
    </row>
    <row r="10">
      <c r="A10" s="29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Reinaldo'!$B$8:$B$174,B10)=0),1,0))</f>
        <v>0</v>
      </c>
      <c r="O10" s="196"/>
    </row>
    <row r="11">
      <c r="A11" s="29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Reinaldo'!$B$8:$B$174,B11)=0),1,0))</f>
        <v>0</v>
      </c>
      <c r="O11" s="196"/>
    </row>
    <row r="12">
      <c r="A12" s="29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Reinaldo'!$B$8:$B$174,B12)=0),1,0))</f>
        <v>0</v>
      </c>
      <c r="O12" s="196"/>
    </row>
    <row r="13">
      <c r="A13" s="29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Reinaldo'!$B$8:$B$174,B13)=0),1,0))</f>
        <v>0</v>
      </c>
      <c r="O13" s="196"/>
    </row>
    <row r="14">
      <c r="A14" s="29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Reinaldo'!$B$8:$B$174,B14)=0),1,0))</f>
        <v>0</v>
      </c>
      <c r="O14" s="196"/>
    </row>
    <row r="15">
      <c r="A15" s="29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Reinaldo'!$B$8:$B$174,B15)=0),1,0))</f>
        <v>0</v>
      </c>
      <c r="O15" s="196"/>
    </row>
    <row r="16">
      <c r="A16" s="29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Reinaldo'!$B$8:$B$174,B16)=0),1,0))</f>
        <v>0</v>
      </c>
      <c r="O16" s="196"/>
    </row>
    <row r="17">
      <c r="A17" s="29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Reinaldo'!$B$8:$B$174,B17)=0),1,0))</f>
        <v>0</v>
      </c>
      <c r="O17" s="196"/>
    </row>
    <row r="18">
      <c r="A18" s="29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Reinaldo'!$B$8:$B$174,B18)=0),1,0))</f>
        <v>0</v>
      </c>
      <c r="O18" s="196"/>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Reinaldo'!$B$8:$B$174,B19)=0),1,0))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Reinaldo'!$B$8:$B$174,B20)=0),1,0))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Reinaldo'!$B$8:$B$174,B21)=0),1,0))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Reinaldo'!$B$8:$B$174,B22)=0),1,0))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Reinaldo'!$B$8:$B$174,B23)=0),1,0))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Reinaldo'!$B$8:$B$174,B24)=0),1,0))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Reinaldo'!$B$8:$B$174,B25)=0),1,0))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Reinaldo'!$B$8:$B$174,B26)=0),1,0))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Reinaldo'!$B$8:$B$174,B27)=0),1,0))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Reinaldo'!$B$8:$B$174,B28)=0),1,0))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Reinaldo'!$B$8:$B$174,B29)=0),1,0))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Reinaldo'!$B$8:$B$174,B30)=0),1,0))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Reinaldo'!$B$8:$B$174,B31)=0),1,0))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Reinaldo'!$B$8:$B$174,B32)=0),1,0))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Reinaldo'!$B$8:$B$174,B33)=0),1,0))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Reinaldo'!$B$8:$B$174,B34)=0),1,0))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Reinaldo'!$B$8:$B$174,B35)=0),1,0))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Reinaldo'!$B$8:$B$174,B36)=0),1,0))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Reinaldo'!$B$8:$B$174,B37)=0),1,0))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Reinaldo'!$B$8:$B$174,B38)=0),1,0))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Reinaldo'!$B$8:$B$174,B39)=0),1,0))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Reinaldo'!$B$8:$B$174,B40)=0),1,0))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Reinaldo'!$B$8:$B$174,B41)=0),1,0))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Reinaldo'!$B$8:$B$174,B42)=0),1,0))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Reinaldo'!$B$8:$B$174,B43)=0),1,0))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Reinaldo'!$B$8:$B$174,B44)=0),1,0))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Reinaldo'!$B$8:$B$174,B45)=0),1,0))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Reinaldo'!$B$8:$B$174,B46)=0),1,0))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Reinaldo'!$B$8:$B$174,B47)=0),1,0))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Reinaldo'!$B$8:$B$174,B48)=0),1,0))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Reinaldo'!$B$8:$B$174,B49)=0),1,0))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Reinaldo'!$B$8:$B$174,B50)=0),1,0))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Reinaldo'!$B$8:$B$174,B51)=0),1,0))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Reinaldo'!$B$8:$B$174,B52)=0),1,0))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Reinaldo'!$B$8:$B$174,B53)=0),1,0))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Reinaldo'!$B$8:$B$174,B54)=0),1,0))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Reinaldo'!$B$8:$B$174,B55)=0),1,0))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Reinaldo'!$B$8:$B$174,B56)=0),1,0))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Reinaldo'!$B$8:$B$174,B57)=0),1,0))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Reinaldo'!$B$8:$B$174,B58)=0),1,0))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Reinaldo'!$B$8:$B$174,B59)=0),1,0))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Reinaldo'!$B$8:$B$174,B60)=0),1,0))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Reinaldo'!$B$8:$B$174,B61)=0),1,0))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Reinaldo'!$B$8:$B$174,B62)=0),1,0))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Reinaldo'!$B$8:$B$174,B63)=0),1,0))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Reinaldo'!$B$8:$B$174,B64)=0),1,0))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Reinaldo'!$B$8:$B$174,B65)=0),1,0))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Reinaldo'!$B$8:$B$174,B66)=0),1,0))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Reinaldo'!$B$8:$B$174,B67)=0),1,0))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Reinaldo'!$B$8:$B$174,B68)=0),1,0))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Reinaldo'!$B$8:$B$174,B69)=0),1,0))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Reinaldo'!$B$8:$B$174,B70)=0),1,0))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Reinaldo'!$B$8:$B$174,B71)=0),1,0))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Reinaldo'!$B$8:$B$174,B72)=0),1,0))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Reinaldo'!$B$8:$B$174,B73)=0),1,0))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Reinaldo'!$B$8:$B$174,B74)=0),1,0))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Reinaldo'!$B$8:$B$174,B75)=0),1,0))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Reinaldo'!$B$8:$B$174,B76)=0),1,0))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Reinaldo'!$B$8:$B$174,B77)=0),1,0))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Reinaldo'!$B$8:$B$174,B78)=0),1,0))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Reinaldo'!$B$8:$B$174,B79)=0),1,0))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Reinaldo'!$B$8:$B$174,B80)=0),1,0))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Reinaldo'!$B$8:$B$174,B81)=0),1,0))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Reinaldo'!$B$8:$B$174,B82)=0),1,0))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Reinaldo'!$B$8:$B$174,B83)=0),1,0))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Reinaldo'!$B$8:$B$174,B84)=0),1,0))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Reinaldo'!$B$8:$B$174,B85)=0),1,0))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Reinaldo'!$B$8:$B$174,B86)=0),1,0))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Reinaldo'!$B$8:$B$174,B87)=0),1,0))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Reinaldo'!$B$8:$B$174,B88)=0),1,0))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Reinaldo'!$B$8:$B$174,B89)=0),1,0))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Reinaldo'!$B$8:$B$174,B90)=0),1,0))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Reinaldo'!$B$8:$B$174,B91)=0),1,0))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Reinaldo'!$B$8:$B$174,B92)=0),1,0))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Reinaldo'!$B$8:$B$174,B93)=0),1,0))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Reinaldo'!$B$8:$B$174,B94)=0),1,0))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Reinaldo'!$B$8:$B$174,B95)=0),1,0))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Reinaldo'!$B$8:$B$174,B96)=0),1,0))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Reinaldo'!$B$8:$B$174,B97)=0),1,0))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Reinaldo'!$B$8:$B$174,B98)=0),1,0))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Reinaldo'!$B$8:$B$174,B99)=0),1,0))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Reinaldo'!$B$8:$B$174,B100)=0),1,0))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Reinaldo'!$B$8:$B$174,B101)=0),1,0))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Reinaldo'!$B$8:$B$174,B102)=0),1,0))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Reinaldo'!$B$8:$B$174,B103)=0),1,0))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Reinaldo'!$B$8:$B$174,B104)=0),1,0))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Reinaldo'!$B$8:$B$174,B105)=0),1,0))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Reinaldo'!$B$8:$B$174,B106)=0),1,0))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Reinaldo'!$B$8:$B$174,B107)=0),1,0))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Reinaldo'!$B$8:$B$174,B108)=0),1,0))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Reinaldo'!$B$8:$B$174,B109)=0),1,0))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Reinaldo'!$B$8:$B$174,B110)=0),1,0))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Reinaldo'!$B$8:$B$174,B111)=0),1,0))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Reinaldo'!$B$8:$B$174,B112)=0),1,0))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Reinaldo'!$B$8:$B$174,B113)=0),1,0))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Reinaldo'!$B$8:$B$174,B114)=0),1,0))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Reinaldo'!$B$8:$B$174,B115)=0),1,0))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Reinaldo'!$B$8:$B$174,B116)=0),1,0))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Reinaldo'!$B$8:$B$174,B117)=0),1,0))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Reinaldo'!$B$8:$B$174,B118)=0),1,0))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Reinaldo'!$B$8:$B$174,B119)=0),1,0))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Reinaldo'!$B$8:$B$174,B120)=0),1,0))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Reinaldo'!$B$8:$B$174,B121)=0),1,0))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Reinaldo'!$B$8:$B$174,B122)=0),1,0))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Reinaldo'!$B$8:$B$174,B123)=0),1,0))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Reinaldo'!$B$8:$B$174,B124)=0),1,0))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Reinaldo'!$B$8:$B$174,B125)=0),1,0))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Reinaldo'!$B$8:$B$174,B126)=0),1,0))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Reinaldo'!$B$8:$B$174,B127)=0),1,0))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Reinaldo'!$B$8:$B$174,B128)=0),1,0))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Reinaldo'!$B$8:$B$174,B129)=0),1,0))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Reinaldo'!$B$8:$B$174,B130)=0),1,0))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Reinaldo'!$B$8:$B$174,B131)=0),1,0))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Reinaldo'!$B$8:$B$174,B132)=0),1,0))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Reinaldo'!$B$8:$B$174,B133)=0),1,0))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Reinaldo'!$B$8:$B$174,B134)=0),1,0))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Reinaldo'!$B$8:$B$174,B135)=0),1,0))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Reinaldo'!$B$8:$B$174,B136)=0),1,0))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Reinaldo'!$B$8:$B$174,B137)=0),1,0))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Reinaldo'!$B$8:$B$174,B138)=0),1,0))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Reinaldo'!$B$8:$B$174,B139)=0),1,0))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Reinaldo'!$B$8:$B$174,B140)=0),1,0))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Reinaldo'!$B$8:$B$174,B141)=0),1,0))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Reinaldo'!$B$8:$B$174,B142)=0),1,0))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Reinaldo'!$B$8:$B$174,B143)=0),1,0))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Reinaldo'!$B$8:$B$174,B144)=0),1,0))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Reinaldo'!$B$8:$B$174,B145)=0),1,0))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Reinaldo'!$B$8:$B$174,B146)=0),1,0))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Reinaldo'!$B$8:$B$174,B147)=0),1,0))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Reinaldo'!$B$8:$B$174,B148)=0),1,0))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Reinaldo'!$B$8:$B$174,B149)=0),1,0))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Reinaldo'!$B$8:$B$174,B150)=0),1,0))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Reinaldo'!$B$8:$B$174,B151)=0),1,0))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Reinaldo'!$B$8:$B$174,B152)=0),1,0))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Reinaldo'!$B$8:$B$174,B153)=0),1,0))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Reinaldo'!$B$8:$B$174,B154)=0),1,0))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Reinaldo'!$B$8:$B$174,B155)=0),1,0))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Reinaldo'!$B$8:$B$174,B156)=0),1,0))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Reinaldo'!$B$8:$B$174,B157)=0),1,0))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Reinaldo'!$B$8:$B$174,B158)=0),1,0))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Reinaldo'!$B$8:$B$174,B159)=0),1,0))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Reinaldo'!$B$8:$B$174,B160)=0),1,0))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Reinaldo'!$B$8:$B$174,B161)=0),1,0))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Reinaldo'!$B$8:$B$174,B162)=0),1,0))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Reinaldo'!$B$8:$B$174,B163)=0),1,0))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Reinaldo'!$B$8:$B$174,B164)=0),1,0))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Reinaldo'!$B$8:$B$174,B165)=0),1,0))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Reinaldo'!$B$8:$B$174,B166)=0),1,0))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Reinaldo'!$B$8:$B$174,B167)=0),1,0))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Reinaldo'!$B$8:$B$174,B168)=0),1,0))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Reinaldo'!$B$8:$B$174,B169)=0),1,0))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Reinaldo'!$B$8:$B$174,B170)=0),1,0))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Reinaldo'!$B$8:$B$174,B171)=0),1,0))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Reinaldo'!$B$8:$B$174,B172)=0),1,0))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Reinaldo'!$B$8:$B$174,B173)=0),1,0))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Reinaldo'!$B$8:$B$174,B174)=0),1,0))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Reinaldo'!$B$8:$B$174,B175)=0),1,0))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Reinaldo'!$B$8:$B$174,B176)=0),1,0))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Reinaldo'!$B$8:$B$174,B177)=0),1,0))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71"/>
    <col customWidth="1" min="2" max="5" width="8.0"/>
    <col customWidth="1" min="6" max="6" width="7.71"/>
    <col customWidth="1" min="7" max="8" width="8.0"/>
    <col customWidth="1" min="9" max="11" width="7.0"/>
    <col customWidth="1" min="12" max="12" width="8.0"/>
    <col customWidth="1" min="13" max="13" width="7.0"/>
    <col customWidth="1" min="14" max="14" width="8.0"/>
    <col customWidth="1" min="15" max="17" width="9.0"/>
    <col customWidth="1" min="18" max="18" width="6.43"/>
    <col customWidth="1" min="19" max="19" width="23.43"/>
    <col customWidth="1" min="20" max="20" width="5.0"/>
    <col customWidth="1" min="21" max="21" width="33.14"/>
    <col customWidth="1" min="22" max="26" width="8.43"/>
  </cols>
  <sheetData>
    <row r="1">
      <c r="A1" s="1" t="s">
        <v>603</v>
      </c>
      <c r="B1" s="1" t="s">
        <v>697</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SUMIFS(Q8:Q176,K8:K176,FALSE())</f>
        <v>1329.438</v>
      </c>
      <c r="B5" s="1">
        <f>SUMIFS(N8:N176,K8:K176,FALSE())</f>
        <v>1291</v>
      </c>
      <c r="C5" s="1">
        <f>IF(B5=0,0,60*A5/B5)</f>
        <v>61.78642912</v>
      </c>
      <c r="D5" s="1">
        <f>SUM(C8:C176)</f>
        <v>872</v>
      </c>
      <c r="E5" s="1">
        <f>SUM(R8:R176)</f>
        <v>5</v>
      </c>
      <c r="F5" s="1">
        <f>SUM(T8:T176)</f>
        <v>5</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46283.0</v>
      </c>
      <c r="B8" s="1">
        <f t="shared" ref="B8:B176" si="1">IF(A8="","",INT(A8))</f>
        <v>46283</v>
      </c>
      <c r="C8" s="281">
        <v>105.0</v>
      </c>
      <c r="D8" s="281">
        <v>47.0</v>
      </c>
      <c r="E8" s="1">
        <f t="shared" ref="E8:E176" si="2">IF(OR(C8="",N(D8)=0),"",C8/D8)</f>
        <v>2.234042553</v>
      </c>
      <c r="F8" s="281" t="s">
        <v>811</v>
      </c>
      <c r="G8" s="282">
        <v>0.33663194444444444</v>
      </c>
      <c r="H8" s="282">
        <v>0.4242824074074074</v>
      </c>
      <c r="I8" s="281"/>
      <c r="J8" s="292">
        <f t="shared" ref="J8:J176" si="3">IF(OR(NOT(ISNUMBER(G8)),NOT(ISNUMBER(H8))),"",ROUND((H8-G8)*1440,0)-N(I8))</f>
        <v>126</v>
      </c>
      <c r="K8" s="1" t="b">
        <f t="shared" ref="K8:K176" si="4">IF(C8="","",OR(C8&lt;30,N(D8)&lt;10))</f>
        <v>0</v>
      </c>
      <c r="L8" s="1">
        <f t="shared" ref="L8:L176" si="5">IF(C8="","",IF(K8,1,IF(E8&lt;=1.94,1.65,IF(E8&lt;=2.44,1.25,IF(E8&lt;=2.8,1.16,IF(E8&lt;=3.09,1.05,IF(E8&lt;=3.5,0.95,IF(E8&lt;=3.95,0.82,IF(E8&lt;=5.05,0.65,IF(E8&lt;=8,0.6,IF(E8&lt;=15,0.45,0.3)))))))))))</f>
        <v>1.25</v>
      </c>
      <c r="M8" s="1">
        <f t="shared" ref="M8:M176" si="6">IF(OR(F8="Reach",F8="OP",F8="Swing"),$R$1,1)</f>
        <v>1</v>
      </c>
      <c r="N8" s="292">
        <f t="shared" ref="N8:N176" si="7">IF(OR(A8="",N(J8)&lt;=0),0,IF(K8,MAX(J8,15),J8))</f>
        <v>126</v>
      </c>
      <c r="O8" s="1">
        <f t="shared" ref="O8:O176" si="8">IF(C8="",0,C8*L8*$M$1*M8)</f>
        <v>144.375</v>
      </c>
      <c r="P8" s="292">
        <f t="shared" ref="P8:P176" si="9">$P$1/60*N8</f>
        <v>630</v>
      </c>
      <c r="Q8" s="1">
        <f t="shared" ref="Q8:Q176" si="10">MIN(O8,P8)</f>
        <v>144.375</v>
      </c>
      <c r="R8" s="281"/>
      <c r="S8" s="281"/>
      <c r="T8" s="1">
        <f t="shared" ref="T8:T176" si="11">IF(B8="",0,IF(COUNTIF($B$8:B8,B8)=1,1,0))</f>
        <v>1</v>
      </c>
      <c r="V8" s="1" t="s">
        <v>1971</v>
      </c>
      <c r="W8" s="1" t="s">
        <v>3122</v>
      </c>
    </row>
    <row r="9">
      <c r="A9" s="280">
        <v>46283.0</v>
      </c>
      <c r="B9" s="1">
        <f t="shared" si="1"/>
        <v>46283</v>
      </c>
      <c r="C9" s="281">
        <v>52.0</v>
      </c>
      <c r="D9" s="281">
        <v>30.0</v>
      </c>
      <c r="E9" s="1">
        <f t="shared" si="2"/>
        <v>1.733333333</v>
      </c>
      <c r="F9" s="281" t="s">
        <v>811</v>
      </c>
      <c r="G9" s="282">
        <v>0.5224768518518519</v>
      </c>
      <c r="H9" s="282">
        <v>0.5772916666666666</v>
      </c>
      <c r="I9" s="281"/>
      <c r="J9" s="292">
        <f t="shared" si="3"/>
        <v>79</v>
      </c>
      <c r="K9" s="1" t="b">
        <f t="shared" si="4"/>
        <v>0</v>
      </c>
      <c r="L9" s="1">
        <f t="shared" si="5"/>
        <v>1.65</v>
      </c>
      <c r="M9" s="1">
        <f t="shared" si="6"/>
        <v>1</v>
      </c>
      <c r="N9" s="292">
        <f t="shared" si="7"/>
        <v>79</v>
      </c>
      <c r="O9" s="1">
        <f t="shared" si="8"/>
        <v>94.38</v>
      </c>
      <c r="P9" s="292">
        <f t="shared" si="9"/>
        <v>395</v>
      </c>
      <c r="Q9" s="1">
        <f t="shared" si="10"/>
        <v>94.38</v>
      </c>
      <c r="R9" s="281"/>
      <c r="S9" s="281"/>
      <c r="T9" s="1">
        <f t="shared" si="11"/>
        <v>0</v>
      </c>
      <c r="V9" s="1" t="s">
        <v>884</v>
      </c>
      <c r="W9" s="1" t="s">
        <v>3123</v>
      </c>
    </row>
    <row r="10">
      <c r="A10" s="280">
        <v>46286.0</v>
      </c>
      <c r="B10" s="1">
        <f t="shared" si="1"/>
        <v>46286</v>
      </c>
      <c r="C10" s="281">
        <v>78.0</v>
      </c>
      <c r="D10" s="281">
        <v>31.0</v>
      </c>
      <c r="E10" s="1">
        <f t="shared" si="2"/>
        <v>2.516129032</v>
      </c>
      <c r="F10" s="281" t="s">
        <v>811</v>
      </c>
      <c r="G10" s="282">
        <v>0.3283564814814815</v>
      </c>
      <c r="H10" s="282">
        <v>0.39038194444444446</v>
      </c>
      <c r="I10" s="281"/>
      <c r="J10" s="292">
        <f t="shared" si="3"/>
        <v>89</v>
      </c>
      <c r="K10" s="1" t="b">
        <f t="shared" si="4"/>
        <v>0</v>
      </c>
      <c r="L10" s="1">
        <f t="shared" si="5"/>
        <v>1.16</v>
      </c>
      <c r="M10" s="1">
        <f t="shared" si="6"/>
        <v>1</v>
      </c>
      <c r="N10" s="292">
        <f t="shared" si="7"/>
        <v>89</v>
      </c>
      <c r="O10" s="1">
        <f t="shared" si="8"/>
        <v>99.528</v>
      </c>
      <c r="P10" s="292">
        <f t="shared" si="9"/>
        <v>445</v>
      </c>
      <c r="Q10" s="1">
        <f t="shared" si="10"/>
        <v>99.528</v>
      </c>
      <c r="R10" s="281">
        <v>1.0</v>
      </c>
      <c r="S10" s="281" t="s">
        <v>3124</v>
      </c>
      <c r="T10" s="1">
        <f t="shared" si="11"/>
        <v>1</v>
      </c>
      <c r="V10" s="1" t="s">
        <v>1030</v>
      </c>
      <c r="W10" s="1" t="s">
        <v>3125</v>
      </c>
    </row>
    <row r="11">
      <c r="A11" s="291">
        <v>46286.0</v>
      </c>
      <c r="B11" s="1">
        <f t="shared" si="1"/>
        <v>46286</v>
      </c>
      <c r="C11" s="281">
        <v>69.0</v>
      </c>
      <c r="D11" s="281">
        <v>29.0</v>
      </c>
      <c r="E11" s="1">
        <f t="shared" si="2"/>
        <v>2.379310345</v>
      </c>
      <c r="F11" s="281" t="s">
        <v>811</v>
      </c>
      <c r="G11" s="282">
        <v>0.5109027777777778</v>
      </c>
      <c r="H11" s="282">
        <v>0.6011342592592592</v>
      </c>
      <c r="I11" s="281"/>
      <c r="J11" s="292">
        <f t="shared" si="3"/>
        <v>130</v>
      </c>
      <c r="K11" s="1" t="b">
        <f t="shared" si="4"/>
        <v>0</v>
      </c>
      <c r="L11" s="1">
        <f t="shared" si="5"/>
        <v>1.25</v>
      </c>
      <c r="M11" s="1">
        <f t="shared" si="6"/>
        <v>1</v>
      </c>
      <c r="N11" s="292">
        <f t="shared" si="7"/>
        <v>130</v>
      </c>
      <c r="O11" s="1">
        <f t="shared" si="8"/>
        <v>94.875</v>
      </c>
      <c r="P11" s="292">
        <f t="shared" si="9"/>
        <v>650</v>
      </c>
      <c r="Q11" s="1">
        <f t="shared" si="10"/>
        <v>94.875</v>
      </c>
      <c r="R11" s="281"/>
      <c r="S11" s="281"/>
      <c r="T11" s="1">
        <f t="shared" si="11"/>
        <v>0</v>
      </c>
      <c r="V11" s="1" t="s">
        <v>2905</v>
      </c>
      <c r="W11" s="1" t="s">
        <v>3126</v>
      </c>
    </row>
    <row r="12">
      <c r="A12" s="291">
        <v>46287.0</v>
      </c>
      <c r="B12" s="1">
        <f t="shared" si="1"/>
        <v>46287</v>
      </c>
      <c r="C12" s="281">
        <v>95.0</v>
      </c>
      <c r="D12" s="281">
        <v>48.0</v>
      </c>
      <c r="E12" s="1">
        <f t="shared" si="2"/>
        <v>1.979166667</v>
      </c>
      <c r="F12" s="281" t="s">
        <v>811</v>
      </c>
      <c r="G12" s="299">
        <v>0.30962962962962964</v>
      </c>
      <c r="H12" s="299">
        <v>0.41703703703703704</v>
      </c>
      <c r="I12" s="281"/>
      <c r="J12" s="300">
        <f t="shared" si="3"/>
        <v>155</v>
      </c>
      <c r="K12" s="1" t="b">
        <f t="shared" si="4"/>
        <v>0</v>
      </c>
      <c r="L12" s="1">
        <f t="shared" si="5"/>
        <v>1.25</v>
      </c>
      <c r="M12" s="1">
        <f t="shared" si="6"/>
        <v>1</v>
      </c>
      <c r="N12" s="300">
        <f t="shared" si="7"/>
        <v>155</v>
      </c>
      <c r="O12" s="1">
        <f t="shared" si="8"/>
        <v>130.625</v>
      </c>
      <c r="P12" s="300">
        <f t="shared" si="9"/>
        <v>775</v>
      </c>
      <c r="Q12" s="1">
        <f t="shared" si="10"/>
        <v>130.625</v>
      </c>
      <c r="R12" s="281">
        <v>4.0</v>
      </c>
      <c r="S12" s="281" t="s">
        <v>3127</v>
      </c>
      <c r="T12" s="1">
        <f t="shared" si="11"/>
        <v>1</v>
      </c>
    </row>
    <row r="13">
      <c r="A13" s="291">
        <v>46287.0</v>
      </c>
      <c r="B13" s="1">
        <f t="shared" si="1"/>
        <v>46287</v>
      </c>
      <c r="C13" s="281">
        <v>46.0</v>
      </c>
      <c r="D13" s="281">
        <v>31.0</v>
      </c>
      <c r="E13" s="1">
        <f t="shared" si="2"/>
        <v>1.483870968</v>
      </c>
      <c r="F13" s="281" t="s">
        <v>811</v>
      </c>
      <c r="G13" s="299">
        <v>0.5073726851851852</v>
      </c>
      <c r="H13" s="299">
        <v>0.5799537037037037</v>
      </c>
      <c r="I13" s="281"/>
      <c r="J13" s="300">
        <f t="shared" si="3"/>
        <v>105</v>
      </c>
      <c r="K13" s="1" t="b">
        <f t="shared" si="4"/>
        <v>0</v>
      </c>
      <c r="L13" s="1">
        <f t="shared" si="5"/>
        <v>1.65</v>
      </c>
      <c r="M13" s="1">
        <f t="shared" si="6"/>
        <v>1</v>
      </c>
      <c r="N13" s="300">
        <f t="shared" si="7"/>
        <v>105</v>
      </c>
      <c r="O13" s="1">
        <f t="shared" si="8"/>
        <v>83.49</v>
      </c>
      <c r="P13" s="300">
        <f t="shared" si="9"/>
        <v>525</v>
      </c>
      <c r="Q13" s="1">
        <f t="shared" si="10"/>
        <v>83.49</v>
      </c>
      <c r="R13" s="281"/>
      <c r="S13" s="281"/>
      <c r="T13" s="1">
        <f t="shared" si="11"/>
        <v>0</v>
      </c>
    </row>
    <row r="14">
      <c r="A14" s="291">
        <v>46287.0</v>
      </c>
      <c r="B14" s="1">
        <f t="shared" si="1"/>
        <v>46287</v>
      </c>
      <c r="C14" s="281">
        <v>53.0</v>
      </c>
      <c r="D14" s="281">
        <v>25.0</v>
      </c>
      <c r="E14" s="1">
        <f t="shared" si="2"/>
        <v>2.12</v>
      </c>
      <c r="F14" s="281" t="s">
        <v>811</v>
      </c>
      <c r="G14" s="299">
        <v>0.09174768518518518</v>
      </c>
      <c r="H14" s="299">
        <v>0.13762731481481483</v>
      </c>
      <c r="I14" s="281"/>
      <c r="J14" s="300">
        <f t="shared" si="3"/>
        <v>66</v>
      </c>
      <c r="K14" s="1" t="b">
        <f t="shared" si="4"/>
        <v>0</v>
      </c>
      <c r="L14" s="1">
        <f t="shared" si="5"/>
        <v>1.25</v>
      </c>
      <c r="M14" s="1">
        <f t="shared" si="6"/>
        <v>1</v>
      </c>
      <c r="N14" s="300">
        <f t="shared" si="7"/>
        <v>66</v>
      </c>
      <c r="O14" s="1">
        <f t="shared" si="8"/>
        <v>72.875</v>
      </c>
      <c r="P14" s="300">
        <f t="shared" si="9"/>
        <v>330</v>
      </c>
      <c r="Q14" s="1">
        <f t="shared" si="10"/>
        <v>72.875</v>
      </c>
      <c r="R14" s="281"/>
      <c r="S14" s="281"/>
      <c r="T14" s="1">
        <f t="shared" si="11"/>
        <v>0</v>
      </c>
    </row>
    <row r="15">
      <c r="A15" s="291">
        <v>46289.0</v>
      </c>
      <c r="B15" s="1">
        <f t="shared" si="1"/>
        <v>46289</v>
      </c>
      <c r="C15" s="281">
        <v>216.0</v>
      </c>
      <c r="D15" s="281">
        <v>131.0</v>
      </c>
      <c r="E15" s="1">
        <f t="shared" si="2"/>
        <v>1.648854962</v>
      </c>
      <c r="F15" s="281" t="s">
        <v>811</v>
      </c>
      <c r="G15" s="299">
        <v>0.3110648148148148</v>
      </c>
      <c r="H15" s="299">
        <v>0.5961921296296296</v>
      </c>
      <c r="I15" s="281">
        <v>73.0</v>
      </c>
      <c r="J15" s="300">
        <f t="shared" si="3"/>
        <v>338</v>
      </c>
      <c r="K15" s="1" t="b">
        <f t="shared" si="4"/>
        <v>0</v>
      </c>
      <c r="L15" s="1">
        <f t="shared" si="5"/>
        <v>1.65</v>
      </c>
      <c r="M15" s="1">
        <f t="shared" si="6"/>
        <v>1</v>
      </c>
      <c r="N15" s="300">
        <f t="shared" si="7"/>
        <v>338</v>
      </c>
      <c r="O15" s="1">
        <f t="shared" si="8"/>
        <v>392.04</v>
      </c>
      <c r="P15" s="300">
        <f t="shared" si="9"/>
        <v>1690</v>
      </c>
      <c r="Q15" s="1">
        <f t="shared" si="10"/>
        <v>392.04</v>
      </c>
      <c r="R15" s="281"/>
      <c r="S15" s="281"/>
      <c r="T15" s="1">
        <f t="shared" si="11"/>
        <v>1</v>
      </c>
      <c r="U15" s="16" t="s">
        <v>2791</v>
      </c>
      <c r="V15" s="242" t="s">
        <v>1044</v>
      </c>
      <c r="W15" s="242" t="s">
        <v>3128</v>
      </c>
    </row>
    <row r="16">
      <c r="A16" s="291">
        <v>46290.0</v>
      </c>
      <c r="B16" s="1">
        <f t="shared" si="1"/>
        <v>46290</v>
      </c>
      <c r="C16" s="281">
        <v>158.0</v>
      </c>
      <c r="D16" s="281">
        <v>78.0</v>
      </c>
      <c r="E16" s="1">
        <f t="shared" si="2"/>
        <v>2.025641026</v>
      </c>
      <c r="F16" s="281" t="s">
        <v>811</v>
      </c>
      <c r="G16" s="299">
        <v>0.30416666666666664</v>
      </c>
      <c r="H16" s="299">
        <v>0.44513888888888886</v>
      </c>
      <c r="I16" s="281"/>
      <c r="J16" s="300">
        <f t="shared" si="3"/>
        <v>203</v>
      </c>
      <c r="K16" s="1" t="b">
        <f t="shared" si="4"/>
        <v>0</v>
      </c>
      <c r="L16" s="1">
        <f t="shared" si="5"/>
        <v>1.25</v>
      </c>
      <c r="M16" s="1">
        <f t="shared" si="6"/>
        <v>1</v>
      </c>
      <c r="N16" s="300">
        <f t="shared" si="7"/>
        <v>203</v>
      </c>
      <c r="O16" s="1">
        <f t="shared" si="8"/>
        <v>217.25</v>
      </c>
      <c r="P16" s="300">
        <f t="shared" si="9"/>
        <v>1015</v>
      </c>
      <c r="Q16" s="1">
        <f t="shared" si="10"/>
        <v>217.25</v>
      </c>
      <c r="R16" s="281"/>
      <c r="S16" s="281"/>
      <c r="T16" s="1">
        <f t="shared" si="11"/>
        <v>1</v>
      </c>
      <c r="V16" s="1" t="s">
        <v>919</v>
      </c>
      <c r="W16" s="1" t="s">
        <v>2017</v>
      </c>
    </row>
    <row r="17">
      <c r="A17" s="291"/>
      <c r="B17" s="1" t="str">
        <f t="shared" si="1"/>
        <v/>
      </c>
      <c r="C17" s="281"/>
      <c r="D17" s="281"/>
      <c r="E17" s="1" t="str">
        <f t="shared" si="2"/>
        <v/>
      </c>
      <c r="F17" s="281"/>
      <c r="G17" s="299"/>
      <c r="H17" s="299"/>
      <c r="I17" s="281"/>
      <c r="J17" s="1" t="str">
        <f t="shared" si="3"/>
        <v/>
      </c>
      <c r="K17" s="1" t="str">
        <f t="shared" si="4"/>
        <v/>
      </c>
      <c r="L17" s="1" t="str">
        <f t="shared" si="5"/>
        <v/>
      </c>
      <c r="M17" s="1">
        <f t="shared" si="6"/>
        <v>1</v>
      </c>
      <c r="N17" s="1">
        <f t="shared" si="7"/>
        <v>0</v>
      </c>
      <c r="O17" s="1">
        <f t="shared" si="8"/>
        <v>0</v>
      </c>
      <c r="P17" s="1">
        <f t="shared" si="9"/>
        <v>0</v>
      </c>
      <c r="Q17" s="1">
        <f t="shared" si="10"/>
        <v>0</v>
      </c>
      <c r="R17" s="281"/>
      <c r="S17" s="281"/>
      <c r="T17" s="1">
        <f t="shared" si="11"/>
        <v>0</v>
      </c>
    </row>
    <row r="18">
      <c r="A18" s="291"/>
      <c r="B18" s="1" t="str">
        <f t="shared" si="1"/>
        <v/>
      </c>
      <c r="C18" s="281"/>
      <c r="D18" s="281"/>
      <c r="E18" s="1" t="str">
        <f t="shared" si="2"/>
        <v/>
      </c>
      <c r="F18" s="281"/>
      <c r="G18" s="299"/>
      <c r="H18" s="299"/>
      <c r="I18" s="281"/>
      <c r="J18" s="1" t="str">
        <f t="shared" si="3"/>
        <v/>
      </c>
      <c r="K18" s="1" t="str">
        <f t="shared" si="4"/>
        <v/>
      </c>
      <c r="L18" s="1" t="str">
        <f t="shared" si="5"/>
        <v/>
      </c>
      <c r="M18" s="1">
        <f t="shared" si="6"/>
        <v>1</v>
      </c>
      <c r="N18" s="1">
        <f t="shared" si="7"/>
        <v>0</v>
      </c>
      <c r="O18" s="1">
        <f t="shared" si="8"/>
        <v>0</v>
      </c>
      <c r="P18" s="1">
        <f t="shared" si="9"/>
        <v>0</v>
      </c>
      <c r="Q18" s="1">
        <f t="shared" si="10"/>
        <v>0</v>
      </c>
      <c r="R18" s="281"/>
      <c r="S18" s="281"/>
      <c r="T18" s="1">
        <f t="shared" si="11"/>
        <v>0</v>
      </c>
    </row>
    <row r="19">
      <c r="A19" s="291"/>
      <c r="B19" s="1" t="str">
        <f t="shared" si="1"/>
        <v/>
      </c>
      <c r="C19" s="281"/>
      <c r="D19" s="281"/>
      <c r="E19" s="1" t="str">
        <f t="shared" si="2"/>
        <v/>
      </c>
      <c r="F19" s="281"/>
      <c r="G19" s="299"/>
      <c r="H19" s="299"/>
      <c r="I19" s="281"/>
      <c r="J19" s="1" t="str">
        <f t="shared" si="3"/>
        <v/>
      </c>
      <c r="K19" s="1" t="str">
        <f t="shared" si="4"/>
        <v/>
      </c>
      <c r="L19" s="1" t="str">
        <f t="shared" si="5"/>
        <v/>
      </c>
      <c r="M19" s="1">
        <f t="shared" si="6"/>
        <v>1</v>
      </c>
      <c r="N19" s="1">
        <f t="shared" si="7"/>
        <v>0</v>
      </c>
      <c r="O19" s="1">
        <f t="shared" si="8"/>
        <v>0</v>
      </c>
      <c r="P19" s="1">
        <f t="shared" si="9"/>
        <v>0</v>
      </c>
      <c r="Q19" s="1">
        <f t="shared" si="10"/>
        <v>0</v>
      </c>
      <c r="R19" s="281"/>
      <c r="S19" s="281"/>
      <c r="T19" s="1">
        <f t="shared" si="11"/>
        <v>0</v>
      </c>
    </row>
    <row r="20">
      <c r="A20" s="291"/>
      <c r="B20" s="1" t="str">
        <f t="shared" si="1"/>
        <v/>
      </c>
      <c r="C20" s="281"/>
      <c r="D20" s="281"/>
      <c r="E20" s="1" t="str">
        <f t="shared" si="2"/>
        <v/>
      </c>
      <c r="F20" s="281"/>
      <c r="G20" s="299"/>
      <c r="H20" s="299"/>
      <c r="I20" s="281"/>
      <c r="J20" s="1" t="str">
        <f t="shared" si="3"/>
        <v/>
      </c>
      <c r="K20" s="1" t="str">
        <f t="shared" si="4"/>
        <v/>
      </c>
      <c r="L20" s="1" t="str">
        <f t="shared" si="5"/>
        <v/>
      </c>
      <c r="M20" s="1">
        <f t="shared" si="6"/>
        <v>1</v>
      </c>
      <c r="N20" s="1">
        <f t="shared" si="7"/>
        <v>0</v>
      </c>
      <c r="O20" s="1">
        <f t="shared" si="8"/>
        <v>0</v>
      </c>
      <c r="P20" s="1">
        <f t="shared" si="9"/>
        <v>0</v>
      </c>
      <c r="Q20" s="1">
        <f t="shared" si="10"/>
        <v>0</v>
      </c>
      <c r="R20" s="281"/>
      <c r="S20" s="281"/>
      <c r="T20" s="1">
        <f t="shared" si="11"/>
        <v>0</v>
      </c>
    </row>
    <row r="21" ht="15.75" customHeight="1">
      <c r="A21" s="291"/>
      <c r="B21" s="1" t="str">
        <f t="shared" si="1"/>
        <v/>
      </c>
      <c r="C21" s="281"/>
      <c r="D21" s="281"/>
      <c r="E21" s="1" t="str">
        <f t="shared" si="2"/>
        <v/>
      </c>
      <c r="F21" s="281"/>
      <c r="G21" s="299"/>
      <c r="H21" s="299"/>
      <c r="I21" s="281"/>
      <c r="J21" s="1" t="str">
        <f t="shared" si="3"/>
        <v/>
      </c>
      <c r="K21" s="1" t="str">
        <f t="shared" si="4"/>
        <v/>
      </c>
      <c r="L21" s="1" t="str">
        <f t="shared" si="5"/>
        <v/>
      </c>
      <c r="M21" s="1">
        <f t="shared" si="6"/>
        <v>1</v>
      </c>
      <c r="N21" s="1">
        <f t="shared" si="7"/>
        <v>0</v>
      </c>
      <c r="O21" s="1">
        <f t="shared" si="8"/>
        <v>0</v>
      </c>
      <c r="P21" s="1">
        <f t="shared" si="9"/>
        <v>0</v>
      </c>
      <c r="Q21" s="1">
        <f t="shared" si="10"/>
        <v>0</v>
      </c>
      <c r="R21" s="281"/>
      <c r="S21" s="281"/>
      <c r="T21" s="1">
        <f t="shared" si="11"/>
        <v>0</v>
      </c>
    </row>
    <row r="22" ht="15.75" customHeight="1">
      <c r="A22" s="291"/>
      <c r="B22" s="1" t="str">
        <f t="shared" si="1"/>
        <v/>
      </c>
      <c r="C22" s="281"/>
      <c r="D22" s="281"/>
      <c r="E22" s="1" t="str">
        <f t="shared" si="2"/>
        <v/>
      </c>
      <c r="F22" s="281"/>
      <c r="G22" s="299"/>
      <c r="H22" s="299"/>
      <c r="I22" s="281"/>
      <c r="J22" s="1" t="str">
        <f t="shared" si="3"/>
        <v/>
      </c>
      <c r="K22" s="1" t="str">
        <f t="shared" si="4"/>
        <v/>
      </c>
      <c r="L22" s="1" t="str">
        <f t="shared" si="5"/>
        <v/>
      </c>
      <c r="M22" s="1">
        <f t="shared" si="6"/>
        <v>1</v>
      </c>
      <c r="N22" s="1">
        <f t="shared" si="7"/>
        <v>0</v>
      </c>
      <c r="O22" s="1">
        <f t="shared" si="8"/>
        <v>0</v>
      </c>
      <c r="P22" s="1">
        <f t="shared" si="9"/>
        <v>0</v>
      </c>
      <c r="Q22" s="1">
        <f t="shared" si="10"/>
        <v>0</v>
      </c>
      <c r="R22" s="281"/>
      <c r="S22" s="281"/>
      <c r="T22" s="1">
        <f t="shared" si="11"/>
        <v>0</v>
      </c>
    </row>
    <row r="23" ht="15.75" customHeight="1">
      <c r="A23" s="291"/>
      <c r="B23" s="1" t="str">
        <f t="shared" si="1"/>
        <v/>
      </c>
      <c r="C23" s="281"/>
      <c r="D23" s="281"/>
      <c r="E23" s="1" t="str">
        <f t="shared" si="2"/>
        <v/>
      </c>
      <c r="F23" s="281"/>
      <c r="G23" s="299"/>
      <c r="H23" s="299"/>
      <c r="I23" s="281"/>
      <c r="J23" s="1" t="str">
        <f t="shared" si="3"/>
        <v/>
      </c>
      <c r="K23" s="1" t="str">
        <f t="shared" si="4"/>
        <v/>
      </c>
      <c r="L23" s="1" t="str">
        <f t="shared" si="5"/>
        <v/>
      </c>
      <c r="M23" s="1">
        <f t="shared" si="6"/>
        <v>1</v>
      </c>
      <c r="N23" s="1">
        <f t="shared" si="7"/>
        <v>0</v>
      </c>
      <c r="O23" s="1">
        <f t="shared" si="8"/>
        <v>0</v>
      </c>
      <c r="P23" s="1">
        <f t="shared" si="9"/>
        <v>0</v>
      </c>
      <c r="Q23" s="1">
        <f t="shared" si="10"/>
        <v>0</v>
      </c>
      <c r="R23" s="281"/>
      <c r="S23" s="281"/>
      <c r="T23" s="1">
        <f t="shared" si="11"/>
        <v>0</v>
      </c>
    </row>
    <row r="24" ht="15.75" customHeight="1">
      <c r="A24" s="291"/>
      <c r="B24" s="1" t="str">
        <f t="shared" si="1"/>
        <v/>
      </c>
      <c r="C24" s="281"/>
      <c r="D24" s="281"/>
      <c r="E24" s="1" t="str">
        <f t="shared" si="2"/>
        <v/>
      </c>
      <c r="F24" s="281"/>
      <c r="G24" s="299"/>
      <c r="H24" s="299"/>
      <c r="I24" s="281"/>
      <c r="J24" s="1" t="str">
        <f t="shared" si="3"/>
        <v/>
      </c>
      <c r="K24" s="1" t="str">
        <f t="shared" si="4"/>
        <v/>
      </c>
      <c r="L24" s="1" t="str">
        <f t="shared" si="5"/>
        <v/>
      </c>
      <c r="M24" s="1">
        <f t="shared" si="6"/>
        <v>1</v>
      </c>
      <c r="N24" s="1">
        <f t="shared" si="7"/>
        <v>0</v>
      </c>
      <c r="O24" s="1">
        <f t="shared" si="8"/>
        <v>0</v>
      </c>
      <c r="P24" s="1">
        <f t="shared" si="9"/>
        <v>0</v>
      </c>
      <c r="Q24" s="1">
        <f t="shared" si="10"/>
        <v>0</v>
      </c>
      <c r="R24" s="281"/>
      <c r="S24" s="281"/>
      <c r="T24" s="1">
        <f t="shared" si="11"/>
        <v>0</v>
      </c>
    </row>
    <row r="25" ht="15.75" customHeight="1">
      <c r="A25" s="291"/>
      <c r="B25" s="1" t="str">
        <f t="shared" si="1"/>
        <v/>
      </c>
      <c r="C25" s="281"/>
      <c r="D25" s="281"/>
      <c r="E25" s="1" t="str">
        <f t="shared" si="2"/>
        <v/>
      </c>
      <c r="F25" s="281"/>
      <c r="G25" s="299"/>
      <c r="H25" s="299"/>
      <c r="I25" s="281"/>
      <c r="J25" s="1" t="str">
        <f t="shared" si="3"/>
        <v/>
      </c>
      <c r="K25" s="1" t="str">
        <f t="shared" si="4"/>
        <v/>
      </c>
      <c r="L25" s="1" t="str">
        <f t="shared" si="5"/>
        <v/>
      </c>
      <c r="M25" s="1">
        <f t="shared" si="6"/>
        <v>1</v>
      </c>
      <c r="N25" s="1">
        <f t="shared" si="7"/>
        <v>0</v>
      </c>
      <c r="O25" s="1">
        <f t="shared" si="8"/>
        <v>0</v>
      </c>
      <c r="P25" s="1">
        <f t="shared" si="9"/>
        <v>0</v>
      </c>
      <c r="Q25" s="1">
        <f t="shared" si="10"/>
        <v>0</v>
      </c>
      <c r="R25" s="281"/>
      <c r="S25" s="281"/>
      <c r="T25" s="1">
        <f t="shared" si="11"/>
        <v>0</v>
      </c>
    </row>
    <row r="26" ht="15.75" customHeight="1">
      <c r="A26" s="291"/>
      <c r="B26" s="1" t="str">
        <f t="shared" si="1"/>
        <v/>
      </c>
      <c r="C26" s="281"/>
      <c r="D26" s="281"/>
      <c r="E26" s="1" t="str">
        <f t="shared" si="2"/>
        <v/>
      </c>
      <c r="F26" s="281"/>
      <c r="G26" s="299"/>
      <c r="H26" s="299"/>
      <c r="I26" s="281"/>
      <c r="J26" s="1" t="str">
        <f t="shared" si="3"/>
        <v/>
      </c>
      <c r="K26" s="1" t="str">
        <f t="shared" si="4"/>
        <v/>
      </c>
      <c r="L26" s="1" t="str">
        <f t="shared" si="5"/>
        <v/>
      </c>
      <c r="M26" s="1">
        <f t="shared" si="6"/>
        <v>1</v>
      </c>
      <c r="N26" s="1">
        <f t="shared" si="7"/>
        <v>0</v>
      </c>
      <c r="O26" s="1">
        <f t="shared" si="8"/>
        <v>0</v>
      </c>
      <c r="P26" s="1">
        <f t="shared" si="9"/>
        <v>0</v>
      </c>
      <c r="Q26" s="1">
        <f t="shared" si="10"/>
        <v>0</v>
      </c>
      <c r="R26" s="281"/>
      <c r="S26" s="281"/>
      <c r="T26" s="1">
        <f t="shared" si="11"/>
        <v>0</v>
      </c>
    </row>
    <row r="27" ht="15.75" customHeight="1">
      <c r="A27" s="291"/>
      <c r="B27" s="1" t="str">
        <f t="shared" si="1"/>
        <v/>
      </c>
      <c r="C27" s="281"/>
      <c r="D27" s="281"/>
      <c r="E27" s="1" t="str">
        <f t="shared" si="2"/>
        <v/>
      </c>
      <c r="F27" s="281"/>
      <c r="G27" s="299"/>
      <c r="H27" s="299"/>
      <c r="I27" s="281"/>
      <c r="J27" s="1" t="str">
        <f t="shared" si="3"/>
        <v/>
      </c>
      <c r="K27" s="1" t="str">
        <f t="shared" si="4"/>
        <v/>
      </c>
      <c r="L27" s="1" t="str">
        <f t="shared" si="5"/>
        <v/>
      </c>
      <c r="M27" s="1">
        <f t="shared" si="6"/>
        <v>1</v>
      </c>
      <c r="N27" s="1">
        <f t="shared" si="7"/>
        <v>0</v>
      </c>
      <c r="O27" s="1">
        <f t="shared" si="8"/>
        <v>0</v>
      </c>
      <c r="P27" s="1">
        <f t="shared" si="9"/>
        <v>0</v>
      </c>
      <c r="Q27" s="1">
        <f t="shared" si="10"/>
        <v>0</v>
      </c>
      <c r="R27" s="281"/>
      <c r="S27" s="281"/>
      <c r="T27" s="1">
        <f t="shared" si="11"/>
        <v>0</v>
      </c>
    </row>
    <row r="28" ht="15.75" customHeight="1">
      <c r="A28" s="291"/>
      <c r="B28" s="1" t="str">
        <f t="shared" si="1"/>
        <v/>
      </c>
      <c r="C28" s="281"/>
      <c r="D28" s="281"/>
      <c r="E28" s="1" t="str">
        <f t="shared" si="2"/>
        <v/>
      </c>
      <c r="F28" s="281"/>
      <c r="G28" s="299"/>
      <c r="H28" s="299"/>
      <c r="I28" s="281"/>
      <c r="J28" s="1" t="str">
        <f t="shared" si="3"/>
        <v/>
      </c>
      <c r="K28" s="1" t="str">
        <f t="shared" si="4"/>
        <v/>
      </c>
      <c r="L28" s="1" t="str">
        <f t="shared" si="5"/>
        <v/>
      </c>
      <c r="M28" s="1">
        <f t="shared" si="6"/>
        <v>1</v>
      </c>
      <c r="N28" s="1">
        <f t="shared" si="7"/>
        <v>0</v>
      </c>
      <c r="O28" s="1">
        <f t="shared" si="8"/>
        <v>0</v>
      </c>
      <c r="P28" s="1">
        <f t="shared" si="9"/>
        <v>0</v>
      </c>
      <c r="Q28" s="1">
        <f t="shared" si="10"/>
        <v>0</v>
      </c>
      <c r="R28" s="281"/>
      <c r="S28" s="281"/>
      <c r="T28" s="1">
        <f t="shared" si="11"/>
        <v>0</v>
      </c>
    </row>
    <row r="29" ht="15.75" customHeight="1">
      <c r="A29" s="291"/>
      <c r="B29" s="1" t="str">
        <f t="shared" si="1"/>
        <v/>
      </c>
      <c r="C29" s="281"/>
      <c r="D29" s="281"/>
      <c r="E29" s="1" t="str">
        <f t="shared" si="2"/>
        <v/>
      </c>
      <c r="F29" s="281"/>
      <c r="G29" s="299"/>
      <c r="H29" s="299"/>
      <c r="I29" s="281"/>
      <c r="J29" s="1" t="str">
        <f t="shared" si="3"/>
        <v/>
      </c>
      <c r="K29" s="1" t="str">
        <f t="shared" si="4"/>
        <v/>
      </c>
      <c r="L29" s="1" t="str">
        <f t="shared" si="5"/>
        <v/>
      </c>
      <c r="M29" s="1">
        <f t="shared" si="6"/>
        <v>1</v>
      </c>
      <c r="N29" s="1">
        <f t="shared" si="7"/>
        <v>0</v>
      </c>
      <c r="O29" s="1">
        <f t="shared" si="8"/>
        <v>0</v>
      </c>
      <c r="P29" s="1">
        <f t="shared" si="9"/>
        <v>0</v>
      </c>
      <c r="Q29" s="1">
        <f t="shared" si="10"/>
        <v>0</v>
      </c>
      <c r="R29" s="281"/>
      <c r="S29" s="281"/>
      <c r="T29" s="1">
        <f t="shared" si="11"/>
        <v>0</v>
      </c>
    </row>
    <row r="30" ht="15.75" customHeight="1">
      <c r="A30" s="291"/>
      <c r="B30" s="1" t="str">
        <f t="shared" si="1"/>
        <v/>
      </c>
      <c r="C30" s="281"/>
      <c r="D30" s="281"/>
      <c r="E30" s="1" t="str">
        <f t="shared" si="2"/>
        <v/>
      </c>
      <c r="F30" s="281"/>
      <c r="G30" s="299"/>
      <c r="H30" s="299"/>
      <c r="I30" s="281"/>
      <c r="J30" s="1" t="str">
        <f t="shared" si="3"/>
        <v/>
      </c>
      <c r="K30" s="1" t="str">
        <f t="shared" si="4"/>
        <v/>
      </c>
      <c r="L30" s="1" t="str">
        <f t="shared" si="5"/>
        <v/>
      </c>
      <c r="M30" s="1">
        <f t="shared" si="6"/>
        <v>1</v>
      </c>
      <c r="N30" s="1">
        <f t="shared" si="7"/>
        <v>0</v>
      </c>
      <c r="O30" s="1">
        <f t="shared" si="8"/>
        <v>0</v>
      </c>
      <c r="P30" s="1">
        <f t="shared" si="9"/>
        <v>0</v>
      </c>
      <c r="Q30" s="1">
        <f t="shared" si="10"/>
        <v>0</v>
      </c>
      <c r="R30" s="281"/>
      <c r="S30" s="281"/>
      <c r="T30" s="1">
        <f t="shared" si="11"/>
        <v>0</v>
      </c>
    </row>
    <row r="31" ht="15.75" customHeight="1">
      <c r="A31" s="291"/>
      <c r="B31" s="1" t="str">
        <f t="shared" si="1"/>
        <v/>
      </c>
      <c r="C31" s="281"/>
      <c r="D31" s="281"/>
      <c r="E31" s="1" t="str">
        <f t="shared" si="2"/>
        <v/>
      </c>
      <c r="F31" s="281"/>
      <c r="G31" s="299"/>
      <c r="H31" s="299"/>
      <c r="I31" s="281"/>
      <c r="J31" s="1" t="str">
        <f t="shared" si="3"/>
        <v/>
      </c>
      <c r="K31" s="1" t="str">
        <f t="shared" si="4"/>
        <v/>
      </c>
      <c r="L31" s="1" t="str">
        <f t="shared" si="5"/>
        <v/>
      </c>
      <c r="M31" s="1">
        <f t="shared" si="6"/>
        <v>1</v>
      </c>
      <c r="N31" s="1">
        <f t="shared" si="7"/>
        <v>0</v>
      </c>
      <c r="O31" s="1">
        <f t="shared" si="8"/>
        <v>0</v>
      </c>
      <c r="P31" s="1">
        <f t="shared" si="9"/>
        <v>0</v>
      </c>
      <c r="Q31" s="1">
        <f t="shared" si="10"/>
        <v>0</v>
      </c>
      <c r="R31" s="281"/>
      <c r="S31" s="281"/>
      <c r="T31" s="1">
        <f t="shared" si="11"/>
        <v>0</v>
      </c>
    </row>
    <row r="32" ht="15.75" customHeight="1">
      <c r="A32" s="291"/>
      <c r="B32" s="1" t="str">
        <f t="shared" si="1"/>
        <v/>
      </c>
      <c r="C32" s="281"/>
      <c r="D32" s="281"/>
      <c r="E32" s="1" t="str">
        <f t="shared" si="2"/>
        <v/>
      </c>
      <c r="F32" s="281"/>
      <c r="G32" s="299"/>
      <c r="H32" s="299"/>
      <c r="I32" s="281"/>
      <c r="J32" s="1" t="str">
        <f t="shared" si="3"/>
        <v/>
      </c>
      <c r="K32" s="1" t="str">
        <f t="shared" si="4"/>
        <v/>
      </c>
      <c r="L32" s="1" t="str">
        <f t="shared" si="5"/>
        <v/>
      </c>
      <c r="M32" s="1">
        <f t="shared" si="6"/>
        <v>1</v>
      </c>
      <c r="N32" s="1">
        <f t="shared" si="7"/>
        <v>0</v>
      </c>
      <c r="O32" s="1">
        <f t="shared" si="8"/>
        <v>0</v>
      </c>
      <c r="P32" s="1">
        <f t="shared" si="9"/>
        <v>0</v>
      </c>
      <c r="Q32" s="1">
        <f t="shared" si="10"/>
        <v>0</v>
      </c>
      <c r="R32" s="281"/>
      <c r="S32" s="281"/>
      <c r="T32" s="1">
        <f t="shared" si="11"/>
        <v>0</v>
      </c>
    </row>
    <row r="33" ht="15.75" customHeight="1">
      <c r="A33" s="291"/>
      <c r="B33" s="1" t="str">
        <f t="shared" si="1"/>
        <v/>
      </c>
      <c r="C33" s="281"/>
      <c r="D33" s="281"/>
      <c r="E33" s="1" t="str">
        <f t="shared" si="2"/>
        <v/>
      </c>
      <c r="F33" s="281"/>
      <c r="G33" s="299"/>
      <c r="H33" s="299"/>
      <c r="I33" s="281"/>
      <c r="J33" s="1" t="str">
        <f t="shared" si="3"/>
        <v/>
      </c>
      <c r="K33" s="1" t="str">
        <f t="shared" si="4"/>
        <v/>
      </c>
      <c r="L33" s="1" t="str">
        <f t="shared" si="5"/>
        <v/>
      </c>
      <c r="M33" s="1">
        <f t="shared" si="6"/>
        <v>1</v>
      </c>
      <c r="N33" s="1">
        <f t="shared" si="7"/>
        <v>0</v>
      </c>
      <c r="O33" s="1">
        <f t="shared" si="8"/>
        <v>0</v>
      </c>
      <c r="P33" s="1">
        <f t="shared" si="9"/>
        <v>0</v>
      </c>
      <c r="Q33" s="1">
        <f t="shared" si="10"/>
        <v>0</v>
      </c>
      <c r="R33" s="281"/>
      <c r="S33" s="281"/>
      <c r="T33" s="1">
        <f t="shared" si="11"/>
        <v>0</v>
      </c>
    </row>
    <row r="34" ht="15.75" customHeight="1">
      <c r="A34" s="291"/>
      <c r="B34" s="1" t="str">
        <f t="shared" si="1"/>
        <v/>
      </c>
      <c r="C34" s="281"/>
      <c r="D34" s="281"/>
      <c r="E34" s="1" t="str">
        <f t="shared" si="2"/>
        <v/>
      </c>
      <c r="F34" s="281"/>
      <c r="G34" s="299"/>
      <c r="H34" s="299"/>
      <c r="I34" s="281"/>
      <c r="J34" s="1" t="str">
        <f t="shared" si="3"/>
        <v/>
      </c>
      <c r="K34" s="1" t="str">
        <f t="shared" si="4"/>
        <v/>
      </c>
      <c r="L34" s="1" t="str">
        <f t="shared" si="5"/>
        <v/>
      </c>
      <c r="M34" s="1">
        <f t="shared" si="6"/>
        <v>1</v>
      </c>
      <c r="N34" s="1">
        <f t="shared" si="7"/>
        <v>0</v>
      </c>
      <c r="O34" s="1">
        <f t="shared" si="8"/>
        <v>0</v>
      </c>
      <c r="P34" s="1">
        <f t="shared" si="9"/>
        <v>0</v>
      </c>
      <c r="Q34" s="1">
        <f t="shared" si="10"/>
        <v>0</v>
      </c>
      <c r="R34" s="281"/>
      <c r="S34" s="281"/>
      <c r="T34" s="1">
        <f t="shared" si="11"/>
        <v>0</v>
      </c>
    </row>
    <row r="35" ht="15.75" customHeight="1">
      <c r="A35" s="291"/>
      <c r="B35" s="1" t="str">
        <f t="shared" si="1"/>
        <v/>
      </c>
      <c r="C35" s="281"/>
      <c r="D35" s="281"/>
      <c r="E35" s="1" t="str">
        <f t="shared" si="2"/>
        <v/>
      </c>
      <c r="F35" s="281"/>
      <c r="G35" s="299"/>
      <c r="H35" s="299"/>
      <c r="I35" s="281"/>
      <c r="J35" s="1" t="str">
        <f t="shared" si="3"/>
        <v/>
      </c>
      <c r="K35" s="1" t="str">
        <f t="shared" si="4"/>
        <v/>
      </c>
      <c r="L35" s="1" t="str">
        <f t="shared" si="5"/>
        <v/>
      </c>
      <c r="M35" s="1">
        <f t="shared" si="6"/>
        <v>1</v>
      </c>
      <c r="N35" s="1">
        <f t="shared" si="7"/>
        <v>0</v>
      </c>
      <c r="O35" s="1">
        <f t="shared" si="8"/>
        <v>0</v>
      </c>
      <c r="P35" s="1">
        <f t="shared" si="9"/>
        <v>0</v>
      </c>
      <c r="Q35" s="1">
        <f t="shared" si="10"/>
        <v>0</v>
      </c>
      <c r="R35" s="281"/>
      <c r="S35" s="281"/>
      <c r="T35" s="1">
        <f t="shared" si="11"/>
        <v>0</v>
      </c>
    </row>
    <row r="36" ht="15.75" customHeight="1">
      <c r="A36" s="291"/>
      <c r="B36" s="1" t="str">
        <f t="shared" si="1"/>
        <v/>
      </c>
      <c r="C36" s="281"/>
      <c r="D36" s="281"/>
      <c r="E36" s="1" t="str">
        <f t="shared" si="2"/>
        <v/>
      </c>
      <c r="F36" s="281"/>
      <c r="G36" s="299"/>
      <c r="H36" s="299"/>
      <c r="I36" s="281"/>
      <c r="J36" s="1" t="str">
        <f t="shared" si="3"/>
        <v/>
      </c>
      <c r="K36" s="1" t="str">
        <f t="shared" si="4"/>
        <v/>
      </c>
      <c r="L36" s="1" t="str">
        <f t="shared" si="5"/>
        <v/>
      </c>
      <c r="M36" s="1">
        <f t="shared" si="6"/>
        <v>1</v>
      </c>
      <c r="N36" s="1">
        <f t="shared" si="7"/>
        <v>0</v>
      </c>
      <c r="O36" s="1">
        <f t="shared" si="8"/>
        <v>0</v>
      </c>
      <c r="P36" s="1">
        <f t="shared" si="9"/>
        <v>0</v>
      </c>
      <c r="Q36" s="1">
        <f t="shared" si="10"/>
        <v>0</v>
      </c>
      <c r="R36" s="281"/>
      <c r="S36" s="281"/>
      <c r="T36" s="1">
        <f t="shared" si="11"/>
        <v>0</v>
      </c>
    </row>
    <row r="37" ht="15.75" customHeight="1">
      <c r="A37" s="291"/>
      <c r="B37" s="1" t="str">
        <f t="shared" si="1"/>
        <v/>
      </c>
      <c r="C37" s="281"/>
      <c r="D37" s="281"/>
      <c r="E37" s="1" t="str">
        <f t="shared" si="2"/>
        <v/>
      </c>
      <c r="F37" s="281"/>
      <c r="G37" s="299"/>
      <c r="H37" s="299"/>
      <c r="I37" s="281"/>
      <c r="J37" s="1" t="str">
        <f t="shared" si="3"/>
        <v/>
      </c>
      <c r="K37" s="1" t="str">
        <f t="shared" si="4"/>
        <v/>
      </c>
      <c r="L37" s="1" t="str">
        <f t="shared" si="5"/>
        <v/>
      </c>
      <c r="M37" s="1">
        <f t="shared" si="6"/>
        <v>1</v>
      </c>
      <c r="N37" s="1">
        <f t="shared" si="7"/>
        <v>0</v>
      </c>
      <c r="O37" s="1">
        <f t="shared" si="8"/>
        <v>0</v>
      </c>
      <c r="P37" s="1">
        <f t="shared" si="9"/>
        <v>0</v>
      </c>
      <c r="Q37" s="1">
        <f t="shared" si="10"/>
        <v>0</v>
      </c>
      <c r="R37" s="281"/>
      <c r="S37" s="281"/>
      <c r="T37" s="1">
        <f t="shared" si="11"/>
        <v>0</v>
      </c>
    </row>
    <row r="38" ht="15.75" customHeight="1">
      <c r="A38" s="291"/>
      <c r="B38" s="1" t="str">
        <f t="shared" si="1"/>
        <v/>
      </c>
      <c r="C38" s="281"/>
      <c r="D38" s="281"/>
      <c r="E38" s="1" t="str">
        <f t="shared" si="2"/>
        <v/>
      </c>
      <c r="F38" s="281"/>
      <c r="G38" s="299"/>
      <c r="H38" s="299"/>
      <c r="I38" s="281"/>
      <c r="J38" s="1" t="str">
        <f t="shared" si="3"/>
        <v/>
      </c>
      <c r="K38" s="1" t="str">
        <f t="shared" si="4"/>
        <v/>
      </c>
      <c r="L38" s="1" t="str">
        <f t="shared" si="5"/>
        <v/>
      </c>
      <c r="M38" s="1">
        <f t="shared" si="6"/>
        <v>1</v>
      </c>
      <c r="N38" s="1">
        <f t="shared" si="7"/>
        <v>0</v>
      </c>
      <c r="O38" s="1">
        <f t="shared" si="8"/>
        <v>0</v>
      </c>
      <c r="P38" s="1">
        <f t="shared" si="9"/>
        <v>0</v>
      </c>
      <c r="Q38" s="1">
        <f t="shared" si="10"/>
        <v>0</v>
      </c>
      <c r="R38" s="281"/>
      <c r="S38" s="281"/>
      <c r="T38" s="1">
        <f t="shared" si="11"/>
        <v>0</v>
      </c>
    </row>
    <row r="39" ht="15.75" customHeight="1">
      <c r="A39" s="291"/>
      <c r="B39" s="1" t="str">
        <f t="shared" si="1"/>
        <v/>
      </c>
      <c r="C39" s="281"/>
      <c r="D39" s="281"/>
      <c r="E39" s="1" t="str">
        <f t="shared" si="2"/>
        <v/>
      </c>
      <c r="F39" s="281"/>
      <c r="G39" s="299"/>
      <c r="H39" s="299"/>
      <c r="I39" s="281"/>
      <c r="J39" s="1" t="str">
        <f t="shared" si="3"/>
        <v/>
      </c>
      <c r="K39" s="1" t="str">
        <f t="shared" si="4"/>
        <v/>
      </c>
      <c r="L39" s="1" t="str">
        <f t="shared" si="5"/>
        <v/>
      </c>
      <c r="M39" s="1">
        <f t="shared" si="6"/>
        <v>1</v>
      </c>
      <c r="N39" s="1">
        <f t="shared" si="7"/>
        <v>0</v>
      </c>
      <c r="O39" s="1">
        <f t="shared" si="8"/>
        <v>0</v>
      </c>
      <c r="P39" s="1">
        <f t="shared" si="9"/>
        <v>0</v>
      </c>
      <c r="Q39" s="1">
        <f t="shared" si="10"/>
        <v>0</v>
      </c>
      <c r="R39" s="281"/>
      <c r="S39" s="281"/>
      <c r="T39" s="1">
        <f t="shared" si="11"/>
        <v>0</v>
      </c>
    </row>
    <row r="40" ht="15.75" customHeight="1">
      <c r="A40" s="291"/>
      <c r="B40" s="1" t="str">
        <f t="shared" si="1"/>
        <v/>
      </c>
      <c r="C40" s="281"/>
      <c r="D40" s="281"/>
      <c r="E40" s="1" t="str">
        <f t="shared" si="2"/>
        <v/>
      </c>
      <c r="F40" s="281"/>
      <c r="G40" s="299"/>
      <c r="H40" s="299"/>
      <c r="I40" s="281"/>
      <c r="J40" s="1" t="str">
        <f t="shared" si="3"/>
        <v/>
      </c>
      <c r="K40" s="1" t="str">
        <f t="shared" si="4"/>
        <v/>
      </c>
      <c r="L40" s="1" t="str">
        <f t="shared" si="5"/>
        <v/>
      </c>
      <c r="M40" s="1">
        <f t="shared" si="6"/>
        <v>1</v>
      </c>
      <c r="N40" s="1">
        <f t="shared" si="7"/>
        <v>0</v>
      </c>
      <c r="O40" s="1">
        <f t="shared" si="8"/>
        <v>0</v>
      </c>
      <c r="P40" s="1">
        <f t="shared" si="9"/>
        <v>0</v>
      </c>
      <c r="Q40" s="1">
        <f t="shared" si="10"/>
        <v>0</v>
      </c>
      <c r="R40" s="281"/>
      <c r="S40" s="281"/>
      <c r="T40" s="1">
        <f t="shared" si="11"/>
        <v>0</v>
      </c>
    </row>
    <row r="41" ht="15.75" customHeight="1">
      <c r="A41" s="291"/>
      <c r="B41" s="1" t="str">
        <f t="shared" si="1"/>
        <v/>
      </c>
      <c r="C41" s="281"/>
      <c r="D41" s="281"/>
      <c r="E41" s="1" t="str">
        <f t="shared" si="2"/>
        <v/>
      </c>
      <c r="F41" s="281"/>
      <c r="G41" s="299"/>
      <c r="H41" s="299"/>
      <c r="I41" s="281"/>
      <c r="J41" s="1" t="str">
        <f t="shared" si="3"/>
        <v/>
      </c>
      <c r="K41" s="1" t="str">
        <f t="shared" si="4"/>
        <v/>
      </c>
      <c r="L41" s="1" t="str">
        <f t="shared" si="5"/>
        <v/>
      </c>
      <c r="M41" s="1">
        <f t="shared" si="6"/>
        <v>1</v>
      </c>
      <c r="N41" s="1">
        <f t="shared" si="7"/>
        <v>0</v>
      </c>
      <c r="O41" s="1">
        <f t="shared" si="8"/>
        <v>0</v>
      </c>
      <c r="P41" s="1">
        <f t="shared" si="9"/>
        <v>0</v>
      </c>
      <c r="Q41" s="1">
        <f t="shared" si="10"/>
        <v>0</v>
      </c>
      <c r="R41" s="281"/>
      <c r="S41" s="281"/>
      <c r="T41" s="1">
        <f t="shared" si="11"/>
        <v>0</v>
      </c>
    </row>
    <row r="42" ht="15.75" customHeight="1">
      <c r="A42" s="281"/>
      <c r="B42" s="1" t="str">
        <f t="shared" si="1"/>
        <v/>
      </c>
      <c r="C42" s="281"/>
      <c r="D42" s="281"/>
      <c r="E42" s="1" t="str">
        <f t="shared" si="2"/>
        <v/>
      </c>
      <c r="F42" s="281"/>
      <c r="G42" s="281"/>
      <c r="H42" s="281"/>
      <c r="I42" s="281"/>
      <c r="J42" s="1" t="str">
        <f t="shared" si="3"/>
        <v/>
      </c>
      <c r="K42" s="1" t="str">
        <f t="shared" si="4"/>
        <v/>
      </c>
      <c r="L42" s="1" t="str">
        <f t="shared" si="5"/>
        <v/>
      </c>
      <c r="M42" s="1">
        <f t="shared" si="6"/>
        <v>1</v>
      </c>
      <c r="N42" s="1">
        <f t="shared" si="7"/>
        <v>0</v>
      </c>
      <c r="O42" s="1">
        <f t="shared" si="8"/>
        <v>0</v>
      </c>
      <c r="P42" s="1">
        <f t="shared" si="9"/>
        <v>0</v>
      </c>
      <c r="Q42" s="1">
        <f t="shared" si="10"/>
        <v>0</v>
      </c>
      <c r="R42" s="281"/>
      <c r="S42" s="281"/>
      <c r="T42" s="1">
        <f t="shared" si="11"/>
        <v>0</v>
      </c>
    </row>
    <row r="43" ht="15.75" customHeight="1">
      <c r="A43" s="281"/>
      <c r="B43" s="1" t="str">
        <f t="shared" si="1"/>
        <v/>
      </c>
      <c r="C43" s="281"/>
      <c r="D43" s="281"/>
      <c r="E43" s="1" t="str">
        <f t="shared" si="2"/>
        <v/>
      </c>
      <c r="F43" s="281"/>
      <c r="G43" s="281"/>
      <c r="H43" s="281"/>
      <c r="I43" s="281"/>
      <c r="J43" s="1" t="str">
        <f t="shared" si="3"/>
        <v/>
      </c>
      <c r="K43" s="1" t="str">
        <f t="shared" si="4"/>
        <v/>
      </c>
      <c r="L43" s="1" t="str">
        <f t="shared" si="5"/>
        <v/>
      </c>
      <c r="M43" s="1">
        <f t="shared" si="6"/>
        <v>1</v>
      </c>
      <c r="N43" s="1">
        <f t="shared" si="7"/>
        <v>0</v>
      </c>
      <c r="O43" s="1">
        <f t="shared" si="8"/>
        <v>0</v>
      </c>
      <c r="P43" s="1">
        <f t="shared" si="9"/>
        <v>0</v>
      </c>
      <c r="Q43" s="1">
        <f t="shared" si="10"/>
        <v>0</v>
      </c>
      <c r="R43" s="281"/>
      <c r="S43" s="281"/>
      <c r="T43" s="1">
        <f t="shared" si="11"/>
        <v>0</v>
      </c>
    </row>
    <row r="44" ht="15.75" customHeight="1">
      <c r="A44" s="281"/>
      <c r="B44" s="1" t="str">
        <f t="shared" si="1"/>
        <v/>
      </c>
      <c r="C44" s="281"/>
      <c r="D44" s="281"/>
      <c r="E44" s="1" t="str">
        <f t="shared" si="2"/>
        <v/>
      </c>
      <c r="F44" s="281"/>
      <c r="G44" s="281"/>
      <c r="H44" s="281"/>
      <c r="I44" s="281"/>
      <c r="J44" s="1" t="str">
        <f t="shared" si="3"/>
        <v/>
      </c>
      <c r="K44" s="1" t="str">
        <f t="shared" si="4"/>
        <v/>
      </c>
      <c r="L44" s="1" t="str">
        <f t="shared" si="5"/>
        <v/>
      </c>
      <c r="M44" s="1">
        <f t="shared" si="6"/>
        <v>1</v>
      </c>
      <c r="N44" s="1">
        <f t="shared" si="7"/>
        <v>0</v>
      </c>
      <c r="O44" s="1">
        <f t="shared" si="8"/>
        <v>0</v>
      </c>
      <c r="P44" s="1">
        <f t="shared" si="9"/>
        <v>0</v>
      </c>
      <c r="Q44" s="1">
        <f t="shared" si="10"/>
        <v>0</v>
      </c>
      <c r="R44" s="281"/>
      <c r="S44" s="281"/>
      <c r="T44" s="1">
        <f t="shared" si="11"/>
        <v>0</v>
      </c>
    </row>
    <row r="45" ht="15.75" customHeight="1">
      <c r="A45" s="281"/>
      <c r="B45" s="1" t="str">
        <f t="shared" si="1"/>
        <v/>
      </c>
      <c r="C45" s="281"/>
      <c r="D45" s="281"/>
      <c r="E45" s="1" t="str">
        <f t="shared" si="2"/>
        <v/>
      </c>
      <c r="F45" s="281"/>
      <c r="G45" s="281"/>
      <c r="H45" s="281"/>
      <c r="I45" s="281"/>
      <c r="J45" s="1" t="str">
        <f t="shared" si="3"/>
        <v/>
      </c>
      <c r="K45" s="1" t="str">
        <f t="shared" si="4"/>
        <v/>
      </c>
      <c r="L45" s="1" t="str">
        <f t="shared" si="5"/>
        <v/>
      </c>
      <c r="M45" s="1">
        <f t="shared" si="6"/>
        <v>1</v>
      </c>
      <c r="N45" s="1">
        <f t="shared" si="7"/>
        <v>0</v>
      </c>
      <c r="O45" s="1">
        <f t="shared" si="8"/>
        <v>0</v>
      </c>
      <c r="P45" s="1">
        <f t="shared" si="9"/>
        <v>0</v>
      </c>
      <c r="Q45" s="1">
        <f t="shared" si="10"/>
        <v>0</v>
      </c>
      <c r="R45" s="281"/>
      <c r="S45" s="281"/>
      <c r="T45" s="1">
        <f t="shared" si="11"/>
        <v>0</v>
      </c>
    </row>
    <row r="46" ht="15.75" customHeight="1">
      <c r="A46" s="281"/>
      <c r="B46" s="1" t="str">
        <f t="shared" si="1"/>
        <v/>
      </c>
      <c r="C46" s="281"/>
      <c r="D46" s="281"/>
      <c r="E46" s="1" t="str">
        <f t="shared" si="2"/>
        <v/>
      </c>
      <c r="F46" s="281"/>
      <c r="G46" s="281"/>
      <c r="H46" s="281"/>
      <c r="I46" s="281"/>
      <c r="J46" s="1" t="str">
        <f t="shared" si="3"/>
        <v/>
      </c>
      <c r="K46" s="1" t="str">
        <f t="shared" si="4"/>
        <v/>
      </c>
      <c r="L46" s="1" t="str">
        <f t="shared" si="5"/>
        <v/>
      </c>
      <c r="M46" s="1">
        <f t="shared" si="6"/>
        <v>1</v>
      </c>
      <c r="N46" s="1">
        <f t="shared" si="7"/>
        <v>0</v>
      </c>
      <c r="O46" s="1">
        <f t="shared" si="8"/>
        <v>0</v>
      </c>
      <c r="P46" s="1">
        <f t="shared" si="9"/>
        <v>0</v>
      </c>
      <c r="Q46" s="1">
        <f t="shared" si="10"/>
        <v>0</v>
      </c>
      <c r="R46" s="281"/>
      <c r="S46" s="281"/>
      <c r="T46" s="1">
        <f t="shared" si="11"/>
        <v>0</v>
      </c>
    </row>
    <row r="47" ht="15.75" customHeight="1">
      <c r="A47" s="281"/>
      <c r="B47" s="1" t="str">
        <f t="shared" si="1"/>
        <v/>
      </c>
      <c r="C47" s="281"/>
      <c r="D47" s="281"/>
      <c r="E47" s="1" t="str">
        <f t="shared" si="2"/>
        <v/>
      </c>
      <c r="F47" s="281"/>
      <c r="G47" s="281"/>
      <c r="H47" s="281"/>
      <c r="I47" s="281"/>
      <c r="J47" s="1" t="str">
        <f t="shared" si="3"/>
        <v/>
      </c>
      <c r="K47" s="1" t="str">
        <f t="shared" si="4"/>
        <v/>
      </c>
      <c r="L47" s="1" t="str">
        <f t="shared" si="5"/>
        <v/>
      </c>
      <c r="M47" s="1">
        <f t="shared" si="6"/>
        <v>1</v>
      </c>
      <c r="N47" s="1">
        <f t="shared" si="7"/>
        <v>0</v>
      </c>
      <c r="O47" s="1">
        <f t="shared" si="8"/>
        <v>0</v>
      </c>
      <c r="P47" s="1">
        <f t="shared" si="9"/>
        <v>0</v>
      </c>
      <c r="Q47" s="1">
        <f t="shared" si="10"/>
        <v>0</v>
      </c>
      <c r="R47" s="281"/>
      <c r="S47" s="281"/>
      <c r="T47" s="1">
        <f t="shared" si="11"/>
        <v>0</v>
      </c>
    </row>
    <row r="48" ht="15.75" customHeight="1">
      <c r="A48" s="281"/>
      <c r="B48" s="1" t="str">
        <f t="shared" si="1"/>
        <v/>
      </c>
      <c r="C48" s="281"/>
      <c r="D48" s="281"/>
      <c r="E48" s="1" t="str">
        <f t="shared" si="2"/>
        <v/>
      </c>
      <c r="F48" s="281"/>
      <c r="G48" s="281"/>
      <c r="H48" s="281"/>
      <c r="I48" s="281"/>
      <c r="J48" s="1" t="str">
        <f t="shared" si="3"/>
        <v/>
      </c>
      <c r="K48" s="1" t="str">
        <f t="shared" si="4"/>
        <v/>
      </c>
      <c r="L48" s="1" t="str">
        <f t="shared" si="5"/>
        <v/>
      </c>
      <c r="M48" s="1">
        <f t="shared" si="6"/>
        <v>1</v>
      </c>
      <c r="N48" s="1">
        <f t="shared" si="7"/>
        <v>0</v>
      </c>
      <c r="O48" s="1">
        <f t="shared" si="8"/>
        <v>0</v>
      </c>
      <c r="P48" s="1">
        <f t="shared" si="9"/>
        <v>0</v>
      </c>
      <c r="Q48" s="1">
        <f t="shared" si="10"/>
        <v>0</v>
      </c>
      <c r="R48" s="281"/>
      <c r="S48" s="281"/>
      <c r="T48" s="1">
        <f t="shared" si="11"/>
        <v>0</v>
      </c>
    </row>
    <row r="49" ht="15.75" customHeight="1">
      <c r="A49" s="281"/>
      <c r="B49" s="1" t="str">
        <f t="shared" si="1"/>
        <v/>
      </c>
      <c r="C49" s="281"/>
      <c r="D49" s="281"/>
      <c r="E49" s="1" t="str">
        <f t="shared" si="2"/>
        <v/>
      </c>
      <c r="F49" s="281"/>
      <c r="G49" s="281"/>
      <c r="H49" s="281"/>
      <c r="I49" s="281"/>
      <c r="J49" s="1" t="str">
        <f t="shared" si="3"/>
        <v/>
      </c>
      <c r="K49" s="1" t="str">
        <f t="shared" si="4"/>
        <v/>
      </c>
      <c r="L49" s="1" t="str">
        <f t="shared" si="5"/>
        <v/>
      </c>
      <c r="M49" s="1">
        <f t="shared" si="6"/>
        <v>1</v>
      </c>
      <c r="N49" s="1">
        <f t="shared" si="7"/>
        <v>0</v>
      </c>
      <c r="O49" s="1">
        <f t="shared" si="8"/>
        <v>0</v>
      </c>
      <c r="P49" s="1">
        <f t="shared" si="9"/>
        <v>0</v>
      </c>
      <c r="Q49" s="1">
        <f t="shared" si="10"/>
        <v>0</v>
      </c>
      <c r="R49" s="281"/>
      <c r="S49" s="281"/>
      <c r="T49" s="1">
        <f t="shared" si="11"/>
        <v>0</v>
      </c>
    </row>
    <row r="50" ht="15.75" customHeight="1">
      <c r="A50" s="281"/>
      <c r="B50" s="1" t="str">
        <f t="shared" si="1"/>
        <v/>
      </c>
      <c r="C50" s="281"/>
      <c r="D50" s="281"/>
      <c r="E50" s="1" t="str">
        <f t="shared" si="2"/>
        <v/>
      </c>
      <c r="F50" s="281"/>
      <c r="G50" s="281"/>
      <c r="H50" s="281"/>
      <c r="I50" s="281"/>
      <c r="J50" s="1" t="str">
        <f t="shared" si="3"/>
        <v/>
      </c>
      <c r="K50" s="1" t="str">
        <f t="shared" si="4"/>
        <v/>
      </c>
      <c r="L50" s="1" t="str">
        <f t="shared" si="5"/>
        <v/>
      </c>
      <c r="M50" s="1">
        <f t="shared" si="6"/>
        <v>1</v>
      </c>
      <c r="N50" s="1">
        <f t="shared" si="7"/>
        <v>0</v>
      </c>
      <c r="O50" s="1">
        <f t="shared" si="8"/>
        <v>0</v>
      </c>
      <c r="P50" s="1">
        <f t="shared" si="9"/>
        <v>0</v>
      </c>
      <c r="Q50" s="1">
        <f t="shared" si="10"/>
        <v>0</v>
      </c>
      <c r="R50" s="281"/>
      <c r="S50" s="281"/>
      <c r="T50" s="1">
        <f t="shared" si="11"/>
        <v>0</v>
      </c>
    </row>
    <row r="51" ht="15.75" customHeight="1">
      <c r="A51" s="281"/>
      <c r="B51" s="1" t="str">
        <f t="shared" si="1"/>
        <v/>
      </c>
      <c r="C51" s="281"/>
      <c r="D51" s="281"/>
      <c r="E51" s="1" t="str">
        <f t="shared" si="2"/>
        <v/>
      </c>
      <c r="F51" s="281"/>
      <c r="G51" s="281"/>
      <c r="H51" s="281"/>
      <c r="I51" s="281"/>
      <c r="J51" s="1" t="str">
        <f t="shared" si="3"/>
        <v/>
      </c>
      <c r="K51" s="1" t="str">
        <f t="shared" si="4"/>
        <v/>
      </c>
      <c r="L51" s="1" t="str">
        <f t="shared" si="5"/>
        <v/>
      </c>
      <c r="M51" s="1">
        <f t="shared" si="6"/>
        <v>1</v>
      </c>
      <c r="N51" s="1">
        <f t="shared" si="7"/>
        <v>0</v>
      </c>
      <c r="O51" s="1">
        <f t="shared" si="8"/>
        <v>0</v>
      </c>
      <c r="P51" s="1">
        <f t="shared" si="9"/>
        <v>0</v>
      </c>
      <c r="Q51" s="1">
        <f t="shared" si="10"/>
        <v>0</v>
      </c>
      <c r="R51" s="281"/>
      <c r="S51" s="281"/>
      <c r="T51" s="1">
        <f t="shared" si="11"/>
        <v>0</v>
      </c>
    </row>
    <row r="52" ht="15.75" customHeight="1">
      <c r="A52" s="281"/>
      <c r="B52" s="1" t="str">
        <f t="shared" si="1"/>
        <v/>
      </c>
      <c r="C52" s="281"/>
      <c r="D52" s="281"/>
      <c r="E52" s="1" t="str">
        <f t="shared" si="2"/>
        <v/>
      </c>
      <c r="F52" s="281"/>
      <c r="G52" s="281"/>
      <c r="H52" s="281"/>
      <c r="I52" s="281"/>
      <c r="J52" s="1" t="str">
        <f t="shared" si="3"/>
        <v/>
      </c>
      <c r="K52" s="1" t="str">
        <f t="shared" si="4"/>
        <v/>
      </c>
      <c r="L52" s="1" t="str">
        <f t="shared" si="5"/>
        <v/>
      </c>
      <c r="M52" s="1">
        <f t="shared" si="6"/>
        <v>1</v>
      </c>
      <c r="N52" s="1">
        <f t="shared" si="7"/>
        <v>0</v>
      </c>
      <c r="O52" s="1">
        <f t="shared" si="8"/>
        <v>0</v>
      </c>
      <c r="P52" s="1">
        <f t="shared" si="9"/>
        <v>0</v>
      </c>
      <c r="Q52" s="1">
        <f t="shared" si="10"/>
        <v>0</v>
      </c>
      <c r="R52" s="281"/>
      <c r="S52" s="281"/>
      <c r="T52" s="1">
        <f t="shared" si="11"/>
        <v>0</v>
      </c>
    </row>
    <row r="53" ht="15.75" customHeight="1">
      <c r="A53" s="281"/>
      <c r="B53" s="1" t="str">
        <f t="shared" si="1"/>
        <v/>
      </c>
      <c r="C53" s="281"/>
      <c r="D53" s="281"/>
      <c r="E53" s="1" t="str">
        <f t="shared" si="2"/>
        <v/>
      </c>
      <c r="F53" s="281"/>
      <c r="G53" s="281"/>
      <c r="H53" s="281"/>
      <c r="I53" s="281"/>
      <c r="J53" s="1" t="str">
        <f t="shared" si="3"/>
        <v/>
      </c>
      <c r="K53" s="1" t="str">
        <f t="shared" si="4"/>
        <v/>
      </c>
      <c r="L53" s="1" t="str">
        <f t="shared" si="5"/>
        <v/>
      </c>
      <c r="M53" s="1">
        <f t="shared" si="6"/>
        <v>1</v>
      </c>
      <c r="N53" s="1">
        <f t="shared" si="7"/>
        <v>0</v>
      </c>
      <c r="O53" s="1">
        <f t="shared" si="8"/>
        <v>0</v>
      </c>
      <c r="P53" s="1">
        <f t="shared" si="9"/>
        <v>0</v>
      </c>
      <c r="Q53" s="1">
        <f t="shared" si="10"/>
        <v>0</v>
      </c>
      <c r="R53" s="281"/>
      <c r="S53" s="281"/>
      <c r="T53" s="1">
        <f t="shared" si="11"/>
        <v>0</v>
      </c>
    </row>
    <row r="54" ht="15.75" customHeight="1">
      <c r="A54" s="281"/>
      <c r="B54" s="1" t="str">
        <f t="shared" si="1"/>
        <v/>
      </c>
      <c r="C54" s="281"/>
      <c r="D54" s="281"/>
      <c r="E54" s="1" t="str">
        <f t="shared" si="2"/>
        <v/>
      </c>
      <c r="F54" s="281"/>
      <c r="G54" s="281"/>
      <c r="H54" s="281"/>
      <c r="I54" s="281"/>
      <c r="J54" s="1" t="str">
        <f t="shared" si="3"/>
        <v/>
      </c>
      <c r="K54" s="1" t="str">
        <f t="shared" si="4"/>
        <v/>
      </c>
      <c r="L54" s="1" t="str">
        <f t="shared" si="5"/>
        <v/>
      </c>
      <c r="M54" s="1">
        <f t="shared" si="6"/>
        <v>1</v>
      </c>
      <c r="N54" s="1">
        <f t="shared" si="7"/>
        <v>0</v>
      </c>
      <c r="O54" s="1">
        <f t="shared" si="8"/>
        <v>0</v>
      </c>
      <c r="P54" s="1">
        <f t="shared" si="9"/>
        <v>0</v>
      </c>
      <c r="Q54" s="1">
        <f t="shared" si="10"/>
        <v>0</v>
      </c>
      <c r="R54" s="281"/>
      <c r="S54" s="281"/>
      <c r="T54" s="1">
        <f t="shared" si="11"/>
        <v>0</v>
      </c>
    </row>
    <row r="55" ht="15.75" customHeight="1">
      <c r="A55" s="281"/>
      <c r="B55" s="1" t="str">
        <f t="shared" si="1"/>
        <v/>
      </c>
      <c r="C55" s="281"/>
      <c r="D55" s="281"/>
      <c r="E55" s="1" t="str">
        <f t="shared" si="2"/>
        <v/>
      </c>
      <c r="F55" s="281"/>
      <c r="G55" s="281"/>
      <c r="H55" s="281"/>
      <c r="I55" s="281"/>
      <c r="J55" s="1" t="str">
        <f t="shared" si="3"/>
        <v/>
      </c>
      <c r="K55" s="1" t="str">
        <f t="shared" si="4"/>
        <v/>
      </c>
      <c r="L55" s="1" t="str">
        <f t="shared" si="5"/>
        <v/>
      </c>
      <c r="M55" s="1">
        <f t="shared" si="6"/>
        <v>1</v>
      </c>
      <c r="N55" s="1">
        <f t="shared" si="7"/>
        <v>0</v>
      </c>
      <c r="O55" s="1">
        <f t="shared" si="8"/>
        <v>0</v>
      </c>
      <c r="P55" s="1">
        <f t="shared" si="9"/>
        <v>0</v>
      </c>
      <c r="Q55" s="1">
        <f t="shared" si="10"/>
        <v>0</v>
      </c>
      <c r="R55" s="281"/>
      <c r="S55" s="281"/>
      <c r="T55" s="1">
        <f t="shared" si="11"/>
        <v>0</v>
      </c>
    </row>
    <row r="56" ht="15.75" customHeight="1">
      <c r="A56" s="281"/>
      <c r="B56" s="1" t="str">
        <f t="shared" si="1"/>
        <v/>
      </c>
      <c r="C56" s="281"/>
      <c r="D56" s="281"/>
      <c r="E56" s="1" t="str">
        <f t="shared" si="2"/>
        <v/>
      </c>
      <c r="F56" s="281"/>
      <c r="G56" s="281"/>
      <c r="H56" s="281"/>
      <c r="I56" s="281"/>
      <c r="J56" s="1" t="str">
        <f t="shared" si="3"/>
        <v/>
      </c>
      <c r="K56" s="1" t="str">
        <f t="shared" si="4"/>
        <v/>
      </c>
      <c r="L56" s="1" t="str">
        <f t="shared" si="5"/>
        <v/>
      </c>
      <c r="M56" s="1">
        <f t="shared" si="6"/>
        <v>1</v>
      </c>
      <c r="N56" s="1">
        <f t="shared" si="7"/>
        <v>0</v>
      </c>
      <c r="O56" s="1">
        <f t="shared" si="8"/>
        <v>0</v>
      </c>
      <c r="P56" s="1">
        <f t="shared" si="9"/>
        <v>0</v>
      </c>
      <c r="Q56" s="1">
        <f t="shared" si="10"/>
        <v>0</v>
      </c>
      <c r="R56" s="281"/>
      <c r="S56" s="281"/>
      <c r="T56" s="1">
        <f t="shared" si="11"/>
        <v>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1"/>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1"/>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1"/>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1"/>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6">
      <formula1>"FL,Reach,OP,Swing"</formula1>
    </dataValidation>
  </dataValidations>
  <printOptions/>
  <pageMargins bottom="1.0" footer="0.0" header="0.0" left="0.75" right="0.75" top="1.0"/>
  <pageSetup paperSize="9" orientation="portrait"/>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71"/>
    <col customWidth="1" min="2" max="5" width="8.0"/>
    <col customWidth="1" min="6" max="6" width="7.71"/>
    <col customWidth="1" min="7" max="8" width="8.0"/>
    <col customWidth="1" min="9" max="11" width="7.0"/>
    <col customWidth="1" min="12" max="12" width="8.0"/>
    <col customWidth="1" min="13" max="13" width="7.0"/>
    <col customWidth="1" min="14" max="14" width="8.0"/>
    <col customWidth="1" min="15" max="17" width="9.0"/>
    <col customWidth="1" min="18" max="18" width="6.43"/>
    <col customWidth="1" min="19" max="19" width="23.43"/>
    <col customWidth="1" min="20" max="20" width="5.0"/>
    <col customWidth="1" min="21" max="21" width="33.14"/>
    <col customWidth="1" min="22" max="22" width="16.29"/>
    <col customWidth="1" min="23" max="26" width="8.43"/>
  </cols>
  <sheetData>
    <row r="1">
      <c r="A1" s="1" t="s">
        <v>603</v>
      </c>
      <c r="B1" s="1" t="s">
        <v>667</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SUMIFS(Q8:Q174,K8:K174,FALSE())</f>
        <v>7860.886</v>
      </c>
      <c r="B5" s="1">
        <f>SUMIFS(N8:N174,K8:K174,FALSE())</f>
        <v>5591</v>
      </c>
      <c r="C5" s="1">
        <f>IF(B5=0,0,60*A5/B5)</f>
        <v>84.35935611</v>
      </c>
      <c r="D5" s="1">
        <f>SUM(C8:C174)</f>
        <v>5916</v>
      </c>
      <c r="E5" s="1">
        <f>SUM(R8:R174)</f>
        <v>21</v>
      </c>
      <c r="F5" s="1">
        <f>SUM(T8:T174)</f>
        <v>23</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4" si="1">IF(A8="","",INT(A8))</f>
        <v>46266</v>
      </c>
      <c r="C8" s="281">
        <f>69+44</f>
        <v>113</v>
      </c>
      <c r="D8" s="281">
        <v>78.0</v>
      </c>
      <c r="E8" s="1">
        <f t="shared" ref="E8:E174" si="2">IF(OR(C8="",N(D8)=0),"",C8/D8)</f>
        <v>1.448717949</v>
      </c>
      <c r="F8" s="281" t="s">
        <v>811</v>
      </c>
      <c r="G8" s="282">
        <v>0.30833333333333335</v>
      </c>
      <c r="H8" s="282">
        <v>0.40069444444444446</v>
      </c>
      <c r="I8" s="281"/>
      <c r="J8" s="292">
        <f t="shared" ref="J8:J174" si="3">IF(OR(NOT(ISNUMBER(G8)),NOT(ISNUMBER(H8))),"",ROUND((H8-G8)*1440,0)-N(I8))</f>
        <v>133</v>
      </c>
      <c r="K8" s="1" t="b">
        <f t="shared" ref="K8:K174" si="4">IF(C8="","",OR(C8&lt;30,N(D8)&lt;10))</f>
        <v>0</v>
      </c>
      <c r="L8" s="1">
        <f t="shared" ref="L8:L174" si="5">IF(C8="","",IF(K8,1,IF(E8&lt;=1.94,1.65,IF(E8&lt;=2.44,1.25,IF(E8&lt;=2.8,1.16,IF(E8&lt;=3.09,1.05,IF(E8&lt;=3.5,0.95,IF(E8&lt;=3.95,0.82,IF(E8&lt;=5.05,0.65,IF(E8&lt;=8,0.6,IF(E8&lt;=15,0.45,0.3)))))))))))</f>
        <v>1.65</v>
      </c>
      <c r="M8" s="1">
        <f t="shared" ref="M8:M174" si="6">IF(OR(F8="Reach",F8="OP",F8="Swing"),$R$1,1)</f>
        <v>1</v>
      </c>
      <c r="N8" s="292">
        <f t="shared" ref="N8:N174" si="7">IF(OR(A8="",N(J8)&lt;=0),0,IF(K8,MAX(J8,15),J8))</f>
        <v>133</v>
      </c>
      <c r="O8" s="1">
        <f t="shared" ref="O8:O174" si="8">IF(C8="",0,C8*L8*$M$1*M8)</f>
        <v>205.095</v>
      </c>
      <c r="P8" s="292">
        <f t="shared" ref="P8:P174" si="9">$P$1/60*N8</f>
        <v>665</v>
      </c>
      <c r="Q8" s="1">
        <f t="shared" ref="Q8:Q174" si="10">MIN(O8,P8)</f>
        <v>205.095</v>
      </c>
      <c r="R8" s="281"/>
      <c r="S8" s="281"/>
      <c r="T8" s="1">
        <f t="shared" ref="T8:T174" si="11">IF(B8="",0,IF(COUNTIF($B$8:B8,B8)=1,1,0))</f>
        <v>1</v>
      </c>
    </row>
    <row r="9">
      <c r="A9" s="280">
        <v>46266.0</v>
      </c>
      <c r="B9" s="1">
        <f t="shared" si="1"/>
        <v>46266</v>
      </c>
      <c r="C9" s="281">
        <v>238.0</v>
      </c>
      <c r="D9" s="281">
        <v>40.0</v>
      </c>
      <c r="E9" s="1">
        <f t="shared" si="2"/>
        <v>5.95</v>
      </c>
      <c r="F9" s="281" t="s">
        <v>811</v>
      </c>
      <c r="G9" s="282">
        <v>0.4013888888888889</v>
      </c>
      <c r="H9" s="282">
        <v>0.46875</v>
      </c>
      <c r="I9" s="281"/>
      <c r="J9" s="292">
        <f t="shared" si="3"/>
        <v>97</v>
      </c>
      <c r="K9" s="1" t="b">
        <f t="shared" si="4"/>
        <v>0</v>
      </c>
      <c r="L9" s="1">
        <f t="shared" si="5"/>
        <v>0.6</v>
      </c>
      <c r="M9" s="1">
        <f t="shared" si="6"/>
        <v>1</v>
      </c>
      <c r="N9" s="292">
        <f t="shared" si="7"/>
        <v>97</v>
      </c>
      <c r="O9" s="1">
        <f t="shared" si="8"/>
        <v>157.08</v>
      </c>
      <c r="P9" s="292">
        <f t="shared" si="9"/>
        <v>485</v>
      </c>
      <c r="Q9" s="1">
        <f t="shared" si="10"/>
        <v>157.08</v>
      </c>
      <c r="R9" s="281"/>
      <c r="S9" s="281"/>
      <c r="T9" s="1">
        <f t="shared" si="11"/>
        <v>0</v>
      </c>
    </row>
    <row r="10">
      <c r="A10" s="280">
        <v>46267.0</v>
      </c>
      <c r="B10" s="1">
        <f t="shared" si="1"/>
        <v>46267</v>
      </c>
      <c r="C10" s="281">
        <f>76+87+71</f>
        <v>234</v>
      </c>
      <c r="D10" s="281">
        <v>120.0</v>
      </c>
      <c r="E10" s="1">
        <f t="shared" si="2"/>
        <v>1.95</v>
      </c>
      <c r="F10" s="281" t="s">
        <v>811</v>
      </c>
      <c r="G10" s="282">
        <v>0.30833333333333335</v>
      </c>
      <c r="H10" s="282">
        <v>0.4847222222222222</v>
      </c>
      <c r="I10" s="281"/>
      <c r="J10" s="292">
        <f t="shared" si="3"/>
        <v>254</v>
      </c>
      <c r="K10" s="1" t="b">
        <f t="shared" si="4"/>
        <v>0</v>
      </c>
      <c r="L10" s="1">
        <f t="shared" si="5"/>
        <v>1.25</v>
      </c>
      <c r="M10" s="1">
        <f t="shared" si="6"/>
        <v>1</v>
      </c>
      <c r="N10" s="292">
        <f t="shared" si="7"/>
        <v>254</v>
      </c>
      <c r="O10" s="1">
        <f t="shared" si="8"/>
        <v>321.75</v>
      </c>
      <c r="P10" s="292">
        <f t="shared" si="9"/>
        <v>1270</v>
      </c>
      <c r="Q10" s="1">
        <f t="shared" si="10"/>
        <v>321.75</v>
      </c>
      <c r="R10" s="281"/>
      <c r="S10" s="281"/>
      <c r="T10" s="1">
        <f t="shared" si="11"/>
        <v>1</v>
      </c>
    </row>
    <row r="11">
      <c r="A11" s="303">
        <v>46268.0</v>
      </c>
      <c r="B11" s="1">
        <f t="shared" si="1"/>
        <v>46268</v>
      </c>
      <c r="C11" s="281">
        <v>50.0</v>
      </c>
      <c r="D11" s="281">
        <v>28.0</v>
      </c>
      <c r="E11" s="1">
        <f t="shared" si="2"/>
        <v>1.785714286</v>
      </c>
      <c r="F11" s="281" t="s">
        <v>1238</v>
      </c>
      <c r="G11" s="282">
        <v>0.5916666666666667</v>
      </c>
      <c r="H11" s="282">
        <v>0.6444444444444445</v>
      </c>
      <c r="I11" s="281"/>
      <c r="J11" s="292">
        <f t="shared" si="3"/>
        <v>76</v>
      </c>
      <c r="K11" s="1" t="b">
        <f t="shared" si="4"/>
        <v>0</v>
      </c>
      <c r="L11" s="1">
        <f t="shared" si="5"/>
        <v>1.65</v>
      </c>
      <c r="M11" s="1">
        <f t="shared" si="6"/>
        <v>1.2</v>
      </c>
      <c r="N11" s="292">
        <f t="shared" si="7"/>
        <v>76</v>
      </c>
      <c r="O11" s="1">
        <f t="shared" si="8"/>
        <v>108.9</v>
      </c>
      <c r="P11" s="292">
        <f t="shared" si="9"/>
        <v>380</v>
      </c>
      <c r="Q11" s="1">
        <f t="shared" si="10"/>
        <v>108.9</v>
      </c>
      <c r="R11" s="281"/>
      <c r="S11" s="281"/>
      <c r="T11" s="1">
        <f t="shared" si="11"/>
        <v>1</v>
      </c>
      <c r="U11" s="16" t="s">
        <v>1217</v>
      </c>
    </row>
    <row r="12">
      <c r="A12" s="291">
        <v>46271.0</v>
      </c>
      <c r="B12" s="1">
        <f t="shared" si="1"/>
        <v>46271</v>
      </c>
      <c r="C12" s="281">
        <v>234.0</v>
      </c>
      <c r="D12" s="281">
        <v>90.0</v>
      </c>
      <c r="E12" s="1">
        <f t="shared" si="2"/>
        <v>2.6</v>
      </c>
      <c r="F12" s="281" t="s">
        <v>811</v>
      </c>
      <c r="G12" s="299">
        <v>0.30765046296296295</v>
      </c>
      <c r="H12" s="299">
        <v>0.45114583333333336</v>
      </c>
      <c r="I12" s="281"/>
      <c r="J12" s="300">
        <f t="shared" si="3"/>
        <v>207</v>
      </c>
      <c r="K12" s="1" t="b">
        <f t="shared" si="4"/>
        <v>0</v>
      </c>
      <c r="L12" s="1">
        <f t="shared" si="5"/>
        <v>1.16</v>
      </c>
      <c r="M12" s="1">
        <f t="shared" si="6"/>
        <v>1</v>
      </c>
      <c r="N12" s="300">
        <f t="shared" si="7"/>
        <v>207</v>
      </c>
      <c r="O12" s="1">
        <f t="shared" si="8"/>
        <v>298.584</v>
      </c>
      <c r="P12" s="300">
        <f t="shared" si="9"/>
        <v>1035</v>
      </c>
      <c r="Q12" s="1">
        <f t="shared" si="10"/>
        <v>298.584</v>
      </c>
      <c r="R12" s="281"/>
      <c r="S12" s="281"/>
      <c r="T12" s="1">
        <f t="shared" si="11"/>
        <v>1</v>
      </c>
      <c r="V12" s="1" t="s">
        <v>1987</v>
      </c>
      <c r="W12" s="1" t="s">
        <v>3129</v>
      </c>
    </row>
    <row r="13">
      <c r="A13" s="291">
        <v>46271.0</v>
      </c>
      <c r="B13" s="1">
        <f t="shared" si="1"/>
        <v>46271</v>
      </c>
      <c r="C13" s="281">
        <v>243.0</v>
      </c>
      <c r="D13" s="281">
        <v>79.0</v>
      </c>
      <c r="E13" s="1">
        <f t="shared" si="2"/>
        <v>3.075949367</v>
      </c>
      <c r="F13" s="281" t="s">
        <v>811</v>
      </c>
      <c r="G13" s="299">
        <v>0.4513773148148148</v>
      </c>
      <c r="H13" s="299">
        <v>0.6142708333333333</v>
      </c>
      <c r="I13" s="281">
        <v>69.0</v>
      </c>
      <c r="J13" s="300">
        <f t="shared" si="3"/>
        <v>166</v>
      </c>
      <c r="K13" s="1" t="b">
        <f t="shared" si="4"/>
        <v>0</v>
      </c>
      <c r="L13" s="1">
        <f t="shared" si="5"/>
        <v>1.05</v>
      </c>
      <c r="M13" s="1">
        <f t="shared" si="6"/>
        <v>1</v>
      </c>
      <c r="N13" s="300">
        <f t="shared" si="7"/>
        <v>166</v>
      </c>
      <c r="O13" s="1">
        <f t="shared" si="8"/>
        <v>280.665</v>
      </c>
      <c r="P13" s="300">
        <f t="shared" si="9"/>
        <v>830</v>
      </c>
      <c r="Q13" s="1">
        <f t="shared" si="10"/>
        <v>280.665</v>
      </c>
      <c r="R13" s="281"/>
      <c r="S13" s="281"/>
      <c r="T13" s="1">
        <f t="shared" si="11"/>
        <v>0</v>
      </c>
      <c r="U13" s="16" t="s">
        <v>2737</v>
      </c>
      <c r="V13" s="1" t="s">
        <v>823</v>
      </c>
      <c r="W13" s="1" t="s">
        <v>3130</v>
      </c>
    </row>
    <row r="14">
      <c r="A14" s="291">
        <v>46272.0</v>
      </c>
      <c r="B14" s="1">
        <f t="shared" si="1"/>
        <v>46272</v>
      </c>
      <c r="C14" s="281">
        <v>94.0</v>
      </c>
      <c r="D14" s="281">
        <v>39.0</v>
      </c>
      <c r="E14" s="1">
        <f t="shared" si="2"/>
        <v>2.41025641</v>
      </c>
      <c r="F14" s="281" t="s">
        <v>811</v>
      </c>
      <c r="G14" s="299">
        <v>0.3099074074074074</v>
      </c>
      <c r="H14" s="299">
        <v>0.3708680555555556</v>
      </c>
      <c r="I14" s="281"/>
      <c r="J14" s="300">
        <f t="shared" si="3"/>
        <v>88</v>
      </c>
      <c r="K14" s="1" t="b">
        <f t="shared" si="4"/>
        <v>0</v>
      </c>
      <c r="L14" s="1">
        <f t="shared" si="5"/>
        <v>1.25</v>
      </c>
      <c r="M14" s="1">
        <f t="shared" si="6"/>
        <v>1</v>
      </c>
      <c r="N14" s="300">
        <f t="shared" si="7"/>
        <v>88</v>
      </c>
      <c r="O14" s="1">
        <f t="shared" si="8"/>
        <v>129.25</v>
      </c>
      <c r="P14" s="300">
        <f t="shared" si="9"/>
        <v>440</v>
      </c>
      <c r="Q14" s="1">
        <f t="shared" si="10"/>
        <v>129.25</v>
      </c>
      <c r="R14" s="281"/>
      <c r="S14" s="281"/>
      <c r="T14" s="1">
        <f t="shared" si="11"/>
        <v>1</v>
      </c>
      <c r="V14" s="1" t="s">
        <v>1480</v>
      </c>
      <c r="W14" s="1" t="s">
        <v>3131</v>
      </c>
    </row>
    <row r="15">
      <c r="A15" s="291">
        <v>46272.0</v>
      </c>
      <c r="B15" s="1">
        <f t="shared" si="1"/>
        <v>46272</v>
      </c>
      <c r="C15" s="281">
        <v>196.0</v>
      </c>
      <c r="D15" s="281">
        <v>100.0</v>
      </c>
      <c r="E15" s="1">
        <f t="shared" si="2"/>
        <v>1.96</v>
      </c>
      <c r="F15" s="281" t="s">
        <v>811</v>
      </c>
      <c r="G15" s="299">
        <v>0.37092592592592594</v>
      </c>
      <c r="H15" s="299">
        <v>0.549837962962963</v>
      </c>
      <c r="I15" s="281">
        <v>67.0</v>
      </c>
      <c r="J15" s="300">
        <f t="shared" si="3"/>
        <v>191</v>
      </c>
      <c r="K15" s="1" t="b">
        <f t="shared" si="4"/>
        <v>0</v>
      </c>
      <c r="L15" s="1">
        <f t="shared" si="5"/>
        <v>1.25</v>
      </c>
      <c r="M15" s="1">
        <f t="shared" si="6"/>
        <v>1</v>
      </c>
      <c r="N15" s="300">
        <f t="shared" si="7"/>
        <v>191</v>
      </c>
      <c r="O15" s="1">
        <f t="shared" si="8"/>
        <v>269.5</v>
      </c>
      <c r="P15" s="300">
        <f t="shared" si="9"/>
        <v>955</v>
      </c>
      <c r="Q15" s="1">
        <f t="shared" si="10"/>
        <v>269.5</v>
      </c>
      <c r="R15" s="281"/>
      <c r="S15" s="281"/>
      <c r="T15" s="1">
        <f t="shared" si="11"/>
        <v>0</v>
      </c>
      <c r="U15" s="16" t="s">
        <v>3132</v>
      </c>
      <c r="V15" s="1" t="s">
        <v>955</v>
      </c>
      <c r="W15" s="1" t="s">
        <v>3133</v>
      </c>
    </row>
    <row r="16">
      <c r="A16" s="291">
        <v>46272.0</v>
      </c>
      <c r="B16" s="1">
        <f t="shared" si="1"/>
        <v>46272</v>
      </c>
      <c r="C16" s="281">
        <v>41.0</v>
      </c>
      <c r="D16" s="281">
        <v>29.0</v>
      </c>
      <c r="E16" s="1">
        <f t="shared" si="2"/>
        <v>1.413793103</v>
      </c>
      <c r="F16" s="281" t="s">
        <v>811</v>
      </c>
      <c r="G16" s="299">
        <v>0.5975347222222223</v>
      </c>
      <c r="H16" s="299">
        <v>0.6389699074074074</v>
      </c>
      <c r="I16" s="281"/>
      <c r="J16" s="300">
        <f t="shared" si="3"/>
        <v>60</v>
      </c>
      <c r="K16" s="1" t="b">
        <f t="shared" si="4"/>
        <v>0</v>
      </c>
      <c r="L16" s="1">
        <f t="shared" si="5"/>
        <v>1.65</v>
      </c>
      <c r="M16" s="1">
        <f t="shared" si="6"/>
        <v>1</v>
      </c>
      <c r="N16" s="300">
        <f t="shared" si="7"/>
        <v>60</v>
      </c>
      <c r="O16" s="1">
        <f t="shared" si="8"/>
        <v>74.415</v>
      </c>
      <c r="P16" s="300">
        <f t="shared" si="9"/>
        <v>300</v>
      </c>
      <c r="Q16" s="1">
        <f t="shared" si="10"/>
        <v>74.415</v>
      </c>
      <c r="R16" s="281"/>
      <c r="S16" s="281"/>
      <c r="T16" s="1">
        <f t="shared" si="11"/>
        <v>0</v>
      </c>
      <c r="V16" s="1" t="s">
        <v>959</v>
      </c>
      <c r="W16" s="1" t="s">
        <v>3134</v>
      </c>
    </row>
    <row r="17">
      <c r="A17" s="291">
        <v>46273.0</v>
      </c>
      <c r="B17" s="1">
        <f t="shared" si="1"/>
        <v>46273</v>
      </c>
      <c r="C17" s="281">
        <v>80.0</v>
      </c>
      <c r="D17" s="281">
        <v>39.0</v>
      </c>
      <c r="E17" s="1">
        <f t="shared" si="2"/>
        <v>2.051282051</v>
      </c>
      <c r="F17" s="281" t="s">
        <v>811</v>
      </c>
      <c r="G17" s="299">
        <v>0.5115856481481481</v>
      </c>
      <c r="H17" s="299">
        <v>0.5680787037037037</v>
      </c>
      <c r="I17" s="281"/>
      <c r="J17" s="300">
        <f t="shared" si="3"/>
        <v>81</v>
      </c>
      <c r="K17" s="1" t="b">
        <f t="shared" si="4"/>
        <v>0</v>
      </c>
      <c r="L17" s="1">
        <f t="shared" si="5"/>
        <v>1.25</v>
      </c>
      <c r="M17" s="1">
        <f t="shared" si="6"/>
        <v>1</v>
      </c>
      <c r="N17" s="300">
        <f t="shared" si="7"/>
        <v>81</v>
      </c>
      <c r="O17" s="1">
        <f t="shared" si="8"/>
        <v>110</v>
      </c>
      <c r="P17" s="300">
        <f t="shared" si="9"/>
        <v>405</v>
      </c>
      <c r="Q17" s="1">
        <f t="shared" si="10"/>
        <v>110</v>
      </c>
      <c r="R17" s="281"/>
      <c r="S17" s="281"/>
      <c r="T17" s="1">
        <f t="shared" si="11"/>
        <v>1</v>
      </c>
      <c r="V17" s="1" t="s">
        <v>1236</v>
      </c>
      <c r="W17" s="1" t="s">
        <v>3135</v>
      </c>
    </row>
    <row r="18">
      <c r="A18" s="291">
        <v>46273.0</v>
      </c>
      <c r="B18" s="1">
        <f t="shared" si="1"/>
        <v>46273</v>
      </c>
      <c r="C18" s="281">
        <v>87.0</v>
      </c>
      <c r="D18" s="281">
        <v>34.0</v>
      </c>
      <c r="E18" s="1">
        <f t="shared" si="2"/>
        <v>2.558823529</v>
      </c>
      <c r="F18" s="281" t="s">
        <v>811</v>
      </c>
      <c r="G18" s="299">
        <v>0.5908912037037037</v>
      </c>
      <c r="H18" s="299">
        <v>0.6322685185185185</v>
      </c>
      <c r="I18" s="281"/>
      <c r="J18" s="300">
        <f t="shared" si="3"/>
        <v>60</v>
      </c>
      <c r="K18" s="1" t="b">
        <f t="shared" si="4"/>
        <v>0</v>
      </c>
      <c r="L18" s="1">
        <f t="shared" si="5"/>
        <v>1.16</v>
      </c>
      <c r="M18" s="1">
        <f t="shared" si="6"/>
        <v>1</v>
      </c>
      <c r="N18" s="300">
        <f t="shared" si="7"/>
        <v>60</v>
      </c>
      <c r="O18" s="1">
        <f t="shared" si="8"/>
        <v>111.012</v>
      </c>
      <c r="P18" s="300">
        <f t="shared" si="9"/>
        <v>300</v>
      </c>
      <c r="Q18" s="1">
        <f t="shared" si="10"/>
        <v>111.012</v>
      </c>
      <c r="R18" s="281"/>
      <c r="S18" s="281"/>
      <c r="T18" s="1">
        <f t="shared" si="11"/>
        <v>0</v>
      </c>
      <c r="V18" s="1" t="s">
        <v>967</v>
      </c>
      <c r="W18" s="1" t="s">
        <v>3136</v>
      </c>
    </row>
    <row r="19">
      <c r="A19" s="291">
        <v>46274.0</v>
      </c>
      <c r="B19" s="1">
        <f t="shared" si="1"/>
        <v>46274</v>
      </c>
      <c r="C19" s="281">
        <v>7.0</v>
      </c>
      <c r="D19" s="281">
        <v>6.0</v>
      </c>
      <c r="E19" s="1">
        <f t="shared" si="2"/>
        <v>1.166666667</v>
      </c>
      <c r="F19" s="281" t="s">
        <v>811</v>
      </c>
      <c r="G19" s="299">
        <v>0.30796296296296294</v>
      </c>
      <c r="H19" s="299">
        <v>0.32077546296296294</v>
      </c>
      <c r="I19" s="281"/>
      <c r="J19" s="300">
        <f t="shared" si="3"/>
        <v>18</v>
      </c>
      <c r="K19" s="1" t="b">
        <f t="shared" si="4"/>
        <v>1</v>
      </c>
      <c r="L19" s="1">
        <f t="shared" si="5"/>
        <v>1</v>
      </c>
      <c r="M19" s="1">
        <f t="shared" si="6"/>
        <v>1</v>
      </c>
      <c r="N19" s="300">
        <f t="shared" si="7"/>
        <v>18</v>
      </c>
      <c r="O19" s="1">
        <f t="shared" si="8"/>
        <v>7.7</v>
      </c>
      <c r="P19" s="300">
        <f t="shared" si="9"/>
        <v>90</v>
      </c>
      <c r="Q19" s="1">
        <f t="shared" si="10"/>
        <v>7.7</v>
      </c>
      <c r="R19" s="281">
        <v>1.0</v>
      </c>
      <c r="S19" s="281" t="s">
        <v>3137</v>
      </c>
      <c r="T19" s="1">
        <f t="shared" si="11"/>
        <v>1</v>
      </c>
      <c r="V19" s="1" t="s">
        <v>3138</v>
      </c>
      <c r="W19" s="1" t="s">
        <v>3139</v>
      </c>
    </row>
    <row r="20">
      <c r="A20" s="291">
        <v>46274.0</v>
      </c>
      <c r="B20" s="1">
        <f t="shared" si="1"/>
        <v>46274</v>
      </c>
      <c r="C20" s="281">
        <v>63.0</v>
      </c>
      <c r="D20" s="281">
        <v>32.0</v>
      </c>
      <c r="E20" s="1">
        <f t="shared" si="2"/>
        <v>1.96875</v>
      </c>
      <c r="F20" s="281" t="s">
        <v>811</v>
      </c>
      <c r="G20" s="299">
        <v>0.5125810185185186</v>
      </c>
      <c r="H20" s="299">
        <v>0.557974537037037</v>
      </c>
      <c r="I20" s="281"/>
      <c r="J20" s="300">
        <f t="shared" si="3"/>
        <v>65</v>
      </c>
      <c r="K20" s="1" t="b">
        <f t="shared" si="4"/>
        <v>0</v>
      </c>
      <c r="L20" s="1">
        <f t="shared" si="5"/>
        <v>1.25</v>
      </c>
      <c r="M20" s="1">
        <f t="shared" si="6"/>
        <v>1</v>
      </c>
      <c r="N20" s="300">
        <f t="shared" si="7"/>
        <v>65</v>
      </c>
      <c r="O20" s="1">
        <f t="shared" si="8"/>
        <v>86.625</v>
      </c>
      <c r="P20" s="300">
        <f t="shared" si="9"/>
        <v>325</v>
      </c>
      <c r="Q20" s="1">
        <f t="shared" si="10"/>
        <v>86.625</v>
      </c>
      <c r="R20" s="281"/>
      <c r="S20" s="281"/>
      <c r="T20" s="1">
        <f t="shared" si="11"/>
        <v>0</v>
      </c>
      <c r="U20" s="16" t="s">
        <v>3140</v>
      </c>
      <c r="V20" s="1" t="s">
        <v>972</v>
      </c>
      <c r="W20" s="16" t="s">
        <v>3141</v>
      </c>
    </row>
    <row r="21" ht="15.75" customHeight="1">
      <c r="A21" s="306">
        <v>46274.0</v>
      </c>
      <c r="B21" s="1">
        <f t="shared" si="1"/>
        <v>46274</v>
      </c>
      <c r="C21" s="281">
        <v>40.0</v>
      </c>
      <c r="D21" s="281">
        <v>33.0</v>
      </c>
      <c r="E21" s="1">
        <f t="shared" si="2"/>
        <v>1.212121212</v>
      </c>
      <c r="F21" s="16" t="s">
        <v>1238</v>
      </c>
      <c r="G21" s="299">
        <v>0.5907638888888889</v>
      </c>
      <c r="H21" s="299">
        <v>0.6381597222222222</v>
      </c>
      <c r="I21" s="281"/>
      <c r="J21" s="300">
        <f t="shared" si="3"/>
        <v>68</v>
      </c>
      <c r="K21" s="1" t="b">
        <f t="shared" si="4"/>
        <v>0</v>
      </c>
      <c r="L21" s="1">
        <f t="shared" si="5"/>
        <v>1.65</v>
      </c>
      <c r="M21" s="1">
        <f t="shared" si="6"/>
        <v>1.2</v>
      </c>
      <c r="N21" s="300">
        <f t="shared" si="7"/>
        <v>68</v>
      </c>
      <c r="O21" s="1">
        <f t="shared" si="8"/>
        <v>87.12</v>
      </c>
      <c r="P21" s="300">
        <f t="shared" si="9"/>
        <v>340</v>
      </c>
      <c r="Q21" s="1">
        <f t="shared" si="10"/>
        <v>87.12</v>
      </c>
      <c r="R21" s="281"/>
      <c r="S21" s="281"/>
      <c r="T21" s="1">
        <f t="shared" si="11"/>
        <v>0</v>
      </c>
      <c r="V21" s="1" t="s">
        <v>1248</v>
      </c>
      <c r="W21" s="1" t="s">
        <v>3142</v>
      </c>
    </row>
    <row r="22" ht="15.75" customHeight="1">
      <c r="A22" s="291">
        <v>46275.0</v>
      </c>
      <c r="B22" s="1">
        <f t="shared" si="1"/>
        <v>46275</v>
      </c>
      <c r="C22" s="281">
        <v>119.0</v>
      </c>
      <c r="D22" s="281">
        <v>78.0</v>
      </c>
      <c r="E22" s="1">
        <f t="shared" si="2"/>
        <v>1.525641026</v>
      </c>
      <c r="F22" s="281" t="s">
        <v>1238</v>
      </c>
      <c r="G22" s="299">
        <v>0.3077199074074074</v>
      </c>
      <c r="H22" s="299">
        <v>0.4034490740740741</v>
      </c>
      <c r="I22" s="281"/>
      <c r="J22" s="300">
        <f t="shared" si="3"/>
        <v>138</v>
      </c>
      <c r="K22" s="1" t="b">
        <f t="shared" si="4"/>
        <v>0</v>
      </c>
      <c r="L22" s="1">
        <f t="shared" si="5"/>
        <v>1.65</v>
      </c>
      <c r="M22" s="1">
        <f t="shared" si="6"/>
        <v>1.2</v>
      </c>
      <c r="N22" s="300">
        <f t="shared" si="7"/>
        <v>138</v>
      </c>
      <c r="O22" s="1">
        <f t="shared" si="8"/>
        <v>259.182</v>
      </c>
      <c r="P22" s="300">
        <f t="shared" si="9"/>
        <v>690</v>
      </c>
      <c r="Q22" s="1">
        <f t="shared" si="10"/>
        <v>259.182</v>
      </c>
      <c r="R22" s="281"/>
      <c r="S22" s="281"/>
      <c r="T22" s="1">
        <f t="shared" si="11"/>
        <v>1</v>
      </c>
      <c r="V22" s="1" t="s">
        <v>834</v>
      </c>
      <c r="W22" s="1" t="s">
        <v>3143</v>
      </c>
    </row>
    <row r="23" ht="15.75" customHeight="1">
      <c r="A23" s="291">
        <v>46276.0</v>
      </c>
      <c r="B23" s="1">
        <f t="shared" si="1"/>
        <v>46276</v>
      </c>
      <c r="C23" s="281">
        <v>102.0</v>
      </c>
      <c r="D23" s="281">
        <v>60.0</v>
      </c>
      <c r="E23" s="1">
        <f t="shared" si="2"/>
        <v>1.7</v>
      </c>
      <c r="F23" s="281" t="s">
        <v>811</v>
      </c>
      <c r="G23" s="299">
        <v>0.3028587962962963</v>
      </c>
      <c r="H23" s="299">
        <v>0.39287037037037037</v>
      </c>
      <c r="I23" s="281"/>
      <c r="J23" s="300">
        <f t="shared" si="3"/>
        <v>130</v>
      </c>
      <c r="K23" s="1" t="b">
        <f t="shared" si="4"/>
        <v>0</v>
      </c>
      <c r="L23" s="1">
        <f t="shared" si="5"/>
        <v>1.65</v>
      </c>
      <c r="M23" s="1">
        <f t="shared" si="6"/>
        <v>1</v>
      </c>
      <c r="N23" s="300">
        <f t="shared" si="7"/>
        <v>130</v>
      </c>
      <c r="O23" s="1">
        <f t="shared" si="8"/>
        <v>185.13</v>
      </c>
      <c r="P23" s="300">
        <f t="shared" si="9"/>
        <v>650</v>
      </c>
      <c r="Q23" s="1">
        <f t="shared" si="10"/>
        <v>185.13</v>
      </c>
      <c r="R23" s="281"/>
      <c r="S23" s="281"/>
      <c r="T23" s="1">
        <f t="shared" si="11"/>
        <v>1</v>
      </c>
      <c r="V23" s="1" t="s">
        <v>1262</v>
      </c>
      <c r="W23" s="1" t="s">
        <v>3144</v>
      </c>
    </row>
    <row r="24" ht="15.75" customHeight="1">
      <c r="A24" s="291">
        <v>46276.0</v>
      </c>
      <c r="B24" s="1">
        <f t="shared" si="1"/>
        <v>46276</v>
      </c>
      <c r="C24" s="281">
        <v>57.0</v>
      </c>
      <c r="D24" s="281">
        <v>28.0</v>
      </c>
      <c r="E24" s="1">
        <f t="shared" si="2"/>
        <v>2.035714286</v>
      </c>
      <c r="F24" s="281" t="s">
        <v>1238</v>
      </c>
      <c r="G24" s="299">
        <v>0.507199074074074</v>
      </c>
      <c r="H24" s="299">
        <v>0.5610763888888889</v>
      </c>
      <c r="I24" s="281"/>
      <c r="J24" s="300">
        <f t="shared" si="3"/>
        <v>78</v>
      </c>
      <c r="K24" s="1" t="b">
        <f t="shared" si="4"/>
        <v>0</v>
      </c>
      <c r="L24" s="1">
        <f t="shared" si="5"/>
        <v>1.25</v>
      </c>
      <c r="M24" s="1">
        <f t="shared" si="6"/>
        <v>1.2</v>
      </c>
      <c r="N24" s="300">
        <f t="shared" si="7"/>
        <v>78</v>
      </c>
      <c r="O24" s="1">
        <f t="shared" si="8"/>
        <v>94.05</v>
      </c>
      <c r="P24" s="300">
        <f t="shared" si="9"/>
        <v>390</v>
      </c>
      <c r="Q24" s="1">
        <f t="shared" si="10"/>
        <v>94.05</v>
      </c>
      <c r="R24" s="281"/>
      <c r="S24" s="281"/>
      <c r="T24" s="1">
        <f t="shared" si="11"/>
        <v>0</v>
      </c>
      <c r="V24" s="1" t="s">
        <v>843</v>
      </c>
      <c r="W24" s="1" t="s">
        <v>3145</v>
      </c>
    </row>
    <row r="25" ht="15.75" customHeight="1">
      <c r="A25" s="291">
        <v>46278.0</v>
      </c>
      <c r="B25" s="1">
        <f t="shared" si="1"/>
        <v>46278</v>
      </c>
      <c r="C25" s="281">
        <v>383.0</v>
      </c>
      <c r="D25" s="281">
        <v>76.0</v>
      </c>
      <c r="E25" s="1">
        <f t="shared" si="2"/>
        <v>5.039473684</v>
      </c>
      <c r="F25" s="281" t="s">
        <v>811</v>
      </c>
      <c r="G25" s="299">
        <v>0.30336805555555557</v>
      </c>
      <c r="H25" s="299">
        <v>0.4207060185185185</v>
      </c>
      <c r="I25" s="281"/>
      <c r="J25" s="300">
        <f t="shared" si="3"/>
        <v>169</v>
      </c>
      <c r="K25" s="1" t="b">
        <f t="shared" si="4"/>
        <v>0</v>
      </c>
      <c r="L25" s="1">
        <f t="shared" si="5"/>
        <v>0.65</v>
      </c>
      <c r="M25" s="1">
        <f t="shared" si="6"/>
        <v>1</v>
      </c>
      <c r="N25" s="300">
        <f t="shared" si="7"/>
        <v>169</v>
      </c>
      <c r="O25" s="1">
        <f t="shared" si="8"/>
        <v>273.845</v>
      </c>
      <c r="P25" s="300">
        <f t="shared" si="9"/>
        <v>845</v>
      </c>
      <c r="Q25" s="1">
        <f t="shared" si="10"/>
        <v>273.845</v>
      </c>
      <c r="R25" s="281"/>
      <c r="S25" s="281"/>
      <c r="T25" s="1">
        <f t="shared" si="11"/>
        <v>1</v>
      </c>
      <c r="V25" s="1" t="s">
        <v>845</v>
      </c>
      <c r="W25" s="1" t="s">
        <v>3146</v>
      </c>
    </row>
    <row r="26" ht="15.75" customHeight="1">
      <c r="A26" s="291">
        <v>46278.0</v>
      </c>
      <c r="B26" s="1">
        <f t="shared" si="1"/>
        <v>46278</v>
      </c>
      <c r="C26" s="281">
        <v>43.0</v>
      </c>
      <c r="D26" s="281">
        <v>26.0</v>
      </c>
      <c r="E26" s="1">
        <f t="shared" si="2"/>
        <v>1.653846154</v>
      </c>
      <c r="F26" s="281" t="s">
        <v>1238</v>
      </c>
      <c r="G26" s="299">
        <v>0.5083217592592593</v>
      </c>
      <c r="H26" s="299">
        <v>0.5585648148148148</v>
      </c>
      <c r="I26" s="281"/>
      <c r="J26" s="300">
        <f t="shared" si="3"/>
        <v>72</v>
      </c>
      <c r="K26" s="1" t="b">
        <f t="shared" si="4"/>
        <v>0</v>
      </c>
      <c r="L26" s="1">
        <f t="shared" si="5"/>
        <v>1.65</v>
      </c>
      <c r="M26" s="1">
        <f t="shared" si="6"/>
        <v>1.2</v>
      </c>
      <c r="N26" s="300">
        <f t="shared" si="7"/>
        <v>72</v>
      </c>
      <c r="O26" s="1">
        <f t="shared" si="8"/>
        <v>93.654</v>
      </c>
      <c r="P26" s="300">
        <f t="shared" si="9"/>
        <v>360</v>
      </c>
      <c r="Q26" s="1">
        <f t="shared" si="10"/>
        <v>93.654</v>
      </c>
      <c r="R26" s="281"/>
      <c r="S26" s="281"/>
      <c r="T26" s="1">
        <f t="shared" si="11"/>
        <v>0</v>
      </c>
      <c r="V26" s="1" t="s">
        <v>1121</v>
      </c>
      <c r="W26" s="1" t="s">
        <v>3147</v>
      </c>
    </row>
    <row r="27" ht="15.75" customHeight="1">
      <c r="A27" s="291">
        <v>46279.0</v>
      </c>
      <c r="B27" s="1">
        <f t="shared" si="1"/>
        <v>46279</v>
      </c>
      <c r="C27" s="281">
        <v>86.0</v>
      </c>
      <c r="D27" s="281">
        <v>34.0</v>
      </c>
      <c r="E27" s="1">
        <f t="shared" si="2"/>
        <v>2.529411765</v>
      </c>
      <c r="F27" s="281" t="s">
        <v>811</v>
      </c>
      <c r="G27" s="299">
        <v>0.31386574074074075</v>
      </c>
      <c r="H27" s="299">
        <v>0.36900462962962965</v>
      </c>
      <c r="I27" s="281"/>
      <c r="J27" s="300">
        <f t="shared" si="3"/>
        <v>79</v>
      </c>
      <c r="K27" s="1" t="b">
        <f t="shared" si="4"/>
        <v>0</v>
      </c>
      <c r="L27" s="1">
        <f t="shared" si="5"/>
        <v>1.16</v>
      </c>
      <c r="M27" s="1">
        <f t="shared" si="6"/>
        <v>1</v>
      </c>
      <c r="N27" s="300">
        <f t="shared" si="7"/>
        <v>79</v>
      </c>
      <c r="O27" s="1">
        <f t="shared" si="8"/>
        <v>109.736</v>
      </c>
      <c r="P27" s="300">
        <f t="shared" si="9"/>
        <v>395</v>
      </c>
      <c r="Q27" s="1">
        <f t="shared" si="10"/>
        <v>109.736</v>
      </c>
      <c r="R27" s="281">
        <v>1.0</v>
      </c>
      <c r="S27" s="281" t="s">
        <v>3148</v>
      </c>
      <c r="T27" s="1">
        <f t="shared" si="11"/>
        <v>1</v>
      </c>
      <c r="V27" s="1" t="s">
        <v>1805</v>
      </c>
      <c r="W27" s="1" t="s">
        <v>3149</v>
      </c>
    </row>
    <row r="28" ht="15.75" customHeight="1">
      <c r="A28" s="291">
        <v>46279.0</v>
      </c>
      <c r="B28" s="1">
        <f t="shared" si="1"/>
        <v>46279</v>
      </c>
      <c r="C28" s="281">
        <v>91.0</v>
      </c>
      <c r="D28" s="281">
        <v>33.0</v>
      </c>
      <c r="E28" s="1">
        <f t="shared" si="2"/>
        <v>2.757575758</v>
      </c>
      <c r="F28" s="281" t="s">
        <v>811</v>
      </c>
      <c r="G28" s="299">
        <v>0.3698263888888889</v>
      </c>
      <c r="H28" s="299">
        <v>0.42113425925925924</v>
      </c>
      <c r="I28" s="281"/>
      <c r="J28" s="300">
        <f t="shared" si="3"/>
        <v>74</v>
      </c>
      <c r="K28" s="1" t="b">
        <f t="shared" si="4"/>
        <v>0</v>
      </c>
      <c r="L28" s="1">
        <f t="shared" si="5"/>
        <v>1.16</v>
      </c>
      <c r="M28" s="1">
        <f t="shared" si="6"/>
        <v>1</v>
      </c>
      <c r="N28" s="300">
        <f t="shared" si="7"/>
        <v>74</v>
      </c>
      <c r="O28" s="1">
        <f t="shared" si="8"/>
        <v>116.116</v>
      </c>
      <c r="P28" s="300">
        <f t="shared" si="9"/>
        <v>370</v>
      </c>
      <c r="Q28" s="1">
        <f t="shared" si="10"/>
        <v>116.116</v>
      </c>
      <c r="R28" s="281"/>
      <c r="S28" s="281"/>
      <c r="T28" s="1">
        <f t="shared" si="11"/>
        <v>0</v>
      </c>
      <c r="V28" s="1" t="s">
        <v>1805</v>
      </c>
      <c r="W28" s="1" t="s">
        <v>3150</v>
      </c>
    </row>
    <row r="29" ht="15.75" customHeight="1">
      <c r="A29" s="291">
        <v>46279.0</v>
      </c>
      <c r="B29" s="1">
        <f t="shared" si="1"/>
        <v>46279</v>
      </c>
      <c r="C29" s="281">
        <v>75.0</v>
      </c>
      <c r="D29" s="281">
        <v>38.0</v>
      </c>
      <c r="E29" s="1">
        <f t="shared" si="2"/>
        <v>1.973684211</v>
      </c>
      <c r="F29" s="281" t="s">
        <v>811</v>
      </c>
      <c r="G29" s="299">
        <v>0.5208680555555556</v>
      </c>
      <c r="H29" s="299">
        <v>0.57125</v>
      </c>
      <c r="I29" s="281"/>
      <c r="J29" s="300">
        <f t="shared" si="3"/>
        <v>73</v>
      </c>
      <c r="K29" s="1" t="b">
        <f t="shared" si="4"/>
        <v>0</v>
      </c>
      <c r="L29" s="1">
        <f t="shared" si="5"/>
        <v>1.25</v>
      </c>
      <c r="M29" s="1">
        <f t="shared" si="6"/>
        <v>1</v>
      </c>
      <c r="N29" s="300">
        <f t="shared" si="7"/>
        <v>73</v>
      </c>
      <c r="O29" s="1">
        <f t="shared" si="8"/>
        <v>103.125</v>
      </c>
      <c r="P29" s="300">
        <f t="shared" si="9"/>
        <v>365</v>
      </c>
      <c r="Q29" s="1">
        <f t="shared" si="10"/>
        <v>103.125</v>
      </c>
      <c r="R29" s="281"/>
      <c r="S29" s="281"/>
      <c r="T29" s="1">
        <f t="shared" si="11"/>
        <v>0</v>
      </c>
      <c r="V29" s="1" t="s">
        <v>854</v>
      </c>
      <c r="W29" s="1" t="s">
        <v>3151</v>
      </c>
    </row>
    <row r="30" ht="15.75" customHeight="1">
      <c r="A30" s="291">
        <v>46279.0</v>
      </c>
      <c r="B30" s="1">
        <f t="shared" si="1"/>
        <v>46279</v>
      </c>
      <c r="C30" s="281">
        <v>90.0</v>
      </c>
      <c r="D30" s="281">
        <v>37.0</v>
      </c>
      <c r="E30" s="1">
        <f t="shared" si="2"/>
        <v>2.432432432</v>
      </c>
      <c r="F30" s="281" t="s">
        <v>811</v>
      </c>
      <c r="G30" s="299">
        <v>0.42125</v>
      </c>
      <c r="H30" s="299">
        <v>0.5203125</v>
      </c>
      <c r="I30" s="281">
        <v>84.0</v>
      </c>
      <c r="J30" s="300">
        <f t="shared" si="3"/>
        <v>59</v>
      </c>
      <c r="K30" s="1" t="b">
        <f t="shared" si="4"/>
        <v>0</v>
      </c>
      <c r="L30" s="1">
        <f t="shared" si="5"/>
        <v>1.25</v>
      </c>
      <c r="M30" s="1">
        <f t="shared" si="6"/>
        <v>1</v>
      </c>
      <c r="N30" s="300">
        <f t="shared" si="7"/>
        <v>59</v>
      </c>
      <c r="O30" s="1">
        <f t="shared" si="8"/>
        <v>123.75</v>
      </c>
      <c r="P30" s="300">
        <f t="shared" si="9"/>
        <v>295</v>
      </c>
      <c r="Q30" s="1">
        <f t="shared" si="10"/>
        <v>123.75</v>
      </c>
      <c r="R30" s="281"/>
      <c r="S30" s="281"/>
      <c r="T30" s="1">
        <f t="shared" si="11"/>
        <v>0</v>
      </c>
      <c r="U30" s="16" t="s">
        <v>3152</v>
      </c>
      <c r="V30" s="1" t="s">
        <v>992</v>
      </c>
      <c r="W30" s="1" t="s">
        <v>3153</v>
      </c>
    </row>
    <row r="31" ht="15.75" customHeight="1">
      <c r="A31" s="291">
        <v>46280.0</v>
      </c>
      <c r="B31" s="1">
        <f t="shared" si="1"/>
        <v>46280</v>
      </c>
      <c r="C31" s="281">
        <v>115.0</v>
      </c>
      <c r="D31" s="281">
        <v>40.0</v>
      </c>
      <c r="E31" s="1">
        <f t="shared" si="2"/>
        <v>2.875</v>
      </c>
      <c r="F31" s="281" t="s">
        <v>811</v>
      </c>
      <c r="G31" s="299">
        <v>0.3039236111111111</v>
      </c>
      <c r="H31" s="299">
        <v>0.42561342592592594</v>
      </c>
      <c r="I31" s="281"/>
      <c r="J31" s="300">
        <f t="shared" si="3"/>
        <v>175</v>
      </c>
      <c r="K31" s="1" t="b">
        <f t="shared" si="4"/>
        <v>0</v>
      </c>
      <c r="L31" s="1">
        <f t="shared" si="5"/>
        <v>1.05</v>
      </c>
      <c r="M31" s="1">
        <f t="shared" si="6"/>
        <v>1</v>
      </c>
      <c r="N31" s="300">
        <f t="shared" si="7"/>
        <v>175</v>
      </c>
      <c r="O31" s="1">
        <f t="shared" si="8"/>
        <v>132.825</v>
      </c>
      <c r="P31" s="300">
        <f t="shared" si="9"/>
        <v>875</v>
      </c>
      <c r="Q31" s="1">
        <f t="shared" si="10"/>
        <v>132.825</v>
      </c>
      <c r="R31" s="281">
        <v>5.0</v>
      </c>
      <c r="S31" s="281" t="s">
        <v>3154</v>
      </c>
      <c r="T31" s="1">
        <f t="shared" si="11"/>
        <v>1</v>
      </c>
      <c r="V31" s="1" t="s">
        <v>861</v>
      </c>
      <c r="W31" s="1" t="s">
        <v>3155</v>
      </c>
    </row>
    <row r="32" ht="15.75" customHeight="1">
      <c r="A32" s="291">
        <v>46280.0</v>
      </c>
      <c r="B32" s="1">
        <f t="shared" si="1"/>
        <v>46280</v>
      </c>
      <c r="C32" s="281">
        <v>79.0</v>
      </c>
      <c r="D32" s="281">
        <v>40.0</v>
      </c>
      <c r="E32" s="1">
        <f t="shared" si="2"/>
        <v>1.975</v>
      </c>
      <c r="F32" s="281" t="s">
        <v>811</v>
      </c>
      <c r="G32" s="299">
        <v>0.4256828703703704</v>
      </c>
      <c r="H32" s="299">
        <v>0.5163310185185185</v>
      </c>
      <c r="I32" s="281">
        <v>64.0</v>
      </c>
      <c r="J32" s="300">
        <f t="shared" si="3"/>
        <v>67</v>
      </c>
      <c r="K32" s="1" t="b">
        <f t="shared" si="4"/>
        <v>0</v>
      </c>
      <c r="L32" s="1">
        <f t="shared" si="5"/>
        <v>1.25</v>
      </c>
      <c r="M32" s="1">
        <f t="shared" si="6"/>
        <v>1</v>
      </c>
      <c r="N32" s="300">
        <f t="shared" si="7"/>
        <v>67</v>
      </c>
      <c r="O32" s="1">
        <f t="shared" si="8"/>
        <v>108.625</v>
      </c>
      <c r="P32" s="300">
        <f t="shared" si="9"/>
        <v>335</v>
      </c>
      <c r="Q32" s="1">
        <f t="shared" si="10"/>
        <v>108.625</v>
      </c>
      <c r="R32" s="281"/>
      <c r="S32" s="281"/>
      <c r="T32" s="1">
        <f t="shared" si="11"/>
        <v>0</v>
      </c>
      <c r="U32" s="16" t="s">
        <v>1425</v>
      </c>
      <c r="V32" s="1" t="s">
        <v>863</v>
      </c>
      <c r="W32" s="1" t="s">
        <v>3156</v>
      </c>
    </row>
    <row r="33" ht="15.75" customHeight="1">
      <c r="A33" s="291">
        <v>46280.0</v>
      </c>
      <c r="B33" s="1">
        <f t="shared" si="1"/>
        <v>46280</v>
      </c>
      <c r="C33" s="281">
        <v>1.0</v>
      </c>
      <c r="D33" s="281">
        <v>1.0</v>
      </c>
      <c r="E33" s="1">
        <f t="shared" si="2"/>
        <v>1</v>
      </c>
      <c r="F33" s="281" t="s">
        <v>1238</v>
      </c>
      <c r="G33" s="299">
        <v>0.5200578703703703</v>
      </c>
      <c r="H33" s="299">
        <v>0.5316435185185185</v>
      </c>
      <c r="I33" s="281"/>
      <c r="J33" s="300">
        <f t="shared" si="3"/>
        <v>17</v>
      </c>
      <c r="K33" s="1" t="b">
        <f t="shared" si="4"/>
        <v>1</v>
      </c>
      <c r="L33" s="1">
        <f t="shared" si="5"/>
        <v>1</v>
      </c>
      <c r="M33" s="1">
        <f t="shared" si="6"/>
        <v>1.2</v>
      </c>
      <c r="N33" s="300">
        <f t="shared" si="7"/>
        <v>17</v>
      </c>
      <c r="O33" s="1">
        <f t="shared" si="8"/>
        <v>1.32</v>
      </c>
      <c r="P33" s="300">
        <f t="shared" si="9"/>
        <v>85</v>
      </c>
      <c r="Q33" s="1">
        <f t="shared" si="10"/>
        <v>1.32</v>
      </c>
      <c r="R33" s="281"/>
      <c r="S33" s="281"/>
      <c r="T33" s="1">
        <f t="shared" si="11"/>
        <v>0</v>
      </c>
      <c r="V33" s="1" t="s">
        <v>3157</v>
      </c>
      <c r="W33" s="1" t="s">
        <v>3158</v>
      </c>
    </row>
    <row r="34" ht="15.75" customHeight="1">
      <c r="A34" s="291">
        <v>46280.0</v>
      </c>
      <c r="B34" s="1">
        <f t="shared" si="1"/>
        <v>46280</v>
      </c>
      <c r="C34" s="281">
        <v>5.0</v>
      </c>
      <c r="D34" s="281">
        <v>1.0</v>
      </c>
      <c r="E34" s="1">
        <f t="shared" si="2"/>
        <v>5</v>
      </c>
      <c r="F34" s="281" t="s">
        <v>1238</v>
      </c>
      <c r="G34" s="299">
        <v>0.5314814814814814</v>
      </c>
      <c r="H34" s="299">
        <v>0.5315277777777778</v>
      </c>
      <c r="I34" s="281"/>
      <c r="J34" s="300">
        <f t="shared" si="3"/>
        <v>0</v>
      </c>
      <c r="K34" s="1" t="b">
        <f t="shared" si="4"/>
        <v>1</v>
      </c>
      <c r="L34" s="1">
        <f t="shared" si="5"/>
        <v>1</v>
      </c>
      <c r="M34" s="1">
        <f t="shared" si="6"/>
        <v>1.2</v>
      </c>
      <c r="N34" s="1">
        <f t="shared" si="7"/>
        <v>0</v>
      </c>
      <c r="O34" s="1">
        <f t="shared" si="8"/>
        <v>6.6</v>
      </c>
      <c r="P34" s="1">
        <f t="shared" si="9"/>
        <v>0</v>
      </c>
      <c r="Q34" s="1">
        <f t="shared" si="10"/>
        <v>0</v>
      </c>
      <c r="R34" s="281"/>
      <c r="S34" s="281"/>
      <c r="T34" s="1">
        <f t="shared" si="11"/>
        <v>0</v>
      </c>
      <c r="V34" s="1" t="s">
        <v>3159</v>
      </c>
      <c r="W34" s="1" t="s">
        <v>3160</v>
      </c>
    </row>
    <row r="35" ht="15.75" customHeight="1">
      <c r="A35" s="291">
        <v>46281.0</v>
      </c>
      <c r="B35" s="1">
        <f t="shared" si="1"/>
        <v>46281</v>
      </c>
      <c r="C35" s="281">
        <v>117.0</v>
      </c>
      <c r="D35" s="281">
        <v>49.0</v>
      </c>
      <c r="E35" s="1">
        <f t="shared" si="2"/>
        <v>2.387755102</v>
      </c>
      <c r="F35" s="281" t="s">
        <v>811</v>
      </c>
      <c r="G35" s="299">
        <v>0.30564814814814817</v>
      </c>
      <c r="H35" s="299">
        <v>0.37645833333333334</v>
      </c>
      <c r="I35" s="281"/>
      <c r="J35" s="300">
        <f t="shared" si="3"/>
        <v>102</v>
      </c>
      <c r="K35" s="1" t="b">
        <f t="shared" si="4"/>
        <v>0</v>
      </c>
      <c r="L35" s="1">
        <f t="shared" si="5"/>
        <v>1.25</v>
      </c>
      <c r="M35" s="1">
        <f t="shared" si="6"/>
        <v>1</v>
      </c>
      <c r="N35" s="300">
        <f t="shared" si="7"/>
        <v>102</v>
      </c>
      <c r="O35" s="1">
        <f t="shared" si="8"/>
        <v>160.875</v>
      </c>
      <c r="P35" s="300">
        <f t="shared" si="9"/>
        <v>510</v>
      </c>
      <c r="Q35" s="1">
        <f t="shared" si="10"/>
        <v>160.875</v>
      </c>
      <c r="R35" s="281">
        <v>1.0</v>
      </c>
      <c r="S35" s="281" t="s">
        <v>3137</v>
      </c>
      <c r="T35" s="1">
        <f t="shared" si="11"/>
        <v>1</v>
      </c>
      <c r="V35" s="1" t="s">
        <v>1142</v>
      </c>
      <c r="W35" s="1" t="s">
        <v>3161</v>
      </c>
    </row>
    <row r="36" ht="15.75" customHeight="1">
      <c r="A36" s="291">
        <v>46282.0</v>
      </c>
      <c r="B36" s="1">
        <f t="shared" si="1"/>
        <v>46282</v>
      </c>
      <c r="C36" s="281">
        <v>159.0</v>
      </c>
      <c r="D36" s="281">
        <v>48.0</v>
      </c>
      <c r="E36" s="1">
        <f t="shared" si="2"/>
        <v>3.3125</v>
      </c>
      <c r="F36" s="281" t="s">
        <v>811</v>
      </c>
      <c r="G36" s="299">
        <v>0.30542824074074076</v>
      </c>
      <c r="H36" s="299">
        <v>0.38297453703703704</v>
      </c>
      <c r="I36" s="281"/>
      <c r="J36" s="300">
        <f t="shared" si="3"/>
        <v>112</v>
      </c>
      <c r="K36" s="1" t="b">
        <f t="shared" si="4"/>
        <v>0</v>
      </c>
      <c r="L36" s="1">
        <f t="shared" si="5"/>
        <v>0.95</v>
      </c>
      <c r="M36" s="1">
        <f t="shared" si="6"/>
        <v>1</v>
      </c>
      <c r="N36" s="300">
        <f t="shared" si="7"/>
        <v>112</v>
      </c>
      <c r="O36" s="1">
        <f t="shared" si="8"/>
        <v>166.155</v>
      </c>
      <c r="P36" s="300">
        <f t="shared" si="9"/>
        <v>560</v>
      </c>
      <c r="Q36" s="1">
        <f t="shared" si="10"/>
        <v>166.155</v>
      </c>
      <c r="R36" s="281">
        <v>1.0</v>
      </c>
      <c r="S36" s="281" t="s">
        <v>3162</v>
      </c>
      <c r="T36" s="1">
        <f t="shared" si="11"/>
        <v>1</v>
      </c>
      <c r="V36" s="1" t="s">
        <v>1013</v>
      </c>
      <c r="W36" s="1" t="s">
        <v>3163</v>
      </c>
    </row>
    <row r="37" ht="87.75" customHeight="1">
      <c r="A37" s="291">
        <v>46282.0</v>
      </c>
      <c r="B37" s="1">
        <f t="shared" si="1"/>
        <v>46282</v>
      </c>
      <c r="C37" s="281">
        <v>104.0</v>
      </c>
      <c r="D37" s="281">
        <v>38.0</v>
      </c>
      <c r="E37" s="1">
        <f t="shared" si="2"/>
        <v>2.736842105</v>
      </c>
      <c r="F37" s="281" t="s">
        <v>811</v>
      </c>
      <c r="G37" s="299">
        <v>0.38306712962962963</v>
      </c>
      <c r="H37" s="299">
        <v>0.5102546296296296</v>
      </c>
      <c r="I37" s="281">
        <v>60.0</v>
      </c>
      <c r="J37" s="300">
        <f t="shared" si="3"/>
        <v>123</v>
      </c>
      <c r="K37" s="1" t="b">
        <f t="shared" si="4"/>
        <v>0</v>
      </c>
      <c r="L37" s="1">
        <f t="shared" si="5"/>
        <v>1.16</v>
      </c>
      <c r="M37" s="1">
        <f t="shared" si="6"/>
        <v>1</v>
      </c>
      <c r="N37" s="300">
        <f t="shared" si="7"/>
        <v>123</v>
      </c>
      <c r="O37" s="1">
        <f t="shared" si="8"/>
        <v>132.704</v>
      </c>
      <c r="P37" s="300">
        <f t="shared" si="9"/>
        <v>615</v>
      </c>
      <c r="Q37" s="1">
        <f t="shared" si="10"/>
        <v>132.704</v>
      </c>
      <c r="R37" s="281"/>
      <c r="S37" s="281"/>
      <c r="T37" s="1">
        <f t="shared" si="11"/>
        <v>0</v>
      </c>
      <c r="U37" s="68" t="s">
        <v>3164</v>
      </c>
      <c r="V37" s="1" t="s">
        <v>1015</v>
      </c>
      <c r="W37" s="1" t="s">
        <v>3165</v>
      </c>
    </row>
    <row r="38" ht="15.75" customHeight="1">
      <c r="A38" s="291">
        <v>46282.0</v>
      </c>
      <c r="B38" s="1">
        <f t="shared" si="1"/>
        <v>46282</v>
      </c>
      <c r="C38" s="281">
        <v>73.0</v>
      </c>
      <c r="D38" s="281">
        <v>38.0</v>
      </c>
      <c r="E38" s="1">
        <f t="shared" si="2"/>
        <v>1.921052632</v>
      </c>
      <c r="F38" s="281" t="s">
        <v>811</v>
      </c>
      <c r="G38" s="299">
        <v>0.43680555555555556</v>
      </c>
      <c r="H38" s="299">
        <v>0.5430324074074074</v>
      </c>
      <c r="I38" s="281">
        <v>73.0</v>
      </c>
      <c r="J38" s="300">
        <f t="shared" si="3"/>
        <v>80</v>
      </c>
      <c r="K38" s="1" t="b">
        <f t="shared" si="4"/>
        <v>0</v>
      </c>
      <c r="L38" s="1">
        <f t="shared" si="5"/>
        <v>1.65</v>
      </c>
      <c r="M38" s="1">
        <f t="shared" si="6"/>
        <v>1</v>
      </c>
      <c r="N38" s="300">
        <f t="shared" si="7"/>
        <v>80</v>
      </c>
      <c r="O38" s="1">
        <f t="shared" si="8"/>
        <v>132.495</v>
      </c>
      <c r="P38" s="300">
        <f t="shared" si="9"/>
        <v>400</v>
      </c>
      <c r="Q38" s="1">
        <f t="shared" si="10"/>
        <v>132.495</v>
      </c>
      <c r="R38" s="281"/>
      <c r="S38" s="281"/>
      <c r="T38" s="1">
        <f t="shared" si="11"/>
        <v>0</v>
      </c>
      <c r="U38" s="68" t="s">
        <v>3166</v>
      </c>
      <c r="V38" s="1" t="s">
        <v>1152</v>
      </c>
      <c r="W38" s="1" t="s">
        <v>3167</v>
      </c>
    </row>
    <row r="39" ht="15.75" customHeight="1">
      <c r="A39" s="291">
        <v>46282.0</v>
      </c>
      <c r="B39" s="1">
        <f t="shared" si="1"/>
        <v>46282</v>
      </c>
      <c r="C39" s="281">
        <v>44.0</v>
      </c>
      <c r="D39" s="281">
        <v>37.0</v>
      </c>
      <c r="E39" s="1">
        <f t="shared" si="2"/>
        <v>1.189189189</v>
      </c>
      <c r="F39" s="281" t="s">
        <v>1238</v>
      </c>
      <c r="G39" s="299">
        <v>0.5922337962962962</v>
      </c>
      <c r="H39" s="299">
        <v>0.6477662037037037</v>
      </c>
      <c r="I39" s="281"/>
      <c r="J39" s="300">
        <f t="shared" si="3"/>
        <v>80</v>
      </c>
      <c r="K39" s="1" t="b">
        <f t="shared" si="4"/>
        <v>0</v>
      </c>
      <c r="L39" s="1">
        <f t="shared" si="5"/>
        <v>1.65</v>
      </c>
      <c r="M39" s="1">
        <f t="shared" si="6"/>
        <v>1.2</v>
      </c>
      <c r="N39" s="300">
        <f t="shared" si="7"/>
        <v>80</v>
      </c>
      <c r="O39" s="1">
        <f t="shared" si="8"/>
        <v>95.832</v>
      </c>
      <c r="P39" s="300">
        <f t="shared" si="9"/>
        <v>400</v>
      </c>
      <c r="Q39" s="1">
        <f t="shared" si="10"/>
        <v>95.832</v>
      </c>
      <c r="R39" s="281"/>
      <c r="S39" s="281"/>
      <c r="T39" s="1">
        <f t="shared" si="11"/>
        <v>0</v>
      </c>
      <c r="V39" s="1" t="s">
        <v>1020</v>
      </c>
      <c r="W39" s="1" t="s">
        <v>3168</v>
      </c>
    </row>
    <row r="40" ht="15.75" customHeight="1">
      <c r="A40" s="291">
        <v>46283.0</v>
      </c>
      <c r="B40" s="1">
        <f t="shared" si="1"/>
        <v>46283</v>
      </c>
      <c r="C40" s="281">
        <v>104.0</v>
      </c>
      <c r="D40" s="281">
        <v>38.0</v>
      </c>
      <c r="E40" s="1">
        <f t="shared" si="2"/>
        <v>2.736842105</v>
      </c>
      <c r="F40" s="281" t="s">
        <v>811</v>
      </c>
      <c r="G40" s="299">
        <v>0.3073726851851852</v>
      </c>
      <c r="H40" s="299">
        <v>0.3683796296296296</v>
      </c>
      <c r="I40" s="281"/>
      <c r="J40" s="300">
        <f t="shared" si="3"/>
        <v>88</v>
      </c>
      <c r="K40" s="1" t="b">
        <f t="shared" si="4"/>
        <v>0</v>
      </c>
      <c r="L40" s="1">
        <f t="shared" si="5"/>
        <v>1.16</v>
      </c>
      <c r="M40" s="1">
        <f t="shared" si="6"/>
        <v>1</v>
      </c>
      <c r="N40" s="300">
        <f t="shared" si="7"/>
        <v>88</v>
      </c>
      <c r="O40" s="1">
        <f t="shared" si="8"/>
        <v>132.704</v>
      </c>
      <c r="P40" s="300">
        <f t="shared" si="9"/>
        <v>440</v>
      </c>
      <c r="Q40" s="1">
        <f t="shared" si="10"/>
        <v>132.704</v>
      </c>
      <c r="R40" s="281"/>
      <c r="S40" s="281"/>
      <c r="T40" s="1">
        <f t="shared" si="11"/>
        <v>1</v>
      </c>
      <c r="V40" s="1" t="s">
        <v>877</v>
      </c>
      <c r="W40" s="1" t="s">
        <v>3169</v>
      </c>
    </row>
    <row r="41" ht="15.75" customHeight="1">
      <c r="A41" s="291">
        <v>46283.0</v>
      </c>
      <c r="B41" s="1">
        <f t="shared" si="1"/>
        <v>46283</v>
      </c>
      <c r="C41" s="281">
        <v>111.0</v>
      </c>
      <c r="D41" s="281">
        <v>48.0</v>
      </c>
      <c r="E41" s="1">
        <f t="shared" si="2"/>
        <v>2.3125</v>
      </c>
      <c r="F41" s="281" t="s">
        <v>811</v>
      </c>
      <c r="G41" s="299">
        <v>0.36984953703703705</v>
      </c>
      <c r="H41" s="299">
        <v>0.4375462962962963</v>
      </c>
      <c r="I41" s="281"/>
      <c r="J41" s="300">
        <f t="shared" si="3"/>
        <v>97</v>
      </c>
      <c r="K41" s="1" t="b">
        <f t="shared" si="4"/>
        <v>0</v>
      </c>
      <c r="L41" s="1">
        <f t="shared" si="5"/>
        <v>1.25</v>
      </c>
      <c r="M41" s="1">
        <f t="shared" si="6"/>
        <v>1</v>
      </c>
      <c r="N41" s="300">
        <f t="shared" si="7"/>
        <v>97</v>
      </c>
      <c r="O41" s="1">
        <f t="shared" si="8"/>
        <v>152.625</v>
      </c>
      <c r="P41" s="300">
        <f t="shared" si="9"/>
        <v>485</v>
      </c>
      <c r="Q41" s="1">
        <f t="shared" si="10"/>
        <v>152.625</v>
      </c>
      <c r="R41" s="281"/>
      <c r="S41" s="281"/>
      <c r="T41" s="1">
        <f t="shared" si="11"/>
        <v>0</v>
      </c>
      <c r="V41" s="1" t="s">
        <v>879</v>
      </c>
      <c r="W41" s="1" t="s">
        <v>3170</v>
      </c>
    </row>
    <row r="42" ht="15.75" customHeight="1">
      <c r="A42" s="291">
        <v>46283.0</v>
      </c>
      <c r="B42" s="1">
        <f t="shared" si="1"/>
        <v>46283</v>
      </c>
      <c r="C42" s="281">
        <v>128.0</v>
      </c>
      <c r="D42" s="281">
        <v>40.0</v>
      </c>
      <c r="E42" s="1">
        <f t="shared" si="2"/>
        <v>3.2</v>
      </c>
      <c r="F42" s="281" t="s">
        <v>811</v>
      </c>
      <c r="G42" s="299">
        <v>0.30167824074074073</v>
      </c>
      <c r="H42" s="299">
        <v>0.5054976851851852</v>
      </c>
      <c r="I42" s="281">
        <v>60.0</v>
      </c>
      <c r="J42" s="300">
        <f t="shared" si="3"/>
        <v>234</v>
      </c>
      <c r="K42" s="1" t="b">
        <f t="shared" si="4"/>
        <v>0</v>
      </c>
      <c r="L42" s="1">
        <f t="shared" si="5"/>
        <v>0.95</v>
      </c>
      <c r="M42" s="1">
        <f t="shared" si="6"/>
        <v>1</v>
      </c>
      <c r="N42" s="300">
        <f t="shared" si="7"/>
        <v>234</v>
      </c>
      <c r="O42" s="1">
        <f t="shared" si="8"/>
        <v>133.76</v>
      </c>
      <c r="P42" s="300">
        <f t="shared" si="9"/>
        <v>1170</v>
      </c>
      <c r="Q42" s="1">
        <f t="shared" si="10"/>
        <v>133.76</v>
      </c>
      <c r="R42" s="281"/>
      <c r="S42" s="281"/>
      <c r="T42" s="1">
        <f t="shared" si="11"/>
        <v>0</v>
      </c>
      <c r="U42" s="309" t="s">
        <v>868</v>
      </c>
      <c r="V42" s="1" t="s">
        <v>861</v>
      </c>
      <c r="W42" s="1" t="s">
        <v>3171</v>
      </c>
    </row>
    <row r="43" ht="15.75" customHeight="1">
      <c r="A43" s="291">
        <v>46283.0</v>
      </c>
      <c r="B43" s="1">
        <f t="shared" si="1"/>
        <v>46283</v>
      </c>
      <c r="C43" s="281">
        <v>81.0</v>
      </c>
      <c r="D43" s="281">
        <v>45.0</v>
      </c>
      <c r="E43" s="1">
        <f t="shared" si="2"/>
        <v>1.8</v>
      </c>
      <c r="F43" s="281" t="s">
        <v>811</v>
      </c>
      <c r="G43" s="299">
        <v>0.4375925925925926</v>
      </c>
      <c r="H43" s="299">
        <v>0.5509027777777777</v>
      </c>
      <c r="I43" s="281">
        <v>68.0</v>
      </c>
      <c r="J43" s="300">
        <f t="shared" si="3"/>
        <v>95</v>
      </c>
      <c r="K43" s="1" t="b">
        <f t="shared" si="4"/>
        <v>0</v>
      </c>
      <c r="L43" s="1">
        <f t="shared" si="5"/>
        <v>1.65</v>
      </c>
      <c r="M43" s="1">
        <f t="shared" si="6"/>
        <v>1</v>
      </c>
      <c r="N43" s="300">
        <f t="shared" si="7"/>
        <v>95</v>
      </c>
      <c r="O43" s="1">
        <f t="shared" si="8"/>
        <v>147.015</v>
      </c>
      <c r="P43" s="300">
        <f t="shared" si="9"/>
        <v>475</v>
      </c>
      <c r="Q43" s="1">
        <f t="shared" si="10"/>
        <v>147.015</v>
      </c>
      <c r="R43" s="281"/>
      <c r="S43" s="281"/>
      <c r="T43" s="1">
        <f t="shared" si="11"/>
        <v>0</v>
      </c>
      <c r="U43" s="68" t="s">
        <v>1446</v>
      </c>
      <c r="V43" s="1" t="s">
        <v>1971</v>
      </c>
      <c r="W43" s="1" t="s">
        <v>3172</v>
      </c>
    </row>
    <row r="44" ht="15.75" customHeight="1">
      <c r="A44" s="291">
        <v>46283.0</v>
      </c>
      <c r="B44" s="1">
        <f t="shared" si="1"/>
        <v>46283</v>
      </c>
      <c r="C44" s="281">
        <v>2.0</v>
      </c>
      <c r="D44" s="281">
        <v>2.0</v>
      </c>
      <c r="E44" s="1">
        <f t="shared" si="2"/>
        <v>1</v>
      </c>
      <c r="F44" s="281" t="s">
        <v>811</v>
      </c>
      <c r="G44" s="299">
        <v>0.5522916666666666</v>
      </c>
      <c r="H44" s="299">
        <v>0.552349537037037</v>
      </c>
      <c r="I44" s="281"/>
      <c r="J44" s="300">
        <f t="shared" si="3"/>
        <v>0</v>
      </c>
      <c r="K44" s="1" t="b">
        <f t="shared" si="4"/>
        <v>1</v>
      </c>
      <c r="L44" s="1">
        <f t="shared" si="5"/>
        <v>1</v>
      </c>
      <c r="M44" s="1">
        <f t="shared" si="6"/>
        <v>1</v>
      </c>
      <c r="N44" s="1">
        <f t="shared" si="7"/>
        <v>0</v>
      </c>
      <c r="O44" s="1">
        <f t="shared" si="8"/>
        <v>2.2</v>
      </c>
      <c r="P44" s="1">
        <f t="shared" si="9"/>
        <v>0</v>
      </c>
      <c r="Q44" s="1">
        <f t="shared" si="10"/>
        <v>0</v>
      </c>
      <c r="R44" s="281"/>
      <c r="S44" s="281"/>
      <c r="T44" s="1">
        <f t="shared" si="11"/>
        <v>0</v>
      </c>
      <c r="V44" s="1" t="s">
        <v>3173</v>
      </c>
      <c r="W44" s="1" t="s">
        <v>3174</v>
      </c>
    </row>
    <row r="45" ht="15.75" customHeight="1">
      <c r="A45" s="291">
        <v>46283.0</v>
      </c>
      <c r="B45" s="1">
        <f t="shared" si="1"/>
        <v>46283</v>
      </c>
      <c r="C45" s="281">
        <v>1.0</v>
      </c>
      <c r="D45" s="281">
        <v>1.0</v>
      </c>
      <c r="E45" s="1">
        <f t="shared" si="2"/>
        <v>1</v>
      </c>
      <c r="F45" s="281" t="s">
        <v>811</v>
      </c>
      <c r="G45" s="299">
        <v>0.5518518518518518</v>
      </c>
      <c r="H45" s="299">
        <v>0.5602083333333333</v>
      </c>
      <c r="I45" s="281"/>
      <c r="J45" s="300">
        <f t="shared" si="3"/>
        <v>12</v>
      </c>
      <c r="K45" s="1" t="b">
        <f t="shared" si="4"/>
        <v>1</v>
      </c>
      <c r="L45" s="1">
        <f t="shared" si="5"/>
        <v>1</v>
      </c>
      <c r="M45" s="1">
        <f t="shared" si="6"/>
        <v>1</v>
      </c>
      <c r="N45" s="300">
        <f t="shared" si="7"/>
        <v>15</v>
      </c>
      <c r="O45" s="1">
        <f t="shared" si="8"/>
        <v>1.1</v>
      </c>
      <c r="P45" s="300">
        <f t="shared" si="9"/>
        <v>75</v>
      </c>
      <c r="Q45" s="1">
        <f t="shared" si="10"/>
        <v>1.1</v>
      </c>
      <c r="R45" s="281"/>
      <c r="S45" s="281"/>
      <c r="T45" s="1">
        <f t="shared" si="11"/>
        <v>0</v>
      </c>
      <c r="V45" s="1" t="s">
        <v>3175</v>
      </c>
      <c r="W45" s="1" t="s">
        <v>3176</v>
      </c>
    </row>
    <row r="46" ht="15.75" customHeight="1">
      <c r="A46" s="291">
        <v>46283.0</v>
      </c>
      <c r="B46" s="1">
        <f t="shared" si="1"/>
        <v>46283</v>
      </c>
      <c r="C46" s="281">
        <v>43.0</v>
      </c>
      <c r="D46" s="281">
        <v>34.0</v>
      </c>
      <c r="E46" s="1">
        <f t="shared" si="2"/>
        <v>1.264705882</v>
      </c>
      <c r="F46" s="281" t="s">
        <v>1238</v>
      </c>
      <c r="G46" s="299">
        <v>0.5910185185185185</v>
      </c>
      <c r="H46" s="299">
        <v>0.6484027777777778</v>
      </c>
      <c r="I46" s="281"/>
      <c r="J46" s="300">
        <f t="shared" si="3"/>
        <v>83</v>
      </c>
      <c r="K46" s="1" t="b">
        <f t="shared" si="4"/>
        <v>0</v>
      </c>
      <c r="L46" s="1">
        <f t="shared" si="5"/>
        <v>1.65</v>
      </c>
      <c r="M46" s="1">
        <f t="shared" si="6"/>
        <v>1.2</v>
      </c>
      <c r="N46" s="300">
        <f t="shared" si="7"/>
        <v>83</v>
      </c>
      <c r="O46" s="1">
        <f t="shared" si="8"/>
        <v>93.654</v>
      </c>
      <c r="P46" s="300">
        <f t="shared" si="9"/>
        <v>415</v>
      </c>
      <c r="Q46" s="1">
        <f t="shared" si="10"/>
        <v>93.654</v>
      </c>
      <c r="R46" s="281"/>
      <c r="S46" s="281"/>
      <c r="T46" s="1">
        <f t="shared" si="11"/>
        <v>0</v>
      </c>
      <c r="V46" s="1" t="s">
        <v>2026</v>
      </c>
      <c r="W46" s="1" t="s">
        <v>3178</v>
      </c>
    </row>
    <row r="47" ht="15.75" customHeight="1">
      <c r="A47" s="291">
        <v>46286.0</v>
      </c>
      <c r="B47" s="1">
        <f t="shared" si="1"/>
        <v>46286</v>
      </c>
      <c r="C47" s="281">
        <v>94.0</v>
      </c>
      <c r="D47" s="281">
        <v>35.0</v>
      </c>
      <c r="E47" s="1">
        <f t="shared" si="2"/>
        <v>2.685714286</v>
      </c>
      <c r="F47" s="281" t="s">
        <v>811</v>
      </c>
      <c r="G47" s="299">
        <v>0.3040277777777778</v>
      </c>
      <c r="H47" s="299">
        <v>0.35725694444444445</v>
      </c>
      <c r="I47" s="281"/>
      <c r="J47" s="300">
        <f t="shared" si="3"/>
        <v>77</v>
      </c>
      <c r="K47" s="1" t="b">
        <f t="shared" si="4"/>
        <v>0</v>
      </c>
      <c r="L47" s="1">
        <f t="shared" si="5"/>
        <v>1.16</v>
      </c>
      <c r="M47" s="1">
        <f t="shared" si="6"/>
        <v>1</v>
      </c>
      <c r="N47" s="300">
        <f t="shared" si="7"/>
        <v>77</v>
      </c>
      <c r="O47" s="1">
        <f t="shared" si="8"/>
        <v>119.944</v>
      </c>
      <c r="P47" s="300">
        <f t="shared" si="9"/>
        <v>385</v>
      </c>
      <c r="Q47" s="1">
        <f t="shared" si="10"/>
        <v>119.944</v>
      </c>
      <c r="R47" s="281">
        <v>3.0</v>
      </c>
      <c r="S47" s="281" t="s">
        <v>3179</v>
      </c>
      <c r="T47" s="1">
        <f t="shared" si="11"/>
        <v>1</v>
      </c>
      <c r="V47" s="1" t="s">
        <v>1027</v>
      </c>
      <c r="W47" s="1" t="s">
        <v>3180</v>
      </c>
    </row>
    <row r="48" ht="15.75" customHeight="1">
      <c r="A48" s="291">
        <v>46286.0</v>
      </c>
      <c r="B48" s="1">
        <f t="shared" si="1"/>
        <v>46286</v>
      </c>
      <c r="C48" s="281">
        <v>201.0</v>
      </c>
      <c r="D48" s="281">
        <v>78.0</v>
      </c>
      <c r="E48" s="1">
        <f t="shared" si="2"/>
        <v>2.576923077</v>
      </c>
      <c r="F48" s="281" t="s">
        <v>811</v>
      </c>
      <c r="G48" s="299">
        <v>0.3573148148148148</v>
      </c>
      <c r="H48" s="299">
        <v>0.4675578703703704</v>
      </c>
      <c r="I48" s="281"/>
      <c r="J48" s="300">
        <f t="shared" si="3"/>
        <v>159</v>
      </c>
      <c r="K48" s="1" t="b">
        <f t="shared" si="4"/>
        <v>0</v>
      </c>
      <c r="L48" s="1">
        <f t="shared" si="5"/>
        <v>1.16</v>
      </c>
      <c r="M48" s="1">
        <f t="shared" si="6"/>
        <v>1</v>
      </c>
      <c r="N48" s="300">
        <f t="shared" si="7"/>
        <v>159</v>
      </c>
      <c r="O48" s="1">
        <f t="shared" si="8"/>
        <v>256.476</v>
      </c>
      <c r="P48" s="300">
        <f t="shared" si="9"/>
        <v>795</v>
      </c>
      <c r="Q48" s="1">
        <f t="shared" si="10"/>
        <v>256.476</v>
      </c>
      <c r="R48" s="281"/>
      <c r="S48" s="281"/>
      <c r="T48" s="1">
        <f t="shared" si="11"/>
        <v>0</v>
      </c>
      <c r="V48" s="1" t="s">
        <v>1030</v>
      </c>
      <c r="W48" s="1" t="s">
        <v>3181</v>
      </c>
    </row>
    <row r="49" ht="15.75" customHeight="1">
      <c r="A49" s="291">
        <v>46286.0</v>
      </c>
      <c r="B49" s="1">
        <f t="shared" si="1"/>
        <v>46286</v>
      </c>
      <c r="C49" s="281">
        <v>26.0</v>
      </c>
      <c r="D49" s="281">
        <v>18.0</v>
      </c>
      <c r="E49" s="1">
        <f t="shared" si="2"/>
        <v>1.444444444</v>
      </c>
      <c r="F49" s="281" t="s">
        <v>811</v>
      </c>
      <c r="G49" s="299">
        <v>0.5129282407407407</v>
      </c>
      <c r="H49" s="299">
        <v>0.5426273148148149</v>
      </c>
      <c r="I49" s="281"/>
      <c r="J49" s="300">
        <f t="shared" si="3"/>
        <v>43</v>
      </c>
      <c r="K49" s="1" t="b">
        <f t="shared" si="4"/>
        <v>1</v>
      </c>
      <c r="L49" s="1">
        <f t="shared" si="5"/>
        <v>1</v>
      </c>
      <c r="M49" s="1">
        <f t="shared" si="6"/>
        <v>1</v>
      </c>
      <c r="N49" s="300">
        <f t="shared" si="7"/>
        <v>43</v>
      </c>
      <c r="O49" s="1">
        <f t="shared" si="8"/>
        <v>28.6</v>
      </c>
      <c r="P49" s="300">
        <f t="shared" si="9"/>
        <v>215</v>
      </c>
      <c r="Q49" s="1">
        <f t="shared" si="10"/>
        <v>28.6</v>
      </c>
      <c r="R49" s="281"/>
      <c r="S49" s="281"/>
      <c r="T49" s="1">
        <f t="shared" si="11"/>
        <v>0</v>
      </c>
      <c r="V49" s="1" t="s">
        <v>2233</v>
      </c>
      <c r="W49" s="1" t="s">
        <v>3182</v>
      </c>
    </row>
    <row r="50" ht="15.75" customHeight="1">
      <c r="A50" s="291">
        <v>46286.0</v>
      </c>
      <c r="B50" s="1">
        <f t="shared" si="1"/>
        <v>46286</v>
      </c>
      <c r="C50" s="281">
        <v>72.0</v>
      </c>
      <c r="D50" s="281">
        <v>40.0</v>
      </c>
      <c r="E50" s="1">
        <f t="shared" si="2"/>
        <v>1.8</v>
      </c>
      <c r="F50" s="281" t="s">
        <v>1238</v>
      </c>
      <c r="G50" s="299">
        <v>0.5427083333333333</v>
      </c>
      <c r="H50" s="299">
        <v>0.6047685185185185</v>
      </c>
      <c r="I50" s="281"/>
      <c r="J50" s="300">
        <f t="shared" si="3"/>
        <v>89</v>
      </c>
      <c r="K50" s="1" t="b">
        <f t="shared" si="4"/>
        <v>0</v>
      </c>
      <c r="L50" s="1">
        <f t="shared" si="5"/>
        <v>1.65</v>
      </c>
      <c r="M50" s="1">
        <f t="shared" si="6"/>
        <v>1.2</v>
      </c>
      <c r="N50" s="300">
        <f t="shared" si="7"/>
        <v>89</v>
      </c>
      <c r="O50" s="1">
        <f t="shared" si="8"/>
        <v>156.816</v>
      </c>
      <c r="P50" s="300">
        <f t="shared" si="9"/>
        <v>445</v>
      </c>
      <c r="Q50" s="1">
        <f t="shared" si="10"/>
        <v>156.816</v>
      </c>
      <c r="R50" s="281"/>
      <c r="S50" s="281"/>
      <c r="T50" s="1">
        <f t="shared" si="11"/>
        <v>0</v>
      </c>
      <c r="V50" s="1" t="s">
        <v>2905</v>
      </c>
      <c r="W50" s="1" t="s">
        <v>3183</v>
      </c>
    </row>
    <row r="51" ht="15.75" customHeight="1">
      <c r="A51" s="291">
        <v>46287.0</v>
      </c>
      <c r="B51" s="1">
        <f t="shared" si="1"/>
        <v>46287</v>
      </c>
      <c r="C51" s="281">
        <v>100.0</v>
      </c>
      <c r="D51" s="281">
        <v>32.0</v>
      </c>
      <c r="E51" s="1">
        <f t="shared" si="2"/>
        <v>3.125</v>
      </c>
      <c r="F51" s="281" t="s">
        <v>811</v>
      </c>
      <c r="G51" s="282">
        <v>0.30552083333333335</v>
      </c>
      <c r="H51" s="282">
        <v>0.3626273148148148</v>
      </c>
      <c r="I51" s="281"/>
      <c r="J51" s="292">
        <f t="shared" si="3"/>
        <v>82</v>
      </c>
      <c r="K51" s="1" t="b">
        <f t="shared" si="4"/>
        <v>0</v>
      </c>
      <c r="L51" s="1">
        <f t="shared" si="5"/>
        <v>0.95</v>
      </c>
      <c r="M51" s="1">
        <f t="shared" si="6"/>
        <v>1</v>
      </c>
      <c r="N51" s="292">
        <f t="shared" si="7"/>
        <v>82</v>
      </c>
      <c r="O51" s="1">
        <f t="shared" si="8"/>
        <v>104.5</v>
      </c>
      <c r="P51" s="292">
        <f t="shared" si="9"/>
        <v>410</v>
      </c>
      <c r="Q51" s="1">
        <f t="shared" si="10"/>
        <v>104.5</v>
      </c>
      <c r="R51" s="281"/>
      <c r="S51" s="281"/>
      <c r="T51" s="1">
        <f t="shared" si="11"/>
        <v>1</v>
      </c>
      <c r="V51" s="1" t="s">
        <v>902</v>
      </c>
      <c r="W51" s="1" t="s">
        <v>3185</v>
      </c>
    </row>
    <row r="52" ht="15.75" customHeight="1">
      <c r="A52" s="291">
        <v>46287.0</v>
      </c>
      <c r="B52" s="1">
        <f t="shared" si="1"/>
        <v>46287</v>
      </c>
      <c r="C52" s="281">
        <v>58.0</v>
      </c>
      <c r="D52" s="281">
        <v>36.0</v>
      </c>
      <c r="E52" s="1">
        <f t="shared" si="2"/>
        <v>1.611111111</v>
      </c>
      <c r="F52" s="281" t="s">
        <v>1238</v>
      </c>
      <c r="G52" s="282">
        <v>0.3643402777777778</v>
      </c>
      <c r="H52" s="282">
        <v>0.5298842592592593</v>
      </c>
      <c r="I52" s="281">
        <v>148.0</v>
      </c>
      <c r="J52" s="292">
        <f t="shared" si="3"/>
        <v>90</v>
      </c>
      <c r="K52" s="1" t="b">
        <f t="shared" si="4"/>
        <v>0</v>
      </c>
      <c r="L52" s="1">
        <f t="shared" si="5"/>
        <v>1.65</v>
      </c>
      <c r="M52" s="1">
        <f t="shared" si="6"/>
        <v>1.2</v>
      </c>
      <c r="N52" s="292">
        <f t="shared" si="7"/>
        <v>90</v>
      </c>
      <c r="O52" s="1">
        <f t="shared" si="8"/>
        <v>126.324</v>
      </c>
      <c r="P52" s="292">
        <f t="shared" si="9"/>
        <v>450</v>
      </c>
      <c r="Q52" s="1">
        <f t="shared" si="10"/>
        <v>126.324</v>
      </c>
      <c r="R52" s="281"/>
      <c r="S52" s="281"/>
      <c r="T52" s="1">
        <f t="shared" si="11"/>
        <v>0</v>
      </c>
      <c r="U52" s="16" t="s">
        <v>3186</v>
      </c>
      <c r="V52" s="1" t="s">
        <v>1034</v>
      </c>
      <c r="W52" s="1" t="s">
        <v>3187</v>
      </c>
    </row>
    <row r="53" ht="15.75" customHeight="1">
      <c r="A53" s="291">
        <v>46287.0</v>
      </c>
      <c r="B53" s="1">
        <f t="shared" si="1"/>
        <v>46287</v>
      </c>
      <c r="C53" s="281">
        <v>78.0</v>
      </c>
      <c r="D53" s="281">
        <v>23.0</v>
      </c>
      <c r="E53" s="1">
        <f t="shared" si="2"/>
        <v>3.391304348</v>
      </c>
      <c r="F53" s="281" t="s">
        <v>811</v>
      </c>
      <c r="G53" s="282">
        <v>0.5300694444444445</v>
      </c>
      <c r="H53" s="282">
        <v>0.5737962962962962</v>
      </c>
      <c r="I53" s="281"/>
      <c r="J53" s="292">
        <f t="shared" si="3"/>
        <v>63</v>
      </c>
      <c r="K53" s="1" t="b">
        <f t="shared" si="4"/>
        <v>0</v>
      </c>
      <c r="L53" s="1">
        <f t="shared" si="5"/>
        <v>0.95</v>
      </c>
      <c r="M53" s="1">
        <f t="shared" si="6"/>
        <v>1</v>
      </c>
      <c r="N53" s="292">
        <f t="shared" si="7"/>
        <v>63</v>
      </c>
      <c r="O53" s="1">
        <f t="shared" si="8"/>
        <v>81.51</v>
      </c>
      <c r="P53" s="292">
        <f t="shared" si="9"/>
        <v>315</v>
      </c>
      <c r="Q53" s="1">
        <f t="shared" si="10"/>
        <v>81.51</v>
      </c>
      <c r="R53" s="281"/>
      <c r="S53" s="281"/>
      <c r="T53" s="1">
        <f t="shared" si="11"/>
        <v>0</v>
      </c>
      <c r="V53" s="1" t="s">
        <v>1036</v>
      </c>
      <c r="W53" s="1" t="s">
        <v>3188</v>
      </c>
    </row>
    <row r="54" ht="15.75" customHeight="1">
      <c r="A54" s="291">
        <v>46287.0</v>
      </c>
      <c r="B54" s="1">
        <f t="shared" si="1"/>
        <v>46287</v>
      </c>
      <c r="C54" s="281">
        <v>39.0</v>
      </c>
      <c r="D54" s="281">
        <v>27.0</v>
      </c>
      <c r="E54" s="1">
        <f t="shared" si="2"/>
        <v>1.444444444</v>
      </c>
      <c r="F54" s="281" t="s">
        <v>1238</v>
      </c>
      <c r="G54" s="282">
        <v>0.09337962962962963</v>
      </c>
      <c r="H54" s="282">
        <v>0.14355324074074075</v>
      </c>
      <c r="I54" s="281"/>
      <c r="J54" s="292">
        <f t="shared" si="3"/>
        <v>72</v>
      </c>
      <c r="K54" s="1" t="b">
        <f t="shared" si="4"/>
        <v>0</v>
      </c>
      <c r="L54" s="1">
        <f t="shared" si="5"/>
        <v>1.65</v>
      </c>
      <c r="M54" s="1">
        <f t="shared" si="6"/>
        <v>1.2</v>
      </c>
      <c r="N54" s="292">
        <f t="shared" si="7"/>
        <v>72</v>
      </c>
      <c r="O54" s="1">
        <f t="shared" si="8"/>
        <v>84.942</v>
      </c>
      <c r="P54" s="292">
        <f t="shared" si="9"/>
        <v>360</v>
      </c>
      <c r="Q54" s="1">
        <f t="shared" si="10"/>
        <v>84.942</v>
      </c>
      <c r="R54" s="281"/>
      <c r="S54" s="281"/>
      <c r="T54" s="1">
        <f t="shared" si="11"/>
        <v>0</v>
      </c>
      <c r="V54" s="1" t="s">
        <v>1040</v>
      </c>
      <c r="W54" s="1" t="s">
        <v>3189</v>
      </c>
    </row>
    <row r="55" ht="15.75" customHeight="1">
      <c r="A55" s="291">
        <v>46288.0</v>
      </c>
      <c r="B55" s="1">
        <f t="shared" si="1"/>
        <v>46288</v>
      </c>
      <c r="C55" s="281">
        <v>12.0</v>
      </c>
      <c r="D55" s="281">
        <v>9.0</v>
      </c>
      <c r="E55" s="1">
        <f t="shared" si="2"/>
        <v>1.333333333</v>
      </c>
      <c r="F55" s="281" t="s">
        <v>811</v>
      </c>
      <c r="G55" s="282">
        <v>0.33033564814814814</v>
      </c>
      <c r="H55" s="282">
        <v>0.3437847222222222</v>
      </c>
      <c r="I55" s="281"/>
      <c r="J55" s="292">
        <f t="shared" si="3"/>
        <v>19</v>
      </c>
      <c r="K55" s="1" t="b">
        <f t="shared" si="4"/>
        <v>1</v>
      </c>
      <c r="L55" s="1">
        <f t="shared" si="5"/>
        <v>1</v>
      </c>
      <c r="M55" s="1">
        <f t="shared" si="6"/>
        <v>1</v>
      </c>
      <c r="N55" s="292">
        <f t="shared" si="7"/>
        <v>19</v>
      </c>
      <c r="O55" s="1">
        <f t="shared" si="8"/>
        <v>13.2</v>
      </c>
      <c r="P55" s="292">
        <f t="shared" si="9"/>
        <v>95</v>
      </c>
      <c r="Q55" s="1">
        <f t="shared" si="10"/>
        <v>13.2</v>
      </c>
      <c r="R55" s="281"/>
      <c r="S55" s="281"/>
      <c r="T55" s="1">
        <f t="shared" si="11"/>
        <v>1</v>
      </c>
      <c r="V55" s="1" t="s">
        <v>3190</v>
      </c>
      <c r="W55" s="1" t="s">
        <v>3191</v>
      </c>
    </row>
    <row r="56" ht="15.75" customHeight="1">
      <c r="A56" s="291">
        <v>46288.0</v>
      </c>
      <c r="B56" s="1">
        <f t="shared" si="1"/>
        <v>46288</v>
      </c>
      <c r="C56" s="281">
        <v>81.0</v>
      </c>
      <c r="D56" s="281">
        <v>35.0</v>
      </c>
      <c r="E56" s="1">
        <f t="shared" si="2"/>
        <v>2.314285714</v>
      </c>
      <c r="F56" s="281" t="s">
        <v>811</v>
      </c>
      <c r="G56" s="282">
        <v>0.5132407407407408</v>
      </c>
      <c r="H56" s="282">
        <v>0.5598148148148148</v>
      </c>
      <c r="I56" s="281"/>
      <c r="J56" s="292">
        <f t="shared" si="3"/>
        <v>67</v>
      </c>
      <c r="K56" s="1" t="b">
        <f t="shared" si="4"/>
        <v>0</v>
      </c>
      <c r="L56" s="1">
        <f t="shared" si="5"/>
        <v>1.25</v>
      </c>
      <c r="M56" s="1">
        <f t="shared" si="6"/>
        <v>1</v>
      </c>
      <c r="N56" s="292">
        <f t="shared" si="7"/>
        <v>67</v>
      </c>
      <c r="O56" s="1">
        <f t="shared" si="8"/>
        <v>111.375</v>
      </c>
      <c r="P56" s="292">
        <f t="shared" si="9"/>
        <v>335</v>
      </c>
      <c r="Q56" s="1">
        <f t="shared" si="10"/>
        <v>111.375</v>
      </c>
      <c r="R56" s="281"/>
      <c r="S56" s="281"/>
      <c r="T56" s="1">
        <f t="shared" si="11"/>
        <v>0</v>
      </c>
      <c r="V56" s="1" t="s">
        <v>2247</v>
      </c>
      <c r="W56" s="1" t="s">
        <v>3193</v>
      </c>
    </row>
    <row r="57" ht="15.75" customHeight="1">
      <c r="A57" s="291">
        <v>46289.0</v>
      </c>
      <c r="B57" s="1">
        <f t="shared" si="1"/>
        <v>46289</v>
      </c>
      <c r="C57" s="281">
        <v>59.0</v>
      </c>
      <c r="D57" s="281">
        <v>33.0</v>
      </c>
      <c r="E57" s="1">
        <f t="shared" si="2"/>
        <v>1.787878788</v>
      </c>
      <c r="F57" s="281" t="s">
        <v>811</v>
      </c>
      <c r="G57" s="282">
        <v>0.30984953703703705</v>
      </c>
      <c r="H57" s="282">
        <v>0.35730324074074077</v>
      </c>
      <c r="I57" s="281"/>
      <c r="J57" s="292">
        <f t="shared" si="3"/>
        <v>68</v>
      </c>
      <c r="K57" s="1" t="b">
        <f t="shared" si="4"/>
        <v>0</v>
      </c>
      <c r="L57" s="1">
        <f t="shared" si="5"/>
        <v>1.65</v>
      </c>
      <c r="M57" s="1">
        <f t="shared" si="6"/>
        <v>1</v>
      </c>
      <c r="N57" s="292">
        <f t="shared" si="7"/>
        <v>68</v>
      </c>
      <c r="O57" s="1">
        <f t="shared" si="8"/>
        <v>107.085</v>
      </c>
      <c r="P57" s="292">
        <f t="shared" si="9"/>
        <v>340</v>
      </c>
      <c r="Q57" s="1">
        <f t="shared" si="10"/>
        <v>107.085</v>
      </c>
      <c r="R57" s="281"/>
      <c r="S57" s="281"/>
      <c r="T57" s="1">
        <f t="shared" si="11"/>
        <v>1</v>
      </c>
      <c r="V57" s="1" t="s">
        <v>907</v>
      </c>
      <c r="W57" s="1" t="s">
        <v>3195</v>
      </c>
    </row>
    <row r="58" ht="15.75" customHeight="1">
      <c r="A58" s="291">
        <v>46289.0</v>
      </c>
      <c r="B58" s="1">
        <f t="shared" si="1"/>
        <v>46289</v>
      </c>
      <c r="C58" s="281">
        <v>3.0</v>
      </c>
      <c r="D58" s="281">
        <v>1.0</v>
      </c>
      <c r="E58" s="1">
        <f t="shared" si="2"/>
        <v>3</v>
      </c>
      <c r="F58" s="281" t="s">
        <v>811</v>
      </c>
      <c r="G58" s="282">
        <v>0.360775462962963</v>
      </c>
      <c r="H58" s="282">
        <v>0.36809027777777775</v>
      </c>
      <c r="I58" s="281"/>
      <c r="J58" s="292">
        <f t="shared" si="3"/>
        <v>11</v>
      </c>
      <c r="K58" s="1" t="b">
        <f t="shared" si="4"/>
        <v>1</v>
      </c>
      <c r="L58" s="1">
        <f t="shared" si="5"/>
        <v>1</v>
      </c>
      <c r="M58" s="1">
        <f t="shared" si="6"/>
        <v>1</v>
      </c>
      <c r="N58" s="292">
        <f t="shared" si="7"/>
        <v>15</v>
      </c>
      <c r="O58" s="1">
        <f t="shared" si="8"/>
        <v>3.3</v>
      </c>
      <c r="P58" s="292">
        <f t="shared" si="9"/>
        <v>75</v>
      </c>
      <c r="Q58" s="1">
        <f t="shared" si="10"/>
        <v>3.3</v>
      </c>
      <c r="R58" s="281"/>
      <c r="S58" s="281"/>
      <c r="T58" s="1">
        <f t="shared" si="11"/>
        <v>0</v>
      </c>
      <c r="V58" s="1" t="s">
        <v>3196</v>
      </c>
      <c r="W58" s="1" t="s">
        <v>3197</v>
      </c>
    </row>
    <row r="59" ht="15.75" customHeight="1">
      <c r="A59" s="291">
        <v>46289.0</v>
      </c>
      <c r="B59" s="1">
        <f t="shared" si="1"/>
        <v>46289</v>
      </c>
      <c r="C59" s="281">
        <v>58.0</v>
      </c>
      <c r="D59" s="281">
        <v>34.0</v>
      </c>
      <c r="E59" s="1">
        <f t="shared" si="2"/>
        <v>1.705882353</v>
      </c>
      <c r="F59" s="281" t="s">
        <v>811</v>
      </c>
      <c r="G59" s="282">
        <v>0.5075925925925926</v>
      </c>
      <c r="H59" s="282">
        <v>0.5722453703703704</v>
      </c>
      <c r="I59" s="281"/>
      <c r="J59" s="292">
        <f t="shared" si="3"/>
        <v>93</v>
      </c>
      <c r="K59" s="1" t="b">
        <f t="shared" si="4"/>
        <v>0</v>
      </c>
      <c r="L59" s="1">
        <f t="shared" si="5"/>
        <v>1.65</v>
      </c>
      <c r="M59" s="1">
        <f t="shared" si="6"/>
        <v>1</v>
      </c>
      <c r="N59" s="292">
        <f t="shared" si="7"/>
        <v>93</v>
      </c>
      <c r="O59" s="1">
        <f t="shared" si="8"/>
        <v>105.27</v>
      </c>
      <c r="P59" s="292">
        <f t="shared" si="9"/>
        <v>465</v>
      </c>
      <c r="Q59" s="1">
        <f t="shared" si="10"/>
        <v>105.27</v>
      </c>
      <c r="R59" s="281"/>
      <c r="S59" s="281"/>
      <c r="T59" s="1">
        <f t="shared" si="11"/>
        <v>0</v>
      </c>
      <c r="V59" s="1" t="s">
        <v>913</v>
      </c>
      <c r="W59" s="1" t="s">
        <v>2053</v>
      </c>
    </row>
    <row r="60" ht="15.75" customHeight="1">
      <c r="A60" s="291">
        <v>46289.0</v>
      </c>
      <c r="B60" s="1">
        <f t="shared" si="1"/>
        <v>46289</v>
      </c>
      <c r="C60" s="281">
        <v>91.0</v>
      </c>
      <c r="D60" s="281">
        <v>33.0</v>
      </c>
      <c r="E60" s="1">
        <f t="shared" si="2"/>
        <v>2.757575758</v>
      </c>
      <c r="F60" s="281" t="s">
        <v>811</v>
      </c>
      <c r="G60" s="282">
        <v>0.07230324074074074</v>
      </c>
      <c r="H60" s="282">
        <v>0.1262037037037037</v>
      </c>
      <c r="I60" s="281"/>
      <c r="J60" s="292">
        <f t="shared" si="3"/>
        <v>78</v>
      </c>
      <c r="K60" s="1" t="b">
        <f t="shared" si="4"/>
        <v>0</v>
      </c>
      <c r="L60" s="1">
        <f t="shared" si="5"/>
        <v>1.16</v>
      </c>
      <c r="M60" s="1">
        <f t="shared" si="6"/>
        <v>1</v>
      </c>
      <c r="N60" s="292">
        <f t="shared" si="7"/>
        <v>78</v>
      </c>
      <c r="O60" s="1">
        <f t="shared" si="8"/>
        <v>116.116</v>
      </c>
      <c r="P60" s="292">
        <f t="shared" si="9"/>
        <v>390</v>
      </c>
      <c r="Q60" s="1">
        <f t="shared" si="10"/>
        <v>116.116</v>
      </c>
      <c r="R60" s="281"/>
      <c r="S60" s="281"/>
      <c r="T60" s="1">
        <f t="shared" si="11"/>
        <v>0</v>
      </c>
      <c r="V60" s="1" t="s">
        <v>915</v>
      </c>
      <c r="W60" s="1" t="s">
        <v>2055</v>
      </c>
    </row>
    <row r="61" ht="15.75" customHeight="1">
      <c r="A61" s="291">
        <v>46290.0</v>
      </c>
      <c r="B61" s="1">
        <f t="shared" si="1"/>
        <v>46290</v>
      </c>
      <c r="C61" s="281">
        <v>179.0</v>
      </c>
      <c r="D61" s="281">
        <v>46.0</v>
      </c>
      <c r="E61" s="1">
        <f t="shared" si="2"/>
        <v>3.891304348</v>
      </c>
      <c r="F61" s="281" t="s">
        <v>811</v>
      </c>
      <c r="G61" s="282">
        <v>0.3020833333333333</v>
      </c>
      <c r="H61" s="282">
        <v>0.3861111111111111</v>
      </c>
      <c r="I61" s="281"/>
      <c r="J61" s="292">
        <f t="shared" si="3"/>
        <v>121</v>
      </c>
      <c r="K61" s="1" t="b">
        <f t="shared" si="4"/>
        <v>0</v>
      </c>
      <c r="L61" s="1">
        <f t="shared" si="5"/>
        <v>0.82</v>
      </c>
      <c r="M61" s="1">
        <f t="shared" si="6"/>
        <v>1</v>
      </c>
      <c r="N61" s="292">
        <f t="shared" si="7"/>
        <v>121</v>
      </c>
      <c r="O61" s="1">
        <f t="shared" si="8"/>
        <v>161.458</v>
      </c>
      <c r="P61" s="292">
        <f t="shared" si="9"/>
        <v>605</v>
      </c>
      <c r="Q61" s="1">
        <f t="shared" si="10"/>
        <v>161.458</v>
      </c>
      <c r="R61" s="281"/>
      <c r="S61" s="281"/>
      <c r="T61" s="1">
        <f t="shared" si="11"/>
        <v>1</v>
      </c>
      <c r="V61" s="1" t="s">
        <v>1196</v>
      </c>
      <c r="W61" s="1" t="s">
        <v>2058</v>
      </c>
    </row>
    <row r="62" ht="15.75" customHeight="1">
      <c r="A62" s="291">
        <v>46290.0</v>
      </c>
      <c r="B62" s="1">
        <f t="shared" si="1"/>
        <v>46290</v>
      </c>
      <c r="C62" s="281">
        <v>43.0</v>
      </c>
      <c r="D62" s="281">
        <v>34.0</v>
      </c>
      <c r="E62" s="1">
        <f t="shared" si="2"/>
        <v>1.264705882</v>
      </c>
      <c r="F62" s="281" t="s">
        <v>811</v>
      </c>
      <c r="G62" s="282">
        <v>0.38958333333333334</v>
      </c>
      <c r="H62" s="282">
        <v>0.4340277777777778</v>
      </c>
      <c r="I62" s="281"/>
      <c r="J62" s="292">
        <f t="shared" si="3"/>
        <v>64</v>
      </c>
      <c r="K62" s="1" t="b">
        <f t="shared" si="4"/>
        <v>0</v>
      </c>
      <c r="L62" s="1">
        <f t="shared" si="5"/>
        <v>1.65</v>
      </c>
      <c r="M62" s="1">
        <f t="shared" si="6"/>
        <v>1</v>
      </c>
      <c r="N62" s="292">
        <f t="shared" si="7"/>
        <v>64</v>
      </c>
      <c r="O62" s="1">
        <f t="shared" si="8"/>
        <v>78.045</v>
      </c>
      <c r="P62" s="292">
        <f t="shared" si="9"/>
        <v>320</v>
      </c>
      <c r="Q62" s="1">
        <f t="shared" si="10"/>
        <v>78.045</v>
      </c>
      <c r="R62" s="281"/>
      <c r="S62" s="281"/>
      <c r="T62" s="1">
        <f t="shared" si="11"/>
        <v>0</v>
      </c>
      <c r="V62" s="1" t="s">
        <v>1048</v>
      </c>
      <c r="W62" s="1" t="s">
        <v>3200</v>
      </c>
    </row>
    <row r="63" ht="15.75" customHeight="1">
      <c r="A63" s="291">
        <v>46290.0</v>
      </c>
      <c r="B63" s="1">
        <f t="shared" si="1"/>
        <v>46290</v>
      </c>
      <c r="C63" s="281">
        <v>63.0</v>
      </c>
      <c r="D63" s="281">
        <v>30.0</v>
      </c>
      <c r="E63" s="1">
        <f t="shared" si="2"/>
        <v>2.1</v>
      </c>
      <c r="F63" s="281" t="s">
        <v>811</v>
      </c>
      <c r="G63" s="282">
        <v>0.5055555555555555</v>
      </c>
      <c r="H63" s="282">
        <v>0.5486111111111112</v>
      </c>
      <c r="I63" s="281"/>
      <c r="J63" s="292">
        <f t="shared" si="3"/>
        <v>62</v>
      </c>
      <c r="K63" s="1" t="b">
        <f t="shared" si="4"/>
        <v>0</v>
      </c>
      <c r="L63" s="1">
        <f t="shared" si="5"/>
        <v>1.25</v>
      </c>
      <c r="M63" s="1">
        <f t="shared" si="6"/>
        <v>1</v>
      </c>
      <c r="N63" s="292">
        <f t="shared" si="7"/>
        <v>62</v>
      </c>
      <c r="O63" s="1">
        <f t="shared" si="8"/>
        <v>86.625</v>
      </c>
      <c r="P63" s="292">
        <f t="shared" si="9"/>
        <v>310</v>
      </c>
      <c r="Q63" s="1">
        <f t="shared" si="10"/>
        <v>86.625</v>
      </c>
      <c r="R63" s="281"/>
      <c r="S63" s="281"/>
      <c r="T63" s="1">
        <f t="shared" si="11"/>
        <v>0</v>
      </c>
      <c r="V63" s="1" t="s">
        <v>921</v>
      </c>
      <c r="W63" s="1" t="s">
        <v>3201</v>
      </c>
    </row>
    <row r="64" ht="15.75" customHeight="1">
      <c r="A64" s="291">
        <v>46293.0</v>
      </c>
      <c r="B64" s="1">
        <f t="shared" si="1"/>
        <v>46293</v>
      </c>
      <c r="C64" s="281">
        <v>153.0</v>
      </c>
      <c r="D64" s="281">
        <v>48.0</v>
      </c>
      <c r="E64" s="1">
        <f t="shared" si="2"/>
        <v>3.1875</v>
      </c>
      <c r="F64" s="281" t="s">
        <v>811</v>
      </c>
      <c r="G64" s="299">
        <v>0.30552083333333335</v>
      </c>
      <c r="H64" s="299">
        <v>0.3823726851851852</v>
      </c>
      <c r="I64" s="281"/>
      <c r="J64" s="300">
        <f t="shared" si="3"/>
        <v>111</v>
      </c>
      <c r="K64" s="1" t="b">
        <f t="shared" si="4"/>
        <v>0</v>
      </c>
      <c r="L64" s="1">
        <f t="shared" si="5"/>
        <v>0.95</v>
      </c>
      <c r="M64" s="1">
        <f t="shared" si="6"/>
        <v>1</v>
      </c>
      <c r="N64" s="300">
        <f t="shared" si="7"/>
        <v>111</v>
      </c>
      <c r="O64" s="1">
        <f t="shared" si="8"/>
        <v>159.885</v>
      </c>
      <c r="P64" s="300">
        <f t="shared" si="9"/>
        <v>555</v>
      </c>
      <c r="Q64" s="1">
        <f t="shared" si="10"/>
        <v>159.885</v>
      </c>
      <c r="R64" s="281"/>
      <c r="S64" s="281"/>
      <c r="T64" s="1">
        <f t="shared" si="11"/>
        <v>1</v>
      </c>
      <c r="V64" s="1" t="s">
        <v>3202</v>
      </c>
      <c r="W64" s="1" t="s">
        <v>3203</v>
      </c>
    </row>
    <row r="65" ht="15.75" customHeight="1">
      <c r="A65" s="291">
        <v>46293.0</v>
      </c>
      <c r="B65" s="1">
        <f t="shared" si="1"/>
        <v>46293</v>
      </c>
      <c r="C65" s="281">
        <v>58.0</v>
      </c>
      <c r="D65" s="281">
        <v>19.0</v>
      </c>
      <c r="E65" s="1">
        <f t="shared" si="2"/>
        <v>3.052631579</v>
      </c>
      <c r="F65" s="281" t="s">
        <v>811</v>
      </c>
      <c r="G65" s="299">
        <v>0.385</v>
      </c>
      <c r="H65" s="299">
        <v>0.41381944444444446</v>
      </c>
      <c r="I65" s="281"/>
      <c r="J65" s="300">
        <f t="shared" si="3"/>
        <v>42</v>
      </c>
      <c r="K65" s="1" t="b">
        <f t="shared" si="4"/>
        <v>0</v>
      </c>
      <c r="L65" s="1">
        <f t="shared" si="5"/>
        <v>1.05</v>
      </c>
      <c r="M65" s="1">
        <f t="shared" si="6"/>
        <v>1</v>
      </c>
      <c r="N65" s="300">
        <f t="shared" si="7"/>
        <v>42</v>
      </c>
      <c r="O65" s="1">
        <f t="shared" si="8"/>
        <v>66.99</v>
      </c>
      <c r="P65" s="300">
        <f t="shared" si="9"/>
        <v>210</v>
      </c>
      <c r="Q65" s="1">
        <f t="shared" si="10"/>
        <v>66.99</v>
      </c>
      <c r="R65" s="281"/>
      <c r="S65" s="281"/>
      <c r="T65" s="1">
        <f t="shared" si="11"/>
        <v>0</v>
      </c>
      <c r="V65" s="1" t="s">
        <v>934</v>
      </c>
      <c r="W65" s="1" t="s">
        <v>3204</v>
      </c>
    </row>
    <row r="66" ht="15.75" customHeight="1">
      <c r="A66" s="291">
        <v>46293.0</v>
      </c>
      <c r="B66" s="1">
        <f t="shared" si="1"/>
        <v>46293</v>
      </c>
      <c r="C66" s="281">
        <v>99.0</v>
      </c>
      <c r="D66" s="281">
        <v>57.0</v>
      </c>
      <c r="E66" s="1">
        <f t="shared" si="2"/>
        <v>1.736842105</v>
      </c>
      <c r="F66" s="281" t="s">
        <v>811</v>
      </c>
      <c r="G66" s="299">
        <v>0.4141435185185185</v>
      </c>
      <c r="H66" s="299">
        <v>0.5444328703703704</v>
      </c>
      <c r="I66" s="281">
        <v>61.0</v>
      </c>
      <c r="J66" s="300">
        <f t="shared" si="3"/>
        <v>127</v>
      </c>
      <c r="K66" s="1" t="b">
        <f t="shared" si="4"/>
        <v>0</v>
      </c>
      <c r="L66" s="1">
        <f t="shared" si="5"/>
        <v>1.65</v>
      </c>
      <c r="M66" s="1">
        <f t="shared" si="6"/>
        <v>1</v>
      </c>
      <c r="N66" s="300">
        <f t="shared" si="7"/>
        <v>127</v>
      </c>
      <c r="O66" s="1">
        <f t="shared" si="8"/>
        <v>179.685</v>
      </c>
      <c r="P66" s="300">
        <f t="shared" si="9"/>
        <v>635</v>
      </c>
      <c r="Q66" s="1">
        <f t="shared" si="10"/>
        <v>179.685</v>
      </c>
      <c r="R66" s="281"/>
      <c r="S66" s="281"/>
      <c r="T66" s="1">
        <f t="shared" si="11"/>
        <v>0</v>
      </c>
      <c r="U66" s="16" t="s">
        <v>3205</v>
      </c>
      <c r="V66" s="1" t="s">
        <v>934</v>
      </c>
      <c r="W66" s="1" t="s">
        <v>3206</v>
      </c>
    </row>
    <row r="67" ht="15.75" customHeight="1">
      <c r="A67" s="291">
        <v>46294.0</v>
      </c>
      <c r="B67" s="1">
        <f t="shared" si="1"/>
        <v>46294</v>
      </c>
      <c r="C67" s="281">
        <v>2.0</v>
      </c>
      <c r="D67" s="281">
        <v>2.0</v>
      </c>
      <c r="E67" s="1">
        <f t="shared" si="2"/>
        <v>1</v>
      </c>
      <c r="F67" s="281" t="s">
        <v>811</v>
      </c>
      <c r="G67" s="299">
        <v>0.30292824074074076</v>
      </c>
      <c r="H67" s="299">
        <v>0.3106712962962963</v>
      </c>
      <c r="I67" s="281"/>
      <c r="J67" s="300">
        <f t="shared" si="3"/>
        <v>11</v>
      </c>
      <c r="K67" s="1" t="b">
        <f t="shared" si="4"/>
        <v>1</v>
      </c>
      <c r="L67" s="1">
        <f t="shared" si="5"/>
        <v>1</v>
      </c>
      <c r="M67" s="1">
        <f t="shared" si="6"/>
        <v>1</v>
      </c>
      <c r="N67" s="300">
        <f t="shared" si="7"/>
        <v>15</v>
      </c>
      <c r="O67" s="1">
        <f t="shared" si="8"/>
        <v>2.2</v>
      </c>
      <c r="P67" s="300">
        <f t="shared" si="9"/>
        <v>75</v>
      </c>
      <c r="Q67" s="1">
        <f t="shared" si="10"/>
        <v>2.2</v>
      </c>
      <c r="R67" s="281"/>
      <c r="S67" s="281"/>
      <c r="T67" s="1">
        <f t="shared" si="11"/>
        <v>1</v>
      </c>
      <c r="V67" s="1" t="s">
        <v>3207</v>
      </c>
      <c r="W67" s="1" t="s">
        <v>3208</v>
      </c>
    </row>
    <row r="68" ht="15.75" customHeight="1">
      <c r="A68" s="291">
        <v>46294.0</v>
      </c>
      <c r="B68" s="1">
        <f t="shared" si="1"/>
        <v>46294</v>
      </c>
      <c r="C68" s="281">
        <v>67.0</v>
      </c>
      <c r="D68" s="281">
        <v>37.0</v>
      </c>
      <c r="E68" s="1">
        <f t="shared" si="2"/>
        <v>1.810810811</v>
      </c>
      <c r="F68" s="281" t="s">
        <v>811</v>
      </c>
      <c r="G68" s="299">
        <v>0.5077083333333333</v>
      </c>
      <c r="H68" s="299">
        <v>0.5677777777777778</v>
      </c>
      <c r="I68" s="281"/>
      <c r="J68" s="300">
        <f t="shared" si="3"/>
        <v>87</v>
      </c>
      <c r="K68" s="1" t="b">
        <f t="shared" si="4"/>
        <v>0</v>
      </c>
      <c r="L68" s="1">
        <f t="shared" si="5"/>
        <v>1.65</v>
      </c>
      <c r="M68" s="1">
        <f t="shared" si="6"/>
        <v>1</v>
      </c>
      <c r="N68" s="300">
        <f t="shared" si="7"/>
        <v>87</v>
      </c>
      <c r="O68" s="1">
        <f t="shared" si="8"/>
        <v>121.605</v>
      </c>
      <c r="P68" s="300">
        <f t="shared" si="9"/>
        <v>435</v>
      </c>
      <c r="Q68" s="1">
        <f t="shared" si="10"/>
        <v>121.605</v>
      </c>
      <c r="R68" s="281"/>
      <c r="S68" s="281"/>
      <c r="T68" s="1">
        <f t="shared" si="11"/>
        <v>0</v>
      </c>
      <c r="V68" s="1" t="s">
        <v>1371</v>
      </c>
      <c r="W68" s="1" t="s">
        <v>3209</v>
      </c>
    </row>
    <row r="69" ht="15.75" customHeight="1">
      <c r="A69" s="280">
        <v>46295.0</v>
      </c>
      <c r="B69" s="1">
        <f t="shared" si="1"/>
        <v>46295</v>
      </c>
      <c r="C69" s="281">
        <v>111.0</v>
      </c>
      <c r="D69" s="281">
        <v>30.0</v>
      </c>
      <c r="E69" s="1">
        <f t="shared" si="2"/>
        <v>3.7</v>
      </c>
      <c r="F69" s="281" t="s">
        <v>811</v>
      </c>
      <c r="G69" s="299">
        <v>0.30743055555555554</v>
      </c>
      <c r="H69" s="299">
        <v>0.35836805555555556</v>
      </c>
      <c r="I69" s="281"/>
      <c r="J69" s="300">
        <f t="shared" si="3"/>
        <v>73</v>
      </c>
      <c r="K69" s="1" t="b">
        <f t="shared" si="4"/>
        <v>0</v>
      </c>
      <c r="L69" s="1">
        <f t="shared" si="5"/>
        <v>0.82</v>
      </c>
      <c r="M69" s="1">
        <f t="shared" si="6"/>
        <v>1</v>
      </c>
      <c r="N69" s="300">
        <f t="shared" si="7"/>
        <v>73</v>
      </c>
      <c r="O69" s="1">
        <f t="shared" si="8"/>
        <v>100.122</v>
      </c>
      <c r="P69" s="300">
        <f t="shared" si="9"/>
        <v>365</v>
      </c>
      <c r="Q69" s="1">
        <f t="shared" si="10"/>
        <v>100.122</v>
      </c>
      <c r="R69" s="281">
        <v>9.0</v>
      </c>
      <c r="S69" s="281" t="s">
        <v>3210</v>
      </c>
      <c r="T69" s="1">
        <f t="shared" si="11"/>
        <v>1</v>
      </c>
      <c r="V69" s="1" t="s">
        <v>2134</v>
      </c>
      <c r="W69" s="1" t="s">
        <v>3211</v>
      </c>
    </row>
    <row r="70" ht="15.75" customHeight="1">
      <c r="A70" s="291">
        <v>46295.0</v>
      </c>
      <c r="B70" s="1">
        <f t="shared" si="1"/>
        <v>46295</v>
      </c>
      <c r="C70" s="281">
        <v>182.0</v>
      </c>
      <c r="D70" s="281">
        <v>79.0</v>
      </c>
      <c r="E70" s="1">
        <f t="shared" si="2"/>
        <v>2.303797468</v>
      </c>
      <c r="F70" s="281" t="s">
        <v>811</v>
      </c>
      <c r="G70" s="299">
        <v>0.3584027777777778</v>
      </c>
      <c r="H70" s="299">
        <v>0.47228009259259257</v>
      </c>
      <c r="I70" s="281"/>
      <c r="J70" s="300">
        <f t="shared" si="3"/>
        <v>164</v>
      </c>
      <c r="K70" s="1" t="b">
        <f t="shared" si="4"/>
        <v>0</v>
      </c>
      <c r="L70" s="1">
        <f t="shared" si="5"/>
        <v>1.25</v>
      </c>
      <c r="M70" s="1">
        <f t="shared" si="6"/>
        <v>1</v>
      </c>
      <c r="N70" s="300">
        <f t="shared" si="7"/>
        <v>164</v>
      </c>
      <c r="O70" s="1">
        <f t="shared" si="8"/>
        <v>250.25</v>
      </c>
      <c r="P70" s="300">
        <f t="shared" si="9"/>
        <v>820</v>
      </c>
      <c r="Q70" s="1">
        <f t="shared" si="10"/>
        <v>250.25</v>
      </c>
      <c r="R70" s="281"/>
      <c r="S70" s="281"/>
      <c r="T70" s="1">
        <f t="shared" si="11"/>
        <v>0</v>
      </c>
      <c r="V70" s="1" t="s">
        <v>949</v>
      </c>
      <c r="W70" s="1" t="s">
        <v>3212</v>
      </c>
    </row>
    <row r="71" ht="15.75" customHeight="1">
      <c r="A71" s="291">
        <v>46295.0</v>
      </c>
      <c r="B71" s="1">
        <f t="shared" si="1"/>
        <v>46295</v>
      </c>
      <c r="C71" s="281">
        <v>54.0</v>
      </c>
      <c r="D71" s="281">
        <v>28.0</v>
      </c>
      <c r="E71" s="1">
        <f t="shared" si="2"/>
        <v>1.928571429</v>
      </c>
      <c r="F71" s="281" t="s">
        <v>811</v>
      </c>
      <c r="G71" s="299">
        <v>0.5973842592592593</v>
      </c>
      <c r="H71" s="299">
        <v>0.6309953703703703</v>
      </c>
      <c r="I71" s="281"/>
      <c r="J71" s="300">
        <f t="shared" si="3"/>
        <v>48</v>
      </c>
      <c r="K71" s="1" t="b">
        <f t="shared" si="4"/>
        <v>0</v>
      </c>
      <c r="L71" s="1">
        <f t="shared" si="5"/>
        <v>1.65</v>
      </c>
      <c r="M71" s="1">
        <f t="shared" si="6"/>
        <v>1</v>
      </c>
      <c r="N71" s="300">
        <f t="shared" si="7"/>
        <v>48</v>
      </c>
      <c r="O71" s="1">
        <f t="shared" si="8"/>
        <v>98.01</v>
      </c>
      <c r="P71" s="300">
        <f t="shared" si="9"/>
        <v>240</v>
      </c>
      <c r="Q71" s="1">
        <f t="shared" si="10"/>
        <v>98.01</v>
      </c>
      <c r="R71" s="281"/>
      <c r="S71" s="281"/>
      <c r="T71" s="1">
        <f t="shared" si="11"/>
        <v>0</v>
      </c>
      <c r="V71" s="1" t="s">
        <v>1009</v>
      </c>
      <c r="W71" s="1" t="s">
        <v>3213</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4">
      <formula1>"FL,Reach,OP,Swing"</formula1>
    </dataValidation>
  </dataValidations>
  <printOptions/>
  <pageMargins bottom="1.0" footer="0.0" header="0.0" left="0.75" right="0.75" top="1.0"/>
  <pageSetup paperSize="9" orientation="portrait"/>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667</v>
      </c>
      <c r="J1" s="1" t="s">
        <v>575</v>
      </c>
      <c r="K1" s="1">
        <f>Params!B8</f>
        <v>1.1</v>
      </c>
    </row>
    <row r="4">
      <c r="A4" s="279" t="s">
        <v>796</v>
      </c>
      <c r="B4" s="279" t="s">
        <v>740</v>
      </c>
      <c r="C4" s="279" t="s">
        <v>745</v>
      </c>
      <c r="D4" s="279" t="s">
        <v>776</v>
      </c>
      <c r="E4" s="279" t="s">
        <v>797</v>
      </c>
      <c r="F4" s="279" t="s">
        <v>746</v>
      </c>
    </row>
    <row r="5">
      <c r="A5" s="1">
        <f>SUM(K8:K177)</f>
        <v>202</v>
      </c>
      <c r="B5" s="268">
        <v>318.0</v>
      </c>
      <c r="C5" s="268">
        <v>41.92</v>
      </c>
      <c r="D5" s="1">
        <f>SUM(L8:L177)</f>
        <v>0</v>
      </c>
      <c r="E5" s="1">
        <f>SUM(E8:E177)</f>
        <v>21</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7" si="1">IF(A8="","",INT(A8))</f>
        <v>46266</v>
      </c>
      <c r="C8" s="281" t="s">
        <v>841</v>
      </c>
      <c r="D8" s="281" t="s">
        <v>3177</v>
      </c>
      <c r="E8" s="281">
        <v>1.0</v>
      </c>
      <c r="F8" s="281">
        <v>5.0</v>
      </c>
      <c r="G8" s="281">
        <f t="shared" ref="G8:G177" si="2">HOUR(O8)*60+MINUTE(O8)</f>
        <v>10</v>
      </c>
      <c r="H8" s="1">
        <f t="shared" ref="H8:H177" si="3">IF(N(F8)=0,"",E8/F8)</f>
        <v>0.2</v>
      </c>
      <c r="I8" s="1">
        <f t="shared" ref="I8:I177" si="4">IF(H8="","",LOOKUP(H8,{0,0.05,0.1,0.15,0.2},{0.85,0.95,1,1.05,1.1}))</f>
        <v>1.1</v>
      </c>
      <c r="J8" s="1">
        <f t="shared" ref="J8:J177" si="5">IF(C8="","",IF(C8="container",1,IF(OR(C8="moving list",C8="consolidation bulk"),1.3,IF(C8="consolidation mix",1.4,1))))</f>
        <v>1</v>
      </c>
      <c r="K8" s="1">
        <f t="shared" ref="K8:K177" si="6">IF(N(F8)=0,0,F8*IF(N(I8)=0,1,I8)*IF(N(J8)=0,1,J8))</f>
        <v>5.5</v>
      </c>
      <c r="L8" s="281"/>
      <c r="M8" s="281"/>
      <c r="N8" s="1">
        <f>IF(B8="",0,IF(AND(COUNTIF($B$8:B8,B8)=1,COUNTIF('Picking - Reinaldo'!$B$8:$B$174,B8)=0),1,0))</f>
        <v>0</v>
      </c>
      <c r="O8" s="196">
        <v>0.007233796296296296</v>
      </c>
    </row>
    <row r="9">
      <c r="A9" s="291">
        <v>46266.0</v>
      </c>
      <c r="B9" s="1">
        <f t="shared" si="1"/>
        <v>46266</v>
      </c>
      <c r="C9" s="281" t="s">
        <v>841</v>
      </c>
      <c r="D9" s="281" t="s">
        <v>3184</v>
      </c>
      <c r="E9" s="281">
        <v>2.0</v>
      </c>
      <c r="F9" s="281">
        <v>39.0</v>
      </c>
      <c r="G9" s="281">
        <f t="shared" si="2"/>
        <v>74</v>
      </c>
      <c r="H9" s="1">
        <f t="shared" si="3"/>
        <v>0.05128205128</v>
      </c>
      <c r="I9" s="1">
        <f t="shared" si="4"/>
        <v>0.95</v>
      </c>
      <c r="J9" s="1">
        <f t="shared" si="5"/>
        <v>1</v>
      </c>
      <c r="K9" s="1">
        <f t="shared" si="6"/>
        <v>37.05</v>
      </c>
      <c r="L9" s="281"/>
      <c r="M9" s="281"/>
      <c r="N9" s="1">
        <f>IF(B9="",0,IF(AND(COUNTIF($B$8:B9,B9)=1,COUNTIF('Picking - Reinaldo'!$B$8:$B$174,B9)=0),1,0))</f>
        <v>0</v>
      </c>
      <c r="O9" s="196">
        <v>0.051770833333333335</v>
      </c>
    </row>
    <row r="10">
      <c r="A10" s="291">
        <v>46267.0</v>
      </c>
      <c r="B10" s="1">
        <f t="shared" si="1"/>
        <v>46267</v>
      </c>
      <c r="C10" s="281" t="s">
        <v>841</v>
      </c>
      <c r="D10" s="281" t="s">
        <v>2460</v>
      </c>
      <c r="E10" s="281">
        <v>1.0</v>
      </c>
      <c r="F10" s="281">
        <v>1.0</v>
      </c>
      <c r="G10" s="281">
        <f t="shared" si="2"/>
        <v>0</v>
      </c>
      <c r="H10" s="1">
        <f t="shared" si="3"/>
        <v>1</v>
      </c>
      <c r="I10" s="1">
        <f t="shared" si="4"/>
        <v>1.1</v>
      </c>
      <c r="J10" s="1">
        <f t="shared" si="5"/>
        <v>1</v>
      </c>
      <c r="K10" s="1">
        <f t="shared" si="6"/>
        <v>1.1</v>
      </c>
      <c r="L10" s="281"/>
      <c r="M10" s="281"/>
      <c r="N10" s="1">
        <f>IF(B10="",0,IF(AND(COUNTIF($B$8:B10,B10)=1,COUNTIF('Picking - Reinaldo'!$B$8:$B$174,B10)=0),1,0))</f>
        <v>0</v>
      </c>
      <c r="O10" s="196">
        <v>3.935185185185185E-4</v>
      </c>
    </row>
    <row r="11">
      <c r="A11" s="291">
        <v>46267.0</v>
      </c>
      <c r="B11" s="1">
        <f t="shared" si="1"/>
        <v>46267</v>
      </c>
      <c r="C11" s="281" t="s">
        <v>841</v>
      </c>
      <c r="D11" s="281" t="s">
        <v>1883</v>
      </c>
      <c r="E11" s="281">
        <v>2.0</v>
      </c>
      <c r="F11" s="281">
        <v>8.0</v>
      </c>
      <c r="G11" s="281">
        <f t="shared" si="2"/>
        <v>11</v>
      </c>
      <c r="H11" s="1">
        <f t="shared" si="3"/>
        <v>0.25</v>
      </c>
      <c r="I11" s="1">
        <f t="shared" si="4"/>
        <v>1.1</v>
      </c>
      <c r="J11" s="1">
        <f t="shared" si="5"/>
        <v>1</v>
      </c>
      <c r="K11" s="1">
        <f t="shared" si="6"/>
        <v>8.8</v>
      </c>
      <c r="L11" s="281"/>
      <c r="M11" s="281"/>
      <c r="N11" s="1">
        <f>IF(B11="",0,IF(AND(COUNTIF($B$8:B11,B11)=1,COUNTIF('Picking - Reinaldo'!$B$8:$B$174,B11)=0),1,0))</f>
        <v>0</v>
      </c>
      <c r="O11" s="196">
        <v>0.008136574074074074</v>
      </c>
    </row>
    <row r="12">
      <c r="A12" s="291">
        <v>46267.0</v>
      </c>
      <c r="B12" s="1">
        <f t="shared" si="1"/>
        <v>46267</v>
      </c>
      <c r="C12" s="281" t="s">
        <v>841</v>
      </c>
      <c r="D12" s="281" t="s">
        <v>2697</v>
      </c>
      <c r="E12" s="281">
        <v>4.0</v>
      </c>
      <c r="F12" s="281">
        <v>10.0</v>
      </c>
      <c r="G12" s="281">
        <f t="shared" si="2"/>
        <v>30</v>
      </c>
      <c r="H12" s="1">
        <f t="shared" si="3"/>
        <v>0.4</v>
      </c>
      <c r="I12" s="1">
        <f t="shared" si="4"/>
        <v>1.1</v>
      </c>
      <c r="J12" s="1">
        <f t="shared" si="5"/>
        <v>1</v>
      </c>
      <c r="K12" s="1">
        <f t="shared" si="6"/>
        <v>11</v>
      </c>
      <c r="L12" s="281"/>
      <c r="M12" s="281"/>
      <c r="N12" s="1">
        <f>IF(B12="",0,IF(AND(COUNTIF($B$8:B12,B12)=1,COUNTIF('Picking - Reinaldo'!$B$8:$B$174,B12)=0),1,0))</f>
        <v>0</v>
      </c>
      <c r="O12" s="196">
        <v>0.02140046296296296</v>
      </c>
    </row>
    <row r="13">
      <c r="A13" s="291">
        <v>46268.0</v>
      </c>
      <c r="B13" s="1">
        <f t="shared" si="1"/>
        <v>46268</v>
      </c>
      <c r="C13" s="281" t="s">
        <v>841</v>
      </c>
      <c r="D13" s="281" t="s">
        <v>1686</v>
      </c>
      <c r="E13" s="281">
        <v>1.0</v>
      </c>
      <c r="F13" s="281">
        <v>7.0</v>
      </c>
      <c r="G13" s="281">
        <f t="shared" si="2"/>
        <v>11</v>
      </c>
      <c r="H13" s="1">
        <f t="shared" si="3"/>
        <v>0.1428571429</v>
      </c>
      <c r="I13" s="1">
        <f t="shared" si="4"/>
        <v>1</v>
      </c>
      <c r="J13" s="1">
        <f t="shared" si="5"/>
        <v>1</v>
      </c>
      <c r="K13" s="1">
        <f t="shared" si="6"/>
        <v>7</v>
      </c>
      <c r="L13" s="281"/>
      <c r="M13" s="281"/>
      <c r="N13" s="1">
        <f>IF(B13="",0,IF(AND(COUNTIF($B$8:B13,B13)=1,COUNTIF('Picking - Reinaldo'!$B$8:$B$174,B13)=0),1,0))</f>
        <v>0</v>
      </c>
      <c r="O13" s="196">
        <v>0.00787037037037037</v>
      </c>
    </row>
    <row r="14">
      <c r="A14" s="291">
        <v>46268.0</v>
      </c>
      <c r="B14" s="1">
        <f t="shared" si="1"/>
        <v>46268</v>
      </c>
      <c r="C14" s="281" t="s">
        <v>841</v>
      </c>
      <c r="D14" s="281" t="s">
        <v>3192</v>
      </c>
      <c r="E14" s="281">
        <v>1.0</v>
      </c>
      <c r="F14" s="281">
        <v>35.0</v>
      </c>
      <c r="G14" s="281">
        <f t="shared" si="2"/>
        <v>65</v>
      </c>
      <c r="H14" s="1">
        <f t="shared" si="3"/>
        <v>0.02857142857</v>
      </c>
      <c r="I14" s="1">
        <f t="shared" si="4"/>
        <v>0.85</v>
      </c>
      <c r="J14" s="1">
        <f t="shared" si="5"/>
        <v>1</v>
      </c>
      <c r="K14" s="1">
        <f t="shared" si="6"/>
        <v>29.75</v>
      </c>
      <c r="L14" s="281"/>
      <c r="M14" s="281"/>
      <c r="N14" s="1">
        <f>IF(B14="",0,IF(AND(COUNTIF($B$8:B14,B14)=1,COUNTIF('Picking - Reinaldo'!$B$8:$B$174,B14)=0),1,0))</f>
        <v>0</v>
      </c>
      <c r="O14" s="196">
        <v>0.04528935185185185</v>
      </c>
    </row>
    <row r="15">
      <c r="A15" s="291">
        <v>46275.0</v>
      </c>
      <c r="B15" s="1">
        <f t="shared" si="1"/>
        <v>46275</v>
      </c>
      <c r="C15" s="281" t="s">
        <v>841</v>
      </c>
      <c r="D15" s="281" t="s">
        <v>3194</v>
      </c>
      <c r="E15" s="281">
        <v>2.0</v>
      </c>
      <c r="F15" s="281">
        <v>29.0</v>
      </c>
      <c r="G15" s="281">
        <f t="shared" si="2"/>
        <v>60</v>
      </c>
      <c r="H15" s="1">
        <f t="shared" si="3"/>
        <v>0.06896551724</v>
      </c>
      <c r="I15" s="1">
        <f t="shared" si="4"/>
        <v>0.95</v>
      </c>
      <c r="J15" s="1">
        <f t="shared" si="5"/>
        <v>1</v>
      </c>
      <c r="K15" s="1">
        <f t="shared" si="6"/>
        <v>27.55</v>
      </c>
      <c r="L15" s="281"/>
      <c r="M15" s="281"/>
      <c r="N15" s="1">
        <f>IF(B15="",0,IF(AND(COUNTIF($B$8:B15,B15)=1,COUNTIF('Picking - Reinaldo'!$B$8:$B$174,B15)=0),1,0))</f>
        <v>0</v>
      </c>
      <c r="O15" s="196">
        <v>0.041886574074074076</v>
      </c>
    </row>
    <row r="16">
      <c r="A16" s="291">
        <v>46290.0</v>
      </c>
      <c r="B16" s="1">
        <f t="shared" si="1"/>
        <v>46290</v>
      </c>
      <c r="C16" s="281" t="s">
        <v>841</v>
      </c>
      <c r="D16" s="281" t="s">
        <v>1789</v>
      </c>
      <c r="E16" s="281">
        <v>1.0</v>
      </c>
      <c r="F16" s="281">
        <v>1.0</v>
      </c>
      <c r="G16" s="281">
        <f t="shared" si="2"/>
        <v>0</v>
      </c>
      <c r="H16" s="1">
        <f t="shared" si="3"/>
        <v>1</v>
      </c>
      <c r="I16" s="1">
        <f t="shared" si="4"/>
        <v>1.1</v>
      </c>
      <c r="J16" s="1">
        <f t="shared" si="5"/>
        <v>1</v>
      </c>
      <c r="K16" s="1">
        <f t="shared" si="6"/>
        <v>1.1</v>
      </c>
      <c r="L16" s="281"/>
      <c r="M16" s="281"/>
      <c r="N16" s="1">
        <f>IF(B16="",0,IF(AND(COUNTIF($B$8:B16,B16)=1,COUNTIF('Picking - Reinaldo'!$B$8:$B$174,B16)=0),1,0))</f>
        <v>0</v>
      </c>
      <c r="O16" s="196">
        <v>1.388888888888889E-4</v>
      </c>
    </row>
    <row r="17">
      <c r="A17" s="291">
        <v>46290.0</v>
      </c>
      <c r="B17" s="1">
        <f t="shared" si="1"/>
        <v>46290</v>
      </c>
      <c r="C17" s="281" t="s">
        <v>841</v>
      </c>
      <c r="D17" s="281" t="s">
        <v>3198</v>
      </c>
      <c r="E17" s="281">
        <v>4.0</v>
      </c>
      <c r="F17" s="281">
        <v>32.0</v>
      </c>
      <c r="G17" s="281">
        <f t="shared" si="2"/>
        <v>55</v>
      </c>
      <c r="H17" s="1">
        <f t="shared" si="3"/>
        <v>0.125</v>
      </c>
      <c r="I17" s="1">
        <f t="shared" si="4"/>
        <v>1</v>
      </c>
      <c r="J17" s="1">
        <f t="shared" si="5"/>
        <v>1</v>
      </c>
      <c r="K17" s="1">
        <f t="shared" si="6"/>
        <v>32</v>
      </c>
      <c r="L17" s="281"/>
      <c r="M17" s="281"/>
      <c r="N17" s="1">
        <f>IF(B17="",0,IF(AND(COUNTIF($B$8:B17,B17)=1,COUNTIF('Picking - Reinaldo'!$B$8:$B$174,B17)=0),1,0))</f>
        <v>0</v>
      </c>
      <c r="O17" s="196">
        <v>0.03819444444444445</v>
      </c>
    </row>
    <row r="18">
      <c r="A18" s="291">
        <v>46294.0</v>
      </c>
      <c r="B18" s="1">
        <f t="shared" si="1"/>
        <v>46294</v>
      </c>
      <c r="C18" s="281" t="s">
        <v>841</v>
      </c>
      <c r="D18" s="281" t="s">
        <v>1192</v>
      </c>
      <c r="E18" s="281">
        <v>1.0</v>
      </c>
      <c r="F18" s="281">
        <v>12.0</v>
      </c>
      <c r="G18" s="281">
        <f t="shared" si="2"/>
        <v>2</v>
      </c>
      <c r="H18" s="1">
        <f t="shared" si="3"/>
        <v>0.08333333333</v>
      </c>
      <c r="I18" s="1">
        <f t="shared" si="4"/>
        <v>0.95</v>
      </c>
      <c r="J18" s="1">
        <f t="shared" si="5"/>
        <v>1</v>
      </c>
      <c r="K18" s="1">
        <f t="shared" si="6"/>
        <v>11.4</v>
      </c>
      <c r="L18" s="281"/>
      <c r="M18" s="281"/>
      <c r="N18" s="1">
        <f>IF(B18="",0,IF(AND(COUNTIF($B$8:B18,B18)=1,COUNTIF('Picking - Reinaldo'!$B$8:$B$174,B18)=0),1,0))</f>
        <v>0</v>
      </c>
      <c r="O18" s="196">
        <v>0.0016203703703703703</v>
      </c>
    </row>
    <row r="19">
      <c r="A19" s="291">
        <v>46294.0</v>
      </c>
      <c r="B19" s="1">
        <f t="shared" si="1"/>
        <v>46294</v>
      </c>
      <c r="C19" s="281" t="s">
        <v>841</v>
      </c>
      <c r="D19" s="281" t="s">
        <v>3199</v>
      </c>
      <c r="E19" s="281">
        <v>1.0</v>
      </c>
      <c r="F19" s="281">
        <v>35.0</v>
      </c>
      <c r="G19" s="281">
        <f t="shared" si="2"/>
        <v>0</v>
      </c>
      <c r="H19" s="1">
        <f t="shared" si="3"/>
        <v>0.02857142857</v>
      </c>
      <c r="I19" s="1">
        <f t="shared" si="4"/>
        <v>0.85</v>
      </c>
      <c r="J19" s="1">
        <f t="shared" si="5"/>
        <v>1</v>
      </c>
      <c r="K19" s="1">
        <f t="shared" si="6"/>
        <v>29.75</v>
      </c>
      <c r="L19" s="281"/>
      <c r="M19" s="281"/>
      <c r="N19" s="1">
        <f>IF(B19="",0,IF(AND(COUNTIF($B$8:B19,B19)=1,COUNTIF('Picking - Reinaldo'!$B$8:$B$174,B19)=0),1,0))</f>
        <v>0</v>
      </c>
      <c r="O19" s="196">
        <v>0.0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Reinaldo'!$B$8:$B$174,B20)=0),1,0))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Reinaldo'!$B$8:$B$174,B21)=0),1,0))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Reinaldo'!$B$8:$B$174,B22)=0),1,0))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Reinaldo'!$B$8:$B$174,B23)=0),1,0))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Reinaldo'!$B$8:$B$174,B24)=0),1,0))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Reinaldo'!$B$8:$B$174,B25)=0),1,0))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Reinaldo'!$B$8:$B$174,B26)=0),1,0))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Reinaldo'!$B$8:$B$174,B27)=0),1,0))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Reinaldo'!$B$8:$B$174,B28)=0),1,0))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Reinaldo'!$B$8:$B$174,B29)=0),1,0))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Reinaldo'!$B$8:$B$174,B30)=0),1,0))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Reinaldo'!$B$8:$B$174,B31)=0),1,0))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Reinaldo'!$B$8:$B$174,B32)=0),1,0))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Reinaldo'!$B$8:$B$174,B33)=0),1,0))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Reinaldo'!$B$8:$B$174,B34)=0),1,0))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Reinaldo'!$B$8:$B$174,B35)=0),1,0))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Reinaldo'!$B$8:$B$174,B36)=0),1,0))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Reinaldo'!$B$8:$B$174,B37)=0),1,0))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Reinaldo'!$B$8:$B$174,B38)=0),1,0))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Reinaldo'!$B$8:$B$174,B39)=0),1,0))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Reinaldo'!$B$8:$B$174,B40)=0),1,0))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Reinaldo'!$B$8:$B$174,B41)=0),1,0))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Reinaldo'!$B$8:$B$174,B42)=0),1,0))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Reinaldo'!$B$8:$B$174,B43)=0),1,0))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Reinaldo'!$B$8:$B$174,B44)=0),1,0))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Reinaldo'!$B$8:$B$174,B45)=0),1,0))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Reinaldo'!$B$8:$B$174,B46)=0),1,0))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Reinaldo'!$B$8:$B$174,B47)=0),1,0))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Reinaldo'!$B$8:$B$174,B48)=0),1,0))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Reinaldo'!$B$8:$B$174,B49)=0),1,0))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Reinaldo'!$B$8:$B$174,B50)=0),1,0))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Reinaldo'!$B$8:$B$174,B51)=0),1,0))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Reinaldo'!$B$8:$B$174,B52)=0),1,0))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Reinaldo'!$B$8:$B$174,B53)=0),1,0))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Reinaldo'!$B$8:$B$174,B54)=0),1,0))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Reinaldo'!$B$8:$B$174,B55)=0),1,0))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Reinaldo'!$B$8:$B$174,B56)=0),1,0))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Reinaldo'!$B$8:$B$174,B57)=0),1,0))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Reinaldo'!$B$8:$B$174,B58)=0),1,0))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Reinaldo'!$B$8:$B$174,B59)=0),1,0))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Reinaldo'!$B$8:$B$174,B60)=0),1,0))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Reinaldo'!$B$8:$B$174,B61)=0),1,0))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Reinaldo'!$B$8:$B$174,B62)=0),1,0))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Reinaldo'!$B$8:$B$174,B63)=0),1,0))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Reinaldo'!$B$8:$B$174,B64)=0),1,0))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Reinaldo'!$B$8:$B$174,B65)=0),1,0))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Reinaldo'!$B$8:$B$174,B66)=0),1,0))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Reinaldo'!$B$8:$B$174,B67)=0),1,0))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Reinaldo'!$B$8:$B$174,B68)=0),1,0))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Reinaldo'!$B$8:$B$174,B69)=0),1,0))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Reinaldo'!$B$8:$B$174,B70)=0),1,0))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Reinaldo'!$B$8:$B$174,B71)=0),1,0))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Reinaldo'!$B$8:$B$174,B72)=0),1,0))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Reinaldo'!$B$8:$B$174,B73)=0),1,0))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Reinaldo'!$B$8:$B$174,B74)=0),1,0))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Reinaldo'!$B$8:$B$174,B75)=0),1,0))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Reinaldo'!$B$8:$B$174,B76)=0),1,0))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Reinaldo'!$B$8:$B$174,B77)=0),1,0))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Reinaldo'!$B$8:$B$174,B78)=0),1,0))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Reinaldo'!$B$8:$B$174,B79)=0),1,0))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Reinaldo'!$B$8:$B$174,B80)=0),1,0))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Reinaldo'!$B$8:$B$174,B81)=0),1,0))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Reinaldo'!$B$8:$B$174,B82)=0),1,0))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Reinaldo'!$B$8:$B$174,B83)=0),1,0))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Reinaldo'!$B$8:$B$174,B84)=0),1,0))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Reinaldo'!$B$8:$B$174,B85)=0),1,0))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Reinaldo'!$B$8:$B$174,B86)=0),1,0))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Reinaldo'!$B$8:$B$174,B87)=0),1,0))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Reinaldo'!$B$8:$B$174,B88)=0),1,0))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Reinaldo'!$B$8:$B$174,B89)=0),1,0))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Reinaldo'!$B$8:$B$174,B90)=0),1,0))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Reinaldo'!$B$8:$B$174,B91)=0),1,0))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Reinaldo'!$B$8:$B$174,B92)=0),1,0))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Reinaldo'!$B$8:$B$174,B93)=0),1,0))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Reinaldo'!$B$8:$B$174,B94)=0),1,0))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Reinaldo'!$B$8:$B$174,B95)=0),1,0))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Reinaldo'!$B$8:$B$174,B96)=0),1,0))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Reinaldo'!$B$8:$B$174,B97)=0),1,0))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Reinaldo'!$B$8:$B$174,B98)=0),1,0))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Reinaldo'!$B$8:$B$174,B99)=0),1,0))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Reinaldo'!$B$8:$B$174,B100)=0),1,0))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Reinaldo'!$B$8:$B$174,B101)=0),1,0))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Reinaldo'!$B$8:$B$174,B102)=0),1,0))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Reinaldo'!$B$8:$B$174,B103)=0),1,0))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Reinaldo'!$B$8:$B$174,B104)=0),1,0))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Reinaldo'!$B$8:$B$174,B105)=0),1,0))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Reinaldo'!$B$8:$B$174,B106)=0),1,0))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Reinaldo'!$B$8:$B$174,B107)=0),1,0))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Reinaldo'!$B$8:$B$174,B108)=0),1,0))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Reinaldo'!$B$8:$B$174,B109)=0),1,0))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Reinaldo'!$B$8:$B$174,B110)=0),1,0))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Reinaldo'!$B$8:$B$174,B111)=0),1,0))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Reinaldo'!$B$8:$B$174,B112)=0),1,0))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Reinaldo'!$B$8:$B$174,B113)=0),1,0))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Reinaldo'!$B$8:$B$174,B114)=0),1,0))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Reinaldo'!$B$8:$B$174,B115)=0),1,0))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Reinaldo'!$B$8:$B$174,B116)=0),1,0))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Reinaldo'!$B$8:$B$174,B117)=0),1,0))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Reinaldo'!$B$8:$B$174,B118)=0),1,0))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Reinaldo'!$B$8:$B$174,B119)=0),1,0))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Reinaldo'!$B$8:$B$174,B120)=0),1,0))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Reinaldo'!$B$8:$B$174,B121)=0),1,0))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Reinaldo'!$B$8:$B$174,B122)=0),1,0))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Reinaldo'!$B$8:$B$174,B123)=0),1,0))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Reinaldo'!$B$8:$B$174,B124)=0),1,0))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Reinaldo'!$B$8:$B$174,B125)=0),1,0))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Reinaldo'!$B$8:$B$174,B126)=0),1,0))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Reinaldo'!$B$8:$B$174,B127)=0),1,0))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Reinaldo'!$B$8:$B$174,B128)=0),1,0))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Reinaldo'!$B$8:$B$174,B129)=0),1,0))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Reinaldo'!$B$8:$B$174,B130)=0),1,0))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Reinaldo'!$B$8:$B$174,B131)=0),1,0))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Reinaldo'!$B$8:$B$174,B132)=0),1,0))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Reinaldo'!$B$8:$B$174,B133)=0),1,0))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Reinaldo'!$B$8:$B$174,B134)=0),1,0))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Reinaldo'!$B$8:$B$174,B135)=0),1,0))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Reinaldo'!$B$8:$B$174,B136)=0),1,0))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Reinaldo'!$B$8:$B$174,B137)=0),1,0))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Reinaldo'!$B$8:$B$174,B138)=0),1,0))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Reinaldo'!$B$8:$B$174,B139)=0),1,0))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Reinaldo'!$B$8:$B$174,B140)=0),1,0))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Reinaldo'!$B$8:$B$174,B141)=0),1,0))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Reinaldo'!$B$8:$B$174,B142)=0),1,0))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Reinaldo'!$B$8:$B$174,B143)=0),1,0))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Reinaldo'!$B$8:$B$174,B144)=0),1,0))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Reinaldo'!$B$8:$B$174,B145)=0),1,0))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Reinaldo'!$B$8:$B$174,B146)=0),1,0))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Reinaldo'!$B$8:$B$174,B147)=0),1,0))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Reinaldo'!$B$8:$B$174,B148)=0),1,0))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Reinaldo'!$B$8:$B$174,B149)=0),1,0))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Reinaldo'!$B$8:$B$174,B150)=0),1,0))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Reinaldo'!$B$8:$B$174,B151)=0),1,0))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Reinaldo'!$B$8:$B$174,B152)=0),1,0))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Reinaldo'!$B$8:$B$174,B153)=0),1,0))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Reinaldo'!$B$8:$B$174,B154)=0),1,0))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Reinaldo'!$B$8:$B$174,B155)=0),1,0))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Reinaldo'!$B$8:$B$174,B156)=0),1,0))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Reinaldo'!$B$8:$B$174,B157)=0),1,0))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Reinaldo'!$B$8:$B$174,B158)=0),1,0))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Reinaldo'!$B$8:$B$174,B159)=0),1,0))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Reinaldo'!$B$8:$B$174,B160)=0),1,0))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Reinaldo'!$B$8:$B$174,B161)=0),1,0))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Reinaldo'!$B$8:$B$174,B162)=0),1,0))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Reinaldo'!$B$8:$B$174,B163)=0),1,0))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Reinaldo'!$B$8:$B$174,B164)=0),1,0))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Reinaldo'!$B$8:$B$174,B165)=0),1,0))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Reinaldo'!$B$8:$B$174,B166)=0),1,0))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Reinaldo'!$B$8:$B$174,B167)=0),1,0))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Reinaldo'!$B$8:$B$174,B168)=0),1,0))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Reinaldo'!$B$8:$B$174,B169)=0),1,0))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Reinaldo'!$B$8:$B$174,B170)=0),1,0))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Reinaldo'!$B$8:$B$174,B171)=0),1,0))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Reinaldo'!$B$8:$B$174,B172)=0),1,0))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Reinaldo'!$B$8:$B$174,B173)=0),1,0))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Reinaldo'!$B$8:$B$174,B174)=0),1,0))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Reinaldo'!$B$8:$B$174,B175)=0),1,0))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Reinaldo'!$B$8:$B$174,B176)=0),1,0))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Reinaldo'!$B$8:$B$174,B177)=0),1,0))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7.0"/>
    <col customWidth="1" min="19" max="19" width="23.71"/>
    <col customWidth="1" min="20" max="20" width="5.0"/>
    <col customWidth="1" min="21" max="21" width="31.43"/>
    <col customWidth="1" min="22" max="26" width="8.43"/>
  </cols>
  <sheetData>
    <row r="1">
      <c r="A1" s="1" t="s">
        <v>603</v>
      </c>
      <c r="B1" s="1" t="s">
        <v>685</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SUMIFS(Q8:Q170,K8:K170,FALSE())</f>
        <v>9674.071</v>
      </c>
      <c r="B5" s="1">
        <f>SUMIFS(N8:N170,K8:K170,FALSE())</f>
        <v>5748</v>
      </c>
      <c r="C5" s="1">
        <f>IF(B5=0,0,60*A5/B5)</f>
        <v>100.981952</v>
      </c>
      <c r="D5" s="1">
        <f>SUM(C8:C170)</f>
        <v>8032</v>
      </c>
      <c r="E5" s="1">
        <f>SUM(R8:R170)</f>
        <v>48</v>
      </c>
      <c r="F5" s="1">
        <f>SUM(T8:T170)</f>
        <v>23</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0" si="1">IF(A8="","",INT(A8))</f>
        <v>46266</v>
      </c>
      <c r="C8" s="281">
        <v>60.0</v>
      </c>
      <c r="D8" s="281">
        <v>40.0</v>
      </c>
      <c r="E8" s="1">
        <f t="shared" ref="E8:E170" si="2">IF(OR(C8="",N(D8)=0),"",C8/D8)</f>
        <v>1.5</v>
      </c>
      <c r="F8" s="281" t="s">
        <v>811</v>
      </c>
      <c r="G8" s="282">
        <v>0.31805555555555554</v>
      </c>
      <c r="H8" s="282">
        <v>0.36180555555555555</v>
      </c>
      <c r="I8" s="281"/>
      <c r="J8" s="292">
        <f t="shared" ref="J8:J170" si="3">IF(OR(NOT(ISNUMBER(G8)),NOT(ISNUMBER(H8))),"",ROUND((H8-G8)*1440,0)-N(I8))</f>
        <v>63</v>
      </c>
      <c r="K8" s="1" t="b">
        <f t="shared" ref="K8:K170" si="4">IF(C8="","",OR(C8&lt;30,N(D8)&lt;10))</f>
        <v>0</v>
      </c>
      <c r="L8" s="1">
        <f t="shared" ref="L8:L170" si="5">IF(C8="","",IF(K8,1,IF(E8&lt;=1.94,1.65,IF(E8&lt;=2.44,1.25,IF(E8&lt;=2.8,1.16,IF(E8&lt;=3.09,1.05,IF(E8&lt;=3.5,0.95,IF(E8&lt;=3.95,0.82,IF(E8&lt;=5.05,0.65,IF(E8&lt;=8,0.6,IF(E8&lt;=15,0.45,0.3)))))))))))</f>
        <v>1.65</v>
      </c>
      <c r="M8" s="1">
        <f t="shared" ref="M8:M170" si="6">IF(OR(F8="Reach",F8="OP",F8="Swing"),$R$1,1)</f>
        <v>1</v>
      </c>
      <c r="N8" s="292">
        <f t="shared" ref="N8:N170" si="7">IF(OR(A8="",N(J8)&lt;=0),0,IF(K8,MAX(J8,15),J8))</f>
        <v>63</v>
      </c>
      <c r="O8" s="1">
        <f t="shared" ref="O8:O170" si="8">IF(C8="",0,C8*L8*$M$1*M8)</f>
        <v>108.9</v>
      </c>
      <c r="P8" s="292">
        <f t="shared" ref="P8:P170" si="9">$P$1/60*N8</f>
        <v>315</v>
      </c>
      <c r="Q8" s="1">
        <f t="shared" ref="Q8:Q170" si="10">MIN(O8,P8)</f>
        <v>108.9</v>
      </c>
      <c r="R8" s="281"/>
      <c r="S8" s="281"/>
      <c r="T8" s="1">
        <f t="shared" ref="T8:T170" si="11">IF(B8="",0,IF(COUNTIF($B$8:B8,B8)=1,1,0))</f>
        <v>1</v>
      </c>
    </row>
    <row r="9">
      <c r="A9" s="280">
        <v>46266.0</v>
      </c>
      <c r="B9" s="1">
        <f t="shared" si="1"/>
        <v>46266</v>
      </c>
      <c r="C9" s="281">
        <v>107.0</v>
      </c>
      <c r="D9" s="281">
        <v>40.0</v>
      </c>
      <c r="E9" s="1">
        <f t="shared" si="2"/>
        <v>2.675</v>
      </c>
      <c r="F9" s="281" t="s">
        <v>811</v>
      </c>
      <c r="G9" s="282">
        <v>0.5138888888888888</v>
      </c>
      <c r="H9" s="282">
        <v>0.5611111111111111</v>
      </c>
      <c r="I9" s="281"/>
      <c r="J9" s="292">
        <f t="shared" si="3"/>
        <v>68</v>
      </c>
      <c r="K9" s="1" t="b">
        <f t="shared" si="4"/>
        <v>0</v>
      </c>
      <c r="L9" s="1">
        <f t="shared" si="5"/>
        <v>1.16</v>
      </c>
      <c r="M9" s="1">
        <f t="shared" si="6"/>
        <v>1</v>
      </c>
      <c r="N9" s="292">
        <f t="shared" si="7"/>
        <v>68</v>
      </c>
      <c r="O9" s="1">
        <f t="shared" si="8"/>
        <v>136.532</v>
      </c>
      <c r="P9" s="292">
        <f t="shared" si="9"/>
        <v>340</v>
      </c>
      <c r="Q9" s="1">
        <f t="shared" si="10"/>
        <v>136.532</v>
      </c>
      <c r="R9" s="281"/>
      <c r="S9" s="281"/>
      <c r="T9" s="1">
        <f t="shared" si="11"/>
        <v>0</v>
      </c>
    </row>
    <row r="10">
      <c r="A10" s="280">
        <v>46266.0</v>
      </c>
      <c r="B10" s="1">
        <f t="shared" si="1"/>
        <v>46266</v>
      </c>
      <c r="C10" s="281">
        <v>24.0</v>
      </c>
      <c r="D10" s="281">
        <v>16.0</v>
      </c>
      <c r="E10" s="1">
        <f t="shared" si="2"/>
        <v>1.5</v>
      </c>
      <c r="F10" s="281" t="s">
        <v>811</v>
      </c>
      <c r="G10" s="282">
        <v>0.5881944444444445</v>
      </c>
      <c r="H10" s="282">
        <v>0.6111111111111112</v>
      </c>
      <c r="I10" s="281"/>
      <c r="J10" s="292">
        <f t="shared" si="3"/>
        <v>33</v>
      </c>
      <c r="K10" s="1" t="b">
        <f t="shared" si="4"/>
        <v>1</v>
      </c>
      <c r="L10" s="1">
        <f t="shared" si="5"/>
        <v>1</v>
      </c>
      <c r="M10" s="1">
        <f t="shared" si="6"/>
        <v>1</v>
      </c>
      <c r="N10" s="292">
        <f t="shared" si="7"/>
        <v>33</v>
      </c>
      <c r="O10" s="1">
        <f t="shared" si="8"/>
        <v>26.4</v>
      </c>
      <c r="P10" s="292">
        <f t="shared" si="9"/>
        <v>165</v>
      </c>
      <c r="Q10" s="1">
        <f t="shared" si="10"/>
        <v>26.4</v>
      </c>
      <c r="R10" s="281"/>
      <c r="S10" s="281"/>
      <c r="T10" s="1">
        <f t="shared" si="11"/>
        <v>0</v>
      </c>
    </row>
    <row r="11">
      <c r="A11" s="280">
        <v>46267.0</v>
      </c>
      <c r="B11" s="1">
        <f t="shared" si="1"/>
        <v>46267</v>
      </c>
      <c r="C11" s="281">
        <f>102+110+91</f>
        <v>303</v>
      </c>
      <c r="D11" s="281">
        <v>119.0</v>
      </c>
      <c r="E11" s="1">
        <f t="shared" si="2"/>
        <v>2.546218487</v>
      </c>
      <c r="F11" s="281" t="s">
        <v>811</v>
      </c>
      <c r="G11" s="282">
        <v>0.30833333333333335</v>
      </c>
      <c r="H11" s="282">
        <v>0.4395833333333333</v>
      </c>
      <c r="I11" s="281"/>
      <c r="J11" s="292">
        <f t="shared" si="3"/>
        <v>189</v>
      </c>
      <c r="K11" s="1" t="b">
        <f t="shared" si="4"/>
        <v>0</v>
      </c>
      <c r="L11" s="1">
        <f t="shared" si="5"/>
        <v>1.16</v>
      </c>
      <c r="M11" s="1">
        <f t="shared" si="6"/>
        <v>1</v>
      </c>
      <c r="N11" s="292">
        <f t="shared" si="7"/>
        <v>189</v>
      </c>
      <c r="O11" s="1">
        <f t="shared" si="8"/>
        <v>386.628</v>
      </c>
      <c r="P11" s="292">
        <f t="shared" si="9"/>
        <v>945</v>
      </c>
      <c r="Q11" s="1">
        <f t="shared" si="10"/>
        <v>386.628</v>
      </c>
      <c r="R11" s="281">
        <v>1.0</v>
      </c>
      <c r="S11" s="281" t="s">
        <v>3214</v>
      </c>
      <c r="T11" s="1">
        <f t="shared" si="11"/>
        <v>1</v>
      </c>
    </row>
    <row r="12">
      <c r="A12" s="280">
        <v>46267.0</v>
      </c>
      <c r="B12" s="1">
        <f t="shared" si="1"/>
        <v>46267</v>
      </c>
      <c r="C12" s="281">
        <v>51.0</v>
      </c>
      <c r="D12" s="281">
        <v>40.0</v>
      </c>
      <c r="E12" s="1">
        <f t="shared" si="2"/>
        <v>1.275</v>
      </c>
      <c r="F12" s="281" t="s">
        <v>811</v>
      </c>
      <c r="G12" s="282">
        <v>0.5152777777777777</v>
      </c>
      <c r="H12" s="282">
        <v>0.5493055555555556</v>
      </c>
      <c r="I12" s="281"/>
      <c r="J12" s="292">
        <f t="shared" si="3"/>
        <v>49</v>
      </c>
      <c r="K12" s="1" t="b">
        <f t="shared" si="4"/>
        <v>0</v>
      </c>
      <c r="L12" s="1">
        <f t="shared" si="5"/>
        <v>1.65</v>
      </c>
      <c r="M12" s="1">
        <f t="shared" si="6"/>
        <v>1</v>
      </c>
      <c r="N12" s="292">
        <f t="shared" si="7"/>
        <v>49</v>
      </c>
      <c r="O12" s="1">
        <f t="shared" si="8"/>
        <v>92.565</v>
      </c>
      <c r="P12" s="292">
        <f t="shared" si="9"/>
        <v>245</v>
      </c>
      <c r="Q12" s="1">
        <f t="shared" si="10"/>
        <v>92.565</v>
      </c>
      <c r="R12" s="281"/>
      <c r="S12" s="281"/>
      <c r="T12" s="1">
        <f t="shared" si="11"/>
        <v>0</v>
      </c>
    </row>
    <row r="13">
      <c r="A13" s="280">
        <v>46267.0</v>
      </c>
      <c r="B13" s="1">
        <f t="shared" si="1"/>
        <v>46267</v>
      </c>
      <c r="C13" s="281">
        <v>89.0</v>
      </c>
      <c r="D13" s="281">
        <v>40.0</v>
      </c>
      <c r="E13" s="1">
        <f t="shared" si="2"/>
        <v>2.225</v>
      </c>
      <c r="F13" s="281" t="s">
        <v>811</v>
      </c>
      <c r="G13" s="282">
        <v>0.5868055555555556</v>
      </c>
      <c r="H13" s="282">
        <v>0.6305555555555555</v>
      </c>
      <c r="I13" s="281"/>
      <c r="J13" s="292">
        <f t="shared" si="3"/>
        <v>63</v>
      </c>
      <c r="K13" s="1" t="b">
        <f t="shared" si="4"/>
        <v>0</v>
      </c>
      <c r="L13" s="1">
        <f t="shared" si="5"/>
        <v>1.25</v>
      </c>
      <c r="M13" s="1">
        <f t="shared" si="6"/>
        <v>1</v>
      </c>
      <c r="N13" s="292">
        <f t="shared" si="7"/>
        <v>63</v>
      </c>
      <c r="O13" s="1">
        <f t="shared" si="8"/>
        <v>122.375</v>
      </c>
      <c r="P13" s="292">
        <f t="shared" si="9"/>
        <v>315</v>
      </c>
      <c r="Q13" s="1">
        <f t="shared" si="10"/>
        <v>122.375</v>
      </c>
      <c r="R13" s="281"/>
      <c r="S13" s="281"/>
      <c r="T13" s="1">
        <f t="shared" si="11"/>
        <v>0</v>
      </c>
    </row>
    <row r="14">
      <c r="A14" s="280">
        <v>46268.0</v>
      </c>
      <c r="B14" s="1">
        <f t="shared" si="1"/>
        <v>46268</v>
      </c>
      <c r="C14" s="281">
        <f>118+137+123</f>
        <v>378</v>
      </c>
      <c r="D14" s="281">
        <v>120.0</v>
      </c>
      <c r="E14" s="1">
        <f t="shared" si="2"/>
        <v>3.15</v>
      </c>
      <c r="F14" s="281" t="s">
        <v>811</v>
      </c>
      <c r="G14" s="282">
        <v>0.3090277777777778</v>
      </c>
      <c r="H14" s="282">
        <v>0.44513888888888886</v>
      </c>
      <c r="I14" s="281"/>
      <c r="J14" s="292">
        <f t="shared" si="3"/>
        <v>196</v>
      </c>
      <c r="K14" s="1" t="b">
        <f t="shared" si="4"/>
        <v>0</v>
      </c>
      <c r="L14" s="1">
        <f t="shared" si="5"/>
        <v>0.95</v>
      </c>
      <c r="M14" s="1">
        <f t="shared" si="6"/>
        <v>1</v>
      </c>
      <c r="N14" s="292">
        <f t="shared" si="7"/>
        <v>196</v>
      </c>
      <c r="O14" s="1">
        <f t="shared" si="8"/>
        <v>395.01</v>
      </c>
      <c r="P14" s="292">
        <f t="shared" si="9"/>
        <v>980</v>
      </c>
      <c r="Q14" s="1">
        <f t="shared" si="10"/>
        <v>395.01</v>
      </c>
      <c r="R14" s="281"/>
      <c r="S14" s="281"/>
      <c r="T14" s="1">
        <f t="shared" si="11"/>
        <v>1</v>
      </c>
    </row>
    <row r="15">
      <c r="A15" s="280">
        <v>46268.0</v>
      </c>
      <c r="B15" s="1">
        <f t="shared" si="1"/>
        <v>46268</v>
      </c>
      <c r="C15" s="281">
        <v>27.0</v>
      </c>
      <c r="D15" s="281">
        <v>22.0</v>
      </c>
      <c r="E15" s="1">
        <f t="shared" si="2"/>
        <v>1.227272727</v>
      </c>
      <c r="F15" s="281" t="s">
        <v>811</v>
      </c>
      <c r="G15" s="282">
        <v>0.50625</v>
      </c>
      <c r="H15" s="282">
        <v>0.5340277777777778</v>
      </c>
      <c r="I15" s="281"/>
      <c r="J15" s="292">
        <f t="shared" si="3"/>
        <v>40</v>
      </c>
      <c r="K15" s="1" t="b">
        <f t="shared" si="4"/>
        <v>1</v>
      </c>
      <c r="L15" s="1">
        <f t="shared" si="5"/>
        <v>1</v>
      </c>
      <c r="M15" s="1">
        <f t="shared" si="6"/>
        <v>1</v>
      </c>
      <c r="N15" s="292">
        <f t="shared" si="7"/>
        <v>40</v>
      </c>
      <c r="O15" s="1">
        <f t="shared" si="8"/>
        <v>29.7</v>
      </c>
      <c r="P15" s="292">
        <f t="shared" si="9"/>
        <v>200</v>
      </c>
      <c r="Q15" s="1">
        <f t="shared" si="10"/>
        <v>29.7</v>
      </c>
      <c r="R15" s="281"/>
      <c r="S15" s="281"/>
      <c r="T15" s="1">
        <f t="shared" si="11"/>
        <v>0</v>
      </c>
    </row>
    <row r="16">
      <c r="A16" s="280">
        <v>46269.0</v>
      </c>
      <c r="B16" s="1">
        <f t="shared" si="1"/>
        <v>46269</v>
      </c>
      <c r="C16" s="281">
        <f>112+4</f>
        <v>116</v>
      </c>
      <c r="D16" s="281">
        <v>44.0</v>
      </c>
      <c r="E16" s="1">
        <f t="shared" si="2"/>
        <v>2.636363636</v>
      </c>
      <c r="F16" s="281" t="s">
        <v>811</v>
      </c>
      <c r="G16" s="282">
        <v>0.3770833333333333</v>
      </c>
      <c r="H16" s="282">
        <v>0.4201388888888889</v>
      </c>
      <c r="I16" s="281"/>
      <c r="J16" s="292">
        <f t="shared" si="3"/>
        <v>62</v>
      </c>
      <c r="K16" s="1" t="b">
        <f t="shared" si="4"/>
        <v>0</v>
      </c>
      <c r="L16" s="1">
        <f t="shared" si="5"/>
        <v>1.16</v>
      </c>
      <c r="M16" s="1">
        <f t="shared" si="6"/>
        <v>1</v>
      </c>
      <c r="N16" s="292">
        <f t="shared" si="7"/>
        <v>62</v>
      </c>
      <c r="O16" s="1">
        <f t="shared" si="8"/>
        <v>148.016</v>
      </c>
      <c r="P16" s="292">
        <f t="shared" si="9"/>
        <v>310</v>
      </c>
      <c r="Q16" s="1">
        <f t="shared" si="10"/>
        <v>148.016</v>
      </c>
      <c r="R16" s="281"/>
      <c r="S16" s="281"/>
      <c r="T16" s="1">
        <f t="shared" si="11"/>
        <v>1</v>
      </c>
    </row>
    <row r="17">
      <c r="A17" s="291">
        <v>46269.0</v>
      </c>
      <c r="B17" s="1">
        <f t="shared" si="1"/>
        <v>46269</v>
      </c>
      <c r="C17" s="281">
        <v>195.0</v>
      </c>
      <c r="D17" s="281">
        <v>56.0</v>
      </c>
      <c r="E17" s="1">
        <f t="shared" si="2"/>
        <v>3.482142857</v>
      </c>
      <c r="F17" s="281" t="s">
        <v>811</v>
      </c>
      <c r="G17" s="299">
        <v>0.3149537037037037</v>
      </c>
      <c r="H17" s="299">
        <v>0.3765277777777778</v>
      </c>
      <c r="I17" s="281"/>
      <c r="J17" s="300">
        <f t="shared" si="3"/>
        <v>89</v>
      </c>
      <c r="K17" s="1" t="b">
        <f t="shared" si="4"/>
        <v>0</v>
      </c>
      <c r="L17" s="1">
        <f t="shared" si="5"/>
        <v>0.95</v>
      </c>
      <c r="M17" s="1">
        <f t="shared" si="6"/>
        <v>1</v>
      </c>
      <c r="N17" s="300">
        <f t="shared" si="7"/>
        <v>89</v>
      </c>
      <c r="O17" s="1">
        <f t="shared" si="8"/>
        <v>203.775</v>
      </c>
      <c r="P17" s="300">
        <f t="shared" si="9"/>
        <v>445</v>
      </c>
      <c r="Q17" s="1">
        <f t="shared" si="10"/>
        <v>203.775</v>
      </c>
      <c r="R17" s="281"/>
      <c r="S17" s="281"/>
      <c r="T17" s="1">
        <f t="shared" si="11"/>
        <v>0</v>
      </c>
      <c r="V17" s="1" t="s">
        <v>1218</v>
      </c>
      <c r="W17" s="1" t="s">
        <v>3215</v>
      </c>
    </row>
    <row r="18">
      <c r="A18" s="291">
        <v>46269.0</v>
      </c>
      <c r="B18" s="1">
        <f t="shared" si="1"/>
        <v>46269</v>
      </c>
      <c r="C18" s="281">
        <v>185.0</v>
      </c>
      <c r="D18" s="281">
        <v>84.0</v>
      </c>
      <c r="E18" s="1">
        <f t="shared" si="2"/>
        <v>2.202380952</v>
      </c>
      <c r="F18" s="281" t="s">
        <v>811</v>
      </c>
      <c r="G18" s="299">
        <v>0.37177083333333333</v>
      </c>
      <c r="H18" s="299">
        <v>0.45329861111111114</v>
      </c>
      <c r="I18" s="281"/>
      <c r="J18" s="300">
        <f t="shared" si="3"/>
        <v>117</v>
      </c>
      <c r="K18" s="1" t="b">
        <f t="shared" si="4"/>
        <v>0</v>
      </c>
      <c r="L18" s="1">
        <f t="shared" si="5"/>
        <v>1.25</v>
      </c>
      <c r="M18" s="1">
        <f t="shared" si="6"/>
        <v>1</v>
      </c>
      <c r="N18" s="300">
        <f t="shared" si="7"/>
        <v>117</v>
      </c>
      <c r="O18" s="1">
        <f t="shared" si="8"/>
        <v>254.375</v>
      </c>
      <c r="P18" s="300">
        <f t="shared" si="9"/>
        <v>585</v>
      </c>
      <c r="Q18" s="1">
        <f t="shared" si="10"/>
        <v>254.375</v>
      </c>
      <c r="R18" s="281"/>
      <c r="S18" s="281"/>
      <c r="T18" s="1">
        <f t="shared" si="11"/>
        <v>0</v>
      </c>
      <c r="V18" s="1" t="s">
        <v>1077</v>
      </c>
      <c r="W18" s="1" t="s">
        <v>3216</v>
      </c>
    </row>
    <row r="19">
      <c r="A19" s="291">
        <v>46269.0</v>
      </c>
      <c r="B19" s="1">
        <f t="shared" si="1"/>
        <v>46269</v>
      </c>
      <c r="C19" s="281">
        <v>65.0</v>
      </c>
      <c r="D19" s="281">
        <v>35.0</v>
      </c>
      <c r="E19" s="1">
        <f t="shared" si="2"/>
        <v>1.857142857</v>
      </c>
      <c r="F19" s="281" t="s">
        <v>811</v>
      </c>
      <c r="G19" s="299">
        <v>0.510150462962963</v>
      </c>
      <c r="H19" s="299">
        <v>0.5431712962962963</v>
      </c>
      <c r="I19" s="281"/>
      <c r="J19" s="300">
        <f t="shared" si="3"/>
        <v>48</v>
      </c>
      <c r="K19" s="1" t="b">
        <f t="shared" si="4"/>
        <v>0</v>
      </c>
      <c r="L19" s="1">
        <f t="shared" si="5"/>
        <v>1.65</v>
      </c>
      <c r="M19" s="1">
        <f t="shared" si="6"/>
        <v>1</v>
      </c>
      <c r="N19" s="300">
        <f t="shared" si="7"/>
        <v>48</v>
      </c>
      <c r="O19" s="1">
        <f t="shared" si="8"/>
        <v>117.975</v>
      </c>
      <c r="P19" s="300">
        <f t="shared" si="9"/>
        <v>240</v>
      </c>
      <c r="Q19" s="1">
        <f t="shared" si="10"/>
        <v>117.975</v>
      </c>
      <c r="R19" s="281"/>
      <c r="S19" s="281"/>
      <c r="T19" s="1">
        <f t="shared" si="11"/>
        <v>0</v>
      </c>
      <c r="V19" s="1" t="s">
        <v>1908</v>
      </c>
      <c r="W19" s="1" t="s">
        <v>3217</v>
      </c>
    </row>
    <row r="20">
      <c r="A20" s="291">
        <v>46269.0</v>
      </c>
      <c r="B20" s="1">
        <f t="shared" si="1"/>
        <v>46269</v>
      </c>
      <c r="C20" s="281">
        <v>37.0</v>
      </c>
      <c r="D20" s="281">
        <v>31.0</v>
      </c>
      <c r="E20" s="1">
        <f t="shared" si="2"/>
        <v>1.193548387</v>
      </c>
      <c r="F20" s="281" t="s">
        <v>811</v>
      </c>
      <c r="G20" s="299">
        <v>0.5881018518518518</v>
      </c>
      <c r="H20" s="299">
        <v>0.614363425925926</v>
      </c>
      <c r="I20" s="281"/>
      <c r="J20" s="300">
        <f t="shared" si="3"/>
        <v>38</v>
      </c>
      <c r="K20" s="1" t="b">
        <f t="shared" si="4"/>
        <v>0</v>
      </c>
      <c r="L20" s="1">
        <f t="shared" si="5"/>
        <v>1.65</v>
      </c>
      <c r="M20" s="1">
        <f t="shared" si="6"/>
        <v>1</v>
      </c>
      <c r="N20" s="300">
        <f t="shared" si="7"/>
        <v>38</v>
      </c>
      <c r="O20" s="1">
        <f t="shared" si="8"/>
        <v>67.155</v>
      </c>
      <c r="P20" s="300">
        <f t="shared" si="9"/>
        <v>190</v>
      </c>
      <c r="Q20" s="1">
        <f t="shared" si="10"/>
        <v>67.155</v>
      </c>
      <c r="R20" s="281"/>
      <c r="S20" s="281"/>
      <c r="T20" s="1">
        <f t="shared" si="11"/>
        <v>0</v>
      </c>
      <c r="V20" s="1" t="s">
        <v>1220</v>
      </c>
      <c r="W20" s="1" t="s">
        <v>3218</v>
      </c>
    </row>
    <row r="21" ht="15.75" customHeight="1">
      <c r="A21" s="291">
        <v>46271.0</v>
      </c>
      <c r="B21" s="1">
        <f t="shared" si="1"/>
        <v>46271</v>
      </c>
      <c r="C21" s="281">
        <v>282.0</v>
      </c>
      <c r="D21" s="281">
        <v>90.0</v>
      </c>
      <c r="E21" s="1">
        <f t="shared" si="2"/>
        <v>3.133333333</v>
      </c>
      <c r="F21" s="281" t="s">
        <v>811</v>
      </c>
      <c r="G21" s="299">
        <v>0.30961805555555555</v>
      </c>
      <c r="H21" s="299">
        <v>0.6038773148148148</v>
      </c>
      <c r="I21" s="281">
        <v>300.0</v>
      </c>
      <c r="J21" s="300">
        <f t="shared" si="3"/>
        <v>124</v>
      </c>
      <c r="K21" s="1" t="b">
        <f t="shared" si="4"/>
        <v>0</v>
      </c>
      <c r="L21" s="1">
        <f t="shared" si="5"/>
        <v>0.95</v>
      </c>
      <c r="M21" s="1">
        <f t="shared" si="6"/>
        <v>1</v>
      </c>
      <c r="N21" s="300">
        <f t="shared" si="7"/>
        <v>124</v>
      </c>
      <c r="O21" s="1">
        <f t="shared" si="8"/>
        <v>294.69</v>
      </c>
      <c r="P21" s="300">
        <f t="shared" si="9"/>
        <v>620</v>
      </c>
      <c r="Q21" s="1">
        <f t="shared" si="10"/>
        <v>294.69</v>
      </c>
      <c r="R21" s="281">
        <v>5.0</v>
      </c>
      <c r="S21" s="281" t="s">
        <v>3219</v>
      </c>
      <c r="T21" s="1">
        <f t="shared" si="11"/>
        <v>1</v>
      </c>
      <c r="U21" s="16" t="s">
        <v>3220</v>
      </c>
      <c r="V21" s="1" t="s">
        <v>1987</v>
      </c>
      <c r="W21" s="1" t="s">
        <v>3221</v>
      </c>
    </row>
    <row r="22" ht="15.75" customHeight="1">
      <c r="A22" s="291">
        <v>46272.0</v>
      </c>
      <c r="B22" s="1">
        <f t="shared" si="1"/>
        <v>46272</v>
      </c>
      <c r="C22" s="281">
        <v>87.0</v>
      </c>
      <c r="D22" s="281">
        <v>39.0</v>
      </c>
      <c r="E22" s="1">
        <f t="shared" si="2"/>
        <v>2.230769231</v>
      </c>
      <c r="F22" s="281" t="s">
        <v>811</v>
      </c>
      <c r="G22" s="299">
        <v>0.3099884259259259</v>
      </c>
      <c r="H22" s="299">
        <v>0.3534375</v>
      </c>
      <c r="I22" s="281"/>
      <c r="J22" s="300">
        <f t="shared" si="3"/>
        <v>63</v>
      </c>
      <c r="K22" s="1" t="b">
        <f t="shared" si="4"/>
        <v>0</v>
      </c>
      <c r="L22" s="1">
        <f t="shared" si="5"/>
        <v>1.25</v>
      </c>
      <c r="M22" s="1">
        <f t="shared" si="6"/>
        <v>1</v>
      </c>
      <c r="N22" s="300">
        <f t="shared" si="7"/>
        <v>63</v>
      </c>
      <c r="O22" s="1">
        <f t="shared" si="8"/>
        <v>119.625</v>
      </c>
      <c r="P22" s="300">
        <f t="shared" si="9"/>
        <v>315</v>
      </c>
      <c r="Q22" s="1">
        <f t="shared" si="10"/>
        <v>119.625</v>
      </c>
      <c r="R22" s="281">
        <v>2.0</v>
      </c>
      <c r="S22" s="281" t="s">
        <v>3222</v>
      </c>
      <c r="T22" s="1">
        <f t="shared" si="11"/>
        <v>1</v>
      </c>
      <c r="V22" s="1" t="s">
        <v>1480</v>
      </c>
      <c r="W22" s="1" t="s">
        <v>3223</v>
      </c>
    </row>
    <row r="23" ht="15.75" customHeight="1">
      <c r="A23" s="291">
        <v>46272.0</v>
      </c>
      <c r="B23" s="1">
        <f t="shared" si="1"/>
        <v>46272</v>
      </c>
      <c r="C23" s="281">
        <v>293.0</v>
      </c>
      <c r="D23" s="281">
        <v>101.0</v>
      </c>
      <c r="E23" s="1">
        <f t="shared" si="2"/>
        <v>2.900990099</v>
      </c>
      <c r="F23" s="281" t="s">
        <v>811</v>
      </c>
      <c r="G23" s="299">
        <v>0.35359953703703706</v>
      </c>
      <c r="H23" s="299">
        <v>0.5981018518518518</v>
      </c>
      <c r="I23" s="281">
        <v>69.0</v>
      </c>
      <c r="J23" s="300">
        <f t="shared" si="3"/>
        <v>283</v>
      </c>
      <c r="K23" s="1" t="b">
        <f t="shared" si="4"/>
        <v>0</v>
      </c>
      <c r="L23" s="1">
        <f t="shared" si="5"/>
        <v>1.05</v>
      </c>
      <c r="M23" s="1">
        <f t="shared" si="6"/>
        <v>1</v>
      </c>
      <c r="N23" s="300">
        <f t="shared" si="7"/>
        <v>283</v>
      </c>
      <c r="O23" s="1">
        <f t="shared" si="8"/>
        <v>338.415</v>
      </c>
      <c r="P23" s="300">
        <f t="shared" si="9"/>
        <v>1415</v>
      </c>
      <c r="Q23" s="1">
        <f t="shared" si="10"/>
        <v>338.415</v>
      </c>
      <c r="R23" s="281"/>
      <c r="S23" s="281"/>
      <c r="T23" s="1">
        <f t="shared" si="11"/>
        <v>0</v>
      </c>
      <c r="U23" s="68" t="s">
        <v>3225</v>
      </c>
      <c r="V23" s="1" t="s">
        <v>955</v>
      </c>
      <c r="W23" s="1" t="s">
        <v>3226</v>
      </c>
    </row>
    <row r="24" ht="15.75" customHeight="1">
      <c r="A24" s="291">
        <v>46272.0</v>
      </c>
      <c r="B24" s="1">
        <f t="shared" si="1"/>
        <v>46272</v>
      </c>
      <c r="C24" s="281">
        <v>43.0</v>
      </c>
      <c r="D24" s="281">
        <v>31.0</v>
      </c>
      <c r="E24" s="1">
        <f t="shared" si="2"/>
        <v>1.387096774</v>
      </c>
      <c r="F24" s="281" t="s">
        <v>811</v>
      </c>
      <c r="G24" s="299">
        <v>0.5132060185185185</v>
      </c>
      <c r="H24" s="299">
        <v>0.5523148148148148</v>
      </c>
      <c r="I24" s="281"/>
      <c r="J24" s="300">
        <f t="shared" si="3"/>
        <v>56</v>
      </c>
      <c r="K24" s="1" t="b">
        <f t="shared" si="4"/>
        <v>0</v>
      </c>
      <c r="L24" s="1">
        <f t="shared" si="5"/>
        <v>1.65</v>
      </c>
      <c r="M24" s="1">
        <f t="shared" si="6"/>
        <v>1</v>
      </c>
      <c r="N24" s="300">
        <f t="shared" si="7"/>
        <v>56</v>
      </c>
      <c r="O24" s="1">
        <f t="shared" si="8"/>
        <v>78.045</v>
      </c>
      <c r="P24" s="300">
        <f t="shared" si="9"/>
        <v>280</v>
      </c>
      <c r="Q24" s="1">
        <f t="shared" si="10"/>
        <v>78.045</v>
      </c>
      <c r="R24" s="281"/>
      <c r="S24" s="281"/>
      <c r="T24" s="1">
        <f t="shared" si="11"/>
        <v>0</v>
      </c>
      <c r="V24" s="1" t="s">
        <v>1088</v>
      </c>
      <c r="W24" s="1" t="s">
        <v>3227</v>
      </c>
    </row>
    <row r="25" ht="15.75" customHeight="1">
      <c r="A25" s="291">
        <v>46274.0</v>
      </c>
      <c r="B25" s="1">
        <f t="shared" si="1"/>
        <v>46274</v>
      </c>
      <c r="C25" s="281">
        <v>164.0</v>
      </c>
      <c r="D25" s="281">
        <v>80.0</v>
      </c>
      <c r="E25" s="1">
        <f t="shared" si="2"/>
        <v>2.05</v>
      </c>
      <c r="F25" s="281" t="s">
        <v>811</v>
      </c>
      <c r="G25" s="299">
        <v>0.3110648148148148</v>
      </c>
      <c r="H25" s="299">
        <v>0.39314814814814814</v>
      </c>
      <c r="I25" s="281"/>
      <c r="J25" s="300">
        <f t="shared" si="3"/>
        <v>118</v>
      </c>
      <c r="K25" s="1" t="b">
        <f t="shared" si="4"/>
        <v>0</v>
      </c>
      <c r="L25" s="1">
        <f t="shared" si="5"/>
        <v>1.25</v>
      </c>
      <c r="M25" s="1">
        <f t="shared" si="6"/>
        <v>1</v>
      </c>
      <c r="N25" s="300">
        <f t="shared" si="7"/>
        <v>118</v>
      </c>
      <c r="O25" s="1">
        <f t="shared" si="8"/>
        <v>225.5</v>
      </c>
      <c r="P25" s="300">
        <f t="shared" si="9"/>
        <v>590</v>
      </c>
      <c r="Q25" s="1">
        <f t="shared" si="10"/>
        <v>225.5</v>
      </c>
      <c r="R25" s="281"/>
      <c r="S25" s="281"/>
      <c r="T25" s="1">
        <f t="shared" si="11"/>
        <v>1</v>
      </c>
      <c r="V25" s="1" t="s">
        <v>969</v>
      </c>
      <c r="W25" s="1" t="s">
        <v>3228</v>
      </c>
    </row>
    <row r="26" ht="15.75" customHeight="1">
      <c r="A26" s="291">
        <v>46274.0</v>
      </c>
      <c r="B26" s="1">
        <f t="shared" si="1"/>
        <v>46274</v>
      </c>
      <c r="C26" s="281">
        <v>56.0</v>
      </c>
      <c r="D26" s="281">
        <v>33.0</v>
      </c>
      <c r="E26" s="1">
        <f t="shared" si="2"/>
        <v>1.696969697</v>
      </c>
      <c r="F26" s="281" t="s">
        <v>811</v>
      </c>
      <c r="G26" s="299">
        <v>0.5069675925925926</v>
      </c>
      <c r="H26" s="299">
        <v>0.5482407407407407</v>
      </c>
      <c r="I26" s="281"/>
      <c r="J26" s="300">
        <f t="shared" si="3"/>
        <v>59</v>
      </c>
      <c r="K26" s="1" t="b">
        <f t="shared" si="4"/>
        <v>0</v>
      </c>
      <c r="L26" s="1">
        <f t="shared" si="5"/>
        <v>1.65</v>
      </c>
      <c r="M26" s="1">
        <f t="shared" si="6"/>
        <v>1</v>
      </c>
      <c r="N26" s="300">
        <f t="shared" si="7"/>
        <v>59</v>
      </c>
      <c r="O26" s="1">
        <f t="shared" si="8"/>
        <v>101.64</v>
      </c>
      <c r="P26" s="300">
        <f t="shared" si="9"/>
        <v>295</v>
      </c>
      <c r="Q26" s="1">
        <f t="shared" si="10"/>
        <v>101.64</v>
      </c>
      <c r="R26" s="281"/>
      <c r="S26" s="281"/>
      <c r="T26" s="1">
        <f t="shared" si="11"/>
        <v>0</v>
      </c>
      <c r="V26" s="1" t="s">
        <v>2743</v>
      </c>
      <c r="W26" s="1" t="s">
        <v>3229</v>
      </c>
    </row>
    <row r="27" ht="15.75" customHeight="1">
      <c r="A27" s="291">
        <v>46274.0</v>
      </c>
      <c r="B27" s="1">
        <f t="shared" si="1"/>
        <v>46274</v>
      </c>
      <c r="C27" s="281">
        <v>46.0</v>
      </c>
      <c r="D27" s="281">
        <v>29.0</v>
      </c>
      <c r="E27" s="1">
        <f t="shared" si="2"/>
        <v>1.586206897</v>
      </c>
      <c r="F27" s="281" t="s">
        <v>811</v>
      </c>
      <c r="G27" s="299">
        <v>0.5911921296296296</v>
      </c>
      <c r="H27" s="299">
        <v>0.6127199074074074</v>
      </c>
      <c r="I27" s="281"/>
      <c r="J27" s="300">
        <f t="shared" si="3"/>
        <v>31</v>
      </c>
      <c r="K27" s="1" t="b">
        <f t="shared" si="4"/>
        <v>0</v>
      </c>
      <c r="L27" s="1">
        <f t="shared" si="5"/>
        <v>1.65</v>
      </c>
      <c r="M27" s="1">
        <f t="shared" si="6"/>
        <v>1</v>
      </c>
      <c r="N27" s="300">
        <f t="shared" si="7"/>
        <v>31</v>
      </c>
      <c r="O27" s="1">
        <f t="shared" si="8"/>
        <v>83.49</v>
      </c>
      <c r="P27" s="300">
        <f t="shared" si="9"/>
        <v>155</v>
      </c>
      <c r="Q27" s="1">
        <f t="shared" si="10"/>
        <v>83.49</v>
      </c>
      <c r="R27" s="281"/>
      <c r="S27" s="281"/>
      <c r="T27" s="1">
        <f t="shared" si="11"/>
        <v>0</v>
      </c>
      <c r="V27" s="1" t="s">
        <v>1248</v>
      </c>
      <c r="W27" s="1" t="s">
        <v>3230</v>
      </c>
    </row>
    <row r="28" ht="15.75" customHeight="1">
      <c r="A28" s="291">
        <v>46275.0</v>
      </c>
      <c r="B28" s="1">
        <f t="shared" si="1"/>
        <v>46275</v>
      </c>
      <c r="C28" s="281">
        <v>2.0</v>
      </c>
      <c r="D28" s="281">
        <v>2.0</v>
      </c>
      <c r="E28" s="1">
        <f t="shared" si="2"/>
        <v>1</v>
      </c>
      <c r="F28" s="281" t="s">
        <v>811</v>
      </c>
      <c r="G28" s="299">
        <v>0.4447800925925926</v>
      </c>
      <c r="H28" s="299">
        <v>0.44663194444444443</v>
      </c>
      <c r="I28" s="281"/>
      <c r="J28" s="300">
        <f t="shared" si="3"/>
        <v>3</v>
      </c>
      <c r="K28" s="1" t="b">
        <f t="shared" si="4"/>
        <v>1</v>
      </c>
      <c r="L28" s="1">
        <f t="shared" si="5"/>
        <v>1</v>
      </c>
      <c r="M28" s="1">
        <f t="shared" si="6"/>
        <v>1</v>
      </c>
      <c r="N28" s="300">
        <f t="shared" si="7"/>
        <v>15</v>
      </c>
      <c r="O28" s="1">
        <f t="shared" si="8"/>
        <v>2.2</v>
      </c>
      <c r="P28" s="300">
        <f t="shared" si="9"/>
        <v>75</v>
      </c>
      <c r="Q28" s="1">
        <f t="shared" si="10"/>
        <v>2.2</v>
      </c>
      <c r="R28" s="281">
        <v>2.0</v>
      </c>
      <c r="S28" s="281" t="s">
        <v>3231</v>
      </c>
      <c r="T28" s="1">
        <f t="shared" si="11"/>
        <v>1</v>
      </c>
      <c r="V28" s="1" t="s">
        <v>3232</v>
      </c>
      <c r="W28" s="1" t="s">
        <v>3233</v>
      </c>
    </row>
    <row r="29" ht="15.75" customHeight="1">
      <c r="A29" s="291">
        <v>46275.0</v>
      </c>
      <c r="B29" s="1">
        <f t="shared" si="1"/>
        <v>46275</v>
      </c>
      <c r="C29" s="281">
        <v>44.0</v>
      </c>
      <c r="D29" s="281">
        <v>23.0</v>
      </c>
      <c r="E29" s="1">
        <f t="shared" si="2"/>
        <v>1.913043478</v>
      </c>
      <c r="F29" s="281" t="s">
        <v>811</v>
      </c>
      <c r="G29" s="299">
        <v>0.5082291666666666</v>
      </c>
      <c r="H29" s="299">
        <v>0.5343518518518519</v>
      </c>
      <c r="I29" s="281"/>
      <c r="J29" s="300">
        <f t="shared" si="3"/>
        <v>38</v>
      </c>
      <c r="K29" s="1" t="b">
        <f t="shared" si="4"/>
        <v>0</v>
      </c>
      <c r="L29" s="1">
        <f t="shared" si="5"/>
        <v>1.65</v>
      </c>
      <c r="M29" s="1">
        <f t="shared" si="6"/>
        <v>1</v>
      </c>
      <c r="N29" s="300">
        <f t="shared" si="7"/>
        <v>38</v>
      </c>
      <c r="O29" s="1">
        <f t="shared" si="8"/>
        <v>79.86</v>
      </c>
      <c r="P29" s="300">
        <f t="shared" si="9"/>
        <v>190</v>
      </c>
      <c r="Q29" s="1">
        <f t="shared" si="10"/>
        <v>79.86</v>
      </c>
      <c r="R29" s="281"/>
      <c r="S29" s="281"/>
      <c r="T29" s="1">
        <f t="shared" si="11"/>
        <v>0</v>
      </c>
      <c r="V29" s="1" t="s">
        <v>978</v>
      </c>
      <c r="W29" s="1" t="s">
        <v>3234</v>
      </c>
    </row>
    <row r="30" ht="15.75" customHeight="1">
      <c r="A30" s="291">
        <v>46275.0</v>
      </c>
      <c r="B30" s="1">
        <f t="shared" si="1"/>
        <v>46275</v>
      </c>
      <c r="C30" s="281">
        <v>44.0</v>
      </c>
      <c r="D30" s="281">
        <v>19.0</v>
      </c>
      <c r="E30" s="1">
        <f t="shared" si="2"/>
        <v>2.315789474</v>
      </c>
      <c r="F30" s="281" t="s">
        <v>811</v>
      </c>
      <c r="G30" s="299">
        <v>0.5349305555555556</v>
      </c>
      <c r="H30" s="299">
        <v>0.5519444444444445</v>
      </c>
      <c r="I30" s="281"/>
      <c r="J30" s="300">
        <f t="shared" si="3"/>
        <v>25</v>
      </c>
      <c r="K30" s="1" t="b">
        <f t="shared" si="4"/>
        <v>0</v>
      </c>
      <c r="L30" s="1">
        <f t="shared" si="5"/>
        <v>1.25</v>
      </c>
      <c r="M30" s="1">
        <f t="shared" si="6"/>
        <v>1</v>
      </c>
      <c r="N30" s="300">
        <f t="shared" si="7"/>
        <v>25</v>
      </c>
      <c r="O30" s="1">
        <f t="shared" si="8"/>
        <v>60.5</v>
      </c>
      <c r="P30" s="300">
        <f t="shared" si="9"/>
        <v>125</v>
      </c>
      <c r="Q30" s="1">
        <f t="shared" si="10"/>
        <v>60.5</v>
      </c>
      <c r="R30" s="281"/>
      <c r="S30" s="281"/>
      <c r="T30" s="1">
        <f t="shared" si="11"/>
        <v>0</v>
      </c>
      <c r="V30" s="1" t="s">
        <v>2172</v>
      </c>
      <c r="W30" s="1" t="s">
        <v>3235</v>
      </c>
    </row>
    <row r="31" ht="15.75" customHeight="1">
      <c r="A31" s="291">
        <v>46275.0</v>
      </c>
      <c r="B31" s="1">
        <f t="shared" si="1"/>
        <v>46275</v>
      </c>
      <c r="C31" s="281">
        <v>49.0</v>
      </c>
      <c r="D31" s="281">
        <v>30.0</v>
      </c>
      <c r="E31" s="1">
        <f t="shared" si="2"/>
        <v>1.633333333</v>
      </c>
      <c r="F31" s="281" t="s">
        <v>811</v>
      </c>
      <c r="G31" s="299">
        <v>0.5889814814814814</v>
      </c>
      <c r="H31" s="299">
        <v>0.6172685185185185</v>
      </c>
      <c r="I31" s="281"/>
      <c r="J31" s="300">
        <f t="shared" si="3"/>
        <v>41</v>
      </c>
      <c r="K31" s="1" t="b">
        <f t="shared" si="4"/>
        <v>0</v>
      </c>
      <c r="L31" s="1">
        <f t="shared" si="5"/>
        <v>1.65</v>
      </c>
      <c r="M31" s="1">
        <f t="shared" si="6"/>
        <v>1</v>
      </c>
      <c r="N31" s="300">
        <f t="shared" si="7"/>
        <v>41</v>
      </c>
      <c r="O31" s="1">
        <f t="shared" si="8"/>
        <v>88.935</v>
      </c>
      <c r="P31" s="300">
        <f t="shared" si="9"/>
        <v>205</v>
      </c>
      <c r="Q31" s="1">
        <f t="shared" si="10"/>
        <v>88.935</v>
      </c>
      <c r="R31" s="281"/>
      <c r="S31" s="281"/>
      <c r="T31" s="1">
        <f t="shared" si="11"/>
        <v>0</v>
      </c>
      <c r="V31" s="1" t="s">
        <v>982</v>
      </c>
      <c r="W31" s="1" t="s">
        <v>3236</v>
      </c>
    </row>
    <row r="32" ht="15.75" customHeight="1">
      <c r="A32" s="291">
        <v>46276.0</v>
      </c>
      <c r="B32" s="1">
        <f t="shared" si="1"/>
        <v>46276</v>
      </c>
      <c r="C32" s="281">
        <v>274.0</v>
      </c>
      <c r="D32" s="281">
        <v>120.0</v>
      </c>
      <c r="E32" s="1">
        <f t="shared" si="2"/>
        <v>2.283333333</v>
      </c>
      <c r="F32" s="281" t="s">
        <v>811</v>
      </c>
      <c r="G32" s="299">
        <v>0.30319444444444443</v>
      </c>
      <c r="H32" s="299">
        <v>0.41768518518518516</v>
      </c>
      <c r="I32" s="281"/>
      <c r="J32" s="300">
        <f t="shared" si="3"/>
        <v>165</v>
      </c>
      <c r="K32" s="1" t="b">
        <f t="shared" si="4"/>
        <v>0</v>
      </c>
      <c r="L32" s="1">
        <f t="shared" si="5"/>
        <v>1.25</v>
      </c>
      <c r="M32" s="1">
        <f t="shared" si="6"/>
        <v>1</v>
      </c>
      <c r="N32" s="300">
        <f t="shared" si="7"/>
        <v>165</v>
      </c>
      <c r="O32" s="1">
        <f t="shared" si="8"/>
        <v>376.75</v>
      </c>
      <c r="P32" s="300">
        <f t="shared" si="9"/>
        <v>825</v>
      </c>
      <c r="Q32" s="1">
        <f t="shared" si="10"/>
        <v>376.75</v>
      </c>
      <c r="R32" s="281"/>
      <c r="S32" s="281"/>
      <c r="T32" s="1">
        <f t="shared" si="11"/>
        <v>1</v>
      </c>
      <c r="V32" s="1" t="s">
        <v>1262</v>
      </c>
      <c r="W32" s="1" t="s">
        <v>3237</v>
      </c>
    </row>
    <row r="33" ht="15.75" customHeight="1">
      <c r="A33" s="291">
        <v>46276.0</v>
      </c>
      <c r="B33" s="1">
        <f t="shared" si="1"/>
        <v>46276</v>
      </c>
      <c r="C33" s="281">
        <v>67.0</v>
      </c>
      <c r="D33" s="281">
        <v>27.0</v>
      </c>
      <c r="E33" s="1">
        <f t="shared" si="2"/>
        <v>2.481481481</v>
      </c>
      <c r="F33" s="281" t="s">
        <v>811</v>
      </c>
      <c r="G33" s="299">
        <v>0.5070717592592593</v>
      </c>
      <c r="H33" s="299">
        <v>0.5411111111111111</v>
      </c>
      <c r="I33" s="281"/>
      <c r="J33" s="300">
        <f t="shared" si="3"/>
        <v>49</v>
      </c>
      <c r="K33" s="1" t="b">
        <f t="shared" si="4"/>
        <v>0</v>
      </c>
      <c r="L33" s="1">
        <f t="shared" si="5"/>
        <v>1.16</v>
      </c>
      <c r="M33" s="1">
        <f t="shared" si="6"/>
        <v>1</v>
      </c>
      <c r="N33" s="300">
        <f t="shared" si="7"/>
        <v>49</v>
      </c>
      <c r="O33" s="1">
        <f t="shared" si="8"/>
        <v>85.492</v>
      </c>
      <c r="P33" s="300">
        <f t="shared" si="9"/>
        <v>245</v>
      </c>
      <c r="Q33" s="1">
        <f t="shared" si="10"/>
        <v>85.492</v>
      </c>
      <c r="R33" s="281"/>
      <c r="S33" s="281"/>
      <c r="T33" s="1">
        <f t="shared" si="11"/>
        <v>0</v>
      </c>
      <c r="V33" s="1" t="s">
        <v>843</v>
      </c>
      <c r="W33" s="1" t="s">
        <v>3238</v>
      </c>
    </row>
    <row r="34" ht="15.75" customHeight="1">
      <c r="A34" s="291">
        <v>46276.0</v>
      </c>
      <c r="B34" s="1">
        <f t="shared" si="1"/>
        <v>46276</v>
      </c>
      <c r="C34" s="281">
        <v>48.0</v>
      </c>
      <c r="D34" s="281">
        <v>25.0</v>
      </c>
      <c r="E34" s="1">
        <f t="shared" si="2"/>
        <v>1.92</v>
      </c>
      <c r="F34" s="281" t="s">
        <v>811</v>
      </c>
      <c r="G34" s="299">
        <v>0.6105555555555555</v>
      </c>
      <c r="H34" s="299">
        <v>0.6185069444444444</v>
      </c>
      <c r="I34" s="281"/>
      <c r="J34" s="300">
        <f t="shared" si="3"/>
        <v>11</v>
      </c>
      <c r="K34" s="1" t="b">
        <f t="shared" si="4"/>
        <v>0</v>
      </c>
      <c r="L34" s="1">
        <f t="shared" si="5"/>
        <v>1.65</v>
      </c>
      <c r="M34" s="1">
        <f t="shared" si="6"/>
        <v>1</v>
      </c>
      <c r="N34" s="300">
        <f t="shared" si="7"/>
        <v>11</v>
      </c>
      <c r="O34" s="1">
        <f t="shared" si="8"/>
        <v>87.12</v>
      </c>
      <c r="P34" s="300">
        <f t="shared" si="9"/>
        <v>55</v>
      </c>
      <c r="Q34" s="1">
        <f t="shared" si="10"/>
        <v>55</v>
      </c>
      <c r="R34" s="281"/>
      <c r="S34" s="281"/>
      <c r="T34" s="1">
        <f t="shared" si="11"/>
        <v>0</v>
      </c>
      <c r="V34" s="1" t="s">
        <v>1500</v>
      </c>
      <c r="W34" s="1" t="s">
        <v>3239</v>
      </c>
    </row>
    <row r="35" ht="15.75" customHeight="1">
      <c r="A35" s="291">
        <v>46278.0</v>
      </c>
      <c r="B35" s="1">
        <f t="shared" si="1"/>
        <v>46278</v>
      </c>
      <c r="C35" s="281">
        <v>219.0</v>
      </c>
      <c r="D35" s="281">
        <v>82.0</v>
      </c>
      <c r="E35" s="1">
        <f t="shared" si="2"/>
        <v>2.670731707</v>
      </c>
      <c r="F35" s="281" t="s">
        <v>811</v>
      </c>
      <c r="G35" s="299">
        <v>0.30302083333333335</v>
      </c>
      <c r="H35" s="299">
        <v>0.38979166666666665</v>
      </c>
      <c r="I35" s="281"/>
      <c r="J35" s="300">
        <f t="shared" si="3"/>
        <v>125</v>
      </c>
      <c r="K35" s="1" t="b">
        <f t="shared" si="4"/>
        <v>0</v>
      </c>
      <c r="L35" s="1">
        <f t="shared" si="5"/>
        <v>1.16</v>
      </c>
      <c r="M35" s="1">
        <f t="shared" si="6"/>
        <v>1</v>
      </c>
      <c r="N35" s="300">
        <f t="shared" si="7"/>
        <v>125</v>
      </c>
      <c r="O35" s="1">
        <f t="shared" si="8"/>
        <v>279.444</v>
      </c>
      <c r="P35" s="300">
        <f t="shared" si="9"/>
        <v>625</v>
      </c>
      <c r="Q35" s="1">
        <f t="shared" si="10"/>
        <v>279.444</v>
      </c>
      <c r="R35" s="281"/>
      <c r="S35" s="281"/>
      <c r="T35" s="1">
        <f t="shared" si="11"/>
        <v>1</v>
      </c>
      <c r="V35" s="1" t="s">
        <v>847</v>
      </c>
      <c r="W35" s="1" t="s">
        <v>3240</v>
      </c>
    </row>
    <row r="36" ht="15.75" customHeight="1">
      <c r="A36" s="291">
        <v>46278.0</v>
      </c>
      <c r="B36" s="1">
        <f t="shared" si="1"/>
        <v>46278</v>
      </c>
      <c r="C36" s="281">
        <v>46.0</v>
      </c>
      <c r="D36" s="281">
        <v>27.0</v>
      </c>
      <c r="E36" s="1">
        <f t="shared" si="2"/>
        <v>1.703703704</v>
      </c>
      <c r="F36" s="281" t="s">
        <v>811</v>
      </c>
      <c r="G36" s="299">
        <v>0.5038425925925926</v>
      </c>
      <c r="H36" s="299">
        <v>0.5318402777777778</v>
      </c>
      <c r="I36" s="281"/>
      <c r="J36" s="300">
        <f t="shared" si="3"/>
        <v>40</v>
      </c>
      <c r="K36" s="1" t="b">
        <f t="shared" si="4"/>
        <v>0</v>
      </c>
      <c r="L36" s="1">
        <f t="shared" si="5"/>
        <v>1.65</v>
      </c>
      <c r="M36" s="1">
        <f t="shared" si="6"/>
        <v>1</v>
      </c>
      <c r="N36" s="300">
        <f t="shared" si="7"/>
        <v>40</v>
      </c>
      <c r="O36" s="1">
        <f t="shared" si="8"/>
        <v>83.49</v>
      </c>
      <c r="P36" s="300">
        <f t="shared" si="9"/>
        <v>200</v>
      </c>
      <c r="Q36" s="1">
        <f t="shared" si="10"/>
        <v>83.49</v>
      </c>
      <c r="R36" s="281"/>
      <c r="S36" s="281"/>
      <c r="T36" s="1">
        <f t="shared" si="11"/>
        <v>0</v>
      </c>
      <c r="V36" s="1" t="s">
        <v>1121</v>
      </c>
      <c r="W36" s="1" t="s">
        <v>3241</v>
      </c>
    </row>
    <row r="37" ht="15.75" customHeight="1">
      <c r="A37" s="291">
        <v>46279.0</v>
      </c>
      <c r="B37" s="1">
        <f t="shared" si="1"/>
        <v>46279</v>
      </c>
      <c r="C37" s="281">
        <v>66.0</v>
      </c>
      <c r="D37" s="281">
        <v>33.0</v>
      </c>
      <c r="E37" s="1">
        <f t="shared" si="2"/>
        <v>2</v>
      </c>
      <c r="F37" s="281" t="s">
        <v>811</v>
      </c>
      <c r="G37" s="299">
        <v>0.31484953703703705</v>
      </c>
      <c r="H37" s="299">
        <v>0.3582638888888889</v>
      </c>
      <c r="I37" s="281"/>
      <c r="J37" s="300">
        <f t="shared" si="3"/>
        <v>63</v>
      </c>
      <c r="K37" s="1" t="b">
        <f t="shared" si="4"/>
        <v>0</v>
      </c>
      <c r="L37" s="1">
        <f t="shared" si="5"/>
        <v>1.25</v>
      </c>
      <c r="M37" s="1">
        <f t="shared" si="6"/>
        <v>1</v>
      </c>
      <c r="N37" s="300">
        <f t="shared" si="7"/>
        <v>63</v>
      </c>
      <c r="O37" s="1">
        <f t="shared" si="8"/>
        <v>90.75</v>
      </c>
      <c r="P37" s="300">
        <f t="shared" si="9"/>
        <v>315</v>
      </c>
      <c r="Q37" s="1">
        <f t="shared" si="10"/>
        <v>90.75</v>
      </c>
      <c r="R37" s="281">
        <v>9.0</v>
      </c>
      <c r="S37" s="281" t="s">
        <v>3242</v>
      </c>
      <c r="T37" s="1">
        <f t="shared" si="11"/>
        <v>1</v>
      </c>
      <c r="V37" s="1" t="s">
        <v>1805</v>
      </c>
      <c r="W37" s="1" t="s">
        <v>3243</v>
      </c>
    </row>
    <row r="38" ht="15.75" customHeight="1">
      <c r="A38" s="291">
        <v>46279.0</v>
      </c>
      <c r="B38" s="1">
        <f t="shared" si="1"/>
        <v>46279</v>
      </c>
      <c r="C38" s="281">
        <v>129.0</v>
      </c>
      <c r="D38" s="281">
        <v>40.0</v>
      </c>
      <c r="E38" s="1">
        <f t="shared" si="2"/>
        <v>3.225</v>
      </c>
      <c r="F38" s="281" t="s">
        <v>811</v>
      </c>
      <c r="G38" s="299">
        <v>0.4061689814814815</v>
      </c>
      <c r="H38" s="299">
        <v>0.44814814814814813</v>
      </c>
      <c r="I38" s="281"/>
      <c r="J38" s="300">
        <f t="shared" si="3"/>
        <v>60</v>
      </c>
      <c r="K38" s="1" t="b">
        <f t="shared" si="4"/>
        <v>0</v>
      </c>
      <c r="L38" s="1">
        <f t="shared" si="5"/>
        <v>0.95</v>
      </c>
      <c r="M38" s="1">
        <f t="shared" si="6"/>
        <v>1</v>
      </c>
      <c r="N38" s="300">
        <f t="shared" si="7"/>
        <v>60</v>
      </c>
      <c r="O38" s="1">
        <f t="shared" si="8"/>
        <v>134.805</v>
      </c>
      <c r="P38" s="300">
        <f t="shared" si="9"/>
        <v>300</v>
      </c>
      <c r="Q38" s="1">
        <f t="shared" si="10"/>
        <v>134.805</v>
      </c>
      <c r="R38" s="281"/>
      <c r="S38" s="281"/>
      <c r="T38" s="1">
        <f t="shared" si="11"/>
        <v>0</v>
      </c>
      <c r="V38" s="1" t="s">
        <v>854</v>
      </c>
      <c r="W38" s="1" t="s">
        <v>3244</v>
      </c>
    </row>
    <row r="39" ht="15.75" customHeight="1">
      <c r="A39" s="291">
        <v>46279.0</v>
      </c>
      <c r="B39" s="1">
        <f t="shared" si="1"/>
        <v>46279</v>
      </c>
      <c r="C39" s="281">
        <v>100.0</v>
      </c>
      <c r="D39" s="281">
        <v>40.0</v>
      </c>
      <c r="E39" s="1">
        <f t="shared" si="2"/>
        <v>2.5</v>
      </c>
      <c r="F39" s="281" t="s">
        <v>811</v>
      </c>
      <c r="G39" s="299">
        <v>0.3584375</v>
      </c>
      <c r="H39" s="299">
        <v>0.5392013888888889</v>
      </c>
      <c r="I39" s="281">
        <v>60.0</v>
      </c>
      <c r="J39" s="300">
        <f t="shared" si="3"/>
        <v>200</v>
      </c>
      <c r="K39" s="1" t="b">
        <f t="shared" si="4"/>
        <v>0</v>
      </c>
      <c r="L39" s="1">
        <f t="shared" si="5"/>
        <v>1.16</v>
      </c>
      <c r="M39" s="1">
        <f t="shared" si="6"/>
        <v>1</v>
      </c>
      <c r="N39" s="300">
        <f t="shared" si="7"/>
        <v>200</v>
      </c>
      <c r="O39" s="1">
        <f t="shared" si="8"/>
        <v>127.6</v>
      </c>
      <c r="P39" s="300">
        <f t="shared" si="9"/>
        <v>1000</v>
      </c>
      <c r="Q39" s="1">
        <f t="shared" si="10"/>
        <v>127.6</v>
      </c>
      <c r="R39" s="281"/>
      <c r="S39" s="281"/>
      <c r="T39" s="1">
        <f t="shared" si="11"/>
        <v>0</v>
      </c>
      <c r="U39" s="309" t="s">
        <v>2157</v>
      </c>
      <c r="V39" s="1" t="s">
        <v>854</v>
      </c>
      <c r="W39" s="1" t="s">
        <v>3245</v>
      </c>
    </row>
    <row r="40" ht="15.75" customHeight="1">
      <c r="A40" s="291">
        <v>46279.0</v>
      </c>
      <c r="B40" s="1">
        <f t="shared" si="1"/>
        <v>46279</v>
      </c>
      <c r="C40" s="281">
        <v>54.0</v>
      </c>
      <c r="D40" s="281">
        <v>26.0</v>
      </c>
      <c r="E40" s="1">
        <f t="shared" si="2"/>
        <v>2.076923077</v>
      </c>
      <c r="F40" s="281" t="s">
        <v>811</v>
      </c>
      <c r="G40" s="299">
        <v>0.5070833333333333</v>
      </c>
      <c r="H40" s="299">
        <v>0.5441550925925925</v>
      </c>
      <c r="I40" s="281"/>
      <c r="J40" s="300">
        <f t="shared" si="3"/>
        <v>53</v>
      </c>
      <c r="K40" s="1" t="b">
        <f t="shared" si="4"/>
        <v>0</v>
      </c>
      <c r="L40" s="1">
        <f t="shared" si="5"/>
        <v>1.25</v>
      </c>
      <c r="M40" s="1">
        <f t="shared" si="6"/>
        <v>1</v>
      </c>
      <c r="N40" s="300">
        <f t="shared" si="7"/>
        <v>53</v>
      </c>
      <c r="O40" s="1">
        <f t="shared" si="8"/>
        <v>74.25</v>
      </c>
      <c r="P40" s="300">
        <f t="shared" si="9"/>
        <v>265</v>
      </c>
      <c r="Q40" s="1">
        <f t="shared" si="10"/>
        <v>74.25</v>
      </c>
      <c r="R40" s="281"/>
      <c r="S40" s="281"/>
      <c r="T40" s="1">
        <f t="shared" si="11"/>
        <v>0</v>
      </c>
      <c r="V40" s="1" t="s">
        <v>856</v>
      </c>
      <c r="W40" s="1" t="s">
        <v>3246</v>
      </c>
    </row>
    <row r="41" ht="15.75" customHeight="1">
      <c r="A41" s="291">
        <v>46279.0</v>
      </c>
      <c r="B41" s="1">
        <f t="shared" si="1"/>
        <v>46279</v>
      </c>
      <c r="C41" s="281">
        <v>49.0</v>
      </c>
      <c r="D41" s="281">
        <v>26.0</v>
      </c>
      <c r="E41" s="1">
        <f t="shared" si="2"/>
        <v>1.884615385</v>
      </c>
      <c r="F41" s="281" t="s">
        <v>811</v>
      </c>
      <c r="G41" s="299">
        <v>0.5911342592592592</v>
      </c>
      <c r="H41" s="299">
        <v>0.6181712962962963</v>
      </c>
      <c r="I41" s="281"/>
      <c r="J41" s="300">
        <f t="shared" si="3"/>
        <v>39</v>
      </c>
      <c r="K41" s="1" t="b">
        <f t="shared" si="4"/>
        <v>0</v>
      </c>
      <c r="L41" s="1">
        <f t="shared" si="5"/>
        <v>1.65</v>
      </c>
      <c r="M41" s="1">
        <f t="shared" si="6"/>
        <v>1</v>
      </c>
      <c r="N41" s="300">
        <f t="shared" si="7"/>
        <v>39</v>
      </c>
      <c r="O41" s="1">
        <f t="shared" si="8"/>
        <v>88.935</v>
      </c>
      <c r="P41" s="300">
        <f t="shared" si="9"/>
        <v>195</v>
      </c>
      <c r="Q41" s="1">
        <f t="shared" si="10"/>
        <v>88.935</v>
      </c>
      <c r="R41" s="281"/>
      <c r="S41" s="281"/>
      <c r="T41" s="1">
        <f t="shared" si="11"/>
        <v>0</v>
      </c>
      <c r="V41" s="1" t="s">
        <v>858</v>
      </c>
      <c r="W41" s="1" t="s">
        <v>3247</v>
      </c>
    </row>
    <row r="42" ht="15.75" customHeight="1">
      <c r="A42" s="291">
        <v>46280.0</v>
      </c>
      <c r="B42" s="1">
        <f t="shared" si="1"/>
        <v>46280</v>
      </c>
      <c r="C42" s="281">
        <v>41.0</v>
      </c>
      <c r="D42" s="281">
        <v>25.0</v>
      </c>
      <c r="E42" s="1">
        <f t="shared" si="2"/>
        <v>1.64</v>
      </c>
      <c r="F42" s="281" t="s">
        <v>811</v>
      </c>
      <c r="G42" s="299">
        <v>0.5882638888888889</v>
      </c>
      <c r="H42" s="299">
        <v>0.6077430555555555</v>
      </c>
      <c r="I42" s="281"/>
      <c r="J42" s="300">
        <f t="shared" si="3"/>
        <v>28</v>
      </c>
      <c r="K42" s="1" t="b">
        <f t="shared" si="4"/>
        <v>0</v>
      </c>
      <c r="L42" s="1">
        <f t="shared" si="5"/>
        <v>1.65</v>
      </c>
      <c r="M42" s="1">
        <f t="shared" si="6"/>
        <v>1</v>
      </c>
      <c r="N42" s="300">
        <f t="shared" si="7"/>
        <v>28</v>
      </c>
      <c r="O42" s="1">
        <f t="shared" si="8"/>
        <v>74.415</v>
      </c>
      <c r="P42" s="300">
        <f t="shared" si="9"/>
        <v>140</v>
      </c>
      <c r="Q42" s="1">
        <f t="shared" si="10"/>
        <v>74.415</v>
      </c>
      <c r="R42" s="281"/>
      <c r="S42" s="281"/>
      <c r="T42" s="1">
        <f t="shared" si="11"/>
        <v>1</v>
      </c>
      <c r="V42" s="1" t="s">
        <v>865</v>
      </c>
      <c r="W42" s="1" t="s">
        <v>3248</v>
      </c>
    </row>
    <row r="43" ht="15.75" customHeight="1">
      <c r="A43" s="291">
        <v>46281.0</v>
      </c>
      <c r="B43" s="1">
        <f t="shared" si="1"/>
        <v>46281</v>
      </c>
      <c r="C43" s="281">
        <v>110.0</v>
      </c>
      <c r="D43" s="281">
        <v>39.0</v>
      </c>
      <c r="E43" s="1">
        <f t="shared" si="2"/>
        <v>2.820512821</v>
      </c>
      <c r="F43" s="281" t="s">
        <v>811</v>
      </c>
      <c r="G43" s="299">
        <v>0.3051388888888889</v>
      </c>
      <c r="H43" s="299">
        <v>0.34822916666666665</v>
      </c>
      <c r="I43" s="281"/>
      <c r="J43" s="300">
        <f t="shared" si="3"/>
        <v>62</v>
      </c>
      <c r="K43" s="1" t="b">
        <f t="shared" si="4"/>
        <v>0</v>
      </c>
      <c r="L43" s="1">
        <f t="shared" si="5"/>
        <v>1.05</v>
      </c>
      <c r="M43" s="1">
        <f t="shared" si="6"/>
        <v>1</v>
      </c>
      <c r="N43" s="300">
        <f t="shared" si="7"/>
        <v>62</v>
      </c>
      <c r="O43" s="1">
        <f t="shared" si="8"/>
        <v>127.05</v>
      </c>
      <c r="P43" s="300">
        <f t="shared" si="9"/>
        <v>310</v>
      </c>
      <c r="Q43" s="1">
        <f t="shared" si="10"/>
        <v>127.05</v>
      </c>
      <c r="R43" s="281"/>
      <c r="S43" s="281"/>
      <c r="T43" s="1">
        <f t="shared" si="11"/>
        <v>1</v>
      </c>
      <c r="V43" s="1" t="s">
        <v>1818</v>
      </c>
      <c r="W43" s="1" t="s">
        <v>3249</v>
      </c>
    </row>
    <row r="44" ht="15.75" customHeight="1">
      <c r="A44" s="291">
        <v>46281.0</v>
      </c>
      <c r="B44" s="1">
        <f t="shared" si="1"/>
        <v>46281</v>
      </c>
      <c r="C44" s="281">
        <v>68.0</v>
      </c>
      <c r="D44" s="281">
        <v>36.0</v>
      </c>
      <c r="E44" s="1">
        <f t="shared" si="2"/>
        <v>1.888888889</v>
      </c>
      <c r="F44" s="281" t="s">
        <v>811</v>
      </c>
      <c r="G44" s="299">
        <v>0.3482986111111111</v>
      </c>
      <c r="H44" s="299">
        <v>0.3925</v>
      </c>
      <c r="I44" s="281">
        <v>10.0</v>
      </c>
      <c r="J44" s="300">
        <f t="shared" si="3"/>
        <v>54</v>
      </c>
      <c r="K44" s="1" t="b">
        <f t="shared" si="4"/>
        <v>0</v>
      </c>
      <c r="L44" s="1">
        <f t="shared" si="5"/>
        <v>1.65</v>
      </c>
      <c r="M44" s="1">
        <f t="shared" si="6"/>
        <v>1</v>
      </c>
      <c r="N44" s="300">
        <f t="shared" si="7"/>
        <v>54</v>
      </c>
      <c r="O44" s="1">
        <f t="shared" si="8"/>
        <v>123.42</v>
      </c>
      <c r="P44" s="300">
        <f t="shared" si="9"/>
        <v>270</v>
      </c>
      <c r="Q44" s="1">
        <f t="shared" si="10"/>
        <v>123.42</v>
      </c>
      <c r="R44" s="281"/>
      <c r="S44" s="281"/>
      <c r="T44" s="1">
        <f t="shared" si="11"/>
        <v>0</v>
      </c>
      <c r="U44" s="1" t="s">
        <v>3250</v>
      </c>
      <c r="V44" s="1" t="s">
        <v>1011</v>
      </c>
      <c r="W44" s="1" t="s">
        <v>3251</v>
      </c>
    </row>
    <row r="45" ht="15.75" customHeight="1">
      <c r="A45" s="291">
        <v>46281.0</v>
      </c>
      <c r="B45" s="1">
        <f t="shared" si="1"/>
        <v>46281</v>
      </c>
      <c r="C45" s="281">
        <v>36.0</v>
      </c>
      <c r="D45" s="281">
        <v>27.0</v>
      </c>
      <c r="E45" s="1">
        <f t="shared" si="2"/>
        <v>1.333333333</v>
      </c>
      <c r="F45" s="281" t="s">
        <v>811</v>
      </c>
      <c r="G45" s="299">
        <v>0.507349537037037</v>
      </c>
      <c r="H45" s="299">
        <v>0.5392708333333334</v>
      </c>
      <c r="I45" s="281"/>
      <c r="J45" s="300">
        <f t="shared" si="3"/>
        <v>46</v>
      </c>
      <c r="K45" s="1" t="b">
        <f t="shared" si="4"/>
        <v>0</v>
      </c>
      <c r="L45" s="1">
        <f t="shared" si="5"/>
        <v>1.65</v>
      </c>
      <c r="M45" s="1">
        <f t="shared" si="6"/>
        <v>1</v>
      </c>
      <c r="N45" s="300">
        <f t="shared" si="7"/>
        <v>46</v>
      </c>
      <c r="O45" s="1">
        <f t="shared" si="8"/>
        <v>65.34</v>
      </c>
      <c r="P45" s="300">
        <f t="shared" si="9"/>
        <v>230</v>
      </c>
      <c r="Q45" s="1">
        <f t="shared" si="10"/>
        <v>65.34</v>
      </c>
      <c r="R45" s="281"/>
      <c r="S45" s="281"/>
      <c r="T45" s="1">
        <f t="shared" si="11"/>
        <v>0</v>
      </c>
      <c r="V45" s="1" t="s">
        <v>873</v>
      </c>
      <c r="W45" s="1" t="s">
        <v>3252</v>
      </c>
    </row>
    <row r="46" ht="15.75" customHeight="1">
      <c r="A46" s="291">
        <v>46282.0</v>
      </c>
      <c r="B46" s="1">
        <f t="shared" si="1"/>
        <v>46282</v>
      </c>
      <c r="C46" s="281">
        <v>2.0</v>
      </c>
      <c r="D46" s="281">
        <v>2.0</v>
      </c>
      <c r="E46" s="1">
        <f t="shared" si="2"/>
        <v>1</v>
      </c>
      <c r="F46" s="281" t="s">
        <v>811</v>
      </c>
      <c r="G46" s="299">
        <v>0.3255324074074074</v>
      </c>
      <c r="H46" s="299">
        <v>0.3287615740740741</v>
      </c>
      <c r="I46" s="281"/>
      <c r="J46" s="300">
        <f t="shared" si="3"/>
        <v>5</v>
      </c>
      <c r="K46" s="1" t="b">
        <f t="shared" si="4"/>
        <v>1</v>
      </c>
      <c r="L46" s="1">
        <f t="shared" si="5"/>
        <v>1</v>
      </c>
      <c r="M46" s="1">
        <f t="shared" si="6"/>
        <v>1</v>
      </c>
      <c r="N46" s="300">
        <f t="shared" si="7"/>
        <v>15</v>
      </c>
      <c r="O46" s="1">
        <f t="shared" si="8"/>
        <v>2.2</v>
      </c>
      <c r="P46" s="300">
        <f t="shared" si="9"/>
        <v>75</v>
      </c>
      <c r="Q46" s="1">
        <f t="shared" si="10"/>
        <v>2.2</v>
      </c>
      <c r="R46" s="281"/>
      <c r="S46" s="281"/>
      <c r="T46" s="1">
        <f t="shared" si="11"/>
        <v>1</v>
      </c>
      <c r="V46" s="1" t="s">
        <v>3253</v>
      </c>
      <c r="W46" s="1" t="s">
        <v>3254</v>
      </c>
    </row>
    <row r="47" ht="15.75" customHeight="1">
      <c r="A47" s="291">
        <v>46282.0</v>
      </c>
      <c r="B47" s="1">
        <f t="shared" si="1"/>
        <v>46282</v>
      </c>
      <c r="C47" s="281">
        <v>29.0</v>
      </c>
      <c r="D47" s="281">
        <v>12.0</v>
      </c>
      <c r="E47" s="1">
        <f t="shared" si="2"/>
        <v>2.416666667</v>
      </c>
      <c r="F47" s="281" t="s">
        <v>811</v>
      </c>
      <c r="G47" s="299">
        <v>0.30261574074074077</v>
      </c>
      <c r="H47" s="299">
        <v>0.3254513888888889</v>
      </c>
      <c r="I47" s="281"/>
      <c r="J47" s="300">
        <f t="shared" si="3"/>
        <v>33</v>
      </c>
      <c r="K47" s="1" t="b">
        <f t="shared" si="4"/>
        <v>1</v>
      </c>
      <c r="L47" s="1">
        <f t="shared" si="5"/>
        <v>1</v>
      </c>
      <c r="M47" s="1">
        <f t="shared" si="6"/>
        <v>1</v>
      </c>
      <c r="N47" s="300">
        <f t="shared" si="7"/>
        <v>33</v>
      </c>
      <c r="O47" s="1">
        <f t="shared" si="8"/>
        <v>31.9</v>
      </c>
      <c r="P47" s="300">
        <f t="shared" si="9"/>
        <v>165</v>
      </c>
      <c r="Q47" s="1">
        <f t="shared" si="10"/>
        <v>31.9</v>
      </c>
      <c r="R47" s="281"/>
      <c r="S47" s="281"/>
      <c r="T47" s="1">
        <f t="shared" si="11"/>
        <v>0</v>
      </c>
      <c r="V47" s="1" t="s">
        <v>3255</v>
      </c>
      <c r="W47" s="1" t="s">
        <v>3256</v>
      </c>
    </row>
    <row r="48" ht="15.75" customHeight="1">
      <c r="A48" s="291">
        <v>46282.0</v>
      </c>
      <c r="B48" s="1">
        <f t="shared" si="1"/>
        <v>46282</v>
      </c>
      <c r="C48" s="281">
        <v>49.0</v>
      </c>
      <c r="D48" s="281">
        <v>35.0</v>
      </c>
      <c r="E48" s="1">
        <f t="shared" si="2"/>
        <v>1.4</v>
      </c>
      <c r="F48" s="281" t="s">
        <v>811</v>
      </c>
      <c r="G48" s="299">
        <v>0.5072916666666667</v>
      </c>
      <c r="H48" s="299">
        <v>0.5416087962962963</v>
      </c>
      <c r="I48" s="281"/>
      <c r="J48" s="300">
        <f t="shared" si="3"/>
        <v>49</v>
      </c>
      <c r="K48" s="1" t="b">
        <f t="shared" si="4"/>
        <v>0</v>
      </c>
      <c r="L48" s="1">
        <f t="shared" si="5"/>
        <v>1.65</v>
      </c>
      <c r="M48" s="1">
        <f t="shared" si="6"/>
        <v>1</v>
      </c>
      <c r="N48" s="300">
        <f t="shared" si="7"/>
        <v>49</v>
      </c>
      <c r="O48" s="1">
        <f t="shared" si="8"/>
        <v>88.935</v>
      </c>
      <c r="P48" s="300">
        <f t="shared" si="9"/>
        <v>245</v>
      </c>
      <c r="Q48" s="1">
        <f t="shared" si="10"/>
        <v>88.935</v>
      </c>
      <c r="R48" s="281"/>
      <c r="S48" s="281"/>
      <c r="T48" s="1">
        <f t="shared" si="11"/>
        <v>0</v>
      </c>
      <c r="V48" s="1" t="s">
        <v>1834</v>
      </c>
      <c r="W48" s="1" t="s">
        <v>3257</v>
      </c>
    </row>
    <row r="49" ht="15.75" customHeight="1">
      <c r="A49" s="291">
        <v>46282.0</v>
      </c>
      <c r="B49" s="1">
        <f t="shared" si="1"/>
        <v>46282</v>
      </c>
      <c r="C49" s="281">
        <v>40.0</v>
      </c>
      <c r="D49" s="281">
        <v>34.0</v>
      </c>
      <c r="E49" s="1">
        <f t="shared" si="2"/>
        <v>1.176470588</v>
      </c>
      <c r="F49" s="281" t="s">
        <v>811</v>
      </c>
      <c r="G49" s="299">
        <v>0.5428472222222223</v>
      </c>
      <c r="H49" s="299">
        <v>0.5786342592592593</v>
      </c>
      <c r="I49" s="281"/>
      <c r="J49" s="300">
        <f t="shared" si="3"/>
        <v>52</v>
      </c>
      <c r="K49" s="1" t="b">
        <f t="shared" si="4"/>
        <v>0</v>
      </c>
      <c r="L49" s="1">
        <f t="shared" si="5"/>
        <v>1.65</v>
      </c>
      <c r="M49" s="1">
        <f t="shared" si="6"/>
        <v>1</v>
      </c>
      <c r="N49" s="300">
        <f t="shared" si="7"/>
        <v>52</v>
      </c>
      <c r="O49" s="1">
        <f t="shared" si="8"/>
        <v>72.6</v>
      </c>
      <c r="P49" s="300">
        <f t="shared" si="9"/>
        <v>260</v>
      </c>
      <c r="Q49" s="1">
        <f t="shared" si="10"/>
        <v>72.6</v>
      </c>
      <c r="R49" s="281"/>
      <c r="S49" s="281"/>
      <c r="T49" s="1">
        <f t="shared" si="11"/>
        <v>0</v>
      </c>
      <c r="V49" s="1" t="s">
        <v>1960</v>
      </c>
      <c r="W49" s="1" t="s">
        <v>3258</v>
      </c>
    </row>
    <row r="50" ht="15.75" customHeight="1">
      <c r="A50" s="291">
        <v>46285.0</v>
      </c>
      <c r="B50" s="1">
        <f t="shared" si="1"/>
        <v>46285</v>
      </c>
      <c r="C50" s="281">
        <v>163.0</v>
      </c>
      <c r="D50" s="281">
        <v>34.0</v>
      </c>
      <c r="E50" s="1">
        <f t="shared" si="2"/>
        <v>4.794117647</v>
      </c>
      <c r="F50" s="281" t="s">
        <v>811</v>
      </c>
      <c r="G50" s="299">
        <v>0.3027314814814815</v>
      </c>
      <c r="H50" s="299">
        <v>0.3478125</v>
      </c>
      <c r="I50" s="281"/>
      <c r="J50" s="300">
        <f t="shared" si="3"/>
        <v>65</v>
      </c>
      <c r="K50" s="1" t="b">
        <f t="shared" si="4"/>
        <v>0</v>
      </c>
      <c r="L50" s="1">
        <f t="shared" si="5"/>
        <v>0.65</v>
      </c>
      <c r="M50" s="1">
        <f t="shared" si="6"/>
        <v>1</v>
      </c>
      <c r="N50" s="300">
        <f t="shared" si="7"/>
        <v>65</v>
      </c>
      <c r="O50" s="1">
        <f t="shared" si="8"/>
        <v>116.545</v>
      </c>
      <c r="P50" s="300">
        <f t="shared" si="9"/>
        <v>325</v>
      </c>
      <c r="Q50" s="1">
        <f t="shared" si="10"/>
        <v>116.545</v>
      </c>
      <c r="R50" s="281"/>
      <c r="S50" s="281"/>
      <c r="T50" s="1">
        <f t="shared" si="11"/>
        <v>1</v>
      </c>
      <c r="V50" s="1" t="s">
        <v>887</v>
      </c>
      <c r="W50" s="1" t="s">
        <v>3259</v>
      </c>
    </row>
    <row r="51" ht="15.75" customHeight="1">
      <c r="A51" s="291">
        <v>46285.0</v>
      </c>
      <c r="B51" s="1">
        <f t="shared" si="1"/>
        <v>46285</v>
      </c>
      <c r="C51" s="281">
        <v>153.0</v>
      </c>
      <c r="D51" s="281">
        <v>40.0</v>
      </c>
      <c r="E51" s="1">
        <f t="shared" si="2"/>
        <v>3.825</v>
      </c>
      <c r="F51" s="281" t="s">
        <v>811</v>
      </c>
      <c r="G51" s="299">
        <v>0.34793981481481484</v>
      </c>
      <c r="H51" s="299">
        <v>0.39153935185185185</v>
      </c>
      <c r="I51" s="281"/>
      <c r="J51" s="300">
        <f t="shared" si="3"/>
        <v>63</v>
      </c>
      <c r="K51" s="1" t="b">
        <f t="shared" si="4"/>
        <v>0</v>
      </c>
      <c r="L51" s="1">
        <f t="shared" si="5"/>
        <v>0.82</v>
      </c>
      <c r="M51" s="1">
        <f t="shared" si="6"/>
        <v>1</v>
      </c>
      <c r="N51" s="300">
        <f t="shared" si="7"/>
        <v>63</v>
      </c>
      <c r="O51" s="1">
        <f t="shared" si="8"/>
        <v>138.006</v>
      </c>
      <c r="P51" s="300">
        <f t="shared" si="9"/>
        <v>315</v>
      </c>
      <c r="Q51" s="1">
        <f t="shared" si="10"/>
        <v>138.006</v>
      </c>
      <c r="R51" s="281"/>
      <c r="S51" s="281"/>
      <c r="T51" s="1">
        <f t="shared" si="11"/>
        <v>0</v>
      </c>
      <c r="V51" s="1" t="s">
        <v>889</v>
      </c>
      <c r="W51" s="1" t="s">
        <v>3260</v>
      </c>
    </row>
    <row r="52" ht="15.75" customHeight="1">
      <c r="A52" s="291">
        <v>46285.0</v>
      </c>
      <c r="B52" s="1">
        <f t="shared" si="1"/>
        <v>46285</v>
      </c>
      <c r="C52" s="281">
        <v>74.0</v>
      </c>
      <c r="D52" s="281">
        <v>38.0</v>
      </c>
      <c r="E52" s="1">
        <f t="shared" si="2"/>
        <v>1.947368421</v>
      </c>
      <c r="F52" s="281" t="s">
        <v>811</v>
      </c>
      <c r="G52" s="299">
        <v>0.39163194444444444</v>
      </c>
      <c r="H52" s="299">
        <v>0.4295717592592593</v>
      </c>
      <c r="I52" s="281"/>
      <c r="J52" s="300">
        <f t="shared" si="3"/>
        <v>55</v>
      </c>
      <c r="K52" s="1" t="b">
        <f t="shared" si="4"/>
        <v>0</v>
      </c>
      <c r="L52" s="1">
        <f t="shared" si="5"/>
        <v>1.25</v>
      </c>
      <c r="M52" s="1">
        <f t="shared" si="6"/>
        <v>1</v>
      </c>
      <c r="N52" s="300">
        <f t="shared" si="7"/>
        <v>55</v>
      </c>
      <c r="O52" s="1">
        <f t="shared" si="8"/>
        <v>101.75</v>
      </c>
      <c r="P52" s="300">
        <f t="shared" si="9"/>
        <v>275</v>
      </c>
      <c r="Q52" s="1">
        <f t="shared" si="10"/>
        <v>101.75</v>
      </c>
      <c r="R52" s="281"/>
      <c r="S52" s="281"/>
      <c r="T52" s="1">
        <f t="shared" si="11"/>
        <v>0</v>
      </c>
      <c r="V52" s="1" t="s">
        <v>891</v>
      </c>
      <c r="W52" s="1" t="s">
        <v>3261</v>
      </c>
    </row>
    <row r="53" ht="15.75" customHeight="1">
      <c r="A53" s="291">
        <v>46285.0</v>
      </c>
      <c r="B53" s="1">
        <f t="shared" si="1"/>
        <v>46285</v>
      </c>
      <c r="C53" s="281">
        <v>42.0</v>
      </c>
      <c r="D53" s="281">
        <v>29.0</v>
      </c>
      <c r="E53" s="1">
        <f t="shared" si="2"/>
        <v>1.448275862</v>
      </c>
      <c r="F53" s="281" t="s">
        <v>811</v>
      </c>
      <c r="G53" s="299">
        <v>0.5114699074074074</v>
      </c>
      <c r="H53" s="299">
        <v>0.5497222222222222</v>
      </c>
      <c r="I53" s="281"/>
      <c r="J53" s="300">
        <f t="shared" si="3"/>
        <v>55</v>
      </c>
      <c r="K53" s="1" t="b">
        <f t="shared" si="4"/>
        <v>0</v>
      </c>
      <c r="L53" s="1">
        <f t="shared" si="5"/>
        <v>1.65</v>
      </c>
      <c r="M53" s="1">
        <f t="shared" si="6"/>
        <v>1</v>
      </c>
      <c r="N53" s="300">
        <f t="shared" si="7"/>
        <v>55</v>
      </c>
      <c r="O53" s="1">
        <f t="shared" si="8"/>
        <v>76.23</v>
      </c>
      <c r="P53" s="300">
        <f t="shared" si="9"/>
        <v>275</v>
      </c>
      <c r="Q53" s="1">
        <f t="shared" si="10"/>
        <v>76.23</v>
      </c>
      <c r="R53" s="281"/>
      <c r="S53" s="281"/>
      <c r="T53" s="1">
        <f t="shared" si="11"/>
        <v>0</v>
      </c>
      <c r="V53" s="1" t="s">
        <v>1286</v>
      </c>
      <c r="W53" s="1" t="s">
        <v>3262</v>
      </c>
    </row>
    <row r="54" ht="15.75" customHeight="1">
      <c r="A54" s="291">
        <v>46285.0</v>
      </c>
      <c r="B54" s="1">
        <f t="shared" si="1"/>
        <v>46285</v>
      </c>
      <c r="C54" s="281">
        <v>33.0</v>
      </c>
      <c r="D54" s="281">
        <v>24.0</v>
      </c>
      <c r="E54" s="1">
        <f t="shared" si="2"/>
        <v>1.375</v>
      </c>
      <c r="F54" s="281" t="s">
        <v>811</v>
      </c>
      <c r="G54" s="299">
        <v>0.5935416666666666</v>
      </c>
      <c r="H54" s="299">
        <v>0.6129398148148149</v>
      </c>
      <c r="I54" s="281"/>
      <c r="J54" s="300">
        <f t="shared" si="3"/>
        <v>28</v>
      </c>
      <c r="K54" s="1" t="b">
        <f t="shared" si="4"/>
        <v>0</v>
      </c>
      <c r="L54" s="1">
        <f t="shared" si="5"/>
        <v>1.65</v>
      </c>
      <c r="M54" s="1">
        <f t="shared" si="6"/>
        <v>1</v>
      </c>
      <c r="N54" s="300">
        <f t="shared" si="7"/>
        <v>28</v>
      </c>
      <c r="O54" s="1">
        <f t="shared" si="8"/>
        <v>59.895</v>
      </c>
      <c r="P54" s="300">
        <f t="shared" si="9"/>
        <v>140</v>
      </c>
      <c r="Q54" s="1">
        <f t="shared" si="10"/>
        <v>59.895</v>
      </c>
      <c r="R54" s="281"/>
      <c r="S54" s="281"/>
      <c r="T54" s="1">
        <f t="shared" si="11"/>
        <v>0</v>
      </c>
      <c r="V54" s="1" t="s">
        <v>1025</v>
      </c>
      <c r="W54" s="1" t="s">
        <v>3263</v>
      </c>
    </row>
    <row r="55" ht="15.75" customHeight="1">
      <c r="A55" s="291">
        <v>46286.0</v>
      </c>
      <c r="B55" s="1">
        <f t="shared" si="1"/>
        <v>46286</v>
      </c>
      <c r="C55" s="281">
        <v>176.0</v>
      </c>
      <c r="D55" s="281">
        <v>39.0</v>
      </c>
      <c r="E55" s="1">
        <f t="shared" si="2"/>
        <v>4.512820513</v>
      </c>
      <c r="F55" s="281" t="s">
        <v>811</v>
      </c>
      <c r="G55" s="299">
        <v>0.300775462962963</v>
      </c>
      <c r="H55" s="299">
        <v>0.36471064814814813</v>
      </c>
      <c r="I55" s="281"/>
      <c r="J55" s="300">
        <f t="shared" si="3"/>
        <v>92</v>
      </c>
      <c r="K55" s="1" t="b">
        <f t="shared" si="4"/>
        <v>0</v>
      </c>
      <c r="L55" s="1">
        <f t="shared" si="5"/>
        <v>0.65</v>
      </c>
      <c r="M55" s="1">
        <f t="shared" si="6"/>
        <v>1</v>
      </c>
      <c r="N55" s="300">
        <f t="shared" si="7"/>
        <v>92</v>
      </c>
      <c r="O55" s="1">
        <f t="shared" si="8"/>
        <v>125.84</v>
      </c>
      <c r="P55" s="300">
        <f t="shared" si="9"/>
        <v>460</v>
      </c>
      <c r="Q55" s="1">
        <f t="shared" si="10"/>
        <v>125.84</v>
      </c>
      <c r="R55" s="281">
        <v>12.0</v>
      </c>
      <c r="S55" s="281" t="s">
        <v>3264</v>
      </c>
      <c r="T55" s="1">
        <f t="shared" si="11"/>
        <v>1</v>
      </c>
      <c r="V55" s="1" t="s">
        <v>896</v>
      </c>
      <c r="W55" s="1" t="s">
        <v>3265</v>
      </c>
    </row>
    <row r="56" ht="15.75" customHeight="1">
      <c r="A56" s="291">
        <v>46286.0</v>
      </c>
      <c r="B56" s="1">
        <f t="shared" si="1"/>
        <v>46286</v>
      </c>
      <c r="C56" s="281">
        <v>121.0</v>
      </c>
      <c r="D56" s="281">
        <v>79.0</v>
      </c>
      <c r="E56" s="1">
        <f t="shared" si="2"/>
        <v>1.53164557</v>
      </c>
      <c r="F56" s="281" t="s">
        <v>811</v>
      </c>
      <c r="G56" s="299">
        <v>0.36475694444444445</v>
      </c>
      <c r="H56" s="299">
        <v>0.465625</v>
      </c>
      <c r="I56" s="281"/>
      <c r="J56" s="300">
        <f t="shared" si="3"/>
        <v>145</v>
      </c>
      <c r="K56" s="1" t="b">
        <f t="shared" si="4"/>
        <v>0</v>
      </c>
      <c r="L56" s="1">
        <f t="shared" si="5"/>
        <v>1.65</v>
      </c>
      <c r="M56" s="1">
        <f t="shared" si="6"/>
        <v>1</v>
      </c>
      <c r="N56" s="300">
        <f t="shared" si="7"/>
        <v>145</v>
      </c>
      <c r="O56" s="1">
        <f t="shared" si="8"/>
        <v>219.615</v>
      </c>
      <c r="P56" s="300">
        <f t="shared" si="9"/>
        <v>725</v>
      </c>
      <c r="Q56" s="1">
        <f t="shared" si="10"/>
        <v>219.615</v>
      </c>
      <c r="R56" s="281"/>
      <c r="S56" s="281"/>
      <c r="T56" s="1">
        <f t="shared" si="11"/>
        <v>0</v>
      </c>
      <c r="V56" s="1" t="s">
        <v>899</v>
      </c>
      <c r="W56" s="1" t="s">
        <v>3266</v>
      </c>
    </row>
    <row r="57" ht="15.75" customHeight="1">
      <c r="A57" s="291">
        <v>46286.0</v>
      </c>
      <c r="B57" s="1">
        <f t="shared" si="1"/>
        <v>46286</v>
      </c>
      <c r="C57" s="281">
        <v>196.0</v>
      </c>
      <c r="D57" s="281">
        <v>28.0</v>
      </c>
      <c r="E57" s="1">
        <f t="shared" si="2"/>
        <v>7</v>
      </c>
      <c r="F57" s="281" t="s">
        <v>811</v>
      </c>
      <c r="G57" s="299">
        <v>0.5105324074074075</v>
      </c>
      <c r="H57" s="299">
        <v>0.5577777777777778</v>
      </c>
      <c r="I57" s="281"/>
      <c r="J57" s="300">
        <f t="shared" si="3"/>
        <v>68</v>
      </c>
      <c r="K57" s="1" t="b">
        <f t="shared" si="4"/>
        <v>0</v>
      </c>
      <c r="L57" s="1">
        <f t="shared" si="5"/>
        <v>0.6</v>
      </c>
      <c r="M57" s="1">
        <f t="shared" si="6"/>
        <v>1</v>
      </c>
      <c r="N57" s="300">
        <f t="shared" si="7"/>
        <v>68</v>
      </c>
      <c r="O57" s="1">
        <f t="shared" si="8"/>
        <v>129.36</v>
      </c>
      <c r="P57" s="300">
        <f t="shared" si="9"/>
        <v>340</v>
      </c>
      <c r="Q57" s="1">
        <f t="shared" si="10"/>
        <v>129.36</v>
      </c>
      <c r="R57" s="281"/>
      <c r="S57" s="281"/>
      <c r="T57" s="1">
        <f t="shared" si="11"/>
        <v>0</v>
      </c>
      <c r="V57" s="1" t="s">
        <v>2905</v>
      </c>
      <c r="W57" s="1" t="s">
        <v>3267</v>
      </c>
    </row>
    <row r="58" ht="15.75" customHeight="1">
      <c r="A58" s="291">
        <v>46286.0</v>
      </c>
      <c r="B58" s="1">
        <f t="shared" si="1"/>
        <v>46286</v>
      </c>
      <c r="C58" s="281">
        <v>75.0</v>
      </c>
      <c r="D58" s="281">
        <v>34.0</v>
      </c>
      <c r="E58" s="1">
        <f t="shared" si="2"/>
        <v>2.205882353</v>
      </c>
      <c r="F58" s="281" t="s">
        <v>811</v>
      </c>
      <c r="G58" s="299">
        <v>0.5906365740740741</v>
      </c>
      <c r="H58" s="299">
        <v>0.6273611111111111</v>
      </c>
      <c r="I58" s="281"/>
      <c r="J58" s="300">
        <f t="shared" si="3"/>
        <v>53</v>
      </c>
      <c r="K58" s="1" t="b">
        <f t="shared" si="4"/>
        <v>0</v>
      </c>
      <c r="L58" s="1">
        <f t="shared" si="5"/>
        <v>1.25</v>
      </c>
      <c r="M58" s="1">
        <f t="shared" si="6"/>
        <v>1</v>
      </c>
      <c r="N58" s="300">
        <f t="shared" si="7"/>
        <v>53</v>
      </c>
      <c r="O58" s="1">
        <f t="shared" si="8"/>
        <v>103.125</v>
      </c>
      <c r="P58" s="300">
        <f t="shared" si="9"/>
        <v>265</v>
      </c>
      <c r="Q58" s="1">
        <f t="shared" si="10"/>
        <v>103.125</v>
      </c>
      <c r="R58" s="281"/>
      <c r="S58" s="281"/>
      <c r="T58" s="1">
        <f t="shared" si="11"/>
        <v>0</v>
      </c>
      <c r="V58" s="1" t="s">
        <v>1983</v>
      </c>
      <c r="W58" s="1" t="s">
        <v>3268</v>
      </c>
    </row>
    <row r="59" ht="15.75" customHeight="1">
      <c r="A59" s="291">
        <v>46287.0</v>
      </c>
      <c r="B59" s="1">
        <f t="shared" si="1"/>
        <v>46287</v>
      </c>
      <c r="C59" s="281">
        <v>6.0</v>
      </c>
      <c r="D59" s="281">
        <v>6.0</v>
      </c>
      <c r="E59" s="1">
        <f t="shared" si="2"/>
        <v>1</v>
      </c>
      <c r="F59" s="281" t="s">
        <v>811</v>
      </c>
      <c r="G59" s="282">
        <v>0.3042476851851852</v>
      </c>
      <c r="H59" s="282">
        <v>0.32231481481481483</v>
      </c>
      <c r="I59" s="281"/>
      <c r="J59" s="292">
        <f t="shared" si="3"/>
        <v>26</v>
      </c>
      <c r="K59" s="1" t="b">
        <f t="shared" si="4"/>
        <v>1</v>
      </c>
      <c r="L59" s="1">
        <f t="shared" si="5"/>
        <v>1</v>
      </c>
      <c r="M59" s="1">
        <f t="shared" si="6"/>
        <v>1</v>
      </c>
      <c r="N59" s="292">
        <f t="shared" si="7"/>
        <v>26</v>
      </c>
      <c r="O59" s="1">
        <f t="shared" si="8"/>
        <v>6.6</v>
      </c>
      <c r="P59" s="292">
        <f t="shared" si="9"/>
        <v>130</v>
      </c>
      <c r="Q59" s="1">
        <f t="shared" si="10"/>
        <v>6.6</v>
      </c>
      <c r="R59" s="281">
        <v>4.0</v>
      </c>
      <c r="S59" s="281" t="s">
        <v>3269</v>
      </c>
      <c r="T59" s="1">
        <f t="shared" si="11"/>
        <v>1</v>
      </c>
      <c r="V59" s="1" t="s">
        <v>3270</v>
      </c>
      <c r="W59" s="1" t="s">
        <v>3271</v>
      </c>
    </row>
    <row r="60" ht="15.75" customHeight="1">
      <c r="A60" s="291">
        <v>46287.0</v>
      </c>
      <c r="B60" s="1">
        <f t="shared" si="1"/>
        <v>46287</v>
      </c>
      <c r="C60" s="281">
        <v>214.0</v>
      </c>
      <c r="D60" s="281">
        <v>33.0</v>
      </c>
      <c r="E60" s="1">
        <f t="shared" si="2"/>
        <v>6.484848485</v>
      </c>
      <c r="F60" s="281" t="s">
        <v>811</v>
      </c>
      <c r="G60" s="282">
        <v>0.3226967592592593</v>
      </c>
      <c r="H60" s="282">
        <v>0.37255787037037036</v>
      </c>
      <c r="I60" s="281"/>
      <c r="J60" s="292">
        <f t="shared" si="3"/>
        <v>72</v>
      </c>
      <c r="K60" s="1" t="b">
        <f t="shared" si="4"/>
        <v>0</v>
      </c>
      <c r="L60" s="1">
        <f t="shared" si="5"/>
        <v>0.6</v>
      </c>
      <c r="M60" s="1">
        <f t="shared" si="6"/>
        <v>1</v>
      </c>
      <c r="N60" s="292">
        <f t="shared" si="7"/>
        <v>72</v>
      </c>
      <c r="O60" s="1">
        <f t="shared" si="8"/>
        <v>141.24</v>
      </c>
      <c r="P60" s="292">
        <f t="shared" si="9"/>
        <v>360</v>
      </c>
      <c r="Q60" s="1">
        <f t="shared" si="10"/>
        <v>141.24</v>
      </c>
      <c r="R60" s="281"/>
      <c r="S60" s="281"/>
      <c r="T60" s="1">
        <f t="shared" si="11"/>
        <v>0</v>
      </c>
      <c r="V60" s="1" t="s">
        <v>902</v>
      </c>
      <c r="W60" s="1" t="s">
        <v>3272</v>
      </c>
    </row>
    <row r="61" ht="15.75" customHeight="1">
      <c r="A61" s="291">
        <v>46287.0</v>
      </c>
      <c r="B61" s="1">
        <f t="shared" si="1"/>
        <v>46287</v>
      </c>
      <c r="C61" s="281">
        <v>170.0</v>
      </c>
      <c r="D61" s="281">
        <v>80.0</v>
      </c>
      <c r="E61" s="1">
        <f t="shared" si="2"/>
        <v>2.125</v>
      </c>
      <c r="F61" s="281" t="s">
        <v>811</v>
      </c>
      <c r="G61" s="282">
        <v>0.3726273148148148</v>
      </c>
      <c r="H61" s="282">
        <v>0.4596875</v>
      </c>
      <c r="I61" s="281"/>
      <c r="J61" s="292">
        <f t="shared" si="3"/>
        <v>125</v>
      </c>
      <c r="K61" s="1" t="b">
        <f t="shared" si="4"/>
        <v>0</v>
      </c>
      <c r="L61" s="1">
        <f t="shared" si="5"/>
        <v>1.25</v>
      </c>
      <c r="M61" s="1">
        <f t="shared" si="6"/>
        <v>1</v>
      </c>
      <c r="N61" s="292">
        <f t="shared" si="7"/>
        <v>125</v>
      </c>
      <c r="O61" s="1">
        <f t="shared" si="8"/>
        <v>233.75</v>
      </c>
      <c r="P61" s="292">
        <f t="shared" si="9"/>
        <v>625</v>
      </c>
      <c r="Q61" s="1">
        <f t="shared" si="10"/>
        <v>233.75</v>
      </c>
      <c r="R61" s="281"/>
      <c r="S61" s="281"/>
      <c r="T61" s="1">
        <f t="shared" si="11"/>
        <v>0</v>
      </c>
      <c r="V61" s="1" t="s">
        <v>904</v>
      </c>
      <c r="W61" s="1" t="s">
        <v>3273</v>
      </c>
    </row>
    <row r="62" ht="15.75" customHeight="1">
      <c r="A62" s="291">
        <v>46287.0</v>
      </c>
      <c r="B62" s="1">
        <f t="shared" si="1"/>
        <v>46287</v>
      </c>
      <c r="C62" s="281">
        <v>55.0</v>
      </c>
      <c r="D62" s="281">
        <v>31.0</v>
      </c>
      <c r="E62" s="1">
        <f t="shared" si="2"/>
        <v>1.774193548</v>
      </c>
      <c r="F62" s="281" t="s">
        <v>811</v>
      </c>
      <c r="G62" s="282">
        <v>0.5061921296296297</v>
      </c>
      <c r="H62" s="282">
        <v>0.5520601851851852</v>
      </c>
      <c r="I62" s="281"/>
      <c r="J62" s="292">
        <f t="shared" si="3"/>
        <v>66</v>
      </c>
      <c r="K62" s="1" t="b">
        <f t="shared" si="4"/>
        <v>0</v>
      </c>
      <c r="L62" s="1">
        <f t="shared" si="5"/>
        <v>1.65</v>
      </c>
      <c r="M62" s="1">
        <f t="shared" si="6"/>
        <v>1</v>
      </c>
      <c r="N62" s="292">
        <f t="shared" si="7"/>
        <v>66</v>
      </c>
      <c r="O62" s="1">
        <f t="shared" si="8"/>
        <v>99.825</v>
      </c>
      <c r="P62" s="292">
        <f t="shared" si="9"/>
        <v>330</v>
      </c>
      <c r="Q62" s="1">
        <f t="shared" si="10"/>
        <v>99.825</v>
      </c>
      <c r="R62" s="281"/>
      <c r="S62" s="281"/>
      <c r="T62" s="1">
        <f t="shared" si="11"/>
        <v>0</v>
      </c>
      <c r="V62" s="1" t="s">
        <v>1995</v>
      </c>
      <c r="W62" s="1" t="s">
        <v>3274</v>
      </c>
    </row>
    <row r="63" ht="15.75" customHeight="1">
      <c r="A63" s="291">
        <v>46287.0</v>
      </c>
      <c r="B63" s="1">
        <f t="shared" si="1"/>
        <v>46287</v>
      </c>
      <c r="C63" s="281">
        <v>37.0</v>
      </c>
      <c r="D63" s="281">
        <v>25.0</v>
      </c>
      <c r="E63" s="1">
        <f t="shared" si="2"/>
        <v>1.48</v>
      </c>
      <c r="F63" s="281" t="s">
        <v>811</v>
      </c>
      <c r="G63" s="282">
        <v>0.09104166666666667</v>
      </c>
      <c r="H63" s="282">
        <v>0.1233912037037037</v>
      </c>
      <c r="I63" s="281"/>
      <c r="J63" s="292">
        <f t="shared" si="3"/>
        <v>47</v>
      </c>
      <c r="K63" s="1" t="b">
        <f t="shared" si="4"/>
        <v>0</v>
      </c>
      <c r="L63" s="1">
        <f t="shared" si="5"/>
        <v>1.65</v>
      </c>
      <c r="M63" s="1">
        <f t="shared" si="6"/>
        <v>1</v>
      </c>
      <c r="N63" s="292">
        <f t="shared" si="7"/>
        <v>47</v>
      </c>
      <c r="O63" s="1">
        <f t="shared" si="8"/>
        <v>67.155</v>
      </c>
      <c r="P63" s="292">
        <f t="shared" si="9"/>
        <v>235</v>
      </c>
      <c r="Q63" s="1">
        <f t="shared" si="10"/>
        <v>67.155</v>
      </c>
      <c r="R63" s="281"/>
      <c r="S63" s="281"/>
      <c r="T63" s="1">
        <f t="shared" si="11"/>
        <v>0</v>
      </c>
      <c r="V63" s="1" t="s">
        <v>1040</v>
      </c>
      <c r="W63" s="1" t="s">
        <v>3275</v>
      </c>
    </row>
    <row r="64" ht="15.75" customHeight="1">
      <c r="A64" s="291">
        <v>46289.0</v>
      </c>
      <c r="B64" s="1">
        <f t="shared" si="1"/>
        <v>46289</v>
      </c>
      <c r="C64" s="281">
        <v>258.0</v>
      </c>
      <c r="D64" s="281">
        <v>80.0</v>
      </c>
      <c r="E64" s="1">
        <f t="shared" si="2"/>
        <v>3.225</v>
      </c>
      <c r="F64" s="281" t="s">
        <v>811</v>
      </c>
      <c r="G64" s="282">
        <v>0.3094560185185185</v>
      </c>
      <c r="H64" s="282">
        <v>0.4109027777777778</v>
      </c>
      <c r="I64" s="281"/>
      <c r="J64" s="292">
        <f t="shared" si="3"/>
        <v>146</v>
      </c>
      <c r="K64" s="1" t="b">
        <f t="shared" si="4"/>
        <v>0</v>
      </c>
      <c r="L64" s="1">
        <f t="shared" si="5"/>
        <v>0.95</v>
      </c>
      <c r="M64" s="1">
        <f t="shared" si="6"/>
        <v>1</v>
      </c>
      <c r="N64" s="292">
        <f t="shared" si="7"/>
        <v>146</v>
      </c>
      <c r="O64" s="1">
        <f t="shared" si="8"/>
        <v>269.61</v>
      </c>
      <c r="P64" s="292">
        <f t="shared" si="9"/>
        <v>730</v>
      </c>
      <c r="Q64" s="1">
        <f t="shared" si="10"/>
        <v>269.61</v>
      </c>
      <c r="R64" s="281">
        <v>7.0</v>
      </c>
      <c r="S64" s="281" t="s">
        <v>3276</v>
      </c>
      <c r="T64" s="1">
        <f t="shared" si="11"/>
        <v>1</v>
      </c>
      <c r="V64" s="1" t="s">
        <v>909</v>
      </c>
      <c r="W64" s="1" t="s">
        <v>3277</v>
      </c>
    </row>
    <row r="65" ht="15.75" customHeight="1">
      <c r="A65" s="291">
        <v>46289.0</v>
      </c>
      <c r="B65" s="1">
        <f t="shared" si="1"/>
        <v>46289</v>
      </c>
      <c r="C65" s="281">
        <v>205.0</v>
      </c>
      <c r="D65" s="281">
        <v>40.0</v>
      </c>
      <c r="E65" s="1">
        <f t="shared" si="2"/>
        <v>5.125</v>
      </c>
      <c r="F65" s="281" t="s">
        <v>811</v>
      </c>
      <c r="G65" s="282">
        <v>0.4109375</v>
      </c>
      <c r="H65" s="282">
        <v>0.45664351851851853</v>
      </c>
      <c r="I65" s="281"/>
      <c r="J65" s="292">
        <f t="shared" si="3"/>
        <v>66</v>
      </c>
      <c r="K65" s="1" t="b">
        <f t="shared" si="4"/>
        <v>0</v>
      </c>
      <c r="L65" s="1">
        <f t="shared" si="5"/>
        <v>0.6</v>
      </c>
      <c r="M65" s="1">
        <f t="shared" si="6"/>
        <v>1</v>
      </c>
      <c r="N65" s="292">
        <f t="shared" si="7"/>
        <v>66</v>
      </c>
      <c r="O65" s="1">
        <f t="shared" si="8"/>
        <v>135.3</v>
      </c>
      <c r="P65" s="292">
        <f t="shared" si="9"/>
        <v>330</v>
      </c>
      <c r="Q65" s="1">
        <f t="shared" si="10"/>
        <v>135.3</v>
      </c>
      <c r="R65" s="281"/>
      <c r="S65" s="281"/>
      <c r="T65" s="1">
        <f t="shared" si="11"/>
        <v>0</v>
      </c>
      <c r="V65" s="1" t="s">
        <v>911</v>
      </c>
      <c r="W65" s="1" t="s">
        <v>3278</v>
      </c>
    </row>
    <row r="66" ht="15.75" customHeight="1">
      <c r="A66" s="291">
        <v>46289.0</v>
      </c>
      <c r="B66" s="1">
        <f t="shared" si="1"/>
        <v>46289</v>
      </c>
      <c r="C66" s="281">
        <v>54.0</v>
      </c>
      <c r="D66" s="281">
        <v>29.0</v>
      </c>
      <c r="E66" s="1">
        <f t="shared" si="2"/>
        <v>1.862068966</v>
      </c>
      <c r="F66" s="281" t="s">
        <v>811</v>
      </c>
      <c r="G66" s="282">
        <v>0.5392708333333334</v>
      </c>
      <c r="H66" s="282">
        <v>0.5395486111111111</v>
      </c>
      <c r="I66" s="281"/>
      <c r="J66" s="292">
        <f t="shared" si="3"/>
        <v>0</v>
      </c>
      <c r="K66" s="1" t="b">
        <f t="shared" si="4"/>
        <v>0</v>
      </c>
      <c r="L66" s="1">
        <f t="shared" si="5"/>
        <v>1.65</v>
      </c>
      <c r="M66" s="1">
        <f t="shared" si="6"/>
        <v>1</v>
      </c>
      <c r="N66" s="1">
        <f t="shared" si="7"/>
        <v>0</v>
      </c>
      <c r="O66" s="1">
        <f t="shared" si="8"/>
        <v>98.01</v>
      </c>
      <c r="P66" s="1">
        <f t="shared" si="9"/>
        <v>0</v>
      </c>
      <c r="Q66" s="1">
        <f t="shared" si="10"/>
        <v>0</v>
      </c>
      <c r="R66" s="281"/>
      <c r="S66" s="281"/>
      <c r="T66" s="1">
        <f t="shared" si="11"/>
        <v>0</v>
      </c>
      <c r="V66" s="1" t="s">
        <v>915</v>
      </c>
      <c r="W66" s="1" t="s">
        <v>3279</v>
      </c>
    </row>
    <row r="67" ht="15.75" customHeight="1">
      <c r="A67" s="291">
        <v>46289.0</v>
      </c>
      <c r="B67" s="1">
        <f t="shared" si="1"/>
        <v>46289</v>
      </c>
      <c r="C67" s="281">
        <v>77.0</v>
      </c>
      <c r="D67" s="281">
        <v>32.0</v>
      </c>
      <c r="E67" s="1">
        <f t="shared" si="2"/>
        <v>2.40625</v>
      </c>
      <c r="F67" s="281" t="s">
        <v>811</v>
      </c>
      <c r="G67" s="282">
        <v>0.5395833333333333</v>
      </c>
      <c r="H67" s="282">
        <v>0.7737037037037037</v>
      </c>
      <c r="I67" s="281"/>
      <c r="J67" s="292">
        <f t="shared" si="3"/>
        <v>337</v>
      </c>
      <c r="K67" s="1" t="b">
        <f t="shared" si="4"/>
        <v>0</v>
      </c>
      <c r="L67" s="1">
        <f t="shared" si="5"/>
        <v>1.25</v>
      </c>
      <c r="M67" s="1">
        <f t="shared" si="6"/>
        <v>1</v>
      </c>
      <c r="N67" s="292">
        <f t="shared" si="7"/>
        <v>337</v>
      </c>
      <c r="O67" s="1">
        <f t="shared" si="8"/>
        <v>105.875</v>
      </c>
      <c r="P67" s="292">
        <f t="shared" si="9"/>
        <v>1685</v>
      </c>
      <c r="Q67" s="1">
        <f t="shared" si="10"/>
        <v>105.875</v>
      </c>
      <c r="R67" s="281"/>
      <c r="S67" s="281"/>
      <c r="T67" s="1">
        <f t="shared" si="11"/>
        <v>0</v>
      </c>
      <c r="V67" s="1" t="s">
        <v>1322</v>
      </c>
      <c r="W67" s="1" t="s">
        <v>2254</v>
      </c>
    </row>
    <row r="68" ht="15.75" customHeight="1">
      <c r="A68" s="291">
        <v>46289.0</v>
      </c>
      <c r="B68" s="1">
        <f t="shared" si="1"/>
        <v>46289</v>
      </c>
      <c r="C68" s="281">
        <v>73.0</v>
      </c>
      <c r="D68" s="281">
        <v>31.0</v>
      </c>
      <c r="E68" s="1">
        <f t="shared" si="2"/>
        <v>2.35483871</v>
      </c>
      <c r="F68" s="281" t="s">
        <v>811</v>
      </c>
      <c r="G68" s="282">
        <v>0.09354166666666666</v>
      </c>
      <c r="H68" s="282">
        <v>0.13314814814814815</v>
      </c>
      <c r="I68" s="281"/>
      <c r="J68" s="292">
        <f t="shared" si="3"/>
        <v>57</v>
      </c>
      <c r="K68" s="1" t="b">
        <f t="shared" si="4"/>
        <v>0</v>
      </c>
      <c r="L68" s="1">
        <f t="shared" si="5"/>
        <v>1.25</v>
      </c>
      <c r="M68" s="1">
        <f t="shared" si="6"/>
        <v>1</v>
      </c>
      <c r="N68" s="292">
        <f t="shared" si="7"/>
        <v>57</v>
      </c>
      <c r="O68" s="1">
        <f t="shared" si="8"/>
        <v>100.375</v>
      </c>
      <c r="P68" s="292">
        <f t="shared" si="9"/>
        <v>285</v>
      </c>
      <c r="Q68" s="1">
        <f t="shared" si="10"/>
        <v>100.375</v>
      </c>
      <c r="R68" s="281"/>
      <c r="S68" s="281"/>
      <c r="T68" s="1">
        <f t="shared" si="11"/>
        <v>0</v>
      </c>
      <c r="V68" s="1" t="s">
        <v>1325</v>
      </c>
      <c r="W68" s="1" t="s">
        <v>2256</v>
      </c>
    </row>
    <row r="69" ht="15.75" customHeight="1">
      <c r="A69" s="291">
        <v>46290.0</v>
      </c>
      <c r="B69" s="1">
        <f t="shared" si="1"/>
        <v>46290</v>
      </c>
      <c r="C69" s="281">
        <v>55.0</v>
      </c>
      <c r="D69" s="281">
        <v>30.0</v>
      </c>
      <c r="E69" s="1">
        <f t="shared" si="2"/>
        <v>1.833333333</v>
      </c>
      <c r="F69" s="281" t="s">
        <v>811</v>
      </c>
      <c r="G69" s="282">
        <v>0.5083333333333333</v>
      </c>
      <c r="H69" s="282">
        <v>0.5416666666666666</v>
      </c>
      <c r="I69" s="281"/>
      <c r="J69" s="292">
        <f t="shared" si="3"/>
        <v>48</v>
      </c>
      <c r="K69" s="1" t="b">
        <f t="shared" si="4"/>
        <v>0</v>
      </c>
      <c r="L69" s="1">
        <f t="shared" si="5"/>
        <v>1.65</v>
      </c>
      <c r="M69" s="1">
        <f t="shared" si="6"/>
        <v>1</v>
      </c>
      <c r="N69" s="292">
        <f t="shared" si="7"/>
        <v>48</v>
      </c>
      <c r="O69" s="1">
        <f t="shared" si="8"/>
        <v>99.825</v>
      </c>
      <c r="P69" s="292">
        <f t="shared" si="9"/>
        <v>240</v>
      </c>
      <c r="Q69" s="1">
        <f t="shared" si="10"/>
        <v>99.825</v>
      </c>
      <c r="R69" s="281"/>
      <c r="S69" s="281"/>
      <c r="T69" s="1">
        <f t="shared" si="11"/>
        <v>1</v>
      </c>
      <c r="V69" s="1" t="s">
        <v>2018</v>
      </c>
      <c r="W69" s="1" t="s">
        <v>3280</v>
      </c>
    </row>
    <row r="70" ht="15.75" customHeight="1">
      <c r="A70" s="291">
        <v>46290.0</v>
      </c>
      <c r="B70" s="1">
        <f t="shared" si="1"/>
        <v>46290</v>
      </c>
      <c r="C70" s="281">
        <v>28.0</v>
      </c>
      <c r="D70" s="281">
        <v>26.0</v>
      </c>
      <c r="E70" s="1">
        <f t="shared" si="2"/>
        <v>1.076923077</v>
      </c>
      <c r="F70" s="281" t="s">
        <v>811</v>
      </c>
      <c r="G70" s="282">
        <v>0.5916666666666667</v>
      </c>
      <c r="H70" s="282">
        <v>0.6208333333333333</v>
      </c>
      <c r="I70" s="281"/>
      <c r="J70" s="292">
        <f t="shared" si="3"/>
        <v>42</v>
      </c>
      <c r="K70" s="1" t="b">
        <f t="shared" si="4"/>
        <v>1</v>
      </c>
      <c r="L70" s="1">
        <f t="shared" si="5"/>
        <v>1</v>
      </c>
      <c r="M70" s="1">
        <f t="shared" si="6"/>
        <v>1</v>
      </c>
      <c r="N70" s="292">
        <f t="shared" si="7"/>
        <v>42</v>
      </c>
      <c r="O70" s="1">
        <f t="shared" si="8"/>
        <v>30.8</v>
      </c>
      <c r="P70" s="292">
        <f t="shared" si="9"/>
        <v>210</v>
      </c>
      <c r="Q70" s="1">
        <f t="shared" si="10"/>
        <v>30.8</v>
      </c>
      <c r="R70" s="281"/>
      <c r="S70" s="281"/>
      <c r="T70" s="1">
        <f t="shared" si="11"/>
        <v>0</v>
      </c>
      <c r="V70" s="1" t="s">
        <v>1050</v>
      </c>
      <c r="W70" s="1" t="s">
        <v>3281</v>
      </c>
    </row>
    <row r="71" ht="15.75" customHeight="1">
      <c r="A71" s="291">
        <v>46292.0</v>
      </c>
      <c r="B71" s="1">
        <f t="shared" si="1"/>
        <v>46292</v>
      </c>
      <c r="C71" s="281">
        <v>175.0</v>
      </c>
      <c r="D71" s="281">
        <v>38.0</v>
      </c>
      <c r="E71" s="1">
        <f t="shared" si="2"/>
        <v>4.605263158</v>
      </c>
      <c r="F71" s="281" t="s">
        <v>811</v>
      </c>
      <c r="G71" s="282">
        <v>0.30625</v>
      </c>
      <c r="H71" s="282">
        <v>0.3597222222222222</v>
      </c>
      <c r="I71" s="281"/>
      <c r="J71" s="292">
        <f t="shared" si="3"/>
        <v>77</v>
      </c>
      <c r="K71" s="1" t="b">
        <f t="shared" si="4"/>
        <v>0</v>
      </c>
      <c r="L71" s="1">
        <f t="shared" si="5"/>
        <v>0.65</v>
      </c>
      <c r="M71" s="1">
        <f t="shared" si="6"/>
        <v>1</v>
      </c>
      <c r="N71" s="292">
        <f t="shared" si="7"/>
        <v>77</v>
      </c>
      <c r="O71" s="1">
        <f t="shared" si="8"/>
        <v>125.125</v>
      </c>
      <c r="P71" s="292">
        <f t="shared" si="9"/>
        <v>385</v>
      </c>
      <c r="Q71" s="1">
        <f t="shared" si="10"/>
        <v>125.125</v>
      </c>
      <c r="R71" s="281">
        <v>2.0</v>
      </c>
      <c r="S71" s="281" t="s">
        <v>3282</v>
      </c>
      <c r="T71" s="1">
        <f t="shared" si="11"/>
        <v>1</v>
      </c>
      <c r="V71" s="1" t="s">
        <v>926</v>
      </c>
      <c r="W71" s="1" t="s">
        <v>3283</v>
      </c>
    </row>
    <row r="72" ht="15.75" customHeight="1">
      <c r="A72" s="291">
        <v>46292.0</v>
      </c>
      <c r="B72" s="1">
        <f t="shared" si="1"/>
        <v>46292</v>
      </c>
      <c r="C72" s="281">
        <v>137.0</v>
      </c>
      <c r="D72" s="281">
        <v>80.0</v>
      </c>
      <c r="E72" s="1">
        <f t="shared" si="2"/>
        <v>1.7125</v>
      </c>
      <c r="F72" s="281" t="s">
        <v>811</v>
      </c>
      <c r="G72" s="282">
        <v>0.3597222222222222</v>
      </c>
      <c r="H72" s="282">
        <v>0.44305555555555554</v>
      </c>
      <c r="I72" s="281"/>
      <c r="J72" s="292">
        <f t="shared" si="3"/>
        <v>120</v>
      </c>
      <c r="K72" s="1" t="b">
        <f t="shared" si="4"/>
        <v>0</v>
      </c>
      <c r="L72" s="1">
        <f t="shared" si="5"/>
        <v>1.65</v>
      </c>
      <c r="M72" s="1">
        <f t="shared" si="6"/>
        <v>1</v>
      </c>
      <c r="N72" s="292">
        <f t="shared" si="7"/>
        <v>120</v>
      </c>
      <c r="O72" s="1">
        <f t="shared" si="8"/>
        <v>248.655</v>
      </c>
      <c r="P72" s="292">
        <f t="shared" si="9"/>
        <v>600</v>
      </c>
      <c r="Q72" s="1">
        <f t="shared" si="10"/>
        <v>248.655</v>
      </c>
      <c r="R72" s="281"/>
      <c r="S72" s="281"/>
      <c r="T72" s="1">
        <f t="shared" si="11"/>
        <v>0</v>
      </c>
      <c r="V72" s="1" t="s">
        <v>976</v>
      </c>
      <c r="W72" s="1" t="s">
        <v>3284</v>
      </c>
    </row>
    <row r="73" ht="15.75" customHeight="1">
      <c r="A73" s="291">
        <v>46292.0</v>
      </c>
      <c r="B73" s="1">
        <f t="shared" si="1"/>
        <v>46292</v>
      </c>
      <c r="C73" s="281">
        <v>49.0</v>
      </c>
      <c r="D73" s="281">
        <v>26.0</v>
      </c>
      <c r="E73" s="1">
        <f t="shared" si="2"/>
        <v>1.884615385</v>
      </c>
      <c r="F73" s="281" t="s">
        <v>811</v>
      </c>
      <c r="G73" s="282">
        <v>0.59375</v>
      </c>
      <c r="H73" s="282">
        <v>0.6166666666666667</v>
      </c>
      <c r="I73" s="281"/>
      <c r="J73" s="292">
        <f t="shared" si="3"/>
        <v>33</v>
      </c>
      <c r="K73" s="1" t="b">
        <f t="shared" si="4"/>
        <v>0</v>
      </c>
      <c r="L73" s="1">
        <f t="shared" si="5"/>
        <v>1.65</v>
      </c>
      <c r="M73" s="1">
        <f t="shared" si="6"/>
        <v>1</v>
      </c>
      <c r="N73" s="292">
        <f t="shared" si="7"/>
        <v>33</v>
      </c>
      <c r="O73" s="1">
        <f t="shared" si="8"/>
        <v>88.935</v>
      </c>
      <c r="P73" s="292">
        <f t="shared" si="9"/>
        <v>165</v>
      </c>
      <c r="Q73" s="1">
        <f t="shared" si="10"/>
        <v>88.935</v>
      </c>
      <c r="R73" s="281"/>
      <c r="S73" s="281"/>
      <c r="T73" s="1">
        <f t="shared" si="11"/>
        <v>0</v>
      </c>
      <c r="V73" s="1" t="s">
        <v>984</v>
      </c>
      <c r="W73" s="1" t="s">
        <v>3285</v>
      </c>
    </row>
    <row r="74" ht="15.75" customHeight="1">
      <c r="A74" s="291">
        <v>46293.0</v>
      </c>
      <c r="B74" s="1">
        <f t="shared" si="1"/>
        <v>46293</v>
      </c>
      <c r="C74" s="281">
        <v>225.0</v>
      </c>
      <c r="D74" s="281">
        <v>49.0</v>
      </c>
      <c r="E74" s="1">
        <f t="shared" si="2"/>
        <v>4.591836735</v>
      </c>
      <c r="F74" s="281" t="s">
        <v>811</v>
      </c>
      <c r="G74" s="299">
        <v>0.3053587962962963</v>
      </c>
      <c r="H74" s="299">
        <v>0.366099537037037</v>
      </c>
      <c r="I74" s="281"/>
      <c r="J74" s="300">
        <f t="shared" si="3"/>
        <v>87</v>
      </c>
      <c r="K74" s="1" t="b">
        <f t="shared" si="4"/>
        <v>0</v>
      </c>
      <c r="L74" s="1">
        <f t="shared" si="5"/>
        <v>0.65</v>
      </c>
      <c r="M74" s="1">
        <f t="shared" si="6"/>
        <v>1</v>
      </c>
      <c r="N74" s="300">
        <f t="shared" si="7"/>
        <v>87</v>
      </c>
      <c r="O74" s="1">
        <f t="shared" si="8"/>
        <v>160.875</v>
      </c>
      <c r="P74" s="300">
        <f t="shared" si="9"/>
        <v>435</v>
      </c>
      <c r="Q74" s="1">
        <f t="shared" si="10"/>
        <v>160.875</v>
      </c>
      <c r="R74" s="281">
        <v>2.0</v>
      </c>
      <c r="S74" s="281" t="s">
        <v>3286</v>
      </c>
      <c r="T74" s="1">
        <f t="shared" si="11"/>
        <v>1</v>
      </c>
      <c r="V74" s="1" t="s">
        <v>3202</v>
      </c>
      <c r="W74" s="1" t="s">
        <v>3287</v>
      </c>
    </row>
    <row r="75" ht="15.75" customHeight="1">
      <c r="A75" s="291">
        <v>46293.0</v>
      </c>
      <c r="B75" s="1">
        <f t="shared" si="1"/>
        <v>46293</v>
      </c>
      <c r="C75" s="281">
        <v>130.0</v>
      </c>
      <c r="D75" s="281">
        <v>57.0</v>
      </c>
      <c r="E75" s="1">
        <f t="shared" si="2"/>
        <v>2.280701754</v>
      </c>
      <c r="F75" s="281" t="s">
        <v>811</v>
      </c>
      <c r="G75" s="299">
        <v>0.36868055555555557</v>
      </c>
      <c r="H75" s="299">
        <v>0.43796296296296294</v>
      </c>
      <c r="I75" s="281"/>
      <c r="J75" s="300">
        <f t="shared" si="3"/>
        <v>100</v>
      </c>
      <c r="K75" s="1" t="b">
        <f t="shared" si="4"/>
        <v>0</v>
      </c>
      <c r="L75" s="1">
        <f t="shared" si="5"/>
        <v>1.25</v>
      </c>
      <c r="M75" s="1">
        <f t="shared" si="6"/>
        <v>1</v>
      </c>
      <c r="N75" s="300">
        <f t="shared" si="7"/>
        <v>100</v>
      </c>
      <c r="O75" s="1">
        <f t="shared" si="8"/>
        <v>178.75</v>
      </c>
      <c r="P75" s="300">
        <f t="shared" si="9"/>
        <v>500</v>
      </c>
      <c r="Q75" s="1">
        <f t="shared" si="10"/>
        <v>178.75</v>
      </c>
      <c r="R75" s="281"/>
      <c r="S75" s="281"/>
      <c r="T75" s="1">
        <f t="shared" si="11"/>
        <v>0</v>
      </c>
      <c r="V75" s="1" t="s">
        <v>934</v>
      </c>
      <c r="W75" s="1" t="s">
        <v>3288</v>
      </c>
    </row>
    <row r="76" ht="15.75" customHeight="1">
      <c r="A76" s="291">
        <v>46293.0</v>
      </c>
      <c r="B76" s="1">
        <f t="shared" si="1"/>
        <v>46293</v>
      </c>
      <c r="C76" s="281">
        <v>57.0</v>
      </c>
      <c r="D76" s="281">
        <v>19.0</v>
      </c>
      <c r="E76" s="1">
        <f t="shared" si="2"/>
        <v>3</v>
      </c>
      <c r="F76" s="281" t="s">
        <v>811</v>
      </c>
      <c r="G76" s="299">
        <v>0.4416087962962963</v>
      </c>
      <c r="H76" s="299">
        <v>0.4604976851851852</v>
      </c>
      <c r="I76" s="281"/>
      <c r="J76" s="300">
        <f t="shared" si="3"/>
        <v>27</v>
      </c>
      <c r="K76" s="1" t="b">
        <f t="shared" si="4"/>
        <v>0</v>
      </c>
      <c r="L76" s="1">
        <f t="shared" si="5"/>
        <v>1.05</v>
      </c>
      <c r="M76" s="1">
        <f t="shared" si="6"/>
        <v>1</v>
      </c>
      <c r="N76" s="300">
        <f t="shared" si="7"/>
        <v>27</v>
      </c>
      <c r="O76" s="1">
        <f t="shared" si="8"/>
        <v>65.835</v>
      </c>
      <c r="P76" s="300">
        <f t="shared" si="9"/>
        <v>135</v>
      </c>
      <c r="Q76" s="1">
        <f t="shared" si="10"/>
        <v>65.835</v>
      </c>
      <c r="R76" s="281"/>
      <c r="S76" s="281"/>
      <c r="T76" s="1">
        <f t="shared" si="11"/>
        <v>0</v>
      </c>
      <c r="V76" s="1" t="s">
        <v>934</v>
      </c>
      <c r="W76" s="1" t="s">
        <v>3289</v>
      </c>
    </row>
    <row r="77" ht="15.75" customHeight="1">
      <c r="A77" s="291">
        <v>46293.0</v>
      </c>
      <c r="B77" s="1">
        <f t="shared" si="1"/>
        <v>46293</v>
      </c>
      <c r="C77" s="281">
        <v>100.0</v>
      </c>
      <c r="D77" s="281">
        <v>35.0</v>
      </c>
      <c r="E77" s="1">
        <f t="shared" si="2"/>
        <v>2.857142857</v>
      </c>
      <c r="F77" s="281" t="s">
        <v>811</v>
      </c>
      <c r="G77" s="299">
        <v>0.5111805555555555</v>
      </c>
      <c r="H77" s="299">
        <v>0.5553472222222222</v>
      </c>
      <c r="I77" s="281"/>
      <c r="J77" s="300">
        <f t="shared" si="3"/>
        <v>64</v>
      </c>
      <c r="K77" s="1" t="b">
        <f t="shared" si="4"/>
        <v>0</v>
      </c>
      <c r="L77" s="1">
        <f t="shared" si="5"/>
        <v>1.05</v>
      </c>
      <c r="M77" s="1">
        <f t="shared" si="6"/>
        <v>1</v>
      </c>
      <c r="N77" s="300">
        <f t="shared" si="7"/>
        <v>64</v>
      </c>
      <c r="O77" s="1">
        <f t="shared" si="8"/>
        <v>115.5</v>
      </c>
      <c r="P77" s="300">
        <f t="shared" si="9"/>
        <v>320</v>
      </c>
      <c r="Q77" s="1">
        <f t="shared" si="10"/>
        <v>115.5</v>
      </c>
      <c r="R77" s="281"/>
      <c r="S77" s="281"/>
      <c r="T77" s="1">
        <f t="shared" si="11"/>
        <v>0</v>
      </c>
      <c r="V77" s="1" t="s">
        <v>1058</v>
      </c>
      <c r="W77" s="1" t="s">
        <v>3290</v>
      </c>
    </row>
    <row r="78" ht="15.75" customHeight="1">
      <c r="A78" s="291">
        <v>46293.0</v>
      </c>
      <c r="B78" s="1">
        <f t="shared" si="1"/>
        <v>46293</v>
      </c>
      <c r="C78" s="281">
        <v>71.0</v>
      </c>
      <c r="D78" s="281">
        <v>23.0</v>
      </c>
      <c r="E78" s="1">
        <f t="shared" si="2"/>
        <v>3.086956522</v>
      </c>
      <c r="F78" s="281" t="s">
        <v>811</v>
      </c>
      <c r="G78" s="299">
        <v>0.5634027777777778</v>
      </c>
      <c r="H78" s="299">
        <v>0.5840046296296296</v>
      </c>
      <c r="I78" s="281"/>
      <c r="J78" s="300">
        <f t="shared" si="3"/>
        <v>30</v>
      </c>
      <c r="K78" s="1" t="b">
        <f t="shared" si="4"/>
        <v>0</v>
      </c>
      <c r="L78" s="1">
        <f t="shared" si="5"/>
        <v>1.05</v>
      </c>
      <c r="M78" s="1">
        <f t="shared" si="6"/>
        <v>1</v>
      </c>
      <c r="N78" s="300">
        <f t="shared" si="7"/>
        <v>30</v>
      </c>
      <c r="O78" s="1">
        <f t="shared" si="8"/>
        <v>82.005</v>
      </c>
      <c r="P78" s="300">
        <f t="shared" si="9"/>
        <v>150</v>
      </c>
      <c r="Q78" s="1">
        <f t="shared" si="10"/>
        <v>82.005</v>
      </c>
      <c r="R78" s="281"/>
      <c r="S78" s="281"/>
      <c r="T78" s="1">
        <f t="shared" si="11"/>
        <v>0</v>
      </c>
      <c r="V78" s="1" t="s">
        <v>1361</v>
      </c>
      <c r="W78" s="1" t="s">
        <v>3291</v>
      </c>
    </row>
    <row r="79" ht="15.75" customHeight="1">
      <c r="A79" s="280">
        <v>46294.0</v>
      </c>
      <c r="B79" s="1">
        <f t="shared" si="1"/>
        <v>46294</v>
      </c>
      <c r="C79" s="281">
        <v>179.0</v>
      </c>
      <c r="D79" s="281">
        <v>48.0</v>
      </c>
      <c r="E79" s="1">
        <f t="shared" si="2"/>
        <v>3.729166667</v>
      </c>
      <c r="F79" s="281" t="s">
        <v>811</v>
      </c>
      <c r="G79" s="299">
        <v>0.3049074074074074</v>
      </c>
      <c r="H79" s="299">
        <v>0.36613425925925924</v>
      </c>
      <c r="I79" s="281"/>
      <c r="J79" s="300">
        <f t="shared" si="3"/>
        <v>88</v>
      </c>
      <c r="K79" s="1" t="b">
        <f t="shared" si="4"/>
        <v>0</v>
      </c>
      <c r="L79" s="1">
        <f t="shared" si="5"/>
        <v>0.82</v>
      </c>
      <c r="M79" s="1">
        <f t="shared" si="6"/>
        <v>1</v>
      </c>
      <c r="N79" s="300">
        <f t="shared" si="7"/>
        <v>88</v>
      </c>
      <c r="O79" s="1">
        <f t="shared" si="8"/>
        <v>161.458</v>
      </c>
      <c r="P79" s="300">
        <f t="shared" si="9"/>
        <v>440</v>
      </c>
      <c r="Q79" s="1">
        <f t="shared" si="10"/>
        <v>161.458</v>
      </c>
      <c r="R79" s="281">
        <v>2.0</v>
      </c>
      <c r="S79" s="281" t="s">
        <v>3292</v>
      </c>
      <c r="T79" s="1">
        <f t="shared" si="11"/>
        <v>1</v>
      </c>
      <c r="V79" s="1" t="s">
        <v>938</v>
      </c>
      <c r="W79" s="1" t="s">
        <v>3293</v>
      </c>
    </row>
    <row r="80" ht="15.75" customHeight="1">
      <c r="A80" s="291">
        <v>46294.0</v>
      </c>
      <c r="B80" s="1">
        <f t="shared" si="1"/>
        <v>46294</v>
      </c>
      <c r="C80" s="281">
        <v>57.0</v>
      </c>
      <c r="D80" s="281">
        <v>37.0</v>
      </c>
      <c r="E80" s="1">
        <f t="shared" si="2"/>
        <v>1.540540541</v>
      </c>
      <c r="F80" s="281" t="s">
        <v>811</v>
      </c>
      <c r="G80" s="299">
        <v>0.4099305555555556</v>
      </c>
      <c r="H80" s="299">
        <v>0.44927083333333334</v>
      </c>
      <c r="I80" s="281"/>
      <c r="J80" s="300">
        <f t="shared" si="3"/>
        <v>57</v>
      </c>
      <c r="K80" s="1" t="b">
        <f t="shared" si="4"/>
        <v>0</v>
      </c>
      <c r="L80" s="1">
        <f t="shared" si="5"/>
        <v>1.65</v>
      </c>
      <c r="M80" s="1">
        <f t="shared" si="6"/>
        <v>1</v>
      </c>
      <c r="N80" s="300">
        <f t="shared" si="7"/>
        <v>57</v>
      </c>
      <c r="O80" s="1">
        <f t="shared" si="8"/>
        <v>103.455</v>
      </c>
      <c r="P80" s="300">
        <f t="shared" si="9"/>
        <v>285</v>
      </c>
      <c r="Q80" s="1">
        <f t="shared" si="10"/>
        <v>103.455</v>
      </c>
      <c r="R80" s="281"/>
      <c r="S80" s="281"/>
      <c r="T80" s="1">
        <f t="shared" si="11"/>
        <v>0</v>
      </c>
      <c r="V80" s="1" t="s">
        <v>940</v>
      </c>
      <c r="W80" s="1" t="s">
        <v>3294</v>
      </c>
    </row>
    <row r="81" ht="15.75" customHeight="1">
      <c r="A81" s="291">
        <v>46294.0</v>
      </c>
      <c r="B81" s="1">
        <f t="shared" si="1"/>
        <v>46294</v>
      </c>
      <c r="C81" s="281">
        <v>79.0</v>
      </c>
      <c r="D81" s="281">
        <v>37.0</v>
      </c>
      <c r="E81" s="1">
        <f t="shared" si="2"/>
        <v>2.135135135</v>
      </c>
      <c r="F81" s="281" t="s">
        <v>811</v>
      </c>
      <c r="G81" s="299">
        <v>0.3662037037037037</v>
      </c>
      <c r="H81" s="299">
        <v>0.40133101851851855</v>
      </c>
      <c r="I81" s="281"/>
      <c r="J81" s="300">
        <f t="shared" si="3"/>
        <v>51</v>
      </c>
      <c r="K81" s="1" t="b">
        <f t="shared" si="4"/>
        <v>0</v>
      </c>
      <c r="L81" s="1">
        <f t="shared" si="5"/>
        <v>1.25</v>
      </c>
      <c r="M81" s="1">
        <f t="shared" si="6"/>
        <v>1</v>
      </c>
      <c r="N81" s="300">
        <f t="shared" si="7"/>
        <v>51</v>
      </c>
      <c r="O81" s="1">
        <f t="shared" si="8"/>
        <v>108.625</v>
      </c>
      <c r="P81" s="300">
        <f t="shared" si="9"/>
        <v>255</v>
      </c>
      <c r="Q81" s="1">
        <f t="shared" si="10"/>
        <v>108.625</v>
      </c>
      <c r="R81" s="281"/>
      <c r="S81" s="281"/>
      <c r="T81" s="1">
        <f t="shared" si="11"/>
        <v>0</v>
      </c>
      <c r="V81" s="1" t="s">
        <v>942</v>
      </c>
      <c r="W81" s="1" t="s">
        <v>3295</v>
      </c>
    </row>
    <row r="82" ht="15.75" customHeight="1">
      <c r="A82" s="291">
        <v>46294.0</v>
      </c>
      <c r="B82" s="1">
        <f t="shared" si="1"/>
        <v>46294</v>
      </c>
      <c r="C82" s="281">
        <v>59.0</v>
      </c>
      <c r="D82" s="281">
        <v>26.0</v>
      </c>
      <c r="E82" s="1">
        <f t="shared" si="2"/>
        <v>2.269230769</v>
      </c>
      <c r="F82" s="281" t="s">
        <v>811</v>
      </c>
      <c r="G82" s="299">
        <v>0.5971296296296297</v>
      </c>
      <c r="H82" s="299">
        <v>0.6173148148148148</v>
      </c>
      <c r="I82" s="281"/>
      <c r="J82" s="300">
        <f t="shared" si="3"/>
        <v>29</v>
      </c>
      <c r="K82" s="1" t="b">
        <f t="shared" si="4"/>
        <v>0</v>
      </c>
      <c r="L82" s="1">
        <f t="shared" si="5"/>
        <v>1.25</v>
      </c>
      <c r="M82" s="1">
        <f t="shared" si="6"/>
        <v>1</v>
      </c>
      <c r="N82" s="300">
        <f t="shared" si="7"/>
        <v>29</v>
      </c>
      <c r="O82" s="1">
        <f t="shared" si="8"/>
        <v>81.125</v>
      </c>
      <c r="P82" s="300">
        <f t="shared" si="9"/>
        <v>145</v>
      </c>
      <c r="Q82" s="1">
        <f t="shared" si="10"/>
        <v>81.125</v>
      </c>
      <c r="R82" s="281"/>
      <c r="S82" s="281"/>
      <c r="T82" s="1">
        <f t="shared" si="11"/>
        <v>0</v>
      </c>
      <c r="V82" s="1" t="s">
        <v>944</v>
      </c>
      <c r="W82" s="1" t="s">
        <v>3296</v>
      </c>
    </row>
    <row r="83" ht="15.75" customHeight="1">
      <c r="A83" s="291">
        <v>46295.0</v>
      </c>
      <c r="B83" s="1">
        <f t="shared" si="1"/>
        <v>46295</v>
      </c>
      <c r="C83" s="281">
        <v>275.0</v>
      </c>
      <c r="D83" s="281">
        <v>120.0</v>
      </c>
      <c r="E83" s="1">
        <f t="shared" si="2"/>
        <v>2.291666667</v>
      </c>
      <c r="F83" s="281" t="s">
        <v>811</v>
      </c>
      <c r="G83" s="299">
        <v>0.30570601851851853</v>
      </c>
      <c r="H83" s="299">
        <v>0.6813541666666667</v>
      </c>
      <c r="I83" s="281">
        <v>60.0</v>
      </c>
      <c r="J83" s="300">
        <f t="shared" si="3"/>
        <v>481</v>
      </c>
      <c r="K83" s="1" t="b">
        <f t="shared" si="4"/>
        <v>0</v>
      </c>
      <c r="L83" s="1">
        <f t="shared" si="5"/>
        <v>1.25</v>
      </c>
      <c r="M83" s="1">
        <f t="shared" si="6"/>
        <v>1</v>
      </c>
      <c r="N83" s="300">
        <f t="shared" si="7"/>
        <v>481</v>
      </c>
      <c r="O83" s="1">
        <f t="shared" si="8"/>
        <v>378.125</v>
      </c>
      <c r="P83" s="300">
        <f t="shared" si="9"/>
        <v>2405</v>
      </c>
      <c r="Q83" s="1">
        <f t="shared" si="10"/>
        <v>378.125</v>
      </c>
      <c r="R83" s="281"/>
      <c r="S83" s="281"/>
      <c r="T83" s="1">
        <f t="shared" si="11"/>
        <v>1</v>
      </c>
      <c r="U83" s="16" t="s">
        <v>868</v>
      </c>
      <c r="V83" s="242" t="s">
        <v>1001</v>
      </c>
      <c r="W83" s="1" t="s">
        <v>3297</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0">
      <formula1>"FL,Reach,OP,Swing"</formula1>
    </dataValidation>
  </dataValidations>
  <printOptions/>
  <pageMargins bottom="1.0" footer="0.0" header="0.0" left="0.75" right="0.75" top="1.0"/>
  <pageSetup paperSize="9" orientation="portrait"/>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685</v>
      </c>
      <c r="J1" s="1" t="s">
        <v>575</v>
      </c>
      <c r="K1" s="1">
        <f>Params!B8</f>
        <v>1.1</v>
      </c>
    </row>
    <row r="4">
      <c r="A4" s="279" t="s">
        <v>796</v>
      </c>
      <c r="B4" s="279" t="s">
        <v>740</v>
      </c>
      <c r="C4" s="279" t="s">
        <v>745</v>
      </c>
      <c r="D4" s="279" t="s">
        <v>776</v>
      </c>
      <c r="E4" s="279" t="s">
        <v>797</v>
      </c>
      <c r="F4" s="279" t="s">
        <v>746</v>
      </c>
    </row>
    <row r="5">
      <c r="A5" s="1">
        <f>SUM(K8:K177)</f>
        <v>29.75</v>
      </c>
      <c r="B5" s="268">
        <v>53.0</v>
      </c>
      <c r="C5" s="268">
        <v>37.05</v>
      </c>
      <c r="D5" s="1">
        <f>SUM(L8:L177)</f>
        <v>0</v>
      </c>
      <c r="E5" s="1">
        <f>SUM(E8:E177)</f>
        <v>1</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46295.0</v>
      </c>
      <c r="B8" s="1">
        <f t="shared" ref="B8:B177" si="1">IF(A8="","",INT(A8))</f>
        <v>46295</v>
      </c>
      <c r="C8" s="281" t="s">
        <v>841</v>
      </c>
      <c r="D8" s="281" t="s">
        <v>3224</v>
      </c>
      <c r="E8" s="281">
        <v>1.0</v>
      </c>
      <c r="F8" s="281">
        <v>35.0</v>
      </c>
      <c r="G8" s="281">
        <f t="shared" ref="G8:G177" si="2">HOUR(O8)*60+MINUTE(O8)</f>
        <v>53</v>
      </c>
      <c r="H8" s="1">
        <f t="shared" ref="H8:H177" si="3">IF(N(F8)=0,"",E8/F8)</f>
        <v>0.02857142857</v>
      </c>
      <c r="I8" s="1">
        <f t="shared" ref="I8:I177" si="4">IF(H8="","",LOOKUP(H8,{0,0.05,0.1,0.15,0.2},{0.85,0.95,1,1.05,1.1}))</f>
        <v>0.85</v>
      </c>
      <c r="J8" s="1">
        <f t="shared" ref="J8:J177" si="5">IF(C8="","",IF(C8="container",1,IF(OR(C8="moving list",C8="consolidation bulk"),1.3,IF(C8="consolidation mix",1.4,1))))</f>
        <v>1</v>
      </c>
      <c r="K8" s="1">
        <f t="shared" ref="K8:K177" si="6">IF(N(F8)=0,0,F8*IF(N(I8)=0,1,I8)*IF(N(J8)=0,1,J8))</f>
        <v>29.75</v>
      </c>
      <c r="L8" s="281"/>
      <c r="M8" s="281"/>
      <c r="N8" s="1">
        <f>IF(B8="",0,IF(AND(COUNTIF($B$8:B8,B8)=1,COUNTIF('Picking - Sam'!$B$8:$B$170,B8)=0),1,0))</f>
        <v>0</v>
      </c>
      <c r="O8" s="196">
        <v>0.03743055555555556</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Sam'!$B$8:$B$170,B9)=0),1,0))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Sam'!$B$8:$B$170,B10)=0),1,0))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Sam'!$B$8:$B$170,B11)=0),1,0))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Sam'!$B$8:$B$170,B12)=0),1,0))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Sam'!$B$8:$B$170,B13)=0),1,0))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Sam'!$B$8:$B$170,B14)=0),1,0))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Sam'!$B$8:$B$170,B15)=0),1,0))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Sam'!$B$8:$B$170,B16)=0),1,0))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Sam'!$B$8:$B$170,B17)=0),1,0))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Sam'!$B$8:$B$170,B18)=0),1,0))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Sam'!$B$8:$B$170,B19)=0),1,0))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Sam'!$B$8:$B$170,B20)=0),1,0))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Sam'!$B$8:$B$170,B21)=0),1,0))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Sam'!$B$8:$B$170,B22)=0),1,0))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Sam'!$B$8:$B$170,B23)=0),1,0))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Sam'!$B$8:$B$170,B24)=0),1,0))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Sam'!$B$8:$B$170,B25)=0),1,0))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Sam'!$B$8:$B$170,B26)=0),1,0))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Sam'!$B$8:$B$170,B27)=0),1,0))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Sam'!$B$8:$B$170,B28)=0),1,0))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Sam'!$B$8:$B$170,B29)=0),1,0))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Sam'!$B$8:$B$170,B30)=0),1,0))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Sam'!$B$8:$B$170,B31)=0),1,0))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Sam'!$B$8:$B$170,B32)=0),1,0))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Sam'!$B$8:$B$170,B33)=0),1,0))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Sam'!$B$8:$B$170,B34)=0),1,0))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Sam'!$B$8:$B$170,B35)=0),1,0))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Sam'!$B$8:$B$170,B36)=0),1,0))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Sam'!$B$8:$B$170,B37)=0),1,0))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Sam'!$B$8:$B$170,B38)=0),1,0))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Sam'!$B$8:$B$170,B39)=0),1,0))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Sam'!$B$8:$B$170,B40)=0),1,0))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Sam'!$B$8:$B$170,B41)=0),1,0))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Sam'!$B$8:$B$170,B42)=0),1,0))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Sam'!$B$8:$B$170,B43)=0),1,0))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Sam'!$B$8:$B$170,B44)=0),1,0))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Sam'!$B$8:$B$170,B45)=0),1,0))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Sam'!$B$8:$B$170,B46)=0),1,0))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Sam'!$B$8:$B$170,B47)=0),1,0))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Sam'!$B$8:$B$170,B48)=0),1,0))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Sam'!$B$8:$B$170,B49)=0),1,0))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Sam'!$B$8:$B$170,B50)=0),1,0))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Sam'!$B$8:$B$170,B51)=0),1,0))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Sam'!$B$8:$B$170,B52)=0),1,0))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Sam'!$B$8:$B$170,B53)=0),1,0))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Sam'!$B$8:$B$170,B54)=0),1,0))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Sam'!$B$8:$B$170,B55)=0),1,0))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Sam'!$B$8:$B$170,B56)=0),1,0))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Sam'!$B$8:$B$170,B57)=0),1,0))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Sam'!$B$8:$B$170,B58)=0),1,0))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Sam'!$B$8:$B$170,B59)=0),1,0))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Sam'!$B$8:$B$170,B60)=0),1,0))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Sam'!$B$8:$B$170,B61)=0),1,0))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Sam'!$B$8:$B$170,B62)=0),1,0))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Sam'!$B$8:$B$170,B63)=0),1,0))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Sam'!$B$8:$B$170,B64)=0),1,0))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Sam'!$B$8:$B$170,B65)=0),1,0))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Sam'!$B$8:$B$170,B66)=0),1,0))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Sam'!$B$8:$B$170,B67)=0),1,0))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Sam'!$B$8:$B$170,B68)=0),1,0))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Sam'!$B$8:$B$170,B69)=0),1,0))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Sam'!$B$8:$B$170,B70)=0),1,0))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Sam'!$B$8:$B$170,B71)=0),1,0))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Sam'!$B$8:$B$170,B72)=0),1,0))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Sam'!$B$8:$B$170,B73)=0),1,0))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Sam'!$B$8:$B$170,B74)=0),1,0))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Sam'!$B$8:$B$170,B75)=0),1,0))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Sam'!$B$8:$B$170,B76)=0),1,0))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Sam'!$B$8:$B$170,B77)=0),1,0))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Sam'!$B$8:$B$170,B78)=0),1,0))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Sam'!$B$8:$B$170,B79)=0),1,0))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Sam'!$B$8:$B$170,B80)=0),1,0))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Sam'!$B$8:$B$170,B81)=0),1,0))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Sam'!$B$8:$B$170,B82)=0),1,0))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Sam'!$B$8:$B$170,B83)=0),1,0))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Sam'!$B$8:$B$170,B84)=0),1,0))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Sam'!$B$8:$B$170,B85)=0),1,0))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Sam'!$B$8:$B$170,B86)=0),1,0))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Sam'!$B$8:$B$170,B87)=0),1,0))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Sam'!$B$8:$B$170,B88)=0),1,0))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Sam'!$B$8:$B$170,B89)=0),1,0))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Sam'!$B$8:$B$170,B90)=0),1,0))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Sam'!$B$8:$B$170,B91)=0),1,0))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Sam'!$B$8:$B$170,B92)=0),1,0))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Sam'!$B$8:$B$170,B93)=0),1,0))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Sam'!$B$8:$B$170,B94)=0),1,0))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Sam'!$B$8:$B$170,B95)=0),1,0))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Sam'!$B$8:$B$170,B96)=0),1,0))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Sam'!$B$8:$B$170,B97)=0),1,0))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Sam'!$B$8:$B$170,B98)=0),1,0))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Sam'!$B$8:$B$170,B99)=0),1,0))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Sam'!$B$8:$B$170,B100)=0),1,0))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Sam'!$B$8:$B$170,B101)=0),1,0))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Sam'!$B$8:$B$170,B102)=0),1,0))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Sam'!$B$8:$B$170,B103)=0),1,0))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Sam'!$B$8:$B$170,B104)=0),1,0))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Sam'!$B$8:$B$170,B105)=0),1,0))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Sam'!$B$8:$B$170,B106)=0),1,0))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Sam'!$B$8:$B$170,B107)=0),1,0))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Sam'!$B$8:$B$170,B108)=0),1,0))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Sam'!$B$8:$B$170,B109)=0),1,0))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Sam'!$B$8:$B$170,B110)=0),1,0))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Sam'!$B$8:$B$170,B111)=0),1,0))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Sam'!$B$8:$B$170,B112)=0),1,0))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Sam'!$B$8:$B$170,B113)=0),1,0))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Sam'!$B$8:$B$170,B114)=0),1,0))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Sam'!$B$8:$B$170,B115)=0),1,0))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Sam'!$B$8:$B$170,B116)=0),1,0))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Sam'!$B$8:$B$170,B117)=0),1,0))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Sam'!$B$8:$B$170,B118)=0),1,0))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Sam'!$B$8:$B$170,B119)=0),1,0))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Sam'!$B$8:$B$170,B120)=0),1,0))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Sam'!$B$8:$B$170,B121)=0),1,0))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Sam'!$B$8:$B$170,B122)=0),1,0))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Sam'!$B$8:$B$170,B123)=0),1,0))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Sam'!$B$8:$B$170,B124)=0),1,0))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Sam'!$B$8:$B$170,B125)=0),1,0))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Sam'!$B$8:$B$170,B126)=0),1,0))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Sam'!$B$8:$B$170,B127)=0),1,0))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Sam'!$B$8:$B$170,B128)=0),1,0))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Sam'!$B$8:$B$170,B129)=0),1,0))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Sam'!$B$8:$B$170,B130)=0),1,0))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Sam'!$B$8:$B$170,B131)=0),1,0))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Sam'!$B$8:$B$170,B132)=0),1,0))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Sam'!$B$8:$B$170,B133)=0),1,0))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Sam'!$B$8:$B$170,B134)=0),1,0))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Sam'!$B$8:$B$170,B135)=0),1,0))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Sam'!$B$8:$B$170,B136)=0),1,0))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Sam'!$B$8:$B$170,B137)=0),1,0))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Sam'!$B$8:$B$170,B138)=0),1,0))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Sam'!$B$8:$B$170,B139)=0),1,0))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Sam'!$B$8:$B$170,B140)=0),1,0))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Sam'!$B$8:$B$170,B141)=0),1,0))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Sam'!$B$8:$B$170,B142)=0),1,0))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Sam'!$B$8:$B$170,B143)=0),1,0))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Sam'!$B$8:$B$170,B144)=0),1,0))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Sam'!$B$8:$B$170,B145)=0),1,0))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Sam'!$B$8:$B$170,B146)=0),1,0))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Sam'!$B$8:$B$170,B147)=0),1,0))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Sam'!$B$8:$B$170,B148)=0),1,0))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Sam'!$B$8:$B$170,B149)=0),1,0))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Sam'!$B$8:$B$170,B150)=0),1,0))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Sam'!$B$8:$B$170,B151)=0),1,0))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Sam'!$B$8:$B$170,B152)=0),1,0))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Sam'!$B$8:$B$170,B153)=0),1,0))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Sam'!$B$8:$B$170,B154)=0),1,0))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Sam'!$B$8:$B$170,B155)=0),1,0))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Sam'!$B$8:$B$170,B156)=0),1,0))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Sam'!$B$8:$B$170,B157)=0),1,0))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Sam'!$B$8:$B$170,B158)=0),1,0))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Sam'!$B$8:$B$170,B159)=0),1,0))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Sam'!$B$8:$B$170,B160)=0),1,0))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Sam'!$B$8:$B$170,B161)=0),1,0))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Sam'!$B$8:$B$170,B162)=0),1,0))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Sam'!$B$8:$B$170,B163)=0),1,0))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Sam'!$B$8:$B$170,B164)=0),1,0))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Sam'!$B$8:$B$170,B165)=0),1,0))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Sam'!$B$8:$B$170,B166)=0),1,0))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Sam'!$B$8:$B$170,B167)=0),1,0))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Sam'!$B$8:$B$170,B168)=0),1,0))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Sam'!$B$8:$B$170,B169)=0),1,0))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Sam'!$B$8:$B$170,B170)=0),1,0))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Sam'!$B$8:$B$170,B171)=0),1,0))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Sam'!$B$8:$B$170,B172)=0),1,0))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Sam'!$B$8:$B$170,B173)=0),1,0))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Sam'!$B$8:$B$170,B174)=0),1,0))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Sam'!$B$8:$B$170,B175)=0),1,0))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Sam'!$B$8:$B$170,B176)=0),1,0))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Sam'!$B$8:$B$170,B177)=0),1,0))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4.43"/>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8.0"/>
    <col customWidth="1" min="19" max="19" width="23.86"/>
    <col customWidth="1" min="20" max="20" width="5.0"/>
    <col customWidth="1" min="21" max="21" width="30.71"/>
    <col customWidth="1" min="22" max="26" width="8.43"/>
  </cols>
  <sheetData>
    <row r="1">
      <c r="A1" s="1" t="s">
        <v>603</v>
      </c>
      <c r="B1" s="1" t="s">
        <v>660</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SUMIFS(Q8:Q175,K8:K175,FALSE())</f>
        <v>10773.8686</v>
      </c>
      <c r="B5" s="1">
        <f>SUMIFS(N8:N175,K8:K175,FALSE())</f>
        <v>6594</v>
      </c>
      <c r="C5" s="1">
        <f>IF(B5=0,0,60*A5/B5)</f>
        <v>98.03338126</v>
      </c>
      <c r="D5" s="1">
        <f>SUM(C8:C175)</f>
        <v>7281</v>
      </c>
      <c r="E5" s="1">
        <f>SUM(R8:R175)</f>
        <v>33</v>
      </c>
      <c r="F5" s="1">
        <f>SUM(T8:T175)</f>
        <v>22</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5" si="1">IF(A8="","",INT(A8))</f>
        <v>46266</v>
      </c>
      <c r="C8" s="281">
        <v>100.0</v>
      </c>
      <c r="D8" s="281">
        <v>40.0</v>
      </c>
      <c r="E8" s="1">
        <f t="shared" ref="E8:E175" si="2">IF(OR(C8="",N(D8)=0),"",C8/D8)</f>
        <v>2.5</v>
      </c>
      <c r="F8" s="281" t="s">
        <v>811</v>
      </c>
      <c r="G8" s="282">
        <v>0.3055555555555556</v>
      </c>
      <c r="H8" s="282">
        <v>0.37569444444444444</v>
      </c>
      <c r="I8" s="281"/>
      <c r="J8" s="292">
        <f t="shared" ref="J8:J175" si="3">IF(OR(NOT(ISNUMBER(G8)),NOT(ISNUMBER(H8))),"",ROUND((H8-G8)*1440,0)-N(I8))</f>
        <v>101</v>
      </c>
      <c r="K8" s="1" t="b">
        <f t="shared" ref="K8:K175" si="4">IF(C8="","",OR(C8&lt;30,N(D8)&lt;10))</f>
        <v>0</v>
      </c>
      <c r="L8" s="1">
        <f t="shared" ref="L8:L175" si="5">IF(C8="","",IF(K8,1,IF(E8&lt;=1.94,1.65,IF(E8&lt;=2.44,1.25,IF(E8&lt;=2.8,1.16,IF(E8&lt;=3.09,1.05,IF(E8&lt;=3.5,0.95,IF(E8&lt;=3.95,0.82,IF(E8&lt;=5.05,0.65,IF(E8&lt;=8,0.6,IF(E8&lt;=15,0.45,0.3)))))))))))</f>
        <v>1.16</v>
      </c>
      <c r="M8" s="1">
        <f t="shared" ref="M8:M175" si="6">IF(OR(F8="Reach",F8="OP",F8="Swing"),$R$1,1)</f>
        <v>1</v>
      </c>
      <c r="N8" s="292">
        <f t="shared" ref="N8:N175" si="7">IF(OR(A8="",N(J8)&lt;=0),0,IF(K8,MAX(J8,15),J8))</f>
        <v>101</v>
      </c>
      <c r="O8" s="1">
        <f t="shared" ref="O8:O175" si="8">IF(C8="",0,C8*L8*$M$1*M8)</f>
        <v>127.6</v>
      </c>
      <c r="P8" s="292">
        <f t="shared" ref="P8:P175" si="9">$P$1/60*N8</f>
        <v>505</v>
      </c>
      <c r="Q8" s="1">
        <f t="shared" ref="Q8:Q175" si="10">MIN(O8,P8)</f>
        <v>127.6</v>
      </c>
      <c r="R8" s="281"/>
      <c r="S8" s="281"/>
      <c r="T8" s="1">
        <f t="shared" ref="T8:T9" si="11">IF(B8="",0,IF(COUNTIF($B$8:B8,B8)=1,1,0))</f>
        <v>1</v>
      </c>
    </row>
    <row r="9">
      <c r="A9" s="280">
        <v>46266.0</v>
      </c>
      <c r="B9" s="1">
        <f t="shared" si="1"/>
        <v>46266</v>
      </c>
      <c r="C9" s="281">
        <v>62.0</v>
      </c>
      <c r="D9" s="281">
        <v>40.0</v>
      </c>
      <c r="E9" s="1">
        <f t="shared" si="2"/>
        <v>1.55</v>
      </c>
      <c r="F9" s="281" t="s">
        <v>811</v>
      </c>
      <c r="G9" s="282">
        <v>0.37777777777777777</v>
      </c>
      <c r="H9" s="282">
        <v>0.4375</v>
      </c>
      <c r="I9" s="281"/>
      <c r="J9" s="292">
        <f t="shared" si="3"/>
        <v>86</v>
      </c>
      <c r="K9" s="1" t="b">
        <f t="shared" si="4"/>
        <v>0</v>
      </c>
      <c r="L9" s="1">
        <f t="shared" si="5"/>
        <v>1.65</v>
      </c>
      <c r="M9" s="1">
        <f t="shared" si="6"/>
        <v>1</v>
      </c>
      <c r="N9" s="292">
        <f t="shared" si="7"/>
        <v>86</v>
      </c>
      <c r="O9" s="1">
        <f t="shared" si="8"/>
        <v>112.53</v>
      </c>
      <c r="P9" s="292">
        <f t="shared" si="9"/>
        <v>430</v>
      </c>
      <c r="Q9" s="1">
        <f t="shared" si="10"/>
        <v>112.53</v>
      </c>
      <c r="R9" s="281"/>
      <c r="S9" s="281"/>
      <c r="T9" s="1">
        <f t="shared" si="11"/>
        <v>0</v>
      </c>
    </row>
    <row r="10">
      <c r="A10" s="280">
        <v>46266.0</v>
      </c>
      <c r="B10" s="1">
        <f t="shared" si="1"/>
        <v>46266</v>
      </c>
      <c r="C10" s="281">
        <v>84.0</v>
      </c>
      <c r="D10" s="281">
        <v>40.0</v>
      </c>
      <c r="E10" s="1">
        <f t="shared" si="2"/>
        <v>2.1</v>
      </c>
      <c r="F10" s="281" t="s">
        <v>811</v>
      </c>
      <c r="G10" s="282">
        <v>0.4375</v>
      </c>
      <c r="H10" s="282">
        <v>0.4798611111111111</v>
      </c>
      <c r="I10" s="281"/>
      <c r="J10" s="292">
        <f t="shared" si="3"/>
        <v>61</v>
      </c>
      <c r="K10" s="1" t="b">
        <f t="shared" si="4"/>
        <v>0</v>
      </c>
      <c r="L10" s="1">
        <f t="shared" si="5"/>
        <v>1.25</v>
      </c>
      <c r="M10" s="1">
        <f t="shared" si="6"/>
        <v>1</v>
      </c>
      <c r="N10" s="292">
        <f t="shared" si="7"/>
        <v>61</v>
      </c>
      <c r="O10" s="1">
        <f t="shared" si="8"/>
        <v>115.5</v>
      </c>
      <c r="P10" s="292">
        <f t="shared" si="9"/>
        <v>305</v>
      </c>
      <c r="Q10" s="1">
        <f t="shared" si="10"/>
        <v>115.5</v>
      </c>
      <c r="R10" s="281"/>
      <c r="S10" s="281"/>
      <c r="T10" s="1">
        <f>IF(B10="",0,IF(COUNTIF($B$8:B11,B10)=1,1,0))</f>
        <v>0</v>
      </c>
    </row>
    <row r="11">
      <c r="A11" s="280">
        <v>46266.0</v>
      </c>
      <c r="B11" s="1">
        <f t="shared" si="1"/>
        <v>46266</v>
      </c>
      <c r="C11" s="281">
        <v>84.0</v>
      </c>
      <c r="D11" s="281">
        <v>40.0</v>
      </c>
      <c r="E11" s="1">
        <f t="shared" si="2"/>
        <v>2.1</v>
      </c>
      <c r="F11" s="281" t="s">
        <v>811</v>
      </c>
      <c r="G11" s="307">
        <v>0.5888888888888889</v>
      </c>
      <c r="H11" s="307">
        <v>0.6409722222222223</v>
      </c>
      <c r="I11" s="281"/>
      <c r="J11" s="292">
        <f t="shared" si="3"/>
        <v>75</v>
      </c>
      <c r="K11" s="1" t="b">
        <f t="shared" si="4"/>
        <v>0</v>
      </c>
      <c r="L11" s="1">
        <f t="shared" si="5"/>
        <v>1.25</v>
      </c>
      <c r="M11" s="1">
        <f t="shared" si="6"/>
        <v>1</v>
      </c>
      <c r="N11" s="292">
        <f t="shared" si="7"/>
        <v>75</v>
      </c>
      <c r="O11" s="1">
        <f t="shared" si="8"/>
        <v>115.5</v>
      </c>
      <c r="P11" s="292">
        <f t="shared" si="9"/>
        <v>375</v>
      </c>
      <c r="Q11" s="1">
        <f t="shared" si="10"/>
        <v>115.5</v>
      </c>
      <c r="R11" s="281"/>
      <c r="S11" s="281"/>
      <c r="T11" s="1">
        <f>IF(B11="",0,IF(COUNTIF($B$8:B11,B11)=1,1,0))</f>
        <v>0</v>
      </c>
    </row>
    <row r="12">
      <c r="A12" s="280">
        <v>46267.0</v>
      </c>
      <c r="B12" s="1">
        <f t="shared" si="1"/>
        <v>46267</v>
      </c>
      <c r="C12" s="281">
        <v>76.0</v>
      </c>
      <c r="D12" s="281">
        <v>38.0</v>
      </c>
      <c r="E12" s="1">
        <f t="shared" si="2"/>
        <v>2</v>
      </c>
      <c r="F12" s="281" t="s">
        <v>811</v>
      </c>
      <c r="G12" s="282">
        <v>0.3076388888888889</v>
      </c>
      <c r="H12" s="282">
        <v>0.3638888888888889</v>
      </c>
      <c r="I12" s="281"/>
      <c r="J12" s="292">
        <f t="shared" si="3"/>
        <v>81</v>
      </c>
      <c r="K12" s="1" t="b">
        <f t="shared" si="4"/>
        <v>0</v>
      </c>
      <c r="L12" s="1">
        <f t="shared" si="5"/>
        <v>1.25</v>
      </c>
      <c r="M12" s="1">
        <f t="shared" si="6"/>
        <v>1</v>
      </c>
      <c r="N12" s="292">
        <f t="shared" si="7"/>
        <v>81</v>
      </c>
      <c r="O12" s="1">
        <f t="shared" si="8"/>
        <v>104.5</v>
      </c>
      <c r="P12" s="292">
        <f t="shared" si="9"/>
        <v>405</v>
      </c>
      <c r="Q12" s="1">
        <f t="shared" si="10"/>
        <v>104.5</v>
      </c>
      <c r="R12" s="281">
        <v>2.0</v>
      </c>
      <c r="S12" s="281" t="s">
        <v>3298</v>
      </c>
      <c r="T12" s="1">
        <f>IF(B12="",0,IF(COUNTIF($B$8:B15,B12)=1,1,0))</f>
        <v>0</v>
      </c>
    </row>
    <row r="13">
      <c r="A13" s="280">
        <v>46267.0</v>
      </c>
      <c r="B13" s="1">
        <f t="shared" si="1"/>
        <v>46267</v>
      </c>
      <c r="C13" s="281">
        <f>84+79</f>
        <v>163</v>
      </c>
      <c r="D13" s="281">
        <v>80.0</v>
      </c>
      <c r="E13" s="1">
        <f t="shared" si="2"/>
        <v>2.0375</v>
      </c>
      <c r="F13" s="281" t="s">
        <v>811</v>
      </c>
      <c r="G13" s="282">
        <v>0.36736111111111114</v>
      </c>
      <c r="H13" s="282">
        <v>0.47430555555555554</v>
      </c>
      <c r="I13" s="281"/>
      <c r="J13" s="292">
        <f t="shared" si="3"/>
        <v>154</v>
      </c>
      <c r="K13" s="1" t="b">
        <f t="shared" si="4"/>
        <v>0</v>
      </c>
      <c r="L13" s="1">
        <f t="shared" si="5"/>
        <v>1.25</v>
      </c>
      <c r="M13" s="1">
        <f t="shared" si="6"/>
        <v>1</v>
      </c>
      <c r="N13" s="292">
        <f t="shared" si="7"/>
        <v>154</v>
      </c>
      <c r="O13" s="1">
        <f t="shared" si="8"/>
        <v>224.125</v>
      </c>
      <c r="P13" s="292">
        <f t="shared" si="9"/>
        <v>770</v>
      </c>
      <c r="Q13" s="1">
        <f t="shared" si="10"/>
        <v>224.125</v>
      </c>
      <c r="R13" s="281"/>
      <c r="S13" s="281"/>
      <c r="T13" s="1">
        <f t="shared" ref="T13:T175" si="12">IF(B13="",0,IF(COUNTIF($B$8:B13,B13)=1,1,0))</f>
        <v>0</v>
      </c>
    </row>
    <row r="14">
      <c r="A14" s="280">
        <v>46267.0</v>
      </c>
      <c r="B14" s="1">
        <f t="shared" si="1"/>
        <v>46267</v>
      </c>
      <c r="C14" s="281">
        <f>4+1+1+1+1+3+2+1+1+4+2+5+1+1+1+2+4+1+1+1</f>
        <v>38</v>
      </c>
      <c r="D14" s="281">
        <v>20.0</v>
      </c>
      <c r="E14" s="1">
        <f t="shared" si="2"/>
        <v>1.9</v>
      </c>
      <c r="F14" s="281" t="s">
        <v>811</v>
      </c>
      <c r="G14" s="282">
        <v>0.5277777777777778</v>
      </c>
      <c r="H14" s="282">
        <v>0.5506944444444445</v>
      </c>
      <c r="I14" s="281"/>
      <c r="J14" s="292">
        <f t="shared" si="3"/>
        <v>33</v>
      </c>
      <c r="K14" s="1" t="b">
        <f t="shared" si="4"/>
        <v>0</v>
      </c>
      <c r="L14" s="1">
        <f t="shared" si="5"/>
        <v>1.65</v>
      </c>
      <c r="M14" s="1">
        <f t="shared" si="6"/>
        <v>1</v>
      </c>
      <c r="N14" s="292">
        <f t="shared" si="7"/>
        <v>33</v>
      </c>
      <c r="O14" s="1">
        <f t="shared" si="8"/>
        <v>68.97</v>
      </c>
      <c r="P14" s="292">
        <f t="shared" si="9"/>
        <v>165</v>
      </c>
      <c r="Q14" s="1">
        <f t="shared" si="10"/>
        <v>68.97</v>
      </c>
      <c r="R14" s="281"/>
      <c r="S14" s="281"/>
      <c r="T14" s="1">
        <f t="shared" si="12"/>
        <v>0</v>
      </c>
    </row>
    <row r="15">
      <c r="A15" s="303">
        <v>46267.0</v>
      </c>
      <c r="B15" s="1">
        <f t="shared" si="1"/>
        <v>46267</v>
      </c>
      <c r="C15" s="281">
        <v>37.0</v>
      </c>
      <c r="D15" s="281">
        <v>23.0</v>
      </c>
      <c r="E15" s="1">
        <f t="shared" si="2"/>
        <v>1.608695652</v>
      </c>
      <c r="F15" s="281" t="s">
        <v>1238</v>
      </c>
      <c r="G15" s="282">
        <v>0.5902777777777778</v>
      </c>
      <c r="H15" s="282">
        <v>0.6326388888888889</v>
      </c>
      <c r="I15" s="281"/>
      <c r="J15" s="292">
        <f t="shared" si="3"/>
        <v>61</v>
      </c>
      <c r="K15" s="1" t="b">
        <f t="shared" si="4"/>
        <v>0</v>
      </c>
      <c r="L15" s="1">
        <f t="shared" si="5"/>
        <v>1.65</v>
      </c>
      <c r="M15" s="1">
        <f t="shared" si="6"/>
        <v>1.2</v>
      </c>
      <c r="N15" s="292">
        <f t="shared" si="7"/>
        <v>61</v>
      </c>
      <c r="O15" s="1">
        <f t="shared" si="8"/>
        <v>80.586</v>
      </c>
      <c r="P15" s="292">
        <f t="shared" si="9"/>
        <v>305</v>
      </c>
      <c r="Q15" s="1">
        <f t="shared" si="10"/>
        <v>80.586</v>
      </c>
      <c r="R15" s="281"/>
      <c r="S15" s="281"/>
      <c r="T15" s="1">
        <f t="shared" si="12"/>
        <v>0</v>
      </c>
      <c r="U15" s="16" t="s">
        <v>1217</v>
      </c>
    </row>
    <row r="16">
      <c r="A16" s="303">
        <v>46268.0</v>
      </c>
      <c r="B16" s="1">
        <f t="shared" si="1"/>
        <v>46268</v>
      </c>
      <c r="C16" s="281">
        <f>2+1+3+1+1+1+1+2+1+1+3+2+9+2+1+1</f>
        <v>32</v>
      </c>
      <c r="D16" s="281">
        <v>16.0</v>
      </c>
      <c r="E16" s="1">
        <f t="shared" si="2"/>
        <v>2</v>
      </c>
      <c r="F16" s="281" t="s">
        <v>811</v>
      </c>
      <c r="G16" s="282">
        <v>0.5888888888888889</v>
      </c>
      <c r="H16" s="282">
        <v>0.625</v>
      </c>
      <c r="I16" s="281"/>
      <c r="J16" s="292">
        <f t="shared" si="3"/>
        <v>52</v>
      </c>
      <c r="K16" s="1" t="b">
        <f t="shared" si="4"/>
        <v>0</v>
      </c>
      <c r="L16" s="1">
        <f t="shared" si="5"/>
        <v>1.25</v>
      </c>
      <c r="M16" s="1">
        <f t="shared" si="6"/>
        <v>1</v>
      </c>
      <c r="N16" s="292">
        <f t="shared" si="7"/>
        <v>52</v>
      </c>
      <c r="O16" s="1">
        <f t="shared" si="8"/>
        <v>44</v>
      </c>
      <c r="P16" s="292">
        <f t="shared" si="9"/>
        <v>260</v>
      </c>
      <c r="Q16" s="1">
        <f t="shared" si="10"/>
        <v>44</v>
      </c>
      <c r="R16" s="281"/>
      <c r="S16" s="281"/>
      <c r="T16" s="1">
        <f t="shared" si="12"/>
        <v>1</v>
      </c>
    </row>
    <row r="17">
      <c r="A17" s="291">
        <v>46269.0</v>
      </c>
      <c r="B17" s="1">
        <f t="shared" si="1"/>
        <v>46269</v>
      </c>
      <c r="C17" s="281">
        <v>155.0</v>
      </c>
      <c r="D17" s="281">
        <v>56.0</v>
      </c>
      <c r="E17" s="1">
        <f t="shared" si="2"/>
        <v>2.767857143</v>
      </c>
      <c r="F17" s="281" t="s">
        <v>811</v>
      </c>
      <c r="G17" s="299">
        <v>0.31452546296296297</v>
      </c>
      <c r="H17" s="299">
        <v>0.3848611111111111</v>
      </c>
      <c r="I17" s="281"/>
      <c r="J17" s="300">
        <f t="shared" si="3"/>
        <v>101</v>
      </c>
      <c r="K17" s="1" t="b">
        <f t="shared" si="4"/>
        <v>0</v>
      </c>
      <c r="L17" s="1">
        <f t="shared" si="5"/>
        <v>1.16</v>
      </c>
      <c r="M17" s="1">
        <f t="shared" si="6"/>
        <v>1</v>
      </c>
      <c r="N17" s="300">
        <f t="shared" si="7"/>
        <v>101</v>
      </c>
      <c r="O17" s="1">
        <f t="shared" si="8"/>
        <v>197.78</v>
      </c>
      <c r="P17" s="300">
        <f t="shared" si="9"/>
        <v>505</v>
      </c>
      <c r="Q17" s="1">
        <f t="shared" si="10"/>
        <v>197.78</v>
      </c>
      <c r="R17" s="281"/>
      <c r="S17" s="281"/>
      <c r="T17" s="1">
        <f t="shared" si="12"/>
        <v>1</v>
      </c>
      <c r="V17" s="1" t="s">
        <v>1218</v>
      </c>
      <c r="W17" s="1" t="s">
        <v>3299</v>
      </c>
    </row>
    <row r="18">
      <c r="A18" s="291">
        <v>46269.0</v>
      </c>
      <c r="B18" s="1">
        <f t="shared" si="1"/>
        <v>46269</v>
      </c>
      <c r="C18" s="281">
        <v>77.0</v>
      </c>
      <c r="D18" s="281">
        <v>41.0</v>
      </c>
      <c r="E18" s="1">
        <f t="shared" si="2"/>
        <v>1.87804878</v>
      </c>
      <c r="F18" s="281" t="s">
        <v>811</v>
      </c>
      <c r="G18" s="299">
        <v>0.5152777777777777</v>
      </c>
      <c r="H18" s="299">
        <v>0.5763078703703703</v>
      </c>
      <c r="I18" s="281"/>
      <c r="J18" s="300">
        <f t="shared" si="3"/>
        <v>88</v>
      </c>
      <c r="K18" s="1" t="b">
        <f t="shared" si="4"/>
        <v>0</v>
      </c>
      <c r="L18" s="1">
        <f t="shared" si="5"/>
        <v>1.65</v>
      </c>
      <c r="M18" s="1">
        <f t="shared" si="6"/>
        <v>1</v>
      </c>
      <c r="N18" s="300">
        <f t="shared" si="7"/>
        <v>88</v>
      </c>
      <c r="O18" s="1">
        <f t="shared" si="8"/>
        <v>139.755</v>
      </c>
      <c r="P18" s="300">
        <f t="shared" si="9"/>
        <v>440</v>
      </c>
      <c r="Q18" s="1">
        <f t="shared" si="10"/>
        <v>139.755</v>
      </c>
      <c r="R18" s="281"/>
      <c r="S18" s="281"/>
      <c r="T18" s="1">
        <f t="shared" si="12"/>
        <v>0</v>
      </c>
      <c r="V18" s="1" t="s">
        <v>818</v>
      </c>
      <c r="W18" s="1" t="s">
        <v>3300</v>
      </c>
    </row>
    <row r="19">
      <c r="A19" s="291">
        <v>46269.0</v>
      </c>
      <c r="B19" s="1">
        <f t="shared" si="1"/>
        <v>46269</v>
      </c>
      <c r="C19" s="281">
        <v>44.0</v>
      </c>
      <c r="D19" s="281">
        <v>30.0</v>
      </c>
      <c r="E19" s="1">
        <f t="shared" si="2"/>
        <v>1.466666667</v>
      </c>
      <c r="F19" s="281" t="s">
        <v>811</v>
      </c>
      <c r="G19" s="299">
        <v>0.5879976851851851</v>
      </c>
      <c r="H19" s="299">
        <v>0.6237615740740741</v>
      </c>
      <c r="I19" s="281"/>
      <c r="J19" s="300">
        <f t="shared" si="3"/>
        <v>52</v>
      </c>
      <c r="K19" s="1" t="b">
        <f t="shared" si="4"/>
        <v>0</v>
      </c>
      <c r="L19" s="1">
        <f t="shared" si="5"/>
        <v>1.65</v>
      </c>
      <c r="M19" s="1">
        <f t="shared" si="6"/>
        <v>1</v>
      </c>
      <c r="N19" s="300">
        <f t="shared" si="7"/>
        <v>52</v>
      </c>
      <c r="O19" s="1">
        <f t="shared" si="8"/>
        <v>79.86</v>
      </c>
      <c r="P19" s="300">
        <f t="shared" si="9"/>
        <v>260</v>
      </c>
      <c r="Q19" s="1">
        <f t="shared" si="10"/>
        <v>79.86</v>
      </c>
      <c r="R19" s="281"/>
      <c r="S19" s="281"/>
      <c r="T19" s="1">
        <f t="shared" si="12"/>
        <v>0</v>
      </c>
      <c r="V19" s="1" t="s">
        <v>1220</v>
      </c>
      <c r="W19" s="1" t="s">
        <v>3301</v>
      </c>
    </row>
    <row r="20">
      <c r="A20" s="291">
        <v>46272.0</v>
      </c>
      <c r="B20" s="1">
        <f t="shared" si="1"/>
        <v>46272</v>
      </c>
      <c r="C20" s="281">
        <v>138.0</v>
      </c>
      <c r="D20" s="281">
        <v>51.0</v>
      </c>
      <c r="E20" s="1">
        <f t="shared" si="2"/>
        <v>2.705882353</v>
      </c>
      <c r="F20" s="281" t="s">
        <v>1238</v>
      </c>
      <c r="G20" s="299">
        <v>0.3091550925925926</v>
      </c>
      <c r="H20" s="299">
        <v>0.381875</v>
      </c>
      <c r="I20" s="281"/>
      <c r="J20" s="300">
        <f t="shared" si="3"/>
        <v>105</v>
      </c>
      <c r="K20" s="1" t="b">
        <f t="shared" si="4"/>
        <v>0</v>
      </c>
      <c r="L20" s="1">
        <f t="shared" si="5"/>
        <v>1.16</v>
      </c>
      <c r="M20" s="1">
        <f t="shared" si="6"/>
        <v>1.2</v>
      </c>
      <c r="N20" s="300">
        <f t="shared" si="7"/>
        <v>105</v>
      </c>
      <c r="O20" s="1">
        <f t="shared" si="8"/>
        <v>211.3056</v>
      </c>
      <c r="P20" s="300">
        <f t="shared" si="9"/>
        <v>525</v>
      </c>
      <c r="Q20" s="1">
        <f t="shared" si="10"/>
        <v>211.3056</v>
      </c>
      <c r="R20" s="281"/>
      <c r="S20" s="281"/>
      <c r="T20" s="1">
        <f t="shared" si="12"/>
        <v>1</v>
      </c>
      <c r="V20" s="1" t="s">
        <v>1230</v>
      </c>
      <c r="W20" s="1" t="s">
        <v>3302</v>
      </c>
    </row>
    <row r="21" ht="15.75" customHeight="1">
      <c r="A21" s="291">
        <v>46272.0</v>
      </c>
      <c r="B21" s="1">
        <f t="shared" si="1"/>
        <v>46272</v>
      </c>
      <c r="C21" s="281">
        <v>307.0</v>
      </c>
      <c r="D21" s="281">
        <v>111.0</v>
      </c>
      <c r="E21" s="1">
        <f t="shared" si="2"/>
        <v>2.765765766</v>
      </c>
      <c r="F21" s="281" t="s">
        <v>811</v>
      </c>
      <c r="G21" s="299">
        <v>0.3827777777777778</v>
      </c>
      <c r="H21" s="299">
        <v>0.5822685185185185</v>
      </c>
      <c r="I21" s="281">
        <v>72.0</v>
      </c>
      <c r="J21" s="300">
        <f t="shared" si="3"/>
        <v>215</v>
      </c>
      <c r="K21" s="1" t="b">
        <f t="shared" si="4"/>
        <v>0</v>
      </c>
      <c r="L21" s="1">
        <f t="shared" si="5"/>
        <v>1.16</v>
      </c>
      <c r="M21" s="1">
        <f t="shared" si="6"/>
        <v>1</v>
      </c>
      <c r="N21" s="300">
        <f t="shared" si="7"/>
        <v>215</v>
      </c>
      <c r="O21" s="1">
        <f t="shared" si="8"/>
        <v>391.732</v>
      </c>
      <c r="P21" s="300">
        <f t="shared" si="9"/>
        <v>1075</v>
      </c>
      <c r="Q21" s="1">
        <f t="shared" si="10"/>
        <v>391.732</v>
      </c>
      <c r="R21" s="281"/>
      <c r="S21" s="281"/>
      <c r="T21" s="1">
        <f t="shared" si="12"/>
        <v>0</v>
      </c>
      <c r="U21" s="16" t="s">
        <v>3303</v>
      </c>
      <c r="V21" s="1" t="s">
        <v>1084</v>
      </c>
      <c r="W21" s="1" t="s">
        <v>3304</v>
      </c>
    </row>
    <row r="22" ht="15.75" customHeight="1">
      <c r="A22" s="291">
        <v>46272.0</v>
      </c>
      <c r="B22" s="1">
        <f t="shared" si="1"/>
        <v>46272</v>
      </c>
      <c r="C22" s="281">
        <v>35.0</v>
      </c>
      <c r="D22" s="281">
        <v>27.0</v>
      </c>
      <c r="E22" s="1">
        <f t="shared" si="2"/>
        <v>1.296296296</v>
      </c>
      <c r="F22" s="281" t="s">
        <v>1238</v>
      </c>
      <c r="G22" s="299">
        <v>0.5981597222222222</v>
      </c>
      <c r="H22" s="299">
        <v>0.6304166666666666</v>
      </c>
      <c r="I22" s="281"/>
      <c r="J22" s="300">
        <f t="shared" si="3"/>
        <v>46</v>
      </c>
      <c r="K22" s="1" t="b">
        <f t="shared" si="4"/>
        <v>0</v>
      </c>
      <c r="L22" s="1">
        <f t="shared" si="5"/>
        <v>1.65</v>
      </c>
      <c r="M22" s="1">
        <f t="shared" si="6"/>
        <v>1.2</v>
      </c>
      <c r="N22" s="300">
        <f t="shared" si="7"/>
        <v>46</v>
      </c>
      <c r="O22" s="1">
        <f t="shared" si="8"/>
        <v>76.23</v>
      </c>
      <c r="P22" s="300">
        <f t="shared" si="9"/>
        <v>230</v>
      </c>
      <c r="Q22" s="1">
        <f t="shared" si="10"/>
        <v>76.23</v>
      </c>
      <c r="R22" s="281"/>
      <c r="S22" s="281"/>
      <c r="T22" s="1">
        <f t="shared" si="12"/>
        <v>0</v>
      </c>
      <c r="V22" s="1" t="s">
        <v>959</v>
      </c>
      <c r="W22" s="1" t="s">
        <v>3305</v>
      </c>
    </row>
    <row r="23" ht="15.75" customHeight="1">
      <c r="A23" s="291">
        <v>46273.0</v>
      </c>
      <c r="B23" s="1">
        <f t="shared" si="1"/>
        <v>46273</v>
      </c>
      <c r="C23" s="281">
        <v>215.0</v>
      </c>
      <c r="D23" s="281">
        <v>78.0</v>
      </c>
      <c r="E23" s="1">
        <f t="shared" si="2"/>
        <v>2.756410256</v>
      </c>
      <c r="F23" s="281" t="s">
        <v>811</v>
      </c>
      <c r="G23" s="299">
        <v>0.3692476851851852</v>
      </c>
      <c r="H23" s="299">
        <v>0.46341435185185187</v>
      </c>
      <c r="I23" s="281"/>
      <c r="J23" s="300">
        <f t="shared" si="3"/>
        <v>136</v>
      </c>
      <c r="K23" s="1" t="b">
        <f t="shared" si="4"/>
        <v>0</v>
      </c>
      <c r="L23" s="1">
        <f t="shared" si="5"/>
        <v>1.16</v>
      </c>
      <c r="M23" s="1">
        <f t="shared" si="6"/>
        <v>1</v>
      </c>
      <c r="N23" s="300">
        <f t="shared" si="7"/>
        <v>136</v>
      </c>
      <c r="O23" s="1">
        <f t="shared" si="8"/>
        <v>274.34</v>
      </c>
      <c r="P23" s="300">
        <f t="shared" si="9"/>
        <v>680</v>
      </c>
      <c r="Q23" s="1">
        <f t="shared" si="10"/>
        <v>274.34</v>
      </c>
      <c r="R23" s="281">
        <v>1.0</v>
      </c>
      <c r="S23" s="281" t="s">
        <v>3306</v>
      </c>
      <c r="T23" s="1">
        <f t="shared" si="12"/>
        <v>1</v>
      </c>
      <c r="V23" s="1" t="s">
        <v>825</v>
      </c>
      <c r="W23" s="1" t="s">
        <v>3307</v>
      </c>
    </row>
    <row r="24" ht="15.75" customHeight="1">
      <c r="A24" s="291">
        <v>46273.0</v>
      </c>
      <c r="B24" s="1">
        <f t="shared" si="1"/>
        <v>46273</v>
      </c>
      <c r="C24" s="281">
        <v>182.0</v>
      </c>
      <c r="D24" s="281">
        <v>40.0</v>
      </c>
      <c r="E24" s="1">
        <f t="shared" si="2"/>
        <v>4.55</v>
      </c>
      <c r="F24" s="281" t="s">
        <v>811</v>
      </c>
      <c r="G24" s="299">
        <v>0.30486111111111114</v>
      </c>
      <c r="H24" s="299">
        <v>0.3648726851851852</v>
      </c>
      <c r="I24" s="281"/>
      <c r="J24" s="300">
        <f t="shared" si="3"/>
        <v>86</v>
      </c>
      <c r="K24" s="1" t="b">
        <f t="shared" si="4"/>
        <v>0</v>
      </c>
      <c r="L24" s="1">
        <f t="shared" si="5"/>
        <v>0.65</v>
      </c>
      <c r="M24" s="1">
        <f t="shared" si="6"/>
        <v>1</v>
      </c>
      <c r="N24" s="300">
        <f t="shared" si="7"/>
        <v>86</v>
      </c>
      <c r="O24" s="1">
        <f t="shared" si="8"/>
        <v>130.13</v>
      </c>
      <c r="P24" s="300">
        <f t="shared" si="9"/>
        <v>430</v>
      </c>
      <c r="Q24" s="1">
        <f t="shared" si="10"/>
        <v>130.13</v>
      </c>
      <c r="R24" s="281"/>
      <c r="S24" s="281"/>
      <c r="T24" s="1">
        <f t="shared" si="12"/>
        <v>0</v>
      </c>
      <c r="V24" s="1" t="s">
        <v>827</v>
      </c>
      <c r="W24" s="1" t="s">
        <v>3308</v>
      </c>
    </row>
    <row r="25" ht="15.75" customHeight="1">
      <c r="A25" s="306">
        <v>46273.0</v>
      </c>
      <c r="B25" s="1">
        <f t="shared" si="1"/>
        <v>46273</v>
      </c>
      <c r="C25" s="281">
        <v>40.0</v>
      </c>
      <c r="D25" s="281">
        <v>21.0</v>
      </c>
      <c r="E25" s="1">
        <f t="shared" si="2"/>
        <v>1.904761905</v>
      </c>
      <c r="F25" s="281" t="s">
        <v>1238</v>
      </c>
      <c r="G25" s="299">
        <v>0.5134837962962963</v>
      </c>
      <c r="H25" s="299">
        <v>0.5507986111111111</v>
      </c>
      <c r="I25" s="281"/>
      <c r="J25" s="300">
        <f t="shared" si="3"/>
        <v>54</v>
      </c>
      <c r="K25" s="1" t="b">
        <f t="shared" si="4"/>
        <v>0</v>
      </c>
      <c r="L25" s="1">
        <f t="shared" si="5"/>
        <v>1.65</v>
      </c>
      <c r="M25" s="1">
        <f t="shared" si="6"/>
        <v>1.2</v>
      </c>
      <c r="N25" s="300">
        <f t="shared" si="7"/>
        <v>54</v>
      </c>
      <c r="O25" s="1">
        <f t="shared" si="8"/>
        <v>87.12</v>
      </c>
      <c r="P25" s="300">
        <f t="shared" si="9"/>
        <v>270</v>
      </c>
      <c r="Q25" s="1">
        <f t="shared" si="10"/>
        <v>87.12</v>
      </c>
      <c r="R25" s="281"/>
      <c r="S25" s="281"/>
      <c r="T25" s="1">
        <f t="shared" si="12"/>
        <v>0</v>
      </c>
      <c r="V25" s="1" t="s">
        <v>1236</v>
      </c>
      <c r="W25" s="1" t="s">
        <v>3309</v>
      </c>
    </row>
    <row r="26" ht="15.75" customHeight="1">
      <c r="A26" s="291">
        <v>46274.0</v>
      </c>
      <c r="B26" s="1">
        <f t="shared" si="1"/>
        <v>46274</v>
      </c>
      <c r="C26" s="281">
        <v>84.0</v>
      </c>
      <c r="D26" s="281">
        <v>40.0</v>
      </c>
      <c r="E26" s="1">
        <f t="shared" si="2"/>
        <v>2.1</v>
      </c>
      <c r="F26" s="281" t="s">
        <v>811</v>
      </c>
      <c r="G26" s="299">
        <v>0.3091203703703704</v>
      </c>
      <c r="H26" s="299">
        <v>0.35564814814814816</v>
      </c>
      <c r="I26" s="281"/>
      <c r="J26" s="300">
        <f t="shared" si="3"/>
        <v>67</v>
      </c>
      <c r="K26" s="1" t="b">
        <f t="shared" si="4"/>
        <v>0</v>
      </c>
      <c r="L26" s="1">
        <f t="shared" si="5"/>
        <v>1.25</v>
      </c>
      <c r="M26" s="1">
        <f t="shared" si="6"/>
        <v>1</v>
      </c>
      <c r="N26" s="300">
        <f t="shared" si="7"/>
        <v>67</v>
      </c>
      <c r="O26" s="1">
        <f t="shared" si="8"/>
        <v>115.5</v>
      </c>
      <c r="P26" s="300">
        <f t="shared" si="9"/>
        <v>335</v>
      </c>
      <c r="Q26" s="1">
        <f t="shared" si="10"/>
        <v>115.5</v>
      </c>
      <c r="R26" s="281">
        <v>4.0</v>
      </c>
      <c r="S26" s="281" t="s">
        <v>3310</v>
      </c>
      <c r="T26" s="1">
        <f t="shared" si="12"/>
        <v>1</v>
      </c>
      <c r="V26" s="1" t="s">
        <v>1103</v>
      </c>
      <c r="W26" s="1" t="s">
        <v>3311</v>
      </c>
    </row>
    <row r="27" ht="15.75" customHeight="1">
      <c r="A27" s="291">
        <v>46274.0</v>
      </c>
      <c r="B27" s="1">
        <f t="shared" si="1"/>
        <v>46274</v>
      </c>
      <c r="C27" s="281">
        <v>361.0</v>
      </c>
      <c r="D27" s="281">
        <v>80.0</v>
      </c>
      <c r="E27" s="1">
        <f t="shared" si="2"/>
        <v>4.5125</v>
      </c>
      <c r="F27" s="281" t="s">
        <v>811</v>
      </c>
      <c r="G27" s="299">
        <v>0.3588310185185185</v>
      </c>
      <c r="H27" s="299">
        <v>0.4524074074074074</v>
      </c>
      <c r="I27" s="281"/>
      <c r="J27" s="300">
        <f t="shared" si="3"/>
        <v>135</v>
      </c>
      <c r="K27" s="1" t="b">
        <f t="shared" si="4"/>
        <v>0</v>
      </c>
      <c r="L27" s="1">
        <f t="shared" si="5"/>
        <v>0.65</v>
      </c>
      <c r="M27" s="1">
        <f t="shared" si="6"/>
        <v>1</v>
      </c>
      <c r="N27" s="300">
        <f t="shared" si="7"/>
        <v>135</v>
      </c>
      <c r="O27" s="1">
        <f t="shared" si="8"/>
        <v>258.115</v>
      </c>
      <c r="P27" s="300">
        <f t="shared" si="9"/>
        <v>675</v>
      </c>
      <c r="Q27" s="1">
        <f t="shared" si="10"/>
        <v>258.115</v>
      </c>
      <c r="R27" s="281"/>
      <c r="S27" s="281"/>
      <c r="T27" s="1">
        <f t="shared" si="12"/>
        <v>0</v>
      </c>
      <c r="V27" s="1" t="s">
        <v>969</v>
      </c>
      <c r="W27" s="1" t="s">
        <v>3312</v>
      </c>
    </row>
    <row r="28" ht="15.75" customHeight="1">
      <c r="A28" s="291">
        <v>46274.0</v>
      </c>
      <c r="B28" s="1">
        <f t="shared" si="1"/>
        <v>46274</v>
      </c>
      <c r="C28" s="281">
        <v>53.0</v>
      </c>
      <c r="D28" s="281">
        <v>34.0</v>
      </c>
      <c r="E28" s="1">
        <f t="shared" si="2"/>
        <v>1.558823529</v>
      </c>
      <c r="F28" s="281" t="s">
        <v>1238</v>
      </c>
      <c r="G28" s="299">
        <v>0.5085879629629629</v>
      </c>
      <c r="H28" s="299">
        <v>0.5649652777777778</v>
      </c>
      <c r="I28" s="281"/>
      <c r="J28" s="300">
        <f t="shared" si="3"/>
        <v>81</v>
      </c>
      <c r="K28" s="1" t="b">
        <f t="shared" si="4"/>
        <v>0</v>
      </c>
      <c r="L28" s="1">
        <f t="shared" si="5"/>
        <v>1.65</v>
      </c>
      <c r="M28" s="1">
        <f t="shared" si="6"/>
        <v>1.2</v>
      </c>
      <c r="N28" s="300">
        <f t="shared" si="7"/>
        <v>81</v>
      </c>
      <c r="O28" s="1">
        <f t="shared" si="8"/>
        <v>115.434</v>
      </c>
      <c r="P28" s="300">
        <f t="shared" si="9"/>
        <v>405</v>
      </c>
      <c r="Q28" s="1">
        <f t="shared" si="10"/>
        <v>115.434</v>
      </c>
      <c r="R28" s="281"/>
      <c r="S28" s="281"/>
      <c r="T28" s="1">
        <f t="shared" si="12"/>
        <v>0</v>
      </c>
      <c r="V28" s="1" t="s">
        <v>2743</v>
      </c>
      <c r="W28" s="1" t="s">
        <v>3313</v>
      </c>
    </row>
    <row r="29" ht="15.75" customHeight="1">
      <c r="A29" s="291">
        <v>46275.0</v>
      </c>
      <c r="B29" s="1">
        <f t="shared" si="1"/>
        <v>46275</v>
      </c>
      <c r="C29" s="281">
        <v>236.0</v>
      </c>
      <c r="D29" s="281">
        <v>40.0</v>
      </c>
      <c r="E29" s="1">
        <f t="shared" si="2"/>
        <v>5.9</v>
      </c>
      <c r="F29" s="281" t="s">
        <v>811</v>
      </c>
      <c r="G29" s="299">
        <v>0.31197916666666664</v>
      </c>
      <c r="H29" s="299">
        <v>0.3804976851851852</v>
      </c>
      <c r="I29" s="281"/>
      <c r="J29" s="300">
        <f t="shared" si="3"/>
        <v>99</v>
      </c>
      <c r="K29" s="1" t="b">
        <f t="shared" si="4"/>
        <v>0</v>
      </c>
      <c r="L29" s="1">
        <f t="shared" si="5"/>
        <v>0.6</v>
      </c>
      <c r="M29" s="1">
        <f t="shared" si="6"/>
        <v>1</v>
      </c>
      <c r="N29" s="300">
        <f t="shared" si="7"/>
        <v>99</v>
      </c>
      <c r="O29" s="1">
        <f t="shared" si="8"/>
        <v>155.76</v>
      </c>
      <c r="P29" s="300">
        <f t="shared" si="9"/>
        <v>495</v>
      </c>
      <c r="Q29" s="1">
        <f t="shared" si="10"/>
        <v>155.76</v>
      </c>
      <c r="R29" s="281">
        <v>8.0</v>
      </c>
      <c r="S29" s="281" t="s">
        <v>3314</v>
      </c>
      <c r="T29" s="1">
        <f t="shared" si="12"/>
        <v>1</v>
      </c>
      <c r="V29" s="1" t="s">
        <v>830</v>
      </c>
      <c r="W29" s="1" t="s">
        <v>3315</v>
      </c>
    </row>
    <row r="30" ht="15.75" customHeight="1">
      <c r="A30" s="291">
        <v>46275.0</v>
      </c>
      <c r="B30" s="1">
        <f t="shared" si="1"/>
        <v>46275</v>
      </c>
      <c r="C30" s="281">
        <v>96.0</v>
      </c>
      <c r="D30" s="281">
        <v>40.0</v>
      </c>
      <c r="E30" s="1">
        <f t="shared" si="2"/>
        <v>2.4</v>
      </c>
      <c r="F30" s="281" t="s">
        <v>811</v>
      </c>
      <c r="G30" s="299">
        <v>0.38592592592592595</v>
      </c>
      <c r="H30" s="299">
        <v>0.4322800925925926</v>
      </c>
      <c r="I30" s="281"/>
      <c r="J30" s="300">
        <f t="shared" si="3"/>
        <v>67</v>
      </c>
      <c r="K30" s="1" t="b">
        <f t="shared" si="4"/>
        <v>0</v>
      </c>
      <c r="L30" s="1">
        <f t="shared" si="5"/>
        <v>1.25</v>
      </c>
      <c r="M30" s="1">
        <f t="shared" si="6"/>
        <v>1</v>
      </c>
      <c r="N30" s="300">
        <f t="shared" si="7"/>
        <v>67</v>
      </c>
      <c r="O30" s="1">
        <f t="shared" si="8"/>
        <v>132</v>
      </c>
      <c r="P30" s="300">
        <f t="shared" si="9"/>
        <v>335</v>
      </c>
      <c r="Q30" s="1">
        <f t="shared" si="10"/>
        <v>132</v>
      </c>
      <c r="R30" s="281"/>
      <c r="S30" s="281"/>
      <c r="T30" s="1">
        <f t="shared" si="12"/>
        <v>0</v>
      </c>
      <c r="V30" s="1" t="s">
        <v>832</v>
      </c>
      <c r="W30" s="1" t="s">
        <v>3316</v>
      </c>
    </row>
    <row r="31" ht="15.75" customHeight="1">
      <c r="A31" s="291">
        <v>46275.0</v>
      </c>
      <c r="B31" s="1">
        <f t="shared" si="1"/>
        <v>46275</v>
      </c>
      <c r="C31" s="281">
        <v>60.0</v>
      </c>
      <c r="D31" s="281">
        <v>30.0</v>
      </c>
      <c r="E31" s="1">
        <f t="shared" si="2"/>
        <v>2</v>
      </c>
      <c r="F31" s="281" t="s">
        <v>1238</v>
      </c>
      <c r="G31" s="299">
        <v>0.515462962962963</v>
      </c>
      <c r="H31" s="299">
        <v>0.5678125</v>
      </c>
      <c r="I31" s="281"/>
      <c r="J31" s="300">
        <f t="shared" si="3"/>
        <v>75</v>
      </c>
      <c r="K31" s="1" t="b">
        <f t="shared" si="4"/>
        <v>0</v>
      </c>
      <c r="L31" s="1">
        <f t="shared" si="5"/>
        <v>1.25</v>
      </c>
      <c r="M31" s="1">
        <f t="shared" si="6"/>
        <v>1.2</v>
      </c>
      <c r="N31" s="300">
        <f t="shared" si="7"/>
        <v>75</v>
      </c>
      <c r="O31" s="1">
        <f t="shared" si="8"/>
        <v>99</v>
      </c>
      <c r="P31" s="300">
        <f t="shared" si="9"/>
        <v>375</v>
      </c>
      <c r="Q31" s="1">
        <f t="shared" si="10"/>
        <v>99</v>
      </c>
      <c r="R31" s="281"/>
      <c r="S31" s="281"/>
      <c r="T31" s="1">
        <f t="shared" si="12"/>
        <v>0</v>
      </c>
      <c r="V31" s="1" t="s">
        <v>978</v>
      </c>
      <c r="W31" s="1" t="s">
        <v>3317</v>
      </c>
    </row>
    <row r="32" ht="15.75" customHeight="1">
      <c r="A32" s="291">
        <v>46275.0</v>
      </c>
      <c r="B32" s="1">
        <f t="shared" si="1"/>
        <v>46275</v>
      </c>
      <c r="C32" s="281">
        <v>43.0</v>
      </c>
      <c r="D32" s="281">
        <v>31.0</v>
      </c>
      <c r="E32" s="1">
        <f t="shared" si="2"/>
        <v>1.387096774</v>
      </c>
      <c r="F32" s="281" t="s">
        <v>811</v>
      </c>
      <c r="G32" s="299">
        <v>0.5890509259259259</v>
      </c>
      <c r="H32" s="299">
        <v>0.6253703703703704</v>
      </c>
      <c r="I32" s="281"/>
      <c r="J32" s="300">
        <f t="shared" si="3"/>
        <v>52</v>
      </c>
      <c r="K32" s="1" t="b">
        <f t="shared" si="4"/>
        <v>0</v>
      </c>
      <c r="L32" s="1">
        <f t="shared" si="5"/>
        <v>1.65</v>
      </c>
      <c r="M32" s="1">
        <f t="shared" si="6"/>
        <v>1</v>
      </c>
      <c r="N32" s="300">
        <f t="shared" si="7"/>
        <v>52</v>
      </c>
      <c r="O32" s="1">
        <f t="shared" si="8"/>
        <v>78.045</v>
      </c>
      <c r="P32" s="300">
        <f t="shared" si="9"/>
        <v>260</v>
      </c>
      <c r="Q32" s="1">
        <f t="shared" si="10"/>
        <v>78.045</v>
      </c>
      <c r="R32" s="281"/>
      <c r="S32" s="281"/>
      <c r="T32" s="1">
        <f t="shared" si="12"/>
        <v>0</v>
      </c>
      <c r="V32" s="1" t="s">
        <v>982</v>
      </c>
      <c r="W32" s="1" t="s">
        <v>3318</v>
      </c>
    </row>
    <row r="33" ht="15.75" customHeight="1">
      <c r="A33" s="291">
        <v>46276.0</v>
      </c>
      <c r="B33" s="1">
        <f t="shared" si="1"/>
        <v>46276</v>
      </c>
      <c r="C33" s="281">
        <v>99.0</v>
      </c>
      <c r="D33" s="281">
        <v>32.0</v>
      </c>
      <c r="E33" s="1">
        <f t="shared" si="2"/>
        <v>3.09375</v>
      </c>
      <c r="F33" s="281" t="s">
        <v>811</v>
      </c>
      <c r="G33" s="299">
        <v>0.30122685185185183</v>
      </c>
      <c r="H33" s="299">
        <v>0.3490625</v>
      </c>
      <c r="I33" s="281"/>
      <c r="J33" s="300">
        <f t="shared" si="3"/>
        <v>69</v>
      </c>
      <c r="K33" s="1" t="b">
        <f t="shared" si="4"/>
        <v>0</v>
      </c>
      <c r="L33" s="1">
        <f t="shared" si="5"/>
        <v>0.95</v>
      </c>
      <c r="M33" s="1">
        <f t="shared" si="6"/>
        <v>1</v>
      </c>
      <c r="N33" s="300">
        <f t="shared" si="7"/>
        <v>69</v>
      </c>
      <c r="O33" s="1">
        <f t="shared" si="8"/>
        <v>103.455</v>
      </c>
      <c r="P33" s="300">
        <f t="shared" si="9"/>
        <v>345</v>
      </c>
      <c r="Q33" s="1">
        <f t="shared" si="10"/>
        <v>103.455</v>
      </c>
      <c r="R33" s="281"/>
      <c r="S33" s="281"/>
      <c r="T33" s="1">
        <f t="shared" si="12"/>
        <v>1</v>
      </c>
      <c r="V33" s="1" t="s">
        <v>837</v>
      </c>
      <c r="W33" s="1" t="s">
        <v>3319</v>
      </c>
    </row>
    <row r="34" ht="15.75" customHeight="1">
      <c r="A34" s="291">
        <v>46276.0</v>
      </c>
      <c r="B34" s="1">
        <f t="shared" si="1"/>
        <v>46276</v>
      </c>
      <c r="C34" s="281">
        <v>138.0</v>
      </c>
      <c r="D34" s="281">
        <v>60.0</v>
      </c>
      <c r="E34" s="1">
        <f t="shared" si="2"/>
        <v>2.3</v>
      </c>
      <c r="F34" s="281" t="s">
        <v>811</v>
      </c>
      <c r="G34" s="299">
        <v>0.3491087962962963</v>
      </c>
      <c r="H34" s="299">
        <v>0.4140972222222222</v>
      </c>
      <c r="I34" s="281"/>
      <c r="J34" s="300">
        <f t="shared" si="3"/>
        <v>94</v>
      </c>
      <c r="K34" s="1" t="b">
        <f t="shared" si="4"/>
        <v>0</v>
      </c>
      <c r="L34" s="1">
        <f t="shared" si="5"/>
        <v>1.25</v>
      </c>
      <c r="M34" s="1">
        <f t="shared" si="6"/>
        <v>1</v>
      </c>
      <c r="N34" s="300">
        <f t="shared" si="7"/>
        <v>94</v>
      </c>
      <c r="O34" s="1">
        <f t="shared" si="8"/>
        <v>189.75</v>
      </c>
      <c r="P34" s="300">
        <f t="shared" si="9"/>
        <v>470</v>
      </c>
      <c r="Q34" s="1">
        <f t="shared" si="10"/>
        <v>189.75</v>
      </c>
      <c r="R34" s="281"/>
      <c r="S34" s="281"/>
      <c r="T34" s="1">
        <f t="shared" si="12"/>
        <v>0</v>
      </c>
      <c r="V34" s="1" t="s">
        <v>839</v>
      </c>
      <c r="W34" s="1" t="s">
        <v>3320</v>
      </c>
    </row>
    <row r="35" ht="15.75" customHeight="1">
      <c r="A35" s="291">
        <v>46276.0</v>
      </c>
      <c r="B35" s="1">
        <f t="shared" si="1"/>
        <v>46276</v>
      </c>
      <c r="C35" s="281">
        <v>49.0</v>
      </c>
      <c r="D35" s="281">
        <v>35.0</v>
      </c>
      <c r="E35" s="1">
        <f t="shared" si="2"/>
        <v>1.4</v>
      </c>
      <c r="F35" s="281" t="s">
        <v>1238</v>
      </c>
      <c r="G35" s="299">
        <v>0.5166898148148148</v>
      </c>
      <c r="H35" s="299">
        <v>0.5746296296296296</v>
      </c>
      <c r="I35" s="281"/>
      <c r="J35" s="300">
        <f t="shared" si="3"/>
        <v>83</v>
      </c>
      <c r="K35" s="1" t="b">
        <f t="shared" si="4"/>
        <v>0</v>
      </c>
      <c r="L35" s="1">
        <f t="shared" si="5"/>
        <v>1.65</v>
      </c>
      <c r="M35" s="1">
        <f t="shared" si="6"/>
        <v>1.2</v>
      </c>
      <c r="N35" s="300">
        <f t="shared" si="7"/>
        <v>83</v>
      </c>
      <c r="O35" s="1">
        <f t="shared" si="8"/>
        <v>106.722</v>
      </c>
      <c r="P35" s="300">
        <f t="shared" si="9"/>
        <v>415</v>
      </c>
      <c r="Q35" s="1">
        <f t="shared" si="10"/>
        <v>106.722</v>
      </c>
      <c r="R35" s="281"/>
      <c r="S35" s="281"/>
      <c r="T35" s="1">
        <f t="shared" si="12"/>
        <v>0</v>
      </c>
      <c r="V35" s="1" t="s">
        <v>1935</v>
      </c>
      <c r="W35" s="1" t="s">
        <v>3321</v>
      </c>
    </row>
    <row r="36" ht="15.75" customHeight="1">
      <c r="A36" s="291">
        <v>46276.0</v>
      </c>
      <c r="B36" s="1">
        <f t="shared" si="1"/>
        <v>46276</v>
      </c>
      <c r="C36" s="281">
        <v>32.0</v>
      </c>
      <c r="D36" s="281">
        <v>27.0</v>
      </c>
      <c r="E36" s="1">
        <f t="shared" si="2"/>
        <v>1.185185185</v>
      </c>
      <c r="F36" s="281" t="s">
        <v>1238</v>
      </c>
      <c r="G36" s="299">
        <v>0.590787037037037</v>
      </c>
      <c r="H36" s="299">
        <v>0.6353356481481481</v>
      </c>
      <c r="I36" s="281"/>
      <c r="J36" s="300">
        <f t="shared" si="3"/>
        <v>64</v>
      </c>
      <c r="K36" s="1" t="b">
        <f t="shared" si="4"/>
        <v>0</v>
      </c>
      <c r="L36" s="1">
        <f t="shared" si="5"/>
        <v>1.65</v>
      </c>
      <c r="M36" s="1">
        <f t="shared" si="6"/>
        <v>1.2</v>
      </c>
      <c r="N36" s="300">
        <f t="shared" si="7"/>
        <v>64</v>
      </c>
      <c r="O36" s="1">
        <f t="shared" si="8"/>
        <v>69.696</v>
      </c>
      <c r="P36" s="300">
        <f t="shared" si="9"/>
        <v>320</v>
      </c>
      <c r="Q36" s="1">
        <f t="shared" si="10"/>
        <v>69.696</v>
      </c>
      <c r="R36" s="281"/>
      <c r="S36" s="281"/>
      <c r="T36" s="1">
        <f t="shared" si="12"/>
        <v>0</v>
      </c>
      <c r="V36" s="1" t="s">
        <v>1500</v>
      </c>
      <c r="W36" s="1" t="s">
        <v>3322</v>
      </c>
    </row>
    <row r="37" ht="15.75" customHeight="1">
      <c r="A37" s="291">
        <v>46278.0</v>
      </c>
      <c r="B37" s="1">
        <f t="shared" si="1"/>
        <v>46278</v>
      </c>
      <c r="C37" s="281">
        <v>118.0</v>
      </c>
      <c r="D37" s="281">
        <v>36.0</v>
      </c>
      <c r="E37" s="1">
        <f t="shared" si="2"/>
        <v>3.277777778</v>
      </c>
      <c r="F37" s="281" t="s">
        <v>811</v>
      </c>
      <c r="G37" s="299">
        <v>0.3015625</v>
      </c>
      <c r="H37" s="299">
        <v>0.30179398148148145</v>
      </c>
      <c r="I37" s="281"/>
      <c r="J37" s="300">
        <f t="shared" si="3"/>
        <v>0</v>
      </c>
      <c r="K37" s="1" t="b">
        <f t="shared" si="4"/>
        <v>0</v>
      </c>
      <c r="L37" s="1">
        <f t="shared" si="5"/>
        <v>0.95</v>
      </c>
      <c r="M37" s="1">
        <f t="shared" si="6"/>
        <v>1</v>
      </c>
      <c r="N37" s="1">
        <f t="shared" si="7"/>
        <v>0</v>
      </c>
      <c r="O37" s="1">
        <f t="shared" si="8"/>
        <v>123.31</v>
      </c>
      <c r="P37" s="1">
        <f t="shared" si="9"/>
        <v>0</v>
      </c>
      <c r="Q37" s="1">
        <f t="shared" si="10"/>
        <v>0</v>
      </c>
      <c r="R37" s="281"/>
      <c r="S37" s="281"/>
      <c r="T37" s="1">
        <f t="shared" si="12"/>
        <v>1</v>
      </c>
      <c r="V37" s="1" t="s">
        <v>1553</v>
      </c>
      <c r="W37" s="1" t="s">
        <v>3323</v>
      </c>
    </row>
    <row r="38" ht="15.75" customHeight="1">
      <c r="A38" s="291">
        <v>46278.0</v>
      </c>
      <c r="B38" s="1">
        <f t="shared" si="1"/>
        <v>46278</v>
      </c>
      <c r="C38" s="281">
        <v>197.0</v>
      </c>
      <c r="D38" s="281">
        <v>75.0</v>
      </c>
      <c r="E38" s="1">
        <f t="shared" si="2"/>
        <v>2.626666667</v>
      </c>
      <c r="F38" s="281" t="s">
        <v>811</v>
      </c>
      <c r="G38" s="299">
        <v>0.38082175925925926</v>
      </c>
      <c r="H38" s="299">
        <v>0.4749189814814815</v>
      </c>
      <c r="I38" s="281"/>
      <c r="J38" s="300">
        <f t="shared" si="3"/>
        <v>136</v>
      </c>
      <c r="K38" s="1" t="b">
        <f t="shared" si="4"/>
        <v>0</v>
      </c>
      <c r="L38" s="1">
        <f t="shared" si="5"/>
        <v>1.16</v>
      </c>
      <c r="M38" s="1">
        <f t="shared" si="6"/>
        <v>1</v>
      </c>
      <c r="N38" s="300">
        <f t="shared" si="7"/>
        <v>136</v>
      </c>
      <c r="O38" s="1">
        <f t="shared" si="8"/>
        <v>251.372</v>
      </c>
      <c r="P38" s="300">
        <f t="shared" si="9"/>
        <v>680</v>
      </c>
      <c r="Q38" s="1">
        <f t="shared" si="10"/>
        <v>251.372</v>
      </c>
      <c r="R38" s="281"/>
      <c r="S38" s="281"/>
      <c r="T38" s="1">
        <f t="shared" si="12"/>
        <v>0</v>
      </c>
      <c r="V38" s="1" t="s">
        <v>845</v>
      </c>
      <c r="W38" s="1" t="s">
        <v>3324</v>
      </c>
    </row>
    <row r="39" ht="15.75" customHeight="1">
      <c r="A39" s="291">
        <v>46279.0</v>
      </c>
      <c r="B39" s="1">
        <f t="shared" si="1"/>
        <v>46279</v>
      </c>
      <c r="C39" s="281">
        <v>121.0</v>
      </c>
      <c r="D39" s="281">
        <v>33.0</v>
      </c>
      <c r="E39" s="1">
        <f t="shared" si="2"/>
        <v>3.666666667</v>
      </c>
      <c r="F39" s="281" t="s">
        <v>811</v>
      </c>
      <c r="G39" s="299">
        <v>0.3082986111111111</v>
      </c>
      <c r="H39" s="299">
        <v>0.35390046296296296</v>
      </c>
      <c r="I39" s="281"/>
      <c r="J39" s="300">
        <f t="shared" si="3"/>
        <v>66</v>
      </c>
      <c r="K39" s="1" t="b">
        <f t="shared" si="4"/>
        <v>0</v>
      </c>
      <c r="L39" s="1">
        <f t="shared" si="5"/>
        <v>0.82</v>
      </c>
      <c r="M39" s="1">
        <f t="shared" si="6"/>
        <v>1</v>
      </c>
      <c r="N39" s="300">
        <f t="shared" si="7"/>
        <v>66</v>
      </c>
      <c r="O39" s="1">
        <f t="shared" si="8"/>
        <v>109.142</v>
      </c>
      <c r="P39" s="300">
        <f t="shared" si="9"/>
        <v>330</v>
      </c>
      <c r="Q39" s="1">
        <f t="shared" si="10"/>
        <v>109.142</v>
      </c>
      <c r="R39" s="281"/>
      <c r="S39" s="281"/>
      <c r="T39" s="1">
        <f t="shared" si="12"/>
        <v>1</v>
      </c>
      <c r="V39" s="1" t="s">
        <v>1805</v>
      </c>
      <c r="W39" s="1" t="s">
        <v>3325</v>
      </c>
    </row>
    <row r="40" ht="15.75" customHeight="1">
      <c r="A40" s="291">
        <v>46279.0</v>
      </c>
      <c r="B40" s="1">
        <f t="shared" si="1"/>
        <v>46279</v>
      </c>
      <c r="C40" s="281">
        <v>61.0</v>
      </c>
      <c r="D40" s="281">
        <v>40.0</v>
      </c>
      <c r="E40" s="1">
        <f t="shared" si="2"/>
        <v>1.525</v>
      </c>
      <c r="F40" s="281" t="s">
        <v>811</v>
      </c>
      <c r="G40" s="299">
        <v>0.35431712962962963</v>
      </c>
      <c r="H40" s="299">
        <v>0.4053125</v>
      </c>
      <c r="I40" s="281"/>
      <c r="J40" s="300">
        <f t="shared" si="3"/>
        <v>73</v>
      </c>
      <c r="K40" s="1" t="b">
        <f t="shared" si="4"/>
        <v>0</v>
      </c>
      <c r="L40" s="1">
        <f t="shared" si="5"/>
        <v>1.65</v>
      </c>
      <c r="M40" s="1">
        <f t="shared" si="6"/>
        <v>1</v>
      </c>
      <c r="N40" s="300">
        <f t="shared" si="7"/>
        <v>73</v>
      </c>
      <c r="O40" s="1">
        <f t="shared" si="8"/>
        <v>110.715</v>
      </c>
      <c r="P40" s="300">
        <f t="shared" si="9"/>
        <v>365</v>
      </c>
      <c r="Q40" s="1">
        <f t="shared" si="10"/>
        <v>110.715</v>
      </c>
      <c r="R40" s="281"/>
      <c r="S40" s="281"/>
      <c r="T40" s="1">
        <f t="shared" si="12"/>
        <v>0</v>
      </c>
      <c r="V40" s="1" t="s">
        <v>854</v>
      </c>
      <c r="W40" s="1" t="s">
        <v>3326</v>
      </c>
    </row>
    <row r="41" ht="15.75" customHeight="1">
      <c r="A41" s="291">
        <v>46279.0</v>
      </c>
      <c r="B41" s="1">
        <f t="shared" si="1"/>
        <v>46279</v>
      </c>
      <c r="C41" s="281">
        <v>67.0</v>
      </c>
      <c r="D41" s="281">
        <v>39.0</v>
      </c>
      <c r="E41" s="1">
        <f t="shared" si="2"/>
        <v>1.717948718</v>
      </c>
      <c r="F41" s="281" t="s">
        <v>811</v>
      </c>
      <c r="G41" s="299">
        <v>0.4053703703703704</v>
      </c>
      <c r="H41" s="299">
        <v>0.4585532407407407</v>
      </c>
      <c r="I41" s="281"/>
      <c r="J41" s="300">
        <f t="shared" si="3"/>
        <v>77</v>
      </c>
      <c r="K41" s="1" t="b">
        <f t="shared" si="4"/>
        <v>0</v>
      </c>
      <c r="L41" s="1">
        <f t="shared" si="5"/>
        <v>1.65</v>
      </c>
      <c r="M41" s="1">
        <f t="shared" si="6"/>
        <v>1</v>
      </c>
      <c r="N41" s="300">
        <f t="shared" si="7"/>
        <v>77</v>
      </c>
      <c r="O41" s="1">
        <f t="shared" si="8"/>
        <v>121.605</v>
      </c>
      <c r="P41" s="300">
        <f t="shared" si="9"/>
        <v>385</v>
      </c>
      <c r="Q41" s="1">
        <f t="shared" si="10"/>
        <v>121.605</v>
      </c>
      <c r="R41" s="281"/>
      <c r="S41" s="281"/>
      <c r="T41" s="1">
        <f t="shared" si="12"/>
        <v>0</v>
      </c>
      <c r="V41" s="1" t="s">
        <v>992</v>
      </c>
      <c r="W41" s="1" t="s">
        <v>3327</v>
      </c>
    </row>
    <row r="42" ht="15.75" customHeight="1">
      <c r="A42" s="291">
        <v>46279.0</v>
      </c>
      <c r="B42" s="1">
        <f t="shared" si="1"/>
        <v>46279</v>
      </c>
      <c r="C42" s="281">
        <v>52.0</v>
      </c>
      <c r="D42" s="281">
        <v>34.0</v>
      </c>
      <c r="E42" s="1">
        <f t="shared" si="2"/>
        <v>1.529411765</v>
      </c>
      <c r="F42" s="281" t="s">
        <v>1274</v>
      </c>
      <c r="G42" s="299">
        <v>0.507175925925926</v>
      </c>
      <c r="H42" s="299">
        <v>0.5557175925925926</v>
      </c>
      <c r="I42" s="281"/>
      <c r="J42" s="300">
        <f t="shared" si="3"/>
        <v>70</v>
      </c>
      <c r="K42" s="1" t="b">
        <f t="shared" si="4"/>
        <v>0</v>
      </c>
      <c r="L42" s="1">
        <f t="shared" si="5"/>
        <v>1.65</v>
      </c>
      <c r="M42" s="1">
        <f t="shared" si="6"/>
        <v>1.2</v>
      </c>
      <c r="N42" s="300">
        <f t="shared" si="7"/>
        <v>70</v>
      </c>
      <c r="O42" s="1">
        <f t="shared" si="8"/>
        <v>113.256</v>
      </c>
      <c r="P42" s="300">
        <f t="shared" si="9"/>
        <v>350</v>
      </c>
      <c r="Q42" s="1">
        <f t="shared" si="10"/>
        <v>113.256</v>
      </c>
      <c r="R42" s="281"/>
      <c r="S42" s="281"/>
      <c r="T42" s="1">
        <f t="shared" si="12"/>
        <v>0</v>
      </c>
      <c r="V42" s="1" t="s">
        <v>856</v>
      </c>
      <c r="W42" s="1" t="s">
        <v>3328</v>
      </c>
    </row>
    <row r="43" ht="15.75" customHeight="1">
      <c r="A43" s="291">
        <v>46279.0</v>
      </c>
      <c r="B43" s="1">
        <f t="shared" si="1"/>
        <v>46279</v>
      </c>
      <c r="C43" s="281">
        <v>63.0</v>
      </c>
      <c r="D43" s="281">
        <v>35.0</v>
      </c>
      <c r="E43" s="1">
        <f t="shared" si="2"/>
        <v>1.8</v>
      </c>
      <c r="F43" s="281" t="s">
        <v>1238</v>
      </c>
      <c r="G43" s="299">
        <v>0.5912384259259259</v>
      </c>
      <c r="H43" s="299">
        <v>0.6472106481481481</v>
      </c>
      <c r="I43" s="281"/>
      <c r="J43" s="300">
        <f t="shared" si="3"/>
        <v>81</v>
      </c>
      <c r="K43" s="1" t="b">
        <f t="shared" si="4"/>
        <v>0</v>
      </c>
      <c r="L43" s="1">
        <f t="shared" si="5"/>
        <v>1.65</v>
      </c>
      <c r="M43" s="1">
        <f t="shared" si="6"/>
        <v>1.2</v>
      </c>
      <c r="N43" s="300">
        <f t="shared" si="7"/>
        <v>81</v>
      </c>
      <c r="O43" s="1">
        <f t="shared" si="8"/>
        <v>137.214</v>
      </c>
      <c r="P43" s="300">
        <f t="shared" si="9"/>
        <v>405</v>
      </c>
      <c r="Q43" s="1">
        <f t="shared" si="10"/>
        <v>137.214</v>
      </c>
      <c r="R43" s="281"/>
      <c r="S43" s="281"/>
      <c r="T43" s="1">
        <f t="shared" si="12"/>
        <v>0</v>
      </c>
      <c r="V43" s="1" t="s">
        <v>858</v>
      </c>
      <c r="W43" s="1" t="s">
        <v>3329</v>
      </c>
    </row>
    <row r="44" ht="15.75" customHeight="1">
      <c r="A44" s="291">
        <v>46280.0</v>
      </c>
      <c r="B44" s="1">
        <f t="shared" si="1"/>
        <v>46280</v>
      </c>
      <c r="C44" s="281">
        <v>54.0</v>
      </c>
      <c r="D44" s="281">
        <v>27.0</v>
      </c>
      <c r="E44" s="1">
        <f t="shared" si="2"/>
        <v>2</v>
      </c>
      <c r="F44" s="281" t="s">
        <v>1238</v>
      </c>
      <c r="G44" s="299">
        <v>0.5061805555555555</v>
      </c>
      <c r="H44" s="299">
        <v>0.5490277777777778</v>
      </c>
      <c r="I44" s="281"/>
      <c r="J44" s="300">
        <f t="shared" si="3"/>
        <v>62</v>
      </c>
      <c r="K44" s="1" t="b">
        <f t="shared" si="4"/>
        <v>0</v>
      </c>
      <c r="L44" s="1">
        <f t="shared" si="5"/>
        <v>1.25</v>
      </c>
      <c r="M44" s="1">
        <f t="shared" si="6"/>
        <v>1.2</v>
      </c>
      <c r="N44" s="300">
        <f t="shared" si="7"/>
        <v>62</v>
      </c>
      <c r="O44" s="1">
        <f t="shared" si="8"/>
        <v>89.1</v>
      </c>
      <c r="P44" s="300">
        <f t="shared" si="9"/>
        <v>310</v>
      </c>
      <c r="Q44" s="1">
        <f t="shared" si="10"/>
        <v>89.1</v>
      </c>
      <c r="R44" s="281"/>
      <c r="S44" s="281"/>
      <c r="T44" s="1">
        <f t="shared" si="12"/>
        <v>1</v>
      </c>
      <c r="V44" s="1" t="s">
        <v>3026</v>
      </c>
      <c r="W44" s="1" t="s">
        <v>3330</v>
      </c>
    </row>
    <row r="45" ht="15.75" customHeight="1">
      <c r="A45" s="291">
        <v>46280.0</v>
      </c>
      <c r="B45" s="1">
        <f t="shared" si="1"/>
        <v>46280</v>
      </c>
      <c r="C45" s="281">
        <v>49.0</v>
      </c>
      <c r="D45" s="281">
        <v>38.0</v>
      </c>
      <c r="E45" s="1">
        <f t="shared" si="2"/>
        <v>1.289473684</v>
      </c>
      <c r="F45" s="281" t="s">
        <v>1238</v>
      </c>
      <c r="G45" s="299">
        <v>0.5884953703703704</v>
      </c>
      <c r="H45" s="299">
        <v>0.6359606481481481</v>
      </c>
      <c r="I45" s="281"/>
      <c r="J45" s="300">
        <f t="shared" si="3"/>
        <v>68</v>
      </c>
      <c r="K45" s="1" t="b">
        <f t="shared" si="4"/>
        <v>0</v>
      </c>
      <c r="L45" s="1">
        <f t="shared" si="5"/>
        <v>1.65</v>
      </c>
      <c r="M45" s="1">
        <f t="shared" si="6"/>
        <v>1.2</v>
      </c>
      <c r="N45" s="300">
        <f t="shared" si="7"/>
        <v>68</v>
      </c>
      <c r="O45" s="1">
        <f t="shared" si="8"/>
        <v>106.722</v>
      </c>
      <c r="P45" s="300">
        <f t="shared" si="9"/>
        <v>340</v>
      </c>
      <c r="Q45" s="1">
        <f t="shared" si="10"/>
        <v>106.722</v>
      </c>
      <c r="R45" s="281"/>
      <c r="S45" s="281"/>
      <c r="T45" s="1">
        <f t="shared" si="12"/>
        <v>0</v>
      </c>
      <c r="V45" s="1" t="s">
        <v>865</v>
      </c>
      <c r="W45" s="1" t="s">
        <v>3331</v>
      </c>
    </row>
    <row r="46" ht="15.75" customHeight="1">
      <c r="A46" s="291">
        <v>46281.0</v>
      </c>
      <c r="B46" s="1">
        <f t="shared" si="1"/>
        <v>46281</v>
      </c>
      <c r="C46" s="281">
        <v>80.0</v>
      </c>
      <c r="D46" s="281">
        <v>39.0</v>
      </c>
      <c r="E46" s="1">
        <f t="shared" si="2"/>
        <v>2.051282051</v>
      </c>
      <c r="F46" s="281" t="s">
        <v>1238</v>
      </c>
      <c r="G46" s="299">
        <v>0.3048263888888889</v>
      </c>
      <c r="H46" s="299">
        <v>0.36244212962962963</v>
      </c>
      <c r="I46" s="281"/>
      <c r="J46" s="300">
        <f t="shared" si="3"/>
        <v>83</v>
      </c>
      <c r="K46" s="1" t="b">
        <f t="shared" si="4"/>
        <v>0</v>
      </c>
      <c r="L46" s="1">
        <f t="shared" si="5"/>
        <v>1.25</v>
      </c>
      <c r="M46" s="1">
        <f t="shared" si="6"/>
        <v>1.2</v>
      </c>
      <c r="N46" s="300">
        <f t="shared" si="7"/>
        <v>83</v>
      </c>
      <c r="O46" s="1">
        <f t="shared" si="8"/>
        <v>132</v>
      </c>
      <c r="P46" s="300">
        <f t="shared" si="9"/>
        <v>415</v>
      </c>
      <c r="Q46" s="1">
        <f t="shared" si="10"/>
        <v>132</v>
      </c>
      <c r="R46" s="281">
        <v>1.0</v>
      </c>
      <c r="S46" s="281" t="s">
        <v>3332</v>
      </c>
      <c r="T46" s="1">
        <f t="shared" si="12"/>
        <v>1</v>
      </c>
      <c r="V46" s="1" t="s">
        <v>1139</v>
      </c>
      <c r="W46" s="1" t="s">
        <v>3333</v>
      </c>
    </row>
    <row r="47" ht="15.75" customHeight="1">
      <c r="A47" s="291">
        <v>46281.0</v>
      </c>
      <c r="B47" s="1">
        <f t="shared" si="1"/>
        <v>46281</v>
      </c>
      <c r="C47" s="281">
        <v>154.0</v>
      </c>
      <c r="D47" s="281">
        <v>79.0</v>
      </c>
      <c r="E47" s="1">
        <f t="shared" si="2"/>
        <v>1.949367089</v>
      </c>
      <c r="F47" s="281" t="s">
        <v>1238</v>
      </c>
      <c r="G47" s="299">
        <v>0.36283564814814817</v>
      </c>
      <c r="H47" s="299">
        <v>0.46771990740740743</v>
      </c>
      <c r="I47" s="281"/>
      <c r="J47" s="300">
        <f t="shared" si="3"/>
        <v>151</v>
      </c>
      <c r="K47" s="1" t="b">
        <f t="shared" si="4"/>
        <v>0</v>
      </c>
      <c r="L47" s="1">
        <f t="shared" si="5"/>
        <v>1.25</v>
      </c>
      <c r="M47" s="1">
        <f t="shared" si="6"/>
        <v>1.2</v>
      </c>
      <c r="N47" s="300">
        <f t="shared" si="7"/>
        <v>151</v>
      </c>
      <c r="O47" s="1">
        <f t="shared" si="8"/>
        <v>254.1</v>
      </c>
      <c r="P47" s="300">
        <f t="shared" si="9"/>
        <v>755</v>
      </c>
      <c r="Q47" s="1">
        <f t="shared" si="10"/>
        <v>254.1</v>
      </c>
      <c r="R47" s="281"/>
      <c r="S47" s="281"/>
      <c r="T47" s="1">
        <f t="shared" si="12"/>
        <v>0</v>
      </c>
      <c r="V47" s="1" t="s">
        <v>1142</v>
      </c>
      <c r="W47" s="1" t="s">
        <v>3334</v>
      </c>
    </row>
    <row r="48" ht="15.75" customHeight="1">
      <c r="A48" s="291">
        <v>46281.0</v>
      </c>
      <c r="B48" s="1">
        <f t="shared" si="1"/>
        <v>46281</v>
      </c>
      <c r="C48" s="281">
        <v>47.0</v>
      </c>
      <c r="D48" s="281">
        <v>31.0</v>
      </c>
      <c r="E48" s="1">
        <f t="shared" si="2"/>
        <v>1.516129032</v>
      </c>
      <c r="F48" s="281" t="s">
        <v>1238</v>
      </c>
      <c r="G48" s="299">
        <v>0.513425925925926</v>
      </c>
      <c r="H48" s="299">
        <v>0.5745138888888889</v>
      </c>
      <c r="I48" s="281"/>
      <c r="J48" s="300">
        <f t="shared" si="3"/>
        <v>88</v>
      </c>
      <c r="K48" s="1" t="b">
        <f t="shared" si="4"/>
        <v>0</v>
      </c>
      <c r="L48" s="1">
        <f t="shared" si="5"/>
        <v>1.65</v>
      </c>
      <c r="M48" s="1">
        <f t="shared" si="6"/>
        <v>1.2</v>
      </c>
      <c r="N48" s="300">
        <f t="shared" si="7"/>
        <v>88</v>
      </c>
      <c r="O48" s="1">
        <f t="shared" si="8"/>
        <v>102.366</v>
      </c>
      <c r="P48" s="300">
        <f t="shared" si="9"/>
        <v>440</v>
      </c>
      <c r="Q48" s="1">
        <f t="shared" si="10"/>
        <v>102.366</v>
      </c>
      <c r="R48" s="281"/>
      <c r="S48" s="281"/>
      <c r="T48" s="1">
        <f t="shared" si="12"/>
        <v>0</v>
      </c>
      <c r="V48" s="1" t="s">
        <v>3335</v>
      </c>
      <c r="W48" s="1" t="s">
        <v>3336</v>
      </c>
    </row>
    <row r="49" ht="15.75" customHeight="1">
      <c r="A49" s="291">
        <v>46281.0</v>
      </c>
      <c r="B49" s="1">
        <f t="shared" si="1"/>
        <v>46281</v>
      </c>
      <c r="C49" s="281">
        <v>38.0</v>
      </c>
      <c r="D49" s="281">
        <v>26.0</v>
      </c>
      <c r="E49" s="1">
        <f t="shared" si="2"/>
        <v>1.461538462</v>
      </c>
      <c r="F49" s="281" t="s">
        <v>1238</v>
      </c>
      <c r="G49" s="299">
        <v>0.5925115740740741</v>
      </c>
      <c r="H49" s="299">
        <v>0.6262268518518519</v>
      </c>
      <c r="I49" s="281"/>
      <c r="J49" s="300">
        <f t="shared" si="3"/>
        <v>49</v>
      </c>
      <c r="K49" s="1" t="b">
        <f t="shared" si="4"/>
        <v>0</v>
      </c>
      <c r="L49" s="1">
        <f t="shared" si="5"/>
        <v>1.65</v>
      </c>
      <c r="M49" s="1">
        <f t="shared" si="6"/>
        <v>1.2</v>
      </c>
      <c r="N49" s="300">
        <f t="shared" si="7"/>
        <v>49</v>
      </c>
      <c r="O49" s="1">
        <f t="shared" si="8"/>
        <v>82.764</v>
      </c>
      <c r="P49" s="300">
        <f t="shared" si="9"/>
        <v>245</v>
      </c>
      <c r="Q49" s="1">
        <f t="shared" si="10"/>
        <v>82.764</v>
      </c>
      <c r="R49" s="281"/>
      <c r="S49" s="281"/>
      <c r="T49" s="1">
        <f t="shared" si="12"/>
        <v>0</v>
      </c>
      <c r="V49" s="1" t="s">
        <v>875</v>
      </c>
      <c r="W49" s="1" t="s">
        <v>3337</v>
      </c>
    </row>
    <row r="50" ht="15.75" customHeight="1">
      <c r="A50" s="291">
        <v>46282.0</v>
      </c>
      <c r="B50" s="1">
        <f t="shared" si="1"/>
        <v>46282</v>
      </c>
      <c r="C50" s="281">
        <v>37.0</v>
      </c>
      <c r="D50" s="281">
        <v>19.0</v>
      </c>
      <c r="E50" s="1">
        <f t="shared" si="2"/>
        <v>1.947368421</v>
      </c>
      <c r="F50" s="281" t="s">
        <v>1238</v>
      </c>
      <c r="G50" s="299">
        <v>0.3058449074074074</v>
      </c>
      <c r="H50" s="299">
        <v>0.33761574074074074</v>
      </c>
      <c r="I50" s="281"/>
      <c r="J50" s="300">
        <f t="shared" si="3"/>
        <v>46</v>
      </c>
      <c r="K50" s="1" t="b">
        <f t="shared" si="4"/>
        <v>0</v>
      </c>
      <c r="L50" s="1">
        <f t="shared" si="5"/>
        <v>1.25</v>
      </c>
      <c r="M50" s="1">
        <f t="shared" si="6"/>
        <v>1.2</v>
      </c>
      <c r="N50" s="300">
        <f t="shared" si="7"/>
        <v>46</v>
      </c>
      <c r="O50" s="1">
        <f t="shared" si="8"/>
        <v>61.05</v>
      </c>
      <c r="P50" s="300">
        <f t="shared" si="9"/>
        <v>230</v>
      </c>
      <c r="Q50" s="1">
        <f t="shared" si="10"/>
        <v>61.05</v>
      </c>
      <c r="R50" s="281">
        <v>9.0</v>
      </c>
      <c r="S50" s="281" t="s">
        <v>3338</v>
      </c>
      <c r="T50" s="1">
        <f t="shared" si="12"/>
        <v>1</v>
      </c>
      <c r="V50" s="1" t="s">
        <v>1013</v>
      </c>
      <c r="W50" s="1" t="s">
        <v>3339</v>
      </c>
    </row>
    <row r="51" ht="15.75" customHeight="1">
      <c r="A51" s="291">
        <v>46282.0</v>
      </c>
      <c r="B51" s="1">
        <f t="shared" si="1"/>
        <v>46282</v>
      </c>
      <c r="C51" s="281">
        <v>13.0</v>
      </c>
      <c r="D51" s="281">
        <v>11.0</v>
      </c>
      <c r="E51" s="1">
        <f t="shared" si="2"/>
        <v>1.181818182</v>
      </c>
      <c r="F51" s="281" t="s">
        <v>1238</v>
      </c>
      <c r="G51" s="299">
        <v>0.33784722222222224</v>
      </c>
      <c r="H51" s="299">
        <v>0.3502777777777778</v>
      </c>
      <c r="I51" s="281"/>
      <c r="J51" s="300">
        <f t="shared" si="3"/>
        <v>18</v>
      </c>
      <c r="K51" s="1" t="b">
        <f t="shared" si="4"/>
        <v>1</v>
      </c>
      <c r="L51" s="1">
        <f t="shared" si="5"/>
        <v>1</v>
      </c>
      <c r="M51" s="1">
        <f t="shared" si="6"/>
        <v>1.2</v>
      </c>
      <c r="N51" s="300">
        <f t="shared" si="7"/>
        <v>18</v>
      </c>
      <c r="O51" s="1">
        <f t="shared" si="8"/>
        <v>17.16</v>
      </c>
      <c r="P51" s="300">
        <f t="shared" si="9"/>
        <v>90</v>
      </c>
      <c r="Q51" s="1">
        <f t="shared" si="10"/>
        <v>17.16</v>
      </c>
      <c r="R51" s="281"/>
      <c r="S51" s="281"/>
      <c r="T51" s="1">
        <f t="shared" si="12"/>
        <v>0</v>
      </c>
      <c r="V51" s="1" t="s">
        <v>1146</v>
      </c>
      <c r="W51" s="1" t="s">
        <v>3340</v>
      </c>
    </row>
    <row r="52" ht="15.75" customHeight="1">
      <c r="A52" s="291">
        <v>46282.0</v>
      </c>
      <c r="B52" s="1">
        <f t="shared" si="1"/>
        <v>46282</v>
      </c>
      <c r="C52" s="281">
        <v>52.0</v>
      </c>
      <c r="D52" s="281">
        <v>39.0</v>
      </c>
      <c r="E52" s="1">
        <f t="shared" si="2"/>
        <v>1.333333333</v>
      </c>
      <c r="F52" s="281" t="s">
        <v>1238</v>
      </c>
      <c r="G52" s="299">
        <v>0.3882060185185185</v>
      </c>
      <c r="H52" s="299">
        <v>0.4288425925925926</v>
      </c>
      <c r="I52" s="281"/>
      <c r="J52" s="300">
        <f t="shared" si="3"/>
        <v>59</v>
      </c>
      <c r="K52" s="1" t="b">
        <f t="shared" si="4"/>
        <v>0</v>
      </c>
      <c r="L52" s="1">
        <f t="shared" si="5"/>
        <v>1.65</v>
      </c>
      <c r="M52" s="1">
        <f t="shared" si="6"/>
        <v>1.2</v>
      </c>
      <c r="N52" s="300">
        <f t="shared" si="7"/>
        <v>59</v>
      </c>
      <c r="O52" s="1">
        <f t="shared" si="8"/>
        <v>113.256</v>
      </c>
      <c r="P52" s="300">
        <f t="shared" si="9"/>
        <v>295</v>
      </c>
      <c r="Q52" s="1">
        <f t="shared" si="10"/>
        <v>113.256</v>
      </c>
      <c r="R52" s="281"/>
      <c r="S52" s="281"/>
      <c r="T52" s="1">
        <f t="shared" si="12"/>
        <v>0</v>
      </c>
      <c r="V52" s="1" t="s">
        <v>1015</v>
      </c>
      <c r="W52" s="1" t="s">
        <v>3341</v>
      </c>
    </row>
    <row r="53" ht="15.75" customHeight="1">
      <c r="A53" s="291">
        <v>46282.0</v>
      </c>
      <c r="B53" s="1">
        <f t="shared" si="1"/>
        <v>46282</v>
      </c>
      <c r="C53" s="281">
        <v>34.0</v>
      </c>
      <c r="D53" s="281">
        <v>28.0</v>
      </c>
      <c r="E53" s="1">
        <f t="shared" si="2"/>
        <v>1.214285714</v>
      </c>
      <c r="F53" s="281" t="s">
        <v>1238</v>
      </c>
      <c r="G53" s="299">
        <v>0.3504050925925926</v>
      </c>
      <c r="H53" s="299">
        <v>0.3880439814814815</v>
      </c>
      <c r="I53" s="281"/>
      <c r="J53" s="300">
        <f t="shared" si="3"/>
        <v>54</v>
      </c>
      <c r="K53" s="1" t="b">
        <f t="shared" si="4"/>
        <v>0</v>
      </c>
      <c r="L53" s="1">
        <f t="shared" si="5"/>
        <v>1.65</v>
      </c>
      <c r="M53" s="1">
        <f t="shared" si="6"/>
        <v>1.2</v>
      </c>
      <c r="N53" s="300">
        <f t="shared" si="7"/>
        <v>54</v>
      </c>
      <c r="O53" s="1">
        <f t="shared" si="8"/>
        <v>74.052</v>
      </c>
      <c r="P53" s="300">
        <f t="shared" si="9"/>
        <v>270</v>
      </c>
      <c r="Q53" s="1">
        <f t="shared" si="10"/>
        <v>74.052</v>
      </c>
      <c r="R53" s="281"/>
      <c r="S53" s="281"/>
      <c r="T53" s="1">
        <f t="shared" si="12"/>
        <v>0</v>
      </c>
      <c r="V53" s="1" t="s">
        <v>1152</v>
      </c>
      <c r="W53" s="1" t="s">
        <v>3342</v>
      </c>
    </row>
    <row r="54" ht="15.75" customHeight="1">
      <c r="A54" s="291">
        <v>46282.0</v>
      </c>
      <c r="B54" s="1">
        <f t="shared" si="1"/>
        <v>46282</v>
      </c>
      <c r="C54" s="281">
        <v>67.0</v>
      </c>
      <c r="D54" s="281">
        <v>37.0</v>
      </c>
      <c r="E54" s="1">
        <f t="shared" si="2"/>
        <v>1.810810811</v>
      </c>
      <c r="F54" s="281" t="s">
        <v>1238</v>
      </c>
      <c r="G54" s="299">
        <v>0.5091319444444444</v>
      </c>
      <c r="H54" s="299">
        <v>0.5809722222222222</v>
      </c>
      <c r="I54" s="281"/>
      <c r="J54" s="300">
        <f t="shared" si="3"/>
        <v>103</v>
      </c>
      <c r="K54" s="1" t="b">
        <f t="shared" si="4"/>
        <v>0</v>
      </c>
      <c r="L54" s="1">
        <f t="shared" si="5"/>
        <v>1.65</v>
      </c>
      <c r="M54" s="1">
        <f t="shared" si="6"/>
        <v>1.2</v>
      </c>
      <c r="N54" s="300">
        <f t="shared" si="7"/>
        <v>103</v>
      </c>
      <c r="O54" s="1">
        <f t="shared" si="8"/>
        <v>145.926</v>
      </c>
      <c r="P54" s="300">
        <f t="shared" si="9"/>
        <v>515</v>
      </c>
      <c r="Q54" s="1">
        <f t="shared" si="10"/>
        <v>145.926</v>
      </c>
      <c r="R54" s="281"/>
      <c r="S54" s="281"/>
      <c r="T54" s="1">
        <f t="shared" si="12"/>
        <v>0</v>
      </c>
      <c r="V54" s="1" t="s">
        <v>1960</v>
      </c>
      <c r="W54" s="1" t="s">
        <v>3343</v>
      </c>
    </row>
    <row r="55" ht="15.75" customHeight="1">
      <c r="A55" s="291">
        <v>46286.0</v>
      </c>
      <c r="B55" s="1">
        <f t="shared" si="1"/>
        <v>46286</v>
      </c>
      <c r="C55" s="281">
        <v>207.0</v>
      </c>
      <c r="D55" s="281">
        <v>78.0</v>
      </c>
      <c r="E55" s="1">
        <f t="shared" si="2"/>
        <v>2.653846154</v>
      </c>
      <c r="F55" s="281" t="s">
        <v>1238</v>
      </c>
      <c r="G55" s="299">
        <v>0.3081365740740741</v>
      </c>
      <c r="H55" s="299">
        <v>0.43886574074074075</v>
      </c>
      <c r="I55" s="281"/>
      <c r="J55" s="300">
        <f t="shared" si="3"/>
        <v>188</v>
      </c>
      <c r="K55" s="1" t="b">
        <f t="shared" si="4"/>
        <v>0</v>
      </c>
      <c r="L55" s="1">
        <f t="shared" si="5"/>
        <v>1.16</v>
      </c>
      <c r="M55" s="1">
        <f t="shared" si="6"/>
        <v>1.2</v>
      </c>
      <c r="N55" s="300">
        <f t="shared" si="7"/>
        <v>188</v>
      </c>
      <c r="O55" s="1">
        <f t="shared" si="8"/>
        <v>316.9584</v>
      </c>
      <c r="P55" s="300">
        <f t="shared" si="9"/>
        <v>940</v>
      </c>
      <c r="Q55" s="1">
        <f t="shared" si="10"/>
        <v>316.9584</v>
      </c>
      <c r="R55" s="281">
        <v>5.0</v>
      </c>
      <c r="S55" s="281" t="s">
        <v>3344</v>
      </c>
      <c r="T55" s="1">
        <f t="shared" si="12"/>
        <v>1</v>
      </c>
      <c r="V55" s="1" t="s">
        <v>896</v>
      </c>
      <c r="W55" s="1" t="s">
        <v>3345</v>
      </c>
    </row>
    <row r="56" ht="15.75" customHeight="1">
      <c r="A56" s="291">
        <v>46286.0</v>
      </c>
      <c r="B56" s="1">
        <f t="shared" si="1"/>
        <v>46286</v>
      </c>
      <c r="C56" s="281">
        <v>80.0</v>
      </c>
      <c r="D56" s="281">
        <v>41.0</v>
      </c>
      <c r="E56" s="1">
        <f t="shared" si="2"/>
        <v>1.951219512</v>
      </c>
      <c r="F56" s="281" t="s">
        <v>1238</v>
      </c>
      <c r="G56" s="299">
        <v>0.43894675925925924</v>
      </c>
      <c r="H56" s="299">
        <v>0.5238310185185185</v>
      </c>
      <c r="I56" s="281">
        <v>91.0</v>
      </c>
      <c r="J56" s="300">
        <f t="shared" si="3"/>
        <v>31</v>
      </c>
      <c r="K56" s="1" t="b">
        <f t="shared" si="4"/>
        <v>0</v>
      </c>
      <c r="L56" s="1">
        <f t="shared" si="5"/>
        <v>1.25</v>
      </c>
      <c r="M56" s="1">
        <f t="shared" si="6"/>
        <v>1.2</v>
      </c>
      <c r="N56" s="300">
        <f t="shared" si="7"/>
        <v>31</v>
      </c>
      <c r="O56" s="1">
        <f t="shared" si="8"/>
        <v>132</v>
      </c>
      <c r="P56" s="300">
        <f t="shared" si="9"/>
        <v>155</v>
      </c>
      <c r="Q56" s="1">
        <f t="shared" si="10"/>
        <v>132</v>
      </c>
      <c r="R56" s="281"/>
      <c r="S56" s="281"/>
      <c r="T56" s="1">
        <f t="shared" si="12"/>
        <v>0</v>
      </c>
      <c r="U56" s="16" t="s">
        <v>3346</v>
      </c>
      <c r="V56" s="1" t="s">
        <v>899</v>
      </c>
      <c r="W56" s="1" t="s">
        <v>3347</v>
      </c>
    </row>
    <row r="57" ht="15.75" customHeight="1">
      <c r="A57" s="291">
        <v>46286.0</v>
      </c>
      <c r="B57" s="1">
        <f t="shared" si="1"/>
        <v>46286</v>
      </c>
      <c r="C57" s="281">
        <v>87.0</v>
      </c>
      <c r="D57" s="281">
        <v>39.0</v>
      </c>
      <c r="E57" s="1">
        <f t="shared" si="2"/>
        <v>2.230769231</v>
      </c>
      <c r="F57" s="281" t="s">
        <v>1238</v>
      </c>
      <c r="G57" s="299">
        <v>0.5247685185185185</v>
      </c>
      <c r="H57" s="299">
        <v>0.6010648148148148</v>
      </c>
      <c r="I57" s="281"/>
      <c r="J57" s="300">
        <f t="shared" si="3"/>
        <v>110</v>
      </c>
      <c r="K57" s="1" t="b">
        <f t="shared" si="4"/>
        <v>0</v>
      </c>
      <c r="L57" s="1">
        <f t="shared" si="5"/>
        <v>1.25</v>
      </c>
      <c r="M57" s="1">
        <f t="shared" si="6"/>
        <v>1.2</v>
      </c>
      <c r="N57" s="300">
        <f t="shared" si="7"/>
        <v>110</v>
      </c>
      <c r="O57" s="1">
        <f t="shared" si="8"/>
        <v>143.55</v>
      </c>
      <c r="P57" s="300">
        <f t="shared" si="9"/>
        <v>550</v>
      </c>
      <c r="Q57" s="1">
        <f t="shared" si="10"/>
        <v>143.55</v>
      </c>
      <c r="R57" s="281"/>
      <c r="S57" s="281"/>
      <c r="T57" s="1">
        <f t="shared" si="12"/>
        <v>0</v>
      </c>
      <c r="V57" s="1" t="s">
        <v>2905</v>
      </c>
      <c r="W57" s="1" t="s">
        <v>3348</v>
      </c>
    </row>
    <row r="58" ht="15.75" customHeight="1">
      <c r="A58" s="291">
        <v>46286.0</v>
      </c>
      <c r="B58" s="1">
        <f t="shared" si="1"/>
        <v>46286</v>
      </c>
      <c r="C58" s="281">
        <v>53.0</v>
      </c>
      <c r="D58" s="281">
        <v>34.0</v>
      </c>
      <c r="E58" s="1">
        <f t="shared" si="2"/>
        <v>1.558823529</v>
      </c>
      <c r="F58" s="281" t="s">
        <v>1238</v>
      </c>
      <c r="G58" s="299">
        <v>0.5907175925925926</v>
      </c>
      <c r="H58" s="299">
        <v>0.6341435185185185</v>
      </c>
      <c r="I58" s="281"/>
      <c r="J58" s="300">
        <f t="shared" si="3"/>
        <v>63</v>
      </c>
      <c r="K58" s="1" t="b">
        <f t="shared" si="4"/>
        <v>0</v>
      </c>
      <c r="L58" s="1">
        <f t="shared" si="5"/>
        <v>1.65</v>
      </c>
      <c r="M58" s="1">
        <f t="shared" si="6"/>
        <v>1.2</v>
      </c>
      <c r="N58" s="300">
        <f t="shared" si="7"/>
        <v>63</v>
      </c>
      <c r="O58" s="1">
        <f t="shared" si="8"/>
        <v>115.434</v>
      </c>
      <c r="P58" s="300">
        <f t="shared" si="9"/>
        <v>315</v>
      </c>
      <c r="Q58" s="1">
        <f t="shared" si="10"/>
        <v>115.434</v>
      </c>
      <c r="R58" s="281"/>
      <c r="S58" s="281"/>
      <c r="T58" s="1">
        <f t="shared" si="12"/>
        <v>0</v>
      </c>
      <c r="V58" s="1" t="s">
        <v>1983</v>
      </c>
      <c r="W58" s="1" t="s">
        <v>3349</v>
      </c>
    </row>
    <row r="59" ht="15.75" customHeight="1">
      <c r="A59" s="291">
        <v>46287.0</v>
      </c>
      <c r="B59" s="1">
        <f t="shared" si="1"/>
        <v>46287</v>
      </c>
      <c r="C59" s="281">
        <v>12.0</v>
      </c>
      <c r="D59" s="281">
        <v>12.0</v>
      </c>
      <c r="E59" s="1">
        <f t="shared" si="2"/>
        <v>1</v>
      </c>
      <c r="F59" s="281" t="s">
        <v>1238</v>
      </c>
      <c r="G59" s="282">
        <v>0.3051388888888889</v>
      </c>
      <c r="H59" s="282">
        <v>0.3292476851851852</v>
      </c>
      <c r="I59" s="281"/>
      <c r="J59" s="292">
        <f t="shared" si="3"/>
        <v>35</v>
      </c>
      <c r="K59" s="1" t="b">
        <f t="shared" si="4"/>
        <v>1</v>
      </c>
      <c r="L59" s="1">
        <f t="shared" si="5"/>
        <v>1</v>
      </c>
      <c r="M59" s="1">
        <f t="shared" si="6"/>
        <v>1.2</v>
      </c>
      <c r="N59" s="292">
        <f t="shared" si="7"/>
        <v>35</v>
      </c>
      <c r="O59" s="1">
        <f t="shared" si="8"/>
        <v>15.84</v>
      </c>
      <c r="P59" s="292">
        <f t="shared" si="9"/>
        <v>175</v>
      </c>
      <c r="Q59" s="1">
        <f t="shared" si="10"/>
        <v>15.84</v>
      </c>
      <c r="R59" s="281"/>
      <c r="S59" s="281"/>
      <c r="T59" s="1">
        <f t="shared" si="12"/>
        <v>1</v>
      </c>
      <c r="V59" s="1" t="s">
        <v>1569</v>
      </c>
      <c r="W59" s="1" t="s">
        <v>3350</v>
      </c>
    </row>
    <row r="60" ht="15.75" customHeight="1">
      <c r="A60" s="291">
        <v>46287.0</v>
      </c>
      <c r="B60" s="1">
        <f t="shared" si="1"/>
        <v>46287</v>
      </c>
      <c r="C60" s="281">
        <v>61.0</v>
      </c>
      <c r="D60" s="281">
        <v>41.0</v>
      </c>
      <c r="E60" s="1">
        <f t="shared" si="2"/>
        <v>1.487804878</v>
      </c>
      <c r="F60" s="281" t="s">
        <v>1238</v>
      </c>
      <c r="G60" s="282">
        <v>0.3293402777777778</v>
      </c>
      <c r="H60" s="282">
        <v>0.41532407407407407</v>
      </c>
      <c r="I60" s="281"/>
      <c r="J60" s="292">
        <f t="shared" si="3"/>
        <v>124</v>
      </c>
      <c r="K60" s="1" t="b">
        <f t="shared" si="4"/>
        <v>0</v>
      </c>
      <c r="L60" s="1">
        <f t="shared" si="5"/>
        <v>1.65</v>
      </c>
      <c r="M60" s="1">
        <f t="shared" si="6"/>
        <v>1.2</v>
      </c>
      <c r="N60" s="292">
        <f t="shared" si="7"/>
        <v>124</v>
      </c>
      <c r="O60" s="1">
        <f t="shared" si="8"/>
        <v>132.858</v>
      </c>
      <c r="P60" s="292">
        <f t="shared" si="9"/>
        <v>620</v>
      </c>
      <c r="Q60" s="1">
        <f t="shared" si="10"/>
        <v>132.858</v>
      </c>
      <c r="R60" s="281"/>
      <c r="S60" s="281"/>
      <c r="T60" s="1">
        <f t="shared" si="12"/>
        <v>0</v>
      </c>
      <c r="V60" s="1" t="s">
        <v>902</v>
      </c>
      <c r="W60" s="1" t="s">
        <v>3351</v>
      </c>
    </row>
    <row r="61" ht="15.75" customHeight="1">
      <c r="A61" s="291">
        <v>46287.0</v>
      </c>
      <c r="B61" s="1">
        <f t="shared" si="1"/>
        <v>46287</v>
      </c>
      <c r="C61" s="281">
        <v>58.0</v>
      </c>
      <c r="D61" s="281">
        <v>39.0</v>
      </c>
      <c r="E61" s="1">
        <f t="shared" si="2"/>
        <v>1.487179487</v>
      </c>
      <c r="F61" s="281" t="s">
        <v>1238</v>
      </c>
      <c r="G61" s="282">
        <v>0.41653935185185187</v>
      </c>
      <c r="H61" s="282">
        <v>0.4665740740740741</v>
      </c>
      <c r="I61" s="281"/>
      <c r="J61" s="292">
        <f t="shared" si="3"/>
        <v>72</v>
      </c>
      <c r="K61" s="1" t="b">
        <f t="shared" si="4"/>
        <v>0</v>
      </c>
      <c r="L61" s="1">
        <f t="shared" si="5"/>
        <v>1.65</v>
      </c>
      <c r="M61" s="1">
        <f t="shared" si="6"/>
        <v>1.2</v>
      </c>
      <c r="N61" s="292">
        <f t="shared" si="7"/>
        <v>72</v>
      </c>
      <c r="O61" s="1">
        <f t="shared" si="8"/>
        <v>126.324</v>
      </c>
      <c r="P61" s="292">
        <f t="shared" si="9"/>
        <v>360</v>
      </c>
      <c r="Q61" s="1">
        <f t="shared" si="10"/>
        <v>126.324</v>
      </c>
      <c r="R61" s="281"/>
      <c r="S61" s="281"/>
      <c r="T61" s="1">
        <f t="shared" si="12"/>
        <v>0</v>
      </c>
      <c r="V61" s="1" t="s">
        <v>904</v>
      </c>
      <c r="W61" s="1" t="s">
        <v>3352</v>
      </c>
    </row>
    <row r="62" ht="15.75" customHeight="1">
      <c r="A62" s="291">
        <v>46287.0</v>
      </c>
      <c r="B62" s="1">
        <f t="shared" si="1"/>
        <v>46287</v>
      </c>
      <c r="C62" s="281">
        <v>46.0</v>
      </c>
      <c r="D62" s="281">
        <v>30.0</v>
      </c>
      <c r="E62" s="1">
        <f t="shared" si="2"/>
        <v>1.533333333</v>
      </c>
      <c r="F62" s="281" t="s">
        <v>1238</v>
      </c>
      <c r="G62" s="282">
        <v>0.5125462962962963</v>
      </c>
      <c r="H62" s="282">
        <v>0.5620833333333334</v>
      </c>
      <c r="I62" s="281"/>
      <c r="J62" s="292">
        <f t="shared" si="3"/>
        <v>71</v>
      </c>
      <c r="K62" s="1" t="b">
        <f t="shared" si="4"/>
        <v>0</v>
      </c>
      <c r="L62" s="1">
        <f t="shared" si="5"/>
        <v>1.65</v>
      </c>
      <c r="M62" s="1">
        <f t="shared" si="6"/>
        <v>1.2</v>
      </c>
      <c r="N62" s="292">
        <f t="shared" si="7"/>
        <v>71</v>
      </c>
      <c r="O62" s="1">
        <f t="shared" si="8"/>
        <v>100.188</v>
      </c>
      <c r="P62" s="292">
        <f t="shared" si="9"/>
        <v>355</v>
      </c>
      <c r="Q62" s="1">
        <f t="shared" si="10"/>
        <v>100.188</v>
      </c>
      <c r="R62" s="281"/>
      <c r="S62" s="281"/>
      <c r="T62" s="1">
        <f t="shared" si="12"/>
        <v>0</v>
      </c>
      <c r="V62" s="1" t="s">
        <v>1995</v>
      </c>
      <c r="W62" s="1" t="s">
        <v>3353</v>
      </c>
    </row>
    <row r="63" ht="15.75" customHeight="1">
      <c r="A63" s="291">
        <v>46287.0</v>
      </c>
      <c r="B63" s="1">
        <f t="shared" si="1"/>
        <v>46287</v>
      </c>
      <c r="C63" s="281">
        <v>40.0</v>
      </c>
      <c r="D63" s="281">
        <v>28.0</v>
      </c>
      <c r="E63" s="1">
        <f t="shared" si="2"/>
        <v>1.428571429</v>
      </c>
      <c r="F63" s="281" t="s">
        <v>1238</v>
      </c>
      <c r="G63" s="282">
        <v>0.08991898148148147</v>
      </c>
      <c r="H63" s="282">
        <v>0.125625</v>
      </c>
      <c r="I63" s="281"/>
      <c r="J63" s="292">
        <f t="shared" si="3"/>
        <v>51</v>
      </c>
      <c r="K63" s="1" t="b">
        <f t="shared" si="4"/>
        <v>0</v>
      </c>
      <c r="L63" s="1">
        <f t="shared" si="5"/>
        <v>1.65</v>
      </c>
      <c r="M63" s="1">
        <f t="shared" si="6"/>
        <v>1.2</v>
      </c>
      <c r="N63" s="292">
        <f t="shared" si="7"/>
        <v>51</v>
      </c>
      <c r="O63" s="1">
        <f t="shared" si="8"/>
        <v>87.12</v>
      </c>
      <c r="P63" s="292">
        <f t="shared" si="9"/>
        <v>255</v>
      </c>
      <c r="Q63" s="1">
        <f t="shared" si="10"/>
        <v>87.12</v>
      </c>
      <c r="R63" s="281"/>
      <c r="S63" s="281"/>
      <c r="T63" s="1">
        <f t="shared" si="12"/>
        <v>0</v>
      </c>
      <c r="V63" s="1" t="s">
        <v>1040</v>
      </c>
      <c r="W63" s="1" t="s">
        <v>3354</v>
      </c>
    </row>
    <row r="64" ht="15.75" customHeight="1">
      <c r="A64" s="291">
        <v>46288.0</v>
      </c>
      <c r="B64" s="1">
        <f t="shared" si="1"/>
        <v>46288</v>
      </c>
      <c r="C64" s="281">
        <v>260.0</v>
      </c>
      <c r="D64" s="281">
        <v>80.0</v>
      </c>
      <c r="E64" s="1">
        <f t="shared" si="2"/>
        <v>3.25</v>
      </c>
      <c r="F64" s="281" t="s">
        <v>811</v>
      </c>
      <c r="G64" s="282">
        <v>0.3089236111111111</v>
      </c>
      <c r="H64" s="282">
        <v>0.409849537037037</v>
      </c>
      <c r="I64" s="281"/>
      <c r="J64" s="292">
        <f t="shared" si="3"/>
        <v>145</v>
      </c>
      <c r="K64" s="1" t="b">
        <f t="shared" si="4"/>
        <v>0</v>
      </c>
      <c r="L64" s="1">
        <f t="shared" si="5"/>
        <v>0.95</v>
      </c>
      <c r="M64" s="1">
        <f t="shared" si="6"/>
        <v>1</v>
      </c>
      <c r="N64" s="292">
        <f t="shared" si="7"/>
        <v>145</v>
      </c>
      <c r="O64" s="1">
        <f t="shared" si="8"/>
        <v>271.7</v>
      </c>
      <c r="P64" s="292">
        <f t="shared" si="9"/>
        <v>725</v>
      </c>
      <c r="Q64" s="1">
        <f t="shared" si="10"/>
        <v>271.7</v>
      </c>
      <c r="R64" s="281"/>
      <c r="S64" s="281"/>
      <c r="T64" s="1">
        <f t="shared" si="12"/>
        <v>1</v>
      </c>
      <c r="V64" s="1" t="s">
        <v>2112</v>
      </c>
      <c r="W64" s="1" t="s">
        <v>3355</v>
      </c>
    </row>
    <row r="65" ht="15.75" customHeight="1">
      <c r="A65" s="291">
        <v>46288.0</v>
      </c>
      <c r="B65" s="1">
        <f t="shared" si="1"/>
        <v>46288</v>
      </c>
      <c r="C65" s="281">
        <v>44.0</v>
      </c>
      <c r="D65" s="281">
        <v>34.0</v>
      </c>
      <c r="E65" s="1">
        <f t="shared" si="2"/>
        <v>1.294117647</v>
      </c>
      <c r="F65" s="281" t="s">
        <v>1238</v>
      </c>
      <c r="G65" s="282">
        <v>0.4099537037037037</v>
      </c>
      <c r="H65" s="282">
        <v>0.5255208333333333</v>
      </c>
      <c r="I65" s="281">
        <v>66.0</v>
      </c>
      <c r="J65" s="292">
        <f t="shared" si="3"/>
        <v>100</v>
      </c>
      <c r="K65" s="1" t="b">
        <f t="shared" si="4"/>
        <v>0</v>
      </c>
      <c r="L65" s="1">
        <f t="shared" si="5"/>
        <v>1.65</v>
      </c>
      <c r="M65" s="1">
        <f t="shared" si="6"/>
        <v>1.2</v>
      </c>
      <c r="N65" s="292">
        <f t="shared" si="7"/>
        <v>100</v>
      </c>
      <c r="O65" s="1">
        <f t="shared" si="8"/>
        <v>95.832</v>
      </c>
      <c r="P65" s="292">
        <f t="shared" si="9"/>
        <v>500</v>
      </c>
      <c r="Q65" s="1">
        <f t="shared" si="10"/>
        <v>95.832</v>
      </c>
      <c r="R65" s="281"/>
      <c r="S65" s="281"/>
      <c r="T65" s="1">
        <f t="shared" si="12"/>
        <v>0</v>
      </c>
      <c r="U65" s="16" t="s">
        <v>3356</v>
      </c>
      <c r="V65" s="1" t="s">
        <v>2112</v>
      </c>
      <c r="W65" s="1" t="s">
        <v>3357</v>
      </c>
    </row>
    <row r="66" ht="15.75" customHeight="1">
      <c r="A66" s="291">
        <v>46288.0</v>
      </c>
      <c r="B66" s="1">
        <f t="shared" si="1"/>
        <v>46288</v>
      </c>
      <c r="C66" s="281">
        <v>43.0</v>
      </c>
      <c r="D66" s="281">
        <v>34.0</v>
      </c>
      <c r="E66" s="1">
        <f t="shared" si="2"/>
        <v>1.264705882</v>
      </c>
      <c r="F66" s="281" t="s">
        <v>811</v>
      </c>
      <c r="G66" s="282">
        <v>0.5259837962962963</v>
      </c>
      <c r="H66" s="282">
        <v>0.5710069444444444</v>
      </c>
      <c r="I66" s="281"/>
      <c r="J66" s="292">
        <f t="shared" si="3"/>
        <v>65</v>
      </c>
      <c r="K66" s="1" t="b">
        <f t="shared" si="4"/>
        <v>0</v>
      </c>
      <c r="L66" s="1">
        <f t="shared" si="5"/>
        <v>1.65</v>
      </c>
      <c r="M66" s="1">
        <f t="shared" si="6"/>
        <v>1</v>
      </c>
      <c r="N66" s="292">
        <f t="shared" si="7"/>
        <v>65</v>
      </c>
      <c r="O66" s="1">
        <f t="shared" si="8"/>
        <v>78.045</v>
      </c>
      <c r="P66" s="292">
        <f t="shared" si="9"/>
        <v>325</v>
      </c>
      <c r="Q66" s="1">
        <f t="shared" si="10"/>
        <v>78.045</v>
      </c>
      <c r="R66" s="281"/>
      <c r="S66" s="281"/>
      <c r="T66" s="1">
        <f t="shared" si="12"/>
        <v>0</v>
      </c>
      <c r="V66" s="1" t="s">
        <v>1306</v>
      </c>
      <c r="W66" s="1" t="s">
        <v>3358</v>
      </c>
    </row>
    <row r="67" ht="15.75" customHeight="1">
      <c r="A67" s="291">
        <v>46288.0</v>
      </c>
      <c r="B67" s="1">
        <f t="shared" si="1"/>
        <v>46288</v>
      </c>
      <c r="C67" s="281">
        <v>5.0</v>
      </c>
      <c r="D67" s="281">
        <v>2.0</v>
      </c>
      <c r="E67" s="1">
        <f t="shared" si="2"/>
        <v>2.5</v>
      </c>
      <c r="F67" s="281" t="s">
        <v>811</v>
      </c>
      <c r="G67" s="282">
        <v>0.07231481481481482</v>
      </c>
      <c r="H67" s="282">
        <v>0.08019675925925926</v>
      </c>
      <c r="I67" s="281"/>
      <c r="J67" s="292">
        <f t="shared" si="3"/>
        <v>11</v>
      </c>
      <c r="K67" s="1" t="b">
        <f t="shared" si="4"/>
        <v>1</v>
      </c>
      <c r="L67" s="1">
        <f t="shared" si="5"/>
        <v>1</v>
      </c>
      <c r="M67" s="1">
        <f t="shared" si="6"/>
        <v>1</v>
      </c>
      <c r="N67" s="292">
        <f t="shared" si="7"/>
        <v>15</v>
      </c>
      <c r="O67" s="1">
        <f t="shared" si="8"/>
        <v>5.5</v>
      </c>
      <c r="P67" s="292">
        <f t="shared" si="9"/>
        <v>75</v>
      </c>
      <c r="Q67" s="1">
        <f t="shared" si="10"/>
        <v>5.5</v>
      </c>
      <c r="R67" s="281"/>
      <c r="S67" s="281"/>
      <c r="T67" s="1">
        <f t="shared" si="12"/>
        <v>0</v>
      </c>
      <c r="V67" s="1" t="s">
        <v>3359</v>
      </c>
      <c r="W67" s="1" t="s">
        <v>3360</v>
      </c>
    </row>
    <row r="68" ht="15.75" customHeight="1">
      <c r="A68" s="291">
        <v>46288.0</v>
      </c>
      <c r="B68" s="1">
        <f t="shared" si="1"/>
        <v>46288</v>
      </c>
      <c r="C68" s="281">
        <v>69.0</v>
      </c>
      <c r="D68" s="281">
        <v>29.0</v>
      </c>
      <c r="E68" s="1">
        <f t="shared" si="2"/>
        <v>2.379310345</v>
      </c>
      <c r="F68" s="281" t="s">
        <v>811</v>
      </c>
      <c r="G68" s="282">
        <v>0.09047453703703703</v>
      </c>
      <c r="H68" s="282">
        <v>0.13877314814814815</v>
      </c>
      <c r="I68" s="281"/>
      <c r="J68" s="292">
        <f t="shared" si="3"/>
        <v>70</v>
      </c>
      <c r="K68" s="1" t="b">
        <f t="shared" si="4"/>
        <v>0</v>
      </c>
      <c r="L68" s="1">
        <f t="shared" si="5"/>
        <v>1.25</v>
      </c>
      <c r="M68" s="1">
        <f t="shared" si="6"/>
        <v>1</v>
      </c>
      <c r="N68" s="292">
        <f t="shared" si="7"/>
        <v>70</v>
      </c>
      <c r="O68" s="1">
        <f t="shared" si="8"/>
        <v>94.875</v>
      </c>
      <c r="P68" s="292">
        <f t="shared" si="9"/>
        <v>350</v>
      </c>
      <c r="Q68" s="1">
        <f t="shared" si="10"/>
        <v>94.875</v>
      </c>
      <c r="R68" s="281"/>
      <c r="S68" s="281"/>
      <c r="T68" s="1">
        <f t="shared" si="12"/>
        <v>0</v>
      </c>
      <c r="V68" s="1" t="s">
        <v>2007</v>
      </c>
      <c r="W68" s="1" t="s">
        <v>3361</v>
      </c>
    </row>
    <row r="69" ht="15.75" customHeight="1">
      <c r="A69" s="291">
        <v>46289.0</v>
      </c>
      <c r="B69" s="1">
        <f t="shared" si="1"/>
        <v>46289</v>
      </c>
      <c r="C69" s="281">
        <v>98.0</v>
      </c>
      <c r="D69" s="281">
        <v>57.0</v>
      </c>
      <c r="E69" s="1">
        <f t="shared" si="2"/>
        <v>1.719298246</v>
      </c>
      <c r="F69" s="281" t="s">
        <v>1238</v>
      </c>
      <c r="G69" s="282">
        <v>0.30972222222222223</v>
      </c>
      <c r="H69" s="282">
        <v>0.3853240740740741</v>
      </c>
      <c r="I69" s="281"/>
      <c r="J69" s="292">
        <f t="shared" si="3"/>
        <v>109</v>
      </c>
      <c r="K69" s="1" t="b">
        <f t="shared" si="4"/>
        <v>0</v>
      </c>
      <c r="L69" s="1">
        <f t="shared" si="5"/>
        <v>1.65</v>
      </c>
      <c r="M69" s="1">
        <f t="shared" si="6"/>
        <v>1.2</v>
      </c>
      <c r="N69" s="292">
        <f t="shared" si="7"/>
        <v>109</v>
      </c>
      <c r="O69" s="1">
        <f t="shared" si="8"/>
        <v>213.444</v>
      </c>
      <c r="P69" s="292">
        <f t="shared" si="9"/>
        <v>545</v>
      </c>
      <c r="Q69" s="1">
        <f t="shared" si="10"/>
        <v>213.444</v>
      </c>
      <c r="R69" s="281"/>
      <c r="S69" s="281"/>
      <c r="T69" s="1">
        <f t="shared" si="12"/>
        <v>1</v>
      </c>
      <c r="V69" s="1" t="s">
        <v>909</v>
      </c>
      <c r="W69" s="1" t="s">
        <v>3362</v>
      </c>
    </row>
    <row r="70" ht="15.75" customHeight="1">
      <c r="A70" s="291">
        <v>46289.0</v>
      </c>
      <c r="B70" s="1">
        <f t="shared" si="1"/>
        <v>46289</v>
      </c>
      <c r="C70" s="281">
        <v>106.0</v>
      </c>
      <c r="D70" s="281">
        <v>80.0</v>
      </c>
      <c r="E70" s="1">
        <f t="shared" si="2"/>
        <v>1.325</v>
      </c>
      <c r="F70" s="281" t="s">
        <v>1238</v>
      </c>
      <c r="G70" s="282">
        <v>0.3854861111111111</v>
      </c>
      <c r="H70" s="282">
        <v>0.4705787037037037</v>
      </c>
      <c r="I70" s="281"/>
      <c r="J70" s="292">
        <f t="shared" si="3"/>
        <v>123</v>
      </c>
      <c r="K70" s="1" t="b">
        <f t="shared" si="4"/>
        <v>0</v>
      </c>
      <c r="L70" s="1">
        <f t="shared" si="5"/>
        <v>1.65</v>
      </c>
      <c r="M70" s="1">
        <f t="shared" si="6"/>
        <v>1.2</v>
      </c>
      <c r="N70" s="292">
        <f t="shared" si="7"/>
        <v>123</v>
      </c>
      <c r="O70" s="1">
        <f t="shared" si="8"/>
        <v>230.868</v>
      </c>
      <c r="P70" s="292">
        <f t="shared" si="9"/>
        <v>615</v>
      </c>
      <c r="Q70" s="1">
        <f t="shared" si="10"/>
        <v>230.868</v>
      </c>
      <c r="R70" s="281"/>
      <c r="S70" s="281"/>
      <c r="T70" s="1">
        <f t="shared" si="12"/>
        <v>0</v>
      </c>
      <c r="V70" s="1" t="s">
        <v>1044</v>
      </c>
      <c r="W70" s="1" t="s">
        <v>3363</v>
      </c>
    </row>
    <row r="71" ht="15.75" customHeight="1">
      <c r="A71" s="291">
        <v>46289.0</v>
      </c>
      <c r="B71" s="1">
        <f t="shared" si="1"/>
        <v>46289</v>
      </c>
      <c r="C71" s="281">
        <v>53.0</v>
      </c>
      <c r="D71" s="281">
        <v>37.0</v>
      </c>
      <c r="E71" s="1">
        <f t="shared" si="2"/>
        <v>1.432432432</v>
      </c>
      <c r="F71" s="281" t="s">
        <v>811</v>
      </c>
      <c r="G71" s="282">
        <v>0.517800925925926</v>
      </c>
      <c r="H71" s="282">
        <v>0.5703587962962963</v>
      </c>
      <c r="I71" s="281"/>
      <c r="J71" s="292">
        <f t="shared" si="3"/>
        <v>76</v>
      </c>
      <c r="K71" s="1" t="b">
        <f t="shared" si="4"/>
        <v>0</v>
      </c>
      <c r="L71" s="1">
        <f t="shared" si="5"/>
        <v>1.65</v>
      </c>
      <c r="M71" s="1">
        <f t="shared" si="6"/>
        <v>1</v>
      </c>
      <c r="N71" s="292">
        <f t="shared" si="7"/>
        <v>76</v>
      </c>
      <c r="O71" s="1">
        <f t="shared" si="8"/>
        <v>96.195</v>
      </c>
      <c r="P71" s="292">
        <f t="shared" si="9"/>
        <v>380</v>
      </c>
      <c r="Q71" s="1">
        <f t="shared" si="10"/>
        <v>96.195</v>
      </c>
      <c r="R71" s="281"/>
      <c r="S71" s="281"/>
      <c r="T71" s="1">
        <f t="shared" si="12"/>
        <v>0</v>
      </c>
      <c r="V71" s="1" t="s">
        <v>915</v>
      </c>
      <c r="W71" s="1" t="s">
        <v>3364</v>
      </c>
    </row>
    <row r="72" ht="15.75" customHeight="1">
      <c r="A72" s="291">
        <v>46289.0</v>
      </c>
      <c r="B72" s="1">
        <f t="shared" si="1"/>
        <v>46289</v>
      </c>
      <c r="C72" s="281">
        <v>47.0</v>
      </c>
      <c r="D72" s="281">
        <v>38.0</v>
      </c>
      <c r="E72" s="1">
        <f t="shared" si="2"/>
        <v>1.236842105</v>
      </c>
      <c r="F72" s="281" t="s">
        <v>811</v>
      </c>
      <c r="G72" s="282">
        <v>0.09557870370370371</v>
      </c>
      <c r="H72" s="282">
        <v>0.14878472222222222</v>
      </c>
      <c r="I72" s="281"/>
      <c r="J72" s="292">
        <f t="shared" si="3"/>
        <v>77</v>
      </c>
      <c r="K72" s="1" t="b">
        <f t="shared" si="4"/>
        <v>0</v>
      </c>
      <c r="L72" s="1">
        <f t="shared" si="5"/>
        <v>1.65</v>
      </c>
      <c r="M72" s="1">
        <f t="shared" si="6"/>
        <v>1</v>
      </c>
      <c r="N72" s="292">
        <f t="shared" si="7"/>
        <v>77</v>
      </c>
      <c r="O72" s="1">
        <f t="shared" si="8"/>
        <v>85.305</v>
      </c>
      <c r="P72" s="292">
        <f t="shared" si="9"/>
        <v>385</v>
      </c>
      <c r="Q72" s="1">
        <f t="shared" si="10"/>
        <v>85.305</v>
      </c>
      <c r="R72" s="281"/>
      <c r="S72" s="281"/>
      <c r="T72" s="1">
        <f t="shared" si="12"/>
        <v>0</v>
      </c>
      <c r="V72" s="1" t="s">
        <v>1325</v>
      </c>
      <c r="W72" s="1" t="s">
        <v>3365</v>
      </c>
    </row>
    <row r="73" ht="15.75" customHeight="1">
      <c r="A73" s="291">
        <v>46290.0</v>
      </c>
      <c r="B73" s="1">
        <f t="shared" si="1"/>
        <v>46290</v>
      </c>
      <c r="C73" s="281">
        <v>21.0</v>
      </c>
      <c r="D73" s="281">
        <v>19.0</v>
      </c>
      <c r="E73" s="1">
        <f t="shared" si="2"/>
        <v>1.105263158</v>
      </c>
      <c r="F73" s="281" t="s">
        <v>1238</v>
      </c>
      <c r="G73" s="282">
        <v>0.3013888888888889</v>
      </c>
      <c r="H73" s="282">
        <v>0.3263888888888889</v>
      </c>
      <c r="I73" s="281"/>
      <c r="J73" s="292">
        <f t="shared" si="3"/>
        <v>36</v>
      </c>
      <c r="K73" s="1" t="b">
        <f t="shared" si="4"/>
        <v>1</v>
      </c>
      <c r="L73" s="1">
        <f t="shared" si="5"/>
        <v>1</v>
      </c>
      <c r="M73" s="1">
        <f t="shared" si="6"/>
        <v>1.2</v>
      </c>
      <c r="N73" s="292">
        <f t="shared" si="7"/>
        <v>36</v>
      </c>
      <c r="O73" s="1">
        <f t="shared" si="8"/>
        <v>27.72</v>
      </c>
      <c r="P73" s="292">
        <f t="shared" si="9"/>
        <v>180</v>
      </c>
      <c r="Q73" s="1">
        <f t="shared" si="10"/>
        <v>27.72</v>
      </c>
      <c r="R73" s="281">
        <v>1.0</v>
      </c>
      <c r="S73" s="281" t="s">
        <v>3366</v>
      </c>
      <c r="T73" s="1">
        <f t="shared" si="12"/>
        <v>1</v>
      </c>
      <c r="V73" s="312" t="s">
        <v>1193</v>
      </c>
      <c r="W73" s="313" t="s">
        <v>3367</v>
      </c>
    </row>
    <row r="74" ht="15.75" customHeight="1">
      <c r="A74" s="291">
        <v>46290.0</v>
      </c>
      <c r="B74" s="1">
        <f t="shared" si="1"/>
        <v>46290</v>
      </c>
      <c r="C74" s="281">
        <v>79.0</v>
      </c>
      <c r="D74" s="281">
        <v>42.0</v>
      </c>
      <c r="E74" s="1">
        <f t="shared" si="2"/>
        <v>1.880952381</v>
      </c>
      <c r="F74" s="281" t="s">
        <v>1238</v>
      </c>
      <c r="G74" s="282">
        <v>0.3263888888888889</v>
      </c>
      <c r="H74" s="282">
        <v>0.3861111111111111</v>
      </c>
      <c r="I74" s="281"/>
      <c r="J74" s="292">
        <f t="shared" si="3"/>
        <v>86</v>
      </c>
      <c r="K74" s="1" t="b">
        <f t="shared" si="4"/>
        <v>0</v>
      </c>
      <c r="L74" s="1">
        <f t="shared" si="5"/>
        <v>1.65</v>
      </c>
      <c r="M74" s="1">
        <f t="shared" si="6"/>
        <v>1.2</v>
      </c>
      <c r="N74" s="292">
        <f t="shared" si="7"/>
        <v>86</v>
      </c>
      <c r="O74" s="1">
        <f t="shared" si="8"/>
        <v>172.062</v>
      </c>
      <c r="P74" s="292">
        <f t="shared" si="9"/>
        <v>430</v>
      </c>
      <c r="Q74" s="1">
        <f t="shared" si="10"/>
        <v>172.062</v>
      </c>
      <c r="R74" s="281"/>
      <c r="S74" s="281"/>
      <c r="T74" s="1">
        <f t="shared" si="12"/>
        <v>0</v>
      </c>
      <c r="V74" s="314" t="s">
        <v>1196</v>
      </c>
      <c r="W74" s="315" t="s">
        <v>3368</v>
      </c>
    </row>
    <row r="75" ht="15.75" customHeight="1">
      <c r="A75" s="291">
        <v>46290.0</v>
      </c>
      <c r="B75" s="1">
        <f t="shared" si="1"/>
        <v>46290</v>
      </c>
      <c r="C75" s="281">
        <v>12.0</v>
      </c>
      <c r="D75" s="281">
        <v>10.0</v>
      </c>
      <c r="E75" s="1">
        <f t="shared" si="2"/>
        <v>1.2</v>
      </c>
      <c r="F75" s="281" t="s">
        <v>1238</v>
      </c>
      <c r="G75" s="282">
        <v>0.3861111111111111</v>
      </c>
      <c r="H75" s="282">
        <v>0.3993055555555556</v>
      </c>
      <c r="I75" s="281"/>
      <c r="J75" s="292">
        <f t="shared" si="3"/>
        <v>19</v>
      </c>
      <c r="K75" s="1" t="b">
        <f t="shared" si="4"/>
        <v>1</v>
      </c>
      <c r="L75" s="1">
        <f t="shared" si="5"/>
        <v>1</v>
      </c>
      <c r="M75" s="1">
        <f t="shared" si="6"/>
        <v>1.2</v>
      </c>
      <c r="N75" s="292">
        <f t="shared" si="7"/>
        <v>19</v>
      </c>
      <c r="O75" s="1">
        <f t="shared" si="8"/>
        <v>15.84</v>
      </c>
      <c r="P75" s="292">
        <f t="shared" si="9"/>
        <v>95</v>
      </c>
      <c r="Q75" s="1">
        <f t="shared" si="10"/>
        <v>15.84</v>
      </c>
      <c r="R75" s="281"/>
      <c r="S75" s="281"/>
      <c r="T75" s="1">
        <f t="shared" si="12"/>
        <v>0</v>
      </c>
      <c r="V75" s="314" t="s">
        <v>1046</v>
      </c>
      <c r="W75" s="315" t="s">
        <v>3369</v>
      </c>
    </row>
    <row r="76" ht="15.75" customHeight="1">
      <c r="A76" s="291">
        <v>46290.0</v>
      </c>
      <c r="B76" s="1">
        <f t="shared" si="1"/>
        <v>46290</v>
      </c>
      <c r="C76" s="281">
        <v>34.0</v>
      </c>
      <c r="D76" s="281">
        <v>26.0</v>
      </c>
      <c r="E76" s="1">
        <f t="shared" si="2"/>
        <v>1.307692308</v>
      </c>
      <c r="F76" s="281" t="s">
        <v>1238</v>
      </c>
      <c r="G76" s="282">
        <v>0.3993055555555556</v>
      </c>
      <c r="H76" s="282">
        <v>0.42916666666666664</v>
      </c>
      <c r="I76" s="281"/>
      <c r="J76" s="292">
        <f t="shared" si="3"/>
        <v>43</v>
      </c>
      <c r="K76" s="1" t="b">
        <f t="shared" si="4"/>
        <v>0</v>
      </c>
      <c r="L76" s="1">
        <f t="shared" si="5"/>
        <v>1.65</v>
      </c>
      <c r="M76" s="1">
        <f t="shared" si="6"/>
        <v>1.2</v>
      </c>
      <c r="N76" s="292">
        <f t="shared" si="7"/>
        <v>43</v>
      </c>
      <c r="O76" s="1">
        <f t="shared" si="8"/>
        <v>74.052</v>
      </c>
      <c r="P76" s="292">
        <f t="shared" si="9"/>
        <v>215</v>
      </c>
      <c r="Q76" s="1">
        <f t="shared" si="10"/>
        <v>74.052</v>
      </c>
      <c r="R76" s="281"/>
      <c r="S76" s="281"/>
      <c r="T76" s="1">
        <f t="shared" si="12"/>
        <v>0</v>
      </c>
      <c r="V76" s="314" t="s">
        <v>919</v>
      </c>
      <c r="W76" s="315" t="s">
        <v>3370</v>
      </c>
    </row>
    <row r="77" ht="15.75" customHeight="1">
      <c r="A77" s="291">
        <v>46290.0</v>
      </c>
      <c r="B77" s="1">
        <f t="shared" si="1"/>
        <v>46290</v>
      </c>
      <c r="C77" s="281">
        <v>65.0</v>
      </c>
      <c r="D77" s="281">
        <v>38.0</v>
      </c>
      <c r="E77" s="1">
        <f t="shared" si="2"/>
        <v>1.710526316</v>
      </c>
      <c r="F77" s="281" t="s">
        <v>1238</v>
      </c>
      <c r="G77" s="282">
        <v>0.42916666666666664</v>
      </c>
      <c r="H77" s="282">
        <v>0.4722222222222222</v>
      </c>
      <c r="I77" s="281"/>
      <c r="J77" s="292">
        <f t="shared" si="3"/>
        <v>62</v>
      </c>
      <c r="K77" s="1" t="b">
        <f t="shared" si="4"/>
        <v>0</v>
      </c>
      <c r="L77" s="1">
        <f t="shared" si="5"/>
        <v>1.65</v>
      </c>
      <c r="M77" s="1">
        <f t="shared" si="6"/>
        <v>1.2</v>
      </c>
      <c r="N77" s="292">
        <f t="shared" si="7"/>
        <v>62</v>
      </c>
      <c r="O77" s="1">
        <f t="shared" si="8"/>
        <v>141.57</v>
      </c>
      <c r="P77" s="292">
        <f t="shared" si="9"/>
        <v>310</v>
      </c>
      <c r="Q77" s="1">
        <f t="shared" si="10"/>
        <v>141.57</v>
      </c>
      <c r="R77" s="281"/>
      <c r="S77" s="281"/>
      <c r="T77" s="1">
        <f t="shared" si="12"/>
        <v>0</v>
      </c>
      <c r="V77" s="314" t="s">
        <v>1048</v>
      </c>
      <c r="W77" s="315" t="s">
        <v>2907</v>
      </c>
    </row>
    <row r="78" ht="15.75" customHeight="1">
      <c r="A78" s="291">
        <v>46290.0</v>
      </c>
      <c r="B78" s="1">
        <f t="shared" si="1"/>
        <v>46290</v>
      </c>
      <c r="C78" s="281">
        <v>119.0</v>
      </c>
      <c r="D78" s="281">
        <v>40.0</v>
      </c>
      <c r="E78" s="1">
        <f t="shared" si="2"/>
        <v>2.975</v>
      </c>
      <c r="F78" s="281" t="s">
        <v>811</v>
      </c>
      <c r="G78" s="282">
        <v>0.5145833333333333</v>
      </c>
      <c r="H78" s="282">
        <v>0.5847222222222223</v>
      </c>
      <c r="I78" s="281"/>
      <c r="J78" s="292">
        <f t="shared" si="3"/>
        <v>101</v>
      </c>
      <c r="K78" s="1" t="b">
        <f t="shared" si="4"/>
        <v>0</v>
      </c>
      <c r="L78" s="1">
        <f t="shared" si="5"/>
        <v>1.05</v>
      </c>
      <c r="M78" s="1">
        <f t="shared" si="6"/>
        <v>1</v>
      </c>
      <c r="N78" s="292">
        <f t="shared" si="7"/>
        <v>101</v>
      </c>
      <c r="O78" s="1">
        <f t="shared" si="8"/>
        <v>137.445</v>
      </c>
      <c r="P78" s="292">
        <f t="shared" si="9"/>
        <v>505</v>
      </c>
      <c r="Q78" s="1">
        <f t="shared" si="10"/>
        <v>137.445</v>
      </c>
      <c r="R78" s="281"/>
      <c r="S78" s="281"/>
      <c r="T78" s="1">
        <f t="shared" si="12"/>
        <v>0</v>
      </c>
      <c r="V78" s="314" t="s">
        <v>921</v>
      </c>
      <c r="W78" s="315" t="s">
        <v>3371</v>
      </c>
    </row>
    <row r="79" ht="15.75" customHeight="1">
      <c r="A79" s="291">
        <v>46290.0</v>
      </c>
      <c r="B79" s="1">
        <f t="shared" si="1"/>
        <v>46290</v>
      </c>
      <c r="C79" s="281">
        <v>37.0</v>
      </c>
      <c r="D79" s="281">
        <v>27.0</v>
      </c>
      <c r="E79" s="1">
        <f t="shared" si="2"/>
        <v>1.37037037</v>
      </c>
      <c r="F79" s="281" t="s">
        <v>811</v>
      </c>
      <c r="G79" s="282">
        <v>0.5923611111111111</v>
      </c>
      <c r="H79" s="282">
        <v>0.6368055555555555</v>
      </c>
      <c r="I79" s="281"/>
      <c r="J79" s="292">
        <f t="shared" si="3"/>
        <v>64</v>
      </c>
      <c r="K79" s="1" t="b">
        <f t="shared" si="4"/>
        <v>0</v>
      </c>
      <c r="L79" s="1">
        <f t="shared" si="5"/>
        <v>1.65</v>
      </c>
      <c r="M79" s="1">
        <f t="shared" si="6"/>
        <v>1</v>
      </c>
      <c r="N79" s="292">
        <f t="shared" si="7"/>
        <v>64</v>
      </c>
      <c r="O79" s="1">
        <f t="shared" si="8"/>
        <v>67.155</v>
      </c>
      <c r="P79" s="292">
        <f t="shared" si="9"/>
        <v>320</v>
      </c>
      <c r="Q79" s="1">
        <f t="shared" si="10"/>
        <v>67.155</v>
      </c>
      <c r="R79" s="281"/>
      <c r="S79" s="281"/>
      <c r="T79" s="1">
        <f t="shared" si="12"/>
        <v>0</v>
      </c>
      <c r="V79" s="314" t="s">
        <v>1050</v>
      </c>
      <c r="W79" s="315" t="s">
        <v>3372</v>
      </c>
    </row>
    <row r="80" ht="15.75" customHeight="1">
      <c r="A80" s="291">
        <v>46292.0</v>
      </c>
      <c r="B80" s="1">
        <f t="shared" si="1"/>
        <v>46292</v>
      </c>
      <c r="C80" s="281">
        <v>19.0</v>
      </c>
      <c r="D80" s="281">
        <v>18.0</v>
      </c>
      <c r="E80" s="1">
        <f t="shared" si="2"/>
        <v>1.055555556</v>
      </c>
      <c r="F80" s="281" t="s">
        <v>1238</v>
      </c>
      <c r="G80" s="282">
        <v>0.3055555555555556</v>
      </c>
      <c r="H80" s="282">
        <v>0.33125</v>
      </c>
      <c r="I80" s="281"/>
      <c r="J80" s="292">
        <f t="shared" si="3"/>
        <v>37</v>
      </c>
      <c r="K80" s="1" t="b">
        <f t="shared" si="4"/>
        <v>1</v>
      </c>
      <c r="L80" s="1">
        <f t="shared" si="5"/>
        <v>1</v>
      </c>
      <c r="M80" s="1">
        <f t="shared" si="6"/>
        <v>1.2</v>
      </c>
      <c r="N80" s="292">
        <f t="shared" si="7"/>
        <v>37</v>
      </c>
      <c r="O80" s="1">
        <f t="shared" si="8"/>
        <v>25.08</v>
      </c>
      <c r="P80" s="292">
        <f t="shared" si="9"/>
        <v>185</v>
      </c>
      <c r="Q80" s="1">
        <f t="shared" si="10"/>
        <v>25.08</v>
      </c>
      <c r="R80" s="281">
        <v>1.0</v>
      </c>
      <c r="S80" s="281" t="s">
        <v>3373</v>
      </c>
      <c r="T80" s="1">
        <f t="shared" si="12"/>
        <v>1</v>
      </c>
      <c r="V80" s="314" t="s">
        <v>1336</v>
      </c>
      <c r="W80" s="315" t="s">
        <v>3374</v>
      </c>
    </row>
    <row r="81" ht="15.75" customHeight="1">
      <c r="A81" s="291">
        <v>46292.0</v>
      </c>
      <c r="B81" s="1">
        <f t="shared" si="1"/>
        <v>46292</v>
      </c>
      <c r="C81" s="281">
        <v>11.0</v>
      </c>
      <c r="D81" s="281">
        <v>4.0</v>
      </c>
      <c r="E81" s="1">
        <f t="shared" si="2"/>
        <v>2.75</v>
      </c>
      <c r="F81" s="281" t="s">
        <v>1238</v>
      </c>
      <c r="G81" s="282">
        <v>0.33194444444444443</v>
      </c>
      <c r="H81" s="282">
        <v>0.34305555555555556</v>
      </c>
      <c r="I81" s="281"/>
      <c r="J81" s="292">
        <f t="shared" si="3"/>
        <v>16</v>
      </c>
      <c r="K81" s="1" t="b">
        <f t="shared" si="4"/>
        <v>1</v>
      </c>
      <c r="L81" s="1">
        <f t="shared" si="5"/>
        <v>1</v>
      </c>
      <c r="M81" s="1">
        <f t="shared" si="6"/>
        <v>1.2</v>
      </c>
      <c r="N81" s="292">
        <f t="shared" si="7"/>
        <v>16</v>
      </c>
      <c r="O81" s="1">
        <f t="shared" si="8"/>
        <v>14.52</v>
      </c>
      <c r="P81" s="292">
        <f t="shared" si="9"/>
        <v>80</v>
      </c>
      <c r="Q81" s="1">
        <f t="shared" si="10"/>
        <v>14.52</v>
      </c>
      <c r="R81" s="281"/>
      <c r="S81" s="281"/>
      <c r="T81" s="1">
        <f t="shared" si="12"/>
        <v>0</v>
      </c>
      <c r="V81" s="314" t="s">
        <v>924</v>
      </c>
      <c r="W81" s="315" t="s">
        <v>3375</v>
      </c>
    </row>
    <row r="82" ht="15.75" customHeight="1">
      <c r="A82" s="291">
        <v>46292.0</v>
      </c>
      <c r="B82" s="1">
        <f t="shared" si="1"/>
        <v>46292</v>
      </c>
      <c r="C82" s="281">
        <v>61.0</v>
      </c>
      <c r="D82" s="281">
        <v>24.0</v>
      </c>
      <c r="E82" s="1">
        <f t="shared" si="2"/>
        <v>2.541666667</v>
      </c>
      <c r="F82" s="281" t="s">
        <v>1238</v>
      </c>
      <c r="G82" s="282">
        <v>0.34375</v>
      </c>
      <c r="H82" s="282">
        <v>0.38333333333333336</v>
      </c>
      <c r="I82" s="281"/>
      <c r="J82" s="292">
        <f t="shared" si="3"/>
        <v>57</v>
      </c>
      <c r="K82" s="1" t="b">
        <f t="shared" si="4"/>
        <v>0</v>
      </c>
      <c r="L82" s="1">
        <f t="shared" si="5"/>
        <v>1.16</v>
      </c>
      <c r="M82" s="1">
        <f t="shared" si="6"/>
        <v>1.2</v>
      </c>
      <c r="N82" s="292">
        <f t="shared" si="7"/>
        <v>57</v>
      </c>
      <c r="O82" s="1">
        <f t="shared" si="8"/>
        <v>93.4032</v>
      </c>
      <c r="P82" s="292">
        <f t="shared" si="9"/>
        <v>285</v>
      </c>
      <c r="Q82" s="1">
        <f t="shared" si="10"/>
        <v>93.4032</v>
      </c>
      <c r="R82" s="281"/>
      <c r="S82" s="281"/>
      <c r="T82" s="1">
        <f t="shared" si="12"/>
        <v>0</v>
      </c>
      <c r="V82" s="314" t="s">
        <v>926</v>
      </c>
      <c r="W82" s="315" t="s">
        <v>3376</v>
      </c>
    </row>
    <row r="83" ht="15.75" customHeight="1">
      <c r="A83" s="291">
        <v>46292.0</v>
      </c>
      <c r="B83" s="1">
        <f t="shared" si="1"/>
        <v>46292</v>
      </c>
      <c r="C83" s="281">
        <v>179.0</v>
      </c>
      <c r="D83" s="281">
        <v>102.0</v>
      </c>
      <c r="E83" s="1">
        <f t="shared" si="2"/>
        <v>1.754901961</v>
      </c>
      <c r="F83" s="281" t="s">
        <v>1238</v>
      </c>
      <c r="G83" s="282">
        <v>0.3840277777777778</v>
      </c>
      <c r="H83" s="282">
        <v>0.5354166666666667</v>
      </c>
      <c r="I83" s="281">
        <v>69.0</v>
      </c>
      <c r="J83" s="292">
        <f t="shared" si="3"/>
        <v>149</v>
      </c>
      <c r="K83" s="1" t="b">
        <f t="shared" si="4"/>
        <v>0</v>
      </c>
      <c r="L83" s="1">
        <f t="shared" si="5"/>
        <v>1.65</v>
      </c>
      <c r="M83" s="1">
        <f t="shared" si="6"/>
        <v>1.2</v>
      </c>
      <c r="N83" s="292">
        <f t="shared" si="7"/>
        <v>149</v>
      </c>
      <c r="O83" s="1">
        <f t="shared" si="8"/>
        <v>389.862</v>
      </c>
      <c r="P83" s="292">
        <f t="shared" si="9"/>
        <v>745</v>
      </c>
      <c r="Q83" s="1">
        <f t="shared" si="10"/>
        <v>389.862</v>
      </c>
      <c r="R83" s="281"/>
      <c r="S83" s="281"/>
      <c r="T83" s="1">
        <f t="shared" si="12"/>
        <v>0</v>
      </c>
      <c r="U83" s="16" t="s">
        <v>2737</v>
      </c>
      <c r="V83" s="314" t="s">
        <v>929</v>
      </c>
      <c r="W83" s="315" t="s">
        <v>3377</v>
      </c>
    </row>
    <row r="84" ht="15.75" customHeight="1">
      <c r="A84" s="291">
        <v>46292.0</v>
      </c>
      <c r="B84" s="1">
        <f t="shared" si="1"/>
        <v>46292</v>
      </c>
      <c r="C84" s="281">
        <v>39.0</v>
      </c>
      <c r="D84" s="281">
        <v>35.0</v>
      </c>
      <c r="E84" s="1">
        <f t="shared" si="2"/>
        <v>1.114285714</v>
      </c>
      <c r="F84" s="281" t="s">
        <v>811</v>
      </c>
      <c r="G84" s="282">
        <v>0.5909722222222222</v>
      </c>
      <c r="H84" s="282">
        <v>0.6333333333333333</v>
      </c>
      <c r="I84" s="281"/>
      <c r="J84" s="292">
        <f t="shared" si="3"/>
        <v>61</v>
      </c>
      <c r="K84" s="1" t="b">
        <f t="shared" si="4"/>
        <v>0</v>
      </c>
      <c r="L84" s="1">
        <f t="shared" si="5"/>
        <v>1.65</v>
      </c>
      <c r="M84" s="1">
        <f t="shared" si="6"/>
        <v>1</v>
      </c>
      <c r="N84" s="292">
        <f t="shared" si="7"/>
        <v>61</v>
      </c>
      <c r="O84" s="1">
        <f t="shared" si="8"/>
        <v>70.785</v>
      </c>
      <c r="P84" s="292">
        <f t="shared" si="9"/>
        <v>305</v>
      </c>
      <c r="Q84" s="1">
        <f t="shared" si="10"/>
        <v>70.785</v>
      </c>
      <c r="R84" s="281"/>
      <c r="S84" s="281"/>
      <c r="T84" s="1">
        <f t="shared" si="12"/>
        <v>0</v>
      </c>
      <c r="V84" s="314" t="s">
        <v>984</v>
      </c>
      <c r="W84" s="315" t="s">
        <v>3378</v>
      </c>
    </row>
    <row r="85" ht="15.75" customHeight="1">
      <c r="A85" s="291">
        <v>46293.0</v>
      </c>
      <c r="B85" s="1">
        <f t="shared" si="1"/>
        <v>46293</v>
      </c>
      <c r="C85" s="281">
        <v>33.0</v>
      </c>
      <c r="D85" s="281">
        <v>28.0</v>
      </c>
      <c r="E85" s="1">
        <f t="shared" si="2"/>
        <v>1.178571429</v>
      </c>
      <c r="F85" s="316" t="s">
        <v>1238</v>
      </c>
      <c r="G85" s="299">
        <v>0.3043634259259259</v>
      </c>
      <c r="H85" s="299">
        <v>0.3393865740740741</v>
      </c>
      <c r="I85" s="281"/>
      <c r="J85" s="300">
        <f t="shared" si="3"/>
        <v>50</v>
      </c>
      <c r="K85" s="1" t="b">
        <f t="shared" si="4"/>
        <v>0</v>
      </c>
      <c r="L85" s="1">
        <f t="shared" si="5"/>
        <v>1.65</v>
      </c>
      <c r="M85" s="1">
        <f t="shared" si="6"/>
        <v>1.2</v>
      </c>
      <c r="N85" s="300">
        <f t="shared" si="7"/>
        <v>50</v>
      </c>
      <c r="O85" s="1">
        <f t="shared" si="8"/>
        <v>71.874</v>
      </c>
      <c r="P85" s="300">
        <f t="shared" si="9"/>
        <v>250</v>
      </c>
      <c r="Q85" s="1">
        <f t="shared" si="10"/>
        <v>71.874</v>
      </c>
      <c r="R85" s="281"/>
      <c r="S85" s="281"/>
      <c r="T85" s="1">
        <f t="shared" si="12"/>
        <v>1</v>
      </c>
      <c r="V85" s="1" t="s">
        <v>1200</v>
      </c>
      <c r="W85" s="1" t="s">
        <v>3379</v>
      </c>
    </row>
    <row r="86" ht="15.75" customHeight="1">
      <c r="A86" s="291">
        <v>46293.0</v>
      </c>
      <c r="B86" s="1">
        <f t="shared" si="1"/>
        <v>46293</v>
      </c>
      <c r="C86" s="281">
        <v>116.0</v>
      </c>
      <c r="D86" s="281">
        <v>41.0</v>
      </c>
      <c r="E86" s="1">
        <f t="shared" si="2"/>
        <v>2.829268293</v>
      </c>
      <c r="F86" s="281" t="s">
        <v>1238</v>
      </c>
      <c r="G86" s="299">
        <v>0.33946759259259257</v>
      </c>
      <c r="H86" s="299">
        <v>0.3981365740740741</v>
      </c>
      <c r="I86" s="281"/>
      <c r="J86" s="300">
        <f t="shared" si="3"/>
        <v>84</v>
      </c>
      <c r="K86" s="1" t="b">
        <f t="shared" si="4"/>
        <v>0</v>
      </c>
      <c r="L86" s="1">
        <f t="shared" si="5"/>
        <v>1.05</v>
      </c>
      <c r="M86" s="1">
        <f t="shared" si="6"/>
        <v>1.2</v>
      </c>
      <c r="N86" s="300">
        <f t="shared" si="7"/>
        <v>84</v>
      </c>
      <c r="O86" s="1">
        <f t="shared" si="8"/>
        <v>160.776</v>
      </c>
      <c r="P86" s="300">
        <f t="shared" si="9"/>
        <v>420</v>
      </c>
      <c r="Q86" s="1">
        <f t="shared" si="10"/>
        <v>160.776</v>
      </c>
      <c r="R86" s="281"/>
      <c r="S86" s="281"/>
      <c r="T86" s="1">
        <f t="shared" si="12"/>
        <v>0</v>
      </c>
      <c r="V86" s="1" t="s">
        <v>931</v>
      </c>
      <c r="W86" s="1" t="s">
        <v>3380</v>
      </c>
    </row>
    <row r="87" ht="15.75" customHeight="1">
      <c r="A87" s="291">
        <v>46293.0</v>
      </c>
      <c r="B87" s="1">
        <f t="shared" si="1"/>
        <v>46293</v>
      </c>
      <c r="C87" s="281">
        <v>50.0</v>
      </c>
      <c r="D87" s="281">
        <v>37.0</v>
      </c>
      <c r="E87" s="1">
        <f t="shared" si="2"/>
        <v>1.351351351</v>
      </c>
      <c r="F87" s="281" t="s">
        <v>1238</v>
      </c>
      <c r="G87" s="299">
        <v>0.39824074074074073</v>
      </c>
      <c r="H87" s="299">
        <v>0.4374537037037037</v>
      </c>
      <c r="I87" s="281"/>
      <c r="J87" s="300">
        <f t="shared" si="3"/>
        <v>56</v>
      </c>
      <c r="K87" s="1" t="b">
        <f t="shared" si="4"/>
        <v>0</v>
      </c>
      <c r="L87" s="1">
        <f t="shared" si="5"/>
        <v>1.65</v>
      </c>
      <c r="M87" s="1">
        <f t="shared" si="6"/>
        <v>1.2</v>
      </c>
      <c r="N87" s="300">
        <f t="shared" si="7"/>
        <v>56</v>
      </c>
      <c r="O87" s="1">
        <f t="shared" si="8"/>
        <v>108.9</v>
      </c>
      <c r="P87" s="300">
        <f t="shared" si="9"/>
        <v>280</v>
      </c>
      <c r="Q87" s="1">
        <f t="shared" si="10"/>
        <v>108.9</v>
      </c>
      <c r="R87" s="281"/>
      <c r="S87" s="281"/>
      <c r="T87" s="1">
        <f t="shared" si="12"/>
        <v>0</v>
      </c>
      <c r="V87" s="1" t="s">
        <v>934</v>
      </c>
      <c r="W87" s="1" t="s">
        <v>3381</v>
      </c>
    </row>
    <row r="88" ht="15.75" customHeight="1">
      <c r="A88" s="291">
        <v>46293.0</v>
      </c>
      <c r="B88" s="1">
        <f t="shared" si="1"/>
        <v>46293</v>
      </c>
      <c r="C88" s="281">
        <v>189.0</v>
      </c>
      <c r="D88" s="281">
        <v>29.0</v>
      </c>
      <c r="E88" s="1">
        <f t="shared" si="2"/>
        <v>6.517241379</v>
      </c>
      <c r="F88" s="281" t="s">
        <v>1274</v>
      </c>
      <c r="G88" s="299">
        <v>0.5442824074074074</v>
      </c>
      <c r="H88" s="299">
        <v>0.6314120370370371</v>
      </c>
      <c r="I88" s="281"/>
      <c r="J88" s="300">
        <f t="shared" si="3"/>
        <v>125</v>
      </c>
      <c r="K88" s="1" t="b">
        <f t="shared" si="4"/>
        <v>0</v>
      </c>
      <c r="L88" s="1">
        <f t="shared" si="5"/>
        <v>0.6</v>
      </c>
      <c r="M88" s="1">
        <f t="shared" si="6"/>
        <v>1.2</v>
      </c>
      <c r="N88" s="300">
        <f t="shared" si="7"/>
        <v>125</v>
      </c>
      <c r="O88" s="1">
        <f t="shared" si="8"/>
        <v>149.688</v>
      </c>
      <c r="P88" s="300">
        <f t="shared" si="9"/>
        <v>625</v>
      </c>
      <c r="Q88" s="1">
        <f t="shared" si="10"/>
        <v>149.688</v>
      </c>
      <c r="R88" s="281"/>
      <c r="S88" s="281"/>
      <c r="T88" s="1">
        <f t="shared" si="12"/>
        <v>0</v>
      </c>
      <c r="V88" s="1" t="s">
        <v>934</v>
      </c>
      <c r="W88" s="1" t="s">
        <v>3382</v>
      </c>
    </row>
    <row r="89" ht="15.75" customHeight="1">
      <c r="A89" s="291">
        <v>46293.0</v>
      </c>
      <c r="B89" s="1">
        <f t="shared" si="1"/>
        <v>46293</v>
      </c>
      <c r="C89" s="281">
        <v>93.0</v>
      </c>
      <c r="D89" s="281">
        <v>63.0</v>
      </c>
      <c r="E89" s="1">
        <f t="shared" si="2"/>
        <v>1.476190476</v>
      </c>
      <c r="F89" s="281" t="s">
        <v>1238</v>
      </c>
      <c r="G89" s="299">
        <v>0.4378587962962963</v>
      </c>
      <c r="H89" s="299">
        <v>0.5430324074074074</v>
      </c>
      <c r="I89" s="281">
        <v>68.0</v>
      </c>
      <c r="J89" s="300">
        <f t="shared" si="3"/>
        <v>83</v>
      </c>
      <c r="K89" s="1" t="b">
        <f t="shared" si="4"/>
        <v>0</v>
      </c>
      <c r="L89" s="1">
        <f t="shared" si="5"/>
        <v>1.65</v>
      </c>
      <c r="M89" s="1">
        <f t="shared" si="6"/>
        <v>1.2</v>
      </c>
      <c r="N89" s="300">
        <f t="shared" si="7"/>
        <v>83</v>
      </c>
      <c r="O89" s="1">
        <f t="shared" si="8"/>
        <v>202.554</v>
      </c>
      <c r="P89" s="300">
        <f t="shared" si="9"/>
        <v>415</v>
      </c>
      <c r="Q89" s="1">
        <f t="shared" si="10"/>
        <v>202.554</v>
      </c>
      <c r="R89" s="281"/>
      <c r="S89" s="281"/>
      <c r="T89" s="1">
        <f t="shared" si="12"/>
        <v>0</v>
      </c>
      <c r="U89" s="16" t="s">
        <v>3383</v>
      </c>
      <c r="V89" s="1" t="s">
        <v>936</v>
      </c>
      <c r="W89" s="1" t="s">
        <v>3384</v>
      </c>
    </row>
    <row r="90" ht="15.75" customHeight="1">
      <c r="A90" s="280">
        <v>46294.0</v>
      </c>
      <c r="B90" s="1">
        <f t="shared" si="1"/>
        <v>46294</v>
      </c>
      <c r="C90" s="281">
        <v>66.0</v>
      </c>
      <c r="D90" s="281">
        <v>46.0</v>
      </c>
      <c r="E90" s="1">
        <f t="shared" si="2"/>
        <v>1.434782609</v>
      </c>
      <c r="F90" s="281" t="s">
        <v>1238</v>
      </c>
      <c r="G90" s="299">
        <v>0.30520833333333336</v>
      </c>
      <c r="H90" s="299">
        <v>0.3621875</v>
      </c>
      <c r="I90" s="281"/>
      <c r="J90" s="300">
        <f t="shared" si="3"/>
        <v>82</v>
      </c>
      <c r="K90" s="1" t="b">
        <f t="shared" si="4"/>
        <v>0</v>
      </c>
      <c r="L90" s="1">
        <f t="shared" si="5"/>
        <v>1.65</v>
      </c>
      <c r="M90" s="1">
        <f t="shared" si="6"/>
        <v>1.2</v>
      </c>
      <c r="N90" s="300">
        <f t="shared" si="7"/>
        <v>82</v>
      </c>
      <c r="O90" s="1">
        <f t="shared" si="8"/>
        <v>143.748</v>
      </c>
      <c r="P90" s="300">
        <f t="shared" si="9"/>
        <v>410</v>
      </c>
      <c r="Q90" s="1">
        <f t="shared" si="10"/>
        <v>143.748</v>
      </c>
      <c r="R90" s="281">
        <v>1.0</v>
      </c>
      <c r="S90" s="281" t="s">
        <v>3385</v>
      </c>
      <c r="T90" s="1">
        <f t="shared" si="12"/>
        <v>1</v>
      </c>
      <c r="V90" s="1" t="s">
        <v>938</v>
      </c>
      <c r="W90" s="1" t="s">
        <v>3386</v>
      </c>
    </row>
    <row r="91" ht="15.75" customHeight="1">
      <c r="A91" s="291">
        <v>46294.0</v>
      </c>
      <c r="B91" s="1">
        <f t="shared" si="1"/>
        <v>46294</v>
      </c>
      <c r="C91" s="281">
        <v>57.0</v>
      </c>
      <c r="D91" s="281">
        <v>22.0</v>
      </c>
      <c r="E91" s="1">
        <f t="shared" si="2"/>
        <v>2.590909091</v>
      </c>
      <c r="F91" s="281" t="s">
        <v>1238</v>
      </c>
      <c r="G91" s="299">
        <v>0.36225694444444445</v>
      </c>
      <c r="H91" s="299">
        <v>0.3934375</v>
      </c>
      <c r="I91" s="281"/>
      <c r="J91" s="300">
        <f t="shared" si="3"/>
        <v>45</v>
      </c>
      <c r="K91" s="1" t="b">
        <f t="shared" si="4"/>
        <v>0</v>
      </c>
      <c r="L91" s="1">
        <f t="shared" si="5"/>
        <v>1.16</v>
      </c>
      <c r="M91" s="1">
        <f t="shared" si="6"/>
        <v>1.2</v>
      </c>
      <c r="N91" s="300">
        <f t="shared" si="7"/>
        <v>45</v>
      </c>
      <c r="O91" s="1">
        <f t="shared" si="8"/>
        <v>87.2784</v>
      </c>
      <c r="P91" s="300">
        <f t="shared" si="9"/>
        <v>225</v>
      </c>
      <c r="Q91" s="1">
        <f t="shared" si="10"/>
        <v>87.2784</v>
      </c>
      <c r="R91" s="281"/>
      <c r="S91" s="281"/>
      <c r="T91" s="1">
        <f t="shared" si="12"/>
        <v>0</v>
      </c>
      <c r="V91" s="1" t="s">
        <v>1062</v>
      </c>
      <c r="W91" s="1" t="s">
        <v>3387</v>
      </c>
    </row>
    <row r="92" ht="15.75" customHeight="1">
      <c r="A92" s="291">
        <v>46294.0</v>
      </c>
      <c r="B92" s="1">
        <f t="shared" si="1"/>
        <v>46294</v>
      </c>
      <c r="C92" s="281">
        <v>73.0</v>
      </c>
      <c r="D92" s="281">
        <v>54.0</v>
      </c>
      <c r="E92" s="1">
        <f t="shared" si="2"/>
        <v>1.351851852</v>
      </c>
      <c r="F92" s="281" t="s">
        <v>1238</v>
      </c>
      <c r="G92" s="299">
        <v>0.4534837962962963</v>
      </c>
      <c r="H92" s="299">
        <v>0.5530092592592593</v>
      </c>
      <c r="I92" s="281">
        <v>60.0</v>
      </c>
      <c r="J92" s="300">
        <f t="shared" si="3"/>
        <v>83</v>
      </c>
      <c r="K92" s="1" t="b">
        <f t="shared" si="4"/>
        <v>0</v>
      </c>
      <c r="L92" s="1">
        <f t="shared" si="5"/>
        <v>1.65</v>
      </c>
      <c r="M92" s="1">
        <f t="shared" si="6"/>
        <v>1.2</v>
      </c>
      <c r="N92" s="300">
        <f t="shared" si="7"/>
        <v>83</v>
      </c>
      <c r="O92" s="1">
        <f t="shared" si="8"/>
        <v>158.994</v>
      </c>
      <c r="P92" s="300">
        <f t="shared" si="9"/>
        <v>415</v>
      </c>
      <c r="Q92" s="1">
        <f t="shared" si="10"/>
        <v>158.994</v>
      </c>
      <c r="R92" s="281"/>
      <c r="S92" s="281"/>
      <c r="T92" s="1">
        <f t="shared" si="12"/>
        <v>0</v>
      </c>
      <c r="U92" s="309" t="s">
        <v>2157</v>
      </c>
      <c r="V92" s="1" t="s">
        <v>940</v>
      </c>
      <c r="W92" s="1" t="s">
        <v>3388</v>
      </c>
    </row>
    <row r="93" ht="15.75" customHeight="1">
      <c r="A93" s="291">
        <v>46294.0</v>
      </c>
      <c r="B93" s="1">
        <f t="shared" si="1"/>
        <v>46294</v>
      </c>
      <c r="C93" s="281">
        <v>72.0</v>
      </c>
      <c r="D93" s="281">
        <v>37.0</v>
      </c>
      <c r="E93" s="1">
        <f t="shared" si="2"/>
        <v>1.945945946</v>
      </c>
      <c r="F93" s="281" t="s">
        <v>811</v>
      </c>
      <c r="G93" s="299">
        <v>0.5085069444444444</v>
      </c>
      <c r="H93" s="299">
        <v>0.5632060185185185</v>
      </c>
      <c r="I93" s="281"/>
      <c r="J93" s="300">
        <f t="shared" si="3"/>
        <v>79</v>
      </c>
      <c r="K93" s="1" t="b">
        <f t="shared" si="4"/>
        <v>0</v>
      </c>
      <c r="L93" s="1">
        <f t="shared" si="5"/>
        <v>1.25</v>
      </c>
      <c r="M93" s="1">
        <f t="shared" si="6"/>
        <v>1</v>
      </c>
      <c r="N93" s="300">
        <f t="shared" si="7"/>
        <v>79</v>
      </c>
      <c r="O93" s="1">
        <f t="shared" si="8"/>
        <v>99</v>
      </c>
      <c r="P93" s="300">
        <f t="shared" si="9"/>
        <v>395</v>
      </c>
      <c r="Q93" s="1">
        <f t="shared" si="10"/>
        <v>99</v>
      </c>
      <c r="R93" s="281"/>
      <c r="S93" s="281"/>
      <c r="T93" s="1">
        <f t="shared" si="12"/>
        <v>0</v>
      </c>
      <c r="V93" s="1" t="s">
        <v>1371</v>
      </c>
      <c r="W93" s="1" t="s">
        <v>3389</v>
      </c>
    </row>
    <row r="94" ht="15.75" customHeight="1">
      <c r="A94" s="291">
        <v>46295.0</v>
      </c>
      <c r="B94" s="1">
        <f t="shared" si="1"/>
        <v>46295</v>
      </c>
      <c r="C94" s="281">
        <v>63.0</v>
      </c>
      <c r="D94" s="281">
        <v>33.0</v>
      </c>
      <c r="E94" s="1">
        <f t="shared" si="2"/>
        <v>1.909090909</v>
      </c>
      <c r="F94" s="281" t="s">
        <v>811</v>
      </c>
      <c r="G94" s="299">
        <v>0.5153587962962963</v>
      </c>
      <c r="H94" s="299">
        <v>0.5637384259259259</v>
      </c>
      <c r="I94" s="281"/>
      <c r="J94" s="300">
        <f t="shared" si="3"/>
        <v>70</v>
      </c>
      <c r="K94" s="1" t="b">
        <f t="shared" si="4"/>
        <v>0</v>
      </c>
      <c r="L94" s="1">
        <f t="shared" si="5"/>
        <v>1.65</v>
      </c>
      <c r="M94" s="1">
        <f t="shared" si="6"/>
        <v>1</v>
      </c>
      <c r="N94" s="300">
        <f t="shared" si="7"/>
        <v>70</v>
      </c>
      <c r="O94" s="1">
        <f t="shared" si="8"/>
        <v>114.345</v>
      </c>
      <c r="P94" s="300">
        <f t="shared" si="9"/>
        <v>350</v>
      </c>
      <c r="Q94" s="1">
        <f t="shared" si="10"/>
        <v>114.345</v>
      </c>
      <c r="R94" s="281"/>
      <c r="S94" s="281"/>
      <c r="T94" s="1">
        <f t="shared" si="12"/>
        <v>1</v>
      </c>
      <c r="V94" s="1" t="s">
        <v>1005</v>
      </c>
      <c r="W94" s="1" t="s">
        <v>3390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2"/>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2"/>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2"/>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2"/>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2"/>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2"/>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2"/>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2"/>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2"/>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2"/>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2"/>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2"/>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2"/>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2"/>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2"/>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2"/>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2"/>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2"/>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2"/>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2"/>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2"/>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2"/>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2"/>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2"/>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2"/>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2"/>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2"/>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2"/>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2"/>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2"/>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2"/>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2"/>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2"/>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2"/>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2"/>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2"/>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2"/>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2"/>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2"/>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2"/>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2"/>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2"/>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2"/>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2"/>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2"/>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2"/>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2"/>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2"/>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2"/>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2"/>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2"/>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2"/>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2"/>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2"/>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2"/>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2"/>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2"/>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2"/>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2"/>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2"/>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2"/>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2"/>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2"/>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2"/>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2"/>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2"/>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2"/>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2"/>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2"/>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2"/>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2"/>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2"/>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2"/>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2"/>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2"/>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2"/>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2"/>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2"/>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2"/>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2"/>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2"/>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5">
      <formula1>"FL,Reach,OP,Swing"</formula1>
    </dataValidation>
  </dataValidations>
  <printOptions/>
  <pageMargins bottom="1.0" footer="0.0" header="0.0" left="0.75" right="0.75" top="1.0"/>
  <pageSetup paperSize="9" orientation="portrait"/>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660</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Santiago'!$B$8:$B$175,B8)=0),1,0))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Santiago'!$B$8:$B$175,B9)=0),1,0))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Santiago'!$B$8:$B$175,B10)=0),1,0))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Santiago'!$B$8:$B$175,B11)=0),1,0))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Santiago'!$B$8:$B$175,B12)=0),1,0))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Santiago'!$B$8:$B$175,B13)=0),1,0))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Santiago'!$B$8:$B$175,B14)=0),1,0))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Santiago'!$B$8:$B$175,B15)=0),1,0))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Santiago'!$B$8:$B$175,B16)=0),1,0))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Santiago'!$B$8:$B$175,B17)=0),1,0))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Santiago'!$B$8:$B$175,B18)=0),1,0))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Santiago'!$B$8:$B$175,B19)=0),1,0))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Santiago'!$B$8:$B$175,B20)=0),1,0))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Santiago'!$B$8:$B$175,B21)=0),1,0))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Santiago'!$B$8:$B$175,B22)=0),1,0))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Santiago'!$B$8:$B$175,B23)=0),1,0))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Santiago'!$B$8:$B$175,B24)=0),1,0))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Santiago'!$B$8:$B$175,B25)=0),1,0))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Santiago'!$B$8:$B$175,B26)=0),1,0))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Santiago'!$B$8:$B$175,B27)=0),1,0))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Santiago'!$B$8:$B$175,B28)=0),1,0))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Santiago'!$B$8:$B$175,B29)=0),1,0))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Santiago'!$B$8:$B$175,B30)=0),1,0))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Santiago'!$B$8:$B$175,B31)=0),1,0))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Santiago'!$B$8:$B$175,B32)=0),1,0))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Santiago'!$B$8:$B$175,B33)=0),1,0))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Santiago'!$B$8:$B$175,B34)=0),1,0))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Santiago'!$B$8:$B$175,B35)=0),1,0))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Santiago'!$B$8:$B$175,B36)=0),1,0))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Santiago'!$B$8:$B$175,B37)=0),1,0))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Santiago'!$B$8:$B$175,B38)=0),1,0))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Santiago'!$B$8:$B$175,B39)=0),1,0))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Santiago'!$B$8:$B$175,B40)=0),1,0))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Santiago'!$B$8:$B$175,B41)=0),1,0))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Santiago'!$B$8:$B$175,B42)=0),1,0))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Santiago'!$B$8:$B$175,B43)=0),1,0))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Santiago'!$B$8:$B$175,B44)=0),1,0))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Santiago'!$B$8:$B$175,B45)=0),1,0))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Santiago'!$B$8:$B$175,B46)=0),1,0))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Santiago'!$B$8:$B$175,B47)=0),1,0))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Santiago'!$B$8:$B$175,B48)=0),1,0))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Santiago'!$B$8:$B$175,B49)=0),1,0))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Santiago'!$B$8:$B$175,B50)=0),1,0))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Santiago'!$B$8:$B$175,B51)=0),1,0))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Santiago'!$B$8:$B$175,B52)=0),1,0))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Santiago'!$B$8:$B$175,B53)=0),1,0))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Santiago'!$B$8:$B$175,B54)=0),1,0))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Santiago'!$B$8:$B$175,B55)=0),1,0))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Santiago'!$B$8:$B$175,B56)=0),1,0))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Santiago'!$B$8:$B$175,B57)=0),1,0))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Santiago'!$B$8:$B$175,B58)=0),1,0))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Santiago'!$B$8:$B$175,B59)=0),1,0))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Santiago'!$B$8:$B$175,B60)=0),1,0))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Santiago'!$B$8:$B$175,B61)=0),1,0))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Santiago'!$B$8:$B$175,B62)=0),1,0))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Santiago'!$B$8:$B$175,B63)=0),1,0))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Santiago'!$B$8:$B$175,B64)=0),1,0))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Santiago'!$B$8:$B$175,B65)=0),1,0))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Santiago'!$B$8:$B$175,B66)=0),1,0))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Santiago'!$B$8:$B$175,B67)=0),1,0))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Santiago'!$B$8:$B$175,B68)=0),1,0))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Santiago'!$B$8:$B$175,B69)=0),1,0))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Santiago'!$B$8:$B$175,B70)=0),1,0))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Santiago'!$B$8:$B$175,B71)=0),1,0))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Santiago'!$B$8:$B$175,B72)=0),1,0))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Santiago'!$B$8:$B$175,B73)=0),1,0))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Santiago'!$B$8:$B$175,B74)=0),1,0))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Santiago'!$B$8:$B$175,B75)=0),1,0))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Santiago'!$B$8:$B$175,B76)=0),1,0))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Santiago'!$B$8:$B$175,B77)=0),1,0))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Santiago'!$B$8:$B$175,B78)=0),1,0))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Santiago'!$B$8:$B$175,B79)=0),1,0))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Santiago'!$B$8:$B$175,B80)=0),1,0))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Santiago'!$B$8:$B$175,B81)=0),1,0))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Santiago'!$B$8:$B$175,B82)=0),1,0))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Santiago'!$B$8:$B$175,B83)=0),1,0))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Santiago'!$B$8:$B$175,B84)=0),1,0))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Santiago'!$B$8:$B$175,B85)=0),1,0))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Santiago'!$B$8:$B$175,B86)=0),1,0))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Santiago'!$B$8:$B$175,B87)=0),1,0))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Santiago'!$B$8:$B$175,B88)=0),1,0))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Santiago'!$B$8:$B$175,B89)=0),1,0))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Santiago'!$B$8:$B$175,B90)=0),1,0))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Santiago'!$B$8:$B$175,B91)=0),1,0))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Santiago'!$B$8:$B$175,B92)=0),1,0))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Santiago'!$B$8:$B$175,B93)=0),1,0))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Santiago'!$B$8:$B$175,B94)=0),1,0))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Santiago'!$B$8:$B$175,B95)=0),1,0))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Santiago'!$B$8:$B$175,B96)=0),1,0))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Santiago'!$B$8:$B$175,B97)=0),1,0))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Santiago'!$B$8:$B$175,B98)=0),1,0))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Santiago'!$B$8:$B$175,B99)=0),1,0))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Santiago'!$B$8:$B$175,B100)=0),1,0))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Santiago'!$B$8:$B$175,B101)=0),1,0))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Santiago'!$B$8:$B$175,B102)=0),1,0))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Santiago'!$B$8:$B$175,B103)=0),1,0))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Santiago'!$B$8:$B$175,B104)=0),1,0))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Santiago'!$B$8:$B$175,B105)=0),1,0))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Santiago'!$B$8:$B$175,B106)=0),1,0))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Santiago'!$B$8:$B$175,B107)=0),1,0))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Santiago'!$B$8:$B$175,B108)=0),1,0))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Santiago'!$B$8:$B$175,B109)=0),1,0))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Santiago'!$B$8:$B$175,B110)=0),1,0))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Santiago'!$B$8:$B$175,B111)=0),1,0))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Santiago'!$B$8:$B$175,B112)=0),1,0))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Santiago'!$B$8:$B$175,B113)=0),1,0))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Santiago'!$B$8:$B$175,B114)=0),1,0))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Santiago'!$B$8:$B$175,B115)=0),1,0))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Santiago'!$B$8:$B$175,B116)=0),1,0))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Santiago'!$B$8:$B$175,B117)=0),1,0))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Santiago'!$B$8:$B$175,B118)=0),1,0))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Santiago'!$B$8:$B$175,B119)=0),1,0))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Santiago'!$B$8:$B$175,B120)=0),1,0))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Santiago'!$B$8:$B$175,B121)=0),1,0))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Santiago'!$B$8:$B$175,B122)=0),1,0))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Santiago'!$B$8:$B$175,B123)=0),1,0))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Santiago'!$B$8:$B$175,B124)=0),1,0))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Santiago'!$B$8:$B$175,B125)=0),1,0))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Santiago'!$B$8:$B$175,B126)=0),1,0))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Santiago'!$B$8:$B$175,B127)=0),1,0))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Santiago'!$B$8:$B$175,B128)=0),1,0))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Santiago'!$B$8:$B$175,B129)=0),1,0))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Santiago'!$B$8:$B$175,B130)=0),1,0))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Santiago'!$B$8:$B$175,B131)=0),1,0))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Santiago'!$B$8:$B$175,B132)=0),1,0))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Santiago'!$B$8:$B$175,B133)=0),1,0))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Santiago'!$B$8:$B$175,B134)=0),1,0))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Santiago'!$B$8:$B$175,B135)=0),1,0))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Santiago'!$B$8:$B$175,B136)=0),1,0))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Santiago'!$B$8:$B$175,B137)=0),1,0))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Santiago'!$B$8:$B$175,B138)=0),1,0))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Santiago'!$B$8:$B$175,B139)=0),1,0))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Santiago'!$B$8:$B$175,B140)=0),1,0))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Santiago'!$B$8:$B$175,B141)=0),1,0))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Santiago'!$B$8:$B$175,B142)=0),1,0))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Santiago'!$B$8:$B$175,B143)=0),1,0))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Santiago'!$B$8:$B$175,B144)=0),1,0))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Santiago'!$B$8:$B$175,B145)=0),1,0))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Santiago'!$B$8:$B$175,B146)=0),1,0))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Santiago'!$B$8:$B$175,B147)=0),1,0))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Santiago'!$B$8:$B$175,B148)=0),1,0))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Santiago'!$B$8:$B$175,B149)=0),1,0))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Santiago'!$B$8:$B$175,B150)=0),1,0))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Santiago'!$B$8:$B$175,B151)=0),1,0))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Santiago'!$B$8:$B$175,B152)=0),1,0))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Santiago'!$B$8:$B$175,B153)=0),1,0))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Santiago'!$B$8:$B$175,B154)=0),1,0))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Santiago'!$B$8:$B$175,B155)=0),1,0))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Santiago'!$B$8:$B$175,B156)=0),1,0))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Santiago'!$B$8:$B$175,B157)=0),1,0))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Santiago'!$B$8:$B$175,B158)=0),1,0))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Santiago'!$B$8:$B$175,B159)=0),1,0))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Santiago'!$B$8:$B$175,B160)=0),1,0))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Santiago'!$B$8:$B$175,B161)=0),1,0))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Santiago'!$B$8:$B$175,B162)=0),1,0))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Santiago'!$B$8:$B$175,B163)=0),1,0))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Santiago'!$B$8:$B$175,B164)=0),1,0))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Santiago'!$B$8:$B$175,B165)=0),1,0))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Santiago'!$B$8:$B$175,B166)=0),1,0))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Santiago'!$B$8:$B$175,B167)=0),1,0))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Santiago'!$B$8:$B$175,B168)=0),1,0))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Santiago'!$B$8:$B$175,B169)=0),1,0))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Santiago'!$B$8:$B$175,B170)=0),1,0))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Santiago'!$B$8:$B$175,B171)=0),1,0))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Santiago'!$B$8:$B$175,B172)=0),1,0))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Santiago'!$B$8:$B$175,B173)=0),1,0))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Santiago'!$B$8:$B$175,B174)=0),1,0))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Santiago'!$B$8:$B$175,B175)=0),1,0))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Santiago'!$B$8:$B$175,B176)=0),1,0))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Santiago'!$B$8:$B$175,B177)=0),1,0))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7.43"/>
    <col customWidth="1" min="2" max="8" width="8.0"/>
    <col customWidth="1" min="9" max="11" width="7.0"/>
    <col customWidth="1" min="12" max="12" width="8.0"/>
    <col customWidth="1" min="13" max="13" width="7.0"/>
    <col customWidth="1" min="14" max="14" width="8.0"/>
    <col customWidth="1" min="15" max="17" width="9.0"/>
    <col customWidth="1" min="18" max="18" width="6.86"/>
    <col customWidth="1" min="19" max="19" width="23.43"/>
    <col customWidth="1" min="20" max="20" width="5.0"/>
    <col customWidth="1" min="21" max="21" width="32.71"/>
    <col customWidth="1" min="22" max="26" width="8.43"/>
  </cols>
  <sheetData>
    <row r="1">
      <c r="A1" s="1" t="s">
        <v>603</v>
      </c>
      <c r="B1" s="1" t="s">
        <v>625</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SUMIFS(Q8:Q174,K8:K174,FALSE())</f>
        <v>11565.3846</v>
      </c>
      <c r="B5" s="1">
        <f>SUMIFS(N8:N174,K8:K174,FALSE())</f>
        <v>5376</v>
      </c>
      <c r="C5" s="1">
        <f>IF(B5=0,0,60*A5/B5)</f>
        <v>129.0779531</v>
      </c>
      <c r="D5" s="1">
        <f>SUM(C8:C174)</f>
        <v>6756</v>
      </c>
      <c r="E5" s="1">
        <f>SUM(R8:R174)</f>
        <v>1</v>
      </c>
      <c r="F5" s="1">
        <f>SUM(T8:T174)</f>
        <v>25</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303">
        <v>46266.0</v>
      </c>
      <c r="B8" s="1">
        <f t="shared" ref="B8:B174" si="1">IF(A8="","",INT(A8))</f>
        <v>46266</v>
      </c>
      <c r="C8" s="281">
        <v>189.0</v>
      </c>
      <c r="D8" s="281">
        <v>35.0</v>
      </c>
      <c r="E8" s="1">
        <f t="shared" ref="E8:E174" si="2">IF(OR(C8="",N(D8)=0),"",C8/D8)</f>
        <v>5.4</v>
      </c>
      <c r="F8" s="281" t="s">
        <v>1274</v>
      </c>
      <c r="G8" s="282">
        <v>0.31319444444444444</v>
      </c>
      <c r="H8" s="282">
        <v>0.3638888888888889</v>
      </c>
      <c r="I8" s="281"/>
      <c r="J8" s="292">
        <f t="shared" ref="J8:J174" si="3">IF(OR(NOT(ISNUMBER(G8)),NOT(ISNUMBER(H8))),"",ROUND((H8-G8)*1440,0)-N(I8))</f>
        <v>73</v>
      </c>
      <c r="K8" s="1" t="b">
        <f t="shared" ref="K8:K174" si="4">IF(C8="","",OR(C8&lt;30,N(D8)&lt;10))</f>
        <v>0</v>
      </c>
      <c r="L8" s="1">
        <f t="shared" ref="L8:L174" si="5">IF(C8="","",IF(K8,1,IF(E8&lt;=1.94,1.65,IF(E8&lt;=2.44,1.25,IF(E8&lt;=2.8,1.16,IF(E8&lt;=3.09,1.05,IF(E8&lt;=3.5,0.95,IF(E8&lt;=3.95,0.82,IF(E8&lt;=5.05,0.65,IF(E8&lt;=8,0.6,IF(E8&lt;=15,0.45,0.3)))))))))))</f>
        <v>0.6</v>
      </c>
      <c r="M8" s="1">
        <f t="shared" ref="M8:M174" si="6">IF(OR(F8="Reach",F8="OP",F8="Swing"),$R$1,1)</f>
        <v>1.2</v>
      </c>
      <c r="N8" s="292">
        <f t="shared" ref="N8:N174" si="7">IF(OR(A8="",N(J8)&lt;=0),0,IF(K8,MAX(J8,15),J8))</f>
        <v>73</v>
      </c>
      <c r="O8" s="1">
        <f t="shared" ref="O8:O174" si="8">IF(C8="",0,C8*L8*$M$1*M8)</f>
        <v>149.688</v>
      </c>
      <c r="P8" s="292">
        <f t="shared" ref="P8:P174" si="9">$P$1/60*N8</f>
        <v>365</v>
      </c>
      <c r="Q8" s="1">
        <f t="shared" ref="Q8:Q174" si="10">MIN(O8,P8)</f>
        <v>149.688</v>
      </c>
      <c r="R8" s="281"/>
      <c r="S8" s="281"/>
      <c r="T8" s="1">
        <f t="shared" ref="T8:T174" si="11">IF(B8="",0,IF(COUNTIF($B$8:B8,B8)=1,1,0))</f>
        <v>1</v>
      </c>
      <c r="U8" s="16" t="s">
        <v>1217</v>
      </c>
    </row>
    <row r="9">
      <c r="A9" s="280">
        <v>46266.0</v>
      </c>
      <c r="B9" s="1">
        <f t="shared" si="1"/>
        <v>46266</v>
      </c>
      <c r="C9" s="281">
        <f>54+77+28</f>
        <v>159</v>
      </c>
      <c r="D9" s="281">
        <f>39+34+14</f>
        <v>87</v>
      </c>
      <c r="E9" s="1">
        <f t="shared" si="2"/>
        <v>1.827586207</v>
      </c>
      <c r="F9" s="281" t="s">
        <v>811</v>
      </c>
      <c r="G9" s="282">
        <v>0.3680555555555556</v>
      </c>
      <c r="H9" s="282">
        <v>0.4583333333333333</v>
      </c>
      <c r="I9" s="281"/>
      <c r="J9" s="292">
        <f t="shared" si="3"/>
        <v>130</v>
      </c>
      <c r="K9" s="1" t="b">
        <f t="shared" si="4"/>
        <v>0</v>
      </c>
      <c r="L9" s="1">
        <f t="shared" si="5"/>
        <v>1.65</v>
      </c>
      <c r="M9" s="1">
        <f t="shared" si="6"/>
        <v>1</v>
      </c>
      <c r="N9" s="292">
        <f t="shared" si="7"/>
        <v>130</v>
      </c>
      <c r="O9" s="1">
        <f t="shared" si="8"/>
        <v>288.585</v>
      </c>
      <c r="P9" s="292">
        <f t="shared" si="9"/>
        <v>650</v>
      </c>
      <c r="Q9" s="1">
        <f t="shared" si="10"/>
        <v>288.585</v>
      </c>
      <c r="R9" s="281"/>
      <c r="S9" s="281"/>
      <c r="T9" s="1">
        <f t="shared" si="11"/>
        <v>0</v>
      </c>
    </row>
    <row r="10">
      <c r="A10" s="303">
        <v>46267.0</v>
      </c>
      <c r="B10" s="1">
        <f t="shared" si="1"/>
        <v>46267</v>
      </c>
      <c r="C10" s="281">
        <f>74+72</f>
        <v>146</v>
      </c>
      <c r="D10" s="281">
        <v>74.0</v>
      </c>
      <c r="E10" s="1">
        <f t="shared" si="2"/>
        <v>1.972972973</v>
      </c>
      <c r="F10" s="281" t="s">
        <v>1238</v>
      </c>
      <c r="G10" s="282">
        <v>0.3090277777777778</v>
      </c>
      <c r="H10" s="282">
        <v>0.3819444444444444</v>
      </c>
      <c r="I10" s="281"/>
      <c r="J10" s="292">
        <f t="shared" si="3"/>
        <v>105</v>
      </c>
      <c r="K10" s="1" t="b">
        <f t="shared" si="4"/>
        <v>0</v>
      </c>
      <c r="L10" s="1">
        <f t="shared" si="5"/>
        <v>1.25</v>
      </c>
      <c r="M10" s="1">
        <f t="shared" si="6"/>
        <v>1.2</v>
      </c>
      <c r="N10" s="292">
        <f t="shared" si="7"/>
        <v>105</v>
      </c>
      <c r="O10" s="1">
        <f t="shared" si="8"/>
        <v>240.9</v>
      </c>
      <c r="P10" s="292">
        <f t="shared" si="9"/>
        <v>525</v>
      </c>
      <c r="Q10" s="1">
        <f t="shared" si="10"/>
        <v>240.9</v>
      </c>
      <c r="R10" s="281"/>
      <c r="S10" s="281"/>
      <c r="T10" s="1">
        <f t="shared" si="11"/>
        <v>1</v>
      </c>
      <c r="U10" s="16" t="s">
        <v>1217</v>
      </c>
    </row>
    <row r="11">
      <c r="A11" s="303">
        <v>46267.0</v>
      </c>
      <c r="B11" s="1">
        <f t="shared" si="1"/>
        <v>46267</v>
      </c>
      <c r="C11" s="281">
        <f>67+94</f>
        <v>161</v>
      </c>
      <c r="D11" s="281">
        <v>74.0</v>
      </c>
      <c r="E11" s="1">
        <f t="shared" si="2"/>
        <v>2.175675676</v>
      </c>
      <c r="F11" s="281" t="s">
        <v>1238</v>
      </c>
      <c r="G11" s="282">
        <v>0.3875</v>
      </c>
      <c r="H11" s="282">
        <v>0.4513888888888889</v>
      </c>
      <c r="I11" s="281"/>
      <c r="J11" s="292">
        <f t="shared" si="3"/>
        <v>92</v>
      </c>
      <c r="K11" s="1" t="b">
        <f t="shared" si="4"/>
        <v>0</v>
      </c>
      <c r="L11" s="1">
        <f t="shared" si="5"/>
        <v>1.25</v>
      </c>
      <c r="M11" s="1">
        <f t="shared" si="6"/>
        <v>1.2</v>
      </c>
      <c r="N11" s="292">
        <f t="shared" si="7"/>
        <v>92</v>
      </c>
      <c r="O11" s="1">
        <f t="shared" si="8"/>
        <v>265.65</v>
      </c>
      <c r="P11" s="292">
        <f t="shared" si="9"/>
        <v>460</v>
      </c>
      <c r="Q11" s="1">
        <f t="shared" si="10"/>
        <v>265.65</v>
      </c>
      <c r="R11" s="281"/>
      <c r="S11" s="281"/>
      <c r="T11" s="1">
        <f t="shared" si="11"/>
        <v>0</v>
      </c>
      <c r="U11" s="16" t="s">
        <v>1217</v>
      </c>
    </row>
    <row r="12">
      <c r="A12" s="303">
        <v>46268.0</v>
      </c>
      <c r="B12" s="1">
        <f t="shared" si="1"/>
        <v>46268</v>
      </c>
      <c r="C12" s="281">
        <f>73+94</f>
        <v>167</v>
      </c>
      <c r="D12" s="281">
        <v>75.0</v>
      </c>
      <c r="E12" s="1">
        <f t="shared" si="2"/>
        <v>2.226666667</v>
      </c>
      <c r="F12" s="281" t="s">
        <v>1238</v>
      </c>
      <c r="G12" s="282">
        <v>0.30972222222222223</v>
      </c>
      <c r="H12" s="282">
        <v>0.37222222222222223</v>
      </c>
      <c r="I12" s="281"/>
      <c r="J12" s="292">
        <f t="shared" si="3"/>
        <v>90</v>
      </c>
      <c r="K12" s="1" t="b">
        <f t="shared" si="4"/>
        <v>0</v>
      </c>
      <c r="L12" s="1">
        <f t="shared" si="5"/>
        <v>1.25</v>
      </c>
      <c r="M12" s="1">
        <f t="shared" si="6"/>
        <v>1.2</v>
      </c>
      <c r="N12" s="292">
        <f t="shared" si="7"/>
        <v>90</v>
      </c>
      <c r="O12" s="1">
        <f t="shared" si="8"/>
        <v>275.55</v>
      </c>
      <c r="P12" s="292">
        <f t="shared" si="9"/>
        <v>450</v>
      </c>
      <c r="Q12" s="1">
        <f t="shared" si="10"/>
        <v>275.55</v>
      </c>
      <c r="R12" s="281"/>
      <c r="S12" s="281"/>
      <c r="T12" s="1">
        <f t="shared" si="11"/>
        <v>1</v>
      </c>
      <c r="U12" s="16" t="s">
        <v>1217</v>
      </c>
    </row>
    <row r="13">
      <c r="A13" s="303">
        <v>46268.0</v>
      </c>
      <c r="B13" s="1">
        <f t="shared" si="1"/>
        <v>46268</v>
      </c>
      <c r="C13" s="281">
        <f>65+82</f>
        <v>147</v>
      </c>
      <c r="D13" s="281">
        <v>78.0</v>
      </c>
      <c r="E13" s="1">
        <f t="shared" si="2"/>
        <v>1.884615385</v>
      </c>
      <c r="F13" s="281" t="s">
        <v>1238</v>
      </c>
      <c r="G13" s="282">
        <v>0.37569444444444444</v>
      </c>
      <c r="H13" s="282">
        <v>0.4361111111111111</v>
      </c>
      <c r="I13" s="281"/>
      <c r="J13" s="292">
        <f t="shared" si="3"/>
        <v>87</v>
      </c>
      <c r="K13" s="1" t="b">
        <f t="shared" si="4"/>
        <v>0</v>
      </c>
      <c r="L13" s="1">
        <f t="shared" si="5"/>
        <v>1.65</v>
      </c>
      <c r="M13" s="1">
        <f t="shared" si="6"/>
        <v>1.2</v>
      </c>
      <c r="N13" s="292">
        <f t="shared" si="7"/>
        <v>87</v>
      </c>
      <c r="O13" s="1">
        <f t="shared" si="8"/>
        <v>320.166</v>
      </c>
      <c r="P13" s="292">
        <f t="shared" si="9"/>
        <v>435</v>
      </c>
      <c r="Q13" s="1">
        <f t="shared" si="10"/>
        <v>320.166</v>
      </c>
      <c r="R13" s="281"/>
      <c r="S13" s="281"/>
      <c r="T13" s="1">
        <f t="shared" si="11"/>
        <v>0</v>
      </c>
      <c r="U13" s="16" t="s">
        <v>1217</v>
      </c>
    </row>
    <row r="14">
      <c r="A14" s="303">
        <v>46269.0</v>
      </c>
      <c r="B14" s="1">
        <f t="shared" si="1"/>
        <v>46269</v>
      </c>
      <c r="C14" s="281">
        <v>115.0</v>
      </c>
      <c r="D14" s="281">
        <v>61.0</v>
      </c>
      <c r="E14" s="1">
        <f t="shared" si="2"/>
        <v>1.885245902</v>
      </c>
      <c r="F14" s="281" t="s">
        <v>1238</v>
      </c>
      <c r="G14" s="282">
        <v>0.3576388888888889</v>
      </c>
      <c r="H14" s="282">
        <v>0.41458333333333336</v>
      </c>
      <c r="I14" s="281"/>
      <c r="J14" s="292">
        <f t="shared" si="3"/>
        <v>82</v>
      </c>
      <c r="K14" s="1" t="b">
        <f t="shared" si="4"/>
        <v>0</v>
      </c>
      <c r="L14" s="1">
        <f t="shared" si="5"/>
        <v>1.65</v>
      </c>
      <c r="M14" s="1">
        <f t="shared" si="6"/>
        <v>1.2</v>
      </c>
      <c r="N14" s="292">
        <f t="shared" si="7"/>
        <v>82</v>
      </c>
      <c r="O14" s="1">
        <f t="shared" si="8"/>
        <v>250.47</v>
      </c>
      <c r="P14" s="292">
        <f t="shared" si="9"/>
        <v>410</v>
      </c>
      <c r="Q14" s="1">
        <f t="shared" si="10"/>
        <v>250.47</v>
      </c>
      <c r="R14" s="281">
        <v>1.0</v>
      </c>
      <c r="S14" s="281" t="s">
        <v>3391</v>
      </c>
      <c r="T14" s="1">
        <f t="shared" si="11"/>
        <v>1</v>
      </c>
      <c r="U14" s="16" t="s">
        <v>3392</v>
      </c>
    </row>
    <row r="15">
      <c r="A15" s="303">
        <v>46269.0</v>
      </c>
      <c r="B15" s="1">
        <f t="shared" si="1"/>
        <v>46269</v>
      </c>
      <c r="C15" s="281">
        <f>59+39</f>
        <v>98</v>
      </c>
      <c r="D15" s="281">
        <v>63.0</v>
      </c>
      <c r="E15" s="1">
        <f t="shared" si="2"/>
        <v>1.555555556</v>
      </c>
      <c r="F15" s="281" t="s">
        <v>1238</v>
      </c>
      <c r="G15" s="282">
        <v>0.41875</v>
      </c>
      <c r="H15" s="282">
        <v>0.5534722222222223</v>
      </c>
      <c r="I15" s="281">
        <v>75.0</v>
      </c>
      <c r="J15" s="292">
        <f t="shared" si="3"/>
        <v>119</v>
      </c>
      <c r="K15" s="1" t="b">
        <f t="shared" si="4"/>
        <v>0</v>
      </c>
      <c r="L15" s="1">
        <f t="shared" si="5"/>
        <v>1.65</v>
      </c>
      <c r="M15" s="1">
        <f t="shared" si="6"/>
        <v>1.2</v>
      </c>
      <c r="N15" s="292">
        <f t="shared" si="7"/>
        <v>119</v>
      </c>
      <c r="O15" s="1">
        <f t="shared" si="8"/>
        <v>213.444</v>
      </c>
      <c r="P15" s="292">
        <f t="shared" si="9"/>
        <v>595</v>
      </c>
      <c r="Q15" s="1">
        <f t="shared" si="10"/>
        <v>213.444</v>
      </c>
      <c r="R15" s="281"/>
      <c r="S15" s="281"/>
      <c r="T15" s="1">
        <f t="shared" si="11"/>
        <v>0</v>
      </c>
      <c r="U15" s="16" t="s">
        <v>3393</v>
      </c>
    </row>
    <row r="16">
      <c r="A16" s="291">
        <v>46269.0</v>
      </c>
      <c r="B16" s="1">
        <f t="shared" si="1"/>
        <v>46269</v>
      </c>
      <c r="C16" s="281">
        <v>100.0</v>
      </c>
      <c r="D16" s="281">
        <v>43.0</v>
      </c>
      <c r="E16" s="1">
        <f t="shared" si="2"/>
        <v>2.325581395</v>
      </c>
      <c r="F16" s="281" t="s">
        <v>1238</v>
      </c>
      <c r="G16" s="299">
        <v>0.3140277777777778</v>
      </c>
      <c r="H16" s="299">
        <v>0.35822916666666665</v>
      </c>
      <c r="I16" s="281"/>
      <c r="J16" s="300">
        <f t="shared" si="3"/>
        <v>64</v>
      </c>
      <c r="K16" s="1" t="b">
        <f t="shared" si="4"/>
        <v>0</v>
      </c>
      <c r="L16" s="1">
        <f t="shared" si="5"/>
        <v>1.25</v>
      </c>
      <c r="M16" s="1">
        <f t="shared" si="6"/>
        <v>1.2</v>
      </c>
      <c r="N16" s="300">
        <f t="shared" si="7"/>
        <v>64</v>
      </c>
      <c r="O16" s="1">
        <f t="shared" si="8"/>
        <v>165</v>
      </c>
      <c r="P16" s="300">
        <f t="shared" si="9"/>
        <v>320</v>
      </c>
      <c r="Q16" s="1">
        <f t="shared" si="10"/>
        <v>165</v>
      </c>
      <c r="R16" s="281"/>
      <c r="S16" s="281"/>
      <c r="T16" s="1">
        <f t="shared" si="11"/>
        <v>0</v>
      </c>
      <c r="V16" s="1" t="s">
        <v>1075</v>
      </c>
      <c r="W16" s="1" t="s">
        <v>3394</v>
      </c>
    </row>
    <row r="17">
      <c r="A17" s="291">
        <v>46271.0</v>
      </c>
      <c r="B17" s="1">
        <f t="shared" si="1"/>
        <v>46271</v>
      </c>
      <c r="C17" s="281">
        <v>169.0</v>
      </c>
      <c r="D17" s="281">
        <v>61.0</v>
      </c>
      <c r="E17" s="1">
        <f t="shared" si="2"/>
        <v>2.770491803</v>
      </c>
      <c r="F17" s="281" t="s">
        <v>1238</v>
      </c>
      <c r="G17" s="299">
        <v>0.3062037037037037</v>
      </c>
      <c r="H17" s="299">
        <v>0.38179398148148147</v>
      </c>
      <c r="I17" s="281"/>
      <c r="J17" s="300">
        <f t="shared" si="3"/>
        <v>109</v>
      </c>
      <c r="K17" s="1" t="b">
        <f t="shared" si="4"/>
        <v>0</v>
      </c>
      <c r="L17" s="1">
        <f t="shared" si="5"/>
        <v>1.16</v>
      </c>
      <c r="M17" s="1">
        <f t="shared" si="6"/>
        <v>1.2</v>
      </c>
      <c r="N17" s="300">
        <f t="shared" si="7"/>
        <v>109</v>
      </c>
      <c r="O17" s="1">
        <f t="shared" si="8"/>
        <v>258.7728</v>
      </c>
      <c r="P17" s="300">
        <f t="shared" si="9"/>
        <v>545</v>
      </c>
      <c r="Q17" s="1">
        <f t="shared" si="10"/>
        <v>258.7728</v>
      </c>
      <c r="R17" s="281"/>
      <c r="S17" s="281"/>
      <c r="T17" s="1">
        <f t="shared" si="11"/>
        <v>1</v>
      </c>
      <c r="V17" s="1" t="s">
        <v>821</v>
      </c>
      <c r="W17" s="1" t="s">
        <v>3395</v>
      </c>
    </row>
    <row r="18">
      <c r="A18" s="291">
        <v>46271.0</v>
      </c>
      <c r="B18" s="1">
        <f t="shared" si="1"/>
        <v>46271</v>
      </c>
      <c r="C18" s="281">
        <v>223.0</v>
      </c>
      <c r="D18" s="281">
        <v>60.0</v>
      </c>
      <c r="E18" s="1">
        <f t="shared" si="2"/>
        <v>3.716666667</v>
      </c>
      <c r="F18" s="281" t="s">
        <v>1238</v>
      </c>
      <c r="G18" s="299">
        <v>0.3819444444444444</v>
      </c>
      <c r="H18" s="299">
        <v>0.4507523148148148</v>
      </c>
      <c r="I18" s="281"/>
      <c r="J18" s="300">
        <f t="shared" si="3"/>
        <v>99</v>
      </c>
      <c r="K18" s="1" t="b">
        <f t="shared" si="4"/>
        <v>0</v>
      </c>
      <c r="L18" s="1">
        <f t="shared" si="5"/>
        <v>0.82</v>
      </c>
      <c r="M18" s="1">
        <f t="shared" si="6"/>
        <v>1.2</v>
      </c>
      <c r="N18" s="300">
        <f t="shared" si="7"/>
        <v>99</v>
      </c>
      <c r="O18" s="1">
        <f t="shared" si="8"/>
        <v>241.3752</v>
      </c>
      <c r="P18" s="300">
        <f t="shared" si="9"/>
        <v>495</v>
      </c>
      <c r="Q18" s="1">
        <f t="shared" si="10"/>
        <v>241.3752</v>
      </c>
      <c r="R18" s="281"/>
      <c r="S18" s="281"/>
      <c r="T18" s="1">
        <f t="shared" si="11"/>
        <v>0</v>
      </c>
      <c r="V18" s="1" t="s">
        <v>823</v>
      </c>
      <c r="W18" s="1" t="s">
        <v>3396</v>
      </c>
    </row>
    <row r="19">
      <c r="A19" s="291">
        <v>46271.0</v>
      </c>
      <c r="B19" s="1">
        <f t="shared" si="1"/>
        <v>46271</v>
      </c>
      <c r="C19" s="281">
        <v>83.0</v>
      </c>
      <c r="D19" s="281">
        <v>39.0</v>
      </c>
      <c r="E19" s="1">
        <f t="shared" si="2"/>
        <v>2.128205128</v>
      </c>
      <c r="F19" s="281" t="s">
        <v>1238</v>
      </c>
      <c r="G19" s="299">
        <v>0.4713541666666667</v>
      </c>
      <c r="H19" s="299">
        <v>0.5443865740740741</v>
      </c>
      <c r="I19" s="281"/>
      <c r="J19" s="300">
        <f t="shared" si="3"/>
        <v>105</v>
      </c>
      <c r="K19" s="1" t="b">
        <f t="shared" si="4"/>
        <v>0</v>
      </c>
      <c r="L19" s="1">
        <f t="shared" si="5"/>
        <v>1.25</v>
      </c>
      <c r="M19" s="1">
        <f t="shared" si="6"/>
        <v>1.2</v>
      </c>
      <c r="N19" s="300">
        <f t="shared" si="7"/>
        <v>105</v>
      </c>
      <c r="O19" s="1">
        <f t="shared" si="8"/>
        <v>136.95</v>
      </c>
      <c r="P19" s="300">
        <f t="shared" si="9"/>
        <v>525</v>
      </c>
      <c r="Q19" s="1">
        <f t="shared" si="10"/>
        <v>136.95</v>
      </c>
      <c r="R19" s="281"/>
      <c r="S19" s="281"/>
      <c r="T19" s="1">
        <f t="shared" si="11"/>
        <v>0</v>
      </c>
      <c r="V19" s="1" t="s">
        <v>1987</v>
      </c>
      <c r="W19" s="1" t="s">
        <v>3397</v>
      </c>
    </row>
    <row r="20">
      <c r="A20" s="291">
        <v>46272.0</v>
      </c>
      <c r="B20" s="1">
        <f t="shared" si="1"/>
        <v>46272</v>
      </c>
      <c r="C20" s="281">
        <v>58.0</v>
      </c>
      <c r="D20" s="281">
        <v>35.0</v>
      </c>
      <c r="E20" s="1">
        <f t="shared" si="2"/>
        <v>1.657142857</v>
      </c>
      <c r="F20" s="281" t="s">
        <v>1238</v>
      </c>
      <c r="G20" s="299">
        <v>0.3098263888888889</v>
      </c>
      <c r="H20" s="299">
        <v>0.3404976851851852</v>
      </c>
      <c r="I20" s="281"/>
      <c r="J20" s="300">
        <f t="shared" si="3"/>
        <v>44</v>
      </c>
      <c r="K20" s="1" t="b">
        <f t="shared" si="4"/>
        <v>0</v>
      </c>
      <c r="L20" s="1">
        <f t="shared" si="5"/>
        <v>1.65</v>
      </c>
      <c r="M20" s="1">
        <f t="shared" si="6"/>
        <v>1.2</v>
      </c>
      <c r="N20" s="300">
        <f t="shared" si="7"/>
        <v>44</v>
      </c>
      <c r="O20" s="1">
        <f t="shared" si="8"/>
        <v>126.324</v>
      </c>
      <c r="P20" s="300">
        <f t="shared" si="9"/>
        <v>220</v>
      </c>
      <c r="Q20" s="1">
        <f t="shared" si="10"/>
        <v>126.324</v>
      </c>
      <c r="R20" s="281"/>
      <c r="S20" s="281"/>
      <c r="T20" s="1">
        <f t="shared" si="11"/>
        <v>1</v>
      </c>
      <c r="V20" s="1" t="s">
        <v>1480</v>
      </c>
      <c r="W20" s="1" t="s">
        <v>3398</v>
      </c>
    </row>
    <row r="21" ht="15.75" customHeight="1">
      <c r="A21" s="291">
        <v>46272.0</v>
      </c>
      <c r="B21" s="1">
        <f t="shared" si="1"/>
        <v>46272</v>
      </c>
      <c r="C21" s="281">
        <v>246.0</v>
      </c>
      <c r="D21" s="281">
        <v>112.0</v>
      </c>
      <c r="E21" s="1">
        <f t="shared" si="2"/>
        <v>2.196428571</v>
      </c>
      <c r="F21" s="281" t="s">
        <v>1238</v>
      </c>
      <c r="G21" s="299">
        <v>0.370775462962963</v>
      </c>
      <c r="H21" s="299">
        <v>0.5528587962962963</v>
      </c>
      <c r="I21" s="281">
        <v>74.0</v>
      </c>
      <c r="J21" s="300">
        <f t="shared" si="3"/>
        <v>188</v>
      </c>
      <c r="K21" s="1" t="b">
        <f t="shared" si="4"/>
        <v>0</v>
      </c>
      <c r="L21" s="1">
        <f t="shared" si="5"/>
        <v>1.25</v>
      </c>
      <c r="M21" s="1">
        <f t="shared" si="6"/>
        <v>1.2</v>
      </c>
      <c r="N21" s="300">
        <f t="shared" si="7"/>
        <v>188</v>
      </c>
      <c r="O21" s="1">
        <f t="shared" si="8"/>
        <v>405.9</v>
      </c>
      <c r="P21" s="300">
        <f t="shared" si="9"/>
        <v>940</v>
      </c>
      <c r="Q21" s="1">
        <f t="shared" si="10"/>
        <v>405.9</v>
      </c>
      <c r="R21" s="281"/>
      <c r="S21" s="281"/>
      <c r="T21" s="1">
        <f t="shared" si="11"/>
        <v>0</v>
      </c>
      <c r="U21" s="16" t="s">
        <v>1923</v>
      </c>
      <c r="V21" s="1" t="s">
        <v>955</v>
      </c>
      <c r="W21" s="1" t="s">
        <v>3399</v>
      </c>
    </row>
    <row r="22" ht="15.75" customHeight="1">
      <c r="A22" s="291">
        <v>46272.0</v>
      </c>
      <c r="B22" s="1">
        <f t="shared" si="1"/>
        <v>46272</v>
      </c>
      <c r="C22" s="281">
        <v>21.0</v>
      </c>
      <c r="D22" s="281">
        <v>20.0</v>
      </c>
      <c r="E22" s="1">
        <f t="shared" si="2"/>
        <v>1.05</v>
      </c>
      <c r="F22" s="281" t="s">
        <v>1238</v>
      </c>
      <c r="G22" s="299">
        <v>0.34091435185185187</v>
      </c>
      <c r="H22" s="299">
        <v>0.36952546296296296</v>
      </c>
      <c r="I22" s="281"/>
      <c r="J22" s="300">
        <f t="shared" si="3"/>
        <v>41</v>
      </c>
      <c r="K22" s="1" t="b">
        <f t="shared" si="4"/>
        <v>1</v>
      </c>
      <c r="L22" s="1">
        <f t="shared" si="5"/>
        <v>1</v>
      </c>
      <c r="M22" s="1">
        <f t="shared" si="6"/>
        <v>1.2</v>
      </c>
      <c r="N22" s="300">
        <f t="shared" si="7"/>
        <v>41</v>
      </c>
      <c r="O22" s="1">
        <f t="shared" si="8"/>
        <v>27.72</v>
      </c>
      <c r="P22" s="300">
        <f t="shared" si="9"/>
        <v>205</v>
      </c>
      <c r="Q22" s="1">
        <f t="shared" si="10"/>
        <v>27.72</v>
      </c>
      <c r="R22" s="281"/>
      <c r="S22" s="281"/>
      <c r="T22" s="1">
        <f t="shared" si="11"/>
        <v>0</v>
      </c>
    </row>
    <row r="23" ht="15.75" customHeight="1">
      <c r="A23" s="291">
        <v>46273.0</v>
      </c>
      <c r="B23" s="1">
        <f t="shared" si="1"/>
        <v>46273</v>
      </c>
      <c r="C23" s="281">
        <v>81.0</v>
      </c>
      <c r="D23" s="281">
        <v>39.0</v>
      </c>
      <c r="E23" s="1">
        <f t="shared" si="2"/>
        <v>2.076923077</v>
      </c>
      <c r="F23" s="281" t="s">
        <v>1238</v>
      </c>
      <c r="G23" s="299">
        <v>0.3064236111111111</v>
      </c>
      <c r="H23" s="299">
        <v>0.3621875</v>
      </c>
      <c r="I23" s="281"/>
      <c r="J23" s="300">
        <f t="shared" si="3"/>
        <v>80</v>
      </c>
      <c r="K23" s="1" t="b">
        <f t="shared" si="4"/>
        <v>0</v>
      </c>
      <c r="L23" s="1">
        <f t="shared" si="5"/>
        <v>1.25</v>
      </c>
      <c r="M23" s="1">
        <f t="shared" si="6"/>
        <v>1.2</v>
      </c>
      <c r="N23" s="300">
        <f t="shared" si="7"/>
        <v>80</v>
      </c>
      <c r="O23" s="1">
        <f t="shared" si="8"/>
        <v>133.65</v>
      </c>
      <c r="P23" s="300">
        <f t="shared" si="9"/>
        <v>400</v>
      </c>
      <c r="Q23" s="1">
        <f t="shared" si="10"/>
        <v>133.65</v>
      </c>
      <c r="R23" s="281"/>
      <c r="S23" s="281"/>
      <c r="T23" s="1">
        <f t="shared" si="11"/>
        <v>1</v>
      </c>
      <c r="V23" s="1" t="s">
        <v>1233</v>
      </c>
      <c r="W23" s="1" t="s">
        <v>3400</v>
      </c>
    </row>
    <row r="24" ht="15.75" customHeight="1">
      <c r="A24" s="291">
        <v>46273.0</v>
      </c>
      <c r="B24" s="1">
        <f t="shared" si="1"/>
        <v>46273</v>
      </c>
      <c r="C24" s="281">
        <v>204.0</v>
      </c>
      <c r="D24" s="281">
        <v>77.0</v>
      </c>
      <c r="E24" s="1">
        <f t="shared" si="2"/>
        <v>2.649350649</v>
      </c>
      <c r="F24" s="281" t="s">
        <v>1238</v>
      </c>
      <c r="G24" s="299">
        <v>0.3622337962962963</v>
      </c>
      <c r="H24" s="299">
        <v>0.4451273148148148</v>
      </c>
      <c r="I24" s="281"/>
      <c r="J24" s="300">
        <f t="shared" si="3"/>
        <v>119</v>
      </c>
      <c r="K24" s="1" t="b">
        <f t="shared" si="4"/>
        <v>0</v>
      </c>
      <c r="L24" s="1">
        <f t="shared" si="5"/>
        <v>1.16</v>
      </c>
      <c r="M24" s="1">
        <f t="shared" si="6"/>
        <v>1.2</v>
      </c>
      <c r="N24" s="300">
        <f t="shared" si="7"/>
        <v>119</v>
      </c>
      <c r="O24" s="1">
        <f t="shared" si="8"/>
        <v>312.3648</v>
      </c>
      <c r="P24" s="300">
        <f t="shared" si="9"/>
        <v>595</v>
      </c>
      <c r="Q24" s="1">
        <f t="shared" si="10"/>
        <v>312.3648</v>
      </c>
      <c r="R24" s="281"/>
      <c r="S24" s="281"/>
      <c r="T24" s="1">
        <f t="shared" si="11"/>
        <v>0</v>
      </c>
      <c r="V24" s="1" t="s">
        <v>825</v>
      </c>
      <c r="W24" s="1" t="s">
        <v>3401</v>
      </c>
    </row>
    <row r="25" ht="15.75" customHeight="1">
      <c r="A25" s="291">
        <v>46273.0</v>
      </c>
      <c r="B25" s="1">
        <f t="shared" si="1"/>
        <v>46273</v>
      </c>
      <c r="C25" s="281">
        <v>115.0</v>
      </c>
      <c r="D25" s="281">
        <v>40.0</v>
      </c>
      <c r="E25" s="1">
        <f t="shared" si="2"/>
        <v>2.875</v>
      </c>
      <c r="F25" s="281" t="s">
        <v>1238</v>
      </c>
      <c r="G25" s="299">
        <v>0.4582986111111111</v>
      </c>
      <c r="H25" s="299">
        <v>0.5481712962962964</v>
      </c>
      <c r="I25" s="281">
        <v>78.0</v>
      </c>
      <c r="J25" s="300">
        <f t="shared" si="3"/>
        <v>51</v>
      </c>
      <c r="K25" s="1" t="b">
        <f t="shared" si="4"/>
        <v>0</v>
      </c>
      <c r="L25" s="1">
        <f t="shared" si="5"/>
        <v>1.05</v>
      </c>
      <c r="M25" s="1">
        <f t="shared" si="6"/>
        <v>1.2</v>
      </c>
      <c r="N25" s="300">
        <f t="shared" si="7"/>
        <v>51</v>
      </c>
      <c r="O25" s="1">
        <f t="shared" si="8"/>
        <v>159.39</v>
      </c>
      <c r="P25" s="300">
        <f t="shared" si="9"/>
        <v>255</v>
      </c>
      <c r="Q25" s="1">
        <f t="shared" si="10"/>
        <v>159.39</v>
      </c>
      <c r="R25" s="281"/>
      <c r="S25" s="281"/>
      <c r="T25" s="1">
        <f t="shared" si="11"/>
        <v>0</v>
      </c>
      <c r="U25" s="16" t="s">
        <v>3402</v>
      </c>
      <c r="V25" s="1" t="s">
        <v>827</v>
      </c>
      <c r="W25" s="1" t="s">
        <v>3403</v>
      </c>
    </row>
    <row r="26" ht="15.75" customHeight="1">
      <c r="A26" s="291">
        <v>46274.0</v>
      </c>
      <c r="B26" s="1">
        <f t="shared" si="1"/>
        <v>46274</v>
      </c>
      <c r="C26" s="281">
        <v>42.0</v>
      </c>
      <c r="D26" s="281">
        <v>21.0</v>
      </c>
      <c r="E26" s="1">
        <f t="shared" si="2"/>
        <v>2</v>
      </c>
      <c r="F26" s="281" t="s">
        <v>1274</v>
      </c>
      <c r="G26" s="299">
        <v>0.30539351851851854</v>
      </c>
      <c r="H26" s="299">
        <v>0.4306365740740741</v>
      </c>
      <c r="I26" s="281"/>
      <c r="J26" s="300">
        <f t="shared" si="3"/>
        <v>180</v>
      </c>
      <c r="K26" s="1" t="b">
        <f t="shared" si="4"/>
        <v>0</v>
      </c>
      <c r="L26" s="1">
        <f t="shared" si="5"/>
        <v>1.25</v>
      </c>
      <c r="M26" s="1">
        <f t="shared" si="6"/>
        <v>1.2</v>
      </c>
      <c r="N26" s="300">
        <f t="shared" si="7"/>
        <v>180</v>
      </c>
      <c r="O26" s="1">
        <f t="shared" si="8"/>
        <v>69.3</v>
      </c>
      <c r="P26" s="300">
        <f t="shared" si="9"/>
        <v>900</v>
      </c>
      <c r="Q26" s="1">
        <f t="shared" si="10"/>
        <v>69.3</v>
      </c>
      <c r="R26" s="281"/>
      <c r="S26" s="281"/>
      <c r="T26" s="1">
        <f t="shared" si="11"/>
        <v>1</v>
      </c>
      <c r="V26" s="1" t="s">
        <v>1793</v>
      </c>
      <c r="W26" s="1" t="s">
        <v>3404</v>
      </c>
    </row>
    <row r="27" ht="15.75" customHeight="1">
      <c r="A27" s="291">
        <v>46274.0</v>
      </c>
      <c r="B27" s="1">
        <f t="shared" si="1"/>
        <v>46274</v>
      </c>
      <c r="C27" s="281">
        <v>125.0</v>
      </c>
      <c r="D27" s="281">
        <v>77.0</v>
      </c>
      <c r="E27" s="1">
        <f t="shared" si="2"/>
        <v>1.623376623</v>
      </c>
      <c r="F27" s="281" t="s">
        <v>1274</v>
      </c>
      <c r="G27" s="299">
        <v>0.3525462962962963</v>
      </c>
      <c r="H27" s="299">
        <v>0.4306828703703704</v>
      </c>
      <c r="I27" s="281"/>
      <c r="J27" s="300">
        <f t="shared" si="3"/>
        <v>113</v>
      </c>
      <c r="K27" s="1" t="b">
        <f t="shared" si="4"/>
        <v>0</v>
      </c>
      <c r="L27" s="1">
        <f t="shared" si="5"/>
        <v>1.65</v>
      </c>
      <c r="M27" s="1">
        <f t="shared" si="6"/>
        <v>1.2</v>
      </c>
      <c r="N27" s="300">
        <f t="shared" si="7"/>
        <v>113</v>
      </c>
      <c r="O27" s="1">
        <f t="shared" si="8"/>
        <v>272.25</v>
      </c>
      <c r="P27" s="300">
        <f t="shared" si="9"/>
        <v>565</v>
      </c>
      <c r="Q27" s="1">
        <f t="shared" si="10"/>
        <v>272.25</v>
      </c>
      <c r="R27" s="281"/>
      <c r="S27" s="281"/>
      <c r="T27" s="1">
        <f t="shared" si="11"/>
        <v>0</v>
      </c>
      <c r="V27" s="1" t="s">
        <v>969</v>
      </c>
      <c r="W27" s="1" t="s">
        <v>3405</v>
      </c>
    </row>
    <row r="28" ht="15.75" customHeight="1">
      <c r="A28" s="291">
        <v>46274.0</v>
      </c>
      <c r="B28" s="1">
        <f t="shared" si="1"/>
        <v>46274</v>
      </c>
      <c r="C28" s="281">
        <v>53.0</v>
      </c>
      <c r="D28" s="281">
        <v>30.0</v>
      </c>
      <c r="E28" s="1">
        <f t="shared" si="2"/>
        <v>1.766666667</v>
      </c>
      <c r="F28" s="281" t="s">
        <v>1274</v>
      </c>
      <c r="G28" s="299">
        <v>0.43072916666666666</v>
      </c>
      <c r="H28" s="299">
        <v>0.46980324074074076</v>
      </c>
      <c r="I28" s="281"/>
      <c r="J28" s="300">
        <f t="shared" si="3"/>
        <v>56</v>
      </c>
      <c r="K28" s="1" t="b">
        <f t="shared" si="4"/>
        <v>0</v>
      </c>
      <c r="L28" s="1">
        <f t="shared" si="5"/>
        <v>1.65</v>
      </c>
      <c r="M28" s="1">
        <f t="shared" si="6"/>
        <v>1.2</v>
      </c>
      <c r="N28" s="300">
        <f t="shared" si="7"/>
        <v>56</v>
      </c>
      <c r="O28" s="1">
        <f t="shared" si="8"/>
        <v>115.434</v>
      </c>
      <c r="P28" s="300">
        <f t="shared" si="9"/>
        <v>280</v>
      </c>
      <c r="Q28" s="1">
        <f t="shared" si="10"/>
        <v>115.434</v>
      </c>
      <c r="R28" s="281"/>
      <c r="S28" s="281"/>
      <c r="T28" s="1">
        <f t="shared" si="11"/>
        <v>0</v>
      </c>
      <c r="V28" s="1" t="s">
        <v>969</v>
      </c>
      <c r="W28" s="1" t="s">
        <v>3406</v>
      </c>
    </row>
    <row r="29" ht="15.75" customHeight="1">
      <c r="A29" s="291">
        <v>46275.0</v>
      </c>
      <c r="B29" s="1">
        <f t="shared" si="1"/>
        <v>46275</v>
      </c>
      <c r="C29" s="281">
        <v>64.0</v>
      </c>
      <c r="D29" s="281">
        <v>34.0</v>
      </c>
      <c r="E29" s="1">
        <f t="shared" si="2"/>
        <v>1.882352941</v>
      </c>
      <c r="F29" s="281" t="s">
        <v>1274</v>
      </c>
      <c r="G29" s="299">
        <v>0.3080671296296296</v>
      </c>
      <c r="H29" s="299">
        <v>0.3543865740740741</v>
      </c>
      <c r="I29" s="281"/>
      <c r="J29" s="300">
        <f t="shared" si="3"/>
        <v>67</v>
      </c>
      <c r="K29" s="1" t="b">
        <f t="shared" si="4"/>
        <v>0</v>
      </c>
      <c r="L29" s="1">
        <f t="shared" si="5"/>
        <v>1.65</v>
      </c>
      <c r="M29" s="1">
        <f t="shared" si="6"/>
        <v>1.2</v>
      </c>
      <c r="N29" s="300">
        <f t="shared" si="7"/>
        <v>67</v>
      </c>
      <c r="O29" s="1">
        <f t="shared" si="8"/>
        <v>139.392</v>
      </c>
      <c r="P29" s="300">
        <f t="shared" si="9"/>
        <v>335</v>
      </c>
      <c r="Q29" s="1">
        <f t="shared" si="10"/>
        <v>139.392</v>
      </c>
      <c r="R29" s="281"/>
      <c r="S29" s="281"/>
      <c r="T29" s="1">
        <f t="shared" si="11"/>
        <v>1</v>
      </c>
      <c r="V29" s="1" t="s">
        <v>2000</v>
      </c>
      <c r="W29" s="1" t="s">
        <v>3407</v>
      </c>
    </row>
    <row r="30" ht="15.75" customHeight="1">
      <c r="A30" s="291">
        <v>46275.0</v>
      </c>
      <c r="B30" s="1">
        <f t="shared" si="1"/>
        <v>46275</v>
      </c>
      <c r="C30" s="281">
        <v>124.0</v>
      </c>
      <c r="D30" s="281">
        <v>75.0</v>
      </c>
      <c r="E30" s="1">
        <f t="shared" si="2"/>
        <v>1.653333333</v>
      </c>
      <c r="F30" s="281" t="s">
        <v>1274</v>
      </c>
      <c r="G30" s="299">
        <v>0.35856481481481484</v>
      </c>
      <c r="H30" s="299">
        <v>0.4612615740740741</v>
      </c>
      <c r="I30" s="281"/>
      <c r="J30" s="300">
        <f t="shared" si="3"/>
        <v>148</v>
      </c>
      <c r="K30" s="1" t="b">
        <f t="shared" si="4"/>
        <v>0</v>
      </c>
      <c r="L30" s="1">
        <f t="shared" si="5"/>
        <v>1.65</v>
      </c>
      <c r="M30" s="1">
        <f t="shared" si="6"/>
        <v>1.2</v>
      </c>
      <c r="N30" s="300">
        <f t="shared" si="7"/>
        <v>148</v>
      </c>
      <c r="O30" s="1">
        <f t="shared" si="8"/>
        <v>270.072</v>
      </c>
      <c r="P30" s="300">
        <f t="shared" si="9"/>
        <v>740</v>
      </c>
      <c r="Q30" s="1">
        <f t="shared" si="10"/>
        <v>270.072</v>
      </c>
      <c r="R30" s="281"/>
      <c r="S30" s="281"/>
      <c r="T30" s="1">
        <f t="shared" si="11"/>
        <v>0</v>
      </c>
      <c r="V30" s="1" t="s">
        <v>834</v>
      </c>
      <c r="W30" s="1" t="s">
        <v>3408</v>
      </c>
    </row>
    <row r="31" ht="15.75" customHeight="1">
      <c r="A31" s="291">
        <v>46276.0</v>
      </c>
      <c r="B31" s="1">
        <f t="shared" si="1"/>
        <v>46276</v>
      </c>
      <c r="C31" s="281">
        <v>102.0</v>
      </c>
      <c r="D31" s="281">
        <v>60.0</v>
      </c>
      <c r="E31" s="1">
        <f t="shared" si="2"/>
        <v>1.7</v>
      </c>
      <c r="F31" s="281" t="s">
        <v>1238</v>
      </c>
      <c r="G31" s="299">
        <v>0.3037384259259259</v>
      </c>
      <c r="H31" s="299">
        <v>0.3789814814814815</v>
      </c>
      <c r="I31" s="281"/>
      <c r="J31" s="300">
        <f t="shared" si="3"/>
        <v>108</v>
      </c>
      <c r="K31" s="1" t="b">
        <f t="shared" si="4"/>
        <v>0</v>
      </c>
      <c r="L31" s="1">
        <f t="shared" si="5"/>
        <v>1.65</v>
      </c>
      <c r="M31" s="1">
        <f t="shared" si="6"/>
        <v>1.2</v>
      </c>
      <c r="N31" s="300">
        <f t="shared" si="7"/>
        <v>108</v>
      </c>
      <c r="O31" s="1">
        <f t="shared" si="8"/>
        <v>222.156</v>
      </c>
      <c r="P31" s="300">
        <f t="shared" si="9"/>
        <v>540</v>
      </c>
      <c r="Q31" s="1">
        <f t="shared" si="10"/>
        <v>222.156</v>
      </c>
      <c r="R31" s="281"/>
      <c r="S31" s="281"/>
      <c r="T31" s="1">
        <f t="shared" si="11"/>
        <v>1</v>
      </c>
      <c r="V31" s="1" t="s">
        <v>1113</v>
      </c>
      <c r="W31" s="1" t="s">
        <v>3409</v>
      </c>
    </row>
    <row r="32" ht="15.75" customHeight="1">
      <c r="A32" s="291">
        <v>46276.0</v>
      </c>
      <c r="B32" s="1">
        <f t="shared" si="1"/>
        <v>46276</v>
      </c>
      <c r="C32" s="281">
        <v>130.0</v>
      </c>
      <c r="D32" s="281">
        <v>86.0</v>
      </c>
      <c r="E32" s="1">
        <f t="shared" si="2"/>
        <v>1.511627907</v>
      </c>
      <c r="F32" s="281" t="s">
        <v>1238</v>
      </c>
      <c r="G32" s="299">
        <v>0.3802083333333333</v>
      </c>
      <c r="H32" s="299">
        <v>0.4599652777777778</v>
      </c>
      <c r="I32" s="281"/>
      <c r="J32" s="300">
        <f t="shared" si="3"/>
        <v>115</v>
      </c>
      <c r="K32" s="1" t="b">
        <f t="shared" si="4"/>
        <v>0</v>
      </c>
      <c r="L32" s="1">
        <f t="shared" si="5"/>
        <v>1.65</v>
      </c>
      <c r="M32" s="1">
        <f t="shared" si="6"/>
        <v>1.2</v>
      </c>
      <c r="N32" s="300">
        <f t="shared" si="7"/>
        <v>115</v>
      </c>
      <c r="O32" s="1">
        <f t="shared" si="8"/>
        <v>283.14</v>
      </c>
      <c r="P32" s="300">
        <f t="shared" si="9"/>
        <v>575</v>
      </c>
      <c r="Q32" s="1">
        <f t="shared" si="10"/>
        <v>283.14</v>
      </c>
      <c r="R32" s="281"/>
      <c r="S32" s="281"/>
      <c r="T32" s="1">
        <f t="shared" si="11"/>
        <v>0</v>
      </c>
      <c r="V32" s="1" t="s">
        <v>839</v>
      </c>
      <c r="W32" s="1" t="s">
        <v>3410</v>
      </c>
    </row>
    <row r="33" ht="15.75" customHeight="1">
      <c r="A33" s="291">
        <v>46278.0</v>
      </c>
      <c r="B33" s="1">
        <f t="shared" si="1"/>
        <v>46278</v>
      </c>
      <c r="C33" s="281">
        <v>65.0</v>
      </c>
      <c r="D33" s="281">
        <v>32.0</v>
      </c>
      <c r="E33" s="1">
        <f t="shared" si="2"/>
        <v>2.03125</v>
      </c>
      <c r="F33" s="281" t="s">
        <v>1238</v>
      </c>
      <c r="G33" s="299">
        <v>0.30265046296296294</v>
      </c>
      <c r="H33" s="299">
        <v>0.3679050925925926</v>
      </c>
      <c r="I33" s="281"/>
      <c r="J33" s="300">
        <f t="shared" si="3"/>
        <v>94</v>
      </c>
      <c r="K33" s="1" t="b">
        <f t="shared" si="4"/>
        <v>0</v>
      </c>
      <c r="L33" s="1">
        <f t="shared" si="5"/>
        <v>1.25</v>
      </c>
      <c r="M33" s="1">
        <f t="shared" si="6"/>
        <v>1.2</v>
      </c>
      <c r="N33" s="300">
        <f t="shared" si="7"/>
        <v>94</v>
      </c>
      <c r="O33" s="1">
        <f t="shared" si="8"/>
        <v>107.25</v>
      </c>
      <c r="P33" s="300">
        <f t="shared" si="9"/>
        <v>470</v>
      </c>
      <c r="Q33" s="1">
        <f t="shared" si="10"/>
        <v>107.25</v>
      </c>
      <c r="R33" s="281"/>
      <c r="S33" s="281"/>
      <c r="T33" s="1">
        <f t="shared" si="11"/>
        <v>1</v>
      </c>
      <c r="V33" s="1" t="s">
        <v>1553</v>
      </c>
      <c r="W33" s="1" t="s">
        <v>3411</v>
      </c>
    </row>
    <row r="34" ht="15.75" customHeight="1">
      <c r="A34" s="291">
        <v>46278.0</v>
      </c>
      <c r="B34" s="1">
        <f t="shared" si="1"/>
        <v>46278</v>
      </c>
      <c r="C34" s="281">
        <v>160.0</v>
      </c>
      <c r="D34" s="281">
        <v>62.0</v>
      </c>
      <c r="E34" s="1">
        <f t="shared" si="2"/>
        <v>2.580645161</v>
      </c>
      <c r="F34" s="281" t="s">
        <v>1238</v>
      </c>
      <c r="G34" s="299">
        <v>0.36797453703703703</v>
      </c>
      <c r="H34" s="299">
        <v>0.46020833333333333</v>
      </c>
      <c r="I34" s="281"/>
      <c r="J34" s="300">
        <f t="shared" si="3"/>
        <v>133</v>
      </c>
      <c r="K34" s="1" t="b">
        <f t="shared" si="4"/>
        <v>0</v>
      </c>
      <c r="L34" s="1">
        <f t="shared" si="5"/>
        <v>1.16</v>
      </c>
      <c r="M34" s="1">
        <f t="shared" si="6"/>
        <v>1.2</v>
      </c>
      <c r="N34" s="300">
        <f t="shared" si="7"/>
        <v>133</v>
      </c>
      <c r="O34" s="1">
        <f t="shared" si="8"/>
        <v>244.992</v>
      </c>
      <c r="P34" s="300">
        <f t="shared" si="9"/>
        <v>665</v>
      </c>
      <c r="Q34" s="1">
        <f t="shared" si="10"/>
        <v>244.992</v>
      </c>
      <c r="R34" s="281"/>
      <c r="S34" s="281"/>
      <c r="T34" s="1">
        <f t="shared" si="11"/>
        <v>0</v>
      </c>
      <c r="V34" s="1" t="s">
        <v>847</v>
      </c>
      <c r="W34" s="1" t="s">
        <v>3412</v>
      </c>
    </row>
    <row r="35" ht="15.75" customHeight="1">
      <c r="A35" s="291">
        <v>46279.0</v>
      </c>
      <c r="B35" s="1">
        <f t="shared" si="1"/>
        <v>46279</v>
      </c>
      <c r="C35" s="281">
        <v>27.0</v>
      </c>
      <c r="D35" s="281">
        <v>18.0</v>
      </c>
      <c r="E35" s="1">
        <f t="shared" si="2"/>
        <v>1.5</v>
      </c>
      <c r="F35" s="281" t="s">
        <v>1274</v>
      </c>
      <c r="G35" s="299">
        <v>0.3086921296296296</v>
      </c>
      <c r="H35" s="299">
        <v>0.3425578703703704</v>
      </c>
      <c r="I35" s="281"/>
      <c r="J35" s="300">
        <f t="shared" si="3"/>
        <v>49</v>
      </c>
      <c r="K35" s="1" t="b">
        <f t="shared" si="4"/>
        <v>1</v>
      </c>
      <c r="L35" s="1">
        <f t="shared" si="5"/>
        <v>1</v>
      </c>
      <c r="M35" s="1">
        <f t="shared" si="6"/>
        <v>1.2</v>
      </c>
      <c r="N35" s="300">
        <f t="shared" si="7"/>
        <v>49</v>
      </c>
      <c r="O35" s="1">
        <f t="shared" si="8"/>
        <v>35.64</v>
      </c>
      <c r="P35" s="300">
        <f t="shared" si="9"/>
        <v>245</v>
      </c>
      <c r="Q35" s="1">
        <f t="shared" si="10"/>
        <v>35.64</v>
      </c>
      <c r="R35" s="281"/>
      <c r="S35" s="281"/>
      <c r="T35" s="1">
        <f t="shared" si="11"/>
        <v>1</v>
      </c>
      <c r="V35" s="1" t="s">
        <v>851</v>
      </c>
      <c r="W35" s="1" t="s">
        <v>3413</v>
      </c>
    </row>
    <row r="36" ht="15.75" customHeight="1">
      <c r="A36" s="291">
        <v>46279.0</v>
      </c>
      <c r="B36" s="1">
        <f t="shared" si="1"/>
        <v>46279</v>
      </c>
      <c r="C36" s="281">
        <v>65.0</v>
      </c>
      <c r="D36" s="281">
        <v>39.0</v>
      </c>
      <c r="E36" s="1">
        <f t="shared" si="2"/>
        <v>1.666666667</v>
      </c>
      <c r="F36" s="281" t="s">
        <v>1274</v>
      </c>
      <c r="G36" s="299">
        <v>0.3950925925925926</v>
      </c>
      <c r="H36" s="299">
        <v>0.4328125</v>
      </c>
      <c r="I36" s="281"/>
      <c r="J36" s="300">
        <f t="shared" si="3"/>
        <v>54</v>
      </c>
      <c r="K36" s="1" t="b">
        <f t="shared" si="4"/>
        <v>0</v>
      </c>
      <c r="L36" s="1">
        <f t="shared" si="5"/>
        <v>1.65</v>
      </c>
      <c r="M36" s="1">
        <f t="shared" si="6"/>
        <v>1.2</v>
      </c>
      <c r="N36" s="300">
        <f t="shared" si="7"/>
        <v>54</v>
      </c>
      <c r="O36" s="1">
        <f t="shared" si="8"/>
        <v>141.57</v>
      </c>
      <c r="P36" s="300">
        <f t="shared" si="9"/>
        <v>270</v>
      </c>
      <c r="Q36" s="1">
        <f t="shared" si="10"/>
        <v>141.57</v>
      </c>
      <c r="R36" s="281"/>
      <c r="S36" s="281"/>
      <c r="T36" s="1">
        <f t="shared" si="11"/>
        <v>0</v>
      </c>
      <c r="V36" s="1" t="s">
        <v>854</v>
      </c>
      <c r="W36" s="1" t="s">
        <v>3414</v>
      </c>
    </row>
    <row r="37" ht="15.75" customHeight="1">
      <c r="A37" s="291">
        <v>46279.0</v>
      </c>
      <c r="B37" s="1">
        <f t="shared" si="1"/>
        <v>46279</v>
      </c>
      <c r="C37" s="281">
        <v>100.0</v>
      </c>
      <c r="D37" s="281">
        <v>60.0</v>
      </c>
      <c r="E37" s="1">
        <f t="shared" si="2"/>
        <v>1.666666667</v>
      </c>
      <c r="F37" s="281" t="s">
        <v>1274</v>
      </c>
      <c r="G37" s="299">
        <v>0.3428009259259259</v>
      </c>
      <c r="H37" s="299">
        <v>0.394849537037037</v>
      </c>
      <c r="I37" s="281"/>
      <c r="J37" s="300">
        <f t="shared" si="3"/>
        <v>75</v>
      </c>
      <c r="K37" s="1" t="b">
        <f t="shared" si="4"/>
        <v>0</v>
      </c>
      <c r="L37" s="1">
        <f t="shared" si="5"/>
        <v>1.65</v>
      </c>
      <c r="M37" s="1">
        <f t="shared" si="6"/>
        <v>1.2</v>
      </c>
      <c r="N37" s="300">
        <f t="shared" si="7"/>
        <v>75</v>
      </c>
      <c r="O37" s="1">
        <f t="shared" si="8"/>
        <v>217.8</v>
      </c>
      <c r="P37" s="300">
        <f t="shared" si="9"/>
        <v>375</v>
      </c>
      <c r="Q37" s="1">
        <f t="shared" si="10"/>
        <v>217.8</v>
      </c>
      <c r="R37" s="281"/>
      <c r="S37" s="281"/>
      <c r="T37" s="1">
        <f t="shared" si="11"/>
        <v>0</v>
      </c>
      <c r="V37" s="1" t="s">
        <v>992</v>
      </c>
      <c r="W37" s="1" t="s">
        <v>3415</v>
      </c>
    </row>
    <row r="38" ht="15.75" customHeight="1">
      <c r="A38" s="291">
        <v>46280.0</v>
      </c>
      <c r="B38" s="1">
        <f t="shared" si="1"/>
        <v>46280</v>
      </c>
      <c r="C38" s="281">
        <v>69.0</v>
      </c>
      <c r="D38" s="281">
        <v>36.0</v>
      </c>
      <c r="E38" s="1">
        <f t="shared" si="2"/>
        <v>1.916666667</v>
      </c>
      <c r="F38" s="281" t="s">
        <v>1238</v>
      </c>
      <c r="G38" s="299">
        <v>0.3032638888888889</v>
      </c>
      <c r="H38" s="299">
        <v>0.3560300925925926</v>
      </c>
      <c r="I38" s="281"/>
      <c r="J38" s="300">
        <f t="shared" si="3"/>
        <v>76</v>
      </c>
      <c r="K38" s="1" t="b">
        <f t="shared" si="4"/>
        <v>0</v>
      </c>
      <c r="L38" s="1">
        <f t="shared" si="5"/>
        <v>1.65</v>
      </c>
      <c r="M38" s="1">
        <f t="shared" si="6"/>
        <v>1.2</v>
      </c>
      <c r="N38" s="300">
        <f t="shared" si="7"/>
        <v>76</v>
      </c>
      <c r="O38" s="1">
        <f t="shared" si="8"/>
        <v>150.282</v>
      </c>
      <c r="P38" s="300">
        <f t="shared" si="9"/>
        <v>380</v>
      </c>
      <c r="Q38" s="1">
        <f t="shared" si="10"/>
        <v>150.282</v>
      </c>
      <c r="R38" s="281"/>
      <c r="S38" s="281"/>
      <c r="T38" s="1">
        <f t="shared" si="11"/>
        <v>1</v>
      </c>
      <c r="V38" s="1" t="s">
        <v>861</v>
      </c>
      <c r="W38" s="1" t="s">
        <v>3416</v>
      </c>
    </row>
    <row r="39" ht="15.75" customHeight="1">
      <c r="A39" s="291">
        <v>46280.0</v>
      </c>
      <c r="B39" s="1">
        <f t="shared" si="1"/>
        <v>46280</v>
      </c>
      <c r="C39" s="281">
        <v>36.0</v>
      </c>
      <c r="D39" s="281">
        <v>21.0</v>
      </c>
      <c r="E39" s="1">
        <f t="shared" si="2"/>
        <v>1.714285714</v>
      </c>
      <c r="F39" s="281" t="s">
        <v>1238</v>
      </c>
      <c r="G39" s="299">
        <v>0.3562152777777778</v>
      </c>
      <c r="H39" s="299">
        <v>0.37864583333333335</v>
      </c>
      <c r="I39" s="281"/>
      <c r="J39" s="300">
        <f t="shared" si="3"/>
        <v>32</v>
      </c>
      <c r="K39" s="1" t="b">
        <f t="shared" si="4"/>
        <v>0</v>
      </c>
      <c r="L39" s="1">
        <f t="shared" si="5"/>
        <v>1.65</v>
      </c>
      <c r="M39" s="1">
        <f t="shared" si="6"/>
        <v>1.2</v>
      </c>
      <c r="N39" s="300">
        <f t="shared" si="7"/>
        <v>32</v>
      </c>
      <c r="O39" s="1">
        <f t="shared" si="8"/>
        <v>78.408</v>
      </c>
      <c r="P39" s="300">
        <f t="shared" si="9"/>
        <v>160</v>
      </c>
      <c r="Q39" s="1">
        <f t="shared" si="10"/>
        <v>78.408</v>
      </c>
      <c r="R39" s="281"/>
      <c r="S39" s="281"/>
      <c r="T39" s="1">
        <f t="shared" si="11"/>
        <v>0</v>
      </c>
      <c r="V39" s="1" t="s">
        <v>1507</v>
      </c>
      <c r="W39" s="1" t="s">
        <v>3417</v>
      </c>
    </row>
    <row r="40" ht="15.75" customHeight="1">
      <c r="A40" s="291">
        <v>46280.0</v>
      </c>
      <c r="B40" s="1">
        <f t="shared" si="1"/>
        <v>46280</v>
      </c>
      <c r="C40" s="281">
        <v>74.0</v>
      </c>
      <c r="D40" s="281">
        <v>45.0</v>
      </c>
      <c r="E40" s="1">
        <f t="shared" si="2"/>
        <v>1.644444444</v>
      </c>
      <c r="F40" s="281" t="s">
        <v>1238</v>
      </c>
      <c r="G40" s="299">
        <v>0.40805555555555556</v>
      </c>
      <c r="H40" s="299">
        <v>0.45510416666666664</v>
      </c>
      <c r="I40" s="281"/>
      <c r="J40" s="300">
        <f t="shared" si="3"/>
        <v>68</v>
      </c>
      <c r="K40" s="1" t="b">
        <f t="shared" si="4"/>
        <v>0</v>
      </c>
      <c r="L40" s="1">
        <f t="shared" si="5"/>
        <v>1.65</v>
      </c>
      <c r="M40" s="1">
        <f t="shared" si="6"/>
        <v>1.2</v>
      </c>
      <c r="N40" s="300">
        <f t="shared" si="7"/>
        <v>68</v>
      </c>
      <c r="O40" s="1">
        <f t="shared" si="8"/>
        <v>161.172</v>
      </c>
      <c r="P40" s="300">
        <f t="shared" si="9"/>
        <v>340</v>
      </c>
      <c r="Q40" s="1">
        <f t="shared" si="10"/>
        <v>161.172</v>
      </c>
      <c r="R40" s="281"/>
      <c r="S40" s="281"/>
      <c r="T40" s="1">
        <f t="shared" si="11"/>
        <v>0</v>
      </c>
      <c r="V40" s="1" t="s">
        <v>863</v>
      </c>
      <c r="W40" s="1" t="s">
        <v>3418</v>
      </c>
    </row>
    <row r="41" ht="15.75" customHeight="1">
      <c r="A41" s="291">
        <v>46280.0</v>
      </c>
      <c r="B41" s="1">
        <f t="shared" si="1"/>
        <v>46280</v>
      </c>
      <c r="C41" s="281">
        <v>52.0</v>
      </c>
      <c r="D41" s="281">
        <v>31.0</v>
      </c>
      <c r="E41" s="1">
        <f t="shared" si="2"/>
        <v>1.677419355</v>
      </c>
      <c r="F41" s="281" t="s">
        <v>1238</v>
      </c>
      <c r="G41" s="299">
        <v>0.3799884259259259</v>
      </c>
      <c r="H41" s="299">
        <v>0.4063773148148148</v>
      </c>
      <c r="I41" s="281"/>
      <c r="J41" s="300">
        <f t="shared" si="3"/>
        <v>38</v>
      </c>
      <c r="K41" s="1" t="b">
        <f t="shared" si="4"/>
        <v>0</v>
      </c>
      <c r="L41" s="1">
        <f t="shared" si="5"/>
        <v>1.65</v>
      </c>
      <c r="M41" s="1">
        <f t="shared" si="6"/>
        <v>1.2</v>
      </c>
      <c r="N41" s="300">
        <f t="shared" si="7"/>
        <v>38</v>
      </c>
      <c r="O41" s="1">
        <f t="shared" si="8"/>
        <v>113.256</v>
      </c>
      <c r="P41" s="300">
        <f t="shared" si="9"/>
        <v>190</v>
      </c>
      <c r="Q41" s="1">
        <f t="shared" si="10"/>
        <v>113.256</v>
      </c>
      <c r="R41" s="281"/>
      <c r="S41" s="281"/>
      <c r="T41" s="1">
        <f t="shared" si="11"/>
        <v>0</v>
      </c>
      <c r="V41" s="1" t="s">
        <v>1003</v>
      </c>
      <c r="W41" s="1" t="s">
        <v>3419</v>
      </c>
    </row>
    <row r="42" ht="15.75" customHeight="1">
      <c r="A42" s="291">
        <v>46281.0</v>
      </c>
      <c r="B42" s="1">
        <f t="shared" si="1"/>
        <v>46281</v>
      </c>
      <c r="C42" s="281">
        <v>67.0</v>
      </c>
      <c r="D42" s="281">
        <v>39.0</v>
      </c>
      <c r="E42" s="1">
        <f t="shared" si="2"/>
        <v>1.717948718</v>
      </c>
      <c r="F42" s="281" t="s">
        <v>1238</v>
      </c>
      <c r="G42" s="299">
        <v>0.30496527777777777</v>
      </c>
      <c r="H42" s="299">
        <v>0.3527777777777778</v>
      </c>
      <c r="I42" s="281"/>
      <c r="J42" s="300">
        <f t="shared" si="3"/>
        <v>69</v>
      </c>
      <c r="K42" s="1" t="b">
        <f t="shared" si="4"/>
        <v>0</v>
      </c>
      <c r="L42" s="1">
        <f t="shared" si="5"/>
        <v>1.65</v>
      </c>
      <c r="M42" s="1">
        <f t="shared" si="6"/>
        <v>1.2</v>
      </c>
      <c r="N42" s="300">
        <f t="shared" si="7"/>
        <v>69</v>
      </c>
      <c r="O42" s="1">
        <f t="shared" si="8"/>
        <v>145.926</v>
      </c>
      <c r="P42" s="300">
        <f t="shared" si="9"/>
        <v>345</v>
      </c>
      <c r="Q42" s="1">
        <f t="shared" si="10"/>
        <v>145.926</v>
      </c>
      <c r="R42" s="281"/>
      <c r="S42" s="281"/>
      <c r="T42" s="1">
        <f t="shared" si="11"/>
        <v>1</v>
      </c>
      <c r="V42" s="1" t="s">
        <v>1139</v>
      </c>
      <c r="W42" s="1" t="s">
        <v>3420</v>
      </c>
    </row>
    <row r="43" ht="15.75" customHeight="1">
      <c r="A43" s="291">
        <v>46281.0</v>
      </c>
      <c r="B43" s="1">
        <f t="shared" si="1"/>
        <v>46281</v>
      </c>
      <c r="C43" s="281">
        <v>86.0</v>
      </c>
      <c r="D43" s="281">
        <v>56.0</v>
      </c>
      <c r="E43" s="1">
        <f t="shared" si="2"/>
        <v>1.535714286</v>
      </c>
      <c r="F43" s="281" t="s">
        <v>1238</v>
      </c>
      <c r="G43" s="299">
        <v>0.35283564814814816</v>
      </c>
      <c r="H43" s="299">
        <v>0.4116550925925926</v>
      </c>
      <c r="I43" s="281"/>
      <c r="J43" s="300">
        <f t="shared" si="3"/>
        <v>85</v>
      </c>
      <c r="K43" s="1" t="b">
        <f t="shared" si="4"/>
        <v>0</v>
      </c>
      <c r="L43" s="1">
        <f t="shared" si="5"/>
        <v>1.65</v>
      </c>
      <c r="M43" s="1">
        <f t="shared" si="6"/>
        <v>1.2</v>
      </c>
      <c r="N43" s="300">
        <f t="shared" si="7"/>
        <v>85</v>
      </c>
      <c r="O43" s="1">
        <f t="shared" si="8"/>
        <v>187.308</v>
      </c>
      <c r="P43" s="300">
        <f t="shared" si="9"/>
        <v>425</v>
      </c>
      <c r="Q43" s="1">
        <f t="shared" si="10"/>
        <v>187.308</v>
      </c>
      <c r="R43" s="281"/>
      <c r="S43" s="281"/>
      <c r="T43" s="1">
        <f t="shared" si="11"/>
        <v>0</v>
      </c>
      <c r="V43" s="1" t="s">
        <v>1142</v>
      </c>
      <c r="W43" s="1" t="s">
        <v>3422</v>
      </c>
    </row>
    <row r="44" ht="15.75" customHeight="1">
      <c r="A44" s="291">
        <v>46281.0</v>
      </c>
      <c r="B44" s="1">
        <f t="shared" si="1"/>
        <v>46281</v>
      </c>
      <c r="C44" s="281">
        <v>25.0</v>
      </c>
      <c r="D44" s="281">
        <v>21.0</v>
      </c>
      <c r="E44" s="1">
        <f t="shared" si="2"/>
        <v>1.19047619</v>
      </c>
      <c r="F44" s="281" t="s">
        <v>1238</v>
      </c>
      <c r="G44" s="299">
        <v>0.41184027777777776</v>
      </c>
      <c r="H44" s="299">
        <v>0.4286111111111111</v>
      </c>
      <c r="I44" s="281"/>
      <c r="J44" s="300">
        <f t="shared" si="3"/>
        <v>24</v>
      </c>
      <c r="K44" s="1" t="b">
        <f t="shared" si="4"/>
        <v>1</v>
      </c>
      <c r="L44" s="1">
        <f t="shared" si="5"/>
        <v>1</v>
      </c>
      <c r="M44" s="1">
        <f t="shared" si="6"/>
        <v>1.2</v>
      </c>
      <c r="N44" s="300">
        <f t="shared" si="7"/>
        <v>24</v>
      </c>
      <c r="O44" s="1">
        <f t="shared" si="8"/>
        <v>33</v>
      </c>
      <c r="P44" s="300">
        <f t="shared" si="9"/>
        <v>120</v>
      </c>
      <c r="Q44" s="1">
        <f t="shared" si="10"/>
        <v>33</v>
      </c>
      <c r="R44" s="281"/>
      <c r="S44" s="281"/>
      <c r="T44" s="1">
        <f t="shared" si="11"/>
        <v>0</v>
      </c>
      <c r="V44" s="1" t="s">
        <v>1011</v>
      </c>
      <c r="W44" s="1" t="s">
        <v>3423</v>
      </c>
    </row>
    <row r="45" ht="15.75" customHeight="1">
      <c r="A45" s="291">
        <v>46282.0</v>
      </c>
      <c r="B45" s="1">
        <f t="shared" si="1"/>
        <v>46282</v>
      </c>
      <c r="C45" s="281">
        <v>33.0</v>
      </c>
      <c r="D45" s="281">
        <v>22.0</v>
      </c>
      <c r="E45" s="1">
        <f t="shared" si="2"/>
        <v>1.5</v>
      </c>
      <c r="F45" s="281" t="s">
        <v>1274</v>
      </c>
      <c r="G45" s="299">
        <v>0.3045833333333333</v>
      </c>
      <c r="H45" s="299">
        <v>0.3399074074074074</v>
      </c>
      <c r="I45" s="281"/>
      <c r="J45" s="300">
        <f t="shared" si="3"/>
        <v>51</v>
      </c>
      <c r="K45" s="1" t="b">
        <f t="shared" si="4"/>
        <v>0</v>
      </c>
      <c r="L45" s="1">
        <f t="shared" si="5"/>
        <v>1.65</v>
      </c>
      <c r="M45" s="1">
        <f t="shared" si="6"/>
        <v>1.2</v>
      </c>
      <c r="N45" s="300">
        <f t="shared" si="7"/>
        <v>51</v>
      </c>
      <c r="O45" s="1">
        <f t="shared" si="8"/>
        <v>71.874</v>
      </c>
      <c r="P45" s="300">
        <f t="shared" si="9"/>
        <v>255</v>
      </c>
      <c r="Q45" s="1">
        <f t="shared" si="10"/>
        <v>71.874</v>
      </c>
      <c r="R45" s="281"/>
      <c r="S45" s="281"/>
      <c r="T45" s="1">
        <f t="shared" si="11"/>
        <v>1</v>
      </c>
      <c r="V45" s="1" t="s">
        <v>1146</v>
      </c>
      <c r="W45" s="1" t="s">
        <v>3425</v>
      </c>
    </row>
    <row r="46" ht="15.75" customHeight="1">
      <c r="A46" s="291">
        <v>46282.0</v>
      </c>
      <c r="B46" s="1">
        <f t="shared" si="1"/>
        <v>46282</v>
      </c>
      <c r="C46" s="281">
        <v>48.0</v>
      </c>
      <c r="D46" s="281">
        <v>40.0</v>
      </c>
      <c r="E46" s="1">
        <f t="shared" si="2"/>
        <v>1.2</v>
      </c>
      <c r="F46" s="281" t="s">
        <v>1274</v>
      </c>
      <c r="G46" s="299">
        <v>0.3402662037037037</v>
      </c>
      <c r="H46" s="299">
        <v>0.4066898148148148</v>
      </c>
      <c r="I46" s="281"/>
      <c r="J46" s="300">
        <f t="shared" si="3"/>
        <v>96</v>
      </c>
      <c r="K46" s="1" t="b">
        <f t="shared" si="4"/>
        <v>0</v>
      </c>
      <c r="L46" s="1">
        <f t="shared" si="5"/>
        <v>1.65</v>
      </c>
      <c r="M46" s="1">
        <f t="shared" si="6"/>
        <v>1.2</v>
      </c>
      <c r="N46" s="300">
        <f t="shared" si="7"/>
        <v>96</v>
      </c>
      <c r="O46" s="1">
        <f t="shared" si="8"/>
        <v>104.544</v>
      </c>
      <c r="P46" s="300">
        <f t="shared" si="9"/>
        <v>480</v>
      </c>
      <c r="Q46" s="1">
        <f t="shared" si="10"/>
        <v>104.544</v>
      </c>
      <c r="R46" s="281"/>
      <c r="S46" s="281"/>
      <c r="T46" s="1">
        <f t="shared" si="11"/>
        <v>0</v>
      </c>
      <c r="V46" s="1" t="s">
        <v>1152</v>
      </c>
      <c r="W46" s="1" t="s">
        <v>3426</v>
      </c>
    </row>
    <row r="47" ht="15.75" customHeight="1">
      <c r="A47" s="291">
        <v>46282.0</v>
      </c>
      <c r="B47" s="1">
        <f t="shared" si="1"/>
        <v>46282</v>
      </c>
      <c r="C47" s="281">
        <v>312.0</v>
      </c>
      <c r="D47" s="281">
        <v>42.0</v>
      </c>
      <c r="E47" s="1">
        <f t="shared" si="2"/>
        <v>7.428571429</v>
      </c>
      <c r="F47" s="281" t="s">
        <v>1274</v>
      </c>
      <c r="G47" s="299">
        <v>0.4070138888888889</v>
      </c>
      <c r="H47" s="299">
        <v>0.5772337962962963</v>
      </c>
      <c r="I47" s="281">
        <v>60.0</v>
      </c>
      <c r="J47" s="300">
        <f t="shared" si="3"/>
        <v>185</v>
      </c>
      <c r="K47" s="1" t="b">
        <f t="shared" si="4"/>
        <v>0</v>
      </c>
      <c r="L47" s="1">
        <f t="shared" si="5"/>
        <v>0.6</v>
      </c>
      <c r="M47" s="1">
        <f t="shared" si="6"/>
        <v>1.2</v>
      </c>
      <c r="N47" s="300">
        <f t="shared" si="7"/>
        <v>185</v>
      </c>
      <c r="O47" s="1">
        <f t="shared" si="8"/>
        <v>247.104</v>
      </c>
      <c r="P47" s="300">
        <f t="shared" si="9"/>
        <v>925</v>
      </c>
      <c r="Q47" s="1">
        <f t="shared" si="10"/>
        <v>247.104</v>
      </c>
      <c r="R47" s="281"/>
      <c r="S47" s="281"/>
      <c r="T47" s="1">
        <f t="shared" si="11"/>
        <v>0</v>
      </c>
      <c r="U47" s="68" t="s">
        <v>3427</v>
      </c>
      <c r="V47" s="1" t="s">
        <v>1015</v>
      </c>
      <c r="W47" s="1" t="s">
        <v>3428</v>
      </c>
    </row>
    <row r="48" ht="15.75" customHeight="1">
      <c r="A48" s="291">
        <v>46283.0</v>
      </c>
      <c r="B48" s="1">
        <f t="shared" si="1"/>
        <v>46283</v>
      </c>
      <c r="C48" s="281">
        <v>76.0</v>
      </c>
      <c r="D48" s="281">
        <v>40.0</v>
      </c>
      <c r="E48" s="1">
        <f t="shared" si="2"/>
        <v>1.9</v>
      </c>
      <c r="F48" s="281" t="s">
        <v>1238</v>
      </c>
      <c r="G48" s="299">
        <v>0.30818287037037034</v>
      </c>
      <c r="H48" s="299">
        <v>0.3576273148148148</v>
      </c>
      <c r="I48" s="281"/>
      <c r="J48" s="300">
        <f t="shared" si="3"/>
        <v>71</v>
      </c>
      <c r="K48" s="1" t="b">
        <f t="shared" si="4"/>
        <v>0</v>
      </c>
      <c r="L48" s="1">
        <f t="shared" si="5"/>
        <v>1.65</v>
      </c>
      <c r="M48" s="1">
        <f t="shared" si="6"/>
        <v>1.2</v>
      </c>
      <c r="N48" s="300">
        <f t="shared" si="7"/>
        <v>71</v>
      </c>
      <c r="O48" s="1">
        <f t="shared" si="8"/>
        <v>165.528</v>
      </c>
      <c r="P48" s="300">
        <f t="shared" si="9"/>
        <v>355</v>
      </c>
      <c r="Q48" s="1">
        <f t="shared" si="10"/>
        <v>165.528</v>
      </c>
      <c r="R48" s="281"/>
      <c r="S48" s="281"/>
      <c r="T48" s="1">
        <f t="shared" si="11"/>
        <v>1</v>
      </c>
      <c r="V48" s="1" t="s">
        <v>877</v>
      </c>
      <c r="W48" s="1" t="s">
        <v>3429</v>
      </c>
    </row>
    <row r="49" ht="15.75" customHeight="1">
      <c r="A49" s="291">
        <v>46283.0</v>
      </c>
      <c r="B49" s="1">
        <f t="shared" si="1"/>
        <v>46283</v>
      </c>
      <c r="C49" s="281">
        <v>150.0</v>
      </c>
      <c r="D49" s="281">
        <v>74.0</v>
      </c>
      <c r="E49" s="1">
        <f t="shared" si="2"/>
        <v>2.027027027</v>
      </c>
      <c r="F49" s="281" t="s">
        <v>1238</v>
      </c>
      <c r="G49" s="299">
        <v>0.35768518518518516</v>
      </c>
      <c r="H49" s="299">
        <v>0.42347222222222225</v>
      </c>
      <c r="I49" s="281"/>
      <c r="J49" s="300">
        <f t="shared" si="3"/>
        <v>95</v>
      </c>
      <c r="K49" s="1" t="b">
        <f t="shared" si="4"/>
        <v>0</v>
      </c>
      <c r="L49" s="1">
        <f t="shared" si="5"/>
        <v>1.25</v>
      </c>
      <c r="M49" s="1">
        <f t="shared" si="6"/>
        <v>1.2</v>
      </c>
      <c r="N49" s="300">
        <f t="shared" si="7"/>
        <v>95</v>
      </c>
      <c r="O49" s="1">
        <f t="shared" si="8"/>
        <v>247.5</v>
      </c>
      <c r="P49" s="300">
        <f t="shared" si="9"/>
        <v>475</v>
      </c>
      <c r="Q49" s="1">
        <f t="shared" si="10"/>
        <v>247.5</v>
      </c>
      <c r="R49" s="281"/>
      <c r="S49" s="281"/>
      <c r="T49" s="1">
        <f t="shared" si="11"/>
        <v>0</v>
      </c>
      <c r="V49" s="1" t="s">
        <v>879</v>
      </c>
      <c r="W49" s="1" t="s">
        <v>3431</v>
      </c>
    </row>
    <row r="50" ht="15.75" customHeight="1">
      <c r="A50" s="291">
        <v>46286.0</v>
      </c>
      <c r="B50" s="1">
        <f t="shared" si="1"/>
        <v>46286</v>
      </c>
      <c r="C50" s="281">
        <v>19.0</v>
      </c>
      <c r="D50" s="281">
        <v>3.0</v>
      </c>
      <c r="E50" s="1">
        <f t="shared" si="2"/>
        <v>6.333333333</v>
      </c>
      <c r="F50" s="281" t="s">
        <v>1274</v>
      </c>
      <c r="G50" s="299">
        <v>0.3078240740740741</v>
      </c>
      <c r="H50" s="299">
        <v>0.3298611111111111</v>
      </c>
      <c r="I50" s="281"/>
      <c r="J50" s="300">
        <f t="shared" si="3"/>
        <v>32</v>
      </c>
      <c r="K50" s="1" t="b">
        <f t="shared" si="4"/>
        <v>1</v>
      </c>
      <c r="L50" s="1">
        <f t="shared" si="5"/>
        <v>1</v>
      </c>
      <c r="M50" s="1">
        <f t="shared" si="6"/>
        <v>1.2</v>
      </c>
      <c r="N50" s="300">
        <f t="shared" si="7"/>
        <v>32</v>
      </c>
      <c r="O50" s="1">
        <f t="shared" si="8"/>
        <v>25.08</v>
      </c>
      <c r="P50" s="300">
        <f t="shared" si="9"/>
        <v>160</v>
      </c>
      <c r="Q50" s="1">
        <f t="shared" si="10"/>
        <v>25.08</v>
      </c>
      <c r="R50" s="281"/>
      <c r="S50" s="281"/>
      <c r="T50" s="1">
        <f t="shared" si="11"/>
        <v>1</v>
      </c>
      <c r="V50" s="1" t="s">
        <v>1027</v>
      </c>
      <c r="W50" s="1" t="s">
        <v>3432</v>
      </c>
    </row>
    <row r="51" ht="15.75" customHeight="1">
      <c r="A51" s="291">
        <v>46286.0</v>
      </c>
      <c r="B51" s="1">
        <f t="shared" si="1"/>
        <v>46286</v>
      </c>
      <c r="C51" s="281">
        <v>57.0</v>
      </c>
      <c r="D51" s="281">
        <v>37.0</v>
      </c>
      <c r="E51" s="1">
        <f t="shared" si="2"/>
        <v>1.540540541</v>
      </c>
      <c r="F51" s="281" t="s">
        <v>1274</v>
      </c>
      <c r="G51" s="299">
        <v>0.3300578703703704</v>
      </c>
      <c r="H51" s="299">
        <v>0.38592592592592595</v>
      </c>
      <c r="I51" s="281"/>
      <c r="J51" s="300">
        <f t="shared" si="3"/>
        <v>80</v>
      </c>
      <c r="K51" s="1" t="b">
        <f t="shared" si="4"/>
        <v>0</v>
      </c>
      <c r="L51" s="1">
        <f t="shared" si="5"/>
        <v>1.65</v>
      </c>
      <c r="M51" s="1">
        <f t="shared" si="6"/>
        <v>1.2</v>
      </c>
      <c r="N51" s="300">
        <f t="shared" si="7"/>
        <v>80</v>
      </c>
      <c r="O51" s="1">
        <f t="shared" si="8"/>
        <v>124.146</v>
      </c>
      <c r="P51" s="300">
        <f t="shared" si="9"/>
        <v>400</v>
      </c>
      <c r="Q51" s="1">
        <f t="shared" si="10"/>
        <v>124.146</v>
      </c>
      <c r="R51" s="281"/>
      <c r="S51" s="281"/>
      <c r="T51" s="1">
        <f t="shared" si="11"/>
        <v>0</v>
      </c>
      <c r="V51" s="1" t="s">
        <v>899</v>
      </c>
      <c r="W51" s="1" t="s">
        <v>3433</v>
      </c>
    </row>
    <row r="52" ht="15.75" customHeight="1">
      <c r="A52" s="291">
        <v>46286.0</v>
      </c>
      <c r="B52" s="1">
        <f t="shared" si="1"/>
        <v>46286</v>
      </c>
      <c r="C52" s="281">
        <v>55.0</v>
      </c>
      <c r="D52" s="281">
        <v>41.0</v>
      </c>
      <c r="E52" s="1">
        <f t="shared" si="2"/>
        <v>1.341463415</v>
      </c>
      <c r="F52" s="281" t="s">
        <v>1274</v>
      </c>
      <c r="G52" s="299">
        <v>0.3868287037037037</v>
      </c>
      <c r="H52" s="299">
        <v>0.44061342592592595</v>
      </c>
      <c r="I52" s="281"/>
      <c r="J52" s="300">
        <f t="shared" si="3"/>
        <v>77</v>
      </c>
      <c r="K52" s="1" t="b">
        <f t="shared" si="4"/>
        <v>0</v>
      </c>
      <c r="L52" s="1">
        <f t="shared" si="5"/>
        <v>1.65</v>
      </c>
      <c r="M52" s="1">
        <f t="shared" si="6"/>
        <v>1.2</v>
      </c>
      <c r="N52" s="300">
        <f t="shared" si="7"/>
        <v>77</v>
      </c>
      <c r="O52" s="1">
        <f t="shared" si="8"/>
        <v>119.79</v>
      </c>
      <c r="P52" s="300">
        <f t="shared" si="9"/>
        <v>385</v>
      </c>
      <c r="Q52" s="1">
        <f t="shared" si="10"/>
        <v>119.79</v>
      </c>
      <c r="R52" s="281"/>
      <c r="S52" s="281"/>
      <c r="T52" s="1">
        <f t="shared" si="11"/>
        <v>0</v>
      </c>
      <c r="V52" s="1" t="s">
        <v>1030</v>
      </c>
      <c r="W52" s="1" t="s">
        <v>3434</v>
      </c>
    </row>
    <row r="53" ht="15.75" customHeight="1">
      <c r="A53" s="291">
        <v>46287.0</v>
      </c>
      <c r="B53" s="1">
        <f t="shared" si="1"/>
        <v>46287</v>
      </c>
      <c r="C53" s="281">
        <v>80.0</v>
      </c>
      <c r="D53" s="281">
        <v>52.0</v>
      </c>
      <c r="E53" s="1">
        <f t="shared" si="2"/>
        <v>1.538461538</v>
      </c>
      <c r="F53" s="281" t="s">
        <v>1238</v>
      </c>
      <c r="G53" s="282">
        <v>0.3039236111111111</v>
      </c>
      <c r="H53" s="282">
        <v>0.35239583333333335</v>
      </c>
      <c r="I53" s="281"/>
      <c r="J53" s="292">
        <f t="shared" si="3"/>
        <v>70</v>
      </c>
      <c r="K53" s="1" t="b">
        <f t="shared" si="4"/>
        <v>0</v>
      </c>
      <c r="L53" s="1">
        <f t="shared" si="5"/>
        <v>1.65</v>
      </c>
      <c r="M53" s="1">
        <f t="shared" si="6"/>
        <v>1.2</v>
      </c>
      <c r="N53" s="292">
        <f t="shared" si="7"/>
        <v>70</v>
      </c>
      <c r="O53" s="1">
        <f t="shared" si="8"/>
        <v>174.24</v>
      </c>
      <c r="P53" s="292">
        <f t="shared" si="9"/>
        <v>350</v>
      </c>
      <c r="Q53" s="1">
        <f t="shared" si="10"/>
        <v>174.24</v>
      </c>
      <c r="R53" s="281"/>
      <c r="S53" s="281"/>
      <c r="T53" s="1">
        <f t="shared" si="11"/>
        <v>1</v>
      </c>
      <c r="V53" s="1" t="s">
        <v>902</v>
      </c>
      <c r="W53" s="1" t="s">
        <v>3436</v>
      </c>
    </row>
    <row r="54" ht="15.75" customHeight="1">
      <c r="A54" s="291">
        <v>46287.0</v>
      </c>
      <c r="B54" s="1">
        <f t="shared" si="1"/>
        <v>46287</v>
      </c>
      <c r="C54" s="281">
        <v>111.0</v>
      </c>
      <c r="D54" s="281">
        <v>75.0</v>
      </c>
      <c r="E54" s="1">
        <f t="shared" si="2"/>
        <v>1.48</v>
      </c>
      <c r="F54" s="281" t="s">
        <v>1238</v>
      </c>
      <c r="G54" s="282">
        <v>0.3608796296296296</v>
      </c>
      <c r="H54" s="282">
        <v>0.42278935185185185</v>
      </c>
      <c r="I54" s="281"/>
      <c r="J54" s="292">
        <f t="shared" si="3"/>
        <v>89</v>
      </c>
      <c r="K54" s="1" t="b">
        <f t="shared" si="4"/>
        <v>0</v>
      </c>
      <c r="L54" s="1">
        <f t="shared" si="5"/>
        <v>1.65</v>
      </c>
      <c r="M54" s="1">
        <f t="shared" si="6"/>
        <v>1.2</v>
      </c>
      <c r="N54" s="292">
        <f t="shared" si="7"/>
        <v>89</v>
      </c>
      <c r="O54" s="1">
        <f t="shared" si="8"/>
        <v>241.758</v>
      </c>
      <c r="P54" s="292">
        <f t="shared" si="9"/>
        <v>445</v>
      </c>
      <c r="Q54" s="1">
        <f t="shared" si="10"/>
        <v>241.758</v>
      </c>
      <c r="R54" s="281"/>
      <c r="S54" s="281"/>
      <c r="T54" s="1">
        <f t="shared" si="11"/>
        <v>0</v>
      </c>
      <c r="V54" s="1" t="s">
        <v>904</v>
      </c>
      <c r="W54" s="1" t="s">
        <v>3437</v>
      </c>
    </row>
    <row r="55" ht="15.75" customHeight="1">
      <c r="A55" s="291">
        <v>46288.0</v>
      </c>
      <c r="B55" s="1">
        <f t="shared" si="1"/>
        <v>46288</v>
      </c>
      <c r="C55" s="281">
        <v>145.0</v>
      </c>
      <c r="D55" s="281">
        <v>78.0</v>
      </c>
      <c r="E55" s="1">
        <f t="shared" si="2"/>
        <v>1.858974359</v>
      </c>
      <c r="F55" s="281" t="s">
        <v>1238</v>
      </c>
      <c r="G55" s="282">
        <v>0.30951388888888887</v>
      </c>
      <c r="H55" s="282">
        <v>0.40251157407407406</v>
      </c>
      <c r="I55" s="281"/>
      <c r="J55" s="292">
        <f t="shared" si="3"/>
        <v>134</v>
      </c>
      <c r="K55" s="1" t="b">
        <f t="shared" si="4"/>
        <v>0</v>
      </c>
      <c r="L55" s="1">
        <f t="shared" si="5"/>
        <v>1.65</v>
      </c>
      <c r="M55" s="1">
        <f t="shared" si="6"/>
        <v>1.2</v>
      </c>
      <c r="N55" s="292">
        <f t="shared" si="7"/>
        <v>134</v>
      </c>
      <c r="O55" s="1">
        <f t="shared" si="8"/>
        <v>315.81</v>
      </c>
      <c r="P55" s="292">
        <f t="shared" si="9"/>
        <v>670</v>
      </c>
      <c r="Q55" s="1">
        <f t="shared" si="10"/>
        <v>315.81</v>
      </c>
      <c r="R55" s="281"/>
      <c r="S55" s="281"/>
      <c r="T55" s="1">
        <f t="shared" si="11"/>
        <v>1</v>
      </c>
      <c r="V55" s="1" t="s">
        <v>1177</v>
      </c>
      <c r="W55" s="1" t="s">
        <v>3438</v>
      </c>
    </row>
    <row r="56" ht="15.75" customHeight="1">
      <c r="A56" s="291">
        <v>46288.0</v>
      </c>
      <c r="B56" s="1">
        <f t="shared" si="1"/>
        <v>46288</v>
      </c>
      <c r="C56" s="281">
        <v>94.0</v>
      </c>
      <c r="D56" s="281">
        <v>57.0</v>
      </c>
      <c r="E56" s="1">
        <f t="shared" si="2"/>
        <v>1.649122807</v>
      </c>
      <c r="F56" s="281" t="s">
        <v>1238</v>
      </c>
      <c r="G56" s="282">
        <v>0.4025462962962963</v>
      </c>
      <c r="H56" s="282">
        <v>0.4549074074074074</v>
      </c>
      <c r="I56" s="281"/>
      <c r="J56" s="292">
        <f t="shared" si="3"/>
        <v>75</v>
      </c>
      <c r="K56" s="1" t="b">
        <f t="shared" si="4"/>
        <v>0</v>
      </c>
      <c r="L56" s="1">
        <f t="shared" si="5"/>
        <v>1.65</v>
      </c>
      <c r="M56" s="1">
        <f t="shared" si="6"/>
        <v>1.2</v>
      </c>
      <c r="N56" s="292">
        <f t="shared" si="7"/>
        <v>75</v>
      </c>
      <c r="O56" s="1">
        <f t="shared" si="8"/>
        <v>204.732</v>
      </c>
      <c r="P56" s="292">
        <f t="shared" si="9"/>
        <v>375</v>
      </c>
      <c r="Q56" s="1">
        <f t="shared" si="10"/>
        <v>204.732</v>
      </c>
      <c r="R56" s="281"/>
      <c r="S56" s="281"/>
      <c r="T56" s="1">
        <f t="shared" si="11"/>
        <v>0</v>
      </c>
      <c r="V56" s="1" t="s">
        <v>1179</v>
      </c>
      <c r="W56" s="1" t="s">
        <v>3440</v>
      </c>
    </row>
    <row r="57" ht="15.75" customHeight="1">
      <c r="A57" s="291">
        <v>46289.0</v>
      </c>
      <c r="B57" s="1">
        <f t="shared" si="1"/>
        <v>46289</v>
      </c>
      <c r="C57" s="281">
        <v>59.0</v>
      </c>
      <c r="D57" s="281">
        <v>16.0</v>
      </c>
      <c r="E57" s="1">
        <f t="shared" si="2"/>
        <v>3.6875</v>
      </c>
      <c r="F57" s="281" t="s">
        <v>1274</v>
      </c>
      <c r="G57" s="282">
        <v>0.3088078703703704</v>
      </c>
      <c r="H57" s="282">
        <v>0.3484375</v>
      </c>
      <c r="I57" s="281"/>
      <c r="J57" s="292">
        <f t="shared" si="3"/>
        <v>57</v>
      </c>
      <c r="K57" s="1" t="b">
        <f t="shared" si="4"/>
        <v>0</v>
      </c>
      <c r="L57" s="1">
        <f t="shared" si="5"/>
        <v>0.82</v>
      </c>
      <c r="M57" s="1">
        <f t="shared" si="6"/>
        <v>1.2</v>
      </c>
      <c r="N57" s="292">
        <f t="shared" si="7"/>
        <v>57</v>
      </c>
      <c r="O57" s="1">
        <f t="shared" si="8"/>
        <v>63.8616</v>
      </c>
      <c r="P57" s="292">
        <f t="shared" si="9"/>
        <v>285</v>
      </c>
      <c r="Q57" s="1">
        <f t="shared" si="10"/>
        <v>63.8616</v>
      </c>
      <c r="R57" s="281"/>
      <c r="S57" s="281"/>
      <c r="T57" s="1">
        <f t="shared" si="11"/>
        <v>1</v>
      </c>
      <c r="V57" s="1" t="s">
        <v>1042</v>
      </c>
      <c r="W57" s="1" t="s">
        <v>3441</v>
      </c>
    </row>
    <row r="58" ht="15.75" customHeight="1">
      <c r="A58" s="291">
        <v>46289.0</v>
      </c>
      <c r="B58" s="1">
        <f t="shared" si="1"/>
        <v>46289</v>
      </c>
      <c r="C58" s="281">
        <v>314.0</v>
      </c>
      <c r="D58" s="281">
        <v>48.0</v>
      </c>
      <c r="E58" s="1">
        <f t="shared" si="2"/>
        <v>6.541666667</v>
      </c>
      <c r="F58" s="281" t="s">
        <v>1274</v>
      </c>
      <c r="G58" s="282">
        <v>0.41489583333333335</v>
      </c>
      <c r="H58" s="282">
        <v>0.6120833333333333</v>
      </c>
      <c r="I58" s="281">
        <v>181.0</v>
      </c>
      <c r="J58" s="292">
        <f t="shared" si="3"/>
        <v>103</v>
      </c>
      <c r="K58" s="1" t="b">
        <f t="shared" si="4"/>
        <v>0</v>
      </c>
      <c r="L58" s="1">
        <f t="shared" si="5"/>
        <v>0.6</v>
      </c>
      <c r="M58" s="1">
        <f t="shared" si="6"/>
        <v>1.2</v>
      </c>
      <c r="N58" s="292">
        <f t="shared" si="7"/>
        <v>103</v>
      </c>
      <c r="O58" s="1">
        <f t="shared" si="8"/>
        <v>248.688</v>
      </c>
      <c r="P58" s="292">
        <f t="shared" si="9"/>
        <v>515</v>
      </c>
      <c r="Q58" s="1">
        <f t="shared" si="10"/>
        <v>248.688</v>
      </c>
      <c r="R58" s="281"/>
      <c r="S58" s="281"/>
      <c r="T58" s="1">
        <f t="shared" si="11"/>
        <v>0</v>
      </c>
      <c r="U58" s="16" t="s">
        <v>3442</v>
      </c>
      <c r="V58" s="1" t="s">
        <v>911</v>
      </c>
      <c r="W58" s="1" t="s">
        <v>2910</v>
      </c>
    </row>
    <row r="59" ht="15.75" customHeight="1">
      <c r="A59" s="291">
        <v>46289.0</v>
      </c>
      <c r="B59" s="1">
        <f t="shared" si="1"/>
        <v>46289</v>
      </c>
      <c r="C59" s="281">
        <v>84.0</v>
      </c>
      <c r="D59" s="281">
        <v>23.0</v>
      </c>
      <c r="E59" s="1">
        <f t="shared" si="2"/>
        <v>3.652173913</v>
      </c>
      <c r="F59" s="281" t="s">
        <v>1274</v>
      </c>
      <c r="G59" s="282">
        <v>0.4285300925925926</v>
      </c>
      <c r="H59" s="282">
        <v>0.5290625</v>
      </c>
      <c r="I59" s="281">
        <v>74.0</v>
      </c>
      <c r="J59" s="292">
        <f t="shared" si="3"/>
        <v>71</v>
      </c>
      <c r="K59" s="1" t="b">
        <f t="shared" si="4"/>
        <v>0</v>
      </c>
      <c r="L59" s="1">
        <f t="shared" si="5"/>
        <v>0.82</v>
      </c>
      <c r="M59" s="1">
        <f t="shared" si="6"/>
        <v>1.2</v>
      </c>
      <c r="N59" s="292">
        <f t="shared" si="7"/>
        <v>71</v>
      </c>
      <c r="O59" s="1">
        <f t="shared" si="8"/>
        <v>90.9216</v>
      </c>
      <c r="P59" s="292">
        <f t="shared" si="9"/>
        <v>355</v>
      </c>
      <c r="Q59" s="1">
        <f t="shared" si="10"/>
        <v>90.9216</v>
      </c>
      <c r="R59" s="281"/>
      <c r="S59" s="281"/>
      <c r="T59" s="1">
        <f t="shared" si="11"/>
        <v>0</v>
      </c>
      <c r="U59" s="16" t="s">
        <v>1923</v>
      </c>
      <c r="V59" s="1" t="s">
        <v>1044</v>
      </c>
      <c r="W59" s="1" t="s">
        <v>2914</v>
      </c>
    </row>
    <row r="60" ht="15.75" customHeight="1">
      <c r="A60" s="291">
        <v>46290.0</v>
      </c>
      <c r="B60" s="1">
        <f t="shared" si="1"/>
        <v>46290</v>
      </c>
      <c r="C60" s="281">
        <v>38.0</v>
      </c>
      <c r="D60" s="281">
        <v>28.0</v>
      </c>
      <c r="E60" s="1">
        <f t="shared" si="2"/>
        <v>1.357142857</v>
      </c>
      <c r="F60" s="281" t="s">
        <v>1238</v>
      </c>
      <c r="G60" s="282">
        <v>0.3013888888888889</v>
      </c>
      <c r="H60" s="282">
        <v>0.3333333333333333</v>
      </c>
      <c r="I60" s="281"/>
      <c r="J60" s="292">
        <f t="shared" si="3"/>
        <v>46</v>
      </c>
      <c r="K60" s="1" t="b">
        <f t="shared" si="4"/>
        <v>0</v>
      </c>
      <c r="L60" s="1">
        <f t="shared" si="5"/>
        <v>1.65</v>
      </c>
      <c r="M60" s="1">
        <f t="shared" si="6"/>
        <v>1.2</v>
      </c>
      <c r="N60" s="292">
        <f t="shared" si="7"/>
        <v>46</v>
      </c>
      <c r="O60" s="1">
        <f t="shared" si="8"/>
        <v>82.764</v>
      </c>
      <c r="P60" s="292">
        <f t="shared" si="9"/>
        <v>230</v>
      </c>
      <c r="Q60" s="1">
        <f t="shared" si="10"/>
        <v>82.764</v>
      </c>
      <c r="R60" s="281"/>
      <c r="S60" s="281"/>
      <c r="T60" s="1">
        <f t="shared" si="11"/>
        <v>1</v>
      </c>
      <c r="V60" s="1" t="s">
        <v>1193</v>
      </c>
      <c r="W60" s="1" t="s">
        <v>2932</v>
      </c>
    </row>
    <row r="61" ht="15.75" customHeight="1">
      <c r="A61" s="291">
        <v>46290.0</v>
      </c>
      <c r="B61" s="1">
        <f t="shared" si="1"/>
        <v>46290</v>
      </c>
      <c r="C61" s="281">
        <v>41.0</v>
      </c>
      <c r="D61" s="281">
        <v>25.0</v>
      </c>
      <c r="E61" s="1">
        <f t="shared" si="2"/>
        <v>1.64</v>
      </c>
      <c r="F61" s="281" t="s">
        <v>1238</v>
      </c>
      <c r="G61" s="282">
        <v>0.3333333333333333</v>
      </c>
      <c r="H61" s="282">
        <v>0.3680555555555556</v>
      </c>
      <c r="I61" s="281"/>
      <c r="J61" s="292">
        <f t="shared" si="3"/>
        <v>50</v>
      </c>
      <c r="K61" s="1" t="b">
        <f t="shared" si="4"/>
        <v>0</v>
      </c>
      <c r="L61" s="1">
        <f t="shared" si="5"/>
        <v>1.65</v>
      </c>
      <c r="M61" s="1">
        <f t="shared" si="6"/>
        <v>1.2</v>
      </c>
      <c r="N61" s="292">
        <f t="shared" si="7"/>
        <v>50</v>
      </c>
      <c r="O61" s="1">
        <f t="shared" si="8"/>
        <v>89.298</v>
      </c>
      <c r="P61" s="292">
        <f t="shared" si="9"/>
        <v>250</v>
      </c>
      <c r="Q61" s="1">
        <f t="shared" si="10"/>
        <v>89.298</v>
      </c>
      <c r="R61" s="281"/>
      <c r="S61" s="281"/>
      <c r="T61" s="1">
        <f t="shared" si="11"/>
        <v>0</v>
      </c>
      <c r="V61" s="1" t="s">
        <v>1046</v>
      </c>
      <c r="W61" s="1" t="s">
        <v>2935</v>
      </c>
    </row>
    <row r="62" ht="15.75" customHeight="1">
      <c r="A62" s="291">
        <v>46290.0</v>
      </c>
      <c r="B62" s="1">
        <f t="shared" si="1"/>
        <v>46290</v>
      </c>
      <c r="C62" s="281">
        <v>54.0</v>
      </c>
      <c r="D62" s="281">
        <v>26.0</v>
      </c>
      <c r="E62" s="1">
        <f t="shared" si="2"/>
        <v>2.076923077</v>
      </c>
      <c r="F62" s="281" t="s">
        <v>1238</v>
      </c>
      <c r="G62" s="282">
        <v>0.3680555555555556</v>
      </c>
      <c r="H62" s="282">
        <v>0.40069444444444446</v>
      </c>
      <c r="I62" s="281"/>
      <c r="J62" s="292">
        <f t="shared" si="3"/>
        <v>47</v>
      </c>
      <c r="K62" s="1" t="b">
        <f t="shared" si="4"/>
        <v>0</v>
      </c>
      <c r="L62" s="1">
        <f t="shared" si="5"/>
        <v>1.25</v>
      </c>
      <c r="M62" s="1">
        <f t="shared" si="6"/>
        <v>1.2</v>
      </c>
      <c r="N62" s="292">
        <f t="shared" si="7"/>
        <v>47</v>
      </c>
      <c r="O62" s="1">
        <f t="shared" si="8"/>
        <v>89.1</v>
      </c>
      <c r="P62" s="292">
        <f t="shared" si="9"/>
        <v>235</v>
      </c>
      <c r="Q62" s="1">
        <f t="shared" si="10"/>
        <v>89.1</v>
      </c>
      <c r="R62" s="281"/>
      <c r="S62" s="281"/>
      <c r="T62" s="1">
        <f t="shared" si="11"/>
        <v>0</v>
      </c>
      <c r="V62" s="1" t="s">
        <v>919</v>
      </c>
      <c r="W62" s="1" t="s">
        <v>2938</v>
      </c>
    </row>
    <row r="63" ht="15.75" customHeight="1">
      <c r="A63" s="291">
        <v>46290.0</v>
      </c>
      <c r="B63" s="1">
        <f t="shared" si="1"/>
        <v>46290</v>
      </c>
      <c r="C63" s="281">
        <v>103.0</v>
      </c>
      <c r="D63" s="281">
        <v>32.0</v>
      </c>
      <c r="E63" s="1">
        <f t="shared" si="2"/>
        <v>3.21875</v>
      </c>
      <c r="F63" s="281" t="s">
        <v>1238</v>
      </c>
      <c r="G63" s="282">
        <v>0.40069444444444446</v>
      </c>
      <c r="H63" s="282">
        <v>0.44583333333333336</v>
      </c>
      <c r="I63" s="281"/>
      <c r="J63" s="292">
        <f t="shared" si="3"/>
        <v>65</v>
      </c>
      <c r="K63" s="1" t="b">
        <f t="shared" si="4"/>
        <v>0</v>
      </c>
      <c r="L63" s="1">
        <f t="shared" si="5"/>
        <v>0.95</v>
      </c>
      <c r="M63" s="1">
        <f t="shared" si="6"/>
        <v>1.2</v>
      </c>
      <c r="N63" s="292">
        <f t="shared" si="7"/>
        <v>65</v>
      </c>
      <c r="O63" s="1">
        <f t="shared" si="8"/>
        <v>129.162</v>
      </c>
      <c r="P63" s="292">
        <f t="shared" si="9"/>
        <v>325</v>
      </c>
      <c r="Q63" s="1">
        <f t="shared" si="10"/>
        <v>129.162</v>
      </c>
      <c r="R63" s="281"/>
      <c r="S63" s="281"/>
      <c r="T63" s="1">
        <f t="shared" si="11"/>
        <v>0</v>
      </c>
      <c r="V63" s="1" t="s">
        <v>1048</v>
      </c>
      <c r="W63" s="1" t="s">
        <v>3444</v>
      </c>
    </row>
    <row r="64" ht="15.75" customHeight="1">
      <c r="A64" s="291">
        <v>46292.0</v>
      </c>
      <c r="B64" s="1">
        <f t="shared" si="1"/>
        <v>46292</v>
      </c>
      <c r="C64" s="281">
        <v>31.0</v>
      </c>
      <c r="D64" s="281">
        <v>22.0</v>
      </c>
      <c r="E64" s="1">
        <f t="shared" si="2"/>
        <v>1.409090909</v>
      </c>
      <c r="F64" s="281" t="s">
        <v>1238</v>
      </c>
      <c r="G64" s="282">
        <v>0.30625</v>
      </c>
      <c r="H64" s="282">
        <v>0.33541666666666664</v>
      </c>
      <c r="I64" s="281"/>
      <c r="J64" s="292">
        <f t="shared" si="3"/>
        <v>42</v>
      </c>
      <c r="K64" s="1" t="b">
        <f t="shared" si="4"/>
        <v>0</v>
      </c>
      <c r="L64" s="1">
        <f t="shared" si="5"/>
        <v>1.65</v>
      </c>
      <c r="M64" s="1">
        <f t="shared" si="6"/>
        <v>1.2</v>
      </c>
      <c r="N64" s="292">
        <f t="shared" si="7"/>
        <v>42</v>
      </c>
      <c r="O64" s="1">
        <f t="shared" si="8"/>
        <v>67.518</v>
      </c>
      <c r="P64" s="292">
        <f t="shared" si="9"/>
        <v>210</v>
      </c>
      <c r="Q64" s="1">
        <f t="shared" si="10"/>
        <v>67.518</v>
      </c>
      <c r="R64" s="281"/>
      <c r="S64" s="281"/>
      <c r="T64" s="1">
        <f t="shared" si="11"/>
        <v>1</v>
      </c>
      <c r="V64" s="1" t="s">
        <v>924</v>
      </c>
      <c r="W64" s="1" t="s">
        <v>3445</v>
      </c>
    </row>
    <row r="65" ht="15.75" customHeight="1">
      <c r="A65" s="291">
        <v>46292.0</v>
      </c>
      <c r="B65" s="1">
        <f t="shared" si="1"/>
        <v>46292</v>
      </c>
      <c r="C65" s="281">
        <v>33.0</v>
      </c>
      <c r="D65" s="281">
        <v>22.0</v>
      </c>
      <c r="E65" s="1">
        <f t="shared" si="2"/>
        <v>1.5</v>
      </c>
      <c r="F65" s="281" t="s">
        <v>1238</v>
      </c>
      <c r="G65" s="282">
        <v>0.33541666666666664</v>
      </c>
      <c r="H65" s="282">
        <v>0.3638888888888889</v>
      </c>
      <c r="I65" s="281"/>
      <c r="J65" s="292">
        <f t="shared" si="3"/>
        <v>41</v>
      </c>
      <c r="K65" s="1" t="b">
        <f t="shared" si="4"/>
        <v>0</v>
      </c>
      <c r="L65" s="1">
        <f t="shared" si="5"/>
        <v>1.65</v>
      </c>
      <c r="M65" s="1">
        <f t="shared" si="6"/>
        <v>1.2</v>
      </c>
      <c r="N65" s="292">
        <f t="shared" si="7"/>
        <v>41</v>
      </c>
      <c r="O65" s="1">
        <f t="shared" si="8"/>
        <v>71.874</v>
      </c>
      <c r="P65" s="292">
        <f t="shared" si="9"/>
        <v>205</v>
      </c>
      <c r="Q65" s="1">
        <f t="shared" si="10"/>
        <v>71.874</v>
      </c>
      <c r="R65" s="281"/>
      <c r="S65" s="281"/>
      <c r="T65" s="1">
        <f t="shared" si="11"/>
        <v>0</v>
      </c>
      <c r="V65" s="1" t="s">
        <v>926</v>
      </c>
      <c r="W65" s="1" t="s">
        <v>3446</v>
      </c>
    </row>
    <row r="66" ht="15.75" customHeight="1">
      <c r="A66" s="291">
        <v>46292.0</v>
      </c>
      <c r="B66" s="1">
        <f t="shared" si="1"/>
        <v>46292</v>
      </c>
      <c r="C66" s="281">
        <v>119.0</v>
      </c>
      <c r="D66" s="281">
        <v>78.0</v>
      </c>
      <c r="E66" s="1">
        <f t="shared" si="2"/>
        <v>1.525641026</v>
      </c>
      <c r="F66" s="281" t="s">
        <v>1238</v>
      </c>
      <c r="G66" s="282">
        <v>0.3638888888888889</v>
      </c>
      <c r="H66" s="282">
        <v>0.4284722222222222</v>
      </c>
      <c r="I66" s="281"/>
      <c r="J66" s="292">
        <f t="shared" si="3"/>
        <v>93</v>
      </c>
      <c r="K66" s="1" t="b">
        <f t="shared" si="4"/>
        <v>0</v>
      </c>
      <c r="L66" s="1">
        <f t="shared" si="5"/>
        <v>1.65</v>
      </c>
      <c r="M66" s="1">
        <f t="shared" si="6"/>
        <v>1.2</v>
      </c>
      <c r="N66" s="292">
        <f t="shared" si="7"/>
        <v>93</v>
      </c>
      <c r="O66" s="1">
        <f t="shared" si="8"/>
        <v>259.182</v>
      </c>
      <c r="P66" s="292">
        <f t="shared" si="9"/>
        <v>465</v>
      </c>
      <c r="Q66" s="1">
        <f t="shared" si="10"/>
        <v>259.182</v>
      </c>
      <c r="R66" s="281"/>
      <c r="S66" s="281"/>
      <c r="T66" s="1">
        <f t="shared" si="11"/>
        <v>0</v>
      </c>
      <c r="V66" s="1" t="s">
        <v>976</v>
      </c>
      <c r="W66" s="1" t="s">
        <v>3448</v>
      </c>
    </row>
    <row r="67" ht="15.75" customHeight="1">
      <c r="A67" s="291">
        <v>46293.0</v>
      </c>
      <c r="B67" s="1">
        <f t="shared" si="1"/>
        <v>46293</v>
      </c>
      <c r="C67" s="281">
        <v>88.0</v>
      </c>
      <c r="D67" s="281">
        <v>59.0</v>
      </c>
      <c r="E67" s="1">
        <f t="shared" si="2"/>
        <v>1.491525424</v>
      </c>
      <c r="F67" s="281" t="s">
        <v>1238</v>
      </c>
      <c r="G67" s="299">
        <v>0.3038888888888889</v>
      </c>
      <c r="H67" s="299">
        <v>0.3744560185185185</v>
      </c>
      <c r="I67" s="281"/>
      <c r="J67" s="300">
        <f t="shared" si="3"/>
        <v>102</v>
      </c>
      <c r="K67" s="1" t="b">
        <f t="shared" si="4"/>
        <v>0</v>
      </c>
      <c r="L67" s="1">
        <f t="shared" si="5"/>
        <v>1.65</v>
      </c>
      <c r="M67" s="1">
        <f t="shared" si="6"/>
        <v>1.2</v>
      </c>
      <c r="N67" s="300">
        <f t="shared" si="7"/>
        <v>102</v>
      </c>
      <c r="O67" s="1">
        <f t="shared" si="8"/>
        <v>191.664</v>
      </c>
      <c r="P67" s="300">
        <f t="shared" si="9"/>
        <v>510</v>
      </c>
      <c r="Q67" s="1">
        <f t="shared" si="10"/>
        <v>191.664</v>
      </c>
      <c r="R67" s="281"/>
      <c r="S67" s="281"/>
      <c r="T67" s="1">
        <f t="shared" si="11"/>
        <v>1</v>
      </c>
      <c r="V67" s="1" t="s">
        <v>3202</v>
      </c>
      <c r="W67" s="1" t="s">
        <v>3449</v>
      </c>
    </row>
    <row r="68" ht="15.75" customHeight="1">
      <c r="A68" s="291">
        <v>46293.0</v>
      </c>
      <c r="B68" s="1">
        <f t="shared" si="1"/>
        <v>46293</v>
      </c>
      <c r="C68" s="281">
        <v>118.0</v>
      </c>
      <c r="D68" s="281">
        <v>73.0</v>
      </c>
      <c r="E68" s="1">
        <f t="shared" si="2"/>
        <v>1.616438356</v>
      </c>
      <c r="F68" s="281" t="s">
        <v>1238</v>
      </c>
      <c r="G68" s="299">
        <v>0.40619212962962964</v>
      </c>
      <c r="H68" s="299">
        <v>0.4727314814814815</v>
      </c>
      <c r="I68" s="281"/>
      <c r="J68" s="300">
        <f t="shared" si="3"/>
        <v>96</v>
      </c>
      <c r="K68" s="1" t="b">
        <f t="shared" si="4"/>
        <v>0</v>
      </c>
      <c r="L68" s="1">
        <f t="shared" si="5"/>
        <v>1.65</v>
      </c>
      <c r="M68" s="1">
        <f t="shared" si="6"/>
        <v>1.2</v>
      </c>
      <c r="N68" s="300">
        <f t="shared" si="7"/>
        <v>96</v>
      </c>
      <c r="O68" s="1">
        <f t="shared" si="8"/>
        <v>257.004</v>
      </c>
      <c r="P68" s="300">
        <f t="shared" si="9"/>
        <v>480</v>
      </c>
      <c r="Q68" s="1">
        <f t="shared" si="10"/>
        <v>257.004</v>
      </c>
      <c r="R68" s="281"/>
      <c r="S68" s="281"/>
      <c r="T68" s="1">
        <f t="shared" si="11"/>
        <v>0</v>
      </c>
      <c r="V68" s="1" t="s">
        <v>934</v>
      </c>
      <c r="W68" s="1" t="s">
        <v>3450</v>
      </c>
    </row>
    <row r="69" ht="15.75" customHeight="1">
      <c r="A69" s="291">
        <v>46293.0</v>
      </c>
      <c r="B69" s="1">
        <f t="shared" si="1"/>
        <v>46293</v>
      </c>
      <c r="C69" s="281">
        <v>66.0</v>
      </c>
      <c r="D69" s="281">
        <v>40.0</v>
      </c>
      <c r="E69" s="1">
        <f t="shared" si="2"/>
        <v>1.65</v>
      </c>
      <c r="F69" s="281" t="s">
        <v>1238</v>
      </c>
      <c r="G69" s="299">
        <v>0.37460648148148146</v>
      </c>
      <c r="H69" s="299">
        <v>0.40607638888888886</v>
      </c>
      <c r="I69" s="281"/>
      <c r="J69" s="300">
        <f t="shared" si="3"/>
        <v>45</v>
      </c>
      <c r="K69" s="1" t="b">
        <f t="shared" si="4"/>
        <v>0</v>
      </c>
      <c r="L69" s="1">
        <f t="shared" si="5"/>
        <v>1.65</v>
      </c>
      <c r="M69" s="1">
        <f t="shared" si="6"/>
        <v>1.2</v>
      </c>
      <c r="N69" s="300">
        <f t="shared" si="7"/>
        <v>45</v>
      </c>
      <c r="O69" s="1">
        <f t="shared" si="8"/>
        <v>143.748</v>
      </c>
      <c r="P69" s="300">
        <f t="shared" si="9"/>
        <v>225</v>
      </c>
      <c r="Q69" s="1">
        <f t="shared" si="10"/>
        <v>143.748</v>
      </c>
      <c r="R69" s="281"/>
      <c r="S69" s="281"/>
      <c r="T69" s="1">
        <f t="shared" si="11"/>
        <v>0</v>
      </c>
      <c r="V69" s="1" t="s">
        <v>936</v>
      </c>
      <c r="W69" s="1" t="s">
        <v>3451</v>
      </c>
    </row>
    <row r="70" ht="15.75" customHeight="1">
      <c r="A70" s="291">
        <v>46294.0</v>
      </c>
      <c r="B70" s="1">
        <f t="shared" si="1"/>
        <v>46294</v>
      </c>
      <c r="C70" s="281">
        <v>44.0</v>
      </c>
      <c r="D70" s="281">
        <v>37.0</v>
      </c>
      <c r="E70" s="1">
        <f t="shared" si="2"/>
        <v>1.189189189</v>
      </c>
      <c r="F70" s="281" t="s">
        <v>1238</v>
      </c>
      <c r="G70" s="299">
        <v>0.30390046296296297</v>
      </c>
      <c r="H70" s="299">
        <v>0.34314814814814815</v>
      </c>
      <c r="I70" s="281"/>
      <c r="J70" s="300">
        <f t="shared" si="3"/>
        <v>57</v>
      </c>
      <c r="K70" s="1" t="b">
        <f t="shared" si="4"/>
        <v>0</v>
      </c>
      <c r="L70" s="1">
        <f t="shared" si="5"/>
        <v>1.65</v>
      </c>
      <c r="M70" s="1">
        <f t="shared" si="6"/>
        <v>1.2</v>
      </c>
      <c r="N70" s="300">
        <f t="shared" si="7"/>
        <v>57</v>
      </c>
      <c r="O70" s="1">
        <f t="shared" si="8"/>
        <v>95.832</v>
      </c>
      <c r="P70" s="300">
        <f t="shared" si="9"/>
        <v>285</v>
      </c>
      <c r="Q70" s="1">
        <f t="shared" si="10"/>
        <v>95.832</v>
      </c>
      <c r="R70" s="281"/>
      <c r="S70" s="281"/>
      <c r="T70" s="1">
        <f t="shared" si="11"/>
        <v>1</v>
      </c>
      <c r="V70" s="1" t="s">
        <v>1364</v>
      </c>
      <c r="W70" s="1" t="s">
        <v>3453</v>
      </c>
    </row>
    <row r="71" ht="15.75" customHeight="1">
      <c r="A71" s="291">
        <v>46294.0</v>
      </c>
      <c r="B71" s="1">
        <f t="shared" si="1"/>
        <v>46294</v>
      </c>
      <c r="C71" s="281">
        <v>81.0</v>
      </c>
      <c r="D71" s="281">
        <v>44.0</v>
      </c>
      <c r="E71" s="1">
        <f t="shared" si="2"/>
        <v>1.840909091</v>
      </c>
      <c r="F71" s="281" t="s">
        <v>1238</v>
      </c>
      <c r="G71" s="299">
        <v>0.34322916666666664</v>
      </c>
      <c r="H71" s="299">
        <v>0.38178240740740743</v>
      </c>
      <c r="I71" s="281"/>
      <c r="J71" s="300">
        <f t="shared" si="3"/>
        <v>56</v>
      </c>
      <c r="K71" s="1" t="b">
        <f t="shared" si="4"/>
        <v>0</v>
      </c>
      <c r="L71" s="1">
        <f t="shared" si="5"/>
        <v>1.65</v>
      </c>
      <c r="M71" s="1">
        <f t="shared" si="6"/>
        <v>1.2</v>
      </c>
      <c r="N71" s="300">
        <f t="shared" si="7"/>
        <v>56</v>
      </c>
      <c r="O71" s="1">
        <f t="shared" si="8"/>
        <v>176.418</v>
      </c>
      <c r="P71" s="300">
        <f t="shared" si="9"/>
        <v>280</v>
      </c>
      <c r="Q71" s="1">
        <f t="shared" si="10"/>
        <v>176.418</v>
      </c>
      <c r="R71" s="281"/>
      <c r="S71" s="281"/>
      <c r="T71" s="1">
        <f t="shared" si="11"/>
        <v>0</v>
      </c>
      <c r="V71" s="1" t="s">
        <v>938</v>
      </c>
      <c r="W71" s="1" t="s">
        <v>3454</v>
      </c>
    </row>
    <row r="72" ht="15.75" customHeight="1">
      <c r="A72" s="291">
        <v>46294.0</v>
      </c>
      <c r="B72" s="1">
        <f t="shared" si="1"/>
        <v>46294</v>
      </c>
      <c r="C72" s="281">
        <v>72.0</v>
      </c>
      <c r="D72" s="281">
        <v>47.0</v>
      </c>
      <c r="E72" s="1">
        <f t="shared" si="2"/>
        <v>1.531914894</v>
      </c>
      <c r="F72" s="281" t="s">
        <v>1238</v>
      </c>
      <c r="G72" s="299">
        <v>0.39633101851851854</v>
      </c>
      <c r="H72" s="299">
        <v>0.4358796296296296</v>
      </c>
      <c r="I72" s="281"/>
      <c r="J72" s="300">
        <f t="shared" si="3"/>
        <v>57</v>
      </c>
      <c r="K72" s="1" t="b">
        <f t="shared" si="4"/>
        <v>0</v>
      </c>
      <c r="L72" s="1">
        <f t="shared" si="5"/>
        <v>1.65</v>
      </c>
      <c r="M72" s="1">
        <f t="shared" si="6"/>
        <v>1.2</v>
      </c>
      <c r="N72" s="300">
        <f t="shared" si="7"/>
        <v>57</v>
      </c>
      <c r="O72" s="1">
        <f t="shared" si="8"/>
        <v>156.816</v>
      </c>
      <c r="P72" s="300">
        <f t="shared" si="9"/>
        <v>285</v>
      </c>
      <c r="Q72" s="1">
        <f t="shared" si="10"/>
        <v>156.816</v>
      </c>
      <c r="R72" s="281"/>
      <c r="S72" s="281"/>
      <c r="T72" s="1">
        <f t="shared" si="11"/>
        <v>0</v>
      </c>
      <c r="V72" s="1" t="s">
        <v>940</v>
      </c>
      <c r="W72" s="1" t="s">
        <v>3455</v>
      </c>
    </row>
    <row r="73" ht="15.75" customHeight="1">
      <c r="A73" s="291">
        <v>46294.0</v>
      </c>
      <c r="B73" s="1">
        <f t="shared" si="1"/>
        <v>46294</v>
      </c>
      <c r="C73" s="281">
        <v>27.0</v>
      </c>
      <c r="D73" s="281">
        <v>15.0</v>
      </c>
      <c r="E73" s="1">
        <f t="shared" si="2"/>
        <v>1.8</v>
      </c>
      <c r="F73" s="281" t="s">
        <v>1238</v>
      </c>
      <c r="G73" s="299">
        <v>0.3819212962962963</v>
      </c>
      <c r="H73" s="299">
        <v>0.3962731481481481</v>
      </c>
      <c r="I73" s="281"/>
      <c r="J73" s="300">
        <f t="shared" si="3"/>
        <v>21</v>
      </c>
      <c r="K73" s="1" t="b">
        <f t="shared" si="4"/>
        <v>1</v>
      </c>
      <c r="L73" s="1">
        <f t="shared" si="5"/>
        <v>1</v>
      </c>
      <c r="M73" s="1">
        <f t="shared" si="6"/>
        <v>1.2</v>
      </c>
      <c r="N73" s="300">
        <f t="shared" si="7"/>
        <v>21</v>
      </c>
      <c r="O73" s="1">
        <f t="shared" si="8"/>
        <v>35.64</v>
      </c>
      <c r="P73" s="300">
        <f t="shared" si="9"/>
        <v>105</v>
      </c>
      <c r="Q73" s="1">
        <f t="shared" si="10"/>
        <v>35.64</v>
      </c>
      <c r="R73" s="281"/>
      <c r="S73" s="281"/>
      <c r="T73" s="1">
        <f t="shared" si="11"/>
        <v>0</v>
      </c>
      <c r="V73" s="1" t="s">
        <v>942</v>
      </c>
      <c r="W73" s="1" t="s">
        <v>3457</v>
      </c>
    </row>
    <row r="74" ht="15.75" customHeight="1">
      <c r="A74" s="291">
        <v>46295.0</v>
      </c>
      <c r="B74" s="1">
        <f t="shared" si="1"/>
        <v>46295</v>
      </c>
      <c r="C74" s="281">
        <v>35.0</v>
      </c>
      <c r="D74" s="281">
        <v>29.0</v>
      </c>
      <c r="E74" s="1">
        <f t="shared" si="2"/>
        <v>1.206896552</v>
      </c>
      <c r="F74" s="281" t="s">
        <v>1238</v>
      </c>
      <c r="G74" s="299">
        <v>0.3044212962962963</v>
      </c>
      <c r="H74" s="299">
        <v>0.3304861111111111</v>
      </c>
      <c r="I74" s="281"/>
      <c r="J74" s="300">
        <f t="shared" si="3"/>
        <v>38</v>
      </c>
      <c r="K74" s="1" t="b">
        <f t="shared" si="4"/>
        <v>0</v>
      </c>
      <c r="L74" s="1">
        <f t="shared" si="5"/>
        <v>1.65</v>
      </c>
      <c r="M74" s="1">
        <f t="shared" si="6"/>
        <v>1.2</v>
      </c>
      <c r="N74" s="300">
        <f t="shared" si="7"/>
        <v>38</v>
      </c>
      <c r="O74" s="1">
        <f t="shared" si="8"/>
        <v>76.23</v>
      </c>
      <c r="P74" s="300">
        <f t="shared" si="9"/>
        <v>190</v>
      </c>
      <c r="Q74" s="1">
        <f t="shared" si="10"/>
        <v>76.23</v>
      </c>
      <c r="R74" s="281"/>
      <c r="S74" s="281"/>
      <c r="T74" s="1">
        <f t="shared" si="11"/>
        <v>1</v>
      </c>
      <c r="V74" s="1" t="s">
        <v>1210</v>
      </c>
      <c r="W74" s="1" t="s">
        <v>3458</v>
      </c>
    </row>
    <row r="75" ht="15.75" customHeight="1">
      <c r="A75" s="291">
        <v>46295.0</v>
      </c>
      <c r="B75" s="1">
        <f t="shared" si="1"/>
        <v>46295</v>
      </c>
      <c r="C75" s="281">
        <v>63.0</v>
      </c>
      <c r="D75" s="281">
        <v>32.0</v>
      </c>
      <c r="E75" s="1">
        <f t="shared" si="2"/>
        <v>1.96875</v>
      </c>
      <c r="F75" s="281" t="s">
        <v>1238</v>
      </c>
      <c r="G75" s="299">
        <v>0.33060185185185187</v>
      </c>
      <c r="H75" s="299">
        <v>0.3591087962962963</v>
      </c>
      <c r="I75" s="281"/>
      <c r="J75" s="300">
        <f t="shared" si="3"/>
        <v>41</v>
      </c>
      <c r="K75" s="1" t="b">
        <f t="shared" si="4"/>
        <v>0</v>
      </c>
      <c r="L75" s="1">
        <f t="shared" si="5"/>
        <v>1.25</v>
      </c>
      <c r="M75" s="1">
        <f t="shared" si="6"/>
        <v>1.2</v>
      </c>
      <c r="N75" s="300">
        <f t="shared" si="7"/>
        <v>41</v>
      </c>
      <c r="O75" s="1">
        <f t="shared" si="8"/>
        <v>103.95</v>
      </c>
      <c r="P75" s="300">
        <f t="shared" si="9"/>
        <v>205</v>
      </c>
      <c r="Q75" s="1">
        <f t="shared" si="10"/>
        <v>103.95</v>
      </c>
      <c r="R75" s="281"/>
      <c r="S75" s="281"/>
      <c r="T75" s="1">
        <f t="shared" si="11"/>
        <v>0</v>
      </c>
      <c r="V75" s="1" t="s">
        <v>947</v>
      </c>
      <c r="W75" s="1" t="s">
        <v>3460</v>
      </c>
    </row>
    <row r="76" ht="15.75" customHeight="1">
      <c r="A76" s="291">
        <v>46295.0</v>
      </c>
      <c r="B76" s="1">
        <f t="shared" si="1"/>
        <v>46295</v>
      </c>
      <c r="C76" s="281">
        <v>75.0</v>
      </c>
      <c r="D76" s="281">
        <v>56.0</v>
      </c>
      <c r="E76" s="1">
        <f t="shared" si="2"/>
        <v>1.339285714</v>
      </c>
      <c r="F76" s="281" t="s">
        <v>1238</v>
      </c>
      <c r="G76" s="299">
        <v>0.3591666666666667</v>
      </c>
      <c r="H76" s="299">
        <v>0.39480324074074075</v>
      </c>
      <c r="I76" s="281"/>
      <c r="J76" s="300">
        <f t="shared" si="3"/>
        <v>51</v>
      </c>
      <c r="K76" s="1" t="b">
        <f t="shared" si="4"/>
        <v>0</v>
      </c>
      <c r="L76" s="1">
        <f t="shared" si="5"/>
        <v>1.65</v>
      </c>
      <c r="M76" s="1">
        <f t="shared" si="6"/>
        <v>1.2</v>
      </c>
      <c r="N76" s="300">
        <f t="shared" si="7"/>
        <v>51</v>
      </c>
      <c r="O76" s="1">
        <f t="shared" si="8"/>
        <v>163.35</v>
      </c>
      <c r="P76" s="300">
        <f t="shared" si="9"/>
        <v>255</v>
      </c>
      <c r="Q76" s="1">
        <f t="shared" si="10"/>
        <v>163.35</v>
      </c>
      <c r="R76" s="281"/>
      <c r="S76" s="281"/>
      <c r="T76" s="1">
        <f t="shared" si="11"/>
        <v>0</v>
      </c>
      <c r="V76" s="1" t="s">
        <v>949</v>
      </c>
      <c r="W76" s="1" t="s">
        <v>3462</v>
      </c>
    </row>
    <row r="77" ht="15.75" customHeight="1">
      <c r="A77" s="291">
        <v>46295.0</v>
      </c>
      <c r="B77" s="1">
        <f t="shared" si="1"/>
        <v>46295</v>
      </c>
      <c r="C77" s="281">
        <v>83.0</v>
      </c>
      <c r="D77" s="281">
        <v>33.0</v>
      </c>
      <c r="E77" s="1">
        <f t="shared" si="2"/>
        <v>2.515151515</v>
      </c>
      <c r="F77" s="281" t="s">
        <v>1238</v>
      </c>
      <c r="G77" s="299">
        <v>0.39493055555555556</v>
      </c>
      <c r="H77" s="299">
        <v>0.4275462962962963</v>
      </c>
      <c r="I77" s="281"/>
      <c r="J77" s="300">
        <f t="shared" si="3"/>
        <v>47</v>
      </c>
      <c r="K77" s="1" t="b">
        <f t="shared" si="4"/>
        <v>0</v>
      </c>
      <c r="L77" s="1">
        <f t="shared" si="5"/>
        <v>1.16</v>
      </c>
      <c r="M77" s="1">
        <f t="shared" si="6"/>
        <v>1.2</v>
      </c>
      <c r="N77" s="300">
        <f t="shared" si="7"/>
        <v>47</v>
      </c>
      <c r="O77" s="1">
        <f t="shared" si="8"/>
        <v>127.0896</v>
      </c>
      <c r="P77" s="300">
        <f t="shared" si="9"/>
        <v>235</v>
      </c>
      <c r="Q77" s="1">
        <f t="shared" si="10"/>
        <v>127.0896</v>
      </c>
      <c r="R77" s="281"/>
      <c r="S77" s="281"/>
      <c r="T77" s="1">
        <f t="shared" si="11"/>
        <v>0</v>
      </c>
      <c r="V77" s="1" t="s">
        <v>1001</v>
      </c>
      <c r="W77" s="1" t="s">
        <v>3463</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4">
      <formula1>"FL,Reach,OP,Swing"</formula1>
    </dataValidation>
  </dataValidations>
  <printOptions/>
  <pageMargins bottom="1.0" footer="0.0" header="0.0" left="0.75" right="0.75" top="1.0"/>
  <pageSetup paperSize="9" orientation="portrait"/>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15" width="9.29"/>
    <col customWidth="1" min="16" max="26" width="8.43"/>
  </cols>
  <sheetData>
    <row r="1">
      <c r="A1" s="1" t="s">
        <v>603</v>
      </c>
      <c r="B1" s="1" t="s">
        <v>625</v>
      </c>
      <c r="J1" s="1" t="s">
        <v>575</v>
      </c>
      <c r="K1" s="1">
        <f>Params!B8</f>
        <v>1.1</v>
      </c>
    </row>
    <row r="4">
      <c r="A4" s="279" t="s">
        <v>796</v>
      </c>
      <c r="B4" s="279" t="s">
        <v>740</v>
      </c>
      <c r="C4" s="279" t="s">
        <v>745</v>
      </c>
      <c r="D4" s="279" t="s">
        <v>776</v>
      </c>
      <c r="E4" s="279" t="s">
        <v>797</v>
      </c>
      <c r="F4" s="279" t="s">
        <v>746</v>
      </c>
    </row>
    <row r="5">
      <c r="A5" s="1">
        <f>SUM(K8:K177)</f>
        <v>1155.2</v>
      </c>
      <c r="B5" s="268">
        <v>1928.0</v>
      </c>
      <c r="C5" s="268">
        <v>39.55</v>
      </c>
      <c r="D5" s="1">
        <f>SUM(L8:L177)</f>
        <v>1</v>
      </c>
      <c r="E5" s="1">
        <f>SUM(E8:E177)</f>
        <v>265</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46266.0</v>
      </c>
      <c r="B8" s="1">
        <f t="shared" ref="B8:B177" si="1">IF(A8="","",INT(A8))</f>
        <v>46266</v>
      </c>
      <c r="C8" s="281" t="s">
        <v>841</v>
      </c>
      <c r="D8" s="281" t="s">
        <v>2292</v>
      </c>
      <c r="E8" s="281">
        <v>5.0</v>
      </c>
      <c r="F8" s="281">
        <v>14.0</v>
      </c>
      <c r="G8" s="281">
        <f t="shared" ref="G8:G177" si="2">HOUR(O8)*60+MINUTE(O8)</f>
        <v>23</v>
      </c>
      <c r="H8" s="1">
        <f t="shared" ref="H8:H177" si="3">IF(N(F8)=0,"",E8/F8)</f>
        <v>0.3571428571</v>
      </c>
      <c r="I8" s="1">
        <f t="shared" ref="I8:I177" si="4">IF(H8="","",LOOKUP(H8,{0,0.05,0.1,0.15,0.2},{0.85,0.95,1,1.05,1.1}))</f>
        <v>1.1</v>
      </c>
      <c r="J8" s="1">
        <f t="shared" ref="J8:J177" si="5">IF(C8="","",IF(C8="container",1,IF(OR(C8="moving list",C8="consolidation bulk"),1.3,IF(C8="consolidation mix",1.4,1))))</f>
        <v>1</v>
      </c>
      <c r="K8" s="1">
        <f t="shared" ref="K8:K177" si="6">IF(N(F8)=0,0,F8*IF(N(I8)=0,1,I8)*IF(N(J8)=0,1,J8))</f>
        <v>15.4</v>
      </c>
      <c r="L8" s="281"/>
      <c r="M8" s="281"/>
      <c r="N8" s="1">
        <f>IF(B8="",0,IF(AND(COUNTIF($B$8:B8,B8)=1,COUNTIF('Picking - Steven'!$B$8:$B$174,B8)=0),1,0))</f>
        <v>0</v>
      </c>
      <c r="O8" s="196">
        <v>0.016099537037037037</v>
      </c>
    </row>
    <row r="9">
      <c r="A9" s="291">
        <v>46266.0</v>
      </c>
      <c r="B9" s="1">
        <f t="shared" si="1"/>
        <v>46266</v>
      </c>
      <c r="C9" s="281" t="s">
        <v>841</v>
      </c>
      <c r="D9" s="281" t="s">
        <v>3421</v>
      </c>
      <c r="E9" s="281">
        <v>7.0</v>
      </c>
      <c r="F9" s="281">
        <v>22.0</v>
      </c>
      <c r="G9" s="281">
        <f t="shared" si="2"/>
        <v>28</v>
      </c>
      <c r="H9" s="1">
        <f t="shared" si="3"/>
        <v>0.3181818182</v>
      </c>
      <c r="I9" s="1">
        <f t="shared" si="4"/>
        <v>1.1</v>
      </c>
      <c r="J9" s="1">
        <f t="shared" si="5"/>
        <v>1</v>
      </c>
      <c r="K9" s="1">
        <f t="shared" si="6"/>
        <v>24.2</v>
      </c>
      <c r="L9" s="281"/>
      <c r="M9" s="281"/>
      <c r="N9" s="1">
        <f>IF(B9="",0,IF(AND(COUNTIF($B$8:B9,B9)=1,COUNTIF('Picking - Steven'!$B$8:$B$174,B9)=0),1,0))</f>
        <v>0</v>
      </c>
      <c r="O9" s="196">
        <v>0.01976851851851852</v>
      </c>
    </row>
    <row r="10">
      <c r="A10" s="291">
        <v>46266.0</v>
      </c>
      <c r="B10" s="1">
        <f t="shared" si="1"/>
        <v>46266</v>
      </c>
      <c r="C10" s="281" t="s">
        <v>841</v>
      </c>
      <c r="D10" s="281" t="s">
        <v>3424</v>
      </c>
      <c r="E10" s="281">
        <v>7.0</v>
      </c>
      <c r="F10" s="281">
        <v>36.0</v>
      </c>
      <c r="G10" s="281">
        <f t="shared" si="2"/>
        <v>51</v>
      </c>
      <c r="H10" s="1">
        <f t="shared" si="3"/>
        <v>0.1944444444</v>
      </c>
      <c r="I10" s="1">
        <f t="shared" si="4"/>
        <v>1.05</v>
      </c>
      <c r="J10" s="1">
        <f t="shared" si="5"/>
        <v>1</v>
      </c>
      <c r="K10" s="1">
        <f t="shared" si="6"/>
        <v>37.8</v>
      </c>
      <c r="L10" s="281"/>
      <c r="M10" s="281"/>
      <c r="N10" s="1">
        <f>IF(B10="",0,IF(AND(COUNTIF($B$8:B10,B10)=1,COUNTIF('Picking - Steven'!$B$8:$B$174,B10)=0),1,0))</f>
        <v>0</v>
      </c>
      <c r="O10" s="196">
        <v>0.0359837962962963</v>
      </c>
    </row>
    <row r="11">
      <c r="A11" s="291">
        <v>46266.0</v>
      </c>
      <c r="B11" s="1">
        <f t="shared" si="1"/>
        <v>46266</v>
      </c>
      <c r="C11" s="281" t="s">
        <v>841</v>
      </c>
      <c r="D11" s="281" t="s">
        <v>3177</v>
      </c>
      <c r="E11" s="281">
        <v>11.0</v>
      </c>
      <c r="F11" s="281">
        <v>32.0</v>
      </c>
      <c r="G11" s="281">
        <f t="shared" si="2"/>
        <v>79</v>
      </c>
      <c r="H11" s="1">
        <f t="shared" si="3"/>
        <v>0.34375</v>
      </c>
      <c r="I11" s="1">
        <f t="shared" si="4"/>
        <v>1.1</v>
      </c>
      <c r="J11" s="1">
        <f t="shared" si="5"/>
        <v>1</v>
      </c>
      <c r="K11" s="1">
        <f t="shared" si="6"/>
        <v>35.2</v>
      </c>
      <c r="L11" s="281"/>
      <c r="M11" s="281"/>
      <c r="N11" s="1">
        <f>IF(B11="",0,IF(AND(COUNTIF($B$8:B11,B11)=1,COUNTIF('Picking - Steven'!$B$8:$B$174,B11)=0),1,0))</f>
        <v>0</v>
      </c>
      <c r="O11" s="196">
        <v>0.055</v>
      </c>
    </row>
    <row r="12">
      <c r="A12" s="291">
        <v>46267.0</v>
      </c>
      <c r="B12" s="1">
        <f t="shared" si="1"/>
        <v>46267</v>
      </c>
      <c r="C12" s="281" t="s">
        <v>841</v>
      </c>
      <c r="D12" s="281" t="s">
        <v>2825</v>
      </c>
      <c r="E12" s="281">
        <v>2.0</v>
      </c>
      <c r="F12" s="281">
        <v>12.0</v>
      </c>
      <c r="G12" s="281">
        <f t="shared" si="2"/>
        <v>32</v>
      </c>
      <c r="H12" s="1">
        <f t="shared" si="3"/>
        <v>0.1666666667</v>
      </c>
      <c r="I12" s="1">
        <f t="shared" si="4"/>
        <v>1.05</v>
      </c>
      <c r="J12" s="1">
        <f t="shared" si="5"/>
        <v>1</v>
      </c>
      <c r="K12" s="1">
        <f t="shared" si="6"/>
        <v>12.6</v>
      </c>
      <c r="L12" s="281"/>
      <c r="M12" s="281"/>
      <c r="N12" s="1">
        <f>IF(B12="",0,IF(AND(COUNTIF($B$8:B12,B12)=1,COUNTIF('Picking - Steven'!$B$8:$B$174,B12)=0),1,0))</f>
        <v>0</v>
      </c>
      <c r="O12" s="196">
        <v>0.022453703703703705</v>
      </c>
    </row>
    <row r="13">
      <c r="A13" s="291">
        <v>46267.0</v>
      </c>
      <c r="B13" s="1">
        <f t="shared" si="1"/>
        <v>46267</v>
      </c>
      <c r="C13" s="281" t="s">
        <v>841</v>
      </c>
      <c r="D13" s="281" t="s">
        <v>2529</v>
      </c>
      <c r="E13" s="281">
        <v>8.0</v>
      </c>
      <c r="F13" s="281">
        <v>31.0</v>
      </c>
      <c r="G13" s="281">
        <f t="shared" si="2"/>
        <v>40</v>
      </c>
      <c r="H13" s="1">
        <f t="shared" si="3"/>
        <v>0.2580645161</v>
      </c>
      <c r="I13" s="1">
        <f t="shared" si="4"/>
        <v>1.1</v>
      </c>
      <c r="J13" s="1">
        <f t="shared" si="5"/>
        <v>1</v>
      </c>
      <c r="K13" s="1">
        <f t="shared" si="6"/>
        <v>34.1</v>
      </c>
      <c r="L13" s="281"/>
      <c r="M13" s="281"/>
      <c r="N13" s="1">
        <f>IF(B13="",0,IF(AND(COUNTIF($B$8:B13,B13)=1,COUNTIF('Picking - Steven'!$B$8:$B$174,B13)=0),1,0))</f>
        <v>0</v>
      </c>
      <c r="O13" s="196">
        <v>0.027870370370370372</v>
      </c>
    </row>
    <row r="14">
      <c r="A14" s="291">
        <v>46267.0</v>
      </c>
      <c r="B14" s="1">
        <f t="shared" si="1"/>
        <v>46267</v>
      </c>
      <c r="C14" s="281" t="s">
        <v>841</v>
      </c>
      <c r="D14" s="281" t="s">
        <v>3430</v>
      </c>
      <c r="E14" s="281">
        <v>5.0</v>
      </c>
      <c r="F14" s="281">
        <v>38.0</v>
      </c>
      <c r="G14" s="281">
        <f t="shared" si="2"/>
        <v>75</v>
      </c>
      <c r="H14" s="1">
        <f t="shared" si="3"/>
        <v>0.1315789474</v>
      </c>
      <c r="I14" s="1">
        <f t="shared" si="4"/>
        <v>1</v>
      </c>
      <c r="J14" s="1">
        <f t="shared" si="5"/>
        <v>1</v>
      </c>
      <c r="K14" s="1">
        <f t="shared" si="6"/>
        <v>38</v>
      </c>
      <c r="L14" s="281"/>
      <c r="M14" s="281"/>
      <c r="N14" s="1">
        <f>IF(B14="",0,IF(AND(COUNTIF($B$8:B14,B14)=1,COUNTIF('Picking - Steven'!$B$8:$B$174,B14)=0),1,0))</f>
        <v>0</v>
      </c>
      <c r="O14" s="196">
        <v>0.05267361111111111</v>
      </c>
    </row>
    <row r="15">
      <c r="A15" s="291">
        <v>46267.0</v>
      </c>
      <c r="B15" s="1">
        <f t="shared" si="1"/>
        <v>46267</v>
      </c>
      <c r="C15" s="281" t="s">
        <v>841</v>
      </c>
      <c r="D15" s="281" t="s">
        <v>2527</v>
      </c>
      <c r="E15" s="281">
        <v>7.0</v>
      </c>
      <c r="F15" s="281">
        <v>33.0</v>
      </c>
      <c r="G15" s="281">
        <f t="shared" si="2"/>
        <v>82</v>
      </c>
      <c r="H15" s="1">
        <f t="shared" si="3"/>
        <v>0.2121212121</v>
      </c>
      <c r="I15" s="1">
        <f t="shared" si="4"/>
        <v>1.1</v>
      </c>
      <c r="J15" s="1">
        <f t="shared" si="5"/>
        <v>1</v>
      </c>
      <c r="K15" s="1">
        <f t="shared" si="6"/>
        <v>36.3</v>
      </c>
      <c r="L15" s="281"/>
      <c r="M15" s="281"/>
      <c r="N15" s="1">
        <f>IF(B15="",0,IF(AND(COUNTIF($B$8:B15,B15)=1,COUNTIF('Picking - Steven'!$B$8:$B$174,B15)=0),1,0))</f>
        <v>0</v>
      </c>
      <c r="O15" s="196">
        <v>0.0575462962962963</v>
      </c>
    </row>
    <row r="16">
      <c r="A16" s="291">
        <v>46268.0</v>
      </c>
      <c r="B16" s="1">
        <f t="shared" si="1"/>
        <v>46268</v>
      </c>
      <c r="C16" s="281" t="s">
        <v>841</v>
      </c>
      <c r="D16" s="281" t="s">
        <v>1884</v>
      </c>
      <c r="E16" s="281">
        <v>4.0</v>
      </c>
      <c r="F16" s="281">
        <v>14.0</v>
      </c>
      <c r="G16" s="281">
        <f t="shared" si="2"/>
        <v>23</v>
      </c>
      <c r="H16" s="1">
        <f t="shared" si="3"/>
        <v>0.2857142857</v>
      </c>
      <c r="I16" s="1">
        <f t="shared" si="4"/>
        <v>1.1</v>
      </c>
      <c r="J16" s="1">
        <f t="shared" si="5"/>
        <v>1</v>
      </c>
      <c r="K16" s="1">
        <f t="shared" si="6"/>
        <v>15.4</v>
      </c>
      <c r="L16" s="281"/>
      <c r="M16" s="281"/>
      <c r="N16" s="1">
        <f>IF(B16="",0,IF(AND(COUNTIF($B$8:B16,B16)=1,COUNTIF('Picking - Steven'!$B$8:$B$174,B16)=0),1,0))</f>
        <v>0</v>
      </c>
      <c r="O16" s="196">
        <v>0.016145833333333335</v>
      </c>
    </row>
    <row r="17">
      <c r="A17" s="291">
        <v>46268.0</v>
      </c>
      <c r="B17" s="1">
        <f t="shared" si="1"/>
        <v>46268</v>
      </c>
      <c r="C17" s="281" t="s">
        <v>841</v>
      </c>
      <c r="D17" s="281" t="s">
        <v>3435</v>
      </c>
      <c r="E17" s="281">
        <v>6.0</v>
      </c>
      <c r="F17" s="281">
        <v>35.0</v>
      </c>
      <c r="G17" s="281">
        <f t="shared" si="2"/>
        <v>62</v>
      </c>
      <c r="H17" s="1">
        <f t="shared" si="3"/>
        <v>0.1714285714</v>
      </c>
      <c r="I17" s="1">
        <f t="shared" si="4"/>
        <v>1.05</v>
      </c>
      <c r="J17" s="1">
        <f t="shared" si="5"/>
        <v>1</v>
      </c>
      <c r="K17" s="1">
        <f t="shared" si="6"/>
        <v>36.75</v>
      </c>
      <c r="L17" s="281"/>
      <c r="M17" s="281"/>
      <c r="N17" s="1">
        <f>IF(B17="",0,IF(AND(COUNTIF($B$8:B17,B17)=1,COUNTIF('Picking - Steven'!$B$8:$B$174,B17)=0),1,0))</f>
        <v>0</v>
      </c>
      <c r="O17" s="196">
        <v>0.043159722222222224</v>
      </c>
    </row>
    <row r="18">
      <c r="A18" s="291">
        <v>46269.0</v>
      </c>
      <c r="B18" s="1">
        <f t="shared" si="1"/>
        <v>46269</v>
      </c>
      <c r="C18" s="281" t="s">
        <v>841</v>
      </c>
      <c r="D18" s="281" t="s">
        <v>2660</v>
      </c>
      <c r="E18" s="281">
        <v>5.0</v>
      </c>
      <c r="F18" s="281">
        <v>21.0</v>
      </c>
      <c r="G18" s="281">
        <f t="shared" si="2"/>
        <v>38</v>
      </c>
      <c r="H18" s="1">
        <f t="shared" si="3"/>
        <v>0.2380952381</v>
      </c>
      <c r="I18" s="1">
        <f t="shared" si="4"/>
        <v>1.1</v>
      </c>
      <c r="J18" s="1">
        <f t="shared" si="5"/>
        <v>1</v>
      </c>
      <c r="K18" s="1">
        <f t="shared" si="6"/>
        <v>23.1</v>
      </c>
      <c r="L18" s="281"/>
      <c r="M18" s="281"/>
      <c r="N18" s="1">
        <f>IF(B18="",0,IF(AND(COUNTIF($B$8:B18,B18)=1,COUNTIF('Picking - Steven'!$B$8:$B$174,B18)=0),1,0))</f>
        <v>0</v>
      </c>
      <c r="O18" s="196">
        <v>0.026597222222222223</v>
      </c>
    </row>
    <row r="19">
      <c r="A19" s="291">
        <v>46271.0</v>
      </c>
      <c r="B19" s="1">
        <f t="shared" si="1"/>
        <v>46271</v>
      </c>
      <c r="C19" s="281" t="s">
        <v>841</v>
      </c>
      <c r="D19" s="281" t="s">
        <v>1105</v>
      </c>
      <c r="E19" s="281">
        <v>13.0</v>
      </c>
      <c r="F19" s="281">
        <v>26.0</v>
      </c>
      <c r="G19" s="281">
        <f t="shared" si="2"/>
        <v>122</v>
      </c>
      <c r="H19" s="1">
        <f t="shared" si="3"/>
        <v>0.5</v>
      </c>
      <c r="I19" s="1">
        <f t="shared" si="4"/>
        <v>1.1</v>
      </c>
      <c r="J19" s="1">
        <f t="shared" si="5"/>
        <v>1</v>
      </c>
      <c r="K19" s="1">
        <f t="shared" si="6"/>
        <v>28.6</v>
      </c>
      <c r="L19" s="281"/>
      <c r="M19" s="281"/>
      <c r="N19" s="1">
        <f>IF(B19="",0,IF(AND(COUNTIF($B$8:B19,B19)=1,COUNTIF('Picking - Steven'!$B$8:$B$174,B19)=0),1,0))</f>
        <v>0</v>
      </c>
      <c r="O19" s="196">
        <v>0.08511574074074074</v>
      </c>
    </row>
    <row r="20">
      <c r="A20" s="291">
        <v>46273.0</v>
      </c>
      <c r="B20" s="1">
        <f t="shared" si="1"/>
        <v>46273</v>
      </c>
      <c r="C20" s="281" t="s">
        <v>841</v>
      </c>
      <c r="D20" s="281" t="s">
        <v>3439</v>
      </c>
      <c r="E20" s="281">
        <v>10.0</v>
      </c>
      <c r="F20" s="281">
        <v>36.0</v>
      </c>
      <c r="G20" s="281">
        <f t="shared" si="2"/>
        <v>84</v>
      </c>
      <c r="H20" s="1">
        <f t="shared" si="3"/>
        <v>0.2777777778</v>
      </c>
      <c r="I20" s="1">
        <f t="shared" si="4"/>
        <v>1.1</v>
      </c>
      <c r="J20" s="1">
        <f t="shared" si="5"/>
        <v>1</v>
      </c>
      <c r="K20" s="1">
        <f t="shared" si="6"/>
        <v>39.6</v>
      </c>
      <c r="L20" s="281"/>
      <c r="M20" s="281"/>
      <c r="N20" s="1">
        <f>IF(B20="",0,IF(AND(COUNTIF($B$8:B20,B20)=1,COUNTIF('Picking - Steven'!$B$8:$B$174,B20)=0),1,0))</f>
        <v>0</v>
      </c>
      <c r="O20" s="196">
        <v>0.05883101851851852</v>
      </c>
    </row>
    <row r="21" ht="15.75" customHeight="1">
      <c r="A21" s="291">
        <v>46274.0</v>
      </c>
      <c r="B21" s="1">
        <f t="shared" si="1"/>
        <v>46274</v>
      </c>
      <c r="C21" s="281" t="s">
        <v>841</v>
      </c>
      <c r="D21" s="281" t="s">
        <v>1700</v>
      </c>
      <c r="E21" s="281">
        <v>1.0</v>
      </c>
      <c r="F21" s="281">
        <v>4.0</v>
      </c>
      <c r="G21" s="281">
        <f t="shared" si="2"/>
        <v>4</v>
      </c>
      <c r="H21" s="1">
        <f t="shared" si="3"/>
        <v>0.25</v>
      </c>
      <c r="I21" s="1">
        <f t="shared" si="4"/>
        <v>1.1</v>
      </c>
      <c r="J21" s="1">
        <f t="shared" si="5"/>
        <v>1</v>
      </c>
      <c r="K21" s="1">
        <f t="shared" si="6"/>
        <v>4.4</v>
      </c>
      <c r="L21" s="281"/>
      <c r="M21" s="281"/>
      <c r="N21" s="1">
        <f>IF(B21="",0,IF(AND(COUNTIF($B$8:B21,B21)=1,COUNTIF('Picking - Steven'!$B$8:$B$174,B21)=0),1,0))</f>
        <v>0</v>
      </c>
      <c r="O21" s="196">
        <v>0.003321759259259259</v>
      </c>
    </row>
    <row r="22" ht="15.75" customHeight="1">
      <c r="A22" s="291">
        <v>46274.0</v>
      </c>
      <c r="B22" s="1">
        <f t="shared" si="1"/>
        <v>46274</v>
      </c>
      <c r="C22" s="281" t="s">
        <v>841</v>
      </c>
      <c r="D22" s="281" t="s">
        <v>2131</v>
      </c>
      <c r="E22" s="281">
        <v>8.0</v>
      </c>
      <c r="F22" s="281">
        <v>15.0</v>
      </c>
      <c r="G22" s="281">
        <f t="shared" si="2"/>
        <v>19</v>
      </c>
      <c r="H22" s="1">
        <f t="shared" si="3"/>
        <v>0.5333333333</v>
      </c>
      <c r="I22" s="1">
        <f t="shared" si="4"/>
        <v>1.1</v>
      </c>
      <c r="J22" s="1">
        <f t="shared" si="5"/>
        <v>1</v>
      </c>
      <c r="K22" s="1">
        <f t="shared" si="6"/>
        <v>16.5</v>
      </c>
      <c r="L22" s="281"/>
      <c r="M22" s="281"/>
      <c r="N22" s="1">
        <f>IF(B22="",0,IF(AND(COUNTIF($B$8:B22,B22)=1,COUNTIF('Picking - Steven'!$B$8:$B$174,B22)=0),1,0))</f>
        <v>0</v>
      </c>
      <c r="O22" s="196">
        <v>0.013819444444444445</v>
      </c>
    </row>
    <row r="23" ht="15.75" customHeight="1">
      <c r="A23" s="291">
        <v>46274.0</v>
      </c>
      <c r="B23" s="1">
        <f t="shared" si="1"/>
        <v>46274</v>
      </c>
      <c r="C23" s="281" t="s">
        <v>841</v>
      </c>
      <c r="D23" s="281" t="s">
        <v>2264</v>
      </c>
      <c r="E23" s="281">
        <v>3.0</v>
      </c>
      <c r="F23" s="281">
        <v>10.0</v>
      </c>
      <c r="G23" s="281">
        <f t="shared" si="2"/>
        <v>40</v>
      </c>
      <c r="H23" s="1">
        <f t="shared" si="3"/>
        <v>0.3</v>
      </c>
      <c r="I23" s="1">
        <f t="shared" si="4"/>
        <v>1.1</v>
      </c>
      <c r="J23" s="1">
        <f t="shared" si="5"/>
        <v>1</v>
      </c>
      <c r="K23" s="1">
        <f t="shared" si="6"/>
        <v>11</v>
      </c>
      <c r="L23" s="281"/>
      <c r="M23" s="281"/>
      <c r="N23" s="1">
        <f>IF(B23="",0,IF(AND(COUNTIF($B$8:B23,B23)=1,COUNTIF('Picking - Steven'!$B$8:$B$174,B23)=0),1,0))</f>
        <v>0</v>
      </c>
      <c r="O23" s="196">
        <v>0.02789351851851852</v>
      </c>
    </row>
    <row r="24" ht="15.75" customHeight="1">
      <c r="A24" s="291">
        <v>46274.0</v>
      </c>
      <c r="B24" s="1">
        <f t="shared" si="1"/>
        <v>46274</v>
      </c>
      <c r="C24" s="281" t="s">
        <v>841</v>
      </c>
      <c r="D24" s="281" t="s">
        <v>2481</v>
      </c>
      <c r="E24" s="281">
        <v>5.0</v>
      </c>
      <c r="F24" s="281">
        <v>25.0</v>
      </c>
      <c r="G24" s="281">
        <f t="shared" si="2"/>
        <v>56</v>
      </c>
      <c r="H24" s="1">
        <f t="shared" si="3"/>
        <v>0.2</v>
      </c>
      <c r="I24" s="1">
        <f t="shared" si="4"/>
        <v>1.1</v>
      </c>
      <c r="J24" s="1">
        <f t="shared" si="5"/>
        <v>1</v>
      </c>
      <c r="K24" s="1">
        <f t="shared" si="6"/>
        <v>27.5</v>
      </c>
      <c r="L24" s="281"/>
      <c r="M24" s="281"/>
      <c r="N24" s="1">
        <f>IF(B24="",0,IF(AND(COUNTIF($B$8:B24,B24)=1,COUNTIF('Picking - Steven'!$B$8:$B$174,B24)=0),1,0))</f>
        <v>0</v>
      </c>
      <c r="O24" s="196">
        <v>0.03944444444444444</v>
      </c>
    </row>
    <row r="25" ht="15.75" customHeight="1">
      <c r="A25" s="291">
        <v>46275.0</v>
      </c>
      <c r="B25" s="1">
        <f t="shared" si="1"/>
        <v>46275</v>
      </c>
      <c r="C25" s="281" t="s">
        <v>841</v>
      </c>
      <c r="D25" s="281" t="s">
        <v>3443</v>
      </c>
      <c r="E25" s="281">
        <v>6.0</v>
      </c>
      <c r="F25" s="281">
        <v>39.0</v>
      </c>
      <c r="G25" s="281">
        <f t="shared" si="2"/>
        <v>43</v>
      </c>
      <c r="H25" s="1">
        <f t="shared" si="3"/>
        <v>0.1538461538</v>
      </c>
      <c r="I25" s="1">
        <f t="shared" si="4"/>
        <v>1.05</v>
      </c>
      <c r="J25" s="1">
        <f t="shared" si="5"/>
        <v>1</v>
      </c>
      <c r="K25" s="1">
        <f t="shared" si="6"/>
        <v>40.95</v>
      </c>
      <c r="L25" s="281"/>
      <c r="M25" s="281"/>
      <c r="N25" s="1">
        <f>IF(B25="",0,IF(AND(COUNTIF($B$8:B25,B25)=1,COUNTIF('Picking - Steven'!$B$8:$B$174,B25)=0),1,0))</f>
        <v>0</v>
      </c>
      <c r="O25" s="196">
        <v>0.03054398148148148</v>
      </c>
    </row>
    <row r="26" ht="15.75" customHeight="1">
      <c r="A26" s="291">
        <v>46276.0</v>
      </c>
      <c r="B26" s="1">
        <f t="shared" si="1"/>
        <v>46276</v>
      </c>
      <c r="C26" s="281" t="s">
        <v>841</v>
      </c>
      <c r="D26" s="281" t="s">
        <v>1718</v>
      </c>
      <c r="E26" s="281">
        <v>7.0</v>
      </c>
      <c r="F26" s="281">
        <v>8.0</v>
      </c>
      <c r="G26" s="281">
        <f t="shared" si="2"/>
        <v>22</v>
      </c>
      <c r="H26" s="1">
        <f t="shared" si="3"/>
        <v>0.875</v>
      </c>
      <c r="I26" s="1">
        <f t="shared" si="4"/>
        <v>1.1</v>
      </c>
      <c r="J26" s="1">
        <f t="shared" si="5"/>
        <v>1</v>
      </c>
      <c r="K26" s="1">
        <f t="shared" si="6"/>
        <v>8.8</v>
      </c>
      <c r="L26" s="281"/>
      <c r="M26" s="281"/>
      <c r="N26" s="1">
        <f>IF(B26="",0,IF(AND(COUNTIF($B$8:B26,B26)=1,COUNTIF('Picking - Steven'!$B$8:$B$174,B26)=0),1,0))</f>
        <v>0</v>
      </c>
      <c r="O26" s="196">
        <v>0.01574074074074074</v>
      </c>
    </row>
    <row r="27" ht="15.75" customHeight="1">
      <c r="A27" s="291">
        <v>46276.0</v>
      </c>
      <c r="B27" s="1">
        <f t="shared" si="1"/>
        <v>46276</v>
      </c>
      <c r="C27" s="281" t="s">
        <v>841</v>
      </c>
      <c r="D27" s="281" t="s">
        <v>1716</v>
      </c>
      <c r="E27" s="281">
        <v>5.0</v>
      </c>
      <c r="F27" s="281">
        <v>31.0</v>
      </c>
      <c r="G27" s="281">
        <f t="shared" si="2"/>
        <v>37</v>
      </c>
      <c r="H27" s="1">
        <f t="shared" si="3"/>
        <v>0.1612903226</v>
      </c>
      <c r="I27" s="1">
        <f t="shared" si="4"/>
        <v>1.05</v>
      </c>
      <c r="J27" s="1">
        <f t="shared" si="5"/>
        <v>1</v>
      </c>
      <c r="K27" s="1">
        <f t="shared" si="6"/>
        <v>32.55</v>
      </c>
      <c r="L27" s="281"/>
      <c r="M27" s="281"/>
      <c r="N27" s="1">
        <f>IF(B27="",0,IF(AND(COUNTIF($B$8:B27,B27)=1,COUNTIF('Picking - Steven'!$B$8:$B$174,B27)=0),1,0))</f>
        <v>0</v>
      </c>
      <c r="O27" s="196">
        <v>0.02625</v>
      </c>
    </row>
    <row r="28" ht="15.75" customHeight="1">
      <c r="A28" s="291">
        <v>46279.0</v>
      </c>
      <c r="B28" s="1">
        <f t="shared" si="1"/>
        <v>46279</v>
      </c>
      <c r="C28" s="281" t="s">
        <v>841</v>
      </c>
      <c r="D28" s="281" t="s">
        <v>2353</v>
      </c>
      <c r="E28" s="281">
        <v>3.0</v>
      </c>
      <c r="F28" s="281">
        <v>24.0</v>
      </c>
      <c r="G28" s="281">
        <f t="shared" si="2"/>
        <v>11</v>
      </c>
      <c r="H28" s="1">
        <f t="shared" si="3"/>
        <v>0.125</v>
      </c>
      <c r="I28" s="1">
        <f t="shared" si="4"/>
        <v>1</v>
      </c>
      <c r="J28" s="1">
        <f t="shared" si="5"/>
        <v>1</v>
      </c>
      <c r="K28" s="1">
        <f t="shared" si="6"/>
        <v>24</v>
      </c>
      <c r="L28" s="281"/>
      <c r="M28" s="281"/>
      <c r="N28" s="1">
        <f>IF(B28="",0,IF(AND(COUNTIF($B$8:B28,B28)=1,COUNTIF('Picking - Steven'!$B$8:$B$174,B28)=0),1,0))</f>
        <v>0</v>
      </c>
      <c r="O28" s="196">
        <v>0.007858796296296296</v>
      </c>
    </row>
    <row r="29" ht="15.75" customHeight="1">
      <c r="A29" s="291">
        <v>46279.0</v>
      </c>
      <c r="B29" s="1">
        <f t="shared" si="1"/>
        <v>46279</v>
      </c>
      <c r="C29" s="281" t="s">
        <v>841</v>
      </c>
      <c r="D29" s="281" t="s">
        <v>3447</v>
      </c>
      <c r="E29" s="281">
        <v>35.0</v>
      </c>
      <c r="F29" s="281">
        <v>57.0</v>
      </c>
      <c r="G29" s="281">
        <f t="shared" si="2"/>
        <v>122</v>
      </c>
      <c r="H29" s="1">
        <f t="shared" si="3"/>
        <v>0.6140350877</v>
      </c>
      <c r="I29" s="1">
        <f t="shared" si="4"/>
        <v>1.1</v>
      </c>
      <c r="J29" s="1">
        <f t="shared" si="5"/>
        <v>1</v>
      </c>
      <c r="K29" s="1">
        <f t="shared" si="6"/>
        <v>62.7</v>
      </c>
      <c r="L29" s="281"/>
      <c r="M29" s="281"/>
      <c r="N29" s="1">
        <f>IF(B29="",0,IF(AND(COUNTIF($B$8:B29,B29)=1,COUNTIF('Picking - Steven'!$B$8:$B$174,B29)=0),1,0))</f>
        <v>0</v>
      </c>
      <c r="O29" s="196">
        <v>0.08516203703703704</v>
      </c>
    </row>
    <row r="30" ht="15.75" customHeight="1">
      <c r="A30" s="291">
        <v>46280.0</v>
      </c>
      <c r="B30" s="1">
        <f t="shared" si="1"/>
        <v>46280</v>
      </c>
      <c r="C30" s="281" t="s">
        <v>841</v>
      </c>
      <c r="D30" s="281" t="s">
        <v>2147</v>
      </c>
      <c r="E30" s="281">
        <v>5.0</v>
      </c>
      <c r="F30" s="281">
        <v>27.0</v>
      </c>
      <c r="G30" s="281">
        <f t="shared" si="2"/>
        <v>39</v>
      </c>
      <c r="H30" s="1">
        <f t="shared" si="3"/>
        <v>0.1851851852</v>
      </c>
      <c r="I30" s="1">
        <f t="shared" si="4"/>
        <v>1.05</v>
      </c>
      <c r="J30" s="1">
        <f t="shared" si="5"/>
        <v>1</v>
      </c>
      <c r="K30" s="1">
        <f t="shared" si="6"/>
        <v>28.35</v>
      </c>
      <c r="L30" s="281"/>
      <c r="M30" s="281"/>
      <c r="N30" s="1">
        <f>IF(B30="",0,IF(AND(COUNTIF($B$8:B30,B30)=1,COUNTIF('Picking - Steven'!$B$8:$B$174,B30)=0),1,0))</f>
        <v>0</v>
      </c>
      <c r="O30" s="196">
        <v>0.02724537037037037</v>
      </c>
    </row>
    <row r="31" ht="15.75" customHeight="1">
      <c r="A31" s="291">
        <v>46280.0</v>
      </c>
      <c r="B31" s="1">
        <f t="shared" si="1"/>
        <v>46280</v>
      </c>
      <c r="C31" s="281" t="s">
        <v>841</v>
      </c>
      <c r="D31" s="281" t="s">
        <v>1730</v>
      </c>
      <c r="E31" s="281">
        <v>10.0</v>
      </c>
      <c r="F31" s="281">
        <v>29.0</v>
      </c>
      <c r="G31" s="281">
        <f t="shared" si="2"/>
        <v>62</v>
      </c>
      <c r="H31" s="1">
        <f t="shared" si="3"/>
        <v>0.3448275862</v>
      </c>
      <c r="I31" s="1">
        <f t="shared" si="4"/>
        <v>1.1</v>
      </c>
      <c r="J31" s="1">
        <f t="shared" si="5"/>
        <v>1</v>
      </c>
      <c r="K31" s="1">
        <f t="shared" si="6"/>
        <v>31.9</v>
      </c>
      <c r="L31" s="281"/>
      <c r="M31" s="281"/>
      <c r="N31" s="1">
        <f>IF(B31="",0,IF(AND(COUNTIF($B$8:B31,B31)=1,COUNTIF('Picking - Steven'!$B$8:$B$174,B31)=0),1,0))</f>
        <v>0</v>
      </c>
      <c r="O31" s="196">
        <v>0.043506944444444445</v>
      </c>
      <c r="T31" s="16"/>
    </row>
    <row r="32" ht="15.75" customHeight="1">
      <c r="A32" s="291">
        <v>46281.0</v>
      </c>
      <c r="B32" s="1">
        <f t="shared" si="1"/>
        <v>46281</v>
      </c>
      <c r="C32" s="281" t="s">
        <v>841</v>
      </c>
      <c r="D32" s="281" t="s">
        <v>3452</v>
      </c>
      <c r="E32" s="281">
        <v>3.0</v>
      </c>
      <c r="F32" s="281">
        <v>43.0</v>
      </c>
      <c r="G32" s="281">
        <f t="shared" si="2"/>
        <v>23</v>
      </c>
      <c r="H32" s="1">
        <f t="shared" si="3"/>
        <v>0.06976744186</v>
      </c>
      <c r="I32" s="1">
        <f t="shared" si="4"/>
        <v>0.95</v>
      </c>
      <c r="J32" s="1">
        <f t="shared" si="5"/>
        <v>1</v>
      </c>
      <c r="K32" s="1">
        <f t="shared" si="6"/>
        <v>40.85</v>
      </c>
      <c r="L32" s="281"/>
      <c r="M32" s="281"/>
      <c r="N32" s="1">
        <f>IF(B32="",0,IF(AND(COUNTIF($B$8:B32,B32)=1,COUNTIF('Picking - Steven'!$B$8:$B$174,B32)=0),1,0))</f>
        <v>0</v>
      </c>
      <c r="O32" s="196">
        <v>0.015983796296296298</v>
      </c>
    </row>
    <row r="33" ht="15.75" customHeight="1">
      <c r="A33" s="291">
        <v>46281.0</v>
      </c>
      <c r="B33" s="1">
        <f t="shared" si="1"/>
        <v>46281</v>
      </c>
      <c r="C33" s="281" t="s">
        <v>841</v>
      </c>
      <c r="D33" s="281" t="s">
        <v>2673</v>
      </c>
      <c r="E33" s="281">
        <v>4.0</v>
      </c>
      <c r="F33" s="281">
        <v>25.0</v>
      </c>
      <c r="G33" s="281">
        <f t="shared" si="2"/>
        <v>24</v>
      </c>
      <c r="H33" s="1">
        <f t="shared" si="3"/>
        <v>0.16</v>
      </c>
      <c r="I33" s="1">
        <f t="shared" si="4"/>
        <v>1.05</v>
      </c>
      <c r="J33" s="1">
        <f t="shared" si="5"/>
        <v>1</v>
      </c>
      <c r="K33" s="1">
        <f t="shared" si="6"/>
        <v>26.25</v>
      </c>
      <c r="L33" s="281"/>
      <c r="M33" s="281"/>
      <c r="N33" s="1">
        <f>IF(B33="",0,IF(AND(COUNTIF($B$8:B33,B33)=1,COUNTIF('Picking - Steven'!$B$8:$B$174,B33)=0),1,0))</f>
        <v>0</v>
      </c>
      <c r="O33" s="196">
        <v>0.01716435185185185</v>
      </c>
    </row>
    <row r="34" ht="15.75" customHeight="1">
      <c r="A34" s="291">
        <v>46283.0</v>
      </c>
      <c r="B34" s="1">
        <f t="shared" si="1"/>
        <v>46283</v>
      </c>
      <c r="C34" s="281" t="s">
        <v>841</v>
      </c>
      <c r="D34" s="281" t="s">
        <v>1742</v>
      </c>
      <c r="E34" s="281">
        <v>9.0</v>
      </c>
      <c r="F34" s="281">
        <v>31.0</v>
      </c>
      <c r="G34" s="281">
        <f t="shared" si="2"/>
        <v>80</v>
      </c>
      <c r="H34" s="1">
        <f t="shared" si="3"/>
        <v>0.2903225806</v>
      </c>
      <c r="I34" s="1">
        <f t="shared" si="4"/>
        <v>1.1</v>
      </c>
      <c r="J34" s="1">
        <f t="shared" si="5"/>
        <v>1</v>
      </c>
      <c r="K34" s="1">
        <f t="shared" si="6"/>
        <v>34.1</v>
      </c>
      <c r="L34" s="281">
        <v>1.0</v>
      </c>
      <c r="M34" s="281" t="s">
        <v>3456</v>
      </c>
      <c r="N34" s="1">
        <f>IF(B34="",0,IF(AND(COUNTIF($B$8:B34,B34)=1,COUNTIF('Picking - Steven'!$B$8:$B$174,B34)=0),1,0))</f>
        <v>0</v>
      </c>
      <c r="O34" s="196">
        <v>0.055775462962962964</v>
      </c>
    </row>
    <row r="35" ht="15.75" customHeight="1">
      <c r="A35" s="291">
        <v>46286.0</v>
      </c>
      <c r="B35" s="1">
        <f t="shared" si="1"/>
        <v>46286</v>
      </c>
      <c r="C35" s="281" t="s">
        <v>841</v>
      </c>
      <c r="D35" s="281" t="s">
        <v>1748</v>
      </c>
      <c r="E35" s="281">
        <v>6.0</v>
      </c>
      <c r="F35" s="281">
        <v>35.0</v>
      </c>
      <c r="G35" s="281">
        <f t="shared" si="2"/>
        <v>52</v>
      </c>
      <c r="H35" s="1">
        <f t="shared" si="3"/>
        <v>0.1714285714</v>
      </c>
      <c r="I35" s="1">
        <f t="shared" si="4"/>
        <v>1.05</v>
      </c>
      <c r="J35" s="1">
        <f t="shared" si="5"/>
        <v>1</v>
      </c>
      <c r="K35" s="1">
        <f t="shared" si="6"/>
        <v>36.75</v>
      </c>
      <c r="L35" s="281"/>
      <c r="M35" s="281"/>
      <c r="N35" s="1">
        <f>IF(B35="",0,IF(AND(COUNTIF($B$8:B35,B35)=1,COUNTIF('Picking - Steven'!$B$8:$B$174,B35)=0),1,0))</f>
        <v>0</v>
      </c>
      <c r="O35" s="196">
        <v>0.036412037037037034</v>
      </c>
    </row>
    <row r="36" ht="15.75" customHeight="1">
      <c r="A36" s="291">
        <v>46287.0</v>
      </c>
      <c r="B36" s="1">
        <f t="shared" si="1"/>
        <v>46287</v>
      </c>
      <c r="C36" s="281" t="s">
        <v>841</v>
      </c>
      <c r="D36" s="281" t="s">
        <v>3459</v>
      </c>
      <c r="E36" s="281">
        <v>3.0</v>
      </c>
      <c r="F36" s="281">
        <v>38.0</v>
      </c>
      <c r="G36" s="281">
        <f t="shared" si="2"/>
        <v>64</v>
      </c>
      <c r="H36" s="1">
        <f t="shared" si="3"/>
        <v>0.07894736842</v>
      </c>
      <c r="I36" s="1">
        <f t="shared" si="4"/>
        <v>0.95</v>
      </c>
      <c r="J36" s="1">
        <f t="shared" si="5"/>
        <v>1</v>
      </c>
      <c r="K36" s="1">
        <f t="shared" si="6"/>
        <v>36.1</v>
      </c>
      <c r="L36" s="281"/>
      <c r="M36" s="281"/>
      <c r="N36" s="1">
        <f>IF(B36="",0,IF(AND(COUNTIF($B$8:B36,B36)=1,COUNTIF('Picking - Steven'!$B$8:$B$174,B36)=0),1,0))</f>
        <v>0</v>
      </c>
      <c r="O36" s="196">
        <v>0.04462962962962963</v>
      </c>
    </row>
    <row r="37" ht="15.75" customHeight="1">
      <c r="A37" s="291">
        <v>46288.0</v>
      </c>
      <c r="B37" s="1">
        <f t="shared" si="1"/>
        <v>46288</v>
      </c>
      <c r="C37" s="281" t="s">
        <v>841</v>
      </c>
      <c r="D37" s="281" t="s">
        <v>3461</v>
      </c>
      <c r="E37" s="281">
        <v>2.0</v>
      </c>
      <c r="F37" s="281">
        <v>17.0</v>
      </c>
      <c r="G37" s="281">
        <f t="shared" si="2"/>
        <v>8</v>
      </c>
      <c r="H37" s="1">
        <f t="shared" si="3"/>
        <v>0.1176470588</v>
      </c>
      <c r="I37" s="1">
        <f t="shared" si="4"/>
        <v>1</v>
      </c>
      <c r="J37" s="1">
        <f t="shared" si="5"/>
        <v>1</v>
      </c>
      <c r="K37" s="1">
        <f t="shared" si="6"/>
        <v>17</v>
      </c>
      <c r="L37" s="281"/>
      <c r="M37" s="281"/>
      <c r="N37" s="1">
        <f>IF(B37="",0,IF(AND(COUNTIF($B$8:B37,B37)=1,COUNTIF('Picking - Steven'!$B$8:$B$174,B37)=0),1,0))</f>
        <v>0</v>
      </c>
      <c r="O37" s="196">
        <v>0.00619212962962963</v>
      </c>
    </row>
    <row r="38" ht="15.75" customHeight="1">
      <c r="A38" s="291">
        <v>46288.0</v>
      </c>
      <c r="B38" s="1">
        <f t="shared" si="1"/>
        <v>46288</v>
      </c>
      <c r="C38" s="281" t="s">
        <v>841</v>
      </c>
      <c r="D38" s="281" t="s">
        <v>2180</v>
      </c>
      <c r="E38" s="281">
        <v>4.0</v>
      </c>
      <c r="F38" s="281">
        <v>18.0</v>
      </c>
      <c r="G38" s="281">
        <f t="shared" si="2"/>
        <v>17</v>
      </c>
      <c r="H38" s="1">
        <f t="shared" si="3"/>
        <v>0.2222222222</v>
      </c>
      <c r="I38" s="1">
        <f t="shared" si="4"/>
        <v>1.1</v>
      </c>
      <c r="J38" s="1">
        <f t="shared" si="5"/>
        <v>1</v>
      </c>
      <c r="K38" s="1">
        <f t="shared" si="6"/>
        <v>19.8</v>
      </c>
      <c r="L38" s="281"/>
      <c r="M38" s="281"/>
      <c r="N38" s="1">
        <f>IF(B38="",0,IF(AND(COUNTIF($B$8:B38,B38)=1,COUNTIF('Picking - Steven'!$B$8:$B$174,B38)=0),1,0))</f>
        <v>0</v>
      </c>
      <c r="O38" s="196">
        <v>0.012372685185185184</v>
      </c>
    </row>
    <row r="39" ht="15.75" customHeight="1">
      <c r="A39" s="291">
        <v>46288.0</v>
      </c>
      <c r="B39" s="1">
        <f t="shared" si="1"/>
        <v>46288</v>
      </c>
      <c r="C39" s="281" t="s">
        <v>841</v>
      </c>
      <c r="D39" s="281" t="s">
        <v>3464</v>
      </c>
      <c r="E39" s="281">
        <v>2.0</v>
      </c>
      <c r="F39" s="281">
        <v>28.0</v>
      </c>
      <c r="G39" s="281">
        <f t="shared" si="2"/>
        <v>39</v>
      </c>
      <c r="H39" s="1">
        <f t="shared" si="3"/>
        <v>0.07142857143</v>
      </c>
      <c r="I39" s="1">
        <f t="shared" si="4"/>
        <v>0.95</v>
      </c>
      <c r="J39" s="1">
        <f t="shared" si="5"/>
        <v>1</v>
      </c>
      <c r="K39" s="1">
        <f t="shared" si="6"/>
        <v>26.6</v>
      </c>
      <c r="L39" s="281"/>
      <c r="M39" s="281"/>
      <c r="N39" s="1">
        <f>IF(B39="",0,IF(AND(COUNTIF($B$8:B39,B39)=1,COUNTIF('Picking - Steven'!$B$8:$B$174,B39)=0),1,0))</f>
        <v>0</v>
      </c>
      <c r="O39" s="196">
        <v>0.02724537037037037</v>
      </c>
    </row>
    <row r="40" ht="15.75" customHeight="1">
      <c r="A40" s="291">
        <v>46289.0</v>
      </c>
      <c r="B40" s="1">
        <f t="shared" si="1"/>
        <v>46289</v>
      </c>
      <c r="C40" s="281" t="s">
        <v>841</v>
      </c>
      <c r="D40" s="281" t="s">
        <v>1642</v>
      </c>
      <c r="E40" s="281">
        <v>2.0</v>
      </c>
      <c r="F40" s="281">
        <v>13.0</v>
      </c>
      <c r="G40" s="281">
        <f t="shared" si="2"/>
        <v>9</v>
      </c>
      <c r="H40" s="1">
        <f t="shared" si="3"/>
        <v>0.1538461538</v>
      </c>
      <c r="I40" s="1">
        <f t="shared" si="4"/>
        <v>1.05</v>
      </c>
      <c r="J40" s="1">
        <f t="shared" si="5"/>
        <v>1</v>
      </c>
      <c r="K40" s="1">
        <f t="shared" si="6"/>
        <v>13.65</v>
      </c>
      <c r="L40" s="281"/>
      <c r="M40" s="281"/>
      <c r="N40" s="1">
        <f>IF(B40="",0,IF(AND(COUNTIF($B$8:B40,B40)=1,COUNTIF('Picking - Steven'!$B$8:$B$174,B40)=0),1,0))</f>
        <v>0</v>
      </c>
      <c r="O40" s="196">
        <v>0.0067708333333333336</v>
      </c>
    </row>
    <row r="41" ht="15.75" customHeight="1">
      <c r="A41" s="291">
        <v>46290.0</v>
      </c>
      <c r="B41" s="1">
        <f t="shared" si="1"/>
        <v>46290</v>
      </c>
      <c r="C41" s="281" t="s">
        <v>841</v>
      </c>
      <c r="D41" s="281" t="s">
        <v>3465</v>
      </c>
      <c r="E41" s="281">
        <v>6.0</v>
      </c>
      <c r="F41" s="281">
        <v>40.0</v>
      </c>
      <c r="G41" s="281">
        <f t="shared" si="2"/>
        <v>54</v>
      </c>
      <c r="H41" s="1">
        <f t="shared" si="3"/>
        <v>0.15</v>
      </c>
      <c r="I41" s="1">
        <f t="shared" si="4"/>
        <v>1.05</v>
      </c>
      <c r="J41" s="1">
        <f t="shared" si="5"/>
        <v>1</v>
      </c>
      <c r="K41" s="1">
        <f t="shared" si="6"/>
        <v>42</v>
      </c>
      <c r="L41" s="281"/>
      <c r="M41" s="281"/>
      <c r="N41" s="1">
        <f>IF(B41="",0,IF(AND(COUNTIF($B$8:B41,B41)=1,COUNTIF('Picking - Steven'!$B$8:$B$174,B41)=0),1,0))</f>
        <v>0</v>
      </c>
      <c r="O41" s="196">
        <v>0.03813657407407407</v>
      </c>
    </row>
    <row r="42" ht="15.75" customHeight="1">
      <c r="A42" s="291">
        <v>46292.0</v>
      </c>
      <c r="B42" s="1">
        <f t="shared" si="1"/>
        <v>46292</v>
      </c>
      <c r="C42" s="281" t="s">
        <v>841</v>
      </c>
      <c r="D42" s="281" t="s">
        <v>3466</v>
      </c>
      <c r="E42" s="281">
        <v>16.0</v>
      </c>
      <c r="F42" s="281">
        <v>39.0</v>
      </c>
      <c r="G42" s="281">
        <f t="shared" si="2"/>
        <v>103</v>
      </c>
      <c r="H42" s="1">
        <f t="shared" si="3"/>
        <v>0.4102564103</v>
      </c>
      <c r="I42" s="1">
        <f t="shared" si="4"/>
        <v>1.1</v>
      </c>
      <c r="J42" s="1">
        <f t="shared" si="5"/>
        <v>1</v>
      </c>
      <c r="K42" s="1">
        <f t="shared" si="6"/>
        <v>42.9</v>
      </c>
      <c r="L42" s="281"/>
      <c r="M42" s="281"/>
      <c r="N42" s="1">
        <f>IF(B42="",0,IF(AND(COUNTIF($B$8:B42,B42)=1,COUNTIF('Picking - Steven'!$B$8:$B$174,B42)=0),1,0))</f>
        <v>0</v>
      </c>
      <c r="O42" s="196">
        <v>0.07201388888888889</v>
      </c>
    </row>
    <row r="43" ht="15.75" customHeight="1">
      <c r="A43" s="291">
        <v>46293.0</v>
      </c>
      <c r="B43" s="1">
        <f t="shared" si="1"/>
        <v>46293</v>
      </c>
      <c r="C43" s="281" t="s">
        <v>841</v>
      </c>
      <c r="D43" s="281" t="s">
        <v>3467</v>
      </c>
      <c r="E43" s="281">
        <v>8.0</v>
      </c>
      <c r="F43" s="281">
        <v>37.0</v>
      </c>
      <c r="G43" s="281">
        <f t="shared" si="2"/>
        <v>59</v>
      </c>
      <c r="H43" s="1">
        <f t="shared" si="3"/>
        <v>0.2162162162</v>
      </c>
      <c r="I43" s="1">
        <f t="shared" si="4"/>
        <v>1.1</v>
      </c>
      <c r="J43" s="1">
        <f t="shared" si="5"/>
        <v>1</v>
      </c>
      <c r="K43" s="1">
        <f t="shared" si="6"/>
        <v>40.7</v>
      </c>
      <c r="L43" s="281"/>
      <c r="M43" s="281"/>
      <c r="N43" s="1">
        <f>IF(B43="",0,IF(AND(COUNTIF($B$8:B43,B43)=1,COUNTIF('Picking - Steven'!$B$8:$B$174,B43)=0),1,0))</f>
        <v>0</v>
      </c>
      <c r="O43" s="196">
        <v>0.04162037037037037</v>
      </c>
    </row>
    <row r="44" ht="15.75" customHeight="1">
      <c r="A44" s="291">
        <v>46294.0</v>
      </c>
      <c r="B44" s="1">
        <f t="shared" si="1"/>
        <v>46294</v>
      </c>
      <c r="C44" s="281" t="s">
        <v>841</v>
      </c>
      <c r="D44" s="281" t="s">
        <v>2556</v>
      </c>
      <c r="E44" s="281">
        <v>5.0</v>
      </c>
      <c r="F44" s="281">
        <v>30.0</v>
      </c>
      <c r="G44" s="281">
        <f t="shared" si="2"/>
        <v>44</v>
      </c>
      <c r="H44" s="1">
        <f t="shared" si="3"/>
        <v>0.1666666667</v>
      </c>
      <c r="I44" s="1">
        <f t="shared" si="4"/>
        <v>1.05</v>
      </c>
      <c r="J44" s="1">
        <f t="shared" si="5"/>
        <v>1</v>
      </c>
      <c r="K44" s="1">
        <f t="shared" si="6"/>
        <v>31.5</v>
      </c>
      <c r="L44" s="281"/>
      <c r="M44" s="281"/>
      <c r="N44" s="1">
        <f>IF(B44="",0,IF(AND(COUNTIF($B$8:B44,B44)=1,COUNTIF('Picking - Steven'!$B$8:$B$174,B44)=0),1,0))</f>
        <v>0</v>
      </c>
      <c r="O44" s="196">
        <v>0.03085648148148148</v>
      </c>
    </row>
    <row r="45" ht="15.75" customHeight="1">
      <c r="A45" s="291">
        <v>46294.0</v>
      </c>
      <c r="B45" s="1">
        <f t="shared" si="1"/>
        <v>46294</v>
      </c>
      <c r="C45" s="281" t="s">
        <v>841</v>
      </c>
      <c r="D45" s="281" t="s">
        <v>2436</v>
      </c>
      <c r="E45" s="281">
        <v>6.0</v>
      </c>
      <c r="F45" s="281">
        <v>40.0</v>
      </c>
      <c r="G45" s="281">
        <f t="shared" si="2"/>
        <v>63</v>
      </c>
      <c r="H45" s="1">
        <f t="shared" si="3"/>
        <v>0.15</v>
      </c>
      <c r="I45" s="1">
        <f t="shared" si="4"/>
        <v>1.05</v>
      </c>
      <c r="J45" s="1">
        <f t="shared" si="5"/>
        <v>1</v>
      </c>
      <c r="K45" s="1">
        <f t="shared" si="6"/>
        <v>42</v>
      </c>
      <c r="L45" s="281"/>
      <c r="M45" s="281"/>
      <c r="N45" s="1">
        <f>IF(B45="",0,IF(AND(COUNTIF($B$8:B45,B45)=1,COUNTIF('Picking - Steven'!$B$8:$B$174,B45)=0),1,0))</f>
        <v>0</v>
      </c>
      <c r="O45" s="196">
        <v>0.04390046296296296</v>
      </c>
    </row>
    <row r="46" ht="15.75" customHeight="1">
      <c r="A46" s="291">
        <v>46295.0</v>
      </c>
      <c r="B46" s="1">
        <f t="shared" si="1"/>
        <v>46295</v>
      </c>
      <c r="C46" s="281" t="s">
        <v>841</v>
      </c>
      <c r="D46" s="281" t="s">
        <v>1968</v>
      </c>
      <c r="E46" s="281">
        <v>2.0</v>
      </c>
      <c r="F46" s="281">
        <v>14.0</v>
      </c>
      <c r="G46" s="281">
        <f t="shared" si="2"/>
        <v>17</v>
      </c>
      <c r="H46" s="1">
        <f t="shared" si="3"/>
        <v>0.1428571429</v>
      </c>
      <c r="I46" s="1">
        <f t="shared" si="4"/>
        <v>1</v>
      </c>
      <c r="J46" s="1">
        <f t="shared" si="5"/>
        <v>1</v>
      </c>
      <c r="K46" s="1">
        <f t="shared" si="6"/>
        <v>14</v>
      </c>
      <c r="L46" s="281"/>
      <c r="M46" s="281"/>
      <c r="N46" s="1">
        <f>IF(B46="",0,IF(AND(COUNTIF($B$8:B46,B46)=1,COUNTIF('Picking - Steven'!$B$8:$B$174,B46)=0),1,0))</f>
        <v>0</v>
      </c>
      <c r="O46" s="196">
        <v>0.012222222222222223</v>
      </c>
    </row>
    <row r="47" ht="15.75" customHeight="1">
      <c r="A47" s="291">
        <v>46295.0</v>
      </c>
      <c r="B47" s="1">
        <f t="shared" si="1"/>
        <v>46295</v>
      </c>
      <c r="C47" s="281" t="s">
        <v>841</v>
      </c>
      <c r="D47" s="281" t="s">
        <v>1970</v>
      </c>
      <c r="E47" s="281">
        <v>9.0</v>
      </c>
      <c r="F47" s="281">
        <v>23.0</v>
      </c>
      <c r="G47" s="281">
        <f t="shared" si="2"/>
        <v>78</v>
      </c>
      <c r="H47" s="1">
        <f t="shared" si="3"/>
        <v>0.3913043478</v>
      </c>
      <c r="I47" s="1">
        <f t="shared" si="4"/>
        <v>1.1</v>
      </c>
      <c r="J47" s="1">
        <f t="shared" si="5"/>
        <v>1</v>
      </c>
      <c r="K47" s="1">
        <f t="shared" si="6"/>
        <v>25.3</v>
      </c>
      <c r="L47" s="281"/>
      <c r="M47" s="281"/>
      <c r="N47" s="1">
        <f>IF(B47="",0,IF(AND(COUNTIF($B$8:B47,B47)=1,COUNTIF('Picking - Steven'!$B$8:$B$174,B47)=0),1,0))</f>
        <v>0</v>
      </c>
      <c r="O47" s="196">
        <v>0.05457175925925926</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Steven'!$B$8:$B$174,B48)=0),1,0))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Steven'!$B$8:$B$174,B49)=0),1,0))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Steven'!$B$8:$B$174,B50)=0),1,0))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Steven'!$B$8:$B$174,B51)=0),1,0))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Steven'!$B$8:$B$174,B52)=0),1,0))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Steven'!$B$8:$B$174,B53)=0),1,0))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Steven'!$B$8:$B$174,B54)=0),1,0))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Steven'!$B$8:$B$174,B55)=0),1,0))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Steven'!$B$8:$B$174,B56)=0),1,0))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Steven'!$B$8:$B$174,B57)=0),1,0))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Steven'!$B$8:$B$174,B58)=0),1,0))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Steven'!$B$8:$B$174,B59)=0),1,0))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Steven'!$B$8:$B$174,B60)=0),1,0))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Steven'!$B$8:$B$174,B61)=0),1,0))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Steven'!$B$8:$B$174,B62)=0),1,0))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Steven'!$B$8:$B$174,B63)=0),1,0))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Steven'!$B$8:$B$174,B64)=0),1,0))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Steven'!$B$8:$B$174,B65)=0),1,0))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Steven'!$B$8:$B$174,B66)=0),1,0))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Steven'!$B$8:$B$174,B67)=0),1,0))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Steven'!$B$8:$B$174,B68)=0),1,0))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Steven'!$B$8:$B$174,B69)=0),1,0))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Steven'!$B$8:$B$174,B70)=0),1,0))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Steven'!$B$8:$B$174,B71)=0),1,0))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Steven'!$B$8:$B$174,B72)=0),1,0))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Steven'!$B$8:$B$174,B73)=0),1,0))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Steven'!$B$8:$B$174,B74)=0),1,0))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Steven'!$B$8:$B$174,B75)=0),1,0))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Steven'!$B$8:$B$174,B76)=0),1,0))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Steven'!$B$8:$B$174,B77)=0),1,0))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Steven'!$B$8:$B$174,B78)=0),1,0))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Steven'!$B$8:$B$174,B79)=0),1,0))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Steven'!$B$8:$B$174,B80)=0),1,0))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Steven'!$B$8:$B$174,B81)=0),1,0))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Steven'!$B$8:$B$174,B82)=0),1,0))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Steven'!$B$8:$B$174,B83)=0),1,0))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Steven'!$B$8:$B$174,B84)=0),1,0))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Steven'!$B$8:$B$174,B85)=0),1,0))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Steven'!$B$8:$B$174,B86)=0),1,0))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Steven'!$B$8:$B$174,B87)=0),1,0))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Steven'!$B$8:$B$174,B88)=0),1,0))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Steven'!$B$8:$B$174,B89)=0),1,0))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Steven'!$B$8:$B$174,B90)=0),1,0))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Steven'!$B$8:$B$174,B91)=0),1,0))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Steven'!$B$8:$B$174,B92)=0),1,0))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Steven'!$B$8:$B$174,B93)=0),1,0))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Steven'!$B$8:$B$174,B94)=0),1,0))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Steven'!$B$8:$B$174,B95)=0),1,0))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Steven'!$B$8:$B$174,B96)=0),1,0))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Steven'!$B$8:$B$174,B97)=0),1,0))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Steven'!$B$8:$B$174,B98)=0),1,0))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Steven'!$B$8:$B$174,B99)=0),1,0))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Steven'!$B$8:$B$174,B100)=0),1,0))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Steven'!$B$8:$B$174,B101)=0),1,0))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Steven'!$B$8:$B$174,B102)=0),1,0))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Steven'!$B$8:$B$174,B103)=0),1,0))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Steven'!$B$8:$B$174,B104)=0),1,0))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Steven'!$B$8:$B$174,B105)=0),1,0))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Steven'!$B$8:$B$174,B106)=0),1,0))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Steven'!$B$8:$B$174,B107)=0),1,0))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Steven'!$B$8:$B$174,B108)=0),1,0))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Steven'!$B$8:$B$174,B109)=0),1,0))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Steven'!$B$8:$B$174,B110)=0),1,0))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Steven'!$B$8:$B$174,B111)=0),1,0))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Steven'!$B$8:$B$174,B112)=0),1,0))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Steven'!$B$8:$B$174,B113)=0),1,0))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Steven'!$B$8:$B$174,B114)=0),1,0))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Steven'!$B$8:$B$174,B115)=0),1,0))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Steven'!$B$8:$B$174,B116)=0),1,0))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Steven'!$B$8:$B$174,B117)=0),1,0))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Steven'!$B$8:$B$174,B118)=0),1,0))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Steven'!$B$8:$B$174,B119)=0),1,0))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Steven'!$B$8:$B$174,B120)=0),1,0))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Steven'!$B$8:$B$174,B121)=0),1,0))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Steven'!$B$8:$B$174,B122)=0),1,0))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Steven'!$B$8:$B$174,B123)=0),1,0))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Steven'!$B$8:$B$174,B124)=0),1,0))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Steven'!$B$8:$B$174,B125)=0),1,0))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Steven'!$B$8:$B$174,B126)=0),1,0))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Steven'!$B$8:$B$174,B127)=0),1,0))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Steven'!$B$8:$B$174,B128)=0),1,0))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Steven'!$B$8:$B$174,B129)=0),1,0))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Steven'!$B$8:$B$174,B130)=0),1,0))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Steven'!$B$8:$B$174,B131)=0),1,0))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Steven'!$B$8:$B$174,B132)=0),1,0))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Steven'!$B$8:$B$174,B133)=0),1,0))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Steven'!$B$8:$B$174,B134)=0),1,0))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Steven'!$B$8:$B$174,B135)=0),1,0))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Steven'!$B$8:$B$174,B136)=0),1,0))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Steven'!$B$8:$B$174,B137)=0),1,0))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Steven'!$B$8:$B$174,B138)=0),1,0))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Steven'!$B$8:$B$174,B139)=0),1,0))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Steven'!$B$8:$B$174,B140)=0),1,0))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Steven'!$B$8:$B$174,B141)=0),1,0))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Steven'!$B$8:$B$174,B142)=0),1,0))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Steven'!$B$8:$B$174,B143)=0),1,0))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Steven'!$B$8:$B$174,B144)=0),1,0))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Steven'!$B$8:$B$174,B145)=0),1,0))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Steven'!$B$8:$B$174,B146)=0),1,0))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Steven'!$B$8:$B$174,B147)=0),1,0))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Steven'!$B$8:$B$174,B148)=0),1,0))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Steven'!$B$8:$B$174,B149)=0),1,0))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Steven'!$B$8:$B$174,B150)=0),1,0))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Steven'!$B$8:$B$174,B151)=0),1,0))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Steven'!$B$8:$B$174,B152)=0),1,0))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Steven'!$B$8:$B$174,B153)=0),1,0))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Steven'!$B$8:$B$174,B154)=0),1,0))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Steven'!$B$8:$B$174,B155)=0),1,0))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Steven'!$B$8:$B$174,B156)=0),1,0))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Steven'!$B$8:$B$174,B157)=0),1,0))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Steven'!$B$8:$B$174,B158)=0),1,0))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Steven'!$B$8:$B$174,B159)=0),1,0))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Steven'!$B$8:$B$174,B160)=0),1,0))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Steven'!$B$8:$B$174,B161)=0),1,0))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Steven'!$B$8:$B$174,B162)=0),1,0))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Steven'!$B$8:$B$174,B163)=0),1,0))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Steven'!$B$8:$B$174,B164)=0),1,0))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Steven'!$B$8:$B$174,B165)=0),1,0))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Steven'!$B$8:$B$174,B166)=0),1,0))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Steven'!$B$8:$B$174,B167)=0),1,0))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Steven'!$B$8:$B$174,B168)=0),1,0))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Steven'!$B$8:$B$174,B169)=0),1,0))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Steven'!$B$8:$B$174,B170)=0),1,0))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Steven'!$B$8:$B$174,B171)=0),1,0))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Steven'!$B$8:$B$174,B172)=0),1,0))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Steven'!$B$8:$B$174,B173)=0),1,0))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Steven'!$B$8:$B$174,B174)=0),1,0))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Steven'!$B$8:$B$174,B175)=0),1,0))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Steven'!$B$8:$B$174,B176)=0),1,0))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Steven'!$B$8:$B$174,B177)=0),1,0))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71"/>
    <col customWidth="1" min="2" max="5" width="8.0"/>
    <col customWidth="1" min="6" max="6" width="8.43"/>
    <col customWidth="1" min="7" max="8" width="8.0"/>
    <col customWidth="1" min="9" max="11" width="7.0"/>
    <col customWidth="1" min="12" max="12" width="8.0"/>
    <col customWidth="1" min="13" max="13" width="7.0"/>
    <col customWidth="1" min="14" max="14" width="8.0"/>
    <col customWidth="1" min="15" max="17" width="9.0"/>
    <col customWidth="1" min="18" max="18" width="7.14"/>
    <col customWidth="1" min="19" max="19" width="22.86"/>
    <col customWidth="1" min="20" max="20" width="5.0"/>
    <col customWidth="1" min="21" max="21" width="29.43"/>
    <col customWidth="1" min="22" max="26" width="8.43"/>
  </cols>
  <sheetData>
    <row r="1">
      <c r="A1" s="1" t="s">
        <v>603</v>
      </c>
      <c r="B1" s="1" t="s">
        <v>621</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SUMIFS(Q8:Q176,K8:K176,FALSE())</f>
        <v>8028.468</v>
      </c>
      <c r="B5" s="1">
        <f>SUMIFS(N8:N176,K8:K176,FALSE())</f>
        <v>5999</v>
      </c>
      <c r="C5" s="1">
        <f>IF(B5=0,0,60*A5/B5)</f>
        <v>80.29806301</v>
      </c>
      <c r="D5" s="1">
        <f>SUM(C8:C176)</f>
        <v>6312</v>
      </c>
      <c r="E5" s="1">
        <f>SUM(R8:R176)</f>
        <v>7</v>
      </c>
      <c r="F5" s="1">
        <f>SUM(T8:T176)</f>
        <v>23</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t="s">
        <v>795</v>
      </c>
      <c r="V7" s="1" t="s">
        <v>1111</v>
      </c>
    </row>
    <row r="8">
      <c r="A8" s="280">
        <v>46266.0</v>
      </c>
      <c r="B8" s="1">
        <f t="shared" ref="B8:B176" si="1">IF(A8="","",INT(A8))</f>
        <v>46266</v>
      </c>
      <c r="C8" s="281">
        <f>157+228+99</f>
        <v>484</v>
      </c>
      <c r="D8" s="281">
        <v>120.0</v>
      </c>
      <c r="E8" s="1">
        <f t="shared" ref="E8:E9" si="2">IF(OR(C8="",N(D8)=0),"",C8/D8)</f>
        <v>4.033333333</v>
      </c>
      <c r="F8" s="281" t="s">
        <v>811</v>
      </c>
      <c r="G8" s="282">
        <v>0.30694444444444446</v>
      </c>
      <c r="H8" s="307">
        <v>0.5902777777777778</v>
      </c>
      <c r="I8" s="281">
        <v>60.0</v>
      </c>
      <c r="J8" s="292">
        <f t="shared" ref="J8:J176" si="3">IF(OR(NOT(ISNUMBER(G8)),NOT(ISNUMBER(H8))),"",ROUND((H8-G8)*1440,0)-N(I8))</f>
        <v>348</v>
      </c>
      <c r="K8" s="1" t="b">
        <f t="shared" ref="K8:K176" si="4">IF(C8="","",OR(C8&lt;30,N(D8)&lt;10))</f>
        <v>0</v>
      </c>
      <c r="L8" s="1">
        <f t="shared" ref="L8:L176" si="5">IF(C8="","",IF(K8,1,IF(E8&lt;=1.94,1.65,IF(E8&lt;=2.44,1.25,IF(E8&lt;=2.8,1.16,IF(E8&lt;=3.09,1.05,IF(E8&lt;=3.5,0.95,IF(E8&lt;=3.95,0.82,IF(E8&lt;=5.05,0.65,IF(E8&lt;=8,0.6,IF(E8&lt;=15,0.45,0.3)))))))))))</f>
        <v>0.65</v>
      </c>
      <c r="M8" s="1">
        <f t="shared" ref="M8:M176" si="6">IF(OR(F8="Reach",F8="OP",F8="Swing"),$R$1,1)</f>
        <v>1</v>
      </c>
      <c r="N8" s="292">
        <f t="shared" ref="N8:N176" si="7">IF(OR(A8="",N(J8)&lt;=0),0,IF(K8,MAX(J8,15),J8))</f>
        <v>348</v>
      </c>
      <c r="O8" s="1">
        <f t="shared" ref="O8:O176" si="8">IF(C8="",0,C8*L8*$M$1*M8)</f>
        <v>346.06</v>
      </c>
      <c r="P8" s="292">
        <f t="shared" ref="P8:P176" si="9">$P$1/60*N8</f>
        <v>1740</v>
      </c>
      <c r="Q8" s="1">
        <f t="shared" ref="Q8:Q176" si="10">MIN(O8,P8)</f>
        <v>346.06</v>
      </c>
      <c r="R8" s="281"/>
      <c r="S8" s="281"/>
      <c r="T8" s="1">
        <f t="shared" ref="T8:T176" si="11">IF(B8="",0,IF(COUNTIF($B$8:B8,B8)=1,1,0))</f>
        <v>1</v>
      </c>
      <c r="U8" s="1" t="s">
        <v>3468</v>
      </c>
    </row>
    <row r="9">
      <c r="A9" s="280">
        <v>46267.0</v>
      </c>
      <c r="B9" s="1">
        <f t="shared" si="1"/>
        <v>46267</v>
      </c>
      <c r="C9" s="281">
        <f>133+58-6</f>
        <v>185</v>
      </c>
      <c r="D9" s="281">
        <v>78.0</v>
      </c>
      <c r="E9" s="1">
        <f t="shared" si="2"/>
        <v>2.371794872</v>
      </c>
      <c r="F9" s="281" t="s">
        <v>811</v>
      </c>
      <c r="G9" s="282">
        <v>0.3090277777777778</v>
      </c>
      <c r="H9" s="282">
        <v>0.4576388888888889</v>
      </c>
      <c r="I9" s="281"/>
      <c r="J9" s="292">
        <f t="shared" si="3"/>
        <v>214</v>
      </c>
      <c r="K9" s="1" t="b">
        <f t="shared" si="4"/>
        <v>0</v>
      </c>
      <c r="L9" s="1">
        <f t="shared" si="5"/>
        <v>1.25</v>
      </c>
      <c r="M9" s="1">
        <f t="shared" si="6"/>
        <v>1</v>
      </c>
      <c r="N9" s="292">
        <f t="shared" si="7"/>
        <v>214</v>
      </c>
      <c r="O9" s="1">
        <f t="shared" si="8"/>
        <v>254.375</v>
      </c>
      <c r="P9" s="292">
        <f t="shared" si="9"/>
        <v>1070</v>
      </c>
      <c r="Q9" s="1">
        <f t="shared" si="10"/>
        <v>254.375</v>
      </c>
      <c r="R9" s="281">
        <v>1.0</v>
      </c>
      <c r="S9" s="281" t="s">
        <v>3469</v>
      </c>
      <c r="T9" s="1">
        <f t="shared" si="11"/>
        <v>1</v>
      </c>
    </row>
    <row r="10">
      <c r="A10" s="280">
        <v>46267.0</v>
      </c>
      <c r="B10" s="1">
        <f t="shared" si="1"/>
        <v>46267</v>
      </c>
      <c r="C10" s="281">
        <v>70.0</v>
      </c>
      <c r="D10" s="281">
        <v>40.0</v>
      </c>
      <c r="F10" s="281" t="s">
        <v>811</v>
      </c>
      <c r="G10" s="282">
        <v>0.5180555555555556</v>
      </c>
      <c r="H10" s="282">
        <v>0.5854166666666667</v>
      </c>
      <c r="I10" s="281"/>
      <c r="J10" s="292">
        <f t="shared" si="3"/>
        <v>97</v>
      </c>
      <c r="K10" s="1" t="b">
        <f t="shared" si="4"/>
        <v>0</v>
      </c>
      <c r="L10" s="1">
        <f t="shared" si="5"/>
        <v>1.65</v>
      </c>
      <c r="M10" s="1">
        <f t="shared" si="6"/>
        <v>1</v>
      </c>
      <c r="N10" s="292">
        <f t="shared" si="7"/>
        <v>97</v>
      </c>
      <c r="O10" s="1">
        <f t="shared" si="8"/>
        <v>127.05</v>
      </c>
      <c r="P10" s="292">
        <f t="shared" si="9"/>
        <v>485</v>
      </c>
      <c r="Q10" s="1">
        <f t="shared" si="10"/>
        <v>127.05</v>
      </c>
      <c r="R10" s="281"/>
      <c r="S10" s="281"/>
      <c r="T10" s="1">
        <f t="shared" si="11"/>
        <v>0</v>
      </c>
    </row>
    <row r="11">
      <c r="A11" s="280">
        <v>46268.0</v>
      </c>
      <c r="B11" s="1">
        <f t="shared" si="1"/>
        <v>46268</v>
      </c>
      <c r="C11" s="281">
        <f>81+64-1</f>
        <v>144</v>
      </c>
      <c r="D11" s="281">
        <v>79.0</v>
      </c>
      <c r="E11" s="1">
        <f t="shared" ref="E11:E176" si="12">IF(OR(C11="",N(D11)=0),"",C11/D11)</f>
        <v>1.82278481</v>
      </c>
      <c r="F11" s="281" t="s">
        <v>811</v>
      </c>
      <c r="G11" s="282">
        <v>0.3090277777777778</v>
      </c>
      <c r="H11" s="282">
        <v>0.42986111111111114</v>
      </c>
      <c r="I11" s="281"/>
      <c r="J11" s="292">
        <f t="shared" si="3"/>
        <v>174</v>
      </c>
      <c r="K11" s="1" t="b">
        <f t="shared" si="4"/>
        <v>0</v>
      </c>
      <c r="L11" s="1">
        <f t="shared" si="5"/>
        <v>1.65</v>
      </c>
      <c r="M11" s="1">
        <f t="shared" si="6"/>
        <v>1</v>
      </c>
      <c r="N11" s="292">
        <f t="shared" si="7"/>
        <v>174</v>
      </c>
      <c r="O11" s="1">
        <f t="shared" si="8"/>
        <v>261.36</v>
      </c>
      <c r="P11" s="292">
        <f t="shared" si="9"/>
        <v>870</v>
      </c>
      <c r="Q11" s="1">
        <f t="shared" si="10"/>
        <v>261.36</v>
      </c>
      <c r="R11" s="281"/>
      <c r="S11" s="281"/>
      <c r="T11" s="1">
        <f t="shared" si="11"/>
        <v>1</v>
      </c>
    </row>
    <row r="12">
      <c r="A12" s="280">
        <v>46269.0</v>
      </c>
      <c r="B12" s="1">
        <f t="shared" si="1"/>
        <v>46269</v>
      </c>
      <c r="C12" s="281">
        <v>168.0</v>
      </c>
      <c r="D12" s="281">
        <v>83.0</v>
      </c>
      <c r="E12" s="1">
        <f t="shared" si="12"/>
        <v>2.024096386</v>
      </c>
      <c r="F12" s="281" t="s">
        <v>811</v>
      </c>
      <c r="G12" s="299">
        <v>0.3195138888888889</v>
      </c>
      <c r="H12" s="282">
        <v>0.47152777777777777</v>
      </c>
      <c r="I12" s="281">
        <v>10.0</v>
      </c>
      <c r="J12" s="292">
        <f t="shared" si="3"/>
        <v>209</v>
      </c>
      <c r="K12" s="1" t="b">
        <f t="shared" si="4"/>
        <v>0</v>
      </c>
      <c r="L12" s="1">
        <f t="shared" si="5"/>
        <v>1.25</v>
      </c>
      <c r="M12" s="1">
        <f t="shared" si="6"/>
        <v>1</v>
      </c>
      <c r="N12" s="292">
        <f t="shared" si="7"/>
        <v>209</v>
      </c>
      <c r="O12" s="1">
        <f t="shared" si="8"/>
        <v>231</v>
      </c>
      <c r="P12" s="292">
        <f t="shared" si="9"/>
        <v>1045</v>
      </c>
      <c r="Q12" s="1">
        <f t="shared" si="10"/>
        <v>231</v>
      </c>
      <c r="R12" s="281"/>
      <c r="S12" s="281"/>
      <c r="T12" s="1">
        <f t="shared" si="11"/>
        <v>1</v>
      </c>
      <c r="U12" s="1" t="s">
        <v>3470</v>
      </c>
      <c r="V12" s="1" t="s">
        <v>1077</v>
      </c>
      <c r="X12" s="1" t="s">
        <v>3471</v>
      </c>
    </row>
    <row r="13">
      <c r="A13" s="291">
        <v>46269.0</v>
      </c>
      <c r="B13" s="1">
        <f t="shared" si="1"/>
        <v>46269</v>
      </c>
      <c r="C13" s="281">
        <v>27.0</v>
      </c>
      <c r="D13" s="281">
        <v>24.0</v>
      </c>
      <c r="E13" s="1">
        <f t="shared" si="12"/>
        <v>1.125</v>
      </c>
      <c r="F13" s="281" t="s">
        <v>811</v>
      </c>
      <c r="G13" s="299">
        <v>0.5182407407407408</v>
      </c>
      <c r="H13" s="299">
        <v>0.5867129629629629</v>
      </c>
      <c r="I13" s="281"/>
      <c r="J13" s="300">
        <f t="shared" si="3"/>
        <v>99</v>
      </c>
      <c r="K13" s="1" t="b">
        <f t="shared" si="4"/>
        <v>1</v>
      </c>
      <c r="L13" s="1">
        <f t="shared" si="5"/>
        <v>1</v>
      </c>
      <c r="M13" s="1">
        <f t="shared" si="6"/>
        <v>1</v>
      </c>
      <c r="N13" s="300">
        <f t="shared" si="7"/>
        <v>99</v>
      </c>
      <c r="O13" s="1">
        <f t="shared" si="8"/>
        <v>29.7</v>
      </c>
      <c r="P13" s="300">
        <f t="shared" si="9"/>
        <v>495</v>
      </c>
      <c r="Q13" s="1">
        <f t="shared" si="10"/>
        <v>29.7</v>
      </c>
      <c r="R13" s="281"/>
      <c r="S13" s="281"/>
      <c r="T13" s="1">
        <f t="shared" si="11"/>
        <v>0</v>
      </c>
      <c r="V13" s="1" t="s">
        <v>1478</v>
      </c>
      <c r="X13" s="1" t="s">
        <v>3472</v>
      </c>
    </row>
    <row r="14">
      <c r="A14" s="291">
        <v>46269.0</v>
      </c>
      <c r="B14" s="1">
        <f t="shared" si="1"/>
        <v>46269</v>
      </c>
      <c r="C14" s="281">
        <v>1.0</v>
      </c>
      <c r="D14" s="281">
        <v>1.0</v>
      </c>
      <c r="E14" s="1">
        <f t="shared" si="12"/>
        <v>1</v>
      </c>
      <c r="F14" s="281" t="s">
        <v>811</v>
      </c>
      <c r="G14" s="299">
        <v>0.812662037037037</v>
      </c>
      <c r="H14" s="299">
        <v>0.8136574074074074</v>
      </c>
      <c r="I14" s="281"/>
      <c r="J14" s="300">
        <f t="shared" si="3"/>
        <v>1</v>
      </c>
      <c r="K14" s="1" t="b">
        <f t="shared" si="4"/>
        <v>1</v>
      </c>
      <c r="L14" s="1">
        <f t="shared" si="5"/>
        <v>1</v>
      </c>
      <c r="M14" s="1">
        <f t="shared" si="6"/>
        <v>1</v>
      </c>
      <c r="N14" s="300">
        <f t="shared" si="7"/>
        <v>15</v>
      </c>
      <c r="O14" s="1">
        <f t="shared" si="8"/>
        <v>1.1</v>
      </c>
      <c r="P14" s="300">
        <f t="shared" si="9"/>
        <v>75</v>
      </c>
      <c r="Q14" s="1">
        <f t="shared" si="10"/>
        <v>1.1</v>
      </c>
      <c r="R14" s="281"/>
      <c r="S14" s="281"/>
      <c r="T14" s="1">
        <f t="shared" si="11"/>
        <v>0</v>
      </c>
      <c r="V14" s="1" t="s">
        <v>3473</v>
      </c>
      <c r="X14" s="1" t="s">
        <v>3474</v>
      </c>
    </row>
    <row r="15">
      <c r="A15" s="291">
        <v>46269.0</v>
      </c>
      <c r="B15" s="1">
        <f t="shared" si="1"/>
        <v>46269</v>
      </c>
      <c r="C15" s="281">
        <v>14.0</v>
      </c>
      <c r="D15" s="281">
        <v>4.0</v>
      </c>
      <c r="E15" s="1">
        <f t="shared" si="12"/>
        <v>3.5</v>
      </c>
      <c r="F15" s="281" t="s">
        <v>811</v>
      </c>
      <c r="G15" s="299">
        <v>0.5659722222222222</v>
      </c>
      <c r="H15" s="299">
        <v>0.6608680555555555</v>
      </c>
      <c r="I15" s="281"/>
      <c r="J15" s="300">
        <f t="shared" si="3"/>
        <v>137</v>
      </c>
      <c r="K15" s="1" t="b">
        <f t="shared" si="4"/>
        <v>1</v>
      </c>
      <c r="L15" s="1">
        <f t="shared" si="5"/>
        <v>1</v>
      </c>
      <c r="M15" s="1">
        <f t="shared" si="6"/>
        <v>1</v>
      </c>
      <c r="N15" s="300">
        <f t="shared" si="7"/>
        <v>137</v>
      </c>
      <c r="O15" s="1">
        <f t="shared" si="8"/>
        <v>15.4</v>
      </c>
      <c r="P15" s="300">
        <f t="shared" si="9"/>
        <v>685</v>
      </c>
      <c r="Q15" s="1">
        <f t="shared" si="10"/>
        <v>15.4</v>
      </c>
      <c r="R15" s="281"/>
      <c r="S15" s="281"/>
      <c r="T15" s="1">
        <f t="shared" si="11"/>
        <v>0</v>
      </c>
      <c r="V15" s="1" t="s">
        <v>3475</v>
      </c>
      <c r="X15" s="1" t="s">
        <v>3476</v>
      </c>
    </row>
    <row r="16">
      <c r="A16" s="291">
        <v>46269.0</v>
      </c>
      <c r="B16" s="1">
        <f t="shared" si="1"/>
        <v>46269</v>
      </c>
      <c r="C16" s="281">
        <v>1.0</v>
      </c>
      <c r="D16" s="281">
        <v>1.0</v>
      </c>
      <c r="E16" s="1">
        <f t="shared" si="12"/>
        <v>1</v>
      </c>
      <c r="F16" s="281" t="s">
        <v>811</v>
      </c>
      <c r="G16" s="299">
        <v>0.5255208333333333</v>
      </c>
      <c r="H16" s="299">
        <v>0.525636574074074</v>
      </c>
      <c r="I16" s="281"/>
      <c r="J16" s="300">
        <f t="shared" si="3"/>
        <v>0</v>
      </c>
      <c r="K16" s="1" t="b">
        <f t="shared" si="4"/>
        <v>1</v>
      </c>
      <c r="L16" s="1">
        <f t="shared" si="5"/>
        <v>1</v>
      </c>
      <c r="M16" s="1">
        <f t="shared" si="6"/>
        <v>1</v>
      </c>
      <c r="N16" s="1">
        <f t="shared" si="7"/>
        <v>0</v>
      </c>
      <c r="O16" s="1">
        <f t="shared" si="8"/>
        <v>1.1</v>
      </c>
      <c r="P16" s="1">
        <f t="shared" si="9"/>
        <v>0</v>
      </c>
      <c r="Q16" s="1">
        <f t="shared" si="10"/>
        <v>0</v>
      </c>
      <c r="R16" s="281"/>
      <c r="S16" s="281"/>
      <c r="T16" s="1">
        <f t="shared" si="11"/>
        <v>0</v>
      </c>
      <c r="V16" s="1" t="s">
        <v>3477</v>
      </c>
      <c r="X16" s="1" t="s">
        <v>3478</v>
      </c>
    </row>
    <row r="17">
      <c r="A17" s="291">
        <v>46269.0</v>
      </c>
      <c r="B17" s="1">
        <f t="shared" si="1"/>
        <v>46269</v>
      </c>
      <c r="C17" s="281">
        <v>75.0</v>
      </c>
      <c r="D17" s="281">
        <v>48.0</v>
      </c>
      <c r="E17" s="1">
        <f t="shared" si="12"/>
        <v>1.5625</v>
      </c>
      <c r="F17" s="281" t="s">
        <v>811</v>
      </c>
      <c r="G17" s="299">
        <v>0.5901736111111111</v>
      </c>
      <c r="H17" s="299">
        <v>0.6499652777777778</v>
      </c>
      <c r="I17" s="281"/>
      <c r="J17" s="300">
        <f t="shared" si="3"/>
        <v>86</v>
      </c>
      <c r="K17" s="1" t="b">
        <f t="shared" si="4"/>
        <v>0</v>
      </c>
      <c r="L17" s="1">
        <f t="shared" si="5"/>
        <v>1.65</v>
      </c>
      <c r="M17" s="1">
        <f t="shared" si="6"/>
        <v>1</v>
      </c>
      <c r="N17" s="300">
        <f t="shared" si="7"/>
        <v>86</v>
      </c>
      <c r="O17" s="1">
        <f t="shared" si="8"/>
        <v>136.125</v>
      </c>
      <c r="P17" s="300">
        <f t="shared" si="9"/>
        <v>430</v>
      </c>
      <c r="Q17" s="1">
        <f t="shared" si="10"/>
        <v>136.125</v>
      </c>
      <c r="R17" s="281"/>
      <c r="S17" s="281"/>
      <c r="T17" s="1">
        <f t="shared" si="11"/>
        <v>0</v>
      </c>
      <c r="V17" s="1" t="s">
        <v>1222</v>
      </c>
      <c r="X17" s="1" t="s">
        <v>3479</v>
      </c>
    </row>
    <row r="18">
      <c r="A18" s="291">
        <v>46271.0</v>
      </c>
      <c r="B18" s="1">
        <f t="shared" si="1"/>
        <v>46271</v>
      </c>
      <c r="C18" s="281">
        <v>279.0</v>
      </c>
      <c r="D18" s="281">
        <v>90.0</v>
      </c>
      <c r="E18" s="1">
        <f t="shared" si="12"/>
        <v>3.1</v>
      </c>
      <c r="F18" s="281" t="s">
        <v>811</v>
      </c>
      <c r="G18" s="299">
        <v>0.30517361111111113</v>
      </c>
      <c r="H18" s="299">
        <v>0.4493402777777778</v>
      </c>
      <c r="I18" s="281"/>
      <c r="J18" s="300">
        <f t="shared" si="3"/>
        <v>208</v>
      </c>
      <c r="K18" s="1" t="b">
        <f t="shared" si="4"/>
        <v>0</v>
      </c>
      <c r="L18" s="1">
        <f t="shared" si="5"/>
        <v>0.95</v>
      </c>
      <c r="M18" s="1">
        <f t="shared" si="6"/>
        <v>1</v>
      </c>
      <c r="N18" s="300">
        <f t="shared" si="7"/>
        <v>208</v>
      </c>
      <c r="O18" s="1">
        <f t="shared" si="8"/>
        <v>291.555</v>
      </c>
      <c r="P18" s="300">
        <f t="shared" si="9"/>
        <v>1040</v>
      </c>
      <c r="Q18" s="1">
        <f t="shared" si="10"/>
        <v>291.555</v>
      </c>
      <c r="R18" s="281"/>
      <c r="S18" s="281"/>
      <c r="T18" s="1">
        <f t="shared" si="11"/>
        <v>1</v>
      </c>
      <c r="V18" s="1" t="s">
        <v>1987</v>
      </c>
      <c r="X18" s="1" t="s">
        <v>3480</v>
      </c>
    </row>
    <row r="19">
      <c r="A19" s="291">
        <v>46271.0</v>
      </c>
      <c r="B19" s="1">
        <f t="shared" si="1"/>
        <v>46271</v>
      </c>
      <c r="C19" s="281">
        <v>141.0</v>
      </c>
      <c r="D19" s="281">
        <v>57.0</v>
      </c>
      <c r="E19" s="1">
        <f t="shared" si="12"/>
        <v>2.473684211</v>
      </c>
      <c r="F19" s="281" t="s">
        <v>811</v>
      </c>
      <c r="G19" s="299">
        <v>0.5109722222222223</v>
      </c>
      <c r="H19" s="299">
        <v>0.6047569444444445</v>
      </c>
      <c r="I19" s="281"/>
      <c r="J19" s="300">
        <f t="shared" si="3"/>
        <v>135</v>
      </c>
      <c r="K19" s="1" t="b">
        <f t="shared" si="4"/>
        <v>0</v>
      </c>
      <c r="L19" s="1">
        <f t="shared" si="5"/>
        <v>1.16</v>
      </c>
      <c r="M19" s="1">
        <f t="shared" si="6"/>
        <v>1</v>
      </c>
      <c r="N19" s="300">
        <f t="shared" si="7"/>
        <v>135</v>
      </c>
      <c r="O19" s="1">
        <f t="shared" si="8"/>
        <v>179.916</v>
      </c>
      <c r="P19" s="300">
        <f t="shared" si="9"/>
        <v>675</v>
      </c>
      <c r="Q19" s="1">
        <f t="shared" si="10"/>
        <v>179.916</v>
      </c>
      <c r="R19" s="281"/>
      <c r="S19" s="281"/>
      <c r="T19" s="1">
        <f t="shared" si="11"/>
        <v>0</v>
      </c>
      <c r="V19" s="1" t="s">
        <v>1226</v>
      </c>
      <c r="X19" s="1" t="s">
        <v>3481</v>
      </c>
    </row>
    <row r="20">
      <c r="A20" s="291">
        <v>46272.0</v>
      </c>
      <c r="B20" s="1">
        <f t="shared" si="1"/>
        <v>46272</v>
      </c>
      <c r="C20" s="281">
        <v>454.0</v>
      </c>
      <c r="D20" s="281">
        <v>102.0</v>
      </c>
      <c r="E20" s="1">
        <f t="shared" si="12"/>
        <v>4.450980392</v>
      </c>
      <c r="F20" s="281" t="s">
        <v>811</v>
      </c>
      <c r="G20" s="299">
        <v>0.3104398148148148</v>
      </c>
      <c r="H20" s="299">
        <v>0.5583333333333333</v>
      </c>
      <c r="I20" s="281">
        <v>73.0</v>
      </c>
      <c r="J20" s="300">
        <f t="shared" si="3"/>
        <v>284</v>
      </c>
      <c r="K20" s="1" t="b">
        <f t="shared" si="4"/>
        <v>0</v>
      </c>
      <c r="L20" s="1">
        <f t="shared" si="5"/>
        <v>0.65</v>
      </c>
      <c r="M20" s="1">
        <f t="shared" si="6"/>
        <v>1</v>
      </c>
      <c r="N20" s="300">
        <f t="shared" si="7"/>
        <v>284</v>
      </c>
      <c r="O20" s="1">
        <f t="shared" si="8"/>
        <v>324.61</v>
      </c>
      <c r="P20" s="300">
        <f t="shared" si="9"/>
        <v>1420</v>
      </c>
      <c r="Q20" s="1">
        <f t="shared" si="10"/>
        <v>324.61</v>
      </c>
      <c r="R20" s="281"/>
      <c r="S20" s="281"/>
      <c r="T20" s="1">
        <f t="shared" si="11"/>
        <v>1</v>
      </c>
      <c r="U20" s="16" t="s">
        <v>2791</v>
      </c>
      <c r="V20" s="1" t="s">
        <v>955</v>
      </c>
      <c r="X20" s="1" t="s">
        <v>3482</v>
      </c>
    </row>
    <row r="21" ht="15.75" customHeight="1">
      <c r="A21" s="291">
        <v>46272.0</v>
      </c>
      <c r="B21" s="1">
        <f t="shared" si="1"/>
        <v>46272</v>
      </c>
      <c r="C21" s="281">
        <v>46.0</v>
      </c>
      <c r="D21" s="281">
        <v>29.0</v>
      </c>
      <c r="E21" s="1">
        <f t="shared" si="12"/>
        <v>1.586206897</v>
      </c>
      <c r="F21" s="281" t="s">
        <v>811</v>
      </c>
      <c r="G21" s="299">
        <v>0.5977893518518519</v>
      </c>
      <c r="H21" s="299">
        <v>0.6314930555555556</v>
      </c>
      <c r="I21" s="281"/>
      <c r="J21" s="300">
        <f t="shared" si="3"/>
        <v>49</v>
      </c>
      <c r="K21" s="1" t="b">
        <f t="shared" si="4"/>
        <v>0</v>
      </c>
      <c r="L21" s="1">
        <f t="shared" si="5"/>
        <v>1.65</v>
      </c>
      <c r="M21" s="1">
        <f t="shared" si="6"/>
        <v>1</v>
      </c>
      <c r="N21" s="300">
        <f t="shared" si="7"/>
        <v>49</v>
      </c>
      <c r="O21" s="1">
        <f t="shared" si="8"/>
        <v>83.49</v>
      </c>
      <c r="P21" s="300">
        <f t="shared" si="9"/>
        <v>245</v>
      </c>
      <c r="Q21" s="1">
        <f t="shared" si="10"/>
        <v>83.49</v>
      </c>
      <c r="R21" s="281"/>
      <c r="S21" s="281"/>
      <c r="T21" s="1">
        <f t="shared" si="11"/>
        <v>0</v>
      </c>
      <c r="V21" s="1" t="s">
        <v>959</v>
      </c>
      <c r="X21" s="1" t="s">
        <v>3483</v>
      </c>
    </row>
    <row r="22" ht="15.75" customHeight="1">
      <c r="A22" s="291">
        <v>46273.0</v>
      </c>
      <c r="B22" s="1">
        <f t="shared" si="1"/>
        <v>46273</v>
      </c>
      <c r="C22" s="281">
        <v>181.0</v>
      </c>
      <c r="D22" s="281">
        <v>61.0</v>
      </c>
      <c r="E22" s="1">
        <f t="shared" si="12"/>
        <v>2.967213115</v>
      </c>
      <c r="F22" s="281" t="s">
        <v>811</v>
      </c>
      <c r="G22" s="299">
        <v>0.30420138888888887</v>
      </c>
      <c r="H22" s="299">
        <v>0.425625</v>
      </c>
      <c r="I22" s="281"/>
      <c r="J22" s="300">
        <f t="shared" si="3"/>
        <v>175</v>
      </c>
      <c r="K22" s="1" t="b">
        <f t="shared" si="4"/>
        <v>0</v>
      </c>
      <c r="L22" s="1">
        <f t="shared" si="5"/>
        <v>1.05</v>
      </c>
      <c r="M22" s="1">
        <f t="shared" si="6"/>
        <v>1</v>
      </c>
      <c r="N22" s="300">
        <f t="shared" si="7"/>
        <v>175</v>
      </c>
      <c r="O22" s="1">
        <f t="shared" si="8"/>
        <v>209.055</v>
      </c>
      <c r="P22" s="300">
        <f t="shared" si="9"/>
        <v>875</v>
      </c>
      <c r="Q22" s="1">
        <f t="shared" si="10"/>
        <v>209.055</v>
      </c>
      <c r="R22" s="281"/>
      <c r="S22" s="281"/>
      <c r="T22" s="1">
        <f t="shared" si="11"/>
        <v>1</v>
      </c>
      <c r="V22" s="1" t="s">
        <v>827</v>
      </c>
      <c r="X22" s="1" t="s">
        <v>3484</v>
      </c>
    </row>
    <row r="23" ht="15.75" customHeight="1">
      <c r="A23" s="291">
        <v>46273.0</v>
      </c>
      <c r="B23" s="1">
        <f t="shared" si="1"/>
        <v>46273</v>
      </c>
      <c r="C23" s="281">
        <v>92.0</v>
      </c>
      <c r="D23" s="281">
        <v>34.0</v>
      </c>
      <c r="E23" s="1">
        <f t="shared" si="12"/>
        <v>2.705882353</v>
      </c>
      <c r="F23" s="281" t="s">
        <v>811</v>
      </c>
      <c r="G23" s="299">
        <v>0.5945833333333334</v>
      </c>
      <c r="H23" s="299">
        <v>0.6454398148148148</v>
      </c>
      <c r="I23" s="281"/>
      <c r="J23" s="300">
        <f t="shared" si="3"/>
        <v>73</v>
      </c>
      <c r="K23" s="1" t="b">
        <f t="shared" si="4"/>
        <v>0</v>
      </c>
      <c r="L23" s="1">
        <f t="shared" si="5"/>
        <v>1.16</v>
      </c>
      <c r="M23" s="1">
        <f t="shared" si="6"/>
        <v>1</v>
      </c>
      <c r="N23" s="300">
        <f t="shared" si="7"/>
        <v>73</v>
      </c>
      <c r="O23" s="1">
        <f t="shared" si="8"/>
        <v>117.392</v>
      </c>
      <c r="P23" s="300">
        <f t="shared" si="9"/>
        <v>365</v>
      </c>
      <c r="Q23" s="1">
        <f t="shared" si="10"/>
        <v>117.392</v>
      </c>
      <c r="R23" s="281"/>
      <c r="S23" s="281"/>
      <c r="T23" s="1">
        <f t="shared" si="11"/>
        <v>0</v>
      </c>
      <c r="V23" s="1" t="s">
        <v>967</v>
      </c>
      <c r="X23" s="1" t="s">
        <v>3485</v>
      </c>
    </row>
    <row r="24" ht="15.75" customHeight="1">
      <c r="A24" s="291">
        <v>46274.0</v>
      </c>
      <c r="B24" s="1">
        <f t="shared" si="1"/>
        <v>46274</v>
      </c>
      <c r="C24" s="281">
        <v>120.0</v>
      </c>
      <c r="D24" s="281">
        <v>40.0</v>
      </c>
      <c r="E24" s="1">
        <f t="shared" si="12"/>
        <v>3</v>
      </c>
      <c r="F24" s="281" t="s">
        <v>811</v>
      </c>
      <c r="G24" s="299">
        <v>0.3921875</v>
      </c>
      <c r="H24" s="299">
        <v>0.4569328703703704</v>
      </c>
      <c r="I24" s="281"/>
      <c r="J24" s="300">
        <f t="shared" si="3"/>
        <v>93</v>
      </c>
      <c r="K24" s="1" t="b">
        <f t="shared" si="4"/>
        <v>0</v>
      </c>
      <c r="L24" s="1">
        <f t="shared" si="5"/>
        <v>1.05</v>
      </c>
      <c r="M24" s="1">
        <f t="shared" si="6"/>
        <v>1</v>
      </c>
      <c r="N24" s="300">
        <f t="shared" si="7"/>
        <v>93</v>
      </c>
      <c r="O24" s="1">
        <f t="shared" si="8"/>
        <v>138.6</v>
      </c>
      <c r="P24" s="300">
        <f t="shared" si="9"/>
        <v>465</v>
      </c>
      <c r="Q24" s="1">
        <f t="shared" si="10"/>
        <v>138.6</v>
      </c>
      <c r="R24" s="281"/>
      <c r="S24" s="281"/>
      <c r="T24" s="1">
        <f t="shared" si="11"/>
        <v>1</v>
      </c>
      <c r="V24" s="1" t="s">
        <v>1103</v>
      </c>
      <c r="X24" s="1" t="s">
        <v>3486</v>
      </c>
    </row>
    <row r="25" ht="15.75" customHeight="1">
      <c r="A25" s="291">
        <v>46274.0</v>
      </c>
      <c r="B25" s="1">
        <f t="shared" si="1"/>
        <v>46274</v>
      </c>
      <c r="C25" s="281">
        <v>60.0</v>
      </c>
      <c r="D25" s="281">
        <v>40.0</v>
      </c>
      <c r="E25" s="1">
        <f t="shared" si="12"/>
        <v>1.5</v>
      </c>
      <c r="F25" s="281" t="s">
        <v>811</v>
      </c>
      <c r="G25" s="299">
        <v>0.32158564814814816</v>
      </c>
      <c r="H25" s="299">
        <v>0.39211805555555557</v>
      </c>
      <c r="I25" s="281"/>
      <c r="J25" s="300">
        <f t="shared" si="3"/>
        <v>102</v>
      </c>
      <c r="K25" s="1" t="b">
        <f t="shared" si="4"/>
        <v>0</v>
      </c>
      <c r="L25" s="1">
        <f t="shared" si="5"/>
        <v>1.65</v>
      </c>
      <c r="M25" s="1">
        <f t="shared" si="6"/>
        <v>1</v>
      </c>
      <c r="N25" s="300">
        <f t="shared" si="7"/>
        <v>102</v>
      </c>
      <c r="O25" s="1">
        <f t="shared" si="8"/>
        <v>108.9</v>
      </c>
      <c r="P25" s="300">
        <f t="shared" si="9"/>
        <v>510</v>
      </c>
      <c r="Q25" s="1">
        <f t="shared" si="10"/>
        <v>108.9</v>
      </c>
      <c r="R25" s="281"/>
      <c r="S25" s="281"/>
      <c r="T25" s="1">
        <f t="shared" si="11"/>
        <v>0</v>
      </c>
      <c r="V25" s="1" t="s">
        <v>969</v>
      </c>
      <c r="X25" s="1" t="s">
        <v>3487</v>
      </c>
    </row>
    <row r="26" ht="15.75" customHeight="1">
      <c r="A26" s="291">
        <v>46275.0</v>
      </c>
      <c r="B26" s="1">
        <f t="shared" si="1"/>
        <v>46275</v>
      </c>
      <c r="C26" s="281">
        <v>118.0</v>
      </c>
      <c r="D26" s="281">
        <v>40.0</v>
      </c>
      <c r="E26" s="1">
        <f t="shared" si="12"/>
        <v>2.95</v>
      </c>
      <c r="F26" s="281" t="s">
        <v>811</v>
      </c>
      <c r="G26" s="299">
        <v>0.3127199074074074</v>
      </c>
      <c r="H26" s="299">
        <v>0.3919097222222222</v>
      </c>
      <c r="I26" s="281"/>
      <c r="J26" s="300">
        <f t="shared" si="3"/>
        <v>114</v>
      </c>
      <c r="K26" s="1" t="b">
        <f t="shared" si="4"/>
        <v>0</v>
      </c>
      <c r="L26" s="1">
        <f t="shared" si="5"/>
        <v>1.05</v>
      </c>
      <c r="M26" s="1">
        <f t="shared" si="6"/>
        <v>1</v>
      </c>
      <c r="N26" s="300">
        <f t="shared" si="7"/>
        <v>114</v>
      </c>
      <c r="O26" s="1">
        <f t="shared" si="8"/>
        <v>136.29</v>
      </c>
      <c r="P26" s="300">
        <f t="shared" si="9"/>
        <v>570</v>
      </c>
      <c r="Q26" s="1">
        <f t="shared" si="10"/>
        <v>136.29</v>
      </c>
      <c r="R26" s="281"/>
      <c r="S26" s="281"/>
      <c r="T26" s="1">
        <f t="shared" si="11"/>
        <v>1</v>
      </c>
      <c r="V26" s="1" t="s">
        <v>834</v>
      </c>
      <c r="X26" s="1" t="s">
        <v>3488</v>
      </c>
    </row>
    <row r="27" ht="15.75" customHeight="1">
      <c r="A27" s="291">
        <v>46275.0</v>
      </c>
      <c r="B27" s="1">
        <f t="shared" si="1"/>
        <v>46275</v>
      </c>
      <c r="C27" s="281">
        <v>52.0</v>
      </c>
      <c r="D27" s="281">
        <v>24.0</v>
      </c>
      <c r="E27" s="1">
        <f t="shared" si="12"/>
        <v>2.166666667</v>
      </c>
      <c r="F27" s="281" t="s">
        <v>811</v>
      </c>
      <c r="G27" s="299">
        <v>0.5083101851851852</v>
      </c>
      <c r="H27" s="299">
        <v>0.5497222222222222</v>
      </c>
      <c r="I27" s="281"/>
      <c r="J27" s="300">
        <f t="shared" si="3"/>
        <v>60</v>
      </c>
      <c r="K27" s="1" t="b">
        <f t="shared" si="4"/>
        <v>0</v>
      </c>
      <c r="L27" s="1">
        <f t="shared" si="5"/>
        <v>1.25</v>
      </c>
      <c r="M27" s="1">
        <f t="shared" si="6"/>
        <v>1</v>
      </c>
      <c r="N27" s="300">
        <f t="shared" si="7"/>
        <v>60</v>
      </c>
      <c r="O27" s="1">
        <f t="shared" si="8"/>
        <v>71.5</v>
      </c>
      <c r="P27" s="300">
        <f t="shared" si="9"/>
        <v>300</v>
      </c>
      <c r="Q27" s="1">
        <f t="shared" si="10"/>
        <v>71.5</v>
      </c>
      <c r="R27" s="281"/>
      <c r="S27" s="281"/>
      <c r="T27" s="1">
        <f t="shared" si="11"/>
        <v>0</v>
      </c>
      <c r="V27" s="1" t="s">
        <v>978</v>
      </c>
      <c r="X27" s="1" t="s">
        <v>3489</v>
      </c>
    </row>
    <row r="28" ht="15.75" customHeight="1">
      <c r="A28" s="291">
        <v>46276.0</v>
      </c>
      <c r="B28" s="1">
        <f t="shared" si="1"/>
        <v>46276</v>
      </c>
      <c r="C28" s="281">
        <v>205.0</v>
      </c>
      <c r="D28" s="281">
        <v>120.0</v>
      </c>
      <c r="E28" s="1">
        <f t="shared" si="12"/>
        <v>1.708333333</v>
      </c>
      <c r="F28" s="281" t="s">
        <v>811</v>
      </c>
      <c r="G28" s="299">
        <v>0.3032986111111111</v>
      </c>
      <c r="H28" s="299">
        <v>0.48907407407407405</v>
      </c>
      <c r="I28" s="281"/>
      <c r="J28" s="300">
        <f t="shared" si="3"/>
        <v>268</v>
      </c>
      <c r="K28" s="1" t="b">
        <f t="shared" si="4"/>
        <v>0</v>
      </c>
      <c r="L28" s="1">
        <f t="shared" si="5"/>
        <v>1.65</v>
      </c>
      <c r="M28" s="1">
        <f t="shared" si="6"/>
        <v>1</v>
      </c>
      <c r="N28" s="300">
        <f t="shared" si="7"/>
        <v>268</v>
      </c>
      <c r="O28" s="1">
        <f t="shared" si="8"/>
        <v>372.075</v>
      </c>
      <c r="P28" s="300">
        <f t="shared" si="9"/>
        <v>1340</v>
      </c>
      <c r="Q28" s="1">
        <f t="shared" si="10"/>
        <v>372.075</v>
      </c>
      <c r="R28" s="281"/>
      <c r="S28" s="281"/>
      <c r="T28" s="1">
        <f t="shared" si="11"/>
        <v>1</v>
      </c>
      <c r="V28" s="1" t="s">
        <v>1262</v>
      </c>
      <c r="X28" s="1" t="s">
        <v>3490</v>
      </c>
    </row>
    <row r="29" ht="15.75" customHeight="1">
      <c r="A29" s="291">
        <v>46276.0</v>
      </c>
      <c r="B29" s="1">
        <f t="shared" si="1"/>
        <v>46276</v>
      </c>
      <c r="C29" s="281">
        <v>49.0</v>
      </c>
      <c r="D29" s="281">
        <v>28.0</v>
      </c>
      <c r="E29" s="1">
        <f t="shared" si="12"/>
        <v>1.75</v>
      </c>
      <c r="F29" s="281" t="s">
        <v>811</v>
      </c>
      <c r="G29" s="299">
        <v>0.5358680555555555</v>
      </c>
      <c r="H29" s="299">
        <v>0.5768518518518518</v>
      </c>
      <c r="I29" s="281"/>
      <c r="J29" s="300">
        <f t="shared" si="3"/>
        <v>59</v>
      </c>
      <c r="K29" s="1" t="b">
        <f t="shared" si="4"/>
        <v>0</v>
      </c>
      <c r="L29" s="1">
        <f t="shared" si="5"/>
        <v>1.65</v>
      </c>
      <c r="M29" s="1">
        <f t="shared" si="6"/>
        <v>1</v>
      </c>
      <c r="N29" s="300">
        <f t="shared" si="7"/>
        <v>59</v>
      </c>
      <c r="O29" s="1">
        <f t="shared" si="8"/>
        <v>88.935</v>
      </c>
      <c r="P29" s="300">
        <f t="shared" si="9"/>
        <v>295</v>
      </c>
      <c r="Q29" s="1">
        <f t="shared" si="10"/>
        <v>88.935</v>
      </c>
      <c r="R29" s="281"/>
      <c r="S29" s="281"/>
      <c r="T29" s="1">
        <f t="shared" si="11"/>
        <v>0</v>
      </c>
      <c r="V29" s="1" t="s">
        <v>1935</v>
      </c>
      <c r="X29" s="1" t="s">
        <v>3491</v>
      </c>
    </row>
    <row r="30" ht="15.75" customHeight="1">
      <c r="A30" s="291">
        <v>46276.0</v>
      </c>
      <c r="B30" s="1">
        <f t="shared" si="1"/>
        <v>46276</v>
      </c>
      <c r="C30" s="281">
        <v>47.0</v>
      </c>
      <c r="D30" s="281">
        <v>25.0</v>
      </c>
      <c r="E30" s="1">
        <f t="shared" si="12"/>
        <v>1.88</v>
      </c>
      <c r="F30" s="281" t="s">
        <v>811</v>
      </c>
      <c r="G30" s="299">
        <v>0.5895254629629629</v>
      </c>
      <c r="H30" s="299">
        <v>0.621087962962963</v>
      </c>
      <c r="I30" s="281"/>
      <c r="J30" s="300">
        <f t="shared" si="3"/>
        <v>45</v>
      </c>
      <c r="K30" s="1" t="b">
        <f t="shared" si="4"/>
        <v>0</v>
      </c>
      <c r="L30" s="1">
        <f t="shared" si="5"/>
        <v>1.65</v>
      </c>
      <c r="M30" s="1">
        <f t="shared" si="6"/>
        <v>1</v>
      </c>
      <c r="N30" s="300">
        <f t="shared" si="7"/>
        <v>45</v>
      </c>
      <c r="O30" s="1">
        <f t="shared" si="8"/>
        <v>85.305</v>
      </c>
      <c r="P30" s="300">
        <f t="shared" si="9"/>
        <v>225</v>
      </c>
      <c r="Q30" s="1">
        <f t="shared" si="10"/>
        <v>85.305</v>
      </c>
      <c r="R30" s="281"/>
      <c r="S30" s="281"/>
      <c r="T30" s="1">
        <f t="shared" si="11"/>
        <v>0</v>
      </c>
      <c r="V30" s="1" t="s">
        <v>1500</v>
      </c>
      <c r="X30" s="1" t="s">
        <v>3492</v>
      </c>
    </row>
    <row r="31" ht="15.75" customHeight="1">
      <c r="A31" s="291">
        <v>46278.0</v>
      </c>
      <c r="B31" s="1">
        <f t="shared" si="1"/>
        <v>46278</v>
      </c>
      <c r="C31" s="281">
        <v>213.0</v>
      </c>
      <c r="D31" s="281">
        <v>76.0</v>
      </c>
      <c r="E31" s="1">
        <f t="shared" si="12"/>
        <v>2.802631579</v>
      </c>
      <c r="F31" s="281" t="s">
        <v>811</v>
      </c>
      <c r="G31" s="299">
        <v>0.3032523148148148</v>
      </c>
      <c r="H31" s="299">
        <v>0.42193287037037036</v>
      </c>
      <c r="I31" s="281"/>
      <c r="J31" s="300">
        <f t="shared" si="3"/>
        <v>171</v>
      </c>
      <c r="K31" s="1" t="b">
        <f t="shared" si="4"/>
        <v>0</v>
      </c>
      <c r="L31" s="1">
        <f t="shared" si="5"/>
        <v>1.05</v>
      </c>
      <c r="M31" s="1">
        <f t="shared" si="6"/>
        <v>1</v>
      </c>
      <c r="N31" s="300">
        <f t="shared" si="7"/>
        <v>171</v>
      </c>
      <c r="O31" s="1">
        <f t="shared" si="8"/>
        <v>246.015</v>
      </c>
      <c r="P31" s="300">
        <f t="shared" si="9"/>
        <v>855</v>
      </c>
      <c r="Q31" s="1">
        <f t="shared" si="10"/>
        <v>246.015</v>
      </c>
      <c r="R31" s="281"/>
      <c r="S31" s="281"/>
      <c r="T31" s="1">
        <f t="shared" si="11"/>
        <v>1</v>
      </c>
      <c r="V31" s="1" t="s">
        <v>845</v>
      </c>
      <c r="X31" s="1" t="s">
        <v>3493</v>
      </c>
    </row>
    <row r="32" ht="15.75" customHeight="1">
      <c r="A32" s="291">
        <v>46279.0</v>
      </c>
      <c r="B32" s="1">
        <f t="shared" si="1"/>
        <v>46279</v>
      </c>
      <c r="C32" s="281">
        <v>363.0</v>
      </c>
      <c r="D32" s="281">
        <v>120.0</v>
      </c>
      <c r="E32" s="1">
        <f t="shared" si="12"/>
        <v>3.025</v>
      </c>
      <c r="F32" s="281" t="s">
        <v>811</v>
      </c>
      <c r="G32" s="299">
        <v>0.30675925925925923</v>
      </c>
      <c r="H32" s="299">
        <v>0.48216435185185186</v>
      </c>
      <c r="I32" s="281"/>
      <c r="J32" s="300">
        <f t="shared" si="3"/>
        <v>253</v>
      </c>
      <c r="K32" s="1" t="b">
        <f t="shared" si="4"/>
        <v>0</v>
      </c>
      <c r="L32" s="1">
        <f t="shared" si="5"/>
        <v>1.05</v>
      </c>
      <c r="M32" s="1">
        <f t="shared" si="6"/>
        <v>1</v>
      </c>
      <c r="N32" s="300">
        <f t="shared" si="7"/>
        <v>253</v>
      </c>
      <c r="O32" s="1">
        <f t="shared" si="8"/>
        <v>419.265</v>
      </c>
      <c r="P32" s="300">
        <f t="shared" si="9"/>
        <v>1265</v>
      </c>
      <c r="Q32" s="1">
        <f t="shared" si="10"/>
        <v>419.265</v>
      </c>
      <c r="R32" s="281"/>
      <c r="S32" s="281"/>
      <c r="T32" s="1">
        <f t="shared" si="11"/>
        <v>1</v>
      </c>
      <c r="V32" s="1" t="s">
        <v>992</v>
      </c>
      <c r="X32" s="1" t="s">
        <v>3494</v>
      </c>
    </row>
    <row r="33" ht="15.75" customHeight="1">
      <c r="A33" s="291">
        <v>46279.0</v>
      </c>
      <c r="B33" s="1">
        <f t="shared" si="1"/>
        <v>46279</v>
      </c>
      <c r="C33" s="281">
        <v>31.0</v>
      </c>
      <c r="D33" s="281">
        <v>25.0</v>
      </c>
      <c r="E33" s="1">
        <f t="shared" si="12"/>
        <v>1.24</v>
      </c>
      <c r="F33" s="281" t="s">
        <v>811</v>
      </c>
      <c r="G33" s="299">
        <v>0.59125</v>
      </c>
      <c r="H33" s="299">
        <v>0.6301273148148148</v>
      </c>
      <c r="I33" s="281"/>
      <c r="J33" s="300">
        <f t="shared" si="3"/>
        <v>56</v>
      </c>
      <c r="K33" s="1" t="b">
        <f t="shared" si="4"/>
        <v>0</v>
      </c>
      <c r="L33" s="1">
        <f t="shared" si="5"/>
        <v>1.65</v>
      </c>
      <c r="M33" s="1">
        <f t="shared" si="6"/>
        <v>1</v>
      </c>
      <c r="N33" s="300">
        <f t="shared" si="7"/>
        <v>56</v>
      </c>
      <c r="O33" s="1">
        <f t="shared" si="8"/>
        <v>56.265</v>
      </c>
      <c r="P33" s="300">
        <f t="shared" si="9"/>
        <v>280</v>
      </c>
      <c r="Q33" s="1">
        <f t="shared" si="10"/>
        <v>56.265</v>
      </c>
      <c r="R33" s="281"/>
      <c r="S33" s="281"/>
      <c r="T33" s="1">
        <f t="shared" si="11"/>
        <v>0</v>
      </c>
      <c r="V33" s="1" t="s">
        <v>858</v>
      </c>
      <c r="X33" s="1" t="s">
        <v>3495</v>
      </c>
    </row>
    <row r="34" ht="15.75" customHeight="1">
      <c r="A34" s="291">
        <v>46280.0</v>
      </c>
      <c r="B34" s="1">
        <f t="shared" si="1"/>
        <v>46280</v>
      </c>
      <c r="C34" s="281">
        <v>106.0</v>
      </c>
      <c r="D34" s="281">
        <v>40.0</v>
      </c>
      <c r="E34" s="1">
        <f t="shared" si="12"/>
        <v>2.65</v>
      </c>
      <c r="F34" s="281" t="s">
        <v>811</v>
      </c>
      <c r="G34" s="299">
        <v>0.2996759259259259</v>
      </c>
      <c r="H34" s="299">
        <v>0.3684722222222222</v>
      </c>
      <c r="I34" s="281"/>
      <c r="J34" s="300">
        <f t="shared" si="3"/>
        <v>99</v>
      </c>
      <c r="K34" s="1" t="b">
        <f t="shared" si="4"/>
        <v>0</v>
      </c>
      <c r="L34" s="1">
        <f t="shared" si="5"/>
        <v>1.16</v>
      </c>
      <c r="M34" s="1">
        <f t="shared" si="6"/>
        <v>1</v>
      </c>
      <c r="N34" s="300">
        <f t="shared" si="7"/>
        <v>99</v>
      </c>
      <c r="O34" s="1">
        <f t="shared" si="8"/>
        <v>135.256</v>
      </c>
      <c r="P34" s="300">
        <f t="shared" si="9"/>
        <v>495</v>
      </c>
      <c r="Q34" s="1">
        <f t="shared" si="10"/>
        <v>135.256</v>
      </c>
      <c r="R34" s="281"/>
      <c r="S34" s="281"/>
      <c r="T34" s="1">
        <f t="shared" si="11"/>
        <v>1</v>
      </c>
      <c r="V34" s="1" t="s">
        <v>1003</v>
      </c>
      <c r="X34" s="1" t="s">
        <v>3496</v>
      </c>
    </row>
    <row r="35" ht="15.75" customHeight="1">
      <c r="A35" s="291">
        <v>46280.0</v>
      </c>
      <c r="B35" s="1">
        <f t="shared" si="1"/>
        <v>46280</v>
      </c>
      <c r="C35" s="281">
        <v>63.0</v>
      </c>
      <c r="D35" s="281">
        <v>37.0</v>
      </c>
      <c r="E35" s="1">
        <f t="shared" si="12"/>
        <v>1.702702703</v>
      </c>
      <c r="F35" s="281" t="s">
        <v>811</v>
      </c>
      <c r="G35" s="299">
        <v>0.5101041666666667</v>
      </c>
      <c r="H35" s="299">
        <v>0.5678935185185185</v>
      </c>
      <c r="I35" s="281"/>
      <c r="J35" s="300">
        <f t="shared" si="3"/>
        <v>83</v>
      </c>
      <c r="K35" s="1" t="b">
        <f t="shared" si="4"/>
        <v>0</v>
      </c>
      <c r="L35" s="1">
        <f t="shared" si="5"/>
        <v>1.65</v>
      </c>
      <c r="M35" s="1">
        <f t="shared" si="6"/>
        <v>1</v>
      </c>
      <c r="N35" s="300">
        <f t="shared" si="7"/>
        <v>83</v>
      </c>
      <c r="O35" s="1">
        <f t="shared" si="8"/>
        <v>114.345</v>
      </c>
      <c r="P35" s="300">
        <f t="shared" si="9"/>
        <v>415</v>
      </c>
      <c r="Q35" s="1">
        <f t="shared" si="10"/>
        <v>114.345</v>
      </c>
      <c r="R35" s="281"/>
      <c r="S35" s="281"/>
      <c r="T35" s="1">
        <f t="shared" si="11"/>
        <v>0</v>
      </c>
      <c r="V35" s="1" t="s">
        <v>1007</v>
      </c>
      <c r="X35" s="1" t="s">
        <v>3497</v>
      </c>
    </row>
    <row r="36" ht="15.75" customHeight="1">
      <c r="A36" s="291">
        <v>46281.0</v>
      </c>
      <c r="B36" s="1">
        <f t="shared" si="1"/>
        <v>46281</v>
      </c>
      <c r="C36" s="281">
        <v>93.0</v>
      </c>
      <c r="D36" s="281">
        <v>35.0</v>
      </c>
      <c r="E36" s="1">
        <f t="shared" si="12"/>
        <v>2.657142857</v>
      </c>
      <c r="F36" s="281" t="s">
        <v>811</v>
      </c>
      <c r="G36" s="299">
        <v>0.36011574074074076</v>
      </c>
      <c r="H36" s="299">
        <v>0.3834375</v>
      </c>
      <c r="I36" s="281"/>
      <c r="J36" s="300">
        <f t="shared" si="3"/>
        <v>34</v>
      </c>
      <c r="K36" s="1" t="b">
        <f t="shared" si="4"/>
        <v>0</v>
      </c>
      <c r="L36" s="1">
        <f t="shared" si="5"/>
        <v>1.16</v>
      </c>
      <c r="M36" s="1">
        <f t="shared" si="6"/>
        <v>1</v>
      </c>
      <c r="N36" s="300">
        <f t="shared" si="7"/>
        <v>34</v>
      </c>
      <c r="O36" s="1">
        <f t="shared" si="8"/>
        <v>118.668</v>
      </c>
      <c r="P36" s="300">
        <f t="shared" si="9"/>
        <v>170</v>
      </c>
      <c r="Q36" s="1">
        <f t="shared" si="10"/>
        <v>118.668</v>
      </c>
      <c r="R36" s="281"/>
      <c r="S36" s="281"/>
      <c r="T36" s="1">
        <f t="shared" si="11"/>
        <v>1</v>
      </c>
      <c r="V36" s="1" t="s">
        <v>1011</v>
      </c>
      <c r="X36" s="1" t="s">
        <v>3498</v>
      </c>
    </row>
    <row r="37" ht="15.75" customHeight="1">
      <c r="A37" s="291">
        <v>46281.0</v>
      </c>
      <c r="B37" s="1">
        <f t="shared" si="1"/>
        <v>46281</v>
      </c>
      <c r="C37" s="281">
        <v>95.0</v>
      </c>
      <c r="D37" s="281">
        <v>38.0</v>
      </c>
      <c r="E37" s="1">
        <f t="shared" si="12"/>
        <v>2.5</v>
      </c>
      <c r="F37" s="281" t="s">
        <v>811</v>
      </c>
      <c r="G37" s="299">
        <v>0.5131944444444444</v>
      </c>
      <c r="H37" s="299">
        <v>0.5760648148148149</v>
      </c>
      <c r="I37" s="281">
        <v>7.0</v>
      </c>
      <c r="J37" s="300">
        <f t="shared" si="3"/>
        <v>84</v>
      </c>
      <c r="K37" s="1" t="b">
        <f t="shared" si="4"/>
        <v>0</v>
      </c>
      <c r="L37" s="1">
        <f t="shared" si="5"/>
        <v>1.16</v>
      </c>
      <c r="M37" s="1">
        <f t="shared" si="6"/>
        <v>1</v>
      </c>
      <c r="N37" s="300">
        <f t="shared" si="7"/>
        <v>84</v>
      </c>
      <c r="O37" s="1">
        <f t="shared" si="8"/>
        <v>121.22</v>
      </c>
      <c r="P37" s="300">
        <f t="shared" si="9"/>
        <v>420</v>
      </c>
      <c r="Q37" s="1">
        <f t="shared" si="10"/>
        <v>121.22</v>
      </c>
      <c r="R37" s="281"/>
      <c r="S37" s="281"/>
      <c r="T37" s="1">
        <f t="shared" si="11"/>
        <v>0</v>
      </c>
      <c r="U37" s="16" t="s">
        <v>3499</v>
      </c>
      <c r="V37" s="1" t="s">
        <v>3335</v>
      </c>
      <c r="X37" s="1" t="s">
        <v>3500</v>
      </c>
    </row>
    <row r="38" ht="15.75" customHeight="1">
      <c r="A38" s="291">
        <v>46281.0</v>
      </c>
      <c r="B38" s="1">
        <f t="shared" si="1"/>
        <v>46281</v>
      </c>
      <c r="C38" s="281">
        <v>38.0</v>
      </c>
      <c r="D38" s="281">
        <v>32.0</v>
      </c>
      <c r="E38" s="1">
        <f t="shared" si="12"/>
        <v>1.1875</v>
      </c>
      <c r="F38" s="281" t="s">
        <v>811</v>
      </c>
      <c r="G38" s="299">
        <v>0.5918402777777778</v>
      </c>
      <c r="H38" s="299">
        <v>0.6400462962962963</v>
      </c>
      <c r="I38" s="281"/>
      <c r="J38" s="300">
        <f t="shared" si="3"/>
        <v>69</v>
      </c>
      <c r="K38" s="1" t="b">
        <f t="shared" si="4"/>
        <v>0</v>
      </c>
      <c r="L38" s="1">
        <f t="shared" si="5"/>
        <v>1.65</v>
      </c>
      <c r="M38" s="1">
        <f t="shared" si="6"/>
        <v>1</v>
      </c>
      <c r="N38" s="300">
        <f t="shared" si="7"/>
        <v>69</v>
      </c>
      <c r="O38" s="1">
        <f t="shared" si="8"/>
        <v>68.97</v>
      </c>
      <c r="P38" s="300">
        <f t="shared" si="9"/>
        <v>345</v>
      </c>
      <c r="Q38" s="1">
        <f t="shared" si="10"/>
        <v>68.97</v>
      </c>
      <c r="R38" s="281"/>
      <c r="S38" s="281"/>
      <c r="T38" s="1">
        <f t="shared" si="11"/>
        <v>0</v>
      </c>
      <c r="V38" s="1" t="s">
        <v>875</v>
      </c>
      <c r="X38" s="1" t="s">
        <v>3501</v>
      </c>
    </row>
    <row r="39" ht="15.75" customHeight="1">
      <c r="A39" s="291">
        <v>46283.0</v>
      </c>
      <c r="B39" s="1">
        <f t="shared" si="1"/>
        <v>46283</v>
      </c>
      <c r="C39" s="281">
        <v>28.0</v>
      </c>
      <c r="D39" s="281">
        <v>7.0</v>
      </c>
      <c r="E39" s="1">
        <f t="shared" si="12"/>
        <v>4</v>
      </c>
      <c r="F39" s="281" t="s">
        <v>811</v>
      </c>
      <c r="G39" s="299">
        <v>0.3068402777777778</v>
      </c>
      <c r="H39" s="299">
        <v>0.347337962962963</v>
      </c>
      <c r="I39" s="281"/>
      <c r="J39" s="300">
        <f t="shared" si="3"/>
        <v>58</v>
      </c>
      <c r="K39" s="1" t="b">
        <f t="shared" si="4"/>
        <v>1</v>
      </c>
      <c r="L39" s="1">
        <f t="shared" si="5"/>
        <v>1</v>
      </c>
      <c r="M39" s="1">
        <f t="shared" si="6"/>
        <v>1</v>
      </c>
      <c r="N39" s="300">
        <f t="shared" si="7"/>
        <v>58</v>
      </c>
      <c r="O39" s="1">
        <f t="shared" si="8"/>
        <v>30.8</v>
      </c>
      <c r="P39" s="300">
        <f t="shared" si="9"/>
        <v>290</v>
      </c>
      <c r="Q39" s="1">
        <f t="shared" si="10"/>
        <v>30.8</v>
      </c>
      <c r="R39" s="281"/>
      <c r="S39" s="281"/>
      <c r="T39" s="1">
        <f t="shared" si="11"/>
        <v>1</v>
      </c>
      <c r="V39" s="1" t="s">
        <v>3502</v>
      </c>
      <c r="W39" s="1" t="s">
        <v>3503</v>
      </c>
      <c r="X39" s="1" t="s">
        <v>3503</v>
      </c>
    </row>
    <row r="40" ht="15.75" customHeight="1">
      <c r="A40" s="291">
        <v>46283.0</v>
      </c>
      <c r="B40" s="1">
        <f t="shared" si="1"/>
        <v>46283</v>
      </c>
      <c r="C40" s="281">
        <v>58.0</v>
      </c>
      <c r="D40" s="281">
        <v>30.0</v>
      </c>
      <c r="E40" s="1">
        <f t="shared" si="12"/>
        <v>1.933333333</v>
      </c>
      <c r="F40" s="281" t="s">
        <v>811</v>
      </c>
      <c r="G40" s="299">
        <v>0.5285532407407407</v>
      </c>
      <c r="H40" s="299">
        <v>0.5697685185185185</v>
      </c>
      <c r="I40" s="281"/>
      <c r="J40" s="300">
        <f t="shared" si="3"/>
        <v>59</v>
      </c>
      <c r="K40" s="1" t="b">
        <f t="shared" si="4"/>
        <v>0</v>
      </c>
      <c r="L40" s="1">
        <f t="shared" si="5"/>
        <v>1.65</v>
      </c>
      <c r="M40" s="1">
        <f t="shared" si="6"/>
        <v>1</v>
      </c>
      <c r="N40" s="300">
        <f t="shared" si="7"/>
        <v>59</v>
      </c>
      <c r="O40" s="1">
        <f t="shared" si="8"/>
        <v>105.27</v>
      </c>
      <c r="P40" s="300">
        <f t="shared" si="9"/>
        <v>295</v>
      </c>
      <c r="Q40" s="1">
        <f t="shared" si="10"/>
        <v>105.27</v>
      </c>
      <c r="R40" s="281"/>
      <c r="S40" s="281"/>
      <c r="T40" s="1">
        <f t="shared" si="11"/>
        <v>0</v>
      </c>
      <c r="V40" s="1" t="s">
        <v>884</v>
      </c>
      <c r="W40" s="1" t="s">
        <v>3504</v>
      </c>
      <c r="X40" s="1" t="s">
        <v>3504</v>
      </c>
    </row>
    <row r="41" ht="15.75" customHeight="1">
      <c r="A41" s="291">
        <v>46283.0</v>
      </c>
      <c r="B41" s="1">
        <f t="shared" si="1"/>
        <v>46283</v>
      </c>
      <c r="C41" s="281">
        <v>73.0</v>
      </c>
      <c r="D41" s="281">
        <v>41.0</v>
      </c>
      <c r="E41" s="1">
        <f t="shared" si="12"/>
        <v>1.780487805</v>
      </c>
      <c r="F41" s="281" t="s">
        <v>811</v>
      </c>
      <c r="G41" s="299">
        <v>0.5916319444444444</v>
      </c>
      <c r="H41" s="299">
        <v>0.6450231481481481</v>
      </c>
      <c r="I41" s="281"/>
      <c r="J41" s="300">
        <f t="shared" si="3"/>
        <v>77</v>
      </c>
      <c r="K41" s="1" t="b">
        <f t="shared" si="4"/>
        <v>0</v>
      </c>
      <c r="L41" s="1">
        <f t="shared" si="5"/>
        <v>1.65</v>
      </c>
      <c r="M41" s="1">
        <f t="shared" si="6"/>
        <v>1</v>
      </c>
      <c r="N41" s="300">
        <f t="shared" si="7"/>
        <v>77</v>
      </c>
      <c r="O41" s="1">
        <f t="shared" si="8"/>
        <v>132.495</v>
      </c>
      <c r="P41" s="300">
        <f t="shared" si="9"/>
        <v>385</v>
      </c>
      <c r="Q41" s="1">
        <f t="shared" si="10"/>
        <v>132.495</v>
      </c>
      <c r="R41" s="281"/>
      <c r="S41" s="281"/>
      <c r="T41" s="1">
        <f t="shared" si="11"/>
        <v>0</v>
      </c>
      <c r="V41" s="1" t="s">
        <v>2026</v>
      </c>
      <c r="W41" s="1" t="s">
        <v>3505</v>
      </c>
      <c r="X41" s="1" t="s">
        <v>3505</v>
      </c>
    </row>
    <row r="42" ht="15.75" customHeight="1">
      <c r="A42" s="291">
        <v>46285.0</v>
      </c>
      <c r="B42" s="1">
        <f t="shared" si="1"/>
        <v>46285</v>
      </c>
      <c r="C42" s="281">
        <v>299.0</v>
      </c>
      <c r="D42" s="281">
        <v>120.0</v>
      </c>
      <c r="E42" s="1">
        <f t="shared" si="12"/>
        <v>2.491666667</v>
      </c>
      <c r="F42" s="281" t="s">
        <v>811</v>
      </c>
      <c r="G42" s="299">
        <v>0.3005324074074074</v>
      </c>
      <c r="H42" s="299">
        <v>0.5498263888888889</v>
      </c>
      <c r="I42" s="281">
        <v>114.0</v>
      </c>
      <c r="J42" s="300">
        <f t="shared" si="3"/>
        <v>245</v>
      </c>
      <c r="K42" s="1" t="b">
        <f t="shared" si="4"/>
        <v>0</v>
      </c>
      <c r="L42" s="1">
        <f t="shared" si="5"/>
        <v>1.16</v>
      </c>
      <c r="M42" s="1">
        <f t="shared" si="6"/>
        <v>1</v>
      </c>
      <c r="N42" s="300">
        <f t="shared" si="7"/>
        <v>245</v>
      </c>
      <c r="O42" s="1">
        <f t="shared" si="8"/>
        <v>381.524</v>
      </c>
      <c r="P42" s="300">
        <f t="shared" si="9"/>
        <v>1225</v>
      </c>
      <c r="Q42" s="1">
        <f t="shared" si="10"/>
        <v>381.524</v>
      </c>
      <c r="R42" s="281"/>
      <c r="S42" s="281"/>
      <c r="T42" s="1">
        <f t="shared" si="11"/>
        <v>1</v>
      </c>
      <c r="U42" s="16" t="s">
        <v>3506</v>
      </c>
      <c r="V42" s="1" t="s">
        <v>891</v>
      </c>
      <c r="W42" s="1" t="s">
        <v>3507</v>
      </c>
      <c r="X42" s="1" t="s">
        <v>3507</v>
      </c>
    </row>
    <row r="43" ht="15.75" customHeight="1">
      <c r="A43" s="291">
        <v>46286.0</v>
      </c>
      <c r="B43" s="1">
        <f t="shared" si="1"/>
        <v>46286</v>
      </c>
      <c r="C43" s="281">
        <v>189.0</v>
      </c>
      <c r="D43" s="281">
        <v>78.0</v>
      </c>
      <c r="E43" s="1">
        <f t="shared" si="12"/>
        <v>2.423076923</v>
      </c>
      <c r="F43" s="281" t="s">
        <v>811</v>
      </c>
      <c r="G43" s="299">
        <v>0.3018287037037037</v>
      </c>
      <c r="H43" s="299">
        <v>0.5359259259259259</v>
      </c>
      <c r="I43" s="281">
        <v>60.0</v>
      </c>
      <c r="J43" s="300">
        <f t="shared" si="3"/>
        <v>277</v>
      </c>
      <c r="K43" s="1" t="b">
        <f t="shared" si="4"/>
        <v>0</v>
      </c>
      <c r="L43" s="1">
        <f t="shared" si="5"/>
        <v>1.25</v>
      </c>
      <c r="M43" s="1">
        <f t="shared" si="6"/>
        <v>1</v>
      </c>
      <c r="N43" s="300">
        <f t="shared" si="7"/>
        <v>277</v>
      </c>
      <c r="O43" s="1">
        <f t="shared" si="8"/>
        <v>259.875</v>
      </c>
      <c r="P43" s="300">
        <f t="shared" si="9"/>
        <v>1385</v>
      </c>
      <c r="Q43" s="1">
        <f t="shared" si="10"/>
        <v>259.875</v>
      </c>
      <c r="R43" s="281"/>
      <c r="S43" s="281"/>
      <c r="T43" s="1">
        <f t="shared" si="11"/>
        <v>1</v>
      </c>
      <c r="U43" s="68" t="s">
        <v>2157</v>
      </c>
      <c r="V43" s="1" t="s">
        <v>1030</v>
      </c>
      <c r="W43" s="1" t="s">
        <v>3508</v>
      </c>
      <c r="X43" s="1" t="s">
        <v>3508</v>
      </c>
    </row>
    <row r="44" ht="15.75" customHeight="1">
      <c r="A44" s="291">
        <v>46286.0</v>
      </c>
      <c r="B44" s="1">
        <f t="shared" si="1"/>
        <v>46286</v>
      </c>
      <c r="C44" s="281">
        <v>98.0</v>
      </c>
      <c r="D44" s="281">
        <v>28.0</v>
      </c>
      <c r="E44" s="1">
        <f t="shared" si="12"/>
        <v>3.5</v>
      </c>
      <c r="F44" s="281" t="s">
        <v>811</v>
      </c>
      <c r="G44" s="299">
        <v>0.5090625</v>
      </c>
      <c r="H44" s="299">
        <v>0.6039583333333334</v>
      </c>
      <c r="I44" s="281"/>
      <c r="J44" s="300">
        <f t="shared" si="3"/>
        <v>137</v>
      </c>
      <c r="K44" s="1" t="b">
        <f t="shared" si="4"/>
        <v>0</v>
      </c>
      <c r="L44" s="1">
        <f t="shared" si="5"/>
        <v>0.95</v>
      </c>
      <c r="M44" s="1">
        <f t="shared" si="6"/>
        <v>1</v>
      </c>
      <c r="N44" s="300">
        <f t="shared" si="7"/>
        <v>137</v>
      </c>
      <c r="O44" s="1">
        <f t="shared" si="8"/>
        <v>102.41</v>
      </c>
      <c r="P44" s="300">
        <f t="shared" si="9"/>
        <v>685</v>
      </c>
      <c r="Q44" s="1">
        <f t="shared" si="10"/>
        <v>102.41</v>
      </c>
      <c r="R44" s="281"/>
      <c r="S44" s="281"/>
      <c r="T44" s="1">
        <f t="shared" si="11"/>
        <v>0</v>
      </c>
      <c r="V44" s="1" t="s">
        <v>2905</v>
      </c>
      <c r="W44" s="1" t="s">
        <v>3509</v>
      </c>
      <c r="X44" s="1" t="s">
        <v>3509</v>
      </c>
    </row>
    <row r="45" ht="15.75" customHeight="1">
      <c r="A45" s="291">
        <v>46286.0</v>
      </c>
      <c r="B45" s="1">
        <f t="shared" si="1"/>
        <v>46286</v>
      </c>
      <c r="C45" s="281">
        <v>60.0</v>
      </c>
      <c r="D45" s="281">
        <v>33.0</v>
      </c>
      <c r="E45" s="1">
        <f t="shared" si="12"/>
        <v>1.818181818</v>
      </c>
      <c r="F45" s="281" t="s">
        <v>811</v>
      </c>
      <c r="G45" s="299">
        <v>0.5903703703703703</v>
      </c>
      <c r="H45" s="299">
        <v>0.6432986111111111</v>
      </c>
      <c r="I45" s="281"/>
      <c r="J45" s="300">
        <f t="shared" si="3"/>
        <v>76</v>
      </c>
      <c r="K45" s="1" t="b">
        <f t="shared" si="4"/>
        <v>0</v>
      </c>
      <c r="L45" s="1">
        <f t="shared" si="5"/>
        <v>1.65</v>
      </c>
      <c r="M45" s="1">
        <f t="shared" si="6"/>
        <v>1</v>
      </c>
      <c r="N45" s="300">
        <f t="shared" si="7"/>
        <v>76</v>
      </c>
      <c r="O45" s="1">
        <f t="shared" si="8"/>
        <v>108.9</v>
      </c>
      <c r="P45" s="300">
        <f t="shared" si="9"/>
        <v>380</v>
      </c>
      <c r="Q45" s="1">
        <f t="shared" si="10"/>
        <v>108.9</v>
      </c>
      <c r="R45" s="281"/>
      <c r="S45" s="281"/>
      <c r="T45" s="1">
        <f t="shared" si="11"/>
        <v>0</v>
      </c>
      <c r="V45" s="1" t="s">
        <v>1983</v>
      </c>
      <c r="W45" s="1" t="s">
        <v>3510</v>
      </c>
      <c r="X45" s="1" t="s">
        <v>3510</v>
      </c>
    </row>
    <row r="46" ht="15.75" customHeight="1">
      <c r="A46" s="291">
        <v>46287.0</v>
      </c>
      <c r="B46" s="1">
        <f t="shared" si="1"/>
        <v>46287</v>
      </c>
      <c r="C46" s="281">
        <v>119.0</v>
      </c>
      <c r="D46" s="281">
        <v>79.0</v>
      </c>
      <c r="E46" s="1">
        <f t="shared" si="12"/>
        <v>1.506329114</v>
      </c>
      <c r="F46" s="281" t="s">
        <v>811</v>
      </c>
      <c r="G46" s="282">
        <v>0.31126157407407407</v>
      </c>
      <c r="H46" s="282">
        <v>0.4317476851851852</v>
      </c>
      <c r="I46" s="281"/>
      <c r="J46" s="292">
        <f t="shared" si="3"/>
        <v>174</v>
      </c>
      <c r="K46" s="1" t="b">
        <f t="shared" si="4"/>
        <v>0</v>
      </c>
      <c r="L46" s="1">
        <f t="shared" si="5"/>
        <v>1.65</v>
      </c>
      <c r="M46" s="1">
        <f t="shared" si="6"/>
        <v>1</v>
      </c>
      <c r="N46" s="292">
        <f t="shared" si="7"/>
        <v>174</v>
      </c>
      <c r="O46" s="1">
        <f t="shared" si="8"/>
        <v>215.985</v>
      </c>
      <c r="P46" s="292">
        <f t="shared" si="9"/>
        <v>870</v>
      </c>
      <c r="Q46" s="1">
        <f t="shared" si="10"/>
        <v>215.985</v>
      </c>
      <c r="R46" s="281">
        <v>1.0</v>
      </c>
      <c r="S46" s="281" t="s">
        <v>3511</v>
      </c>
      <c r="T46" s="1">
        <f t="shared" si="11"/>
        <v>1</v>
      </c>
      <c r="V46" s="1" t="s">
        <v>1034</v>
      </c>
      <c r="X46" s="1" t="s">
        <v>3512</v>
      </c>
    </row>
    <row r="47" ht="15.75" customHeight="1">
      <c r="A47" s="291">
        <v>46287.0</v>
      </c>
      <c r="B47" s="1">
        <f t="shared" si="1"/>
        <v>46287</v>
      </c>
      <c r="C47" s="281">
        <v>39.0</v>
      </c>
      <c r="D47" s="281">
        <v>31.0</v>
      </c>
      <c r="E47" s="1">
        <f t="shared" si="12"/>
        <v>1.258064516</v>
      </c>
      <c r="F47" s="281" t="s">
        <v>811</v>
      </c>
      <c r="G47" s="282">
        <v>0.5062847222222222</v>
      </c>
      <c r="H47" s="282">
        <v>0.5578240740740741</v>
      </c>
      <c r="I47" s="281"/>
      <c r="J47" s="292">
        <f t="shared" si="3"/>
        <v>74</v>
      </c>
      <c r="K47" s="1" t="b">
        <f t="shared" si="4"/>
        <v>0</v>
      </c>
      <c r="L47" s="1">
        <f t="shared" si="5"/>
        <v>1.65</v>
      </c>
      <c r="M47" s="1">
        <f t="shared" si="6"/>
        <v>1</v>
      </c>
      <c r="N47" s="292">
        <f t="shared" si="7"/>
        <v>74</v>
      </c>
      <c r="O47" s="1">
        <f t="shared" si="8"/>
        <v>70.785</v>
      </c>
      <c r="P47" s="292">
        <f t="shared" si="9"/>
        <v>370</v>
      </c>
      <c r="Q47" s="1">
        <f t="shared" si="10"/>
        <v>70.785</v>
      </c>
      <c r="R47" s="281"/>
      <c r="S47" s="281"/>
      <c r="T47" s="1">
        <f t="shared" si="11"/>
        <v>0</v>
      </c>
      <c r="V47" s="1" t="s">
        <v>1995</v>
      </c>
      <c r="X47" s="1" t="s">
        <v>3513</v>
      </c>
    </row>
    <row r="48" ht="15.75" customHeight="1">
      <c r="A48" s="291">
        <v>46288.0</v>
      </c>
      <c r="B48" s="1">
        <f t="shared" si="1"/>
        <v>46288</v>
      </c>
      <c r="C48" s="281">
        <v>121.0</v>
      </c>
      <c r="D48" s="281">
        <v>64.0</v>
      </c>
      <c r="E48" s="1">
        <f t="shared" si="12"/>
        <v>1.890625</v>
      </c>
      <c r="F48" s="281" t="s">
        <v>811</v>
      </c>
      <c r="G48" s="282">
        <v>0.31105324074074076</v>
      </c>
      <c r="H48" s="282">
        <v>0.41024305555555557</v>
      </c>
      <c r="I48" s="281"/>
      <c r="J48" s="292">
        <f t="shared" si="3"/>
        <v>143</v>
      </c>
      <c r="K48" s="1" t="b">
        <f t="shared" si="4"/>
        <v>0</v>
      </c>
      <c r="L48" s="1">
        <f t="shared" si="5"/>
        <v>1.65</v>
      </c>
      <c r="M48" s="1">
        <f t="shared" si="6"/>
        <v>1</v>
      </c>
      <c r="N48" s="292">
        <f t="shared" si="7"/>
        <v>143</v>
      </c>
      <c r="O48" s="1">
        <f t="shared" si="8"/>
        <v>219.615</v>
      </c>
      <c r="P48" s="292">
        <f t="shared" si="9"/>
        <v>715</v>
      </c>
      <c r="Q48" s="1">
        <f t="shared" si="10"/>
        <v>219.615</v>
      </c>
      <c r="R48" s="281">
        <v>2.0</v>
      </c>
      <c r="S48" s="281" t="s">
        <v>3514</v>
      </c>
      <c r="T48" s="1">
        <f t="shared" si="11"/>
        <v>1</v>
      </c>
      <c r="V48" s="1" t="s">
        <v>2112</v>
      </c>
      <c r="X48" s="1" t="s">
        <v>3515</v>
      </c>
    </row>
    <row r="49" ht="15.75" customHeight="1">
      <c r="A49" s="291">
        <v>46288.0</v>
      </c>
      <c r="B49" s="1">
        <f t="shared" si="1"/>
        <v>46288</v>
      </c>
      <c r="C49" s="281">
        <v>38.0</v>
      </c>
      <c r="D49" s="281">
        <v>21.0</v>
      </c>
      <c r="E49" s="1">
        <f t="shared" si="12"/>
        <v>1.80952381</v>
      </c>
      <c r="F49" s="281" t="s">
        <v>811</v>
      </c>
      <c r="G49" s="282">
        <v>0.4106134259259259</v>
      </c>
      <c r="H49" s="282">
        <v>0.4403009259259259</v>
      </c>
      <c r="I49" s="281"/>
      <c r="J49" s="292">
        <f t="shared" si="3"/>
        <v>43</v>
      </c>
      <c r="K49" s="1" t="b">
        <f t="shared" si="4"/>
        <v>0</v>
      </c>
      <c r="L49" s="1">
        <f t="shared" si="5"/>
        <v>1.65</v>
      </c>
      <c r="M49" s="1">
        <f t="shared" si="6"/>
        <v>1</v>
      </c>
      <c r="N49" s="292">
        <f t="shared" si="7"/>
        <v>43</v>
      </c>
      <c r="O49" s="1">
        <f t="shared" si="8"/>
        <v>68.97</v>
      </c>
      <c r="P49" s="292">
        <f t="shared" si="9"/>
        <v>215</v>
      </c>
      <c r="Q49" s="1">
        <f t="shared" si="10"/>
        <v>68.97</v>
      </c>
      <c r="R49" s="281"/>
      <c r="S49" s="281"/>
      <c r="T49" s="1">
        <f t="shared" si="11"/>
        <v>0</v>
      </c>
      <c r="V49" s="1" t="s">
        <v>2112</v>
      </c>
      <c r="X49" s="1" t="s">
        <v>3516</v>
      </c>
    </row>
    <row r="50" ht="15.75" customHeight="1">
      <c r="A50" s="291">
        <v>46289.0</v>
      </c>
      <c r="B50" s="1">
        <f t="shared" si="1"/>
        <v>46289</v>
      </c>
      <c r="C50" s="281">
        <v>84.0</v>
      </c>
      <c r="D50" s="281">
        <v>29.0</v>
      </c>
      <c r="E50" s="1">
        <f t="shared" si="12"/>
        <v>2.896551724</v>
      </c>
      <c r="F50" s="281" t="s">
        <v>811</v>
      </c>
      <c r="G50" s="282">
        <v>0.31092592592592594</v>
      </c>
      <c r="H50" s="282">
        <v>0.35737268518518517</v>
      </c>
      <c r="I50" s="281"/>
      <c r="J50" s="292">
        <f t="shared" si="3"/>
        <v>67</v>
      </c>
      <c r="K50" s="1" t="b">
        <f t="shared" si="4"/>
        <v>0</v>
      </c>
      <c r="L50" s="1">
        <f t="shared" si="5"/>
        <v>1.05</v>
      </c>
      <c r="M50" s="1">
        <f t="shared" si="6"/>
        <v>1</v>
      </c>
      <c r="N50" s="292">
        <f t="shared" si="7"/>
        <v>67</v>
      </c>
      <c r="O50" s="1">
        <f t="shared" si="8"/>
        <v>97.02</v>
      </c>
      <c r="P50" s="292">
        <f t="shared" si="9"/>
        <v>335</v>
      </c>
      <c r="Q50" s="1">
        <f t="shared" si="10"/>
        <v>97.02</v>
      </c>
      <c r="R50" s="281">
        <v>2.0</v>
      </c>
      <c r="S50" s="281" t="s">
        <v>3517</v>
      </c>
      <c r="T50" s="1">
        <f t="shared" si="11"/>
        <v>1</v>
      </c>
      <c r="V50" s="1" t="s">
        <v>1042</v>
      </c>
      <c r="X50" s="1" t="s">
        <v>3518</v>
      </c>
    </row>
    <row r="51" ht="15.75" customHeight="1">
      <c r="A51" s="291">
        <v>46289.0</v>
      </c>
      <c r="B51" s="1">
        <f t="shared" si="1"/>
        <v>46289</v>
      </c>
      <c r="C51" s="281">
        <v>243.0</v>
      </c>
      <c r="D51" s="281">
        <v>88.0</v>
      </c>
      <c r="E51" s="1">
        <f t="shared" si="12"/>
        <v>2.761363636</v>
      </c>
      <c r="F51" s="281" t="s">
        <v>811</v>
      </c>
      <c r="G51" s="282">
        <v>0.35746527777777776</v>
      </c>
      <c r="H51" s="282">
        <v>0.4805671296296296</v>
      </c>
      <c r="I51" s="281"/>
      <c r="J51" s="292">
        <f t="shared" si="3"/>
        <v>177</v>
      </c>
      <c r="K51" s="1" t="b">
        <f t="shared" si="4"/>
        <v>0</v>
      </c>
      <c r="L51" s="1">
        <f t="shared" si="5"/>
        <v>1.16</v>
      </c>
      <c r="M51" s="1">
        <f t="shared" si="6"/>
        <v>1</v>
      </c>
      <c r="N51" s="292">
        <f t="shared" si="7"/>
        <v>177</v>
      </c>
      <c r="O51" s="1">
        <f t="shared" si="8"/>
        <v>310.068</v>
      </c>
      <c r="P51" s="292">
        <f t="shared" si="9"/>
        <v>885</v>
      </c>
      <c r="Q51" s="1">
        <f t="shared" si="10"/>
        <v>310.068</v>
      </c>
      <c r="R51" s="281"/>
      <c r="S51" s="281"/>
      <c r="T51" s="1">
        <f t="shared" si="11"/>
        <v>0</v>
      </c>
      <c r="V51" s="1" t="s">
        <v>1044</v>
      </c>
      <c r="X51" s="1" t="s">
        <v>3519</v>
      </c>
    </row>
    <row r="52" ht="15.75" customHeight="1">
      <c r="A52" s="291">
        <v>46289.0</v>
      </c>
      <c r="B52" s="1">
        <f t="shared" si="1"/>
        <v>46289</v>
      </c>
      <c r="C52" s="281">
        <v>59.0</v>
      </c>
      <c r="D52" s="281">
        <v>31.0</v>
      </c>
      <c r="E52" s="1">
        <f t="shared" si="12"/>
        <v>1.903225806</v>
      </c>
      <c r="F52" s="281" t="s">
        <v>811</v>
      </c>
      <c r="G52" s="282">
        <v>0.09163194444444445</v>
      </c>
      <c r="H52" s="282">
        <v>0.14050925925925925</v>
      </c>
      <c r="I52" s="281"/>
      <c r="J52" s="292">
        <f t="shared" si="3"/>
        <v>70</v>
      </c>
      <c r="K52" s="1" t="b">
        <f t="shared" si="4"/>
        <v>0</v>
      </c>
      <c r="L52" s="1">
        <f t="shared" si="5"/>
        <v>1.65</v>
      </c>
      <c r="M52" s="1">
        <f t="shared" si="6"/>
        <v>1</v>
      </c>
      <c r="N52" s="292">
        <f t="shared" si="7"/>
        <v>70</v>
      </c>
      <c r="O52" s="1">
        <f t="shared" si="8"/>
        <v>107.085</v>
      </c>
      <c r="P52" s="292">
        <f t="shared" si="9"/>
        <v>350</v>
      </c>
      <c r="Q52" s="1">
        <f t="shared" si="10"/>
        <v>107.085</v>
      </c>
      <c r="R52" s="281"/>
      <c r="S52" s="281"/>
      <c r="T52" s="1">
        <f t="shared" si="11"/>
        <v>0</v>
      </c>
      <c r="V52" s="1" t="s">
        <v>1325</v>
      </c>
      <c r="X52" s="1" t="s">
        <v>3520</v>
      </c>
    </row>
    <row r="53" ht="15.75" customHeight="1">
      <c r="A53" s="291">
        <v>46292.0</v>
      </c>
      <c r="B53" s="1">
        <f t="shared" si="1"/>
        <v>46292</v>
      </c>
      <c r="C53" s="281">
        <v>5.0</v>
      </c>
      <c r="D53" s="281">
        <v>4.0</v>
      </c>
      <c r="E53" s="1">
        <f t="shared" si="12"/>
        <v>1.25</v>
      </c>
      <c r="F53" s="281" t="s">
        <v>811</v>
      </c>
      <c r="G53" s="282">
        <v>0.30416666666666664</v>
      </c>
      <c r="H53" s="282">
        <v>0.6541666666666667</v>
      </c>
      <c r="I53" s="281">
        <v>60.0</v>
      </c>
      <c r="J53" s="292">
        <f t="shared" si="3"/>
        <v>444</v>
      </c>
      <c r="K53" s="1" t="b">
        <f t="shared" si="4"/>
        <v>1</v>
      </c>
      <c r="L53" s="1">
        <f t="shared" si="5"/>
        <v>1</v>
      </c>
      <c r="M53" s="1">
        <f t="shared" si="6"/>
        <v>1</v>
      </c>
      <c r="N53" s="292">
        <f t="shared" si="7"/>
        <v>444</v>
      </c>
      <c r="O53" s="1">
        <f t="shared" si="8"/>
        <v>5.5</v>
      </c>
      <c r="P53" s="292">
        <f t="shared" si="9"/>
        <v>2220</v>
      </c>
      <c r="Q53" s="1">
        <f t="shared" si="10"/>
        <v>5.5</v>
      </c>
      <c r="R53" s="281"/>
      <c r="S53" s="281"/>
      <c r="T53" s="1">
        <f t="shared" si="11"/>
        <v>1</v>
      </c>
      <c r="U53" s="309" t="s">
        <v>868</v>
      </c>
      <c r="V53" s="1" t="s">
        <v>3521</v>
      </c>
      <c r="W53" s="1" t="s">
        <v>3377</v>
      </c>
      <c r="X53" s="1" t="s">
        <v>3522</v>
      </c>
    </row>
    <row r="54" ht="15.75" customHeight="1">
      <c r="A54" s="291">
        <v>46292.0</v>
      </c>
      <c r="B54" s="1">
        <f t="shared" si="1"/>
        <v>46292</v>
      </c>
      <c r="C54" s="281">
        <v>39.0</v>
      </c>
      <c r="D54" s="281">
        <v>27.0</v>
      </c>
      <c r="E54" s="1">
        <f t="shared" si="12"/>
        <v>1.444444444</v>
      </c>
      <c r="F54" s="281" t="s">
        <v>811</v>
      </c>
      <c r="G54" s="282">
        <v>0.5166666666666667</v>
      </c>
      <c r="H54" s="282">
        <v>0.5548611111111111</v>
      </c>
      <c r="I54" s="281"/>
      <c r="J54" s="292">
        <f t="shared" si="3"/>
        <v>55</v>
      </c>
      <c r="K54" s="1" t="b">
        <f t="shared" si="4"/>
        <v>0</v>
      </c>
      <c r="L54" s="1">
        <f t="shared" si="5"/>
        <v>1.65</v>
      </c>
      <c r="M54" s="1">
        <f t="shared" si="6"/>
        <v>1</v>
      </c>
      <c r="N54" s="292">
        <f t="shared" si="7"/>
        <v>55</v>
      </c>
      <c r="O54" s="1">
        <f t="shared" si="8"/>
        <v>70.785</v>
      </c>
      <c r="P54" s="292">
        <f t="shared" si="9"/>
        <v>275</v>
      </c>
      <c r="Q54" s="1">
        <f t="shared" si="10"/>
        <v>70.785</v>
      </c>
      <c r="R54" s="281"/>
      <c r="S54" s="281"/>
      <c r="T54" s="1">
        <f t="shared" si="11"/>
        <v>0</v>
      </c>
      <c r="V54" s="1" t="s">
        <v>1345</v>
      </c>
      <c r="W54" s="1" t="s">
        <v>3378</v>
      </c>
      <c r="X54" s="1" t="s">
        <v>3523</v>
      </c>
    </row>
    <row r="55" ht="15.75" customHeight="1">
      <c r="A55" s="291">
        <v>46292.0</v>
      </c>
      <c r="B55" s="1">
        <f t="shared" si="1"/>
        <v>46292</v>
      </c>
      <c r="C55" s="281">
        <v>37.0</v>
      </c>
      <c r="D55" s="281">
        <v>25.0</v>
      </c>
      <c r="E55" s="1">
        <f t="shared" si="12"/>
        <v>1.48</v>
      </c>
      <c r="F55" s="281" t="s">
        <v>811</v>
      </c>
      <c r="G55" s="282">
        <v>0.5909722222222222</v>
      </c>
      <c r="H55" s="282">
        <v>0.6298611111111111</v>
      </c>
      <c r="I55" s="281"/>
      <c r="J55" s="292">
        <f t="shared" si="3"/>
        <v>56</v>
      </c>
      <c r="K55" s="1" t="b">
        <f t="shared" si="4"/>
        <v>0</v>
      </c>
      <c r="L55" s="1">
        <f t="shared" si="5"/>
        <v>1.65</v>
      </c>
      <c r="M55" s="1">
        <f t="shared" si="6"/>
        <v>1</v>
      </c>
      <c r="N55" s="292">
        <f t="shared" si="7"/>
        <v>56</v>
      </c>
      <c r="O55" s="1">
        <f t="shared" si="8"/>
        <v>67.155</v>
      </c>
      <c r="P55" s="292">
        <f t="shared" si="9"/>
        <v>280</v>
      </c>
      <c r="Q55" s="1">
        <f t="shared" si="10"/>
        <v>67.155</v>
      </c>
      <c r="R55" s="281"/>
      <c r="S55" s="281"/>
      <c r="T55" s="1">
        <f t="shared" si="11"/>
        <v>0</v>
      </c>
      <c r="V55" s="1" t="s">
        <v>984</v>
      </c>
      <c r="W55" s="1" t="s">
        <v>3522</v>
      </c>
      <c r="X55" s="1" t="s">
        <v>3524</v>
      </c>
    </row>
    <row r="56" ht="15.75" customHeight="1">
      <c r="A56" s="291">
        <v>46293.0</v>
      </c>
      <c r="B56" s="1">
        <f t="shared" si="1"/>
        <v>46293</v>
      </c>
      <c r="C56" s="281">
        <v>338.0</v>
      </c>
      <c r="D56" s="281">
        <v>120.0</v>
      </c>
      <c r="E56" s="1">
        <f t="shared" si="12"/>
        <v>2.816666667</v>
      </c>
      <c r="F56" s="281" t="s">
        <v>811</v>
      </c>
      <c r="G56" s="299">
        <v>0.3055787037037037</v>
      </c>
      <c r="H56" s="299">
        <v>0.47788194444444443</v>
      </c>
      <c r="I56" s="281"/>
      <c r="J56" s="300">
        <f t="shared" si="3"/>
        <v>248</v>
      </c>
      <c r="K56" s="1" t="b">
        <f t="shared" si="4"/>
        <v>0</v>
      </c>
      <c r="L56" s="1">
        <f t="shared" si="5"/>
        <v>1.05</v>
      </c>
      <c r="M56" s="1">
        <f t="shared" si="6"/>
        <v>1</v>
      </c>
      <c r="N56" s="300">
        <f t="shared" si="7"/>
        <v>248</v>
      </c>
      <c r="O56" s="1">
        <f t="shared" si="8"/>
        <v>390.39</v>
      </c>
      <c r="P56" s="300">
        <f t="shared" si="9"/>
        <v>1240</v>
      </c>
      <c r="Q56" s="1">
        <f t="shared" si="10"/>
        <v>390.39</v>
      </c>
      <c r="R56" s="281">
        <v>1.0</v>
      </c>
      <c r="S56" s="281" t="s">
        <v>3525</v>
      </c>
      <c r="T56" s="1">
        <f t="shared" si="11"/>
        <v>1</v>
      </c>
      <c r="V56" s="1" t="s">
        <v>936</v>
      </c>
      <c r="W56" s="1" t="s">
        <v>3526</v>
      </c>
      <c r="X56" s="1" t="s">
        <v>3526</v>
      </c>
    </row>
    <row r="57" ht="15.75" customHeight="1">
      <c r="A57" s="291">
        <v>46293.0</v>
      </c>
      <c r="B57" s="1">
        <f t="shared" si="1"/>
        <v>46293</v>
      </c>
      <c r="C57" s="281">
        <v>40.0</v>
      </c>
      <c r="D57" s="281">
        <v>22.0</v>
      </c>
      <c r="E57" s="1">
        <f t="shared" si="12"/>
        <v>1.818181818</v>
      </c>
      <c r="F57" s="281" t="s">
        <v>811</v>
      </c>
      <c r="G57" s="299">
        <v>0.5209490740740741</v>
      </c>
      <c r="H57" s="299">
        <v>0.5244328703703703</v>
      </c>
      <c r="I57" s="281"/>
      <c r="J57" s="300">
        <f t="shared" si="3"/>
        <v>5</v>
      </c>
      <c r="K57" s="1" t="b">
        <f t="shared" si="4"/>
        <v>0</v>
      </c>
      <c r="L57" s="1">
        <f t="shared" si="5"/>
        <v>1.65</v>
      </c>
      <c r="M57" s="1">
        <f t="shared" si="6"/>
        <v>1</v>
      </c>
      <c r="N57" s="300">
        <f t="shared" si="7"/>
        <v>5</v>
      </c>
      <c r="O57" s="1">
        <f t="shared" si="8"/>
        <v>72.6</v>
      </c>
      <c r="P57" s="300">
        <f t="shared" si="9"/>
        <v>25</v>
      </c>
      <c r="Q57" s="1">
        <f t="shared" si="10"/>
        <v>25</v>
      </c>
      <c r="R57" s="281"/>
      <c r="S57" s="281"/>
      <c r="T57" s="1">
        <f t="shared" si="11"/>
        <v>0</v>
      </c>
      <c r="V57" s="1" t="s">
        <v>1361</v>
      </c>
      <c r="W57" s="1" t="s">
        <v>3527</v>
      </c>
      <c r="X57" s="1" t="s">
        <v>3527</v>
      </c>
    </row>
    <row r="58" ht="15.75" customHeight="1">
      <c r="A58" s="291">
        <v>46293.0</v>
      </c>
      <c r="B58" s="1">
        <f t="shared" si="1"/>
        <v>46293</v>
      </c>
      <c r="C58" s="281">
        <v>77.0</v>
      </c>
      <c r="D58" s="281">
        <v>29.0</v>
      </c>
      <c r="E58" s="1">
        <f t="shared" si="12"/>
        <v>2.655172414</v>
      </c>
      <c r="F58" s="281" t="s">
        <v>811</v>
      </c>
      <c r="G58" s="299">
        <v>0.5916087962962963</v>
      </c>
      <c r="H58" s="299">
        <v>0.6434027777777778</v>
      </c>
      <c r="I58" s="281"/>
      <c r="J58" s="300">
        <f t="shared" si="3"/>
        <v>75</v>
      </c>
      <c r="K58" s="1" t="b">
        <f t="shared" si="4"/>
        <v>0</v>
      </c>
      <c r="L58" s="1">
        <f t="shared" si="5"/>
        <v>1.16</v>
      </c>
      <c r="M58" s="1">
        <f t="shared" si="6"/>
        <v>1</v>
      </c>
      <c r="N58" s="300">
        <f t="shared" si="7"/>
        <v>75</v>
      </c>
      <c r="O58" s="1">
        <f t="shared" si="8"/>
        <v>98.252</v>
      </c>
      <c r="P58" s="300">
        <f t="shared" si="9"/>
        <v>375</v>
      </c>
      <c r="Q58" s="1">
        <f t="shared" si="10"/>
        <v>98.252</v>
      </c>
      <c r="R58" s="281"/>
      <c r="S58" s="281"/>
      <c r="T58" s="1">
        <f t="shared" si="11"/>
        <v>0</v>
      </c>
      <c r="V58" s="1" t="s">
        <v>1060</v>
      </c>
      <c r="W58" s="1" t="s">
        <v>3528</v>
      </c>
      <c r="X58" s="1" t="s">
        <v>3528</v>
      </c>
    </row>
    <row r="59" ht="15.75" customHeight="1">
      <c r="A59" s="291">
        <v>46294.0</v>
      </c>
      <c r="B59" s="1">
        <f t="shared" si="1"/>
        <v>46294</v>
      </c>
      <c r="C59" s="281">
        <v>116.0</v>
      </c>
      <c r="D59" s="281">
        <v>31.0</v>
      </c>
      <c r="E59" s="1">
        <f t="shared" si="12"/>
        <v>3.741935484</v>
      </c>
      <c r="F59" s="281"/>
      <c r="G59" s="299">
        <v>0.3043518518518519</v>
      </c>
      <c r="H59" s="299">
        <v>0.3882291666666667</v>
      </c>
      <c r="I59" s="281"/>
      <c r="J59" s="300">
        <f t="shared" si="3"/>
        <v>121</v>
      </c>
      <c r="K59" s="1" t="b">
        <f t="shared" si="4"/>
        <v>0</v>
      </c>
      <c r="L59" s="1">
        <f t="shared" si="5"/>
        <v>0.82</v>
      </c>
      <c r="M59" s="1">
        <f t="shared" si="6"/>
        <v>1</v>
      </c>
      <c r="N59" s="300">
        <f t="shared" si="7"/>
        <v>121</v>
      </c>
      <c r="O59" s="1">
        <f t="shared" si="8"/>
        <v>104.632</v>
      </c>
      <c r="P59" s="300">
        <f t="shared" si="9"/>
        <v>605</v>
      </c>
      <c r="Q59" s="1">
        <f t="shared" si="10"/>
        <v>104.632</v>
      </c>
      <c r="R59" s="281"/>
      <c r="S59" s="281"/>
      <c r="T59" s="1">
        <f t="shared" si="11"/>
        <v>1</v>
      </c>
      <c r="V59" s="1" t="s">
        <v>1062</v>
      </c>
      <c r="W59" s="1" t="s">
        <v>3529</v>
      </c>
      <c r="X59" s="1" t="s">
        <v>3529</v>
      </c>
    </row>
    <row r="60" ht="15.75" customHeight="1">
      <c r="A60" s="291">
        <v>46294.0</v>
      </c>
      <c r="B60" s="1">
        <f t="shared" si="1"/>
        <v>46294</v>
      </c>
      <c r="C60" s="281">
        <v>137.0</v>
      </c>
      <c r="D60" s="281">
        <v>74.0</v>
      </c>
      <c r="E60" s="1">
        <f t="shared" si="12"/>
        <v>1.851351351</v>
      </c>
      <c r="F60" s="281"/>
      <c r="G60" s="299">
        <v>0.39336805555555554</v>
      </c>
      <c r="H60" s="299">
        <v>0.55875</v>
      </c>
      <c r="I60" s="281">
        <v>60.0</v>
      </c>
      <c r="J60" s="300">
        <f t="shared" si="3"/>
        <v>178</v>
      </c>
      <c r="K60" s="1" t="b">
        <f t="shared" si="4"/>
        <v>0</v>
      </c>
      <c r="L60" s="1">
        <f t="shared" si="5"/>
        <v>1.65</v>
      </c>
      <c r="M60" s="1">
        <f t="shared" si="6"/>
        <v>1</v>
      </c>
      <c r="N60" s="300">
        <f t="shared" si="7"/>
        <v>178</v>
      </c>
      <c r="O60" s="1">
        <f t="shared" si="8"/>
        <v>248.655</v>
      </c>
      <c r="P60" s="300">
        <f t="shared" si="9"/>
        <v>890</v>
      </c>
      <c r="Q60" s="1">
        <f t="shared" si="10"/>
        <v>248.655</v>
      </c>
      <c r="R60" s="281"/>
      <c r="S60" s="281"/>
      <c r="T60" s="1">
        <f t="shared" si="11"/>
        <v>0</v>
      </c>
      <c r="U60" s="309" t="s">
        <v>868</v>
      </c>
      <c r="V60" s="1" t="s">
        <v>942</v>
      </c>
      <c r="W60" s="1" t="s">
        <v>3530</v>
      </c>
      <c r="X60" s="1" t="s">
        <v>3530</v>
      </c>
    </row>
    <row r="61" ht="15.75" customHeight="1">
      <c r="A61" s="281"/>
      <c r="B61" s="1" t="str">
        <f t="shared" si="1"/>
        <v/>
      </c>
      <c r="C61" s="281"/>
      <c r="D61" s="281"/>
      <c r="E61" s="1" t="str">
        <f t="shared" si="1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1"/>
        <v>0</v>
      </c>
    </row>
    <row r="62" ht="15.75" customHeight="1">
      <c r="A62" s="281"/>
      <c r="B62" s="1" t="str">
        <f t="shared" si="1"/>
        <v/>
      </c>
      <c r="C62" s="281"/>
      <c r="D62" s="281"/>
      <c r="E62" s="1" t="str">
        <f t="shared" si="1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1"/>
        <v>0</v>
      </c>
    </row>
    <row r="63" ht="15.75" customHeight="1">
      <c r="A63" s="281"/>
      <c r="B63" s="1" t="str">
        <f t="shared" si="1"/>
        <v/>
      </c>
      <c r="C63" s="281"/>
      <c r="D63" s="281"/>
      <c r="E63" s="1" t="str">
        <f t="shared" si="1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1"/>
        <v>0</v>
      </c>
    </row>
    <row r="64" ht="15.75" customHeight="1">
      <c r="A64" s="281"/>
      <c r="B64" s="1" t="str">
        <f t="shared" si="1"/>
        <v/>
      </c>
      <c r="C64" s="281"/>
      <c r="D64" s="281"/>
      <c r="E64" s="1" t="str">
        <f t="shared" si="1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1"/>
        <v>0</v>
      </c>
    </row>
    <row r="65" ht="15.75" customHeight="1">
      <c r="A65" s="281"/>
      <c r="B65" s="1" t="str">
        <f t="shared" si="1"/>
        <v/>
      </c>
      <c r="C65" s="281"/>
      <c r="D65" s="281"/>
      <c r="E65" s="1" t="str">
        <f t="shared" si="1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1"/>
        <v>0</v>
      </c>
    </row>
    <row r="66" ht="15.75" customHeight="1">
      <c r="A66" s="281"/>
      <c r="B66" s="1" t="str">
        <f t="shared" si="1"/>
        <v/>
      </c>
      <c r="C66" s="281"/>
      <c r="D66" s="281"/>
      <c r="E66" s="1" t="str">
        <f t="shared" si="1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1"/>
        <v>0</v>
      </c>
    </row>
    <row r="67" ht="15.75" customHeight="1">
      <c r="A67" s="281"/>
      <c r="B67" s="1" t="str">
        <f t="shared" si="1"/>
        <v/>
      </c>
      <c r="C67" s="281"/>
      <c r="D67" s="281"/>
      <c r="E67" s="1" t="str">
        <f t="shared" si="1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1"/>
        <v>0</v>
      </c>
    </row>
    <row r="68" ht="15.75" customHeight="1">
      <c r="A68" s="281"/>
      <c r="B68" s="1" t="str">
        <f t="shared" si="1"/>
        <v/>
      </c>
      <c r="C68" s="281"/>
      <c r="D68" s="281"/>
      <c r="E68" s="1" t="str">
        <f t="shared" si="1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1"/>
        <v>0</v>
      </c>
    </row>
    <row r="69" ht="15.75" customHeight="1">
      <c r="A69" s="281"/>
      <c r="B69" s="1" t="str">
        <f t="shared" si="1"/>
        <v/>
      </c>
      <c r="C69" s="281"/>
      <c r="D69" s="281"/>
      <c r="E69" s="1" t="str">
        <f t="shared" si="1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1"/>
        <v>0</v>
      </c>
    </row>
    <row r="70" ht="15.75" customHeight="1">
      <c r="A70" s="281"/>
      <c r="B70" s="1" t="str">
        <f t="shared" si="1"/>
        <v/>
      </c>
      <c r="C70" s="281"/>
      <c r="D70" s="281"/>
      <c r="E70" s="1" t="str">
        <f t="shared" si="1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1"/>
        <v>0</v>
      </c>
    </row>
    <row r="71" ht="15.75" customHeight="1">
      <c r="A71" s="281"/>
      <c r="B71" s="1" t="str">
        <f t="shared" si="1"/>
        <v/>
      </c>
      <c r="C71" s="281"/>
      <c r="D71" s="281"/>
      <c r="E71" s="1" t="str">
        <f t="shared" si="1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1"/>
        <v>0</v>
      </c>
    </row>
    <row r="72" ht="15.75" customHeight="1">
      <c r="A72" s="281"/>
      <c r="B72" s="1" t="str">
        <f t="shared" si="1"/>
        <v/>
      </c>
      <c r="C72" s="281"/>
      <c r="D72" s="281"/>
      <c r="E72" s="1" t="str">
        <f t="shared" si="1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1"/>
        <v>0</v>
      </c>
    </row>
    <row r="73" ht="15.75" customHeight="1">
      <c r="A73" s="281"/>
      <c r="B73" s="1" t="str">
        <f t="shared" si="1"/>
        <v/>
      </c>
      <c r="C73" s="281"/>
      <c r="D73" s="281"/>
      <c r="E73" s="1" t="str">
        <f t="shared" si="1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1"/>
        <v>0</v>
      </c>
    </row>
    <row r="74" ht="15.75" customHeight="1">
      <c r="A74" s="281"/>
      <c r="B74" s="1" t="str">
        <f t="shared" si="1"/>
        <v/>
      </c>
      <c r="C74" s="281"/>
      <c r="D74" s="281"/>
      <c r="E74" s="1" t="str">
        <f t="shared" si="1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1"/>
        <v>0</v>
      </c>
    </row>
    <row r="75" ht="15.75" customHeight="1">
      <c r="A75" s="281"/>
      <c r="B75" s="1" t="str">
        <f t="shared" si="1"/>
        <v/>
      </c>
      <c r="C75" s="281"/>
      <c r="D75" s="281"/>
      <c r="E75" s="1" t="str">
        <f t="shared" si="1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1"/>
        <v>0</v>
      </c>
    </row>
    <row r="76" ht="15.75" customHeight="1">
      <c r="A76" s="281"/>
      <c r="B76" s="1" t="str">
        <f t="shared" si="1"/>
        <v/>
      </c>
      <c r="C76" s="281"/>
      <c r="D76" s="281"/>
      <c r="E76" s="1" t="str">
        <f t="shared" si="1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1"/>
        <v>0</v>
      </c>
    </row>
    <row r="77" ht="15.75" customHeight="1">
      <c r="A77" s="281"/>
      <c r="B77" s="1" t="str">
        <f t="shared" si="1"/>
        <v/>
      </c>
      <c r="C77" s="281"/>
      <c r="D77" s="281"/>
      <c r="E77" s="1" t="str">
        <f t="shared" si="1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1"/>
        <v>0</v>
      </c>
    </row>
    <row r="78" ht="15.75" customHeight="1">
      <c r="A78" s="281"/>
      <c r="B78" s="1" t="str">
        <f t="shared" si="1"/>
        <v/>
      </c>
      <c r="C78" s="281"/>
      <c r="D78" s="281"/>
      <c r="E78" s="1" t="str">
        <f t="shared" si="1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1"/>
        <v>0</v>
      </c>
    </row>
    <row r="79" ht="15.75" customHeight="1">
      <c r="A79" s="281"/>
      <c r="B79" s="1" t="str">
        <f t="shared" si="1"/>
        <v/>
      </c>
      <c r="C79" s="281"/>
      <c r="D79" s="281"/>
      <c r="E79" s="1" t="str">
        <f t="shared" si="1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1"/>
        <v>0</v>
      </c>
    </row>
    <row r="80" ht="15.75" customHeight="1">
      <c r="A80" s="281"/>
      <c r="B80" s="1" t="str">
        <f t="shared" si="1"/>
        <v/>
      </c>
      <c r="C80" s="281"/>
      <c r="D80" s="281"/>
      <c r="E80" s="1" t="str">
        <f t="shared" si="1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1"/>
        <v>0</v>
      </c>
    </row>
    <row r="81" ht="15.75" customHeight="1">
      <c r="A81" s="281"/>
      <c r="B81" s="1" t="str">
        <f t="shared" si="1"/>
        <v/>
      </c>
      <c r="C81" s="281"/>
      <c r="D81" s="281"/>
      <c r="E81" s="1" t="str">
        <f t="shared" si="1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1"/>
        <v>0</v>
      </c>
    </row>
    <row r="82" ht="15.75" customHeight="1">
      <c r="A82" s="281"/>
      <c r="B82" s="1" t="str">
        <f t="shared" si="1"/>
        <v/>
      </c>
      <c r="C82" s="281"/>
      <c r="D82" s="281"/>
      <c r="E82" s="1" t="str">
        <f t="shared" si="1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1"/>
        <v>0</v>
      </c>
    </row>
    <row r="83" ht="15.75" customHeight="1">
      <c r="A83" s="281"/>
      <c r="B83" s="1" t="str">
        <f t="shared" si="1"/>
        <v/>
      </c>
      <c r="C83" s="281"/>
      <c r="D83" s="281"/>
      <c r="E83" s="1" t="str">
        <f t="shared" si="1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1"/>
        <v>0</v>
      </c>
    </row>
    <row r="84" ht="15.75" customHeight="1">
      <c r="A84" s="281"/>
      <c r="B84" s="1" t="str">
        <f t="shared" si="1"/>
        <v/>
      </c>
      <c r="C84" s="281"/>
      <c r="D84" s="281"/>
      <c r="E84" s="1" t="str">
        <f t="shared" si="1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1"/>
        <v>0</v>
      </c>
    </row>
    <row r="85" ht="15.75" customHeight="1">
      <c r="A85" s="281"/>
      <c r="B85" s="1" t="str">
        <f t="shared" si="1"/>
        <v/>
      </c>
      <c r="C85" s="281"/>
      <c r="D85" s="281"/>
      <c r="E85" s="1" t="str">
        <f t="shared" si="1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1"/>
        <v>0</v>
      </c>
    </row>
    <row r="86" ht="15.75" customHeight="1">
      <c r="A86" s="281"/>
      <c r="B86" s="1" t="str">
        <f t="shared" si="1"/>
        <v/>
      </c>
      <c r="C86" s="281"/>
      <c r="D86" s="281"/>
      <c r="E86" s="1" t="str">
        <f t="shared" si="1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1"/>
        <v>0</v>
      </c>
    </row>
    <row r="87" ht="15.75" customHeight="1">
      <c r="A87" s="281"/>
      <c r="B87" s="1" t="str">
        <f t="shared" si="1"/>
        <v/>
      </c>
      <c r="C87" s="281"/>
      <c r="D87" s="281"/>
      <c r="E87" s="1" t="str">
        <f t="shared" si="1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1"/>
        <v>0</v>
      </c>
    </row>
    <row r="88" ht="15.75" customHeight="1">
      <c r="A88" s="281"/>
      <c r="B88" s="1" t="str">
        <f t="shared" si="1"/>
        <v/>
      </c>
      <c r="C88" s="281"/>
      <c r="D88" s="281"/>
      <c r="E88" s="1" t="str">
        <f t="shared" si="1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1"/>
        <v>0</v>
      </c>
    </row>
    <row r="89" ht="15.75" customHeight="1">
      <c r="A89" s="281"/>
      <c r="B89" s="1" t="str">
        <f t="shared" si="1"/>
        <v/>
      </c>
      <c r="C89" s="281"/>
      <c r="D89" s="281"/>
      <c r="E89" s="1" t="str">
        <f t="shared" si="1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1"/>
        <v>0</v>
      </c>
    </row>
    <row r="90" ht="15.75" customHeight="1">
      <c r="A90" s="281"/>
      <c r="B90" s="1" t="str">
        <f t="shared" si="1"/>
        <v/>
      </c>
      <c r="C90" s="281"/>
      <c r="D90" s="281"/>
      <c r="E90" s="1" t="str">
        <f t="shared" si="1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1"/>
        <v>0</v>
      </c>
    </row>
    <row r="91" ht="15.75" customHeight="1">
      <c r="A91" s="281"/>
      <c r="B91" s="1" t="str">
        <f t="shared" si="1"/>
        <v/>
      </c>
      <c r="C91" s="281"/>
      <c r="D91" s="281"/>
      <c r="E91" s="1" t="str">
        <f t="shared" si="1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1"/>
        <v>0</v>
      </c>
    </row>
    <row r="92" ht="15.75" customHeight="1">
      <c r="A92" s="281"/>
      <c r="B92" s="1" t="str">
        <f t="shared" si="1"/>
        <v/>
      </c>
      <c r="C92" s="281"/>
      <c r="D92" s="281"/>
      <c r="E92" s="1" t="str">
        <f t="shared" si="1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1"/>
        <v>0</v>
      </c>
    </row>
    <row r="93" ht="15.75" customHeight="1">
      <c r="A93" s="281"/>
      <c r="B93" s="1" t="str">
        <f t="shared" si="1"/>
        <v/>
      </c>
      <c r="C93" s="281"/>
      <c r="D93" s="281"/>
      <c r="E93" s="1" t="str">
        <f t="shared" si="1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1"/>
        <v>0</v>
      </c>
    </row>
    <row r="94" ht="15.75" customHeight="1">
      <c r="A94" s="281"/>
      <c r="B94" s="1" t="str">
        <f t="shared" si="1"/>
        <v/>
      </c>
      <c r="C94" s="281"/>
      <c r="D94" s="281"/>
      <c r="E94" s="1" t="str">
        <f t="shared" si="1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1"/>
        <v>0</v>
      </c>
    </row>
    <row r="95" ht="15.75" customHeight="1">
      <c r="A95" s="281"/>
      <c r="B95" s="1" t="str">
        <f t="shared" si="1"/>
        <v/>
      </c>
      <c r="C95" s="281"/>
      <c r="D95" s="281"/>
      <c r="E95" s="1" t="str">
        <f t="shared" si="1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1"/>
        <v>0</v>
      </c>
    </row>
    <row r="96" ht="15.75" customHeight="1">
      <c r="A96" s="281"/>
      <c r="B96" s="1" t="str">
        <f t="shared" si="1"/>
        <v/>
      </c>
      <c r="C96" s="281"/>
      <c r="D96" s="281"/>
      <c r="E96" s="1" t="str">
        <f t="shared" si="1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1"/>
        <v>0</v>
      </c>
    </row>
    <row r="97" ht="15.75" customHeight="1">
      <c r="A97" s="281"/>
      <c r="B97" s="1" t="str">
        <f t="shared" si="1"/>
        <v/>
      </c>
      <c r="C97" s="281"/>
      <c r="D97" s="281"/>
      <c r="E97" s="1" t="str">
        <f t="shared" si="1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1"/>
        <v>0</v>
      </c>
    </row>
    <row r="98" ht="15.75" customHeight="1">
      <c r="A98" s="281"/>
      <c r="B98" s="1" t="str">
        <f t="shared" si="1"/>
        <v/>
      </c>
      <c r="C98" s="281"/>
      <c r="D98" s="281"/>
      <c r="E98" s="1" t="str">
        <f t="shared" si="1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1"/>
        <v>0</v>
      </c>
    </row>
    <row r="99" ht="15.75" customHeight="1">
      <c r="A99" s="281"/>
      <c r="B99" s="1" t="str">
        <f t="shared" si="1"/>
        <v/>
      </c>
      <c r="C99" s="281"/>
      <c r="D99" s="281"/>
      <c r="E99" s="1" t="str">
        <f t="shared" si="1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1"/>
        <v>0</v>
      </c>
    </row>
    <row r="100" ht="15.75" customHeight="1">
      <c r="A100" s="281"/>
      <c r="B100" s="1" t="str">
        <f t="shared" si="1"/>
        <v/>
      </c>
      <c r="C100" s="281"/>
      <c r="D100" s="281"/>
      <c r="E100" s="1" t="str">
        <f t="shared" si="1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1"/>
        <v>0</v>
      </c>
    </row>
    <row r="101" ht="15.75" customHeight="1">
      <c r="A101" s="281"/>
      <c r="B101" s="1" t="str">
        <f t="shared" si="1"/>
        <v/>
      </c>
      <c r="C101" s="281"/>
      <c r="D101" s="281"/>
      <c r="E101" s="1" t="str">
        <f t="shared" si="1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1"/>
        <v>0</v>
      </c>
    </row>
    <row r="102" ht="15.75" customHeight="1">
      <c r="A102" s="281"/>
      <c r="B102" s="1" t="str">
        <f t="shared" si="1"/>
        <v/>
      </c>
      <c r="C102" s="281"/>
      <c r="D102" s="281"/>
      <c r="E102" s="1" t="str">
        <f t="shared" si="1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1"/>
        <v>0</v>
      </c>
    </row>
    <row r="103" ht="15.75" customHeight="1">
      <c r="A103" s="281"/>
      <c r="B103" s="1" t="str">
        <f t="shared" si="1"/>
        <v/>
      </c>
      <c r="C103" s="281"/>
      <c r="D103" s="281"/>
      <c r="E103" s="1" t="str">
        <f t="shared" si="1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1"/>
        <v>0</v>
      </c>
    </row>
    <row r="104" ht="15.75" customHeight="1">
      <c r="A104" s="281"/>
      <c r="B104" s="1" t="str">
        <f t="shared" si="1"/>
        <v/>
      </c>
      <c r="C104" s="281"/>
      <c r="D104" s="281"/>
      <c r="E104" s="1" t="str">
        <f t="shared" si="1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1"/>
        <v>0</v>
      </c>
    </row>
    <row r="105" ht="15.75" customHeight="1">
      <c r="A105" s="281"/>
      <c r="B105" s="1" t="str">
        <f t="shared" si="1"/>
        <v/>
      </c>
      <c r="C105" s="281"/>
      <c r="D105" s="281"/>
      <c r="E105" s="1" t="str">
        <f t="shared" si="1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1"/>
        <v>0</v>
      </c>
    </row>
    <row r="106" ht="15.75" customHeight="1">
      <c r="A106" s="281"/>
      <c r="B106" s="1" t="str">
        <f t="shared" si="1"/>
        <v/>
      </c>
      <c r="C106" s="281"/>
      <c r="D106" s="281"/>
      <c r="E106" s="1" t="str">
        <f t="shared" si="1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1"/>
        <v>0</v>
      </c>
    </row>
    <row r="107" ht="15.75" customHeight="1">
      <c r="A107" s="281"/>
      <c r="B107" s="1" t="str">
        <f t="shared" si="1"/>
        <v/>
      </c>
      <c r="C107" s="281"/>
      <c r="D107" s="281"/>
      <c r="E107" s="1" t="str">
        <f t="shared" si="1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1"/>
        <v>0</v>
      </c>
    </row>
    <row r="108" ht="15.75" customHeight="1">
      <c r="A108" s="281"/>
      <c r="B108" s="1" t="str">
        <f t="shared" si="1"/>
        <v/>
      </c>
      <c r="C108" s="281"/>
      <c r="D108" s="281"/>
      <c r="E108" s="1" t="str">
        <f t="shared" si="1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1"/>
        <v>0</v>
      </c>
    </row>
    <row r="109" ht="15.75" customHeight="1">
      <c r="A109" s="281"/>
      <c r="B109" s="1" t="str">
        <f t="shared" si="1"/>
        <v/>
      </c>
      <c r="C109" s="281"/>
      <c r="D109" s="281"/>
      <c r="E109" s="1" t="str">
        <f t="shared" si="1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1"/>
        <v>0</v>
      </c>
    </row>
    <row r="110" ht="15.75" customHeight="1">
      <c r="A110" s="281"/>
      <c r="B110" s="1" t="str">
        <f t="shared" si="1"/>
        <v/>
      </c>
      <c r="C110" s="281"/>
      <c r="D110" s="281"/>
      <c r="E110" s="1" t="str">
        <f t="shared" si="1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1"/>
        <v>0</v>
      </c>
    </row>
    <row r="111" ht="15.75" customHeight="1">
      <c r="A111" s="281"/>
      <c r="B111" s="1" t="str">
        <f t="shared" si="1"/>
        <v/>
      </c>
      <c r="C111" s="281"/>
      <c r="D111" s="281"/>
      <c r="E111" s="1" t="str">
        <f t="shared" si="1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1"/>
        <v>0</v>
      </c>
    </row>
    <row r="112" ht="15.75" customHeight="1">
      <c r="A112" s="281"/>
      <c r="B112" s="1" t="str">
        <f t="shared" si="1"/>
        <v/>
      </c>
      <c r="C112" s="281"/>
      <c r="D112" s="281"/>
      <c r="E112" s="1" t="str">
        <f t="shared" si="1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1"/>
        <v>0</v>
      </c>
    </row>
    <row r="113" ht="15.75" customHeight="1">
      <c r="A113" s="281"/>
      <c r="B113" s="1" t="str">
        <f t="shared" si="1"/>
        <v/>
      </c>
      <c r="C113" s="281"/>
      <c r="D113" s="281"/>
      <c r="E113" s="1" t="str">
        <f t="shared" si="1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1"/>
        <v>0</v>
      </c>
    </row>
    <row r="114" ht="15.75" customHeight="1">
      <c r="A114" s="281"/>
      <c r="B114" s="1" t="str">
        <f t="shared" si="1"/>
        <v/>
      </c>
      <c r="C114" s="281"/>
      <c r="D114" s="281"/>
      <c r="E114" s="1" t="str">
        <f t="shared" si="1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1"/>
        <v>0</v>
      </c>
    </row>
    <row r="115" ht="15.75" customHeight="1">
      <c r="A115" s="281"/>
      <c r="B115" s="1" t="str">
        <f t="shared" si="1"/>
        <v/>
      </c>
      <c r="C115" s="281"/>
      <c r="D115" s="281"/>
      <c r="E115" s="1" t="str">
        <f t="shared" si="1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1"/>
        <v>0</v>
      </c>
    </row>
    <row r="116" ht="15.75" customHeight="1">
      <c r="A116" s="281"/>
      <c r="B116" s="1" t="str">
        <f t="shared" si="1"/>
        <v/>
      </c>
      <c r="C116" s="281"/>
      <c r="D116" s="281"/>
      <c r="E116" s="1" t="str">
        <f t="shared" si="1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1"/>
        <v>0</v>
      </c>
    </row>
    <row r="117" ht="15.75" customHeight="1">
      <c r="A117" s="281"/>
      <c r="B117" s="1" t="str">
        <f t="shared" si="1"/>
        <v/>
      </c>
      <c r="C117" s="281"/>
      <c r="D117" s="281"/>
      <c r="E117" s="1" t="str">
        <f t="shared" si="1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1"/>
        <v>0</v>
      </c>
    </row>
    <row r="118" ht="15.75" customHeight="1">
      <c r="A118" s="281"/>
      <c r="B118" s="1" t="str">
        <f t="shared" si="1"/>
        <v/>
      </c>
      <c r="C118" s="281"/>
      <c r="D118" s="281"/>
      <c r="E118" s="1" t="str">
        <f t="shared" si="1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1"/>
        <v>0</v>
      </c>
    </row>
    <row r="119" ht="15.75" customHeight="1">
      <c r="A119" s="281"/>
      <c r="B119" s="1" t="str">
        <f t="shared" si="1"/>
        <v/>
      </c>
      <c r="C119" s="281"/>
      <c r="D119" s="281"/>
      <c r="E119" s="1" t="str">
        <f t="shared" si="1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1"/>
        <v>0</v>
      </c>
    </row>
    <row r="120" ht="15.75" customHeight="1">
      <c r="A120" s="281"/>
      <c r="B120" s="1" t="str">
        <f t="shared" si="1"/>
        <v/>
      </c>
      <c r="C120" s="281"/>
      <c r="D120" s="281"/>
      <c r="E120" s="1" t="str">
        <f t="shared" si="1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1"/>
        <v>0</v>
      </c>
    </row>
    <row r="121" ht="15.75" customHeight="1">
      <c r="A121" s="281"/>
      <c r="B121" s="1" t="str">
        <f t="shared" si="1"/>
        <v/>
      </c>
      <c r="C121" s="281"/>
      <c r="D121" s="281"/>
      <c r="E121" s="1" t="str">
        <f t="shared" si="1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1"/>
        <v>0</v>
      </c>
    </row>
    <row r="122" ht="15.75" customHeight="1">
      <c r="A122" s="281"/>
      <c r="B122" s="1" t="str">
        <f t="shared" si="1"/>
        <v/>
      </c>
      <c r="C122" s="281"/>
      <c r="D122" s="281"/>
      <c r="E122" s="1" t="str">
        <f t="shared" si="1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1"/>
        <v>0</v>
      </c>
    </row>
    <row r="123" ht="15.75" customHeight="1">
      <c r="A123" s="281"/>
      <c r="B123" s="1" t="str">
        <f t="shared" si="1"/>
        <v/>
      </c>
      <c r="C123" s="281"/>
      <c r="D123" s="281"/>
      <c r="E123" s="1" t="str">
        <f t="shared" si="1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1"/>
        <v>0</v>
      </c>
    </row>
    <row r="124" ht="15.75" customHeight="1">
      <c r="A124" s="281"/>
      <c r="B124" s="1" t="str">
        <f t="shared" si="1"/>
        <v/>
      </c>
      <c r="C124" s="281"/>
      <c r="D124" s="281"/>
      <c r="E124" s="1" t="str">
        <f t="shared" si="1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1"/>
        <v>0</v>
      </c>
    </row>
    <row r="125" ht="15.75" customHeight="1">
      <c r="A125" s="281"/>
      <c r="B125" s="1" t="str">
        <f t="shared" si="1"/>
        <v/>
      </c>
      <c r="C125" s="281"/>
      <c r="D125" s="281"/>
      <c r="E125" s="1" t="str">
        <f t="shared" si="1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1"/>
        <v>0</v>
      </c>
    </row>
    <row r="126" ht="15.75" customHeight="1">
      <c r="A126" s="281"/>
      <c r="B126" s="1" t="str">
        <f t="shared" si="1"/>
        <v/>
      </c>
      <c r="C126" s="281"/>
      <c r="D126" s="281"/>
      <c r="E126" s="1" t="str">
        <f t="shared" si="1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1"/>
        <v>0</v>
      </c>
    </row>
    <row r="127" ht="15.75" customHeight="1">
      <c r="A127" s="281"/>
      <c r="B127" s="1" t="str">
        <f t="shared" si="1"/>
        <v/>
      </c>
      <c r="C127" s="281"/>
      <c r="D127" s="281"/>
      <c r="E127" s="1" t="str">
        <f t="shared" si="1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1"/>
        <v>0</v>
      </c>
    </row>
    <row r="128" ht="15.75" customHeight="1">
      <c r="A128" s="281"/>
      <c r="B128" s="1" t="str">
        <f t="shared" si="1"/>
        <v/>
      </c>
      <c r="C128" s="281"/>
      <c r="D128" s="281"/>
      <c r="E128" s="1" t="str">
        <f t="shared" si="1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1"/>
        <v>0</v>
      </c>
    </row>
    <row r="129" ht="15.75" customHeight="1">
      <c r="A129" s="281"/>
      <c r="B129" s="1" t="str">
        <f t="shared" si="1"/>
        <v/>
      </c>
      <c r="C129" s="281"/>
      <c r="D129" s="281"/>
      <c r="E129" s="1" t="str">
        <f t="shared" si="1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1"/>
        <v>0</v>
      </c>
    </row>
    <row r="130" ht="15.75" customHeight="1">
      <c r="A130" s="281"/>
      <c r="B130" s="1" t="str">
        <f t="shared" si="1"/>
        <v/>
      </c>
      <c r="C130" s="281"/>
      <c r="D130" s="281"/>
      <c r="E130" s="1" t="str">
        <f t="shared" si="1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1"/>
        <v>0</v>
      </c>
    </row>
    <row r="131" ht="15.75" customHeight="1">
      <c r="A131" s="281"/>
      <c r="B131" s="1" t="str">
        <f t="shared" si="1"/>
        <v/>
      </c>
      <c r="C131" s="281"/>
      <c r="D131" s="281"/>
      <c r="E131" s="1" t="str">
        <f t="shared" si="1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1"/>
        <v>0</v>
      </c>
    </row>
    <row r="132" ht="15.75" customHeight="1">
      <c r="A132" s="281"/>
      <c r="B132" s="1" t="str">
        <f t="shared" si="1"/>
        <v/>
      </c>
      <c r="C132" s="281"/>
      <c r="D132" s="281"/>
      <c r="E132" s="1" t="str">
        <f t="shared" si="1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1"/>
        <v>0</v>
      </c>
    </row>
    <row r="133" ht="15.75" customHeight="1">
      <c r="A133" s="281"/>
      <c r="B133" s="1" t="str">
        <f t="shared" si="1"/>
        <v/>
      </c>
      <c r="C133" s="281"/>
      <c r="D133" s="281"/>
      <c r="E133" s="1" t="str">
        <f t="shared" si="1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1"/>
        <v>0</v>
      </c>
    </row>
    <row r="134" ht="15.75" customHeight="1">
      <c r="A134" s="281"/>
      <c r="B134" s="1" t="str">
        <f t="shared" si="1"/>
        <v/>
      </c>
      <c r="C134" s="281"/>
      <c r="D134" s="281"/>
      <c r="E134" s="1" t="str">
        <f t="shared" si="1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1"/>
        <v>0</v>
      </c>
    </row>
    <row r="135" ht="15.75" customHeight="1">
      <c r="A135" s="281"/>
      <c r="B135" s="1" t="str">
        <f t="shared" si="1"/>
        <v/>
      </c>
      <c r="C135" s="281"/>
      <c r="D135" s="281"/>
      <c r="E135" s="1" t="str">
        <f t="shared" si="1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1"/>
        <v>0</v>
      </c>
    </row>
    <row r="136" ht="15.75" customHeight="1">
      <c r="A136" s="281"/>
      <c r="B136" s="1" t="str">
        <f t="shared" si="1"/>
        <v/>
      </c>
      <c r="C136" s="281"/>
      <c r="D136" s="281"/>
      <c r="E136" s="1" t="str">
        <f t="shared" si="1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1"/>
        <v>0</v>
      </c>
    </row>
    <row r="137" ht="15.75" customHeight="1">
      <c r="A137" s="281"/>
      <c r="B137" s="1" t="str">
        <f t="shared" si="1"/>
        <v/>
      </c>
      <c r="C137" s="281"/>
      <c r="D137" s="281"/>
      <c r="E137" s="1" t="str">
        <f t="shared" si="1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1"/>
        <v>0</v>
      </c>
    </row>
    <row r="138" ht="15.75" customHeight="1">
      <c r="A138" s="281"/>
      <c r="B138" s="1" t="str">
        <f t="shared" si="1"/>
        <v/>
      </c>
      <c r="C138" s="281"/>
      <c r="D138" s="281"/>
      <c r="E138" s="1" t="str">
        <f t="shared" si="1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1"/>
        <v>0</v>
      </c>
    </row>
    <row r="139" ht="15.75" customHeight="1">
      <c r="A139" s="281"/>
      <c r="B139" s="1" t="str">
        <f t="shared" si="1"/>
        <v/>
      </c>
      <c r="C139" s="281"/>
      <c r="D139" s="281"/>
      <c r="E139" s="1" t="str">
        <f t="shared" si="1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1"/>
        <v>0</v>
      </c>
    </row>
    <row r="140" ht="15.75" customHeight="1">
      <c r="A140" s="281"/>
      <c r="B140" s="1" t="str">
        <f t="shared" si="1"/>
        <v/>
      </c>
      <c r="C140" s="281"/>
      <c r="D140" s="281"/>
      <c r="E140" s="1" t="str">
        <f t="shared" si="1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1"/>
        <v>0</v>
      </c>
    </row>
    <row r="141" ht="15.75" customHeight="1">
      <c r="A141" s="281"/>
      <c r="B141" s="1" t="str">
        <f t="shared" si="1"/>
        <v/>
      </c>
      <c r="C141" s="281"/>
      <c r="D141" s="281"/>
      <c r="E141" s="1" t="str">
        <f t="shared" si="1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1"/>
        <v>0</v>
      </c>
    </row>
    <row r="142" ht="15.75" customHeight="1">
      <c r="A142" s="281"/>
      <c r="B142" s="1" t="str">
        <f t="shared" si="1"/>
        <v/>
      </c>
      <c r="C142" s="281"/>
      <c r="D142" s="281"/>
      <c r="E142" s="1" t="str">
        <f t="shared" si="1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1"/>
        <v>0</v>
      </c>
    </row>
    <row r="143" ht="15.75" customHeight="1">
      <c r="A143" s="281"/>
      <c r="B143" s="1" t="str">
        <f t="shared" si="1"/>
        <v/>
      </c>
      <c r="C143" s="281"/>
      <c r="D143" s="281"/>
      <c r="E143" s="1" t="str">
        <f t="shared" si="1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1"/>
        <v>0</v>
      </c>
    </row>
    <row r="144" ht="15.75" customHeight="1">
      <c r="A144" s="281"/>
      <c r="B144" s="1" t="str">
        <f t="shared" si="1"/>
        <v/>
      </c>
      <c r="C144" s="281"/>
      <c r="D144" s="281"/>
      <c r="E144" s="1" t="str">
        <f t="shared" si="1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1"/>
        <v>0</v>
      </c>
    </row>
    <row r="145" ht="15.75" customHeight="1">
      <c r="A145" s="281"/>
      <c r="B145" s="1" t="str">
        <f t="shared" si="1"/>
        <v/>
      </c>
      <c r="C145" s="281"/>
      <c r="D145" s="281"/>
      <c r="E145" s="1" t="str">
        <f t="shared" si="1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1"/>
        <v>0</v>
      </c>
    </row>
    <row r="146" ht="15.75" customHeight="1">
      <c r="A146" s="281"/>
      <c r="B146" s="1" t="str">
        <f t="shared" si="1"/>
        <v/>
      </c>
      <c r="C146" s="281"/>
      <c r="D146" s="281"/>
      <c r="E146" s="1" t="str">
        <f t="shared" si="1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1"/>
        <v>0</v>
      </c>
    </row>
    <row r="147" ht="15.75" customHeight="1">
      <c r="A147" s="281"/>
      <c r="B147" s="1" t="str">
        <f t="shared" si="1"/>
        <v/>
      </c>
      <c r="C147" s="281"/>
      <c r="D147" s="281"/>
      <c r="E147" s="1" t="str">
        <f t="shared" si="1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1"/>
        <v>0</v>
      </c>
    </row>
    <row r="148" ht="15.75" customHeight="1">
      <c r="A148" s="281"/>
      <c r="B148" s="1" t="str">
        <f t="shared" si="1"/>
        <v/>
      </c>
      <c r="C148" s="281"/>
      <c r="D148" s="281"/>
      <c r="E148" s="1" t="str">
        <f t="shared" si="1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1"/>
        <v>0</v>
      </c>
    </row>
    <row r="149" ht="15.75" customHeight="1">
      <c r="A149" s="281"/>
      <c r="B149" s="1" t="str">
        <f t="shared" si="1"/>
        <v/>
      </c>
      <c r="C149" s="281"/>
      <c r="D149" s="281"/>
      <c r="E149" s="1" t="str">
        <f t="shared" si="1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1"/>
        <v>0</v>
      </c>
    </row>
    <row r="150" ht="15.75" customHeight="1">
      <c r="A150" s="281"/>
      <c r="B150" s="1" t="str">
        <f t="shared" si="1"/>
        <v/>
      </c>
      <c r="C150" s="281"/>
      <c r="D150" s="281"/>
      <c r="E150" s="1" t="str">
        <f t="shared" si="1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1"/>
        <v>0</v>
      </c>
    </row>
    <row r="151" ht="15.75" customHeight="1">
      <c r="A151" s="281"/>
      <c r="B151" s="1" t="str">
        <f t="shared" si="1"/>
        <v/>
      </c>
      <c r="C151" s="281"/>
      <c r="D151" s="281"/>
      <c r="E151" s="1" t="str">
        <f t="shared" si="1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1"/>
        <v>0</v>
      </c>
    </row>
    <row r="152" ht="15.75" customHeight="1">
      <c r="A152" s="281"/>
      <c r="B152" s="1" t="str">
        <f t="shared" si="1"/>
        <v/>
      </c>
      <c r="C152" s="281"/>
      <c r="D152" s="281"/>
      <c r="E152" s="1" t="str">
        <f t="shared" si="1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1"/>
        <v>0</v>
      </c>
    </row>
    <row r="153" ht="15.75" customHeight="1">
      <c r="A153" s="281"/>
      <c r="B153" s="1" t="str">
        <f t="shared" si="1"/>
        <v/>
      </c>
      <c r="C153" s="281"/>
      <c r="D153" s="281"/>
      <c r="E153" s="1" t="str">
        <f t="shared" si="1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1"/>
        <v>0</v>
      </c>
    </row>
    <row r="154" ht="15.75" customHeight="1">
      <c r="A154" s="281"/>
      <c r="B154" s="1" t="str">
        <f t="shared" si="1"/>
        <v/>
      </c>
      <c r="C154" s="281"/>
      <c r="D154" s="281"/>
      <c r="E154" s="1" t="str">
        <f t="shared" si="1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1"/>
        <v>0</v>
      </c>
    </row>
    <row r="155" ht="15.75" customHeight="1">
      <c r="A155" s="281"/>
      <c r="B155" s="1" t="str">
        <f t="shared" si="1"/>
        <v/>
      </c>
      <c r="C155" s="281"/>
      <c r="D155" s="281"/>
      <c r="E155" s="1" t="str">
        <f t="shared" si="1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1"/>
        <v>0</v>
      </c>
    </row>
    <row r="156" ht="15.75" customHeight="1">
      <c r="A156" s="281"/>
      <c r="B156" s="1" t="str">
        <f t="shared" si="1"/>
        <v/>
      </c>
      <c r="C156" s="281"/>
      <c r="D156" s="281"/>
      <c r="E156" s="1" t="str">
        <f t="shared" si="1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1"/>
        <v>0</v>
      </c>
    </row>
    <row r="157" ht="15.75" customHeight="1">
      <c r="A157" s="281"/>
      <c r="B157" s="1" t="str">
        <f t="shared" si="1"/>
        <v/>
      </c>
      <c r="C157" s="281"/>
      <c r="D157" s="281"/>
      <c r="E157" s="1" t="str">
        <f t="shared" si="1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1"/>
        <v>0</v>
      </c>
    </row>
    <row r="158" ht="15.75" customHeight="1">
      <c r="A158" s="281"/>
      <c r="B158" s="1" t="str">
        <f t="shared" si="1"/>
        <v/>
      </c>
      <c r="C158" s="281"/>
      <c r="D158" s="281"/>
      <c r="E158" s="1" t="str">
        <f t="shared" si="1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1"/>
        <v>0</v>
      </c>
    </row>
    <row r="159" ht="15.75" customHeight="1">
      <c r="A159" s="281"/>
      <c r="B159" s="1" t="str">
        <f t="shared" si="1"/>
        <v/>
      </c>
      <c r="C159" s="281"/>
      <c r="D159" s="281"/>
      <c r="E159" s="1" t="str">
        <f t="shared" si="1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1"/>
        <v>0</v>
      </c>
    </row>
    <row r="160" ht="15.75" customHeight="1">
      <c r="A160" s="281"/>
      <c r="B160" s="1" t="str">
        <f t="shared" si="1"/>
        <v/>
      </c>
      <c r="C160" s="281"/>
      <c r="D160" s="281"/>
      <c r="E160" s="1" t="str">
        <f t="shared" si="1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1"/>
        <v>0</v>
      </c>
    </row>
    <row r="161" ht="15.75" customHeight="1">
      <c r="A161" s="281"/>
      <c r="B161" s="1" t="str">
        <f t="shared" si="1"/>
        <v/>
      </c>
      <c r="C161" s="281"/>
      <c r="D161" s="281"/>
      <c r="E161" s="1" t="str">
        <f t="shared" si="1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1"/>
        <v>0</v>
      </c>
    </row>
    <row r="162" ht="15.75" customHeight="1">
      <c r="A162" s="281"/>
      <c r="B162" s="1" t="str">
        <f t="shared" si="1"/>
        <v/>
      </c>
      <c r="C162" s="281"/>
      <c r="D162" s="281"/>
      <c r="E162" s="1" t="str">
        <f t="shared" si="1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1"/>
        <v>0</v>
      </c>
    </row>
    <row r="163" ht="15.75" customHeight="1">
      <c r="A163" s="281"/>
      <c r="B163" s="1" t="str">
        <f t="shared" si="1"/>
        <v/>
      </c>
      <c r="C163" s="281"/>
      <c r="D163" s="281"/>
      <c r="E163" s="1" t="str">
        <f t="shared" si="1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1"/>
        <v>0</v>
      </c>
    </row>
    <row r="164" ht="15.75" customHeight="1">
      <c r="A164" s="281"/>
      <c r="B164" s="1" t="str">
        <f t="shared" si="1"/>
        <v/>
      </c>
      <c r="C164" s="281"/>
      <c r="D164" s="281"/>
      <c r="E164" s="1" t="str">
        <f t="shared" si="1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1"/>
        <v>0</v>
      </c>
    </row>
    <row r="165" ht="15.75" customHeight="1">
      <c r="A165" s="281"/>
      <c r="B165" s="1" t="str">
        <f t="shared" si="1"/>
        <v/>
      </c>
      <c r="C165" s="281"/>
      <c r="D165" s="281"/>
      <c r="E165" s="1" t="str">
        <f t="shared" si="1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1"/>
        <v>0</v>
      </c>
    </row>
    <row r="166" ht="15.75" customHeight="1">
      <c r="A166" s="281"/>
      <c r="B166" s="1" t="str">
        <f t="shared" si="1"/>
        <v/>
      </c>
      <c r="C166" s="281"/>
      <c r="D166" s="281"/>
      <c r="E166" s="1" t="str">
        <f t="shared" si="1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1"/>
        <v>0</v>
      </c>
    </row>
    <row r="167" ht="15.75" customHeight="1">
      <c r="A167" s="281"/>
      <c r="B167" s="1" t="str">
        <f t="shared" si="1"/>
        <v/>
      </c>
      <c r="C167" s="281"/>
      <c r="D167" s="281"/>
      <c r="E167" s="1" t="str">
        <f t="shared" si="1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1"/>
        <v>0</v>
      </c>
    </row>
    <row r="168" ht="15.75" customHeight="1">
      <c r="A168" s="281"/>
      <c r="B168" s="1" t="str">
        <f t="shared" si="1"/>
        <v/>
      </c>
      <c r="C168" s="281"/>
      <c r="D168" s="281"/>
      <c r="E168" s="1" t="str">
        <f t="shared" si="1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1"/>
        <v>0</v>
      </c>
    </row>
    <row r="169" ht="15.75" customHeight="1">
      <c r="A169" s="281"/>
      <c r="B169" s="1" t="str">
        <f t="shared" si="1"/>
        <v/>
      </c>
      <c r="C169" s="281"/>
      <c r="D169" s="281"/>
      <c r="E169" s="1" t="str">
        <f t="shared" si="1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1"/>
        <v>0</v>
      </c>
    </row>
    <row r="170" ht="15.75" customHeight="1">
      <c r="A170" s="281"/>
      <c r="B170" s="1" t="str">
        <f t="shared" si="1"/>
        <v/>
      </c>
      <c r="C170" s="281"/>
      <c r="D170" s="281"/>
      <c r="E170" s="1" t="str">
        <f t="shared" si="1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1"/>
        <v>0</v>
      </c>
    </row>
    <row r="171" ht="15.75" customHeight="1">
      <c r="A171" s="281"/>
      <c r="B171" s="1" t="str">
        <f t="shared" si="1"/>
        <v/>
      </c>
      <c r="C171" s="281"/>
      <c r="D171" s="281"/>
      <c r="E171" s="1" t="str">
        <f t="shared" si="1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1"/>
        <v>0</v>
      </c>
    </row>
    <row r="172" ht="15.75" customHeight="1">
      <c r="A172" s="281"/>
      <c r="B172" s="1" t="str">
        <f t="shared" si="1"/>
        <v/>
      </c>
      <c r="C172" s="281"/>
      <c r="D172" s="281"/>
      <c r="E172" s="1" t="str">
        <f t="shared" si="1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1"/>
        <v>0</v>
      </c>
    </row>
    <row r="173" ht="15.75" customHeight="1">
      <c r="A173" s="281"/>
      <c r="B173" s="1" t="str">
        <f t="shared" si="1"/>
        <v/>
      </c>
      <c r="C173" s="281"/>
      <c r="D173" s="281"/>
      <c r="E173" s="1" t="str">
        <f t="shared" si="1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1"/>
        <v>0</v>
      </c>
    </row>
    <row r="174" ht="15.75" customHeight="1">
      <c r="A174" s="281"/>
      <c r="B174" s="1" t="str">
        <f t="shared" si="1"/>
        <v/>
      </c>
      <c r="C174" s="281"/>
      <c r="D174" s="281"/>
      <c r="E174" s="1" t="str">
        <f t="shared" si="1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1"/>
        <v>0</v>
      </c>
    </row>
    <row r="175" ht="15.75" customHeight="1">
      <c r="A175" s="281"/>
      <c r="B175" s="1" t="str">
        <f t="shared" si="1"/>
        <v/>
      </c>
      <c r="C175" s="281"/>
      <c r="D175" s="281"/>
      <c r="E175" s="1" t="str">
        <f t="shared" si="1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1"/>
        <v>0</v>
      </c>
    </row>
    <row r="176" ht="15.75" customHeight="1">
      <c r="A176" s="281"/>
      <c r="B176" s="1" t="str">
        <f t="shared" si="1"/>
        <v/>
      </c>
      <c r="C176" s="281"/>
      <c r="D176" s="281"/>
      <c r="E176" s="1" t="str">
        <f t="shared" si="1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1"/>
        <v>0</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6">
      <formula1>"FL,Reach,OP,Swing"</formula1>
    </dataValidation>
  </dataValidations>
  <printOptions/>
  <pageMargins bottom="1.0" footer="0.0" header="0.0" left="0.75" right="0.75" top="1.0"/>
  <pageSetup paperSize="9" orientation="portrait"/>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26" width="8.43"/>
  </cols>
  <sheetData>
    <row r="1">
      <c r="A1" s="1" t="s">
        <v>603</v>
      </c>
      <c r="B1" s="1" t="s">
        <v>621</v>
      </c>
      <c r="J1" s="1" t="s">
        <v>575</v>
      </c>
      <c r="K1" s="1">
        <f>Params!B8</f>
        <v>1.1</v>
      </c>
    </row>
    <row r="4">
      <c r="A4" s="279" t="s">
        <v>796</v>
      </c>
      <c r="B4" s="279" t="s">
        <v>740</v>
      </c>
      <c r="C4" s="279" t="s">
        <v>745</v>
      </c>
      <c r="D4" s="279" t="s">
        <v>776</v>
      </c>
      <c r="E4" s="279" t="s">
        <v>797</v>
      </c>
      <c r="F4" s="279" t="s">
        <v>746</v>
      </c>
    </row>
    <row r="5">
      <c r="A5" s="1">
        <f>SUM(K8:K177)</f>
        <v>0</v>
      </c>
      <c r="B5" s="268">
        <v>0.0</v>
      </c>
      <c r="C5" s="1">
        <f>IF(B5=0,0,60*(A5/B5)*$K$1)</f>
        <v>0</v>
      </c>
      <c r="D5" s="1">
        <f>SUM(L8:L177)</f>
        <v>0</v>
      </c>
      <c r="E5" s="1">
        <f>SUM(E8:E177)</f>
        <v>0</v>
      </c>
      <c r="F5" s="1">
        <f>SUM(N8:N177)</f>
        <v>0</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81"/>
      <c r="B8" s="1" t="str">
        <f t="shared" ref="B8:B177" si="1">IF(A8="","",INT(A8))</f>
        <v/>
      </c>
      <c r="C8" s="281"/>
      <c r="D8" s="281"/>
      <c r="E8" s="281"/>
      <c r="F8" s="281"/>
      <c r="G8" s="281">
        <f t="shared" ref="G8:G177" si="2">HOUR(O8)*60+MINUTE(O8)</f>
        <v>0</v>
      </c>
      <c r="H8" s="1" t="str">
        <f t="shared" ref="H8:H177" si="3">IF(N(F8)=0,"",E8/F8)</f>
        <v/>
      </c>
      <c r="I8" s="1" t="str">
        <f t="shared" ref="I8:I177" si="4">IF(H8="","",LOOKUP(H8,{0,0.05,0.1,0.15,0.2},{0.85,0.95,1,1.05,1.1}))</f>
        <v/>
      </c>
      <c r="J8" s="1" t="str">
        <f t="shared" ref="J8:J177" si="5">IF(C8="","",IF(C8="container",1,IF(OR(C8="moving list",C8="consolidation bulk"),1.3,IF(C8="consolidation mix",1.4,1))))</f>
        <v/>
      </c>
      <c r="K8" s="1">
        <f t="shared" ref="K8:K177" si="6">IF(N(F8)=0,0,F8*IF(N(I8)=0,1,I8)*IF(N(J8)=0,1,J8))</f>
        <v>0</v>
      </c>
      <c r="L8" s="281"/>
      <c r="M8" s="281"/>
      <c r="N8" s="1">
        <f>IF(B8="",0,IF(AND(COUNTIF($B$8:B8,B8)=1,COUNTIF('Picking - TIX'!$B$8:$B$177,B8)=0),1,0))</f>
        <v>0</v>
      </c>
    </row>
    <row r="9">
      <c r="A9" s="281"/>
      <c r="B9" s="1" t="str">
        <f t="shared" si="1"/>
        <v/>
      </c>
      <c r="C9" s="281"/>
      <c r="D9" s="281"/>
      <c r="E9" s="281"/>
      <c r="F9" s="281"/>
      <c r="G9" s="281">
        <f t="shared" si="2"/>
        <v>0</v>
      </c>
      <c r="H9" s="1" t="str">
        <f t="shared" si="3"/>
        <v/>
      </c>
      <c r="I9" s="1" t="str">
        <f t="shared" si="4"/>
        <v/>
      </c>
      <c r="J9" s="1" t="str">
        <f t="shared" si="5"/>
        <v/>
      </c>
      <c r="K9" s="1">
        <f t="shared" si="6"/>
        <v>0</v>
      </c>
      <c r="L9" s="281"/>
      <c r="M9" s="281"/>
      <c r="N9" s="1">
        <f>IF(B9="",0,IF(AND(COUNTIF($B$8:B9,B9)=1,COUNTIF('Picking - TIX'!$B$8:$B$177,B9)=0),1,0))</f>
        <v>0</v>
      </c>
    </row>
    <row r="10">
      <c r="A10" s="281"/>
      <c r="B10" s="1" t="str">
        <f t="shared" si="1"/>
        <v/>
      </c>
      <c r="C10" s="281"/>
      <c r="D10" s="281"/>
      <c r="E10" s="281"/>
      <c r="F10" s="281"/>
      <c r="G10" s="281">
        <f t="shared" si="2"/>
        <v>0</v>
      </c>
      <c r="H10" s="1" t="str">
        <f t="shared" si="3"/>
        <v/>
      </c>
      <c r="I10" s="1" t="str">
        <f t="shared" si="4"/>
        <v/>
      </c>
      <c r="J10" s="1" t="str">
        <f t="shared" si="5"/>
        <v/>
      </c>
      <c r="K10" s="1">
        <f t="shared" si="6"/>
        <v>0</v>
      </c>
      <c r="L10" s="281"/>
      <c r="M10" s="281"/>
      <c r="N10" s="1">
        <f>IF(B10="",0,IF(AND(COUNTIF($B$8:B10,B10)=1,COUNTIF('Picking - TIX'!$B$8:$B$177,B10)=0),1,0))</f>
        <v>0</v>
      </c>
    </row>
    <row r="11">
      <c r="A11" s="281"/>
      <c r="B11" s="1" t="str">
        <f t="shared" si="1"/>
        <v/>
      </c>
      <c r="C11" s="281"/>
      <c r="D11" s="281"/>
      <c r="E11" s="281"/>
      <c r="F11" s="281"/>
      <c r="G11" s="281">
        <f t="shared" si="2"/>
        <v>0</v>
      </c>
      <c r="H11" s="1" t="str">
        <f t="shared" si="3"/>
        <v/>
      </c>
      <c r="I11" s="1" t="str">
        <f t="shared" si="4"/>
        <v/>
      </c>
      <c r="J11" s="1" t="str">
        <f t="shared" si="5"/>
        <v/>
      </c>
      <c r="K11" s="1">
        <f t="shared" si="6"/>
        <v>0</v>
      </c>
      <c r="L11" s="281"/>
      <c r="M11" s="281"/>
      <c r="N11" s="1">
        <f>IF(B11="",0,IF(AND(COUNTIF($B$8:B11,B11)=1,COUNTIF('Picking - TIX'!$B$8:$B$177,B11)=0),1,0))</f>
        <v>0</v>
      </c>
    </row>
    <row r="12">
      <c r="A12" s="281"/>
      <c r="B12" s="1" t="str">
        <f t="shared" si="1"/>
        <v/>
      </c>
      <c r="C12" s="281"/>
      <c r="D12" s="281"/>
      <c r="E12" s="281"/>
      <c r="F12" s="281"/>
      <c r="G12" s="281">
        <f t="shared" si="2"/>
        <v>0</v>
      </c>
      <c r="H12" s="1" t="str">
        <f t="shared" si="3"/>
        <v/>
      </c>
      <c r="I12" s="1" t="str">
        <f t="shared" si="4"/>
        <v/>
      </c>
      <c r="J12" s="1" t="str">
        <f t="shared" si="5"/>
        <v/>
      </c>
      <c r="K12" s="1">
        <f t="shared" si="6"/>
        <v>0</v>
      </c>
      <c r="L12" s="281"/>
      <c r="M12" s="281"/>
      <c r="N12" s="1">
        <f>IF(B12="",0,IF(AND(COUNTIF($B$8:B12,B12)=1,COUNTIF('Picking - TIX'!$B$8:$B$177,B12)=0),1,0))</f>
        <v>0</v>
      </c>
    </row>
    <row r="13">
      <c r="A13" s="281"/>
      <c r="B13" s="1" t="str">
        <f t="shared" si="1"/>
        <v/>
      </c>
      <c r="C13" s="281"/>
      <c r="D13" s="281"/>
      <c r="E13" s="281"/>
      <c r="F13" s="281"/>
      <c r="G13" s="281">
        <f t="shared" si="2"/>
        <v>0</v>
      </c>
      <c r="H13" s="1" t="str">
        <f t="shared" si="3"/>
        <v/>
      </c>
      <c r="I13" s="1" t="str">
        <f t="shared" si="4"/>
        <v/>
      </c>
      <c r="J13" s="1" t="str">
        <f t="shared" si="5"/>
        <v/>
      </c>
      <c r="K13" s="1">
        <f t="shared" si="6"/>
        <v>0</v>
      </c>
      <c r="L13" s="281"/>
      <c r="M13" s="281"/>
      <c r="N13" s="1">
        <f>IF(B13="",0,IF(AND(COUNTIF($B$8:B13,B13)=1,COUNTIF('Picking - TIX'!$B$8:$B$177,B13)=0),1,0))</f>
        <v>0</v>
      </c>
    </row>
    <row r="14">
      <c r="A14" s="281"/>
      <c r="B14" s="1" t="str">
        <f t="shared" si="1"/>
        <v/>
      </c>
      <c r="C14" s="281"/>
      <c r="D14" s="281"/>
      <c r="E14" s="281"/>
      <c r="F14" s="281"/>
      <c r="G14" s="281">
        <f t="shared" si="2"/>
        <v>0</v>
      </c>
      <c r="H14" s="1" t="str">
        <f t="shared" si="3"/>
        <v/>
      </c>
      <c r="I14" s="1" t="str">
        <f t="shared" si="4"/>
        <v/>
      </c>
      <c r="J14" s="1" t="str">
        <f t="shared" si="5"/>
        <v/>
      </c>
      <c r="K14" s="1">
        <f t="shared" si="6"/>
        <v>0</v>
      </c>
      <c r="L14" s="281"/>
      <c r="M14" s="281"/>
      <c r="N14" s="1">
        <f>IF(B14="",0,IF(AND(COUNTIF($B$8:B14,B14)=1,COUNTIF('Picking - TIX'!$B$8:$B$177,B14)=0),1,0))</f>
        <v>0</v>
      </c>
    </row>
    <row r="15">
      <c r="A15" s="281"/>
      <c r="B15" s="1" t="str">
        <f t="shared" si="1"/>
        <v/>
      </c>
      <c r="C15" s="281"/>
      <c r="D15" s="281"/>
      <c r="E15" s="281"/>
      <c r="F15" s="281"/>
      <c r="G15" s="281">
        <f t="shared" si="2"/>
        <v>0</v>
      </c>
      <c r="H15" s="1" t="str">
        <f t="shared" si="3"/>
        <v/>
      </c>
      <c r="I15" s="1" t="str">
        <f t="shared" si="4"/>
        <v/>
      </c>
      <c r="J15" s="1" t="str">
        <f t="shared" si="5"/>
        <v/>
      </c>
      <c r="K15" s="1">
        <f t="shared" si="6"/>
        <v>0</v>
      </c>
      <c r="L15" s="281"/>
      <c r="M15" s="281"/>
      <c r="N15" s="1">
        <f>IF(B15="",0,IF(AND(COUNTIF($B$8:B15,B15)=1,COUNTIF('Picking - TIX'!$B$8:$B$177,B15)=0),1,0))</f>
        <v>0</v>
      </c>
    </row>
    <row r="16">
      <c r="A16" s="281"/>
      <c r="B16" s="1" t="str">
        <f t="shared" si="1"/>
        <v/>
      </c>
      <c r="C16" s="281"/>
      <c r="D16" s="281"/>
      <c r="E16" s="281"/>
      <c r="F16" s="281"/>
      <c r="G16" s="281">
        <f t="shared" si="2"/>
        <v>0</v>
      </c>
      <c r="H16" s="1" t="str">
        <f t="shared" si="3"/>
        <v/>
      </c>
      <c r="I16" s="1" t="str">
        <f t="shared" si="4"/>
        <v/>
      </c>
      <c r="J16" s="1" t="str">
        <f t="shared" si="5"/>
        <v/>
      </c>
      <c r="K16" s="1">
        <f t="shared" si="6"/>
        <v>0</v>
      </c>
      <c r="L16" s="281"/>
      <c r="M16" s="281"/>
      <c r="N16" s="1">
        <f>IF(B16="",0,IF(AND(COUNTIF($B$8:B16,B16)=1,COUNTIF('Picking - TIX'!$B$8:$B$177,B16)=0),1,0))</f>
        <v>0</v>
      </c>
    </row>
    <row r="17">
      <c r="A17" s="281"/>
      <c r="B17" s="1" t="str">
        <f t="shared" si="1"/>
        <v/>
      </c>
      <c r="C17" s="281"/>
      <c r="D17" s="281"/>
      <c r="E17" s="281"/>
      <c r="F17" s="281"/>
      <c r="G17" s="281">
        <f t="shared" si="2"/>
        <v>0</v>
      </c>
      <c r="H17" s="1" t="str">
        <f t="shared" si="3"/>
        <v/>
      </c>
      <c r="I17" s="1" t="str">
        <f t="shared" si="4"/>
        <v/>
      </c>
      <c r="J17" s="1" t="str">
        <f t="shared" si="5"/>
        <v/>
      </c>
      <c r="K17" s="1">
        <f t="shared" si="6"/>
        <v>0</v>
      </c>
      <c r="L17" s="281"/>
      <c r="M17" s="281"/>
      <c r="N17" s="1">
        <f>IF(B17="",0,IF(AND(COUNTIF($B$8:B17,B17)=1,COUNTIF('Picking - TIX'!$B$8:$B$177,B17)=0),1,0))</f>
        <v>0</v>
      </c>
    </row>
    <row r="18">
      <c r="A18" s="281"/>
      <c r="B18" s="1" t="str">
        <f t="shared" si="1"/>
        <v/>
      </c>
      <c r="C18" s="281"/>
      <c r="D18" s="281"/>
      <c r="E18" s="281"/>
      <c r="F18" s="281"/>
      <c r="G18" s="281">
        <f t="shared" si="2"/>
        <v>0</v>
      </c>
      <c r="H18" s="1" t="str">
        <f t="shared" si="3"/>
        <v/>
      </c>
      <c r="I18" s="1" t="str">
        <f t="shared" si="4"/>
        <v/>
      </c>
      <c r="J18" s="1" t="str">
        <f t="shared" si="5"/>
        <v/>
      </c>
      <c r="K18" s="1">
        <f t="shared" si="6"/>
        <v>0</v>
      </c>
      <c r="L18" s="281"/>
      <c r="M18" s="281"/>
      <c r="N18" s="1">
        <f>IF(B18="",0,IF(AND(COUNTIF($B$8:B18,B18)=1,COUNTIF('Picking - TIX'!$B$8:$B$177,B18)=0),1,0))</f>
        <v>0</v>
      </c>
    </row>
    <row r="19">
      <c r="A19" s="281"/>
      <c r="B19" s="1" t="str">
        <f t="shared" si="1"/>
        <v/>
      </c>
      <c r="C19" s="281"/>
      <c r="D19" s="281"/>
      <c r="E19" s="281"/>
      <c r="F19" s="281"/>
      <c r="G19" s="281">
        <f t="shared" si="2"/>
        <v>0</v>
      </c>
      <c r="H19" s="1" t="str">
        <f t="shared" si="3"/>
        <v/>
      </c>
      <c r="I19" s="1" t="str">
        <f t="shared" si="4"/>
        <v/>
      </c>
      <c r="J19" s="1" t="str">
        <f t="shared" si="5"/>
        <v/>
      </c>
      <c r="K19" s="1">
        <f t="shared" si="6"/>
        <v>0</v>
      </c>
      <c r="L19" s="281"/>
      <c r="M19" s="281"/>
      <c r="N19" s="1">
        <f>IF(B19="",0,IF(AND(COUNTIF($B$8:B19,B19)=1,COUNTIF('Picking - TIX'!$B$8:$B$177,B19)=0),1,0))</f>
        <v>0</v>
      </c>
    </row>
    <row r="20">
      <c r="A20" s="281"/>
      <c r="B20" s="1" t="str">
        <f t="shared" si="1"/>
        <v/>
      </c>
      <c r="C20" s="281"/>
      <c r="D20" s="281"/>
      <c r="E20" s="281"/>
      <c r="F20" s="281"/>
      <c r="G20" s="281">
        <f t="shared" si="2"/>
        <v>0</v>
      </c>
      <c r="H20" s="1" t="str">
        <f t="shared" si="3"/>
        <v/>
      </c>
      <c r="I20" s="1" t="str">
        <f t="shared" si="4"/>
        <v/>
      </c>
      <c r="J20" s="1" t="str">
        <f t="shared" si="5"/>
        <v/>
      </c>
      <c r="K20" s="1">
        <f t="shared" si="6"/>
        <v>0</v>
      </c>
      <c r="L20" s="281"/>
      <c r="M20" s="281"/>
      <c r="N20" s="1">
        <f>IF(B20="",0,IF(AND(COUNTIF($B$8:B20,B20)=1,COUNTIF('Picking - TIX'!$B$8:$B$177,B20)=0),1,0))</f>
        <v>0</v>
      </c>
    </row>
    <row r="21" ht="15.75" customHeight="1">
      <c r="A21" s="281"/>
      <c r="B21" s="1" t="str">
        <f t="shared" si="1"/>
        <v/>
      </c>
      <c r="C21" s="281"/>
      <c r="D21" s="281"/>
      <c r="E21" s="281"/>
      <c r="F21" s="281"/>
      <c r="G21" s="281">
        <f t="shared" si="2"/>
        <v>0</v>
      </c>
      <c r="H21" s="1" t="str">
        <f t="shared" si="3"/>
        <v/>
      </c>
      <c r="I21" s="1" t="str">
        <f t="shared" si="4"/>
        <v/>
      </c>
      <c r="J21" s="1" t="str">
        <f t="shared" si="5"/>
        <v/>
      </c>
      <c r="K21" s="1">
        <f t="shared" si="6"/>
        <v>0</v>
      </c>
      <c r="L21" s="281"/>
      <c r="M21" s="281"/>
      <c r="N21" s="1">
        <f>IF(B21="",0,IF(AND(COUNTIF($B$8:B21,B21)=1,COUNTIF('Picking - TIX'!$B$8:$B$177,B21)=0),1,0))</f>
        <v>0</v>
      </c>
    </row>
    <row r="22" ht="15.75" customHeight="1">
      <c r="A22" s="281"/>
      <c r="B22" s="1" t="str">
        <f t="shared" si="1"/>
        <v/>
      </c>
      <c r="C22" s="281"/>
      <c r="D22" s="281"/>
      <c r="E22" s="281"/>
      <c r="F22" s="281"/>
      <c r="G22" s="281">
        <f t="shared" si="2"/>
        <v>0</v>
      </c>
      <c r="H22" s="1" t="str">
        <f t="shared" si="3"/>
        <v/>
      </c>
      <c r="I22" s="1" t="str">
        <f t="shared" si="4"/>
        <v/>
      </c>
      <c r="J22" s="1" t="str">
        <f t="shared" si="5"/>
        <v/>
      </c>
      <c r="K22" s="1">
        <f t="shared" si="6"/>
        <v>0</v>
      </c>
      <c r="L22" s="281"/>
      <c r="M22" s="281"/>
      <c r="N22" s="1">
        <f>IF(B22="",0,IF(AND(COUNTIF($B$8:B22,B22)=1,COUNTIF('Picking - TIX'!$B$8:$B$177,B22)=0),1,0))</f>
        <v>0</v>
      </c>
    </row>
    <row r="23" ht="15.75" customHeight="1">
      <c r="A23" s="281"/>
      <c r="B23" s="1" t="str">
        <f t="shared" si="1"/>
        <v/>
      </c>
      <c r="C23" s="281"/>
      <c r="D23" s="281"/>
      <c r="E23" s="281"/>
      <c r="F23" s="281"/>
      <c r="G23" s="281">
        <f t="shared" si="2"/>
        <v>0</v>
      </c>
      <c r="H23" s="1" t="str">
        <f t="shared" si="3"/>
        <v/>
      </c>
      <c r="I23" s="1" t="str">
        <f t="shared" si="4"/>
        <v/>
      </c>
      <c r="J23" s="1" t="str">
        <f t="shared" si="5"/>
        <v/>
      </c>
      <c r="K23" s="1">
        <f t="shared" si="6"/>
        <v>0</v>
      </c>
      <c r="L23" s="281"/>
      <c r="M23" s="281"/>
      <c r="N23" s="1">
        <f>IF(B23="",0,IF(AND(COUNTIF($B$8:B23,B23)=1,COUNTIF('Picking - TIX'!$B$8:$B$177,B23)=0),1,0))</f>
        <v>0</v>
      </c>
    </row>
    <row r="24" ht="15.75" customHeight="1">
      <c r="A24" s="281"/>
      <c r="B24" s="1" t="str">
        <f t="shared" si="1"/>
        <v/>
      </c>
      <c r="C24" s="281"/>
      <c r="D24" s="281"/>
      <c r="E24" s="281"/>
      <c r="F24" s="281"/>
      <c r="G24" s="281">
        <f t="shared" si="2"/>
        <v>0</v>
      </c>
      <c r="H24" s="1" t="str">
        <f t="shared" si="3"/>
        <v/>
      </c>
      <c r="I24" s="1" t="str">
        <f t="shared" si="4"/>
        <v/>
      </c>
      <c r="J24" s="1" t="str">
        <f t="shared" si="5"/>
        <v/>
      </c>
      <c r="K24" s="1">
        <f t="shared" si="6"/>
        <v>0</v>
      </c>
      <c r="L24" s="281"/>
      <c r="M24" s="281"/>
      <c r="N24" s="1">
        <f>IF(B24="",0,IF(AND(COUNTIF($B$8:B24,B24)=1,COUNTIF('Picking - TIX'!$B$8:$B$177,B24)=0),1,0))</f>
        <v>0</v>
      </c>
    </row>
    <row r="25" ht="15.75" customHeight="1">
      <c r="A25" s="281"/>
      <c r="B25" s="1" t="str">
        <f t="shared" si="1"/>
        <v/>
      </c>
      <c r="C25" s="281"/>
      <c r="D25" s="281"/>
      <c r="E25" s="281"/>
      <c r="F25" s="281"/>
      <c r="G25" s="281">
        <f t="shared" si="2"/>
        <v>0</v>
      </c>
      <c r="H25" s="1" t="str">
        <f t="shared" si="3"/>
        <v/>
      </c>
      <c r="I25" s="1" t="str">
        <f t="shared" si="4"/>
        <v/>
      </c>
      <c r="J25" s="1" t="str">
        <f t="shared" si="5"/>
        <v/>
      </c>
      <c r="K25" s="1">
        <f t="shared" si="6"/>
        <v>0</v>
      </c>
      <c r="L25" s="281"/>
      <c r="M25" s="281"/>
      <c r="N25" s="1">
        <f>IF(B25="",0,IF(AND(COUNTIF($B$8:B25,B25)=1,COUNTIF('Picking - TIX'!$B$8:$B$177,B25)=0),1,0))</f>
        <v>0</v>
      </c>
    </row>
    <row r="26" ht="15.75" customHeight="1">
      <c r="A26" s="281"/>
      <c r="B26" s="1" t="str">
        <f t="shared" si="1"/>
        <v/>
      </c>
      <c r="C26" s="281"/>
      <c r="D26" s="281"/>
      <c r="E26" s="281"/>
      <c r="F26" s="281"/>
      <c r="G26" s="281">
        <f t="shared" si="2"/>
        <v>0</v>
      </c>
      <c r="H26" s="1" t="str">
        <f t="shared" si="3"/>
        <v/>
      </c>
      <c r="I26" s="1" t="str">
        <f t="shared" si="4"/>
        <v/>
      </c>
      <c r="J26" s="1" t="str">
        <f t="shared" si="5"/>
        <v/>
      </c>
      <c r="K26" s="1">
        <f t="shared" si="6"/>
        <v>0</v>
      </c>
      <c r="L26" s="281"/>
      <c r="M26" s="281"/>
      <c r="N26" s="1">
        <f>IF(B26="",0,IF(AND(COUNTIF($B$8:B26,B26)=1,COUNTIF('Picking - TIX'!$B$8:$B$177,B26)=0),1,0))</f>
        <v>0</v>
      </c>
    </row>
    <row r="27" ht="15.75" customHeight="1">
      <c r="A27" s="281"/>
      <c r="B27" s="1" t="str">
        <f t="shared" si="1"/>
        <v/>
      </c>
      <c r="C27" s="281"/>
      <c r="D27" s="281"/>
      <c r="E27" s="281"/>
      <c r="F27" s="281"/>
      <c r="G27" s="281">
        <f t="shared" si="2"/>
        <v>0</v>
      </c>
      <c r="H27" s="1" t="str">
        <f t="shared" si="3"/>
        <v/>
      </c>
      <c r="I27" s="1" t="str">
        <f t="shared" si="4"/>
        <v/>
      </c>
      <c r="J27" s="1" t="str">
        <f t="shared" si="5"/>
        <v/>
      </c>
      <c r="K27" s="1">
        <f t="shared" si="6"/>
        <v>0</v>
      </c>
      <c r="L27" s="281"/>
      <c r="M27" s="281"/>
      <c r="N27" s="1">
        <f>IF(B27="",0,IF(AND(COUNTIF($B$8:B27,B27)=1,COUNTIF('Picking - TIX'!$B$8:$B$177,B27)=0),1,0))</f>
        <v>0</v>
      </c>
    </row>
    <row r="28" ht="15.75" customHeight="1">
      <c r="A28" s="281"/>
      <c r="B28" s="1" t="str">
        <f t="shared" si="1"/>
        <v/>
      </c>
      <c r="C28" s="281"/>
      <c r="D28" s="281"/>
      <c r="E28" s="281"/>
      <c r="F28" s="281"/>
      <c r="G28" s="281">
        <f t="shared" si="2"/>
        <v>0</v>
      </c>
      <c r="H28" s="1" t="str">
        <f t="shared" si="3"/>
        <v/>
      </c>
      <c r="I28" s="1" t="str">
        <f t="shared" si="4"/>
        <v/>
      </c>
      <c r="J28" s="1" t="str">
        <f t="shared" si="5"/>
        <v/>
      </c>
      <c r="K28" s="1">
        <f t="shared" si="6"/>
        <v>0</v>
      </c>
      <c r="L28" s="281"/>
      <c r="M28" s="281"/>
      <c r="N28" s="1">
        <f>IF(B28="",0,IF(AND(COUNTIF($B$8:B28,B28)=1,COUNTIF('Picking - TIX'!$B$8:$B$177,B28)=0),1,0))</f>
        <v>0</v>
      </c>
    </row>
    <row r="29" ht="15.75" customHeight="1">
      <c r="A29" s="281"/>
      <c r="B29" s="1" t="str">
        <f t="shared" si="1"/>
        <v/>
      </c>
      <c r="C29" s="281"/>
      <c r="D29" s="281"/>
      <c r="E29" s="281"/>
      <c r="F29" s="281"/>
      <c r="G29" s="281">
        <f t="shared" si="2"/>
        <v>0</v>
      </c>
      <c r="H29" s="1" t="str">
        <f t="shared" si="3"/>
        <v/>
      </c>
      <c r="I29" s="1" t="str">
        <f t="shared" si="4"/>
        <v/>
      </c>
      <c r="J29" s="1" t="str">
        <f t="shared" si="5"/>
        <v/>
      </c>
      <c r="K29" s="1">
        <f t="shared" si="6"/>
        <v>0</v>
      </c>
      <c r="L29" s="281"/>
      <c r="M29" s="281"/>
      <c r="N29" s="1">
        <f>IF(B29="",0,IF(AND(COUNTIF($B$8:B29,B29)=1,COUNTIF('Picking - TIX'!$B$8:$B$177,B29)=0),1,0))</f>
        <v>0</v>
      </c>
    </row>
    <row r="30" ht="15.75" customHeight="1">
      <c r="A30" s="281"/>
      <c r="B30" s="1" t="str">
        <f t="shared" si="1"/>
        <v/>
      </c>
      <c r="C30" s="281"/>
      <c r="D30" s="281"/>
      <c r="E30" s="281"/>
      <c r="F30" s="281"/>
      <c r="G30" s="281">
        <f t="shared" si="2"/>
        <v>0</v>
      </c>
      <c r="H30" s="1" t="str">
        <f t="shared" si="3"/>
        <v/>
      </c>
      <c r="I30" s="1" t="str">
        <f t="shared" si="4"/>
        <v/>
      </c>
      <c r="J30" s="1" t="str">
        <f t="shared" si="5"/>
        <v/>
      </c>
      <c r="K30" s="1">
        <f t="shared" si="6"/>
        <v>0</v>
      </c>
      <c r="L30" s="281"/>
      <c r="M30" s="281"/>
      <c r="N30" s="1">
        <f>IF(B30="",0,IF(AND(COUNTIF($B$8:B30,B30)=1,COUNTIF('Picking - TIX'!$B$8:$B$177,B30)=0),1,0))</f>
        <v>0</v>
      </c>
    </row>
    <row r="31" ht="15.75" customHeight="1">
      <c r="A31" s="281"/>
      <c r="B31" s="1" t="str">
        <f t="shared" si="1"/>
        <v/>
      </c>
      <c r="C31" s="281"/>
      <c r="D31" s="281"/>
      <c r="E31" s="281"/>
      <c r="F31" s="281"/>
      <c r="G31" s="281">
        <f t="shared" si="2"/>
        <v>0</v>
      </c>
      <c r="H31" s="1" t="str">
        <f t="shared" si="3"/>
        <v/>
      </c>
      <c r="I31" s="1" t="str">
        <f t="shared" si="4"/>
        <v/>
      </c>
      <c r="J31" s="1" t="str">
        <f t="shared" si="5"/>
        <v/>
      </c>
      <c r="K31" s="1">
        <f t="shared" si="6"/>
        <v>0</v>
      </c>
      <c r="L31" s="281"/>
      <c r="M31" s="281"/>
      <c r="N31" s="1">
        <f>IF(B31="",0,IF(AND(COUNTIF($B$8:B31,B31)=1,COUNTIF('Picking - TIX'!$B$8:$B$177,B31)=0),1,0))</f>
        <v>0</v>
      </c>
    </row>
    <row r="32" ht="15.75" customHeight="1">
      <c r="A32" s="281"/>
      <c r="B32" s="1" t="str">
        <f t="shared" si="1"/>
        <v/>
      </c>
      <c r="C32" s="281"/>
      <c r="D32" s="281"/>
      <c r="E32" s="281"/>
      <c r="F32" s="281"/>
      <c r="G32" s="281">
        <f t="shared" si="2"/>
        <v>0</v>
      </c>
      <c r="H32" s="1" t="str">
        <f t="shared" si="3"/>
        <v/>
      </c>
      <c r="I32" s="1" t="str">
        <f t="shared" si="4"/>
        <v/>
      </c>
      <c r="J32" s="1" t="str">
        <f t="shared" si="5"/>
        <v/>
      </c>
      <c r="K32" s="1">
        <f t="shared" si="6"/>
        <v>0</v>
      </c>
      <c r="L32" s="281"/>
      <c r="M32" s="281"/>
      <c r="N32" s="1">
        <f>IF(B32="",0,IF(AND(COUNTIF($B$8:B32,B32)=1,COUNTIF('Picking - TIX'!$B$8:$B$177,B32)=0),1,0))</f>
        <v>0</v>
      </c>
    </row>
    <row r="33" ht="15.75" customHeight="1">
      <c r="A33" s="281"/>
      <c r="B33" s="1" t="str">
        <f t="shared" si="1"/>
        <v/>
      </c>
      <c r="C33" s="281"/>
      <c r="D33" s="281"/>
      <c r="E33" s="281"/>
      <c r="F33" s="281"/>
      <c r="G33" s="281">
        <f t="shared" si="2"/>
        <v>0</v>
      </c>
      <c r="H33" s="1" t="str">
        <f t="shared" si="3"/>
        <v/>
      </c>
      <c r="I33" s="1" t="str">
        <f t="shared" si="4"/>
        <v/>
      </c>
      <c r="J33" s="1" t="str">
        <f t="shared" si="5"/>
        <v/>
      </c>
      <c r="K33" s="1">
        <f t="shared" si="6"/>
        <v>0</v>
      </c>
      <c r="L33" s="281"/>
      <c r="M33" s="281"/>
      <c r="N33" s="1">
        <f>IF(B33="",0,IF(AND(COUNTIF($B$8:B33,B33)=1,COUNTIF('Picking - TIX'!$B$8:$B$177,B33)=0),1,0))</f>
        <v>0</v>
      </c>
    </row>
    <row r="34" ht="15.75" customHeight="1">
      <c r="A34" s="281"/>
      <c r="B34" s="1" t="str">
        <f t="shared" si="1"/>
        <v/>
      </c>
      <c r="C34" s="281"/>
      <c r="D34" s="281"/>
      <c r="E34" s="281"/>
      <c r="F34" s="281"/>
      <c r="G34" s="281">
        <f t="shared" si="2"/>
        <v>0</v>
      </c>
      <c r="H34" s="1" t="str">
        <f t="shared" si="3"/>
        <v/>
      </c>
      <c r="I34" s="1" t="str">
        <f t="shared" si="4"/>
        <v/>
      </c>
      <c r="J34" s="1" t="str">
        <f t="shared" si="5"/>
        <v/>
      </c>
      <c r="K34" s="1">
        <f t="shared" si="6"/>
        <v>0</v>
      </c>
      <c r="L34" s="281"/>
      <c r="M34" s="281"/>
      <c r="N34" s="1">
        <f>IF(B34="",0,IF(AND(COUNTIF($B$8:B34,B34)=1,COUNTIF('Picking - TIX'!$B$8:$B$177,B34)=0),1,0))</f>
        <v>0</v>
      </c>
    </row>
    <row r="35" ht="15.75" customHeight="1">
      <c r="A35" s="281"/>
      <c r="B35" s="1" t="str">
        <f t="shared" si="1"/>
        <v/>
      </c>
      <c r="C35" s="281"/>
      <c r="D35" s="281"/>
      <c r="E35" s="281"/>
      <c r="F35" s="281"/>
      <c r="G35" s="281">
        <f t="shared" si="2"/>
        <v>0</v>
      </c>
      <c r="H35" s="1" t="str">
        <f t="shared" si="3"/>
        <v/>
      </c>
      <c r="I35" s="1" t="str">
        <f t="shared" si="4"/>
        <v/>
      </c>
      <c r="J35" s="1" t="str">
        <f t="shared" si="5"/>
        <v/>
      </c>
      <c r="K35" s="1">
        <f t="shared" si="6"/>
        <v>0</v>
      </c>
      <c r="L35" s="281"/>
      <c r="M35" s="281"/>
      <c r="N35" s="1">
        <f>IF(B35="",0,IF(AND(COUNTIF($B$8:B35,B35)=1,COUNTIF('Picking - TIX'!$B$8:$B$177,B35)=0),1,0))</f>
        <v>0</v>
      </c>
    </row>
    <row r="36" ht="15.75" customHeight="1">
      <c r="A36" s="281"/>
      <c r="B36" s="1" t="str">
        <f t="shared" si="1"/>
        <v/>
      </c>
      <c r="C36" s="281"/>
      <c r="D36" s="281"/>
      <c r="E36" s="281"/>
      <c r="F36" s="281"/>
      <c r="G36" s="281">
        <f t="shared" si="2"/>
        <v>0</v>
      </c>
      <c r="H36" s="1" t="str">
        <f t="shared" si="3"/>
        <v/>
      </c>
      <c r="I36" s="1" t="str">
        <f t="shared" si="4"/>
        <v/>
      </c>
      <c r="J36" s="1" t="str">
        <f t="shared" si="5"/>
        <v/>
      </c>
      <c r="K36" s="1">
        <f t="shared" si="6"/>
        <v>0</v>
      </c>
      <c r="L36" s="281"/>
      <c r="M36" s="281"/>
      <c r="N36" s="1">
        <f>IF(B36="",0,IF(AND(COUNTIF($B$8:B36,B36)=1,COUNTIF('Picking - TIX'!$B$8:$B$177,B36)=0),1,0))</f>
        <v>0</v>
      </c>
    </row>
    <row r="37" ht="15.75" customHeight="1">
      <c r="A37" s="281"/>
      <c r="B37" s="1" t="str">
        <f t="shared" si="1"/>
        <v/>
      </c>
      <c r="C37" s="281"/>
      <c r="D37" s="281"/>
      <c r="E37" s="281"/>
      <c r="F37" s="281"/>
      <c r="G37" s="281">
        <f t="shared" si="2"/>
        <v>0</v>
      </c>
      <c r="H37" s="1" t="str">
        <f t="shared" si="3"/>
        <v/>
      </c>
      <c r="I37" s="1" t="str">
        <f t="shared" si="4"/>
        <v/>
      </c>
      <c r="J37" s="1" t="str">
        <f t="shared" si="5"/>
        <v/>
      </c>
      <c r="K37" s="1">
        <f t="shared" si="6"/>
        <v>0</v>
      </c>
      <c r="L37" s="281"/>
      <c r="M37" s="281"/>
      <c r="N37" s="1">
        <f>IF(B37="",0,IF(AND(COUNTIF($B$8:B37,B37)=1,COUNTIF('Picking - TIX'!$B$8:$B$177,B37)=0),1,0))</f>
        <v>0</v>
      </c>
    </row>
    <row r="38" ht="15.75" customHeight="1">
      <c r="A38" s="281"/>
      <c r="B38" s="1" t="str">
        <f t="shared" si="1"/>
        <v/>
      </c>
      <c r="C38" s="281"/>
      <c r="D38" s="281"/>
      <c r="E38" s="281"/>
      <c r="F38" s="281"/>
      <c r="G38" s="281">
        <f t="shared" si="2"/>
        <v>0</v>
      </c>
      <c r="H38" s="1" t="str">
        <f t="shared" si="3"/>
        <v/>
      </c>
      <c r="I38" s="1" t="str">
        <f t="shared" si="4"/>
        <v/>
      </c>
      <c r="J38" s="1" t="str">
        <f t="shared" si="5"/>
        <v/>
      </c>
      <c r="K38" s="1">
        <f t="shared" si="6"/>
        <v>0</v>
      </c>
      <c r="L38" s="281"/>
      <c r="M38" s="281"/>
      <c r="N38" s="1">
        <f>IF(B38="",0,IF(AND(COUNTIF($B$8:B38,B38)=1,COUNTIF('Picking - TIX'!$B$8:$B$177,B38)=0),1,0))</f>
        <v>0</v>
      </c>
    </row>
    <row r="39" ht="15.75" customHeight="1">
      <c r="A39" s="281"/>
      <c r="B39" s="1" t="str">
        <f t="shared" si="1"/>
        <v/>
      </c>
      <c r="C39" s="281"/>
      <c r="D39" s="281"/>
      <c r="E39" s="281"/>
      <c r="F39" s="281"/>
      <c r="G39" s="281">
        <f t="shared" si="2"/>
        <v>0</v>
      </c>
      <c r="H39" s="1" t="str">
        <f t="shared" si="3"/>
        <v/>
      </c>
      <c r="I39" s="1" t="str">
        <f t="shared" si="4"/>
        <v/>
      </c>
      <c r="J39" s="1" t="str">
        <f t="shared" si="5"/>
        <v/>
      </c>
      <c r="K39" s="1">
        <f t="shared" si="6"/>
        <v>0</v>
      </c>
      <c r="L39" s="281"/>
      <c r="M39" s="281"/>
      <c r="N39" s="1">
        <f>IF(B39="",0,IF(AND(COUNTIF($B$8:B39,B39)=1,COUNTIF('Picking - TIX'!$B$8:$B$177,B39)=0),1,0))</f>
        <v>0</v>
      </c>
    </row>
    <row r="40" ht="15.75" customHeight="1">
      <c r="A40" s="281"/>
      <c r="B40" s="1" t="str">
        <f t="shared" si="1"/>
        <v/>
      </c>
      <c r="C40" s="281"/>
      <c r="D40" s="281"/>
      <c r="E40" s="281"/>
      <c r="F40" s="281"/>
      <c r="G40" s="281">
        <f t="shared" si="2"/>
        <v>0</v>
      </c>
      <c r="H40" s="1" t="str">
        <f t="shared" si="3"/>
        <v/>
      </c>
      <c r="I40" s="1" t="str">
        <f t="shared" si="4"/>
        <v/>
      </c>
      <c r="J40" s="1" t="str">
        <f t="shared" si="5"/>
        <v/>
      </c>
      <c r="K40" s="1">
        <f t="shared" si="6"/>
        <v>0</v>
      </c>
      <c r="L40" s="281"/>
      <c r="M40" s="281"/>
      <c r="N40" s="1">
        <f>IF(B40="",0,IF(AND(COUNTIF($B$8:B40,B40)=1,COUNTIF('Picking - TIX'!$B$8:$B$177,B40)=0),1,0))</f>
        <v>0</v>
      </c>
    </row>
    <row r="41" ht="15.75" customHeight="1">
      <c r="A41" s="281"/>
      <c r="B41" s="1" t="str">
        <f t="shared" si="1"/>
        <v/>
      </c>
      <c r="C41" s="281"/>
      <c r="D41" s="281"/>
      <c r="E41" s="281"/>
      <c r="F41" s="281"/>
      <c r="G41" s="281">
        <f t="shared" si="2"/>
        <v>0</v>
      </c>
      <c r="H41" s="1" t="str">
        <f t="shared" si="3"/>
        <v/>
      </c>
      <c r="I41" s="1" t="str">
        <f t="shared" si="4"/>
        <v/>
      </c>
      <c r="J41" s="1" t="str">
        <f t="shared" si="5"/>
        <v/>
      </c>
      <c r="K41" s="1">
        <f t="shared" si="6"/>
        <v>0</v>
      </c>
      <c r="L41" s="281"/>
      <c r="M41" s="281"/>
      <c r="N41" s="1">
        <f>IF(B41="",0,IF(AND(COUNTIF($B$8:B41,B41)=1,COUNTIF('Picking - TIX'!$B$8:$B$177,B41)=0),1,0))</f>
        <v>0</v>
      </c>
    </row>
    <row r="42" ht="15.75" customHeight="1">
      <c r="A42" s="281"/>
      <c r="B42" s="1" t="str">
        <f t="shared" si="1"/>
        <v/>
      </c>
      <c r="C42" s="281"/>
      <c r="D42" s="281"/>
      <c r="E42" s="281"/>
      <c r="F42" s="281"/>
      <c r="G42" s="281">
        <f t="shared" si="2"/>
        <v>0</v>
      </c>
      <c r="H42" s="1" t="str">
        <f t="shared" si="3"/>
        <v/>
      </c>
      <c r="I42" s="1" t="str">
        <f t="shared" si="4"/>
        <v/>
      </c>
      <c r="J42" s="1" t="str">
        <f t="shared" si="5"/>
        <v/>
      </c>
      <c r="K42" s="1">
        <f t="shared" si="6"/>
        <v>0</v>
      </c>
      <c r="L42" s="281"/>
      <c r="M42" s="281"/>
      <c r="N42" s="1">
        <f>IF(B42="",0,IF(AND(COUNTIF($B$8:B42,B42)=1,COUNTIF('Picking - TIX'!$B$8:$B$177,B42)=0),1,0))</f>
        <v>0</v>
      </c>
    </row>
    <row r="43" ht="15.75" customHeight="1">
      <c r="A43" s="281"/>
      <c r="B43" s="1" t="str">
        <f t="shared" si="1"/>
        <v/>
      </c>
      <c r="C43" s="281"/>
      <c r="D43" s="281"/>
      <c r="E43" s="281"/>
      <c r="F43" s="281"/>
      <c r="G43" s="281">
        <f t="shared" si="2"/>
        <v>0</v>
      </c>
      <c r="H43" s="1" t="str">
        <f t="shared" si="3"/>
        <v/>
      </c>
      <c r="I43" s="1" t="str">
        <f t="shared" si="4"/>
        <v/>
      </c>
      <c r="J43" s="1" t="str">
        <f t="shared" si="5"/>
        <v/>
      </c>
      <c r="K43" s="1">
        <f t="shared" si="6"/>
        <v>0</v>
      </c>
      <c r="L43" s="281"/>
      <c r="M43" s="281"/>
      <c r="N43" s="1">
        <f>IF(B43="",0,IF(AND(COUNTIF($B$8:B43,B43)=1,COUNTIF('Picking - TIX'!$B$8:$B$177,B43)=0),1,0))</f>
        <v>0</v>
      </c>
    </row>
    <row r="44" ht="15.75" customHeight="1">
      <c r="A44" s="281"/>
      <c r="B44" s="1" t="str">
        <f t="shared" si="1"/>
        <v/>
      </c>
      <c r="C44" s="281"/>
      <c r="D44" s="281"/>
      <c r="E44" s="281"/>
      <c r="F44" s="281"/>
      <c r="G44" s="281">
        <f t="shared" si="2"/>
        <v>0</v>
      </c>
      <c r="H44" s="1" t="str">
        <f t="shared" si="3"/>
        <v/>
      </c>
      <c r="I44" s="1" t="str">
        <f t="shared" si="4"/>
        <v/>
      </c>
      <c r="J44" s="1" t="str">
        <f t="shared" si="5"/>
        <v/>
      </c>
      <c r="K44" s="1">
        <f t="shared" si="6"/>
        <v>0</v>
      </c>
      <c r="L44" s="281"/>
      <c r="M44" s="281"/>
      <c r="N44" s="1">
        <f>IF(B44="",0,IF(AND(COUNTIF($B$8:B44,B44)=1,COUNTIF('Picking - TIX'!$B$8:$B$177,B44)=0),1,0))</f>
        <v>0</v>
      </c>
    </row>
    <row r="45" ht="15.75" customHeight="1">
      <c r="A45" s="281"/>
      <c r="B45" s="1" t="str">
        <f t="shared" si="1"/>
        <v/>
      </c>
      <c r="C45" s="281"/>
      <c r="D45" s="281"/>
      <c r="E45" s="281"/>
      <c r="F45" s="281"/>
      <c r="G45" s="281">
        <f t="shared" si="2"/>
        <v>0</v>
      </c>
      <c r="H45" s="1" t="str">
        <f t="shared" si="3"/>
        <v/>
      </c>
      <c r="I45" s="1" t="str">
        <f t="shared" si="4"/>
        <v/>
      </c>
      <c r="J45" s="1" t="str">
        <f t="shared" si="5"/>
        <v/>
      </c>
      <c r="K45" s="1">
        <f t="shared" si="6"/>
        <v>0</v>
      </c>
      <c r="L45" s="281"/>
      <c r="M45" s="281"/>
      <c r="N45" s="1">
        <f>IF(B45="",0,IF(AND(COUNTIF($B$8:B45,B45)=1,COUNTIF('Picking - TIX'!$B$8:$B$177,B45)=0),1,0))</f>
        <v>0</v>
      </c>
    </row>
    <row r="46" ht="15.75" customHeight="1">
      <c r="A46" s="281"/>
      <c r="B46" s="1" t="str">
        <f t="shared" si="1"/>
        <v/>
      </c>
      <c r="C46" s="281"/>
      <c r="D46" s="281"/>
      <c r="E46" s="281"/>
      <c r="F46" s="281"/>
      <c r="G46" s="281">
        <f t="shared" si="2"/>
        <v>0</v>
      </c>
      <c r="H46" s="1" t="str">
        <f t="shared" si="3"/>
        <v/>
      </c>
      <c r="I46" s="1" t="str">
        <f t="shared" si="4"/>
        <v/>
      </c>
      <c r="J46" s="1" t="str">
        <f t="shared" si="5"/>
        <v/>
      </c>
      <c r="K46" s="1">
        <f t="shared" si="6"/>
        <v>0</v>
      </c>
      <c r="L46" s="281"/>
      <c r="M46" s="281"/>
      <c r="N46" s="1">
        <f>IF(B46="",0,IF(AND(COUNTIF($B$8:B46,B46)=1,COUNTIF('Picking - TIX'!$B$8:$B$177,B46)=0),1,0))</f>
        <v>0</v>
      </c>
    </row>
    <row r="47" ht="15.75" customHeight="1">
      <c r="A47" s="281"/>
      <c r="B47" s="1" t="str">
        <f t="shared" si="1"/>
        <v/>
      </c>
      <c r="C47" s="281"/>
      <c r="D47" s="281"/>
      <c r="E47" s="281"/>
      <c r="F47" s="281"/>
      <c r="G47" s="281">
        <f t="shared" si="2"/>
        <v>0</v>
      </c>
      <c r="H47" s="1" t="str">
        <f t="shared" si="3"/>
        <v/>
      </c>
      <c r="I47" s="1" t="str">
        <f t="shared" si="4"/>
        <v/>
      </c>
      <c r="J47" s="1" t="str">
        <f t="shared" si="5"/>
        <v/>
      </c>
      <c r="K47" s="1">
        <f t="shared" si="6"/>
        <v>0</v>
      </c>
      <c r="L47" s="281"/>
      <c r="M47" s="281"/>
      <c r="N47" s="1">
        <f>IF(B47="",0,IF(AND(COUNTIF($B$8:B47,B47)=1,COUNTIF('Picking - TIX'!$B$8:$B$177,B47)=0),1,0))</f>
        <v>0</v>
      </c>
    </row>
    <row r="48" ht="15.75" customHeight="1">
      <c r="A48" s="281"/>
      <c r="B48" s="1" t="str">
        <f t="shared" si="1"/>
        <v/>
      </c>
      <c r="C48" s="281"/>
      <c r="D48" s="281"/>
      <c r="E48" s="281"/>
      <c r="F48" s="281"/>
      <c r="G48" s="281">
        <f t="shared" si="2"/>
        <v>0</v>
      </c>
      <c r="H48" s="1" t="str">
        <f t="shared" si="3"/>
        <v/>
      </c>
      <c r="I48" s="1" t="str">
        <f t="shared" si="4"/>
        <v/>
      </c>
      <c r="J48" s="1" t="str">
        <f t="shared" si="5"/>
        <v/>
      </c>
      <c r="K48" s="1">
        <f t="shared" si="6"/>
        <v>0</v>
      </c>
      <c r="L48" s="281"/>
      <c r="M48" s="281"/>
      <c r="N48" s="1">
        <f>IF(B48="",0,IF(AND(COUNTIF($B$8:B48,B48)=1,COUNTIF('Picking - TIX'!$B$8:$B$177,B48)=0),1,0))</f>
        <v>0</v>
      </c>
    </row>
    <row r="49" ht="15.75" customHeight="1">
      <c r="A49" s="281"/>
      <c r="B49" s="1" t="str">
        <f t="shared" si="1"/>
        <v/>
      </c>
      <c r="C49" s="281"/>
      <c r="D49" s="281"/>
      <c r="E49" s="281"/>
      <c r="F49" s="281"/>
      <c r="G49" s="281">
        <f t="shared" si="2"/>
        <v>0</v>
      </c>
      <c r="H49" s="1" t="str">
        <f t="shared" si="3"/>
        <v/>
      </c>
      <c r="I49" s="1" t="str">
        <f t="shared" si="4"/>
        <v/>
      </c>
      <c r="J49" s="1" t="str">
        <f t="shared" si="5"/>
        <v/>
      </c>
      <c r="K49" s="1">
        <f t="shared" si="6"/>
        <v>0</v>
      </c>
      <c r="L49" s="281"/>
      <c r="M49" s="281"/>
      <c r="N49" s="1">
        <f>IF(B49="",0,IF(AND(COUNTIF($B$8:B49,B49)=1,COUNTIF('Picking - TIX'!$B$8:$B$177,B49)=0),1,0))</f>
        <v>0</v>
      </c>
    </row>
    <row r="50" ht="15.75" customHeight="1">
      <c r="A50" s="281"/>
      <c r="B50" s="1" t="str">
        <f t="shared" si="1"/>
        <v/>
      </c>
      <c r="C50" s="281"/>
      <c r="D50" s="281"/>
      <c r="E50" s="281"/>
      <c r="F50" s="281"/>
      <c r="G50" s="281">
        <f t="shared" si="2"/>
        <v>0</v>
      </c>
      <c r="H50" s="1" t="str">
        <f t="shared" si="3"/>
        <v/>
      </c>
      <c r="I50" s="1" t="str">
        <f t="shared" si="4"/>
        <v/>
      </c>
      <c r="J50" s="1" t="str">
        <f t="shared" si="5"/>
        <v/>
      </c>
      <c r="K50" s="1">
        <f t="shared" si="6"/>
        <v>0</v>
      </c>
      <c r="L50" s="281"/>
      <c r="M50" s="281"/>
      <c r="N50" s="1">
        <f>IF(B50="",0,IF(AND(COUNTIF($B$8:B50,B50)=1,COUNTIF('Picking - TIX'!$B$8:$B$177,B50)=0),1,0))</f>
        <v>0</v>
      </c>
    </row>
    <row r="51" ht="15.75" customHeight="1">
      <c r="A51" s="281"/>
      <c r="B51" s="1" t="str">
        <f t="shared" si="1"/>
        <v/>
      </c>
      <c r="C51" s="281"/>
      <c r="D51" s="281"/>
      <c r="E51" s="281"/>
      <c r="F51" s="281"/>
      <c r="G51" s="281">
        <f t="shared" si="2"/>
        <v>0</v>
      </c>
      <c r="H51" s="1" t="str">
        <f t="shared" si="3"/>
        <v/>
      </c>
      <c r="I51" s="1" t="str">
        <f t="shared" si="4"/>
        <v/>
      </c>
      <c r="J51" s="1" t="str">
        <f t="shared" si="5"/>
        <v/>
      </c>
      <c r="K51" s="1">
        <f t="shared" si="6"/>
        <v>0</v>
      </c>
      <c r="L51" s="281"/>
      <c r="M51" s="281"/>
      <c r="N51" s="1">
        <f>IF(B51="",0,IF(AND(COUNTIF($B$8:B51,B51)=1,COUNTIF('Picking - TIX'!$B$8:$B$177,B51)=0),1,0))</f>
        <v>0</v>
      </c>
    </row>
    <row r="52" ht="15.75" customHeight="1">
      <c r="A52" s="281"/>
      <c r="B52" s="1" t="str">
        <f t="shared" si="1"/>
        <v/>
      </c>
      <c r="C52" s="281"/>
      <c r="D52" s="281"/>
      <c r="E52" s="281"/>
      <c r="F52" s="281"/>
      <c r="G52" s="281">
        <f t="shared" si="2"/>
        <v>0</v>
      </c>
      <c r="H52" s="1" t="str">
        <f t="shared" si="3"/>
        <v/>
      </c>
      <c r="I52" s="1" t="str">
        <f t="shared" si="4"/>
        <v/>
      </c>
      <c r="J52" s="1" t="str">
        <f t="shared" si="5"/>
        <v/>
      </c>
      <c r="K52" s="1">
        <f t="shared" si="6"/>
        <v>0</v>
      </c>
      <c r="L52" s="281"/>
      <c r="M52" s="281"/>
      <c r="N52" s="1">
        <f>IF(B52="",0,IF(AND(COUNTIF($B$8:B52,B52)=1,COUNTIF('Picking - TIX'!$B$8:$B$177,B52)=0),1,0))</f>
        <v>0</v>
      </c>
    </row>
    <row r="53" ht="15.75" customHeight="1">
      <c r="A53" s="281"/>
      <c r="B53" s="1" t="str">
        <f t="shared" si="1"/>
        <v/>
      </c>
      <c r="C53" s="281"/>
      <c r="D53" s="281"/>
      <c r="E53" s="281"/>
      <c r="F53" s="281"/>
      <c r="G53" s="281">
        <f t="shared" si="2"/>
        <v>0</v>
      </c>
      <c r="H53" s="1" t="str">
        <f t="shared" si="3"/>
        <v/>
      </c>
      <c r="I53" s="1" t="str">
        <f t="shared" si="4"/>
        <v/>
      </c>
      <c r="J53" s="1" t="str">
        <f t="shared" si="5"/>
        <v/>
      </c>
      <c r="K53" s="1">
        <f t="shared" si="6"/>
        <v>0</v>
      </c>
      <c r="L53" s="281"/>
      <c r="M53" s="281"/>
      <c r="N53" s="1">
        <f>IF(B53="",0,IF(AND(COUNTIF($B$8:B53,B53)=1,COUNTIF('Picking - TIX'!$B$8:$B$177,B53)=0),1,0))</f>
        <v>0</v>
      </c>
    </row>
    <row r="54" ht="15.75" customHeight="1">
      <c r="A54" s="281"/>
      <c r="B54" s="1" t="str">
        <f t="shared" si="1"/>
        <v/>
      </c>
      <c r="C54" s="281"/>
      <c r="D54" s="281"/>
      <c r="E54" s="281"/>
      <c r="F54" s="281"/>
      <c r="G54" s="281">
        <f t="shared" si="2"/>
        <v>0</v>
      </c>
      <c r="H54" s="1" t="str">
        <f t="shared" si="3"/>
        <v/>
      </c>
      <c r="I54" s="1" t="str">
        <f t="shared" si="4"/>
        <v/>
      </c>
      <c r="J54" s="1" t="str">
        <f t="shared" si="5"/>
        <v/>
      </c>
      <c r="K54" s="1">
        <f t="shared" si="6"/>
        <v>0</v>
      </c>
      <c r="L54" s="281"/>
      <c r="M54" s="281"/>
      <c r="N54" s="1">
        <f>IF(B54="",0,IF(AND(COUNTIF($B$8:B54,B54)=1,COUNTIF('Picking - TIX'!$B$8:$B$177,B54)=0),1,0))</f>
        <v>0</v>
      </c>
    </row>
    <row r="55" ht="15.75" customHeight="1">
      <c r="A55" s="281"/>
      <c r="B55" s="1" t="str">
        <f t="shared" si="1"/>
        <v/>
      </c>
      <c r="C55" s="281"/>
      <c r="D55" s="281"/>
      <c r="E55" s="281"/>
      <c r="F55" s="281"/>
      <c r="G55" s="281">
        <f t="shared" si="2"/>
        <v>0</v>
      </c>
      <c r="H55" s="1" t="str">
        <f t="shared" si="3"/>
        <v/>
      </c>
      <c r="I55" s="1" t="str">
        <f t="shared" si="4"/>
        <v/>
      </c>
      <c r="J55" s="1" t="str">
        <f t="shared" si="5"/>
        <v/>
      </c>
      <c r="K55" s="1">
        <f t="shared" si="6"/>
        <v>0</v>
      </c>
      <c r="L55" s="281"/>
      <c r="M55" s="281"/>
      <c r="N55" s="1">
        <f>IF(B55="",0,IF(AND(COUNTIF($B$8:B55,B55)=1,COUNTIF('Picking - TIX'!$B$8:$B$177,B55)=0),1,0))</f>
        <v>0</v>
      </c>
    </row>
    <row r="56" ht="15.75" customHeight="1">
      <c r="A56" s="281"/>
      <c r="B56" s="1" t="str">
        <f t="shared" si="1"/>
        <v/>
      </c>
      <c r="C56" s="281"/>
      <c r="D56" s="281"/>
      <c r="E56" s="281"/>
      <c r="F56" s="281"/>
      <c r="G56" s="281">
        <f t="shared" si="2"/>
        <v>0</v>
      </c>
      <c r="H56" s="1" t="str">
        <f t="shared" si="3"/>
        <v/>
      </c>
      <c r="I56" s="1" t="str">
        <f t="shared" si="4"/>
        <v/>
      </c>
      <c r="J56" s="1" t="str">
        <f t="shared" si="5"/>
        <v/>
      </c>
      <c r="K56" s="1">
        <f t="shared" si="6"/>
        <v>0</v>
      </c>
      <c r="L56" s="281"/>
      <c r="M56" s="281"/>
      <c r="N56" s="1">
        <f>IF(B56="",0,IF(AND(COUNTIF($B$8:B56,B56)=1,COUNTIF('Picking - TIX'!$B$8:$B$177,B56)=0),1,0))</f>
        <v>0</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TIX'!$B$8:$B$177,B57)=0),1,0))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TIX'!$B$8:$B$177,B58)=0),1,0))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TIX'!$B$8:$B$177,B59)=0),1,0))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TIX'!$B$8:$B$177,B60)=0),1,0))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TIX'!$B$8:$B$177,B61)=0),1,0))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TIX'!$B$8:$B$177,B62)=0),1,0))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TIX'!$B$8:$B$177,B63)=0),1,0))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TIX'!$B$8:$B$177,B64)=0),1,0))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TIX'!$B$8:$B$177,B65)=0),1,0))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TIX'!$B$8:$B$177,B66)=0),1,0))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TIX'!$B$8:$B$177,B67)=0),1,0))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TIX'!$B$8:$B$177,B68)=0),1,0))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TIX'!$B$8:$B$177,B69)=0),1,0))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TIX'!$B$8:$B$177,B70)=0),1,0))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TIX'!$B$8:$B$177,B71)=0),1,0))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TIX'!$B$8:$B$177,B72)=0),1,0))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TIX'!$B$8:$B$177,B73)=0),1,0))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TIX'!$B$8:$B$177,B74)=0),1,0))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TIX'!$B$8:$B$177,B75)=0),1,0))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TIX'!$B$8:$B$177,B76)=0),1,0))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TIX'!$B$8:$B$177,B77)=0),1,0))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TIX'!$B$8:$B$177,B78)=0),1,0))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TIX'!$B$8:$B$177,B79)=0),1,0))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TIX'!$B$8:$B$177,B80)=0),1,0))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TIX'!$B$8:$B$177,B81)=0),1,0))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TIX'!$B$8:$B$177,B82)=0),1,0))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TIX'!$B$8:$B$177,B83)=0),1,0))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TIX'!$B$8:$B$177,B84)=0),1,0))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TIX'!$B$8:$B$177,B85)=0),1,0))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TIX'!$B$8:$B$177,B86)=0),1,0))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TIX'!$B$8:$B$177,B87)=0),1,0))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TIX'!$B$8:$B$177,B88)=0),1,0))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TIX'!$B$8:$B$177,B89)=0),1,0))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TIX'!$B$8:$B$177,B90)=0),1,0))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TIX'!$B$8:$B$177,B91)=0),1,0))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TIX'!$B$8:$B$177,B92)=0),1,0))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TIX'!$B$8:$B$177,B93)=0),1,0))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TIX'!$B$8:$B$177,B94)=0),1,0))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TIX'!$B$8:$B$177,B95)=0),1,0))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TIX'!$B$8:$B$177,B96)=0),1,0))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TIX'!$B$8:$B$177,B97)=0),1,0))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TIX'!$B$8:$B$177,B98)=0),1,0))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TIX'!$B$8:$B$177,B99)=0),1,0))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TIX'!$B$8:$B$177,B100)=0),1,0))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TIX'!$B$8:$B$177,B101)=0),1,0))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TIX'!$B$8:$B$177,B102)=0),1,0))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TIX'!$B$8:$B$177,B103)=0),1,0))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TIX'!$B$8:$B$177,B104)=0),1,0))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TIX'!$B$8:$B$177,B105)=0),1,0))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TIX'!$B$8:$B$177,B106)=0),1,0))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TIX'!$B$8:$B$177,B107)=0),1,0))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TIX'!$B$8:$B$177,B108)=0),1,0))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TIX'!$B$8:$B$177,B109)=0),1,0))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TIX'!$B$8:$B$177,B110)=0),1,0))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TIX'!$B$8:$B$177,B111)=0),1,0))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TIX'!$B$8:$B$177,B112)=0),1,0))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TIX'!$B$8:$B$177,B113)=0),1,0))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TIX'!$B$8:$B$177,B114)=0),1,0))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TIX'!$B$8:$B$177,B115)=0),1,0))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TIX'!$B$8:$B$177,B116)=0),1,0))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TIX'!$B$8:$B$177,B117)=0),1,0))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TIX'!$B$8:$B$177,B118)=0),1,0))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TIX'!$B$8:$B$177,B119)=0),1,0))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TIX'!$B$8:$B$177,B120)=0),1,0))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TIX'!$B$8:$B$177,B121)=0),1,0))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TIX'!$B$8:$B$177,B122)=0),1,0))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TIX'!$B$8:$B$177,B123)=0),1,0))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TIX'!$B$8:$B$177,B124)=0),1,0))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TIX'!$B$8:$B$177,B125)=0),1,0))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TIX'!$B$8:$B$177,B126)=0),1,0))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TIX'!$B$8:$B$177,B127)=0),1,0))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TIX'!$B$8:$B$177,B128)=0),1,0))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TIX'!$B$8:$B$177,B129)=0),1,0))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TIX'!$B$8:$B$177,B130)=0),1,0))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TIX'!$B$8:$B$177,B131)=0),1,0))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TIX'!$B$8:$B$177,B132)=0),1,0))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TIX'!$B$8:$B$177,B133)=0),1,0))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TIX'!$B$8:$B$177,B134)=0),1,0))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TIX'!$B$8:$B$177,B135)=0),1,0))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TIX'!$B$8:$B$177,B136)=0),1,0))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TIX'!$B$8:$B$177,B137)=0),1,0))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TIX'!$B$8:$B$177,B138)=0),1,0))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TIX'!$B$8:$B$177,B139)=0),1,0))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TIX'!$B$8:$B$177,B140)=0),1,0))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TIX'!$B$8:$B$177,B141)=0),1,0))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TIX'!$B$8:$B$177,B142)=0),1,0))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TIX'!$B$8:$B$177,B143)=0),1,0))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TIX'!$B$8:$B$177,B144)=0),1,0))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TIX'!$B$8:$B$177,B145)=0),1,0))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TIX'!$B$8:$B$177,B146)=0),1,0))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TIX'!$B$8:$B$177,B147)=0),1,0))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TIX'!$B$8:$B$177,B148)=0),1,0))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TIX'!$B$8:$B$177,B149)=0),1,0))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TIX'!$B$8:$B$177,B150)=0),1,0))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TIX'!$B$8:$B$177,B151)=0),1,0))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TIX'!$B$8:$B$177,B152)=0),1,0))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TIX'!$B$8:$B$177,B153)=0),1,0))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TIX'!$B$8:$B$177,B154)=0),1,0))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TIX'!$B$8:$B$177,B155)=0),1,0))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TIX'!$B$8:$B$177,B156)=0),1,0))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TIX'!$B$8:$B$177,B157)=0),1,0))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TIX'!$B$8:$B$177,B158)=0),1,0))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TIX'!$B$8:$B$177,B159)=0),1,0))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TIX'!$B$8:$B$177,B160)=0),1,0))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TIX'!$B$8:$B$177,B161)=0),1,0))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TIX'!$B$8:$B$177,B162)=0),1,0))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TIX'!$B$8:$B$177,B163)=0),1,0))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TIX'!$B$8:$B$177,B164)=0),1,0))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TIX'!$B$8:$B$177,B165)=0),1,0))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TIX'!$B$8:$B$177,B166)=0),1,0))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TIX'!$B$8:$B$177,B167)=0),1,0))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TIX'!$B$8:$B$177,B168)=0),1,0))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TIX'!$B$8:$B$177,B169)=0),1,0))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TIX'!$B$8:$B$177,B170)=0),1,0))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TIX'!$B$8:$B$177,B171)=0),1,0))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TIX'!$B$8:$B$177,B172)=0),1,0))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TIX'!$B$8:$B$177,B173)=0),1,0))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TIX'!$B$8:$B$177,B174)=0),1,0))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TIX'!$B$8:$B$177,B175)=0),1,0))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TIX'!$B$8:$B$177,B176)=0),1,0))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TIX'!$B$8:$B$177,B177)=0),1,0))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9.86"/>
    <col customWidth="1" min="2" max="5" width="8.0"/>
    <col customWidth="1" min="6" max="6" width="7.86"/>
    <col customWidth="1" min="7" max="8" width="8.0"/>
    <col customWidth="1" min="9" max="11" width="7.0"/>
    <col customWidth="1" min="12" max="12" width="8.0"/>
    <col customWidth="1" min="13" max="13" width="7.0"/>
    <col customWidth="1" min="14" max="14" width="8.0"/>
    <col customWidth="1" min="15" max="17" width="9.0"/>
    <col customWidth="1" min="18" max="18" width="7.29"/>
    <col customWidth="1" min="19" max="19" width="23.71"/>
    <col customWidth="1" min="20" max="21" width="5.0"/>
    <col customWidth="1" min="22" max="22" width="31.86"/>
    <col customWidth="1" min="23" max="26" width="8.43"/>
  </cols>
  <sheetData>
    <row r="1">
      <c r="A1" s="1" t="s">
        <v>603</v>
      </c>
      <c r="B1" s="1" t="s">
        <v>654</v>
      </c>
      <c r="L1" s="1" t="s">
        <v>575</v>
      </c>
      <c r="M1" s="1">
        <f>Params!B8</f>
        <v>1.1</v>
      </c>
      <c r="O1" s="1" t="s">
        <v>771</v>
      </c>
      <c r="P1" s="1">
        <f>Params!B9</f>
        <v>300</v>
      </c>
      <c r="Q1" s="1" t="s">
        <v>772</v>
      </c>
      <c r="R1" s="1">
        <f>Params!B7</f>
        <v>1.2</v>
      </c>
    </row>
    <row r="4">
      <c r="A4" s="279" t="s">
        <v>773</v>
      </c>
      <c r="B4" s="279" t="s">
        <v>740</v>
      </c>
      <c r="C4" s="279" t="s">
        <v>774</v>
      </c>
      <c r="D4" s="279" t="s">
        <v>775</v>
      </c>
      <c r="E4" s="279" t="s">
        <v>776</v>
      </c>
      <c r="F4" s="279" t="s">
        <v>746</v>
      </c>
    </row>
    <row r="5">
      <c r="A5" s="1">
        <f>SUMIFS(Q8:Q176,K8:K176,FALSE())</f>
        <v>7387.479</v>
      </c>
      <c r="B5" s="1">
        <f>SUMIFS(N8:N176,K8:K176,FALSE())</f>
        <v>3193</v>
      </c>
      <c r="C5" s="1">
        <f>IF(B5=0,0,60*A5/B5)</f>
        <v>138.8188976</v>
      </c>
      <c r="D5" s="1">
        <f>SUM(C8:C176)</f>
        <v>7138</v>
      </c>
      <c r="E5" s="1">
        <f>SUM(R8:R176)</f>
        <v>24</v>
      </c>
      <c r="F5" s="1">
        <f>SUM(T8:T176)</f>
        <v>23</v>
      </c>
    </row>
    <row r="7">
      <c r="A7" s="265" t="s">
        <v>2</v>
      </c>
      <c r="B7" s="265" t="s">
        <v>777</v>
      </c>
      <c r="C7" s="265" t="s">
        <v>778</v>
      </c>
      <c r="D7" s="265" t="s">
        <v>779</v>
      </c>
      <c r="E7" s="265" t="s">
        <v>780</v>
      </c>
      <c r="F7" s="265" t="s">
        <v>781</v>
      </c>
      <c r="G7" s="265" t="s">
        <v>782</v>
      </c>
      <c r="H7" s="265" t="s">
        <v>783</v>
      </c>
      <c r="I7" s="265" t="s">
        <v>784</v>
      </c>
      <c r="J7" s="265" t="s">
        <v>785</v>
      </c>
      <c r="K7" s="265" t="s">
        <v>786</v>
      </c>
      <c r="L7" s="265" t="s">
        <v>787</v>
      </c>
      <c r="M7" s="265" t="s">
        <v>788</v>
      </c>
      <c r="N7" s="265" t="s">
        <v>789</v>
      </c>
      <c r="O7" s="265" t="s">
        <v>790</v>
      </c>
      <c r="P7" s="265" t="s">
        <v>791</v>
      </c>
      <c r="Q7" s="265" t="s">
        <v>792</v>
      </c>
      <c r="R7" s="266">
        <v>0.0</v>
      </c>
      <c r="S7" s="265" t="s">
        <v>793</v>
      </c>
      <c r="T7" s="265" t="s">
        <v>794</v>
      </c>
      <c r="U7" s="265"/>
      <c r="V7" s="265" t="s">
        <v>795</v>
      </c>
      <c r="W7" s="1" t="s">
        <v>1111</v>
      </c>
    </row>
    <row r="8">
      <c r="A8" s="280">
        <v>46266.0</v>
      </c>
      <c r="B8" s="1">
        <f t="shared" ref="B8:B176" si="1">IF(A8="","",INT(A8))</f>
        <v>46266</v>
      </c>
      <c r="C8" s="281">
        <f>6+1+2+1+1</f>
        <v>11</v>
      </c>
      <c r="D8" s="281">
        <v>5.0</v>
      </c>
      <c r="E8" s="1">
        <f t="shared" ref="E8:E176" si="2">IF(OR(C8="",N(D8)=0),"",C8/D8)</f>
        <v>2.2</v>
      </c>
      <c r="F8" s="281" t="s">
        <v>811</v>
      </c>
      <c r="G8" s="282">
        <v>0.30416666666666664</v>
      </c>
      <c r="H8" s="282">
        <v>0.3090277777777778</v>
      </c>
      <c r="I8" s="281"/>
      <c r="J8" s="292">
        <f t="shared" ref="J8:J176" si="3">IF(OR(NOT(ISNUMBER(G8)),NOT(ISNUMBER(H8))),"",ROUND((H8-G8)*1440,0)-N(I8))</f>
        <v>7</v>
      </c>
      <c r="K8" s="1" t="b">
        <f t="shared" ref="K8:K176" si="4">IF(C8="","",OR(C8&lt;30,N(D8)&lt;10))</f>
        <v>1</v>
      </c>
      <c r="L8" s="1">
        <f t="shared" ref="L8:L176" si="5">IF(C8="","",IF(K8,1,IF(E8&lt;=1.94,1.65,IF(E8&lt;=2.44,1.25,IF(E8&lt;=2.8,1.16,IF(E8&lt;=3.09,1.05,IF(E8&lt;=3.5,0.95,IF(E8&lt;=3.95,0.82,IF(E8&lt;=5.05,0.65,IF(E8&lt;=8,0.6,IF(E8&lt;=15,0.45,0.3)))))))))))</f>
        <v>1</v>
      </c>
      <c r="M8" s="1">
        <f t="shared" ref="M8:M176" si="6">IF(OR(F8="Reach",F8="OP",F8="Swing"),$R$1,1)</f>
        <v>1</v>
      </c>
      <c r="N8" s="292">
        <f t="shared" ref="N8:N176" si="7">IF(OR(A8="",N(J8)&lt;=0),0,IF(K8,MAX(J8,15),J8))</f>
        <v>15</v>
      </c>
      <c r="O8" s="1">
        <f t="shared" ref="O8:O176" si="8">IF(C8="",0,C8*L8*$M$1*M8)</f>
        <v>12.1</v>
      </c>
      <c r="P8" s="292">
        <f t="shared" ref="P8:P176" si="9">$P$1/60*N8</f>
        <v>75</v>
      </c>
      <c r="Q8" s="1">
        <f t="shared" ref="Q8:Q176" si="10">MIN(O8,P8)</f>
        <v>12.1</v>
      </c>
      <c r="R8" s="281"/>
      <c r="S8" s="281"/>
      <c r="T8" s="1">
        <f t="shared" ref="T8:T9" si="11">IF(B8="",0,IF(COUNTIF($B$8:B8,B8)=1,1,0))</f>
        <v>1</v>
      </c>
      <c r="U8" s="1">
        <f t="shared" ref="U8:U56" si="12">IF(AND(G8&lt;=TIME(11,0,0), H8&gt;=TIME(12,0,0)), 60, 0)</f>
        <v>0</v>
      </c>
    </row>
    <row r="9">
      <c r="A9" s="280">
        <v>46267.0</v>
      </c>
      <c r="B9" s="1">
        <f t="shared" si="1"/>
        <v>46267</v>
      </c>
      <c r="C9" s="281">
        <f>111+216</f>
        <v>327</v>
      </c>
      <c r="D9" s="281">
        <v>80.0</v>
      </c>
      <c r="E9" s="1">
        <f t="shared" si="2"/>
        <v>4.0875</v>
      </c>
      <c r="F9" s="281" t="s">
        <v>811</v>
      </c>
      <c r="G9" s="282">
        <v>0.3076388888888889</v>
      </c>
      <c r="H9" s="282">
        <v>0.3798611111111111</v>
      </c>
      <c r="I9" s="281"/>
      <c r="J9" s="292">
        <f t="shared" si="3"/>
        <v>104</v>
      </c>
      <c r="K9" s="1" t="b">
        <f t="shared" si="4"/>
        <v>0</v>
      </c>
      <c r="L9" s="1">
        <f t="shared" si="5"/>
        <v>0.65</v>
      </c>
      <c r="M9" s="1">
        <f t="shared" si="6"/>
        <v>1</v>
      </c>
      <c r="N9" s="292">
        <f t="shared" si="7"/>
        <v>104</v>
      </c>
      <c r="O9" s="1">
        <f t="shared" si="8"/>
        <v>233.805</v>
      </c>
      <c r="P9" s="292">
        <f t="shared" si="9"/>
        <v>520</v>
      </c>
      <c r="Q9" s="1">
        <f t="shared" si="10"/>
        <v>233.805</v>
      </c>
      <c r="R9" s="281"/>
      <c r="S9" s="281"/>
      <c r="T9" s="1">
        <f t="shared" si="11"/>
        <v>1</v>
      </c>
      <c r="U9" s="1">
        <f t="shared" si="12"/>
        <v>0</v>
      </c>
    </row>
    <row r="10">
      <c r="A10" s="280">
        <v>46267.0</v>
      </c>
      <c r="B10" s="1">
        <f t="shared" si="1"/>
        <v>46267</v>
      </c>
      <c r="C10" s="281">
        <v>96.0</v>
      </c>
      <c r="D10" s="281">
        <v>40.0</v>
      </c>
      <c r="E10" s="1">
        <f t="shared" si="2"/>
        <v>2.4</v>
      </c>
      <c r="F10" s="281" t="s">
        <v>811</v>
      </c>
      <c r="G10" s="282">
        <v>0.3819444444444444</v>
      </c>
      <c r="H10" s="282">
        <v>0.4125</v>
      </c>
      <c r="I10" s="281"/>
      <c r="J10" s="292">
        <f t="shared" si="3"/>
        <v>44</v>
      </c>
      <c r="K10" s="1" t="b">
        <f t="shared" si="4"/>
        <v>0</v>
      </c>
      <c r="L10" s="1">
        <f t="shared" si="5"/>
        <v>1.25</v>
      </c>
      <c r="M10" s="1">
        <f t="shared" si="6"/>
        <v>1</v>
      </c>
      <c r="N10" s="292">
        <f t="shared" si="7"/>
        <v>44</v>
      </c>
      <c r="O10" s="1">
        <f t="shared" si="8"/>
        <v>132</v>
      </c>
      <c r="P10" s="292">
        <f t="shared" si="9"/>
        <v>220</v>
      </c>
      <c r="Q10" s="1">
        <f t="shared" si="10"/>
        <v>132</v>
      </c>
      <c r="R10" s="281"/>
      <c r="S10" s="281"/>
      <c r="T10" s="1">
        <f>IF(B10="",0,IF(COUNTIF($B$8:B11,B10)=1,1,0))</f>
        <v>0</v>
      </c>
      <c r="U10" s="1">
        <f t="shared" si="12"/>
        <v>0</v>
      </c>
    </row>
    <row r="11">
      <c r="A11" s="280">
        <v>46267.0</v>
      </c>
      <c r="B11" s="1">
        <f t="shared" si="1"/>
        <v>46267</v>
      </c>
      <c r="C11" s="281">
        <v>167.0</v>
      </c>
      <c r="D11" s="281">
        <v>40.0</v>
      </c>
      <c r="E11" s="1">
        <f t="shared" si="2"/>
        <v>4.175</v>
      </c>
      <c r="F11" s="281" t="s">
        <v>811</v>
      </c>
      <c r="G11" s="282">
        <v>0.525</v>
      </c>
      <c r="H11" s="282">
        <v>0.5645833333333333</v>
      </c>
      <c r="I11" s="281"/>
      <c r="J11" s="292">
        <f t="shared" si="3"/>
        <v>57</v>
      </c>
      <c r="K11" s="1" t="b">
        <f t="shared" si="4"/>
        <v>0</v>
      </c>
      <c r="L11" s="1">
        <f t="shared" si="5"/>
        <v>0.65</v>
      </c>
      <c r="M11" s="1">
        <f t="shared" si="6"/>
        <v>1</v>
      </c>
      <c r="N11" s="292">
        <f t="shared" si="7"/>
        <v>57</v>
      </c>
      <c r="O11" s="1">
        <f t="shared" si="8"/>
        <v>119.405</v>
      </c>
      <c r="P11" s="292">
        <f t="shared" si="9"/>
        <v>285</v>
      </c>
      <c r="Q11" s="1">
        <f t="shared" si="10"/>
        <v>119.405</v>
      </c>
      <c r="R11" s="281"/>
      <c r="S11" s="281"/>
      <c r="T11" s="1">
        <f t="shared" ref="T11:T176" si="13">IF(B11="",0,IF(COUNTIF($B$8:B11,B11)=1,1,0))</f>
        <v>0</v>
      </c>
      <c r="U11" s="1">
        <f t="shared" si="12"/>
        <v>0</v>
      </c>
    </row>
    <row r="12">
      <c r="A12" s="280">
        <v>46268.0</v>
      </c>
      <c r="B12" s="1">
        <f t="shared" si="1"/>
        <v>46268</v>
      </c>
      <c r="C12" s="281">
        <v>66.0</v>
      </c>
      <c r="D12" s="281">
        <v>40.0</v>
      </c>
      <c r="E12" s="1">
        <f t="shared" si="2"/>
        <v>1.65</v>
      </c>
      <c r="F12" s="281" t="s">
        <v>811</v>
      </c>
      <c r="G12" s="282">
        <v>0.3076388888888889</v>
      </c>
      <c r="H12" s="282">
        <v>0.3388888888888889</v>
      </c>
      <c r="I12" s="281"/>
      <c r="J12" s="292">
        <f t="shared" si="3"/>
        <v>45</v>
      </c>
      <c r="K12" s="1" t="b">
        <f t="shared" si="4"/>
        <v>0</v>
      </c>
      <c r="L12" s="1">
        <f t="shared" si="5"/>
        <v>1.65</v>
      </c>
      <c r="M12" s="1">
        <f t="shared" si="6"/>
        <v>1</v>
      </c>
      <c r="N12" s="292">
        <f t="shared" si="7"/>
        <v>45</v>
      </c>
      <c r="O12" s="1">
        <f t="shared" si="8"/>
        <v>119.79</v>
      </c>
      <c r="P12" s="292">
        <f t="shared" si="9"/>
        <v>225</v>
      </c>
      <c r="Q12" s="1">
        <f t="shared" si="10"/>
        <v>119.79</v>
      </c>
      <c r="R12" s="281">
        <v>2.0</v>
      </c>
      <c r="S12" s="281" t="s">
        <v>3531</v>
      </c>
      <c r="T12" s="1">
        <f t="shared" si="13"/>
        <v>1</v>
      </c>
      <c r="U12" s="1">
        <f t="shared" si="12"/>
        <v>0</v>
      </c>
    </row>
    <row r="13">
      <c r="A13" s="280">
        <v>46268.0</v>
      </c>
      <c r="B13" s="1">
        <f t="shared" si="1"/>
        <v>46268</v>
      </c>
      <c r="C13" s="281">
        <f>82+107</f>
        <v>189</v>
      </c>
      <c r="D13" s="281">
        <v>79.0</v>
      </c>
      <c r="E13" s="1">
        <f t="shared" si="2"/>
        <v>2.392405063</v>
      </c>
      <c r="F13" s="281" t="s">
        <v>811</v>
      </c>
      <c r="G13" s="282">
        <v>0.3472222222222222</v>
      </c>
      <c r="H13" s="282">
        <v>0.4027777777777778</v>
      </c>
      <c r="I13" s="281"/>
      <c r="J13" s="292">
        <f t="shared" si="3"/>
        <v>80</v>
      </c>
      <c r="K13" s="1" t="b">
        <f t="shared" si="4"/>
        <v>0</v>
      </c>
      <c r="L13" s="1">
        <f t="shared" si="5"/>
        <v>1.25</v>
      </c>
      <c r="M13" s="1">
        <f t="shared" si="6"/>
        <v>1</v>
      </c>
      <c r="N13" s="292">
        <f t="shared" si="7"/>
        <v>80</v>
      </c>
      <c r="O13" s="1">
        <f t="shared" si="8"/>
        <v>259.875</v>
      </c>
      <c r="P13" s="292">
        <f t="shared" si="9"/>
        <v>400</v>
      </c>
      <c r="Q13" s="1">
        <f t="shared" si="10"/>
        <v>259.875</v>
      </c>
      <c r="R13" s="281"/>
      <c r="S13" s="281"/>
      <c r="T13" s="1">
        <f t="shared" si="13"/>
        <v>0</v>
      </c>
      <c r="U13" s="1">
        <f t="shared" si="12"/>
        <v>0</v>
      </c>
    </row>
    <row r="14">
      <c r="A14" s="291">
        <v>46269.0</v>
      </c>
      <c r="B14" s="1">
        <f t="shared" si="1"/>
        <v>46269</v>
      </c>
      <c r="C14" s="281">
        <v>171.0</v>
      </c>
      <c r="D14" s="281">
        <v>56.0</v>
      </c>
      <c r="E14" s="1">
        <f t="shared" si="2"/>
        <v>3.053571429</v>
      </c>
      <c r="F14" s="281" t="s">
        <v>811</v>
      </c>
      <c r="G14" s="304">
        <v>0.2916666666666667</v>
      </c>
      <c r="H14" s="304">
        <v>0.35530092592592594</v>
      </c>
      <c r="I14" s="281"/>
      <c r="J14" s="300">
        <f t="shared" si="3"/>
        <v>92</v>
      </c>
      <c r="K14" s="1" t="b">
        <f t="shared" si="4"/>
        <v>0</v>
      </c>
      <c r="L14" s="1">
        <f t="shared" si="5"/>
        <v>1.05</v>
      </c>
      <c r="M14" s="1">
        <f t="shared" si="6"/>
        <v>1</v>
      </c>
      <c r="N14" s="300">
        <f t="shared" si="7"/>
        <v>92</v>
      </c>
      <c r="O14" s="1">
        <f t="shared" si="8"/>
        <v>197.505</v>
      </c>
      <c r="P14" s="300">
        <f t="shared" si="9"/>
        <v>460</v>
      </c>
      <c r="Q14" s="1">
        <f t="shared" si="10"/>
        <v>197.505</v>
      </c>
      <c r="R14" s="281"/>
      <c r="S14" s="281"/>
      <c r="T14" s="1">
        <f t="shared" si="13"/>
        <v>1</v>
      </c>
      <c r="U14" s="1">
        <f t="shared" si="12"/>
        <v>0</v>
      </c>
      <c r="V14" s="16" t="s">
        <v>3532</v>
      </c>
    </row>
    <row r="15">
      <c r="A15" s="291">
        <v>46269.0</v>
      </c>
      <c r="B15" s="1">
        <f t="shared" si="1"/>
        <v>46269</v>
      </c>
      <c r="C15" s="281">
        <v>92.0</v>
      </c>
      <c r="D15" s="281">
        <v>49.0</v>
      </c>
      <c r="E15" s="1">
        <f t="shared" si="2"/>
        <v>1.87755102</v>
      </c>
      <c r="F15" s="281" t="s">
        <v>811</v>
      </c>
      <c r="G15" s="304">
        <v>0.35555555555555557</v>
      </c>
      <c r="H15" s="304">
        <v>0.40252314814814816</v>
      </c>
      <c r="I15" s="281"/>
      <c r="J15" s="300">
        <f t="shared" si="3"/>
        <v>68</v>
      </c>
      <c r="K15" s="1" t="b">
        <f t="shared" si="4"/>
        <v>0</v>
      </c>
      <c r="L15" s="1">
        <f t="shared" si="5"/>
        <v>1.65</v>
      </c>
      <c r="M15" s="1">
        <f t="shared" si="6"/>
        <v>1</v>
      </c>
      <c r="N15" s="300">
        <f t="shared" si="7"/>
        <v>68</v>
      </c>
      <c r="O15" s="1">
        <f t="shared" si="8"/>
        <v>166.98</v>
      </c>
      <c r="P15" s="300">
        <f t="shared" si="9"/>
        <v>340</v>
      </c>
      <c r="Q15" s="1">
        <f t="shared" si="10"/>
        <v>166.98</v>
      </c>
      <c r="R15" s="281"/>
      <c r="S15" s="281"/>
      <c r="T15" s="1">
        <f t="shared" si="13"/>
        <v>0</v>
      </c>
      <c r="U15" s="1">
        <f t="shared" si="12"/>
        <v>0</v>
      </c>
      <c r="W15" s="1" t="s">
        <v>1905</v>
      </c>
      <c r="X15" s="1" t="s">
        <v>3533</v>
      </c>
    </row>
    <row r="16">
      <c r="A16" s="291">
        <v>46271.0</v>
      </c>
      <c r="B16" s="1">
        <f t="shared" si="1"/>
        <v>46271</v>
      </c>
      <c r="C16" s="281">
        <v>479.0</v>
      </c>
      <c r="D16" s="281">
        <v>72.0</v>
      </c>
      <c r="E16" s="1">
        <f t="shared" si="2"/>
        <v>6.652777778</v>
      </c>
      <c r="F16" s="281" t="s">
        <v>811</v>
      </c>
      <c r="G16" s="299">
        <v>0.3060763888888889</v>
      </c>
      <c r="H16" s="299">
        <v>0.3958564814814815</v>
      </c>
      <c r="I16" s="281"/>
      <c r="J16" s="300">
        <f t="shared" si="3"/>
        <v>129</v>
      </c>
      <c r="K16" s="1" t="b">
        <f t="shared" si="4"/>
        <v>0</v>
      </c>
      <c r="L16" s="1">
        <f t="shared" si="5"/>
        <v>0.6</v>
      </c>
      <c r="M16" s="1">
        <f t="shared" si="6"/>
        <v>1</v>
      </c>
      <c r="N16" s="300">
        <f t="shared" si="7"/>
        <v>129</v>
      </c>
      <c r="O16" s="1">
        <f t="shared" si="8"/>
        <v>316.14</v>
      </c>
      <c r="P16" s="300">
        <f t="shared" si="9"/>
        <v>645</v>
      </c>
      <c r="Q16" s="1">
        <f t="shared" si="10"/>
        <v>316.14</v>
      </c>
      <c r="R16" s="281">
        <v>2.0</v>
      </c>
      <c r="S16" s="281" t="s">
        <v>3534</v>
      </c>
      <c r="T16" s="1">
        <f t="shared" si="13"/>
        <v>1</v>
      </c>
      <c r="U16" s="1">
        <f t="shared" si="12"/>
        <v>0</v>
      </c>
      <c r="W16" s="1" t="s">
        <v>821</v>
      </c>
      <c r="X16" s="1" t="s">
        <v>3535</v>
      </c>
    </row>
    <row r="17">
      <c r="A17" s="291">
        <v>46271.0</v>
      </c>
      <c r="B17" s="1">
        <f t="shared" si="1"/>
        <v>46271</v>
      </c>
      <c r="C17" s="281">
        <v>191.0</v>
      </c>
      <c r="D17" s="281">
        <v>76.0</v>
      </c>
      <c r="E17" s="1">
        <f t="shared" si="2"/>
        <v>2.513157895</v>
      </c>
      <c r="F17" s="281" t="s">
        <v>811</v>
      </c>
      <c r="G17" s="299">
        <v>0.3959722222222222</v>
      </c>
      <c r="H17" s="299">
        <v>0.4740972222222222</v>
      </c>
      <c r="I17" s="281"/>
      <c r="J17" s="300">
        <f t="shared" si="3"/>
        <v>113</v>
      </c>
      <c r="K17" s="1" t="b">
        <f t="shared" si="4"/>
        <v>0</v>
      </c>
      <c r="L17" s="1">
        <f t="shared" si="5"/>
        <v>1.16</v>
      </c>
      <c r="M17" s="1">
        <f t="shared" si="6"/>
        <v>1</v>
      </c>
      <c r="N17" s="300">
        <f t="shared" si="7"/>
        <v>113</v>
      </c>
      <c r="O17" s="1">
        <f t="shared" si="8"/>
        <v>243.716</v>
      </c>
      <c r="P17" s="300">
        <f t="shared" si="9"/>
        <v>565</v>
      </c>
      <c r="Q17" s="1">
        <f t="shared" si="10"/>
        <v>243.716</v>
      </c>
      <c r="R17" s="281"/>
      <c r="S17" s="281"/>
      <c r="T17" s="1">
        <f t="shared" si="13"/>
        <v>0</v>
      </c>
      <c r="U17" s="1">
        <f t="shared" si="12"/>
        <v>0</v>
      </c>
      <c r="W17" s="1" t="s">
        <v>823</v>
      </c>
      <c r="X17" s="1" t="s">
        <v>3536</v>
      </c>
    </row>
    <row r="18">
      <c r="A18" s="291">
        <v>46272.0</v>
      </c>
      <c r="B18" s="1">
        <f t="shared" si="1"/>
        <v>46272</v>
      </c>
      <c r="C18" s="281">
        <v>282.0</v>
      </c>
      <c r="D18" s="281">
        <v>102.0</v>
      </c>
      <c r="E18" s="1">
        <f t="shared" si="2"/>
        <v>2.764705882</v>
      </c>
      <c r="F18" s="281" t="s">
        <v>811</v>
      </c>
      <c r="G18" s="299">
        <v>0.30938657407407405</v>
      </c>
      <c r="H18" s="299">
        <v>0.40480324074074076</v>
      </c>
      <c r="I18" s="281"/>
      <c r="J18" s="300">
        <f t="shared" si="3"/>
        <v>137</v>
      </c>
      <c r="K18" s="1" t="b">
        <f t="shared" si="4"/>
        <v>0</v>
      </c>
      <c r="L18" s="1">
        <f t="shared" si="5"/>
        <v>1.16</v>
      </c>
      <c r="M18" s="1">
        <f t="shared" si="6"/>
        <v>1</v>
      </c>
      <c r="N18" s="300">
        <f t="shared" si="7"/>
        <v>137</v>
      </c>
      <c r="O18" s="1">
        <f t="shared" si="8"/>
        <v>359.832</v>
      </c>
      <c r="P18" s="300">
        <f t="shared" si="9"/>
        <v>685</v>
      </c>
      <c r="Q18" s="1">
        <f t="shared" si="10"/>
        <v>359.832</v>
      </c>
      <c r="R18" s="281">
        <v>1.0</v>
      </c>
      <c r="S18" s="281" t="s">
        <v>3537</v>
      </c>
      <c r="T18" s="1">
        <f t="shared" si="13"/>
        <v>1</v>
      </c>
      <c r="U18" s="1">
        <f t="shared" si="12"/>
        <v>0</v>
      </c>
      <c r="V18" s="16" t="s">
        <v>3538</v>
      </c>
      <c r="W18" s="1" t="s">
        <v>955</v>
      </c>
      <c r="X18" s="295" t="s">
        <v>3539</v>
      </c>
    </row>
    <row r="19">
      <c r="A19" s="291">
        <v>46272.0</v>
      </c>
      <c r="B19" s="1">
        <f t="shared" si="1"/>
        <v>46272</v>
      </c>
      <c r="C19" s="281">
        <v>55.0</v>
      </c>
      <c r="D19" s="281">
        <v>30.0</v>
      </c>
      <c r="E19" s="1">
        <f t="shared" si="2"/>
        <v>1.833333333</v>
      </c>
      <c r="F19" s="281" t="s">
        <v>811</v>
      </c>
      <c r="G19" s="299">
        <v>0.6032291666666667</v>
      </c>
      <c r="H19" s="299">
        <v>0.6221643518518518</v>
      </c>
      <c r="I19" s="281"/>
      <c r="J19" s="300">
        <f t="shared" si="3"/>
        <v>27</v>
      </c>
      <c r="K19" s="1" t="b">
        <f t="shared" si="4"/>
        <v>0</v>
      </c>
      <c r="L19" s="1">
        <f t="shared" si="5"/>
        <v>1.65</v>
      </c>
      <c r="M19" s="1">
        <f t="shared" si="6"/>
        <v>1</v>
      </c>
      <c r="N19" s="300">
        <f t="shared" si="7"/>
        <v>27</v>
      </c>
      <c r="O19" s="1">
        <f t="shared" si="8"/>
        <v>99.825</v>
      </c>
      <c r="P19" s="300">
        <f t="shared" si="9"/>
        <v>135</v>
      </c>
      <c r="Q19" s="1">
        <f t="shared" si="10"/>
        <v>99.825</v>
      </c>
      <c r="R19" s="281"/>
      <c r="S19" s="281"/>
      <c r="T19" s="1">
        <f t="shared" si="13"/>
        <v>0</v>
      </c>
      <c r="U19" s="1">
        <f t="shared" si="12"/>
        <v>0</v>
      </c>
      <c r="W19" s="1" t="s">
        <v>959</v>
      </c>
      <c r="X19" s="1" t="s">
        <v>3540</v>
      </c>
    </row>
    <row r="20">
      <c r="A20" s="291">
        <v>46273.0</v>
      </c>
      <c r="B20" s="1">
        <f t="shared" si="1"/>
        <v>46273</v>
      </c>
      <c r="C20" s="281">
        <v>471.0</v>
      </c>
      <c r="D20" s="281">
        <v>80.0</v>
      </c>
      <c r="E20" s="1">
        <f t="shared" si="2"/>
        <v>5.8875</v>
      </c>
      <c r="F20" s="281" t="s">
        <v>811</v>
      </c>
      <c r="G20" s="299">
        <v>0.30712962962962964</v>
      </c>
      <c r="H20" s="299">
        <v>0.40715277777777775</v>
      </c>
      <c r="I20" s="281"/>
      <c r="J20" s="300">
        <f t="shared" si="3"/>
        <v>144</v>
      </c>
      <c r="K20" s="1" t="b">
        <f t="shared" si="4"/>
        <v>0</v>
      </c>
      <c r="L20" s="1">
        <f t="shared" si="5"/>
        <v>0.6</v>
      </c>
      <c r="M20" s="1">
        <f t="shared" si="6"/>
        <v>1</v>
      </c>
      <c r="N20" s="300">
        <f t="shared" si="7"/>
        <v>144</v>
      </c>
      <c r="O20" s="1">
        <f t="shared" si="8"/>
        <v>310.86</v>
      </c>
      <c r="P20" s="300">
        <f t="shared" si="9"/>
        <v>720</v>
      </c>
      <c r="Q20" s="1">
        <f t="shared" si="10"/>
        <v>310.86</v>
      </c>
      <c r="R20" s="281">
        <v>1.0</v>
      </c>
      <c r="S20" s="281" t="s">
        <v>3541</v>
      </c>
      <c r="T20" s="1">
        <f t="shared" si="13"/>
        <v>1</v>
      </c>
      <c r="U20" s="1">
        <f t="shared" si="12"/>
        <v>0</v>
      </c>
      <c r="W20" s="1" t="s">
        <v>1233</v>
      </c>
      <c r="X20" s="1" t="s">
        <v>3542</v>
      </c>
    </row>
    <row r="21" ht="15.75" customHeight="1">
      <c r="A21" s="291">
        <v>46274.0</v>
      </c>
      <c r="B21" s="1">
        <f t="shared" si="1"/>
        <v>46274</v>
      </c>
      <c r="C21" s="281">
        <v>386.0</v>
      </c>
      <c r="D21" s="281">
        <v>73.0</v>
      </c>
      <c r="E21" s="1">
        <f t="shared" si="2"/>
        <v>5.287671233</v>
      </c>
      <c r="F21" s="281" t="s">
        <v>811</v>
      </c>
      <c r="G21" s="299">
        <v>0.308275462962963</v>
      </c>
      <c r="H21" s="299">
        <v>0.4067013888888889</v>
      </c>
      <c r="I21" s="281"/>
      <c r="J21" s="300">
        <f t="shared" si="3"/>
        <v>142</v>
      </c>
      <c r="K21" s="1" t="b">
        <f t="shared" si="4"/>
        <v>0</v>
      </c>
      <c r="L21" s="1">
        <f t="shared" si="5"/>
        <v>0.6</v>
      </c>
      <c r="M21" s="1">
        <f t="shared" si="6"/>
        <v>1</v>
      </c>
      <c r="N21" s="300">
        <f t="shared" si="7"/>
        <v>142</v>
      </c>
      <c r="O21" s="1">
        <f t="shared" si="8"/>
        <v>254.76</v>
      </c>
      <c r="P21" s="300">
        <f t="shared" si="9"/>
        <v>710</v>
      </c>
      <c r="Q21" s="1">
        <f t="shared" si="10"/>
        <v>254.76</v>
      </c>
      <c r="R21" s="281"/>
      <c r="S21" s="281"/>
      <c r="T21" s="1">
        <f t="shared" si="13"/>
        <v>1</v>
      </c>
      <c r="U21" s="1">
        <f t="shared" si="12"/>
        <v>0</v>
      </c>
      <c r="W21" s="1" t="s">
        <v>1100</v>
      </c>
      <c r="X21" s="1" t="s">
        <v>3543</v>
      </c>
    </row>
    <row r="22" ht="15.75" customHeight="1">
      <c r="A22" s="291">
        <v>46274.0</v>
      </c>
      <c r="B22" s="1">
        <f t="shared" si="1"/>
        <v>46274</v>
      </c>
      <c r="C22" s="281">
        <v>68.0</v>
      </c>
      <c r="D22" s="281">
        <v>40.0</v>
      </c>
      <c r="E22" s="1">
        <f t="shared" si="2"/>
        <v>1.7</v>
      </c>
      <c r="F22" s="281" t="s">
        <v>811</v>
      </c>
      <c r="G22" s="299">
        <v>0.4068865740740741</v>
      </c>
      <c r="H22" s="299">
        <v>0.4404398148148148</v>
      </c>
      <c r="I22" s="281"/>
      <c r="J22" s="300">
        <f t="shared" si="3"/>
        <v>48</v>
      </c>
      <c r="K22" s="1" t="b">
        <f t="shared" si="4"/>
        <v>0</v>
      </c>
      <c r="L22" s="1">
        <f t="shared" si="5"/>
        <v>1.65</v>
      </c>
      <c r="M22" s="1">
        <f t="shared" si="6"/>
        <v>1</v>
      </c>
      <c r="N22" s="300">
        <f t="shared" si="7"/>
        <v>48</v>
      </c>
      <c r="O22" s="1">
        <f t="shared" si="8"/>
        <v>123.42</v>
      </c>
      <c r="P22" s="300">
        <f t="shared" si="9"/>
        <v>240</v>
      </c>
      <c r="Q22" s="1">
        <f t="shared" si="10"/>
        <v>123.42</v>
      </c>
      <c r="R22" s="281"/>
      <c r="S22" s="281"/>
      <c r="T22" s="1">
        <f t="shared" si="13"/>
        <v>0</v>
      </c>
      <c r="U22" s="1">
        <f t="shared" si="12"/>
        <v>0</v>
      </c>
      <c r="W22" s="1" t="s">
        <v>1103</v>
      </c>
      <c r="X22" s="1" t="s">
        <v>3544</v>
      </c>
    </row>
    <row r="23" ht="15.75" customHeight="1">
      <c r="A23" s="291">
        <v>46275.0</v>
      </c>
      <c r="B23" s="1">
        <f t="shared" si="1"/>
        <v>46275</v>
      </c>
      <c r="C23" s="281">
        <v>122.0</v>
      </c>
      <c r="D23" s="281">
        <v>33.0</v>
      </c>
      <c r="E23" s="1">
        <f t="shared" si="2"/>
        <v>3.696969697</v>
      </c>
      <c r="F23" s="281" t="s">
        <v>811</v>
      </c>
      <c r="G23" s="299">
        <v>0.30952546296296296</v>
      </c>
      <c r="H23" s="299">
        <v>0.3435648148148148</v>
      </c>
      <c r="I23" s="281"/>
      <c r="J23" s="300">
        <f t="shared" si="3"/>
        <v>49</v>
      </c>
      <c r="K23" s="1" t="b">
        <f t="shared" si="4"/>
        <v>0</v>
      </c>
      <c r="L23" s="1">
        <f t="shared" si="5"/>
        <v>0.82</v>
      </c>
      <c r="M23" s="1">
        <f t="shared" si="6"/>
        <v>1</v>
      </c>
      <c r="N23" s="300">
        <f t="shared" si="7"/>
        <v>49</v>
      </c>
      <c r="O23" s="1">
        <f t="shared" si="8"/>
        <v>110.044</v>
      </c>
      <c r="P23" s="300">
        <f t="shared" si="9"/>
        <v>245</v>
      </c>
      <c r="Q23" s="1">
        <f t="shared" si="10"/>
        <v>110.044</v>
      </c>
      <c r="R23" s="281">
        <v>2.0</v>
      </c>
      <c r="S23" s="281" t="s">
        <v>3545</v>
      </c>
      <c r="T23" s="1">
        <f t="shared" si="13"/>
        <v>1</v>
      </c>
      <c r="U23" s="1">
        <f t="shared" si="12"/>
        <v>0</v>
      </c>
      <c r="W23" s="1" t="s">
        <v>2000</v>
      </c>
      <c r="X23" s="1" t="s">
        <v>3546</v>
      </c>
    </row>
    <row r="24" ht="15.75" customHeight="1">
      <c r="A24" s="291">
        <v>46275.0</v>
      </c>
      <c r="B24" s="1">
        <f t="shared" si="1"/>
        <v>46275</v>
      </c>
      <c r="C24" s="281">
        <v>55.0</v>
      </c>
      <c r="D24" s="281">
        <v>30.0</v>
      </c>
      <c r="E24" s="1">
        <f t="shared" si="2"/>
        <v>1.833333333</v>
      </c>
      <c r="F24" s="281" t="s">
        <v>811</v>
      </c>
      <c r="G24" s="299">
        <v>0.3791435185185185</v>
      </c>
      <c r="H24" s="299">
        <v>0.4015162037037037</v>
      </c>
      <c r="I24" s="281"/>
      <c r="J24" s="300">
        <f t="shared" si="3"/>
        <v>32</v>
      </c>
      <c r="K24" s="1" t="b">
        <f t="shared" si="4"/>
        <v>0</v>
      </c>
      <c r="L24" s="1">
        <f t="shared" si="5"/>
        <v>1.65</v>
      </c>
      <c r="M24" s="1">
        <f t="shared" si="6"/>
        <v>1</v>
      </c>
      <c r="N24" s="300">
        <f t="shared" si="7"/>
        <v>32</v>
      </c>
      <c r="O24" s="1">
        <f t="shared" si="8"/>
        <v>99.825</v>
      </c>
      <c r="P24" s="300">
        <f t="shared" si="9"/>
        <v>160</v>
      </c>
      <c r="Q24" s="1">
        <f t="shared" si="10"/>
        <v>99.825</v>
      </c>
      <c r="R24" s="281"/>
      <c r="S24" s="281"/>
      <c r="T24" s="1">
        <f t="shared" si="13"/>
        <v>0</v>
      </c>
      <c r="U24" s="1">
        <f t="shared" si="12"/>
        <v>0</v>
      </c>
      <c r="W24" s="1" t="s">
        <v>832</v>
      </c>
      <c r="X24" s="1" t="s">
        <v>3547</v>
      </c>
    </row>
    <row r="25" ht="15.75" customHeight="1">
      <c r="A25" s="291">
        <v>46275.0</v>
      </c>
      <c r="B25" s="1">
        <f t="shared" si="1"/>
        <v>46275</v>
      </c>
      <c r="C25" s="281">
        <v>70.0</v>
      </c>
      <c r="D25" s="281">
        <v>39.0</v>
      </c>
      <c r="E25" s="1">
        <f t="shared" si="2"/>
        <v>1.794871795</v>
      </c>
      <c r="F25" s="281" t="s">
        <v>811</v>
      </c>
      <c r="G25" s="299">
        <v>0.3436342592592593</v>
      </c>
      <c r="H25" s="299">
        <v>0.3790625</v>
      </c>
      <c r="I25" s="281"/>
      <c r="J25" s="300">
        <f t="shared" si="3"/>
        <v>51</v>
      </c>
      <c r="K25" s="1" t="b">
        <f t="shared" si="4"/>
        <v>0</v>
      </c>
      <c r="L25" s="1">
        <f t="shared" si="5"/>
        <v>1.65</v>
      </c>
      <c r="M25" s="1">
        <f t="shared" si="6"/>
        <v>1</v>
      </c>
      <c r="N25" s="300">
        <f t="shared" si="7"/>
        <v>51</v>
      </c>
      <c r="O25" s="1">
        <f t="shared" si="8"/>
        <v>127.05</v>
      </c>
      <c r="P25" s="300">
        <f t="shared" si="9"/>
        <v>255</v>
      </c>
      <c r="Q25" s="1">
        <f t="shared" si="10"/>
        <v>127.05</v>
      </c>
      <c r="R25" s="281"/>
      <c r="S25" s="281"/>
      <c r="T25" s="1">
        <f t="shared" si="13"/>
        <v>0</v>
      </c>
      <c r="U25" s="1">
        <f t="shared" si="12"/>
        <v>0</v>
      </c>
      <c r="W25" s="1" t="s">
        <v>834</v>
      </c>
      <c r="X25" s="1" t="s">
        <v>3548</v>
      </c>
    </row>
    <row r="26" ht="15.75" customHeight="1">
      <c r="A26" s="291">
        <v>46276.0</v>
      </c>
      <c r="B26" s="1">
        <f t="shared" si="1"/>
        <v>46276</v>
      </c>
      <c r="C26" s="281">
        <v>2.0</v>
      </c>
      <c r="D26" s="281">
        <v>2.0</v>
      </c>
      <c r="E26" s="1">
        <f t="shared" si="2"/>
        <v>1</v>
      </c>
      <c r="F26" s="281" t="s">
        <v>811</v>
      </c>
      <c r="G26" s="299">
        <v>0.3005902777777778</v>
      </c>
      <c r="H26" s="299">
        <v>0.3092013888888889</v>
      </c>
      <c r="I26" s="281"/>
      <c r="J26" s="300">
        <f t="shared" si="3"/>
        <v>12</v>
      </c>
      <c r="K26" s="1" t="b">
        <f t="shared" si="4"/>
        <v>1</v>
      </c>
      <c r="L26" s="1">
        <f t="shared" si="5"/>
        <v>1</v>
      </c>
      <c r="M26" s="1">
        <f t="shared" si="6"/>
        <v>1</v>
      </c>
      <c r="N26" s="300">
        <f t="shared" si="7"/>
        <v>15</v>
      </c>
      <c r="O26" s="1">
        <f t="shared" si="8"/>
        <v>2.2</v>
      </c>
      <c r="P26" s="300">
        <f t="shared" si="9"/>
        <v>75</v>
      </c>
      <c r="Q26" s="1">
        <f t="shared" si="10"/>
        <v>2.2</v>
      </c>
      <c r="R26" s="281"/>
      <c r="S26" s="281"/>
      <c r="T26" s="1">
        <f t="shared" si="13"/>
        <v>1</v>
      </c>
      <c r="U26" s="1">
        <f t="shared" si="12"/>
        <v>0</v>
      </c>
      <c r="W26" s="1" t="s">
        <v>3549</v>
      </c>
      <c r="X26" s="1" t="s">
        <v>3550</v>
      </c>
    </row>
    <row r="27" ht="15.75" customHeight="1">
      <c r="A27" s="291">
        <v>46276.0</v>
      </c>
      <c r="B27" s="1">
        <f t="shared" si="1"/>
        <v>46276</v>
      </c>
      <c r="C27" s="281">
        <v>2.0</v>
      </c>
      <c r="D27" s="281">
        <v>1.0</v>
      </c>
      <c r="E27" s="1">
        <f t="shared" si="2"/>
        <v>2</v>
      </c>
      <c r="F27" s="281" t="s">
        <v>811</v>
      </c>
      <c r="G27" s="299">
        <v>0.3095023148148148</v>
      </c>
      <c r="H27" s="299">
        <v>0.31267361111111114</v>
      </c>
      <c r="I27" s="281"/>
      <c r="J27" s="300">
        <f t="shared" si="3"/>
        <v>5</v>
      </c>
      <c r="K27" s="1" t="b">
        <f t="shared" si="4"/>
        <v>1</v>
      </c>
      <c r="L27" s="1">
        <f t="shared" si="5"/>
        <v>1</v>
      </c>
      <c r="M27" s="1">
        <f t="shared" si="6"/>
        <v>1</v>
      </c>
      <c r="N27" s="300">
        <f t="shared" si="7"/>
        <v>15</v>
      </c>
      <c r="O27" s="1">
        <f t="shared" si="8"/>
        <v>2.2</v>
      </c>
      <c r="P27" s="300">
        <f t="shared" si="9"/>
        <v>75</v>
      </c>
      <c r="Q27" s="1">
        <f t="shared" si="10"/>
        <v>2.2</v>
      </c>
      <c r="R27" s="281"/>
      <c r="S27" s="281"/>
      <c r="T27" s="1">
        <f t="shared" si="13"/>
        <v>0</v>
      </c>
      <c r="U27" s="1">
        <f t="shared" si="12"/>
        <v>0</v>
      </c>
      <c r="W27" s="1" t="s">
        <v>3551</v>
      </c>
      <c r="X27" s="1" t="s">
        <v>3552</v>
      </c>
    </row>
    <row r="28" ht="15.75" customHeight="1">
      <c r="A28" s="291">
        <v>46279.0</v>
      </c>
      <c r="B28" s="1">
        <f t="shared" si="1"/>
        <v>46279</v>
      </c>
      <c r="C28" s="281">
        <v>394.0</v>
      </c>
      <c r="D28" s="281">
        <v>80.0</v>
      </c>
      <c r="E28" s="1">
        <f t="shared" si="2"/>
        <v>4.925</v>
      </c>
      <c r="F28" s="281" t="s">
        <v>811</v>
      </c>
      <c r="G28" s="299">
        <v>0.30895833333333333</v>
      </c>
      <c r="H28" s="299">
        <v>0.38528935185185187</v>
      </c>
      <c r="I28" s="281"/>
      <c r="J28" s="300">
        <f t="shared" si="3"/>
        <v>110</v>
      </c>
      <c r="K28" s="1" t="b">
        <f t="shared" si="4"/>
        <v>0</v>
      </c>
      <c r="L28" s="1">
        <f t="shared" si="5"/>
        <v>0.65</v>
      </c>
      <c r="M28" s="1">
        <f t="shared" si="6"/>
        <v>1</v>
      </c>
      <c r="N28" s="300">
        <f t="shared" si="7"/>
        <v>110</v>
      </c>
      <c r="O28" s="1">
        <f t="shared" si="8"/>
        <v>281.71</v>
      </c>
      <c r="P28" s="300">
        <f t="shared" si="9"/>
        <v>550</v>
      </c>
      <c r="Q28" s="1">
        <f t="shared" si="10"/>
        <v>281.71</v>
      </c>
      <c r="R28" s="281"/>
      <c r="S28" s="281"/>
      <c r="T28" s="1">
        <f t="shared" si="13"/>
        <v>1</v>
      </c>
      <c r="U28" s="1">
        <f t="shared" si="12"/>
        <v>0</v>
      </c>
      <c r="W28" s="1" t="s">
        <v>851</v>
      </c>
      <c r="X28" s="1" t="s">
        <v>3553</v>
      </c>
    </row>
    <row r="29" ht="15.75" customHeight="1">
      <c r="A29" s="291">
        <v>46279.0</v>
      </c>
      <c r="B29" s="1">
        <f t="shared" si="1"/>
        <v>46279</v>
      </c>
      <c r="C29" s="281">
        <v>207.0</v>
      </c>
      <c r="D29" s="281">
        <v>60.0</v>
      </c>
      <c r="E29" s="1">
        <f t="shared" si="2"/>
        <v>3.45</v>
      </c>
      <c r="F29" s="281" t="s">
        <v>811</v>
      </c>
      <c r="G29" s="299">
        <v>0.38538194444444446</v>
      </c>
      <c r="H29" s="299">
        <v>0.4416319444444444</v>
      </c>
      <c r="I29" s="281"/>
      <c r="J29" s="300">
        <f t="shared" si="3"/>
        <v>81</v>
      </c>
      <c r="K29" s="1" t="b">
        <f t="shared" si="4"/>
        <v>0</v>
      </c>
      <c r="L29" s="1">
        <f t="shared" si="5"/>
        <v>0.95</v>
      </c>
      <c r="M29" s="1">
        <f t="shared" si="6"/>
        <v>1</v>
      </c>
      <c r="N29" s="300">
        <f t="shared" si="7"/>
        <v>81</v>
      </c>
      <c r="O29" s="1">
        <f t="shared" si="8"/>
        <v>216.315</v>
      </c>
      <c r="P29" s="300">
        <f t="shared" si="9"/>
        <v>405</v>
      </c>
      <c r="Q29" s="1">
        <f t="shared" si="10"/>
        <v>216.315</v>
      </c>
      <c r="R29" s="281"/>
      <c r="S29" s="281"/>
      <c r="T29" s="1">
        <f t="shared" si="13"/>
        <v>0</v>
      </c>
      <c r="U29" s="1">
        <f t="shared" si="12"/>
        <v>0</v>
      </c>
      <c r="W29" s="1" t="s">
        <v>854</v>
      </c>
      <c r="X29" s="1" t="s">
        <v>3554</v>
      </c>
    </row>
    <row r="30" ht="15.75" customHeight="1">
      <c r="A30" s="291">
        <v>46280.0</v>
      </c>
      <c r="B30" s="1">
        <f t="shared" si="1"/>
        <v>46280</v>
      </c>
      <c r="C30" s="281">
        <v>178.0</v>
      </c>
      <c r="D30" s="281">
        <v>80.0</v>
      </c>
      <c r="E30" s="1">
        <f t="shared" si="2"/>
        <v>2.225</v>
      </c>
      <c r="F30" s="281" t="s">
        <v>811</v>
      </c>
      <c r="G30" s="299">
        <v>0.3037384259259259</v>
      </c>
      <c r="H30" s="299">
        <v>0.38842592592592595</v>
      </c>
      <c r="I30" s="281"/>
      <c r="J30" s="300">
        <f t="shared" si="3"/>
        <v>122</v>
      </c>
      <c r="K30" s="1" t="b">
        <f t="shared" si="4"/>
        <v>0</v>
      </c>
      <c r="L30" s="1">
        <f t="shared" si="5"/>
        <v>1.25</v>
      </c>
      <c r="M30" s="1">
        <f t="shared" si="6"/>
        <v>1</v>
      </c>
      <c r="N30" s="300">
        <f t="shared" si="7"/>
        <v>122</v>
      </c>
      <c r="O30" s="1">
        <f t="shared" si="8"/>
        <v>244.75</v>
      </c>
      <c r="P30" s="300">
        <f t="shared" si="9"/>
        <v>610</v>
      </c>
      <c r="Q30" s="1">
        <f t="shared" si="10"/>
        <v>244.75</v>
      </c>
      <c r="R30" s="281">
        <v>1.0</v>
      </c>
      <c r="S30" s="281" t="s">
        <v>3555</v>
      </c>
      <c r="T30" s="1">
        <f t="shared" si="13"/>
        <v>1</v>
      </c>
      <c r="U30" s="1">
        <f t="shared" si="12"/>
        <v>0</v>
      </c>
      <c r="W30" s="1" t="s">
        <v>861</v>
      </c>
      <c r="X30" s="1" t="s">
        <v>3556</v>
      </c>
    </row>
    <row r="31" ht="15.75" customHeight="1">
      <c r="A31" s="291">
        <v>46280.0</v>
      </c>
      <c r="B31" s="1">
        <f t="shared" si="1"/>
        <v>46280</v>
      </c>
      <c r="C31" s="281">
        <v>88.0</v>
      </c>
      <c r="D31" s="281">
        <v>40.0</v>
      </c>
      <c r="E31" s="1">
        <f t="shared" si="2"/>
        <v>2.2</v>
      </c>
      <c r="F31" s="281" t="s">
        <v>811</v>
      </c>
      <c r="G31" s="299">
        <v>0.38849537037037035</v>
      </c>
      <c r="H31" s="299">
        <v>0.41498842592592594</v>
      </c>
      <c r="I31" s="281"/>
      <c r="J31" s="300">
        <f t="shared" si="3"/>
        <v>38</v>
      </c>
      <c r="K31" s="1" t="b">
        <f t="shared" si="4"/>
        <v>0</v>
      </c>
      <c r="L31" s="1">
        <f t="shared" si="5"/>
        <v>1.25</v>
      </c>
      <c r="M31" s="1">
        <f t="shared" si="6"/>
        <v>1</v>
      </c>
      <c r="N31" s="300">
        <f t="shared" si="7"/>
        <v>38</v>
      </c>
      <c r="O31" s="1">
        <f t="shared" si="8"/>
        <v>121</v>
      </c>
      <c r="P31" s="300">
        <f t="shared" si="9"/>
        <v>190</v>
      </c>
      <c r="Q31" s="1">
        <f t="shared" si="10"/>
        <v>121</v>
      </c>
      <c r="R31" s="281"/>
      <c r="S31" s="281"/>
      <c r="T31" s="1">
        <f t="shared" si="13"/>
        <v>0</v>
      </c>
      <c r="U31" s="1">
        <f t="shared" si="12"/>
        <v>0</v>
      </c>
      <c r="W31" s="1" t="s">
        <v>863</v>
      </c>
      <c r="X31" s="1" t="s">
        <v>3557</v>
      </c>
    </row>
    <row r="32" ht="15.75" customHeight="1">
      <c r="A32" s="291">
        <v>46281.0</v>
      </c>
      <c r="B32" s="1">
        <f t="shared" si="1"/>
        <v>46281</v>
      </c>
      <c r="C32" s="281">
        <v>3.0</v>
      </c>
      <c r="D32" s="281">
        <v>3.0</v>
      </c>
      <c r="E32" s="1">
        <f t="shared" si="2"/>
        <v>1</v>
      </c>
      <c r="F32" s="281" t="s">
        <v>811</v>
      </c>
      <c r="G32" s="299">
        <v>0.303125</v>
      </c>
      <c r="H32" s="299">
        <v>0.31547453703703704</v>
      </c>
      <c r="I32" s="281"/>
      <c r="J32" s="300">
        <f t="shared" si="3"/>
        <v>18</v>
      </c>
      <c r="K32" s="1" t="b">
        <f t="shared" si="4"/>
        <v>1</v>
      </c>
      <c r="L32" s="1">
        <f t="shared" si="5"/>
        <v>1</v>
      </c>
      <c r="M32" s="1">
        <f t="shared" si="6"/>
        <v>1</v>
      </c>
      <c r="N32" s="300">
        <f t="shared" si="7"/>
        <v>18</v>
      </c>
      <c r="O32" s="1">
        <f t="shared" si="8"/>
        <v>3.3</v>
      </c>
      <c r="P32" s="300">
        <f t="shared" si="9"/>
        <v>90</v>
      </c>
      <c r="Q32" s="1">
        <f t="shared" si="10"/>
        <v>3.3</v>
      </c>
      <c r="R32" s="281"/>
      <c r="S32" s="281"/>
      <c r="T32" s="1">
        <f t="shared" si="13"/>
        <v>1</v>
      </c>
      <c r="U32" s="1">
        <f t="shared" si="12"/>
        <v>0</v>
      </c>
      <c r="W32" s="1" t="s">
        <v>3558</v>
      </c>
      <c r="X32" s="1" t="s">
        <v>3559</v>
      </c>
    </row>
    <row r="33" ht="15.75" customHeight="1">
      <c r="A33" s="291">
        <v>46282.0</v>
      </c>
      <c r="B33" s="1">
        <f t="shared" si="1"/>
        <v>46282</v>
      </c>
      <c r="C33" s="281">
        <v>83.0</v>
      </c>
      <c r="D33" s="281">
        <v>46.0</v>
      </c>
      <c r="E33" s="1">
        <f t="shared" si="2"/>
        <v>1.804347826</v>
      </c>
      <c r="F33" s="281" t="s">
        <v>811</v>
      </c>
      <c r="G33" s="299">
        <v>0.30517361111111113</v>
      </c>
      <c r="H33" s="299">
        <v>0.3506828703703704</v>
      </c>
      <c r="I33" s="281"/>
      <c r="J33" s="300">
        <f t="shared" si="3"/>
        <v>66</v>
      </c>
      <c r="K33" s="1" t="b">
        <f t="shared" si="4"/>
        <v>0</v>
      </c>
      <c r="L33" s="1">
        <f t="shared" si="5"/>
        <v>1.65</v>
      </c>
      <c r="M33" s="1">
        <f t="shared" si="6"/>
        <v>1</v>
      </c>
      <c r="N33" s="300">
        <f t="shared" si="7"/>
        <v>66</v>
      </c>
      <c r="O33" s="1">
        <f t="shared" si="8"/>
        <v>150.645</v>
      </c>
      <c r="P33" s="300">
        <f t="shared" si="9"/>
        <v>330</v>
      </c>
      <c r="Q33" s="1">
        <f t="shared" si="10"/>
        <v>150.645</v>
      </c>
      <c r="R33" s="281">
        <v>1.0</v>
      </c>
      <c r="S33" s="281" t="s">
        <v>3560</v>
      </c>
      <c r="T33" s="1">
        <f t="shared" si="13"/>
        <v>1</v>
      </c>
      <c r="U33" s="1">
        <f t="shared" si="12"/>
        <v>0</v>
      </c>
      <c r="W33" s="1" t="s">
        <v>1013</v>
      </c>
      <c r="X33" s="1" t="s">
        <v>3561</v>
      </c>
    </row>
    <row r="34" ht="15.75" customHeight="1">
      <c r="A34" s="291">
        <v>46282.0</v>
      </c>
      <c r="B34" s="1">
        <f t="shared" si="1"/>
        <v>46282</v>
      </c>
      <c r="C34" s="281">
        <v>58.0</v>
      </c>
      <c r="D34" s="281">
        <v>37.0</v>
      </c>
      <c r="E34" s="1">
        <f t="shared" si="2"/>
        <v>1.567567568</v>
      </c>
      <c r="F34" s="281" t="s">
        <v>811</v>
      </c>
      <c r="G34" s="299">
        <v>0.3910300925925926</v>
      </c>
      <c r="H34" s="299">
        <v>0.4260185185185185</v>
      </c>
      <c r="I34" s="281"/>
      <c r="J34" s="300">
        <f t="shared" si="3"/>
        <v>50</v>
      </c>
      <c r="K34" s="1" t="b">
        <f t="shared" si="4"/>
        <v>0</v>
      </c>
      <c r="L34" s="1">
        <f t="shared" si="5"/>
        <v>1.65</v>
      </c>
      <c r="M34" s="1">
        <f t="shared" si="6"/>
        <v>1</v>
      </c>
      <c r="N34" s="300">
        <f t="shared" si="7"/>
        <v>50</v>
      </c>
      <c r="O34" s="1">
        <f t="shared" si="8"/>
        <v>105.27</v>
      </c>
      <c r="P34" s="300">
        <f t="shared" si="9"/>
        <v>250</v>
      </c>
      <c r="Q34" s="1">
        <f t="shared" si="10"/>
        <v>105.27</v>
      </c>
      <c r="R34" s="281"/>
      <c r="S34" s="281"/>
      <c r="T34" s="1">
        <f t="shared" si="13"/>
        <v>0</v>
      </c>
      <c r="U34" s="1">
        <f t="shared" si="12"/>
        <v>0</v>
      </c>
      <c r="W34" s="1" t="s">
        <v>1015</v>
      </c>
      <c r="X34" s="1" t="s">
        <v>3562</v>
      </c>
    </row>
    <row r="35" ht="15.75" customHeight="1">
      <c r="A35" s="291">
        <v>46282.0</v>
      </c>
      <c r="B35" s="1">
        <f t="shared" si="1"/>
        <v>46282</v>
      </c>
      <c r="C35" s="281">
        <v>54.0</v>
      </c>
      <c r="D35" s="281">
        <v>39.0</v>
      </c>
      <c r="E35" s="1">
        <f t="shared" si="2"/>
        <v>1.384615385</v>
      </c>
      <c r="F35" s="281" t="s">
        <v>811</v>
      </c>
      <c r="G35" s="299">
        <v>0.35072916666666665</v>
      </c>
      <c r="H35" s="299">
        <v>0.3899652777777778</v>
      </c>
      <c r="I35" s="281"/>
      <c r="J35" s="300">
        <f t="shared" si="3"/>
        <v>57</v>
      </c>
      <c r="K35" s="1" t="b">
        <f t="shared" si="4"/>
        <v>0</v>
      </c>
      <c r="L35" s="1">
        <f t="shared" si="5"/>
        <v>1.65</v>
      </c>
      <c r="M35" s="1">
        <f t="shared" si="6"/>
        <v>1</v>
      </c>
      <c r="N35" s="300">
        <f t="shared" si="7"/>
        <v>57</v>
      </c>
      <c r="O35" s="1">
        <f t="shared" si="8"/>
        <v>98.01</v>
      </c>
      <c r="P35" s="300">
        <f t="shared" si="9"/>
        <v>285</v>
      </c>
      <c r="Q35" s="1">
        <f t="shared" si="10"/>
        <v>98.01</v>
      </c>
      <c r="R35" s="281"/>
      <c r="S35" s="281"/>
      <c r="T35" s="1">
        <f t="shared" si="13"/>
        <v>0</v>
      </c>
      <c r="U35" s="1">
        <f t="shared" si="12"/>
        <v>0</v>
      </c>
      <c r="W35" s="1" t="s">
        <v>1152</v>
      </c>
      <c r="X35" s="1" t="s">
        <v>3563</v>
      </c>
    </row>
    <row r="36" ht="15.75" customHeight="1">
      <c r="A36" s="291">
        <v>46283.0</v>
      </c>
      <c r="B36" s="1">
        <f t="shared" si="1"/>
        <v>46283</v>
      </c>
      <c r="C36" s="281">
        <v>69.0</v>
      </c>
      <c r="D36" s="281">
        <v>34.0</v>
      </c>
      <c r="E36" s="1">
        <f t="shared" si="2"/>
        <v>2.029411765</v>
      </c>
      <c r="F36" s="281" t="s">
        <v>811</v>
      </c>
      <c r="G36" s="299">
        <v>0.3073958333333333</v>
      </c>
      <c r="H36" s="299">
        <v>0.34305555555555556</v>
      </c>
      <c r="I36" s="281"/>
      <c r="J36" s="300">
        <f t="shared" si="3"/>
        <v>51</v>
      </c>
      <c r="K36" s="1" t="b">
        <f t="shared" si="4"/>
        <v>0</v>
      </c>
      <c r="L36" s="1">
        <f t="shared" si="5"/>
        <v>1.25</v>
      </c>
      <c r="M36" s="1">
        <f t="shared" si="6"/>
        <v>1</v>
      </c>
      <c r="N36" s="300">
        <f t="shared" si="7"/>
        <v>51</v>
      </c>
      <c r="O36" s="1">
        <f t="shared" si="8"/>
        <v>94.875</v>
      </c>
      <c r="P36" s="300">
        <f t="shared" si="9"/>
        <v>255</v>
      </c>
      <c r="Q36" s="1">
        <f t="shared" si="10"/>
        <v>94.875</v>
      </c>
      <c r="R36" s="281"/>
      <c r="S36" s="281"/>
      <c r="T36" s="1">
        <f t="shared" si="13"/>
        <v>1</v>
      </c>
      <c r="U36" s="1">
        <f t="shared" si="12"/>
        <v>0</v>
      </c>
      <c r="W36" s="1" t="s">
        <v>877</v>
      </c>
      <c r="X36" s="1" t="s">
        <v>3564</v>
      </c>
    </row>
    <row r="37" ht="15.75" customHeight="1">
      <c r="A37" s="291">
        <v>46283.0</v>
      </c>
      <c r="B37" s="1">
        <f t="shared" si="1"/>
        <v>46283</v>
      </c>
      <c r="C37" s="281">
        <v>67.0</v>
      </c>
      <c r="D37" s="281">
        <v>48.0</v>
      </c>
      <c r="E37" s="1">
        <f t="shared" si="2"/>
        <v>1.395833333</v>
      </c>
      <c r="F37" s="281" t="s">
        <v>811</v>
      </c>
      <c r="G37" s="299">
        <v>0.3431018518518518</v>
      </c>
      <c r="H37" s="299">
        <v>0.3774074074074074</v>
      </c>
      <c r="I37" s="281"/>
      <c r="J37" s="300">
        <f t="shared" si="3"/>
        <v>49</v>
      </c>
      <c r="K37" s="1" t="b">
        <f t="shared" si="4"/>
        <v>0</v>
      </c>
      <c r="L37" s="1">
        <f t="shared" si="5"/>
        <v>1.65</v>
      </c>
      <c r="M37" s="1">
        <f t="shared" si="6"/>
        <v>1</v>
      </c>
      <c r="N37" s="300">
        <f t="shared" si="7"/>
        <v>49</v>
      </c>
      <c r="O37" s="1">
        <f t="shared" si="8"/>
        <v>121.605</v>
      </c>
      <c r="P37" s="300">
        <f t="shared" si="9"/>
        <v>245</v>
      </c>
      <c r="Q37" s="1">
        <f t="shared" si="10"/>
        <v>121.605</v>
      </c>
      <c r="R37" s="281"/>
      <c r="S37" s="281"/>
      <c r="T37" s="1">
        <f t="shared" si="13"/>
        <v>0</v>
      </c>
      <c r="U37" s="1">
        <f t="shared" si="12"/>
        <v>0</v>
      </c>
      <c r="W37" s="1" t="s">
        <v>879</v>
      </c>
      <c r="X37" s="1" t="s">
        <v>3565</v>
      </c>
    </row>
    <row r="38" ht="15.75" customHeight="1">
      <c r="A38" s="291">
        <v>46283.0</v>
      </c>
      <c r="B38" s="1">
        <f t="shared" si="1"/>
        <v>46283</v>
      </c>
      <c r="C38" s="281">
        <v>68.0</v>
      </c>
      <c r="D38" s="281">
        <v>45.0</v>
      </c>
      <c r="E38" s="1">
        <f t="shared" si="2"/>
        <v>1.511111111</v>
      </c>
      <c r="F38" s="281" t="s">
        <v>811</v>
      </c>
      <c r="G38" s="299">
        <v>0.3774537037037037</v>
      </c>
      <c r="H38" s="299">
        <v>0.40952546296296294</v>
      </c>
      <c r="I38" s="281"/>
      <c r="J38" s="300">
        <f t="shared" si="3"/>
        <v>46</v>
      </c>
      <c r="K38" s="1" t="b">
        <f t="shared" si="4"/>
        <v>0</v>
      </c>
      <c r="L38" s="1">
        <f t="shared" si="5"/>
        <v>1.65</v>
      </c>
      <c r="M38" s="1">
        <f t="shared" si="6"/>
        <v>1</v>
      </c>
      <c r="N38" s="300">
        <f t="shared" si="7"/>
        <v>46</v>
      </c>
      <c r="O38" s="1">
        <f t="shared" si="8"/>
        <v>123.42</v>
      </c>
      <c r="P38" s="300">
        <f t="shared" si="9"/>
        <v>230</v>
      </c>
      <c r="Q38" s="1">
        <f t="shared" si="10"/>
        <v>123.42</v>
      </c>
      <c r="R38" s="281"/>
      <c r="S38" s="281"/>
      <c r="T38" s="1">
        <f t="shared" si="13"/>
        <v>0</v>
      </c>
      <c r="U38" s="1">
        <f t="shared" si="12"/>
        <v>0</v>
      </c>
      <c r="W38" s="1" t="s">
        <v>1971</v>
      </c>
      <c r="X38" s="1" t="s">
        <v>3566</v>
      </c>
    </row>
    <row r="39" ht="15.75" customHeight="1">
      <c r="A39" s="291">
        <v>46283.0</v>
      </c>
      <c r="B39" s="1">
        <f t="shared" si="1"/>
        <v>46283</v>
      </c>
      <c r="C39" s="281">
        <v>3.0</v>
      </c>
      <c r="D39" s="281">
        <v>3.0</v>
      </c>
      <c r="E39" s="1">
        <f t="shared" si="2"/>
        <v>1</v>
      </c>
      <c r="F39" s="281" t="s">
        <v>811</v>
      </c>
      <c r="G39" s="299">
        <v>0.3016435185185185</v>
      </c>
      <c r="H39" s="299">
        <v>0.3151157407407407</v>
      </c>
      <c r="I39" s="281"/>
      <c r="J39" s="300">
        <f t="shared" si="3"/>
        <v>19</v>
      </c>
      <c r="K39" s="1" t="b">
        <f t="shared" si="4"/>
        <v>1</v>
      </c>
      <c r="L39" s="1">
        <f t="shared" si="5"/>
        <v>1</v>
      </c>
      <c r="M39" s="1">
        <f t="shared" si="6"/>
        <v>1</v>
      </c>
      <c r="N39" s="300">
        <f t="shared" si="7"/>
        <v>19</v>
      </c>
      <c r="O39" s="1">
        <f t="shared" si="8"/>
        <v>3.3</v>
      </c>
      <c r="P39" s="300">
        <f t="shared" si="9"/>
        <v>95</v>
      </c>
      <c r="Q39" s="1">
        <f t="shared" si="10"/>
        <v>3.3</v>
      </c>
      <c r="R39" s="281"/>
      <c r="S39" s="281"/>
      <c r="T39" s="1">
        <f t="shared" si="13"/>
        <v>0</v>
      </c>
      <c r="U39" s="1">
        <f t="shared" si="12"/>
        <v>0</v>
      </c>
      <c r="W39" s="1" t="s">
        <v>3567</v>
      </c>
      <c r="X39" s="1" t="s">
        <v>3568</v>
      </c>
    </row>
    <row r="40" ht="15.75" customHeight="1">
      <c r="A40" s="291">
        <v>46285.0</v>
      </c>
      <c r="B40" s="1">
        <f t="shared" si="1"/>
        <v>46285</v>
      </c>
      <c r="C40" s="281">
        <v>57.0</v>
      </c>
      <c r="D40" s="281">
        <v>26.0</v>
      </c>
      <c r="E40" s="1">
        <f t="shared" si="2"/>
        <v>2.192307692</v>
      </c>
      <c r="F40" s="281" t="s">
        <v>811</v>
      </c>
      <c r="G40" s="299">
        <v>0.3017708333333333</v>
      </c>
      <c r="H40" s="299">
        <v>0.3275810185185185</v>
      </c>
      <c r="I40" s="281"/>
      <c r="J40" s="300">
        <f t="shared" si="3"/>
        <v>37</v>
      </c>
      <c r="K40" s="1" t="b">
        <f t="shared" si="4"/>
        <v>0</v>
      </c>
      <c r="L40" s="1">
        <f t="shared" si="5"/>
        <v>1.25</v>
      </c>
      <c r="M40" s="1">
        <f t="shared" si="6"/>
        <v>1</v>
      </c>
      <c r="N40" s="300">
        <f t="shared" si="7"/>
        <v>37</v>
      </c>
      <c r="O40" s="1">
        <f t="shared" si="8"/>
        <v>78.375</v>
      </c>
      <c r="P40" s="300">
        <f t="shared" si="9"/>
        <v>185</v>
      </c>
      <c r="Q40" s="1">
        <f t="shared" si="10"/>
        <v>78.375</v>
      </c>
      <c r="R40" s="281"/>
      <c r="S40" s="281"/>
      <c r="T40" s="1">
        <f t="shared" si="13"/>
        <v>1</v>
      </c>
      <c r="U40" s="1">
        <f t="shared" si="12"/>
        <v>0</v>
      </c>
      <c r="W40" s="1" t="s">
        <v>1158</v>
      </c>
      <c r="X40" s="1" t="s">
        <v>3569</v>
      </c>
    </row>
    <row r="41" ht="15.75" customHeight="1">
      <c r="A41" s="291">
        <v>46285.0</v>
      </c>
      <c r="B41" s="1">
        <f t="shared" si="1"/>
        <v>46285</v>
      </c>
      <c r="C41" s="281">
        <v>649.0</v>
      </c>
      <c r="D41" s="281">
        <v>100.0</v>
      </c>
      <c r="E41" s="1">
        <f t="shared" si="2"/>
        <v>6.49</v>
      </c>
      <c r="F41" s="281" t="s">
        <v>811</v>
      </c>
      <c r="G41" s="299">
        <v>0.3278009259259259</v>
      </c>
      <c r="H41" s="299">
        <v>0.4511574074074074</v>
      </c>
      <c r="I41" s="281"/>
      <c r="J41" s="300">
        <f t="shared" si="3"/>
        <v>178</v>
      </c>
      <c r="K41" s="1" t="b">
        <f t="shared" si="4"/>
        <v>0</v>
      </c>
      <c r="L41" s="1">
        <f t="shared" si="5"/>
        <v>0.6</v>
      </c>
      <c r="M41" s="1">
        <f t="shared" si="6"/>
        <v>1</v>
      </c>
      <c r="N41" s="300">
        <f t="shared" si="7"/>
        <v>178</v>
      </c>
      <c r="O41" s="1">
        <f t="shared" si="8"/>
        <v>428.34</v>
      </c>
      <c r="P41" s="300">
        <f t="shared" si="9"/>
        <v>890</v>
      </c>
      <c r="Q41" s="1">
        <f t="shared" si="10"/>
        <v>428.34</v>
      </c>
      <c r="R41" s="281"/>
      <c r="S41" s="281"/>
      <c r="T41" s="1">
        <f t="shared" si="13"/>
        <v>0</v>
      </c>
      <c r="U41" s="1">
        <f t="shared" si="12"/>
        <v>0</v>
      </c>
      <c r="W41" s="1" t="s">
        <v>889</v>
      </c>
      <c r="X41" s="1" t="s">
        <v>3570</v>
      </c>
    </row>
    <row r="42" ht="15.75" customHeight="1">
      <c r="A42" s="291">
        <v>46285.0</v>
      </c>
      <c r="B42" s="1">
        <f t="shared" si="1"/>
        <v>46285</v>
      </c>
      <c r="C42" s="281">
        <v>82.0</v>
      </c>
      <c r="D42" s="281">
        <v>37.0</v>
      </c>
      <c r="E42" s="1">
        <f t="shared" si="2"/>
        <v>2.216216216</v>
      </c>
      <c r="F42" s="281" t="s">
        <v>811</v>
      </c>
      <c r="G42" s="299">
        <v>0.45413194444444444</v>
      </c>
      <c r="H42" s="299">
        <v>0.5395601851851852</v>
      </c>
      <c r="I42" s="281">
        <v>67.0</v>
      </c>
      <c r="J42" s="300">
        <f t="shared" si="3"/>
        <v>56</v>
      </c>
      <c r="K42" s="1" t="b">
        <f t="shared" si="4"/>
        <v>0</v>
      </c>
      <c r="L42" s="1">
        <f t="shared" si="5"/>
        <v>1.25</v>
      </c>
      <c r="M42" s="1">
        <f t="shared" si="6"/>
        <v>1</v>
      </c>
      <c r="N42" s="300">
        <f t="shared" si="7"/>
        <v>56</v>
      </c>
      <c r="O42" s="1">
        <f t="shared" si="8"/>
        <v>112.75</v>
      </c>
      <c r="P42" s="300">
        <f t="shared" si="9"/>
        <v>280</v>
      </c>
      <c r="Q42" s="1">
        <f t="shared" si="10"/>
        <v>112.75</v>
      </c>
      <c r="R42" s="281"/>
      <c r="S42" s="281"/>
      <c r="T42" s="1">
        <f t="shared" si="13"/>
        <v>0</v>
      </c>
      <c r="U42" s="1">
        <f t="shared" si="12"/>
        <v>60</v>
      </c>
      <c r="V42" s="16" t="s">
        <v>3132</v>
      </c>
      <c r="W42" s="1" t="s">
        <v>891</v>
      </c>
      <c r="X42" s="1" t="s">
        <v>3571</v>
      </c>
    </row>
    <row r="43" ht="15.75" customHeight="1">
      <c r="A43" s="291">
        <v>46286.0</v>
      </c>
      <c r="B43" s="1">
        <f t="shared" si="1"/>
        <v>46286</v>
      </c>
      <c r="C43" s="281">
        <v>107.0</v>
      </c>
      <c r="D43" s="281">
        <v>40.0</v>
      </c>
      <c r="E43" s="1">
        <f t="shared" si="2"/>
        <v>2.675</v>
      </c>
      <c r="F43" s="281" t="s">
        <v>811</v>
      </c>
      <c r="G43" s="299">
        <v>0.3962731481481481</v>
      </c>
      <c r="H43" s="299">
        <v>0.4261111111111111</v>
      </c>
      <c r="I43" s="281"/>
      <c r="J43" s="300">
        <f t="shared" si="3"/>
        <v>43</v>
      </c>
      <c r="K43" s="1" t="b">
        <f t="shared" si="4"/>
        <v>0</v>
      </c>
      <c r="L43" s="1">
        <f t="shared" si="5"/>
        <v>1.16</v>
      </c>
      <c r="M43" s="1">
        <f t="shared" si="6"/>
        <v>1</v>
      </c>
      <c r="N43" s="300">
        <f t="shared" si="7"/>
        <v>43</v>
      </c>
      <c r="O43" s="1">
        <f t="shared" si="8"/>
        <v>136.532</v>
      </c>
      <c r="P43" s="300">
        <f t="shared" si="9"/>
        <v>215</v>
      </c>
      <c r="Q43" s="1">
        <f t="shared" si="10"/>
        <v>136.532</v>
      </c>
      <c r="R43" s="281">
        <v>2.0</v>
      </c>
      <c r="S43" s="281" t="s">
        <v>3572</v>
      </c>
      <c r="T43" s="1">
        <f t="shared" si="13"/>
        <v>1</v>
      </c>
      <c r="U43" s="1">
        <f t="shared" si="12"/>
        <v>0</v>
      </c>
      <c r="W43" s="1" t="s">
        <v>899</v>
      </c>
      <c r="X43" s="1" t="s">
        <v>3573</v>
      </c>
    </row>
    <row r="44" ht="15.75" customHeight="1">
      <c r="A44" s="291">
        <v>46286.0</v>
      </c>
      <c r="B44" s="1">
        <f t="shared" si="1"/>
        <v>46286</v>
      </c>
      <c r="C44" s="281">
        <v>384.0</v>
      </c>
      <c r="D44" s="281">
        <v>80.0</v>
      </c>
      <c r="E44" s="1">
        <f t="shared" si="2"/>
        <v>4.8</v>
      </c>
      <c r="F44" s="281" t="s">
        <v>811</v>
      </c>
      <c r="G44" s="299">
        <v>0.30322916666666666</v>
      </c>
      <c r="H44" s="299">
        <v>0.5045138888888889</v>
      </c>
      <c r="I44" s="281">
        <v>25.0</v>
      </c>
      <c r="J44" s="300">
        <f t="shared" si="3"/>
        <v>265</v>
      </c>
      <c r="K44" s="1" t="b">
        <f t="shared" si="4"/>
        <v>0</v>
      </c>
      <c r="L44" s="1">
        <f t="shared" si="5"/>
        <v>0.65</v>
      </c>
      <c r="M44" s="1">
        <f t="shared" si="6"/>
        <v>1</v>
      </c>
      <c r="N44" s="300">
        <f t="shared" si="7"/>
        <v>265</v>
      </c>
      <c r="O44" s="1">
        <f t="shared" si="8"/>
        <v>274.56</v>
      </c>
      <c r="P44" s="300">
        <f t="shared" si="9"/>
        <v>1325</v>
      </c>
      <c r="Q44" s="1">
        <f t="shared" si="10"/>
        <v>274.56</v>
      </c>
      <c r="R44" s="281"/>
      <c r="S44" s="281"/>
      <c r="T44" s="1">
        <f t="shared" si="13"/>
        <v>0</v>
      </c>
      <c r="U44" s="1">
        <f t="shared" si="12"/>
        <v>60</v>
      </c>
      <c r="V44" s="16" t="s">
        <v>3574</v>
      </c>
      <c r="W44" s="1" t="s">
        <v>896</v>
      </c>
      <c r="X44" s="1" t="s">
        <v>3575</v>
      </c>
    </row>
    <row r="45" ht="15.75" customHeight="1">
      <c r="A45" s="291">
        <v>46287.0</v>
      </c>
      <c r="B45" s="1">
        <f t="shared" si="1"/>
        <v>46287</v>
      </c>
      <c r="C45" s="281">
        <v>3.0</v>
      </c>
      <c r="D45" s="281">
        <v>3.0</v>
      </c>
      <c r="E45" s="1">
        <f t="shared" si="2"/>
        <v>1</v>
      </c>
      <c r="F45" s="281" t="s">
        <v>1238</v>
      </c>
      <c r="G45" s="282">
        <v>0.30266203703703703</v>
      </c>
      <c r="H45" s="282">
        <v>0.3107986111111111</v>
      </c>
      <c r="I45" s="281"/>
      <c r="J45" s="292">
        <f t="shared" si="3"/>
        <v>12</v>
      </c>
      <c r="K45" s="1" t="b">
        <f t="shared" si="4"/>
        <v>1</v>
      </c>
      <c r="L45" s="1">
        <f t="shared" si="5"/>
        <v>1</v>
      </c>
      <c r="M45" s="1">
        <f t="shared" si="6"/>
        <v>1.2</v>
      </c>
      <c r="N45" s="292">
        <f t="shared" si="7"/>
        <v>15</v>
      </c>
      <c r="O45" s="1">
        <f t="shared" si="8"/>
        <v>3.96</v>
      </c>
      <c r="P45" s="292">
        <f t="shared" si="9"/>
        <v>75</v>
      </c>
      <c r="Q45" s="1">
        <f t="shared" si="10"/>
        <v>3.96</v>
      </c>
      <c r="R45" s="281"/>
      <c r="S45" s="281"/>
      <c r="T45" s="1">
        <f t="shared" si="13"/>
        <v>1</v>
      </c>
      <c r="U45" s="1">
        <f t="shared" si="12"/>
        <v>0</v>
      </c>
      <c r="W45" s="1" t="s">
        <v>3576</v>
      </c>
      <c r="X45" s="1" t="s">
        <v>3577</v>
      </c>
    </row>
    <row r="46" ht="15.75" customHeight="1">
      <c r="A46" s="291">
        <v>46289.0</v>
      </c>
      <c r="B46" s="1">
        <f t="shared" si="1"/>
        <v>46289</v>
      </c>
      <c r="C46" s="281">
        <v>47.0</v>
      </c>
      <c r="D46" s="281">
        <v>33.0</v>
      </c>
      <c r="E46" s="1">
        <f t="shared" si="2"/>
        <v>1.424242424</v>
      </c>
      <c r="F46" s="281" t="s">
        <v>811</v>
      </c>
      <c r="G46" s="282">
        <v>0.31002314814814813</v>
      </c>
      <c r="H46" s="282">
        <v>0.3325</v>
      </c>
      <c r="I46" s="281"/>
      <c r="J46" s="292">
        <f t="shared" si="3"/>
        <v>32</v>
      </c>
      <c r="K46" s="1" t="b">
        <f t="shared" si="4"/>
        <v>0</v>
      </c>
      <c r="L46" s="1">
        <f t="shared" si="5"/>
        <v>1.65</v>
      </c>
      <c r="M46" s="1">
        <f t="shared" si="6"/>
        <v>1</v>
      </c>
      <c r="N46" s="292">
        <f t="shared" si="7"/>
        <v>32</v>
      </c>
      <c r="O46" s="1">
        <f t="shared" si="8"/>
        <v>85.305</v>
      </c>
      <c r="P46" s="292">
        <f t="shared" si="9"/>
        <v>160</v>
      </c>
      <c r="Q46" s="1">
        <f t="shared" si="10"/>
        <v>85.305</v>
      </c>
      <c r="R46" s="281"/>
      <c r="S46" s="281"/>
      <c r="T46" s="1">
        <f t="shared" si="13"/>
        <v>1</v>
      </c>
      <c r="U46" s="1">
        <f t="shared" si="12"/>
        <v>0</v>
      </c>
      <c r="W46" s="1" t="s">
        <v>907</v>
      </c>
      <c r="X46" s="1" t="s">
        <v>3578</v>
      </c>
    </row>
    <row r="47" ht="15.75" customHeight="1">
      <c r="A47" s="291">
        <v>46289.0</v>
      </c>
      <c r="B47" s="1">
        <f t="shared" si="1"/>
        <v>46289</v>
      </c>
      <c r="C47" s="281">
        <v>255.0</v>
      </c>
      <c r="D47" s="281">
        <v>57.0</v>
      </c>
      <c r="E47" s="1">
        <f t="shared" si="2"/>
        <v>4.473684211</v>
      </c>
      <c r="F47" s="281" t="s">
        <v>811</v>
      </c>
      <c r="G47" s="282">
        <v>0.3325578703703704</v>
      </c>
      <c r="H47" s="282">
        <v>0.3759953703703704</v>
      </c>
      <c r="I47" s="281"/>
      <c r="J47" s="292">
        <f t="shared" si="3"/>
        <v>63</v>
      </c>
      <c r="K47" s="1" t="b">
        <f t="shared" si="4"/>
        <v>0</v>
      </c>
      <c r="L47" s="1">
        <f t="shared" si="5"/>
        <v>0.65</v>
      </c>
      <c r="M47" s="1">
        <f t="shared" si="6"/>
        <v>1</v>
      </c>
      <c r="N47" s="292">
        <f t="shared" si="7"/>
        <v>63</v>
      </c>
      <c r="O47" s="1">
        <f t="shared" si="8"/>
        <v>182.325</v>
      </c>
      <c r="P47" s="292">
        <f t="shared" si="9"/>
        <v>315</v>
      </c>
      <c r="Q47" s="1">
        <f t="shared" si="10"/>
        <v>182.325</v>
      </c>
      <c r="R47" s="281"/>
      <c r="S47" s="281"/>
      <c r="T47" s="1">
        <f t="shared" si="13"/>
        <v>0</v>
      </c>
      <c r="U47" s="1">
        <f t="shared" si="12"/>
        <v>0</v>
      </c>
      <c r="W47" s="1" t="s">
        <v>911</v>
      </c>
      <c r="X47" s="1" t="s">
        <v>3579</v>
      </c>
    </row>
    <row r="48" ht="15.75" customHeight="1">
      <c r="A48" s="291">
        <v>46292.0</v>
      </c>
      <c r="B48" s="1">
        <f t="shared" si="1"/>
        <v>46292</v>
      </c>
      <c r="C48" s="281">
        <v>38.0</v>
      </c>
      <c r="D48" s="281">
        <v>34.0</v>
      </c>
      <c r="E48" s="1">
        <f t="shared" si="2"/>
        <v>1.117647059</v>
      </c>
      <c r="F48" s="281" t="s">
        <v>811</v>
      </c>
      <c r="G48" s="282">
        <v>0.3055555555555556</v>
      </c>
      <c r="H48" s="282">
        <v>0.3326388888888889</v>
      </c>
      <c r="I48" s="281"/>
      <c r="J48" s="292">
        <f t="shared" si="3"/>
        <v>39</v>
      </c>
      <c r="K48" s="1" t="b">
        <f t="shared" si="4"/>
        <v>0</v>
      </c>
      <c r="L48" s="1">
        <f t="shared" si="5"/>
        <v>1.65</v>
      </c>
      <c r="M48" s="1">
        <f t="shared" si="6"/>
        <v>1</v>
      </c>
      <c r="N48" s="292">
        <f t="shared" si="7"/>
        <v>39</v>
      </c>
      <c r="O48" s="1">
        <f t="shared" si="8"/>
        <v>68.97</v>
      </c>
      <c r="P48" s="292">
        <f t="shared" si="9"/>
        <v>195</v>
      </c>
      <c r="Q48" s="1">
        <f t="shared" si="10"/>
        <v>68.97</v>
      </c>
      <c r="R48" s="281">
        <v>10.0</v>
      </c>
      <c r="S48" s="281" t="s">
        <v>3580</v>
      </c>
      <c r="T48" s="1">
        <f t="shared" si="13"/>
        <v>1</v>
      </c>
      <c r="U48" s="1">
        <f t="shared" si="12"/>
        <v>0</v>
      </c>
      <c r="W48" s="1" t="s">
        <v>1336</v>
      </c>
      <c r="X48" s="1" t="s">
        <v>3581</v>
      </c>
    </row>
    <row r="49" ht="15.75" customHeight="1">
      <c r="A49" s="291">
        <v>46292.0</v>
      </c>
      <c r="B49" s="1">
        <f t="shared" si="1"/>
        <v>46292</v>
      </c>
      <c r="C49" s="281">
        <v>121.0</v>
      </c>
      <c r="D49" s="281">
        <v>78.0</v>
      </c>
      <c r="E49" s="1">
        <f t="shared" si="2"/>
        <v>1.551282051</v>
      </c>
      <c r="F49" s="281" t="s">
        <v>811</v>
      </c>
      <c r="G49" s="282">
        <v>0.3326388888888889</v>
      </c>
      <c r="H49" s="282">
        <v>0.3888888888888889</v>
      </c>
      <c r="I49" s="281"/>
      <c r="J49" s="292">
        <f t="shared" si="3"/>
        <v>81</v>
      </c>
      <c r="K49" s="1" t="b">
        <f t="shared" si="4"/>
        <v>0</v>
      </c>
      <c r="L49" s="1">
        <f t="shared" si="5"/>
        <v>1.65</v>
      </c>
      <c r="M49" s="1">
        <f t="shared" si="6"/>
        <v>1</v>
      </c>
      <c r="N49" s="292">
        <f t="shared" si="7"/>
        <v>81</v>
      </c>
      <c r="O49" s="1">
        <f t="shared" si="8"/>
        <v>219.615</v>
      </c>
      <c r="P49" s="292">
        <f t="shared" si="9"/>
        <v>405</v>
      </c>
      <c r="Q49" s="1">
        <f t="shared" si="10"/>
        <v>219.615</v>
      </c>
      <c r="R49" s="281"/>
      <c r="S49" s="281"/>
      <c r="T49" s="1">
        <f t="shared" si="13"/>
        <v>0</v>
      </c>
      <c r="U49" s="1">
        <f t="shared" si="12"/>
        <v>0</v>
      </c>
      <c r="W49" s="1" t="s">
        <v>929</v>
      </c>
      <c r="X49" s="1" t="s">
        <v>3582</v>
      </c>
    </row>
    <row r="50" ht="15.75" customHeight="1">
      <c r="A50" s="291">
        <v>46293.0</v>
      </c>
      <c r="B50" s="1">
        <f t="shared" si="1"/>
        <v>46293</v>
      </c>
      <c r="C50" s="281">
        <v>245.0</v>
      </c>
      <c r="D50" s="281">
        <v>49.0</v>
      </c>
      <c r="E50" s="1">
        <f t="shared" si="2"/>
        <v>5</v>
      </c>
      <c r="F50" s="281" t="s">
        <v>811</v>
      </c>
      <c r="G50" s="299">
        <v>0.3050925925925926</v>
      </c>
      <c r="H50" s="299">
        <v>0.3574189814814815</v>
      </c>
      <c r="I50" s="281"/>
      <c r="J50" s="300">
        <f t="shared" si="3"/>
        <v>75</v>
      </c>
      <c r="K50" s="1" t="b">
        <f t="shared" si="4"/>
        <v>0</v>
      </c>
      <c r="L50" s="1">
        <f t="shared" si="5"/>
        <v>0.65</v>
      </c>
      <c r="M50" s="1">
        <f t="shared" si="6"/>
        <v>1</v>
      </c>
      <c r="N50" s="300">
        <f t="shared" si="7"/>
        <v>75</v>
      </c>
      <c r="O50" s="1">
        <f t="shared" si="8"/>
        <v>175.175</v>
      </c>
      <c r="P50" s="300">
        <f t="shared" si="9"/>
        <v>375</v>
      </c>
      <c r="Q50" s="1">
        <f t="shared" si="10"/>
        <v>175.175</v>
      </c>
      <c r="R50" s="281"/>
      <c r="S50" s="281"/>
      <c r="T50" s="1">
        <f t="shared" si="13"/>
        <v>1</v>
      </c>
      <c r="U50" s="1">
        <f t="shared" si="12"/>
        <v>0</v>
      </c>
      <c r="W50" s="1" t="s">
        <v>3202</v>
      </c>
      <c r="X50" s="1" t="s">
        <v>3583</v>
      </c>
    </row>
    <row r="51" ht="15.75" customHeight="1">
      <c r="A51" s="291">
        <v>46293.0</v>
      </c>
      <c r="B51" s="1">
        <f t="shared" si="1"/>
        <v>46293</v>
      </c>
      <c r="C51" s="281">
        <v>185.0</v>
      </c>
      <c r="D51" s="281">
        <v>80.0</v>
      </c>
      <c r="E51" s="1">
        <f t="shared" si="2"/>
        <v>2.3125</v>
      </c>
      <c r="F51" s="281" t="s">
        <v>811</v>
      </c>
      <c r="G51" s="299">
        <v>0.35758101851851853</v>
      </c>
      <c r="H51" s="299">
        <v>0.4214467592592593</v>
      </c>
      <c r="I51" s="281"/>
      <c r="J51" s="300">
        <f t="shared" si="3"/>
        <v>92</v>
      </c>
      <c r="K51" s="1" t="b">
        <f t="shared" si="4"/>
        <v>0</v>
      </c>
      <c r="L51" s="1">
        <f t="shared" si="5"/>
        <v>1.25</v>
      </c>
      <c r="M51" s="1">
        <f t="shared" si="6"/>
        <v>1</v>
      </c>
      <c r="N51" s="300">
        <f t="shared" si="7"/>
        <v>92</v>
      </c>
      <c r="O51" s="1">
        <f t="shared" si="8"/>
        <v>254.375</v>
      </c>
      <c r="P51" s="300">
        <f t="shared" si="9"/>
        <v>460</v>
      </c>
      <c r="Q51" s="1">
        <f t="shared" si="10"/>
        <v>254.375</v>
      </c>
      <c r="R51" s="281"/>
      <c r="S51" s="281"/>
      <c r="T51" s="1">
        <f t="shared" si="13"/>
        <v>0</v>
      </c>
      <c r="U51" s="1">
        <f t="shared" si="12"/>
        <v>0</v>
      </c>
      <c r="W51" s="1" t="s">
        <v>934</v>
      </c>
      <c r="X51" s="1" t="s">
        <v>3584</v>
      </c>
    </row>
    <row r="52" ht="15.75" customHeight="1">
      <c r="A52" s="280">
        <v>46294.0</v>
      </c>
      <c r="B52" s="1">
        <f t="shared" si="1"/>
        <v>46294</v>
      </c>
      <c r="C52" s="281">
        <v>42.0</v>
      </c>
      <c r="D52" s="281">
        <v>37.0</v>
      </c>
      <c r="E52" s="1">
        <f t="shared" si="2"/>
        <v>1.135135135</v>
      </c>
      <c r="F52" s="281" t="s">
        <v>811</v>
      </c>
      <c r="G52" s="299">
        <v>0.3037962962962963</v>
      </c>
      <c r="H52" s="299">
        <v>0.3284375</v>
      </c>
      <c r="I52" s="281"/>
      <c r="J52" s="300">
        <f t="shared" si="3"/>
        <v>35</v>
      </c>
      <c r="K52" s="1" t="b">
        <f t="shared" si="4"/>
        <v>0</v>
      </c>
      <c r="L52" s="1">
        <f t="shared" si="5"/>
        <v>1.65</v>
      </c>
      <c r="M52" s="1">
        <f t="shared" si="6"/>
        <v>1</v>
      </c>
      <c r="N52" s="300">
        <f t="shared" si="7"/>
        <v>35</v>
      </c>
      <c r="O52" s="1">
        <f t="shared" si="8"/>
        <v>76.23</v>
      </c>
      <c r="P52" s="300">
        <f t="shared" si="9"/>
        <v>175</v>
      </c>
      <c r="Q52" s="1">
        <f t="shared" si="10"/>
        <v>76.23</v>
      </c>
      <c r="R52" s="281">
        <v>2.0</v>
      </c>
      <c r="S52" s="281" t="s">
        <v>3585</v>
      </c>
      <c r="T52" s="1">
        <f t="shared" si="13"/>
        <v>1</v>
      </c>
      <c r="U52" s="1">
        <f t="shared" si="12"/>
        <v>0</v>
      </c>
      <c r="W52" s="1" t="s">
        <v>1364</v>
      </c>
      <c r="X52" s="1" t="s">
        <v>3586</v>
      </c>
    </row>
    <row r="53" ht="15.75" customHeight="1">
      <c r="A53" s="291">
        <v>46294.0</v>
      </c>
      <c r="B53" s="1">
        <f t="shared" si="1"/>
        <v>46294</v>
      </c>
      <c r="C53" s="281">
        <v>140.0</v>
      </c>
      <c r="D53" s="281">
        <v>47.0</v>
      </c>
      <c r="E53" s="1">
        <f t="shared" si="2"/>
        <v>2.978723404</v>
      </c>
      <c r="F53" s="281" t="s">
        <v>811</v>
      </c>
      <c r="G53" s="299">
        <v>0.32849537037037035</v>
      </c>
      <c r="H53" s="299">
        <v>0.3776388888888889</v>
      </c>
      <c r="I53" s="281"/>
      <c r="J53" s="300">
        <f t="shared" si="3"/>
        <v>71</v>
      </c>
      <c r="K53" s="1" t="b">
        <f t="shared" si="4"/>
        <v>0</v>
      </c>
      <c r="L53" s="1">
        <f t="shared" si="5"/>
        <v>1.05</v>
      </c>
      <c r="M53" s="1">
        <f t="shared" si="6"/>
        <v>1</v>
      </c>
      <c r="N53" s="300">
        <f t="shared" si="7"/>
        <v>71</v>
      </c>
      <c r="O53" s="1">
        <f t="shared" si="8"/>
        <v>161.7</v>
      </c>
      <c r="P53" s="300">
        <f t="shared" si="9"/>
        <v>355</v>
      </c>
      <c r="Q53" s="1">
        <f t="shared" si="10"/>
        <v>161.7</v>
      </c>
      <c r="R53" s="281"/>
      <c r="S53" s="281"/>
      <c r="T53" s="1">
        <f t="shared" si="13"/>
        <v>0</v>
      </c>
      <c r="U53" s="1">
        <f t="shared" si="12"/>
        <v>0</v>
      </c>
      <c r="W53" s="1" t="s">
        <v>938</v>
      </c>
      <c r="X53" s="1" t="s">
        <v>3587</v>
      </c>
    </row>
    <row r="54" ht="15.75" customHeight="1">
      <c r="A54" s="291">
        <v>46294.0</v>
      </c>
      <c r="B54" s="1">
        <f t="shared" si="1"/>
        <v>46294</v>
      </c>
      <c r="C54" s="281">
        <v>73.0</v>
      </c>
      <c r="D54" s="281">
        <v>38.0</v>
      </c>
      <c r="E54" s="1">
        <f t="shared" si="2"/>
        <v>1.921052632</v>
      </c>
      <c r="F54" s="281" t="s">
        <v>811</v>
      </c>
      <c r="G54" s="299">
        <v>0.3776967592592593</v>
      </c>
      <c r="H54" s="299">
        <v>0.401875</v>
      </c>
      <c r="I54" s="281"/>
      <c r="J54" s="300">
        <f t="shared" si="3"/>
        <v>35</v>
      </c>
      <c r="K54" s="1" t="b">
        <f t="shared" si="4"/>
        <v>0</v>
      </c>
      <c r="L54" s="1">
        <f t="shared" si="5"/>
        <v>1.65</v>
      </c>
      <c r="M54" s="1">
        <f t="shared" si="6"/>
        <v>1</v>
      </c>
      <c r="N54" s="300">
        <f t="shared" si="7"/>
        <v>35</v>
      </c>
      <c r="O54" s="1">
        <f t="shared" si="8"/>
        <v>132.495</v>
      </c>
      <c r="P54" s="300">
        <f t="shared" si="9"/>
        <v>175</v>
      </c>
      <c r="Q54" s="1">
        <f t="shared" si="10"/>
        <v>132.495</v>
      </c>
      <c r="R54" s="281"/>
      <c r="S54" s="281"/>
      <c r="T54" s="1">
        <f t="shared" si="13"/>
        <v>0</v>
      </c>
      <c r="U54" s="1">
        <f t="shared" si="12"/>
        <v>0</v>
      </c>
      <c r="W54" s="1" t="s">
        <v>940</v>
      </c>
      <c r="X54" s="1" t="s">
        <v>3588</v>
      </c>
    </row>
    <row r="55" ht="15.75" customHeight="1">
      <c r="A55" s="291">
        <v>46295.0</v>
      </c>
      <c r="B55" s="1">
        <f t="shared" si="1"/>
        <v>46295</v>
      </c>
      <c r="C55" s="281">
        <v>34.0</v>
      </c>
      <c r="D55" s="281">
        <v>27.0</v>
      </c>
      <c r="E55" s="1">
        <f t="shared" si="2"/>
        <v>1.259259259</v>
      </c>
      <c r="F55" s="281" t="s">
        <v>811</v>
      </c>
      <c r="G55" s="299">
        <v>0.30800925925925926</v>
      </c>
      <c r="H55" s="299">
        <v>0.32296296296296295</v>
      </c>
      <c r="I55" s="281"/>
      <c r="J55" s="300">
        <f t="shared" si="3"/>
        <v>22</v>
      </c>
      <c r="K55" s="1" t="b">
        <f t="shared" si="4"/>
        <v>0</v>
      </c>
      <c r="L55" s="1">
        <f t="shared" si="5"/>
        <v>1.65</v>
      </c>
      <c r="M55" s="1">
        <f t="shared" si="6"/>
        <v>1</v>
      </c>
      <c r="N55" s="300">
        <f t="shared" si="7"/>
        <v>22</v>
      </c>
      <c r="O55" s="1">
        <f t="shared" si="8"/>
        <v>61.71</v>
      </c>
      <c r="P55" s="300">
        <f t="shared" si="9"/>
        <v>110</v>
      </c>
      <c r="Q55" s="1">
        <f t="shared" si="10"/>
        <v>61.71</v>
      </c>
      <c r="R55" s="281"/>
      <c r="S55" s="281"/>
      <c r="T55" s="1">
        <f t="shared" si="13"/>
        <v>1</v>
      </c>
      <c r="U55" s="1">
        <f t="shared" si="12"/>
        <v>0</v>
      </c>
      <c r="W55" s="1" t="s">
        <v>1210</v>
      </c>
      <c r="X55" s="1" t="s">
        <v>3589</v>
      </c>
    </row>
    <row r="56" ht="15.75" customHeight="1">
      <c r="A56" s="291">
        <v>46295.0</v>
      </c>
      <c r="B56" s="1">
        <f t="shared" si="1"/>
        <v>46295</v>
      </c>
      <c r="C56" s="281">
        <v>102.0</v>
      </c>
      <c r="D56" s="281">
        <v>31.0</v>
      </c>
      <c r="E56" s="1">
        <f t="shared" si="2"/>
        <v>3.290322581</v>
      </c>
      <c r="F56" s="281" t="s">
        <v>811</v>
      </c>
      <c r="G56" s="299">
        <v>0.3230092592592593</v>
      </c>
      <c r="H56" s="299">
        <v>0.34902777777777777</v>
      </c>
      <c r="I56" s="281"/>
      <c r="J56" s="300">
        <f t="shared" si="3"/>
        <v>37</v>
      </c>
      <c r="K56" s="1" t="b">
        <f t="shared" si="4"/>
        <v>0</v>
      </c>
      <c r="L56" s="1">
        <f t="shared" si="5"/>
        <v>0.95</v>
      </c>
      <c r="M56" s="1">
        <f t="shared" si="6"/>
        <v>1</v>
      </c>
      <c r="N56" s="300">
        <f t="shared" si="7"/>
        <v>37</v>
      </c>
      <c r="O56" s="1">
        <f t="shared" si="8"/>
        <v>106.59</v>
      </c>
      <c r="P56" s="300">
        <f t="shared" si="9"/>
        <v>185</v>
      </c>
      <c r="Q56" s="1">
        <f t="shared" si="10"/>
        <v>106.59</v>
      </c>
      <c r="R56" s="281"/>
      <c r="S56" s="281"/>
      <c r="T56" s="1">
        <f t="shared" si="13"/>
        <v>0</v>
      </c>
      <c r="U56" s="1">
        <f t="shared" si="12"/>
        <v>0</v>
      </c>
      <c r="W56" s="1" t="s">
        <v>947</v>
      </c>
      <c r="X56" s="1" t="s">
        <v>3590</v>
      </c>
    </row>
    <row r="57" ht="15.75" customHeight="1">
      <c r="A57" s="281"/>
      <c r="B57" s="1" t="str">
        <f t="shared" si="1"/>
        <v/>
      </c>
      <c r="C57" s="281"/>
      <c r="D57" s="281"/>
      <c r="E57" s="1" t="str">
        <f t="shared" si="2"/>
        <v/>
      </c>
      <c r="F57" s="281"/>
      <c r="G57" s="281"/>
      <c r="H57" s="281"/>
      <c r="I57" s="281"/>
      <c r="J57" s="1" t="str">
        <f t="shared" si="3"/>
        <v/>
      </c>
      <c r="K57" s="1" t="str">
        <f t="shared" si="4"/>
        <v/>
      </c>
      <c r="L57" s="1" t="str">
        <f t="shared" si="5"/>
        <v/>
      </c>
      <c r="M57" s="1">
        <f t="shared" si="6"/>
        <v>1</v>
      </c>
      <c r="N57" s="1">
        <f t="shared" si="7"/>
        <v>0</v>
      </c>
      <c r="O57" s="1">
        <f t="shared" si="8"/>
        <v>0</v>
      </c>
      <c r="P57" s="1">
        <f t="shared" si="9"/>
        <v>0</v>
      </c>
      <c r="Q57" s="1">
        <f t="shared" si="10"/>
        <v>0</v>
      </c>
      <c r="R57" s="281"/>
      <c r="S57" s="281"/>
      <c r="T57" s="1">
        <f t="shared" si="13"/>
        <v>0</v>
      </c>
    </row>
    <row r="58" ht="15.75" customHeight="1">
      <c r="A58" s="281"/>
      <c r="B58" s="1" t="str">
        <f t="shared" si="1"/>
        <v/>
      </c>
      <c r="C58" s="281"/>
      <c r="D58" s="281"/>
      <c r="E58" s="1" t="str">
        <f t="shared" si="2"/>
        <v/>
      </c>
      <c r="F58" s="281"/>
      <c r="G58" s="281"/>
      <c r="H58" s="281"/>
      <c r="I58" s="281"/>
      <c r="J58" s="1" t="str">
        <f t="shared" si="3"/>
        <v/>
      </c>
      <c r="K58" s="1" t="str">
        <f t="shared" si="4"/>
        <v/>
      </c>
      <c r="L58" s="1" t="str">
        <f t="shared" si="5"/>
        <v/>
      </c>
      <c r="M58" s="1">
        <f t="shared" si="6"/>
        <v>1</v>
      </c>
      <c r="N58" s="1">
        <f t="shared" si="7"/>
        <v>0</v>
      </c>
      <c r="O58" s="1">
        <f t="shared" si="8"/>
        <v>0</v>
      </c>
      <c r="P58" s="1">
        <f t="shared" si="9"/>
        <v>0</v>
      </c>
      <c r="Q58" s="1">
        <f t="shared" si="10"/>
        <v>0</v>
      </c>
      <c r="R58" s="281"/>
      <c r="S58" s="281"/>
      <c r="T58" s="1">
        <f t="shared" si="13"/>
        <v>0</v>
      </c>
    </row>
    <row r="59" ht="15.75" customHeight="1">
      <c r="A59" s="281"/>
      <c r="B59" s="1" t="str">
        <f t="shared" si="1"/>
        <v/>
      </c>
      <c r="C59" s="281"/>
      <c r="D59" s="281"/>
      <c r="E59" s="1" t="str">
        <f t="shared" si="2"/>
        <v/>
      </c>
      <c r="F59" s="281"/>
      <c r="G59" s="281"/>
      <c r="H59" s="281"/>
      <c r="I59" s="281"/>
      <c r="J59" s="1" t="str">
        <f t="shared" si="3"/>
        <v/>
      </c>
      <c r="K59" s="1" t="str">
        <f t="shared" si="4"/>
        <v/>
      </c>
      <c r="L59" s="1" t="str">
        <f t="shared" si="5"/>
        <v/>
      </c>
      <c r="M59" s="1">
        <f t="shared" si="6"/>
        <v>1</v>
      </c>
      <c r="N59" s="1">
        <f t="shared" si="7"/>
        <v>0</v>
      </c>
      <c r="O59" s="1">
        <f t="shared" si="8"/>
        <v>0</v>
      </c>
      <c r="P59" s="1">
        <f t="shared" si="9"/>
        <v>0</v>
      </c>
      <c r="Q59" s="1">
        <f t="shared" si="10"/>
        <v>0</v>
      </c>
      <c r="R59" s="281"/>
      <c r="S59" s="281"/>
      <c r="T59" s="1">
        <f t="shared" si="13"/>
        <v>0</v>
      </c>
    </row>
    <row r="60" ht="15.75" customHeight="1">
      <c r="A60" s="281"/>
      <c r="B60" s="1" t="str">
        <f t="shared" si="1"/>
        <v/>
      </c>
      <c r="C60" s="281"/>
      <c r="D60" s="281"/>
      <c r="E60" s="1" t="str">
        <f t="shared" si="2"/>
        <v/>
      </c>
      <c r="F60" s="281"/>
      <c r="G60" s="281"/>
      <c r="H60" s="281"/>
      <c r="I60" s="281"/>
      <c r="J60" s="1" t="str">
        <f t="shared" si="3"/>
        <v/>
      </c>
      <c r="K60" s="1" t="str">
        <f t="shared" si="4"/>
        <v/>
      </c>
      <c r="L60" s="1" t="str">
        <f t="shared" si="5"/>
        <v/>
      </c>
      <c r="M60" s="1">
        <f t="shared" si="6"/>
        <v>1</v>
      </c>
      <c r="N60" s="1">
        <f t="shared" si="7"/>
        <v>0</v>
      </c>
      <c r="O60" s="1">
        <f t="shared" si="8"/>
        <v>0</v>
      </c>
      <c r="P60" s="1">
        <f t="shared" si="9"/>
        <v>0</v>
      </c>
      <c r="Q60" s="1">
        <f t="shared" si="10"/>
        <v>0</v>
      </c>
      <c r="R60" s="281"/>
      <c r="S60" s="281"/>
      <c r="T60" s="1">
        <f t="shared" si="13"/>
        <v>0</v>
      </c>
    </row>
    <row r="61" ht="15.75" customHeight="1">
      <c r="A61" s="281"/>
      <c r="B61" s="1" t="str">
        <f t="shared" si="1"/>
        <v/>
      </c>
      <c r="C61" s="281"/>
      <c r="D61" s="281"/>
      <c r="E61" s="1" t="str">
        <f t="shared" si="2"/>
        <v/>
      </c>
      <c r="F61" s="281"/>
      <c r="G61" s="281"/>
      <c r="H61" s="281"/>
      <c r="I61" s="281"/>
      <c r="J61" s="1" t="str">
        <f t="shared" si="3"/>
        <v/>
      </c>
      <c r="K61" s="1" t="str">
        <f t="shared" si="4"/>
        <v/>
      </c>
      <c r="L61" s="1" t="str">
        <f t="shared" si="5"/>
        <v/>
      </c>
      <c r="M61" s="1">
        <f t="shared" si="6"/>
        <v>1</v>
      </c>
      <c r="N61" s="1">
        <f t="shared" si="7"/>
        <v>0</v>
      </c>
      <c r="O61" s="1">
        <f t="shared" si="8"/>
        <v>0</v>
      </c>
      <c r="P61" s="1">
        <f t="shared" si="9"/>
        <v>0</v>
      </c>
      <c r="Q61" s="1">
        <f t="shared" si="10"/>
        <v>0</v>
      </c>
      <c r="R61" s="281"/>
      <c r="S61" s="281"/>
      <c r="T61" s="1">
        <f t="shared" si="13"/>
        <v>0</v>
      </c>
    </row>
    <row r="62" ht="15.75" customHeight="1">
      <c r="A62" s="281"/>
      <c r="B62" s="1" t="str">
        <f t="shared" si="1"/>
        <v/>
      </c>
      <c r="C62" s="281"/>
      <c r="D62" s="281"/>
      <c r="E62" s="1" t="str">
        <f t="shared" si="2"/>
        <v/>
      </c>
      <c r="F62" s="281"/>
      <c r="G62" s="281"/>
      <c r="H62" s="281"/>
      <c r="I62" s="281"/>
      <c r="J62" s="1" t="str">
        <f t="shared" si="3"/>
        <v/>
      </c>
      <c r="K62" s="1" t="str">
        <f t="shared" si="4"/>
        <v/>
      </c>
      <c r="L62" s="1" t="str">
        <f t="shared" si="5"/>
        <v/>
      </c>
      <c r="M62" s="1">
        <f t="shared" si="6"/>
        <v>1</v>
      </c>
      <c r="N62" s="1">
        <f t="shared" si="7"/>
        <v>0</v>
      </c>
      <c r="O62" s="1">
        <f t="shared" si="8"/>
        <v>0</v>
      </c>
      <c r="P62" s="1">
        <f t="shared" si="9"/>
        <v>0</v>
      </c>
      <c r="Q62" s="1">
        <f t="shared" si="10"/>
        <v>0</v>
      </c>
      <c r="R62" s="281"/>
      <c r="S62" s="281"/>
      <c r="T62" s="1">
        <f t="shared" si="13"/>
        <v>0</v>
      </c>
    </row>
    <row r="63" ht="15.75" customHeight="1">
      <c r="A63" s="281"/>
      <c r="B63" s="1" t="str">
        <f t="shared" si="1"/>
        <v/>
      </c>
      <c r="C63" s="281"/>
      <c r="D63" s="281"/>
      <c r="E63" s="1" t="str">
        <f t="shared" si="2"/>
        <v/>
      </c>
      <c r="F63" s="281"/>
      <c r="G63" s="281"/>
      <c r="H63" s="281"/>
      <c r="I63" s="281"/>
      <c r="J63" s="1" t="str">
        <f t="shared" si="3"/>
        <v/>
      </c>
      <c r="K63" s="1" t="str">
        <f t="shared" si="4"/>
        <v/>
      </c>
      <c r="L63" s="1" t="str">
        <f t="shared" si="5"/>
        <v/>
      </c>
      <c r="M63" s="1">
        <f t="shared" si="6"/>
        <v>1</v>
      </c>
      <c r="N63" s="1">
        <f t="shared" si="7"/>
        <v>0</v>
      </c>
      <c r="O63" s="1">
        <f t="shared" si="8"/>
        <v>0</v>
      </c>
      <c r="P63" s="1">
        <f t="shared" si="9"/>
        <v>0</v>
      </c>
      <c r="Q63" s="1">
        <f t="shared" si="10"/>
        <v>0</v>
      </c>
      <c r="R63" s="281"/>
      <c r="S63" s="281"/>
      <c r="T63" s="1">
        <f t="shared" si="13"/>
        <v>0</v>
      </c>
    </row>
    <row r="64" ht="15.75" customHeight="1">
      <c r="A64" s="281"/>
      <c r="B64" s="1" t="str">
        <f t="shared" si="1"/>
        <v/>
      </c>
      <c r="C64" s="281"/>
      <c r="D64" s="281"/>
      <c r="E64" s="1" t="str">
        <f t="shared" si="2"/>
        <v/>
      </c>
      <c r="F64" s="281"/>
      <c r="G64" s="281"/>
      <c r="H64" s="281"/>
      <c r="I64" s="281"/>
      <c r="J64" s="1" t="str">
        <f t="shared" si="3"/>
        <v/>
      </c>
      <c r="K64" s="1" t="str">
        <f t="shared" si="4"/>
        <v/>
      </c>
      <c r="L64" s="1" t="str">
        <f t="shared" si="5"/>
        <v/>
      </c>
      <c r="M64" s="1">
        <f t="shared" si="6"/>
        <v>1</v>
      </c>
      <c r="N64" s="1">
        <f t="shared" si="7"/>
        <v>0</v>
      </c>
      <c r="O64" s="1">
        <f t="shared" si="8"/>
        <v>0</v>
      </c>
      <c r="P64" s="1">
        <f t="shared" si="9"/>
        <v>0</v>
      </c>
      <c r="Q64" s="1">
        <f t="shared" si="10"/>
        <v>0</v>
      </c>
      <c r="R64" s="281"/>
      <c r="S64" s="281"/>
      <c r="T64" s="1">
        <f t="shared" si="13"/>
        <v>0</v>
      </c>
    </row>
    <row r="65" ht="15.75" customHeight="1">
      <c r="A65" s="281"/>
      <c r="B65" s="1" t="str">
        <f t="shared" si="1"/>
        <v/>
      </c>
      <c r="C65" s="281"/>
      <c r="D65" s="281"/>
      <c r="E65" s="1" t="str">
        <f t="shared" si="2"/>
        <v/>
      </c>
      <c r="F65" s="281"/>
      <c r="G65" s="281"/>
      <c r="H65" s="281"/>
      <c r="I65" s="281"/>
      <c r="J65" s="1" t="str">
        <f t="shared" si="3"/>
        <v/>
      </c>
      <c r="K65" s="1" t="str">
        <f t="shared" si="4"/>
        <v/>
      </c>
      <c r="L65" s="1" t="str">
        <f t="shared" si="5"/>
        <v/>
      </c>
      <c r="M65" s="1">
        <f t="shared" si="6"/>
        <v>1</v>
      </c>
      <c r="N65" s="1">
        <f t="shared" si="7"/>
        <v>0</v>
      </c>
      <c r="O65" s="1">
        <f t="shared" si="8"/>
        <v>0</v>
      </c>
      <c r="P65" s="1">
        <f t="shared" si="9"/>
        <v>0</v>
      </c>
      <c r="Q65" s="1">
        <f t="shared" si="10"/>
        <v>0</v>
      </c>
      <c r="R65" s="281"/>
      <c r="S65" s="281"/>
      <c r="T65" s="1">
        <f t="shared" si="13"/>
        <v>0</v>
      </c>
    </row>
    <row r="66" ht="15.75" customHeight="1">
      <c r="A66" s="281"/>
      <c r="B66" s="1" t="str">
        <f t="shared" si="1"/>
        <v/>
      </c>
      <c r="C66" s="281"/>
      <c r="D66" s="281"/>
      <c r="E66" s="1" t="str">
        <f t="shared" si="2"/>
        <v/>
      </c>
      <c r="F66" s="281"/>
      <c r="G66" s="281"/>
      <c r="H66" s="281"/>
      <c r="I66" s="281"/>
      <c r="J66" s="1" t="str">
        <f t="shared" si="3"/>
        <v/>
      </c>
      <c r="K66" s="1" t="str">
        <f t="shared" si="4"/>
        <v/>
      </c>
      <c r="L66" s="1" t="str">
        <f t="shared" si="5"/>
        <v/>
      </c>
      <c r="M66" s="1">
        <f t="shared" si="6"/>
        <v>1</v>
      </c>
      <c r="N66" s="1">
        <f t="shared" si="7"/>
        <v>0</v>
      </c>
      <c r="O66" s="1">
        <f t="shared" si="8"/>
        <v>0</v>
      </c>
      <c r="P66" s="1">
        <f t="shared" si="9"/>
        <v>0</v>
      </c>
      <c r="Q66" s="1">
        <f t="shared" si="10"/>
        <v>0</v>
      </c>
      <c r="R66" s="281"/>
      <c r="S66" s="281"/>
      <c r="T66" s="1">
        <f t="shared" si="13"/>
        <v>0</v>
      </c>
    </row>
    <row r="67" ht="15.75" customHeight="1">
      <c r="A67" s="281"/>
      <c r="B67" s="1" t="str">
        <f t="shared" si="1"/>
        <v/>
      </c>
      <c r="C67" s="281"/>
      <c r="D67" s="281"/>
      <c r="E67" s="1" t="str">
        <f t="shared" si="2"/>
        <v/>
      </c>
      <c r="F67" s="281"/>
      <c r="G67" s="281"/>
      <c r="H67" s="281"/>
      <c r="I67" s="281"/>
      <c r="J67" s="1" t="str">
        <f t="shared" si="3"/>
        <v/>
      </c>
      <c r="K67" s="1" t="str">
        <f t="shared" si="4"/>
        <v/>
      </c>
      <c r="L67" s="1" t="str">
        <f t="shared" si="5"/>
        <v/>
      </c>
      <c r="M67" s="1">
        <f t="shared" si="6"/>
        <v>1</v>
      </c>
      <c r="N67" s="1">
        <f t="shared" si="7"/>
        <v>0</v>
      </c>
      <c r="O67" s="1">
        <f t="shared" si="8"/>
        <v>0</v>
      </c>
      <c r="P67" s="1">
        <f t="shared" si="9"/>
        <v>0</v>
      </c>
      <c r="Q67" s="1">
        <f t="shared" si="10"/>
        <v>0</v>
      </c>
      <c r="R67" s="281"/>
      <c r="S67" s="281"/>
      <c r="T67" s="1">
        <f t="shared" si="13"/>
        <v>0</v>
      </c>
    </row>
    <row r="68" ht="15.75" customHeight="1">
      <c r="A68" s="281"/>
      <c r="B68" s="1" t="str">
        <f t="shared" si="1"/>
        <v/>
      </c>
      <c r="C68" s="281"/>
      <c r="D68" s="281"/>
      <c r="E68" s="1" t="str">
        <f t="shared" si="2"/>
        <v/>
      </c>
      <c r="F68" s="281"/>
      <c r="G68" s="281"/>
      <c r="H68" s="281"/>
      <c r="I68" s="281"/>
      <c r="J68" s="1" t="str">
        <f t="shared" si="3"/>
        <v/>
      </c>
      <c r="K68" s="1" t="str">
        <f t="shared" si="4"/>
        <v/>
      </c>
      <c r="L68" s="1" t="str">
        <f t="shared" si="5"/>
        <v/>
      </c>
      <c r="M68" s="1">
        <f t="shared" si="6"/>
        <v>1</v>
      </c>
      <c r="N68" s="1">
        <f t="shared" si="7"/>
        <v>0</v>
      </c>
      <c r="O68" s="1">
        <f t="shared" si="8"/>
        <v>0</v>
      </c>
      <c r="P68" s="1">
        <f t="shared" si="9"/>
        <v>0</v>
      </c>
      <c r="Q68" s="1">
        <f t="shared" si="10"/>
        <v>0</v>
      </c>
      <c r="R68" s="281"/>
      <c r="S68" s="281"/>
      <c r="T68" s="1">
        <f t="shared" si="13"/>
        <v>0</v>
      </c>
    </row>
    <row r="69" ht="15.75" customHeight="1">
      <c r="A69" s="281"/>
      <c r="B69" s="1" t="str">
        <f t="shared" si="1"/>
        <v/>
      </c>
      <c r="C69" s="281"/>
      <c r="D69" s="281"/>
      <c r="E69" s="1" t="str">
        <f t="shared" si="2"/>
        <v/>
      </c>
      <c r="F69" s="281"/>
      <c r="G69" s="281"/>
      <c r="H69" s="281"/>
      <c r="I69" s="281"/>
      <c r="J69" s="1" t="str">
        <f t="shared" si="3"/>
        <v/>
      </c>
      <c r="K69" s="1" t="str">
        <f t="shared" si="4"/>
        <v/>
      </c>
      <c r="L69" s="1" t="str">
        <f t="shared" si="5"/>
        <v/>
      </c>
      <c r="M69" s="1">
        <f t="shared" si="6"/>
        <v>1</v>
      </c>
      <c r="N69" s="1">
        <f t="shared" si="7"/>
        <v>0</v>
      </c>
      <c r="O69" s="1">
        <f t="shared" si="8"/>
        <v>0</v>
      </c>
      <c r="P69" s="1">
        <f t="shared" si="9"/>
        <v>0</v>
      </c>
      <c r="Q69" s="1">
        <f t="shared" si="10"/>
        <v>0</v>
      </c>
      <c r="R69" s="281"/>
      <c r="S69" s="281"/>
      <c r="T69" s="1">
        <f t="shared" si="13"/>
        <v>0</v>
      </c>
    </row>
    <row r="70" ht="15.75" customHeight="1">
      <c r="A70" s="281"/>
      <c r="B70" s="1" t="str">
        <f t="shared" si="1"/>
        <v/>
      </c>
      <c r="C70" s="281"/>
      <c r="D70" s="281"/>
      <c r="E70" s="1" t="str">
        <f t="shared" si="2"/>
        <v/>
      </c>
      <c r="F70" s="281"/>
      <c r="G70" s="281"/>
      <c r="H70" s="281"/>
      <c r="I70" s="281"/>
      <c r="J70" s="1" t="str">
        <f t="shared" si="3"/>
        <v/>
      </c>
      <c r="K70" s="1" t="str">
        <f t="shared" si="4"/>
        <v/>
      </c>
      <c r="L70" s="1" t="str">
        <f t="shared" si="5"/>
        <v/>
      </c>
      <c r="M70" s="1">
        <f t="shared" si="6"/>
        <v>1</v>
      </c>
      <c r="N70" s="1">
        <f t="shared" si="7"/>
        <v>0</v>
      </c>
      <c r="O70" s="1">
        <f t="shared" si="8"/>
        <v>0</v>
      </c>
      <c r="P70" s="1">
        <f t="shared" si="9"/>
        <v>0</v>
      </c>
      <c r="Q70" s="1">
        <f t="shared" si="10"/>
        <v>0</v>
      </c>
      <c r="R70" s="281"/>
      <c r="S70" s="281"/>
      <c r="T70" s="1">
        <f t="shared" si="13"/>
        <v>0</v>
      </c>
    </row>
    <row r="71" ht="15.75" customHeight="1">
      <c r="A71" s="281"/>
      <c r="B71" s="1" t="str">
        <f t="shared" si="1"/>
        <v/>
      </c>
      <c r="C71" s="281"/>
      <c r="D71" s="281"/>
      <c r="E71" s="1" t="str">
        <f t="shared" si="2"/>
        <v/>
      </c>
      <c r="F71" s="281"/>
      <c r="G71" s="281"/>
      <c r="H71" s="281"/>
      <c r="I71" s="281"/>
      <c r="J71" s="1" t="str">
        <f t="shared" si="3"/>
        <v/>
      </c>
      <c r="K71" s="1" t="str">
        <f t="shared" si="4"/>
        <v/>
      </c>
      <c r="L71" s="1" t="str">
        <f t="shared" si="5"/>
        <v/>
      </c>
      <c r="M71" s="1">
        <f t="shared" si="6"/>
        <v>1</v>
      </c>
      <c r="N71" s="1">
        <f t="shared" si="7"/>
        <v>0</v>
      </c>
      <c r="O71" s="1">
        <f t="shared" si="8"/>
        <v>0</v>
      </c>
      <c r="P71" s="1">
        <f t="shared" si="9"/>
        <v>0</v>
      </c>
      <c r="Q71" s="1">
        <f t="shared" si="10"/>
        <v>0</v>
      </c>
      <c r="R71" s="281"/>
      <c r="S71" s="281"/>
      <c r="T71" s="1">
        <f t="shared" si="13"/>
        <v>0</v>
      </c>
    </row>
    <row r="72" ht="15.75" customHeight="1">
      <c r="A72" s="281"/>
      <c r="B72" s="1" t="str">
        <f t="shared" si="1"/>
        <v/>
      </c>
      <c r="C72" s="281"/>
      <c r="D72" s="281"/>
      <c r="E72" s="1" t="str">
        <f t="shared" si="2"/>
        <v/>
      </c>
      <c r="F72" s="281"/>
      <c r="G72" s="281"/>
      <c r="H72" s="281"/>
      <c r="I72" s="281"/>
      <c r="J72" s="1" t="str">
        <f t="shared" si="3"/>
        <v/>
      </c>
      <c r="K72" s="1" t="str">
        <f t="shared" si="4"/>
        <v/>
      </c>
      <c r="L72" s="1" t="str">
        <f t="shared" si="5"/>
        <v/>
      </c>
      <c r="M72" s="1">
        <f t="shared" si="6"/>
        <v>1</v>
      </c>
      <c r="N72" s="1">
        <f t="shared" si="7"/>
        <v>0</v>
      </c>
      <c r="O72" s="1">
        <f t="shared" si="8"/>
        <v>0</v>
      </c>
      <c r="P72" s="1">
        <f t="shared" si="9"/>
        <v>0</v>
      </c>
      <c r="Q72" s="1">
        <f t="shared" si="10"/>
        <v>0</v>
      </c>
      <c r="R72" s="281"/>
      <c r="S72" s="281"/>
      <c r="T72" s="1">
        <f t="shared" si="13"/>
        <v>0</v>
      </c>
    </row>
    <row r="73" ht="15.75" customHeight="1">
      <c r="A73" s="281"/>
      <c r="B73" s="1" t="str">
        <f t="shared" si="1"/>
        <v/>
      </c>
      <c r="C73" s="281"/>
      <c r="D73" s="281"/>
      <c r="E73" s="1" t="str">
        <f t="shared" si="2"/>
        <v/>
      </c>
      <c r="F73" s="281"/>
      <c r="G73" s="281"/>
      <c r="H73" s="281"/>
      <c r="I73" s="281"/>
      <c r="J73" s="1" t="str">
        <f t="shared" si="3"/>
        <v/>
      </c>
      <c r="K73" s="1" t="str">
        <f t="shared" si="4"/>
        <v/>
      </c>
      <c r="L73" s="1" t="str">
        <f t="shared" si="5"/>
        <v/>
      </c>
      <c r="M73" s="1">
        <f t="shared" si="6"/>
        <v>1</v>
      </c>
      <c r="N73" s="1">
        <f t="shared" si="7"/>
        <v>0</v>
      </c>
      <c r="O73" s="1">
        <f t="shared" si="8"/>
        <v>0</v>
      </c>
      <c r="P73" s="1">
        <f t="shared" si="9"/>
        <v>0</v>
      </c>
      <c r="Q73" s="1">
        <f t="shared" si="10"/>
        <v>0</v>
      </c>
      <c r="R73" s="281"/>
      <c r="S73" s="281"/>
      <c r="T73" s="1">
        <f t="shared" si="13"/>
        <v>0</v>
      </c>
    </row>
    <row r="74" ht="15.75" customHeight="1">
      <c r="A74" s="281"/>
      <c r="B74" s="1" t="str">
        <f t="shared" si="1"/>
        <v/>
      </c>
      <c r="C74" s="281"/>
      <c r="D74" s="281"/>
      <c r="E74" s="1" t="str">
        <f t="shared" si="2"/>
        <v/>
      </c>
      <c r="F74" s="281"/>
      <c r="G74" s="281"/>
      <c r="H74" s="281"/>
      <c r="I74" s="281"/>
      <c r="J74" s="1" t="str">
        <f t="shared" si="3"/>
        <v/>
      </c>
      <c r="K74" s="1" t="str">
        <f t="shared" si="4"/>
        <v/>
      </c>
      <c r="L74" s="1" t="str">
        <f t="shared" si="5"/>
        <v/>
      </c>
      <c r="M74" s="1">
        <f t="shared" si="6"/>
        <v>1</v>
      </c>
      <c r="N74" s="1">
        <f t="shared" si="7"/>
        <v>0</v>
      </c>
      <c r="O74" s="1">
        <f t="shared" si="8"/>
        <v>0</v>
      </c>
      <c r="P74" s="1">
        <f t="shared" si="9"/>
        <v>0</v>
      </c>
      <c r="Q74" s="1">
        <f t="shared" si="10"/>
        <v>0</v>
      </c>
      <c r="R74" s="281"/>
      <c r="S74" s="281"/>
      <c r="T74" s="1">
        <f t="shared" si="13"/>
        <v>0</v>
      </c>
    </row>
    <row r="75" ht="15.75" customHeight="1">
      <c r="A75" s="281"/>
      <c r="B75" s="1" t="str">
        <f t="shared" si="1"/>
        <v/>
      </c>
      <c r="C75" s="281"/>
      <c r="D75" s="281"/>
      <c r="E75" s="1" t="str">
        <f t="shared" si="2"/>
        <v/>
      </c>
      <c r="F75" s="281"/>
      <c r="G75" s="281"/>
      <c r="H75" s="281"/>
      <c r="I75" s="281"/>
      <c r="J75" s="1" t="str">
        <f t="shared" si="3"/>
        <v/>
      </c>
      <c r="K75" s="1" t="str">
        <f t="shared" si="4"/>
        <v/>
      </c>
      <c r="L75" s="1" t="str">
        <f t="shared" si="5"/>
        <v/>
      </c>
      <c r="M75" s="1">
        <f t="shared" si="6"/>
        <v>1</v>
      </c>
      <c r="N75" s="1">
        <f t="shared" si="7"/>
        <v>0</v>
      </c>
      <c r="O75" s="1">
        <f t="shared" si="8"/>
        <v>0</v>
      </c>
      <c r="P75" s="1">
        <f t="shared" si="9"/>
        <v>0</v>
      </c>
      <c r="Q75" s="1">
        <f t="shared" si="10"/>
        <v>0</v>
      </c>
      <c r="R75" s="281"/>
      <c r="S75" s="281"/>
      <c r="T75" s="1">
        <f t="shared" si="13"/>
        <v>0</v>
      </c>
    </row>
    <row r="76" ht="15.75" customHeight="1">
      <c r="A76" s="281"/>
      <c r="B76" s="1" t="str">
        <f t="shared" si="1"/>
        <v/>
      </c>
      <c r="C76" s="281"/>
      <c r="D76" s="281"/>
      <c r="E76" s="1" t="str">
        <f t="shared" si="2"/>
        <v/>
      </c>
      <c r="F76" s="281"/>
      <c r="G76" s="281"/>
      <c r="H76" s="281"/>
      <c r="I76" s="281"/>
      <c r="J76" s="1" t="str">
        <f t="shared" si="3"/>
        <v/>
      </c>
      <c r="K76" s="1" t="str">
        <f t="shared" si="4"/>
        <v/>
      </c>
      <c r="L76" s="1" t="str">
        <f t="shared" si="5"/>
        <v/>
      </c>
      <c r="M76" s="1">
        <f t="shared" si="6"/>
        <v>1</v>
      </c>
      <c r="N76" s="1">
        <f t="shared" si="7"/>
        <v>0</v>
      </c>
      <c r="O76" s="1">
        <f t="shared" si="8"/>
        <v>0</v>
      </c>
      <c r="P76" s="1">
        <f t="shared" si="9"/>
        <v>0</v>
      </c>
      <c r="Q76" s="1">
        <f t="shared" si="10"/>
        <v>0</v>
      </c>
      <c r="R76" s="281"/>
      <c r="S76" s="281"/>
      <c r="T76" s="1">
        <f t="shared" si="13"/>
        <v>0</v>
      </c>
    </row>
    <row r="77" ht="15.75" customHeight="1">
      <c r="A77" s="281"/>
      <c r="B77" s="1" t="str">
        <f t="shared" si="1"/>
        <v/>
      </c>
      <c r="C77" s="281"/>
      <c r="D77" s="281"/>
      <c r="E77" s="1" t="str">
        <f t="shared" si="2"/>
        <v/>
      </c>
      <c r="F77" s="281"/>
      <c r="G77" s="281"/>
      <c r="H77" s="281"/>
      <c r="I77" s="281"/>
      <c r="J77" s="1" t="str">
        <f t="shared" si="3"/>
        <v/>
      </c>
      <c r="K77" s="1" t="str">
        <f t="shared" si="4"/>
        <v/>
      </c>
      <c r="L77" s="1" t="str">
        <f t="shared" si="5"/>
        <v/>
      </c>
      <c r="M77" s="1">
        <f t="shared" si="6"/>
        <v>1</v>
      </c>
      <c r="N77" s="1">
        <f t="shared" si="7"/>
        <v>0</v>
      </c>
      <c r="O77" s="1">
        <f t="shared" si="8"/>
        <v>0</v>
      </c>
      <c r="P77" s="1">
        <f t="shared" si="9"/>
        <v>0</v>
      </c>
      <c r="Q77" s="1">
        <f t="shared" si="10"/>
        <v>0</v>
      </c>
      <c r="R77" s="281"/>
      <c r="S77" s="281"/>
      <c r="T77" s="1">
        <f t="shared" si="13"/>
        <v>0</v>
      </c>
    </row>
    <row r="78" ht="15.75" customHeight="1">
      <c r="A78" s="281"/>
      <c r="B78" s="1" t="str">
        <f t="shared" si="1"/>
        <v/>
      </c>
      <c r="C78" s="281"/>
      <c r="D78" s="281"/>
      <c r="E78" s="1" t="str">
        <f t="shared" si="2"/>
        <v/>
      </c>
      <c r="F78" s="281"/>
      <c r="G78" s="281"/>
      <c r="H78" s="281"/>
      <c r="I78" s="281"/>
      <c r="J78" s="1" t="str">
        <f t="shared" si="3"/>
        <v/>
      </c>
      <c r="K78" s="1" t="str">
        <f t="shared" si="4"/>
        <v/>
      </c>
      <c r="L78" s="1" t="str">
        <f t="shared" si="5"/>
        <v/>
      </c>
      <c r="M78" s="1">
        <f t="shared" si="6"/>
        <v>1</v>
      </c>
      <c r="N78" s="1">
        <f t="shared" si="7"/>
        <v>0</v>
      </c>
      <c r="O78" s="1">
        <f t="shared" si="8"/>
        <v>0</v>
      </c>
      <c r="P78" s="1">
        <f t="shared" si="9"/>
        <v>0</v>
      </c>
      <c r="Q78" s="1">
        <f t="shared" si="10"/>
        <v>0</v>
      </c>
      <c r="R78" s="281"/>
      <c r="S78" s="281"/>
      <c r="T78" s="1">
        <f t="shared" si="13"/>
        <v>0</v>
      </c>
    </row>
    <row r="79" ht="15.75" customHeight="1">
      <c r="A79" s="281"/>
      <c r="B79" s="1" t="str">
        <f t="shared" si="1"/>
        <v/>
      </c>
      <c r="C79" s="281"/>
      <c r="D79" s="281"/>
      <c r="E79" s="1" t="str">
        <f t="shared" si="2"/>
        <v/>
      </c>
      <c r="F79" s="281"/>
      <c r="G79" s="281"/>
      <c r="H79" s="281"/>
      <c r="I79" s="281"/>
      <c r="J79" s="1" t="str">
        <f t="shared" si="3"/>
        <v/>
      </c>
      <c r="K79" s="1" t="str">
        <f t="shared" si="4"/>
        <v/>
      </c>
      <c r="L79" s="1" t="str">
        <f t="shared" si="5"/>
        <v/>
      </c>
      <c r="M79" s="1">
        <f t="shared" si="6"/>
        <v>1</v>
      </c>
      <c r="N79" s="1">
        <f t="shared" si="7"/>
        <v>0</v>
      </c>
      <c r="O79" s="1">
        <f t="shared" si="8"/>
        <v>0</v>
      </c>
      <c r="P79" s="1">
        <f t="shared" si="9"/>
        <v>0</v>
      </c>
      <c r="Q79" s="1">
        <f t="shared" si="10"/>
        <v>0</v>
      </c>
      <c r="R79" s="281"/>
      <c r="S79" s="281"/>
      <c r="T79" s="1">
        <f t="shared" si="13"/>
        <v>0</v>
      </c>
    </row>
    <row r="80" ht="15.75" customHeight="1">
      <c r="A80" s="281"/>
      <c r="B80" s="1" t="str">
        <f t="shared" si="1"/>
        <v/>
      </c>
      <c r="C80" s="281"/>
      <c r="D80" s="281"/>
      <c r="E80" s="1" t="str">
        <f t="shared" si="2"/>
        <v/>
      </c>
      <c r="F80" s="281"/>
      <c r="G80" s="281"/>
      <c r="H80" s="281"/>
      <c r="I80" s="281"/>
      <c r="J80" s="1" t="str">
        <f t="shared" si="3"/>
        <v/>
      </c>
      <c r="K80" s="1" t="str">
        <f t="shared" si="4"/>
        <v/>
      </c>
      <c r="L80" s="1" t="str">
        <f t="shared" si="5"/>
        <v/>
      </c>
      <c r="M80" s="1">
        <f t="shared" si="6"/>
        <v>1</v>
      </c>
      <c r="N80" s="1">
        <f t="shared" si="7"/>
        <v>0</v>
      </c>
      <c r="O80" s="1">
        <f t="shared" si="8"/>
        <v>0</v>
      </c>
      <c r="P80" s="1">
        <f t="shared" si="9"/>
        <v>0</v>
      </c>
      <c r="Q80" s="1">
        <f t="shared" si="10"/>
        <v>0</v>
      </c>
      <c r="R80" s="281"/>
      <c r="S80" s="281"/>
      <c r="T80" s="1">
        <f t="shared" si="13"/>
        <v>0</v>
      </c>
    </row>
    <row r="81" ht="15.75" customHeight="1">
      <c r="A81" s="281"/>
      <c r="B81" s="1" t="str">
        <f t="shared" si="1"/>
        <v/>
      </c>
      <c r="C81" s="281"/>
      <c r="D81" s="281"/>
      <c r="E81" s="1" t="str">
        <f t="shared" si="2"/>
        <v/>
      </c>
      <c r="F81" s="281"/>
      <c r="G81" s="281"/>
      <c r="H81" s="281"/>
      <c r="I81" s="281"/>
      <c r="J81" s="1" t="str">
        <f t="shared" si="3"/>
        <v/>
      </c>
      <c r="K81" s="1" t="str">
        <f t="shared" si="4"/>
        <v/>
      </c>
      <c r="L81" s="1" t="str">
        <f t="shared" si="5"/>
        <v/>
      </c>
      <c r="M81" s="1">
        <f t="shared" si="6"/>
        <v>1</v>
      </c>
      <c r="N81" s="1">
        <f t="shared" si="7"/>
        <v>0</v>
      </c>
      <c r="O81" s="1">
        <f t="shared" si="8"/>
        <v>0</v>
      </c>
      <c r="P81" s="1">
        <f t="shared" si="9"/>
        <v>0</v>
      </c>
      <c r="Q81" s="1">
        <f t="shared" si="10"/>
        <v>0</v>
      </c>
      <c r="R81" s="281"/>
      <c r="S81" s="281"/>
      <c r="T81" s="1">
        <f t="shared" si="13"/>
        <v>0</v>
      </c>
    </row>
    <row r="82" ht="15.75" customHeight="1">
      <c r="A82" s="281"/>
      <c r="B82" s="1" t="str">
        <f t="shared" si="1"/>
        <v/>
      </c>
      <c r="C82" s="281"/>
      <c r="D82" s="281"/>
      <c r="E82" s="1" t="str">
        <f t="shared" si="2"/>
        <v/>
      </c>
      <c r="F82" s="281"/>
      <c r="G82" s="281"/>
      <c r="H82" s="281"/>
      <c r="I82" s="281"/>
      <c r="J82" s="1" t="str">
        <f t="shared" si="3"/>
        <v/>
      </c>
      <c r="K82" s="1" t="str">
        <f t="shared" si="4"/>
        <v/>
      </c>
      <c r="L82" s="1" t="str">
        <f t="shared" si="5"/>
        <v/>
      </c>
      <c r="M82" s="1">
        <f t="shared" si="6"/>
        <v>1</v>
      </c>
      <c r="N82" s="1">
        <f t="shared" si="7"/>
        <v>0</v>
      </c>
      <c r="O82" s="1">
        <f t="shared" si="8"/>
        <v>0</v>
      </c>
      <c r="P82" s="1">
        <f t="shared" si="9"/>
        <v>0</v>
      </c>
      <c r="Q82" s="1">
        <f t="shared" si="10"/>
        <v>0</v>
      </c>
      <c r="R82" s="281"/>
      <c r="S82" s="281"/>
      <c r="T82" s="1">
        <f t="shared" si="13"/>
        <v>0</v>
      </c>
    </row>
    <row r="83" ht="15.75" customHeight="1">
      <c r="A83" s="281"/>
      <c r="B83" s="1" t="str">
        <f t="shared" si="1"/>
        <v/>
      </c>
      <c r="C83" s="281"/>
      <c r="D83" s="281"/>
      <c r="E83" s="1" t="str">
        <f t="shared" si="2"/>
        <v/>
      </c>
      <c r="F83" s="281"/>
      <c r="G83" s="281"/>
      <c r="H83" s="281"/>
      <c r="I83" s="281"/>
      <c r="J83" s="1" t="str">
        <f t="shared" si="3"/>
        <v/>
      </c>
      <c r="K83" s="1" t="str">
        <f t="shared" si="4"/>
        <v/>
      </c>
      <c r="L83" s="1" t="str">
        <f t="shared" si="5"/>
        <v/>
      </c>
      <c r="M83" s="1">
        <f t="shared" si="6"/>
        <v>1</v>
      </c>
      <c r="N83" s="1">
        <f t="shared" si="7"/>
        <v>0</v>
      </c>
      <c r="O83" s="1">
        <f t="shared" si="8"/>
        <v>0</v>
      </c>
      <c r="P83" s="1">
        <f t="shared" si="9"/>
        <v>0</v>
      </c>
      <c r="Q83" s="1">
        <f t="shared" si="10"/>
        <v>0</v>
      </c>
      <c r="R83" s="281"/>
      <c r="S83" s="281"/>
      <c r="T83" s="1">
        <f t="shared" si="13"/>
        <v>0</v>
      </c>
    </row>
    <row r="84" ht="15.75" customHeight="1">
      <c r="A84" s="281"/>
      <c r="B84" s="1" t="str">
        <f t="shared" si="1"/>
        <v/>
      </c>
      <c r="C84" s="281"/>
      <c r="D84" s="281"/>
      <c r="E84" s="1" t="str">
        <f t="shared" si="2"/>
        <v/>
      </c>
      <c r="F84" s="281"/>
      <c r="G84" s="281"/>
      <c r="H84" s="281"/>
      <c r="I84" s="281"/>
      <c r="J84" s="1" t="str">
        <f t="shared" si="3"/>
        <v/>
      </c>
      <c r="K84" s="1" t="str">
        <f t="shared" si="4"/>
        <v/>
      </c>
      <c r="L84" s="1" t="str">
        <f t="shared" si="5"/>
        <v/>
      </c>
      <c r="M84" s="1">
        <f t="shared" si="6"/>
        <v>1</v>
      </c>
      <c r="N84" s="1">
        <f t="shared" si="7"/>
        <v>0</v>
      </c>
      <c r="O84" s="1">
        <f t="shared" si="8"/>
        <v>0</v>
      </c>
      <c r="P84" s="1">
        <f t="shared" si="9"/>
        <v>0</v>
      </c>
      <c r="Q84" s="1">
        <f t="shared" si="10"/>
        <v>0</v>
      </c>
      <c r="R84" s="281"/>
      <c r="S84" s="281"/>
      <c r="T84" s="1">
        <f t="shared" si="13"/>
        <v>0</v>
      </c>
    </row>
    <row r="85" ht="15.75" customHeight="1">
      <c r="A85" s="281"/>
      <c r="B85" s="1" t="str">
        <f t="shared" si="1"/>
        <v/>
      </c>
      <c r="C85" s="281"/>
      <c r="D85" s="281"/>
      <c r="E85" s="1" t="str">
        <f t="shared" si="2"/>
        <v/>
      </c>
      <c r="F85" s="281"/>
      <c r="G85" s="281"/>
      <c r="H85" s="281"/>
      <c r="I85" s="281"/>
      <c r="J85" s="1" t="str">
        <f t="shared" si="3"/>
        <v/>
      </c>
      <c r="K85" s="1" t="str">
        <f t="shared" si="4"/>
        <v/>
      </c>
      <c r="L85" s="1" t="str">
        <f t="shared" si="5"/>
        <v/>
      </c>
      <c r="M85" s="1">
        <f t="shared" si="6"/>
        <v>1</v>
      </c>
      <c r="N85" s="1">
        <f t="shared" si="7"/>
        <v>0</v>
      </c>
      <c r="O85" s="1">
        <f t="shared" si="8"/>
        <v>0</v>
      </c>
      <c r="P85" s="1">
        <f t="shared" si="9"/>
        <v>0</v>
      </c>
      <c r="Q85" s="1">
        <f t="shared" si="10"/>
        <v>0</v>
      </c>
      <c r="R85" s="281"/>
      <c r="S85" s="281"/>
      <c r="T85" s="1">
        <f t="shared" si="13"/>
        <v>0</v>
      </c>
    </row>
    <row r="86" ht="15.75" customHeight="1">
      <c r="A86" s="281"/>
      <c r="B86" s="1" t="str">
        <f t="shared" si="1"/>
        <v/>
      </c>
      <c r="C86" s="281"/>
      <c r="D86" s="281"/>
      <c r="E86" s="1" t="str">
        <f t="shared" si="2"/>
        <v/>
      </c>
      <c r="F86" s="281"/>
      <c r="G86" s="281"/>
      <c r="H86" s="281"/>
      <c r="I86" s="281"/>
      <c r="J86" s="1" t="str">
        <f t="shared" si="3"/>
        <v/>
      </c>
      <c r="K86" s="1" t="str">
        <f t="shared" si="4"/>
        <v/>
      </c>
      <c r="L86" s="1" t="str">
        <f t="shared" si="5"/>
        <v/>
      </c>
      <c r="M86" s="1">
        <f t="shared" si="6"/>
        <v>1</v>
      </c>
      <c r="N86" s="1">
        <f t="shared" si="7"/>
        <v>0</v>
      </c>
      <c r="O86" s="1">
        <f t="shared" si="8"/>
        <v>0</v>
      </c>
      <c r="P86" s="1">
        <f t="shared" si="9"/>
        <v>0</v>
      </c>
      <c r="Q86" s="1">
        <f t="shared" si="10"/>
        <v>0</v>
      </c>
      <c r="R86" s="281"/>
      <c r="S86" s="281"/>
      <c r="T86" s="1">
        <f t="shared" si="13"/>
        <v>0</v>
      </c>
    </row>
    <row r="87" ht="15.75" customHeight="1">
      <c r="A87" s="281"/>
      <c r="B87" s="1" t="str">
        <f t="shared" si="1"/>
        <v/>
      </c>
      <c r="C87" s="281"/>
      <c r="D87" s="281"/>
      <c r="E87" s="1" t="str">
        <f t="shared" si="2"/>
        <v/>
      </c>
      <c r="F87" s="281"/>
      <c r="G87" s="281"/>
      <c r="H87" s="281"/>
      <c r="I87" s="281"/>
      <c r="J87" s="1" t="str">
        <f t="shared" si="3"/>
        <v/>
      </c>
      <c r="K87" s="1" t="str">
        <f t="shared" si="4"/>
        <v/>
      </c>
      <c r="L87" s="1" t="str">
        <f t="shared" si="5"/>
        <v/>
      </c>
      <c r="M87" s="1">
        <f t="shared" si="6"/>
        <v>1</v>
      </c>
      <c r="N87" s="1">
        <f t="shared" si="7"/>
        <v>0</v>
      </c>
      <c r="O87" s="1">
        <f t="shared" si="8"/>
        <v>0</v>
      </c>
      <c r="P87" s="1">
        <f t="shared" si="9"/>
        <v>0</v>
      </c>
      <c r="Q87" s="1">
        <f t="shared" si="10"/>
        <v>0</v>
      </c>
      <c r="R87" s="281"/>
      <c r="S87" s="281"/>
      <c r="T87" s="1">
        <f t="shared" si="13"/>
        <v>0</v>
      </c>
    </row>
    <row r="88" ht="15.75" customHeight="1">
      <c r="A88" s="281"/>
      <c r="B88" s="1" t="str">
        <f t="shared" si="1"/>
        <v/>
      </c>
      <c r="C88" s="281"/>
      <c r="D88" s="281"/>
      <c r="E88" s="1" t="str">
        <f t="shared" si="2"/>
        <v/>
      </c>
      <c r="F88" s="281"/>
      <c r="G88" s="281"/>
      <c r="H88" s="281"/>
      <c r="I88" s="281"/>
      <c r="J88" s="1" t="str">
        <f t="shared" si="3"/>
        <v/>
      </c>
      <c r="K88" s="1" t="str">
        <f t="shared" si="4"/>
        <v/>
      </c>
      <c r="L88" s="1" t="str">
        <f t="shared" si="5"/>
        <v/>
      </c>
      <c r="M88" s="1">
        <f t="shared" si="6"/>
        <v>1</v>
      </c>
      <c r="N88" s="1">
        <f t="shared" si="7"/>
        <v>0</v>
      </c>
      <c r="O88" s="1">
        <f t="shared" si="8"/>
        <v>0</v>
      </c>
      <c r="P88" s="1">
        <f t="shared" si="9"/>
        <v>0</v>
      </c>
      <c r="Q88" s="1">
        <f t="shared" si="10"/>
        <v>0</v>
      </c>
      <c r="R88" s="281"/>
      <c r="S88" s="281"/>
      <c r="T88" s="1">
        <f t="shared" si="13"/>
        <v>0</v>
      </c>
    </row>
    <row r="89" ht="15.75" customHeight="1">
      <c r="A89" s="281"/>
      <c r="B89" s="1" t="str">
        <f t="shared" si="1"/>
        <v/>
      </c>
      <c r="C89" s="281"/>
      <c r="D89" s="281"/>
      <c r="E89" s="1" t="str">
        <f t="shared" si="2"/>
        <v/>
      </c>
      <c r="F89" s="281"/>
      <c r="G89" s="281"/>
      <c r="H89" s="281"/>
      <c r="I89" s="281"/>
      <c r="J89" s="1" t="str">
        <f t="shared" si="3"/>
        <v/>
      </c>
      <c r="K89" s="1" t="str">
        <f t="shared" si="4"/>
        <v/>
      </c>
      <c r="L89" s="1" t="str">
        <f t="shared" si="5"/>
        <v/>
      </c>
      <c r="M89" s="1">
        <f t="shared" si="6"/>
        <v>1</v>
      </c>
      <c r="N89" s="1">
        <f t="shared" si="7"/>
        <v>0</v>
      </c>
      <c r="O89" s="1">
        <f t="shared" si="8"/>
        <v>0</v>
      </c>
      <c r="P89" s="1">
        <f t="shared" si="9"/>
        <v>0</v>
      </c>
      <c r="Q89" s="1">
        <f t="shared" si="10"/>
        <v>0</v>
      </c>
      <c r="R89" s="281"/>
      <c r="S89" s="281"/>
      <c r="T89" s="1">
        <f t="shared" si="13"/>
        <v>0</v>
      </c>
    </row>
    <row r="90" ht="15.75" customHeight="1">
      <c r="A90" s="281"/>
      <c r="B90" s="1" t="str">
        <f t="shared" si="1"/>
        <v/>
      </c>
      <c r="C90" s="281"/>
      <c r="D90" s="281"/>
      <c r="E90" s="1" t="str">
        <f t="shared" si="2"/>
        <v/>
      </c>
      <c r="F90" s="281"/>
      <c r="G90" s="281"/>
      <c r="H90" s="281"/>
      <c r="I90" s="281"/>
      <c r="J90" s="1" t="str">
        <f t="shared" si="3"/>
        <v/>
      </c>
      <c r="K90" s="1" t="str">
        <f t="shared" si="4"/>
        <v/>
      </c>
      <c r="L90" s="1" t="str">
        <f t="shared" si="5"/>
        <v/>
      </c>
      <c r="M90" s="1">
        <f t="shared" si="6"/>
        <v>1</v>
      </c>
      <c r="N90" s="1">
        <f t="shared" si="7"/>
        <v>0</v>
      </c>
      <c r="O90" s="1">
        <f t="shared" si="8"/>
        <v>0</v>
      </c>
      <c r="P90" s="1">
        <f t="shared" si="9"/>
        <v>0</v>
      </c>
      <c r="Q90" s="1">
        <f t="shared" si="10"/>
        <v>0</v>
      </c>
      <c r="R90" s="281"/>
      <c r="S90" s="281"/>
      <c r="T90" s="1">
        <f t="shared" si="13"/>
        <v>0</v>
      </c>
    </row>
    <row r="91" ht="15.75" customHeight="1">
      <c r="A91" s="281"/>
      <c r="B91" s="1" t="str">
        <f t="shared" si="1"/>
        <v/>
      </c>
      <c r="C91" s="281"/>
      <c r="D91" s="281"/>
      <c r="E91" s="1" t="str">
        <f t="shared" si="2"/>
        <v/>
      </c>
      <c r="F91" s="281"/>
      <c r="G91" s="281"/>
      <c r="H91" s="281"/>
      <c r="I91" s="281"/>
      <c r="J91" s="1" t="str">
        <f t="shared" si="3"/>
        <v/>
      </c>
      <c r="K91" s="1" t="str">
        <f t="shared" si="4"/>
        <v/>
      </c>
      <c r="L91" s="1" t="str">
        <f t="shared" si="5"/>
        <v/>
      </c>
      <c r="M91" s="1">
        <f t="shared" si="6"/>
        <v>1</v>
      </c>
      <c r="N91" s="1">
        <f t="shared" si="7"/>
        <v>0</v>
      </c>
      <c r="O91" s="1">
        <f t="shared" si="8"/>
        <v>0</v>
      </c>
      <c r="P91" s="1">
        <f t="shared" si="9"/>
        <v>0</v>
      </c>
      <c r="Q91" s="1">
        <f t="shared" si="10"/>
        <v>0</v>
      </c>
      <c r="R91" s="281"/>
      <c r="S91" s="281"/>
      <c r="T91" s="1">
        <f t="shared" si="13"/>
        <v>0</v>
      </c>
    </row>
    <row r="92" ht="15.75" customHeight="1">
      <c r="A92" s="281"/>
      <c r="B92" s="1" t="str">
        <f t="shared" si="1"/>
        <v/>
      </c>
      <c r="C92" s="281"/>
      <c r="D92" s="281"/>
      <c r="E92" s="1" t="str">
        <f t="shared" si="2"/>
        <v/>
      </c>
      <c r="F92" s="281"/>
      <c r="G92" s="281"/>
      <c r="H92" s="281"/>
      <c r="I92" s="281"/>
      <c r="J92" s="1" t="str">
        <f t="shared" si="3"/>
        <v/>
      </c>
      <c r="K92" s="1" t="str">
        <f t="shared" si="4"/>
        <v/>
      </c>
      <c r="L92" s="1" t="str">
        <f t="shared" si="5"/>
        <v/>
      </c>
      <c r="M92" s="1">
        <f t="shared" si="6"/>
        <v>1</v>
      </c>
      <c r="N92" s="1">
        <f t="shared" si="7"/>
        <v>0</v>
      </c>
      <c r="O92" s="1">
        <f t="shared" si="8"/>
        <v>0</v>
      </c>
      <c r="P92" s="1">
        <f t="shared" si="9"/>
        <v>0</v>
      </c>
      <c r="Q92" s="1">
        <f t="shared" si="10"/>
        <v>0</v>
      </c>
      <c r="R92" s="281"/>
      <c r="S92" s="281"/>
      <c r="T92" s="1">
        <f t="shared" si="13"/>
        <v>0</v>
      </c>
    </row>
    <row r="93" ht="15.75" customHeight="1">
      <c r="A93" s="281"/>
      <c r="B93" s="1" t="str">
        <f t="shared" si="1"/>
        <v/>
      </c>
      <c r="C93" s="281"/>
      <c r="D93" s="281"/>
      <c r="E93" s="1" t="str">
        <f t="shared" si="2"/>
        <v/>
      </c>
      <c r="F93" s="281"/>
      <c r="G93" s="281"/>
      <c r="H93" s="281"/>
      <c r="I93" s="281"/>
      <c r="J93" s="1" t="str">
        <f t="shared" si="3"/>
        <v/>
      </c>
      <c r="K93" s="1" t="str">
        <f t="shared" si="4"/>
        <v/>
      </c>
      <c r="L93" s="1" t="str">
        <f t="shared" si="5"/>
        <v/>
      </c>
      <c r="M93" s="1">
        <f t="shared" si="6"/>
        <v>1</v>
      </c>
      <c r="N93" s="1">
        <f t="shared" si="7"/>
        <v>0</v>
      </c>
      <c r="O93" s="1">
        <f t="shared" si="8"/>
        <v>0</v>
      </c>
      <c r="P93" s="1">
        <f t="shared" si="9"/>
        <v>0</v>
      </c>
      <c r="Q93" s="1">
        <f t="shared" si="10"/>
        <v>0</v>
      </c>
      <c r="R93" s="281"/>
      <c r="S93" s="281"/>
      <c r="T93" s="1">
        <f t="shared" si="13"/>
        <v>0</v>
      </c>
    </row>
    <row r="94" ht="15.75" customHeight="1">
      <c r="A94" s="281"/>
      <c r="B94" s="1" t="str">
        <f t="shared" si="1"/>
        <v/>
      </c>
      <c r="C94" s="281"/>
      <c r="D94" s="281"/>
      <c r="E94" s="1" t="str">
        <f t="shared" si="2"/>
        <v/>
      </c>
      <c r="F94" s="281"/>
      <c r="G94" s="281"/>
      <c r="H94" s="281"/>
      <c r="I94" s="281"/>
      <c r="J94" s="1" t="str">
        <f t="shared" si="3"/>
        <v/>
      </c>
      <c r="K94" s="1" t="str">
        <f t="shared" si="4"/>
        <v/>
      </c>
      <c r="L94" s="1" t="str">
        <f t="shared" si="5"/>
        <v/>
      </c>
      <c r="M94" s="1">
        <f t="shared" si="6"/>
        <v>1</v>
      </c>
      <c r="N94" s="1">
        <f t="shared" si="7"/>
        <v>0</v>
      </c>
      <c r="O94" s="1">
        <f t="shared" si="8"/>
        <v>0</v>
      </c>
      <c r="P94" s="1">
        <f t="shared" si="9"/>
        <v>0</v>
      </c>
      <c r="Q94" s="1">
        <f t="shared" si="10"/>
        <v>0</v>
      </c>
      <c r="R94" s="281"/>
      <c r="S94" s="281"/>
      <c r="T94" s="1">
        <f t="shared" si="13"/>
        <v>0</v>
      </c>
    </row>
    <row r="95" ht="15.75" customHeight="1">
      <c r="A95" s="281"/>
      <c r="B95" s="1" t="str">
        <f t="shared" si="1"/>
        <v/>
      </c>
      <c r="C95" s="281"/>
      <c r="D95" s="281"/>
      <c r="E95" s="1" t="str">
        <f t="shared" si="2"/>
        <v/>
      </c>
      <c r="F95" s="281"/>
      <c r="G95" s="281"/>
      <c r="H95" s="281"/>
      <c r="I95" s="281"/>
      <c r="J95" s="1" t="str">
        <f t="shared" si="3"/>
        <v/>
      </c>
      <c r="K95" s="1" t="str">
        <f t="shared" si="4"/>
        <v/>
      </c>
      <c r="L95" s="1" t="str">
        <f t="shared" si="5"/>
        <v/>
      </c>
      <c r="M95" s="1">
        <f t="shared" si="6"/>
        <v>1</v>
      </c>
      <c r="N95" s="1">
        <f t="shared" si="7"/>
        <v>0</v>
      </c>
      <c r="O95" s="1">
        <f t="shared" si="8"/>
        <v>0</v>
      </c>
      <c r="P95" s="1">
        <f t="shared" si="9"/>
        <v>0</v>
      </c>
      <c r="Q95" s="1">
        <f t="shared" si="10"/>
        <v>0</v>
      </c>
      <c r="R95" s="281"/>
      <c r="S95" s="281"/>
      <c r="T95" s="1">
        <f t="shared" si="13"/>
        <v>0</v>
      </c>
    </row>
    <row r="96" ht="15.75" customHeight="1">
      <c r="A96" s="281"/>
      <c r="B96" s="1" t="str">
        <f t="shared" si="1"/>
        <v/>
      </c>
      <c r="C96" s="281"/>
      <c r="D96" s="281"/>
      <c r="E96" s="1" t="str">
        <f t="shared" si="2"/>
        <v/>
      </c>
      <c r="F96" s="281"/>
      <c r="G96" s="281"/>
      <c r="H96" s="281"/>
      <c r="I96" s="281"/>
      <c r="J96" s="1" t="str">
        <f t="shared" si="3"/>
        <v/>
      </c>
      <c r="K96" s="1" t="str">
        <f t="shared" si="4"/>
        <v/>
      </c>
      <c r="L96" s="1" t="str">
        <f t="shared" si="5"/>
        <v/>
      </c>
      <c r="M96" s="1">
        <f t="shared" si="6"/>
        <v>1</v>
      </c>
      <c r="N96" s="1">
        <f t="shared" si="7"/>
        <v>0</v>
      </c>
      <c r="O96" s="1">
        <f t="shared" si="8"/>
        <v>0</v>
      </c>
      <c r="P96" s="1">
        <f t="shared" si="9"/>
        <v>0</v>
      </c>
      <c r="Q96" s="1">
        <f t="shared" si="10"/>
        <v>0</v>
      </c>
      <c r="R96" s="281"/>
      <c r="S96" s="281"/>
      <c r="T96" s="1">
        <f t="shared" si="13"/>
        <v>0</v>
      </c>
    </row>
    <row r="97" ht="15.75" customHeight="1">
      <c r="A97" s="281"/>
      <c r="B97" s="1" t="str">
        <f t="shared" si="1"/>
        <v/>
      </c>
      <c r="C97" s="281"/>
      <c r="D97" s="281"/>
      <c r="E97" s="1" t="str">
        <f t="shared" si="2"/>
        <v/>
      </c>
      <c r="F97" s="281"/>
      <c r="G97" s="281"/>
      <c r="H97" s="281"/>
      <c r="I97" s="281"/>
      <c r="J97" s="1" t="str">
        <f t="shared" si="3"/>
        <v/>
      </c>
      <c r="K97" s="1" t="str">
        <f t="shared" si="4"/>
        <v/>
      </c>
      <c r="L97" s="1" t="str">
        <f t="shared" si="5"/>
        <v/>
      </c>
      <c r="M97" s="1">
        <f t="shared" si="6"/>
        <v>1</v>
      </c>
      <c r="N97" s="1">
        <f t="shared" si="7"/>
        <v>0</v>
      </c>
      <c r="O97" s="1">
        <f t="shared" si="8"/>
        <v>0</v>
      </c>
      <c r="P97" s="1">
        <f t="shared" si="9"/>
        <v>0</v>
      </c>
      <c r="Q97" s="1">
        <f t="shared" si="10"/>
        <v>0</v>
      </c>
      <c r="R97" s="281"/>
      <c r="S97" s="281"/>
      <c r="T97" s="1">
        <f t="shared" si="13"/>
        <v>0</v>
      </c>
    </row>
    <row r="98" ht="15.75" customHeight="1">
      <c r="A98" s="281"/>
      <c r="B98" s="1" t="str">
        <f t="shared" si="1"/>
        <v/>
      </c>
      <c r="C98" s="281"/>
      <c r="D98" s="281"/>
      <c r="E98" s="1" t="str">
        <f t="shared" si="2"/>
        <v/>
      </c>
      <c r="F98" s="281"/>
      <c r="G98" s="281"/>
      <c r="H98" s="281"/>
      <c r="I98" s="281"/>
      <c r="J98" s="1" t="str">
        <f t="shared" si="3"/>
        <v/>
      </c>
      <c r="K98" s="1" t="str">
        <f t="shared" si="4"/>
        <v/>
      </c>
      <c r="L98" s="1" t="str">
        <f t="shared" si="5"/>
        <v/>
      </c>
      <c r="M98" s="1">
        <f t="shared" si="6"/>
        <v>1</v>
      </c>
      <c r="N98" s="1">
        <f t="shared" si="7"/>
        <v>0</v>
      </c>
      <c r="O98" s="1">
        <f t="shared" si="8"/>
        <v>0</v>
      </c>
      <c r="P98" s="1">
        <f t="shared" si="9"/>
        <v>0</v>
      </c>
      <c r="Q98" s="1">
        <f t="shared" si="10"/>
        <v>0</v>
      </c>
      <c r="R98" s="281"/>
      <c r="S98" s="281"/>
      <c r="T98" s="1">
        <f t="shared" si="13"/>
        <v>0</v>
      </c>
    </row>
    <row r="99" ht="15.75" customHeight="1">
      <c r="A99" s="281"/>
      <c r="B99" s="1" t="str">
        <f t="shared" si="1"/>
        <v/>
      </c>
      <c r="C99" s="281"/>
      <c r="D99" s="281"/>
      <c r="E99" s="1" t="str">
        <f t="shared" si="2"/>
        <v/>
      </c>
      <c r="F99" s="281"/>
      <c r="G99" s="281"/>
      <c r="H99" s="281"/>
      <c r="I99" s="281"/>
      <c r="J99" s="1" t="str">
        <f t="shared" si="3"/>
        <v/>
      </c>
      <c r="K99" s="1" t="str">
        <f t="shared" si="4"/>
        <v/>
      </c>
      <c r="L99" s="1" t="str">
        <f t="shared" si="5"/>
        <v/>
      </c>
      <c r="M99" s="1">
        <f t="shared" si="6"/>
        <v>1</v>
      </c>
      <c r="N99" s="1">
        <f t="shared" si="7"/>
        <v>0</v>
      </c>
      <c r="O99" s="1">
        <f t="shared" si="8"/>
        <v>0</v>
      </c>
      <c r="P99" s="1">
        <f t="shared" si="9"/>
        <v>0</v>
      </c>
      <c r="Q99" s="1">
        <f t="shared" si="10"/>
        <v>0</v>
      </c>
      <c r="R99" s="281"/>
      <c r="S99" s="281"/>
      <c r="T99" s="1">
        <f t="shared" si="13"/>
        <v>0</v>
      </c>
    </row>
    <row r="100" ht="15.75" customHeight="1">
      <c r="A100" s="281"/>
      <c r="B100" s="1" t="str">
        <f t="shared" si="1"/>
        <v/>
      </c>
      <c r="C100" s="281"/>
      <c r="D100" s="281"/>
      <c r="E100" s="1" t="str">
        <f t="shared" si="2"/>
        <v/>
      </c>
      <c r="F100" s="281"/>
      <c r="G100" s="281"/>
      <c r="H100" s="281"/>
      <c r="I100" s="281"/>
      <c r="J100" s="1" t="str">
        <f t="shared" si="3"/>
        <v/>
      </c>
      <c r="K100" s="1" t="str">
        <f t="shared" si="4"/>
        <v/>
      </c>
      <c r="L100" s="1" t="str">
        <f t="shared" si="5"/>
        <v/>
      </c>
      <c r="M100" s="1">
        <f t="shared" si="6"/>
        <v>1</v>
      </c>
      <c r="N100" s="1">
        <f t="shared" si="7"/>
        <v>0</v>
      </c>
      <c r="O100" s="1">
        <f t="shared" si="8"/>
        <v>0</v>
      </c>
      <c r="P100" s="1">
        <f t="shared" si="9"/>
        <v>0</v>
      </c>
      <c r="Q100" s="1">
        <f t="shared" si="10"/>
        <v>0</v>
      </c>
      <c r="R100" s="281"/>
      <c r="S100" s="281"/>
      <c r="T100" s="1">
        <f t="shared" si="13"/>
        <v>0</v>
      </c>
    </row>
    <row r="101" ht="15.75" customHeight="1">
      <c r="A101" s="281"/>
      <c r="B101" s="1" t="str">
        <f t="shared" si="1"/>
        <v/>
      </c>
      <c r="C101" s="281"/>
      <c r="D101" s="281"/>
      <c r="E101" s="1" t="str">
        <f t="shared" si="2"/>
        <v/>
      </c>
      <c r="F101" s="281"/>
      <c r="G101" s="281"/>
      <c r="H101" s="281"/>
      <c r="I101" s="281"/>
      <c r="J101" s="1" t="str">
        <f t="shared" si="3"/>
        <v/>
      </c>
      <c r="K101" s="1" t="str">
        <f t="shared" si="4"/>
        <v/>
      </c>
      <c r="L101" s="1" t="str">
        <f t="shared" si="5"/>
        <v/>
      </c>
      <c r="M101" s="1">
        <f t="shared" si="6"/>
        <v>1</v>
      </c>
      <c r="N101" s="1">
        <f t="shared" si="7"/>
        <v>0</v>
      </c>
      <c r="O101" s="1">
        <f t="shared" si="8"/>
        <v>0</v>
      </c>
      <c r="P101" s="1">
        <f t="shared" si="9"/>
        <v>0</v>
      </c>
      <c r="Q101" s="1">
        <f t="shared" si="10"/>
        <v>0</v>
      </c>
      <c r="R101" s="281"/>
      <c r="S101" s="281"/>
      <c r="T101" s="1">
        <f t="shared" si="13"/>
        <v>0</v>
      </c>
    </row>
    <row r="102" ht="15.75" customHeight="1">
      <c r="A102" s="281"/>
      <c r="B102" s="1" t="str">
        <f t="shared" si="1"/>
        <v/>
      </c>
      <c r="C102" s="281"/>
      <c r="D102" s="281"/>
      <c r="E102" s="1" t="str">
        <f t="shared" si="2"/>
        <v/>
      </c>
      <c r="F102" s="281"/>
      <c r="G102" s="281"/>
      <c r="H102" s="281"/>
      <c r="I102" s="281"/>
      <c r="J102" s="1" t="str">
        <f t="shared" si="3"/>
        <v/>
      </c>
      <c r="K102" s="1" t="str">
        <f t="shared" si="4"/>
        <v/>
      </c>
      <c r="L102" s="1" t="str">
        <f t="shared" si="5"/>
        <v/>
      </c>
      <c r="M102" s="1">
        <f t="shared" si="6"/>
        <v>1</v>
      </c>
      <c r="N102" s="1">
        <f t="shared" si="7"/>
        <v>0</v>
      </c>
      <c r="O102" s="1">
        <f t="shared" si="8"/>
        <v>0</v>
      </c>
      <c r="P102" s="1">
        <f t="shared" si="9"/>
        <v>0</v>
      </c>
      <c r="Q102" s="1">
        <f t="shared" si="10"/>
        <v>0</v>
      </c>
      <c r="R102" s="281"/>
      <c r="S102" s="281"/>
      <c r="T102" s="1">
        <f t="shared" si="13"/>
        <v>0</v>
      </c>
    </row>
    <row r="103" ht="15.75" customHeight="1">
      <c r="A103" s="281"/>
      <c r="B103" s="1" t="str">
        <f t="shared" si="1"/>
        <v/>
      </c>
      <c r="C103" s="281"/>
      <c r="D103" s="281"/>
      <c r="E103" s="1" t="str">
        <f t="shared" si="2"/>
        <v/>
      </c>
      <c r="F103" s="281"/>
      <c r="G103" s="281"/>
      <c r="H103" s="281"/>
      <c r="I103" s="281"/>
      <c r="J103" s="1" t="str">
        <f t="shared" si="3"/>
        <v/>
      </c>
      <c r="K103" s="1" t="str">
        <f t="shared" si="4"/>
        <v/>
      </c>
      <c r="L103" s="1" t="str">
        <f t="shared" si="5"/>
        <v/>
      </c>
      <c r="M103" s="1">
        <f t="shared" si="6"/>
        <v>1</v>
      </c>
      <c r="N103" s="1">
        <f t="shared" si="7"/>
        <v>0</v>
      </c>
      <c r="O103" s="1">
        <f t="shared" si="8"/>
        <v>0</v>
      </c>
      <c r="P103" s="1">
        <f t="shared" si="9"/>
        <v>0</v>
      </c>
      <c r="Q103" s="1">
        <f t="shared" si="10"/>
        <v>0</v>
      </c>
      <c r="R103" s="281"/>
      <c r="S103" s="281"/>
      <c r="T103" s="1">
        <f t="shared" si="13"/>
        <v>0</v>
      </c>
    </row>
    <row r="104" ht="15.75" customHeight="1">
      <c r="A104" s="281"/>
      <c r="B104" s="1" t="str">
        <f t="shared" si="1"/>
        <v/>
      </c>
      <c r="C104" s="281"/>
      <c r="D104" s="281"/>
      <c r="E104" s="1" t="str">
        <f t="shared" si="2"/>
        <v/>
      </c>
      <c r="F104" s="281"/>
      <c r="G104" s="281"/>
      <c r="H104" s="281"/>
      <c r="I104" s="281"/>
      <c r="J104" s="1" t="str">
        <f t="shared" si="3"/>
        <v/>
      </c>
      <c r="K104" s="1" t="str">
        <f t="shared" si="4"/>
        <v/>
      </c>
      <c r="L104" s="1" t="str">
        <f t="shared" si="5"/>
        <v/>
      </c>
      <c r="M104" s="1">
        <f t="shared" si="6"/>
        <v>1</v>
      </c>
      <c r="N104" s="1">
        <f t="shared" si="7"/>
        <v>0</v>
      </c>
      <c r="O104" s="1">
        <f t="shared" si="8"/>
        <v>0</v>
      </c>
      <c r="P104" s="1">
        <f t="shared" si="9"/>
        <v>0</v>
      </c>
      <c r="Q104" s="1">
        <f t="shared" si="10"/>
        <v>0</v>
      </c>
      <c r="R104" s="281"/>
      <c r="S104" s="281"/>
      <c r="T104" s="1">
        <f t="shared" si="13"/>
        <v>0</v>
      </c>
    </row>
    <row r="105" ht="15.75" customHeight="1">
      <c r="A105" s="281"/>
      <c r="B105" s="1" t="str">
        <f t="shared" si="1"/>
        <v/>
      </c>
      <c r="C105" s="281"/>
      <c r="D105" s="281"/>
      <c r="E105" s="1" t="str">
        <f t="shared" si="2"/>
        <v/>
      </c>
      <c r="F105" s="281"/>
      <c r="G105" s="281"/>
      <c r="H105" s="281"/>
      <c r="I105" s="281"/>
      <c r="J105" s="1" t="str">
        <f t="shared" si="3"/>
        <v/>
      </c>
      <c r="K105" s="1" t="str">
        <f t="shared" si="4"/>
        <v/>
      </c>
      <c r="L105" s="1" t="str">
        <f t="shared" si="5"/>
        <v/>
      </c>
      <c r="M105" s="1">
        <f t="shared" si="6"/>
        <v>1</v>
      </c>
      <c r="N105" s="1">
        <f t="shared" si="7"/>
        <v>0</v>
      </c>
      <c r="O105" s="1">
        <f t="shared" si="8"/>
        <v>0</v>
      </c>
      <c r="P105" s="1">
        <f t="shared" si="9"/>
        <v>0</v>
      </c>
      <c r="Q105" s="1">
        <f t="shared" si="10"/>
        <v>0</v>
      </c>
      <c r="R105" s="281"/>
      <c r="S105" s="281"/>
      <c r="T105" s="1">
        <f t="shared" si="13"/>
        <v>0</v>
      </c>
    </row>
    <row r="106" ht="15.75" customHeight="1">
      <c r="A106" s="281"/>
      <c r="B106" s="1" t="str">
        <f t="shared" si="1"/>
        <v/>
      </c>
      <c r="C106" s="281"/>
      <c r="D106" s="281"/>
      <c r="E106" s="1" t="str">
        <f t="shared" si="2"/>
        <v/>
      </c>
      <c r="F106" s="281"/>
      <c r="G106" s="281"/>
      <c r="H106" s="281"/>
      <c r="I106" s="281"/>
      <c r="J106" s="1" t="str">
        <f t="shared" si="3"/>
        <v/>
      </c>
      <c r="K106" s="1" t="str">
        <f t="shared" si="4"/>
        <v/>
      </c>
      <c r="L106" s="1" t="str">
        <f t="shared" si="5"/>
        <v/>
      </c>
      <c r="M106" s="1">
        <f t="shared" si="6"/>
        <v>1</v>
      </c>
      <c r="N106" s="1">
        <f t="shared" si="7"/>
        <v>0</v>
      </c>
      <c r="O106" s="1">
        <f t="shared" si="8"/>
        <v>0</v>
      </c>
      <c r="P106" s="1">
        <f t="shared" si="9"/>
        <v>0</v>
      </c>
      <c r="Q106" s="1">
        <f t="shared" si="10"/>
        <v>0</v>
      </c>
      <c r="R106" s="281"/>
      <c r="S106" s="281"/>
      <c r="T106" s="1">
        <f t="shared" si="13"/>
        <v>0</v>
      </c>
    </row>
    <row r="107" ht="15.75" customHeight="1">
      <c r="A107" s="281"/>
      <c r="B107" s="1" t="str">
        <f t="shared" si="1"/>
        <v/>
      </c>
      <c r="C107" s="281"/>
      <c r="D107" s="281"/>
      <c r="E107" s="1" t="str">
        <f t="shared" si="2"/>
        <v/>
      </c>
      <c r="F107" s="281"/>
      <c r="G107" s="281"/>
      <c r="H107" s="281"/>
      <c r="I107" s="281"/>
      <c r="J107" s="1" t="str">
        <f t="shared" si="3"/>
        <v/>
      </c>
      <c r="K107" s="1" t="str">
        <f t="shared" si="4"/>
        <v/>
      </c>
      <c r="L107" s="1" t="str">
        <f t="shared" si="5"/>
        <v/>
      </c>
      <c r="M107" s="1">
        <f t="shared" si="6"/>
        <v>1</v>
      </c>
      <c r="N107" s="1">
        <f t="shared" si="7"/>
        <v>0</v>
      </c>
      <c r="O107" s="1">
        <f t="shared" si="8"/>
        <v>0</v>
      </c>
      <c r="P107" s="1">
        <f t="shared" si="9"/>
        <v>0</v>
      </c>
      <c r="Q107" s="1">
        <f t="shared" si="10"/>
        <v>0</v>
      </c>
      <c r="R107" s="281"/>
      <c r="S107" s="281"/>
      <c r="T107" s="1">
        <f t="shared" si="13"/>
        <v>0</v>
      </c>
    </row>
    <row r="108" ht="15.75" customHeight="1">
      <c r="A108" s="281"/>
      <c r="B108" s="1" t="str">
        <f t="shared" si="1"/>
        <v/>
      </c>
      <c r="C108" s="281"/>
      <c r="D108" s="281"/>
      <c r="E108" s="1" t="str">
        <f t="shared" si="2"/>
        <v/>
      </c>
      <c r="F108" s="281"/>
      <c r="G108" s="281"/>
      <c r="H108" s="281"/>
      <c r="I108" s="281"/>
      <c r="J108" s="1" t="str">
        <f t="shared" si="3"/>
        <v/>
      </c>
      <c r="K108" s="1" t="str">
        <f t="shared" si="4"/>
        <v/>
      </c>
      <c r="L108" s="1" t="str">
        <f t="shared" si="5"/>
        <v/>
      </c>
      <c r="M108" s="1">
        <f t="shared" si="6"/>
        <v>1</v>
      </c>
      <c r="N108" s="1">
        <f t="shared" si="7"/>
        <v>0</v>
      </c>
      <c r="O108" s="1">
        <f t="shared" si="8"/>
        <v>0</v>
      </c>
      <c r="P108" s="1">
        <f t="shared" si="9"/>
        <v>0</v>
      </c>
      <c r="Q108" s="1">
        <f t="shared" si="10"/>
        <v>0</v>
      </c>
      <c r="R108" s="281"/>
      <c r="S108" s="281"/>
      <c r="T108" s="1">
        <f t="shared" si="13"/>
        <v>0</v>
      </c>
    </row>
    <row r="109" ht="15.75" customHeight="1">
      <c r="A109" s="281"/>
      <c r="B109" s="1" t="str">
        <f t="shared" si="1"/>
        <v/>
      </c>
      <c r="C109" s="281"/>
      <c r="D109" s="281"/>
      <c r="E109" s="1" t="str">
        <f t="shared" si="2"/>
        <v/>
      </c>
      <c r="F109" s="281"/>
      <c r="G109" s="281"/>
      <c r="H109" s="281"/>
      <c r="I109" s="281"/>
      <c r="J109" s="1" t="str">
        <f t="shared" si="3"/>
        <v/>
      </c>
      <c r="K109" s="1" t="str">
        <f t="shared" si="4"/>
        <v/>
      </c>
      <c r="L109" s="1" t="str">
        <f t="shared" si="5"/>
        <v/>
      </c>
      <c r="M109" s="1">
        <f t="shared" si="6"/>
        <v>1</v>
      </c>
      <c r="N109" s="1">
        <f t="shared" si="7"/>
        <v>0</v>
      </c>
      <c r="O109" s="1">
        <f t="shared" si="8"/>
        <v>0</v>
      </c>
      <c r="P109" s="1">
        <f t="shared" si="9"/>
        <v>0</v>
      </c>
      <c r="Q109" s="1">
        <f t="shared" si="10"/>
        <v>0</v>
      </c>
      <c r="R109" s="281"/>
      <c r="S109" s="281"/>
      <c r="T109" s="1">
        <f t="shared" si="13"/>
        <v>0</v>
      </c>
    </row>
    <row r="110" ht="15.75" customHeight="1">
      <c r="A110" s="281"/>
      <c r="B110" s="1" t="str">
        <f t="shared" si="1"/>
        <v/>
      </c>
      <c r="C110" s="281"/>
      <c r="D110" s="281"/>
      <c r="E110" s="1" t="str">
        <f t="shared" si="2"/>
        <v/>
      </c>
      <c r="F110" s="281"/>
      <c r="G110" s="281"/>
      <c r="H110" s="281"/>
      <c r="I110" s="281"/>
      <c r="J110" s="1" t="str">
        <f t="shared" si="3"/>
        <v/>
      </c>
      <c r="K110" s="1" t="str">
        <f t="shared" si="4"/>
        <v/>
      </c>
      <c r="L110" s="1" t="str">
        <f t="shared" si="5"/>
        <v/>
      </c>
      <c r="M110" s="1">
        <f t="shared" si="6"/>
        <v>1</v>
      </c>
      <c r="N110" s="1">
        <f t="shared" si="7"/>
        <v>0</v>
      </c>
      <c r="O110" s="1">
        <f t="shared" si="8"/>
        <v>0</v>
      </c>
      <c r="P110" s="1">
        <f t="shared" si="9"/>
        <v>0</v>
      </c>
      <c r="Q110" s="1">
        <f t="shared" si="10"/>
        <v>0</v>
      </c>
      <c r="R110" s="281"/>
      <c r="S110" s="281"/>
      <c r="T110" s="1">
        <f t="shared" si="13"/>
        <v>0</v>
      </c>
    </row>
    <row r="111" ht="15.75" customHeight="1">
      <c r="A111" s="281"/>
      <c r="B111" s="1" t="str">
        <f t="shared" si="1"/>
        <v/>
      </c>
      <c r="C111" s="281"/>
      <c r="D111" s="281"/>
      <c r="E111" s="1" t="str">
        <f t="shared" si="2"/>
        <v/>
      </c>
      <c r="F111" s="281"/>
      <c r="G111" s="281"/>
      <c r="H111" s="281"/>
      <c r="I111" s="281"/>
      <c r="J111" s="1" t="str">
        <f t="shared" si="3"/>
        <v/>
      </c>
      <c r="K111" s="1" t="str">
        <f t="shared" si="4"/>
        <v/>
      </c>
      <c r="L111" s="1" t="str">
        <f t="shared" si="5"/>
        <v/>
      </c>
      <c r="M111" s="1">
        <f t="shared" si="6"/>
        <v>1</v>
      </c>
      <c r="N111" s="1">
        <f t="shared" si="7"/>
        <v>0</v>
      </c>
      <c r="O111" s="1">
        <f t="shared" si="8"/>
        <v>0</v>
      </c>
      <c r="P111" s="1">
        <f t="shared" si="9"/>
        <v>0</v>
      </c>
      <c r="Q111" s="1">
        <f t="shared" si="10"/>
        <v>0</v>
      </c>
      <c r="R111" s="281"/>
      <c r="S111" s="281"/>
      <c r="T111" s="1">
        <f t="shared" si="13"/>
        <v>0</v>
      </c>
    </row>
    <row r="112" ht="15.75" customHeight="1">
      <c r="A112" s="281"/>
      <c r="B112" s="1" t="str">
        <f t="shared" si="1"/>
        <v/>
      </c>
      <c r="C112" s="281"/>
      <c r="D112" s="281"/>
      <c r="E112" s="1" t="str">
        <f t="shared" si="2"/>
        <v/>
      </c>
      <c r="F112" s="281"/>
      <c r="G112" s="281"/>
      <c r="H112" s="281"/>
      <c r="I112" s="281"/>
      <c r="J112" s="1" t="str">
        <f t="shared" si="3"/>
        <v/>
      </c>
      <c r="K112" s="1" t="str">
        <f t="shared" si="4"/>
        <v/>
      </c>
      <c r="L112" s="1" t="str">
        <f t="shared" si="5"/>
        <v/>
      </c>
      <c r="M112" s="1">
        <f t="shared" si="6"/>
        <v>1</v>
      </c>
      <c r="N112" s="1">
        <f t="shared" si="7"/>
        <v>0</v>
      </c>
      <c r="O112" s="1">
        <f t="shared" si="8"/>
        <v>0</v>
      </c>
      <c r="P112" s="1">
        <f t="shared" si="9"/>
        <v>0</v>
      </c>
      <c r="Q112" s="1">
        <f t="shared" si="10"/>
        <v>0</v>
      </c>
      <c r="R112" s="281"/>
      <c r="S112" s="281"/>
      <c r="T112" s="1">
        <f t="shared" si="13"/>
        <v>0</v>
      </c>
    </row>
    <row r="113" ht="15.75" customHeight="1">
      <c r="A113" s="281"/>
      <c r="B113" s="1" t="str">
        <f t="shared" si="1"/>
        <v/>
      </c>
      <c r="C113" s="281"/>
      <c r="D113" s="281"/>
      <c r="E113" s="1" t="str">
        <f t="shared" si="2"/>
        <v/>
      </c>
      <c r="F113" s="281"/>
      <c r="G113" s="281"/>
      <c r="H113" s="281"/>
      <c r="I113" s="281"/>
      <c r="J113" s="1" t="str">
        <f t="shared" si="3"/>
        <v/>
      </c>
      <c r="K113" s="1" t="str">
        <f t="shared" si="4"/>
        <v/>
      </c>
      <c r="L113" s="1" t="str">
        <f t="shared" si="5"/>
        <v/>
      </c>
      <c r="M113" s="1">
        <f t="shared" si="6"/>
        <v>1</v>
      </c>
      <c r="N113" s="1">
        <f t="shared" si="7"/>
        <v>0</v>
      </c>
      <c r="O113" s="1">
        <f t="shared" si="8"/>
        <v>0</v>
      </c>
      <c r="P113" s="1">
        <f t="shared" si="9"/>
        <v>0</v>
      </c>
      <c r="Q113" s="1">
        <f t="shared" si="10"/>
        <v>0</v>
      </c>
      <c r="R113" s="281"/>
      <c r="S113" s="281"/>
      <c r="T113" s="1">
        <f t="shared" si="13"/>
        <v>0</v>
      </c>
    </row>
    <row r="114" ht="15.75" customHeight="1">
      <c r="A114" s="281"/>
      <c r="B114" s="1" t="str">
        <f t="shared" si="1"/>
        <v/>
      </c>
      <c r="C114" s="281"/>
      <c r="D114" s="281"/>
      <c r="E114" s="1" t="str">
        <f t="shared" si="2"/>
        <v/>
      </c>
      <c r="F114" s="281"/>
      <c r="G114" s="281"/>
      <c r="H114" s="281"/>
      <c r="I114" s="281"/>
      <c r="J114" s="1" t="str">
        <f t="shared" si="3"/>
        <v/>
      </c>
      <c r="K114" s="1" t="str">
        <f t="shared" si="4"/>
        <v/>
      </c>
      <c r="L114" s="1" t="str">
        <f t="shared" si="5"/>
        <v/>
      </c>
      <c r="M114" s="1">
        <f t="shared" si="6"/>
        <v>1</v>
      </c>
      <c r="N114" s="1">
        <f t="shared" si="7"/>
        <v>0</v>
      </c>
      <c r="O114" s="1">
        <f t="shared" si="8"/>
        <v>0</v>
      </c>
      <c r="P114" s="1">
        <f t="shared" si="9"/>
        <v>0</v>
      </c>
      <c r="Q114" s="1">
        <f t="shared" si="10"/>
        <v>0</v>
      </c>
      <c r="R114" s="281"/>
      <c r="S114" s="281"/>
      <c r="T114" s="1">
        <f t="shared" si="13"/>
        <v>0</v>
      </c>
    </row>
    <row r="115" ht="15.75" customHeight="1">
      <c r="A115" s="281"/>
      <c r="B115" s="1" t="str">
        <f t="shared" si="1"/>
        <v/>
      </c>
      <c r="C115" s="281"/>
      <c r="D115" s="281"/>
      <c r="E115" s="1" t="str">
        <f t="shared" si="2"/>
        <v/>
      </c>
      <c r="F115" s="281"/>
      <c r="G115" s="281"/>
      <c r="H115" s="281"/>
      <c r="I115" s="281"/>
      <c r="J115" s="1" t="str">
        <f t="shared" si="3"/>
        <v/>
      </c>
      <c r="K115" s="1" t="str">
        <f t="shared" si="4"/>
        <v/>
      </c>
      <c r="L115" s="1" t="str">
        <f t="shared" si="5"/>
        <v/>
      </c>
      <c r="M115" s="1">
        <f t="shared" si="6"/>
        <v>1</v>
      </c>
      <c r="N115" s="1">
        <f t="shared" si="7"/>
        <v>0</v>
      </c>
      <c r="O115" s="1">
        <f t="shared" si="8"/>
        <v>0</v>
      </c>
      <c r="P115" s="1">
        <f t="shared" si="9"/>
        <v>0</v>
      </c>
      <c r="Q115" s="1">
        <f t="shared" si="10"/>
        <v>0</v>
      </c>
      <c r="R115" s="281"/>
      <c r="S115" s="281"/>
      <c r="T115" s="1">
        <f t="shared" si="13"/>
        <v>0</v>
      </c>
    </row>
    <row r="116" ht="15.75" customHeight="1">
      <c r="A116" s="281"/>
      <c r="B116" s="1" t="str">
        <f t="shared" si="1"/>
        <v/>
      </c>
      <c r="C116" s="281"/>
      <c r="D116" s="281"/>
      <c r="E116" s="1" t="str">
        <f t="shared" si="2"/>
        <v/>
      </c>
      <c r="F116" s="281"/>
      <c r="G116" s="281"/>
      <c r="H116" s="281"/>
      <c r="I116" s="281"/>
      <c r="J116" s="1" t="str">
        <f t="shared" si="3"/>
        <v/>
      </c>
      <c r="K116" s="1" t="str">
        <f t="shared" si="4"/>
        <v/>
      </c>
      <c r="L116" s="1" t="str">
        <f t="shared" si="5"/>
        <v/>
      </c>
      <c r="M116" s="1">
        <f t="shared" si="6"/>
        <v>1</v>
      </c>
      <c r="N116" s="1">
        <f t="shared" si="7"/>
        <v>0</v>
      </c>
      <c r="O116" s="1">
        <f t="shared" si="8"/>
        <v>0</v>
      </c>
      <c r="P116" s="1">
        <f t="shared" si="9"/>
        <v>0</v>
      </c>
      <c r="Q116" s="1">
        <f t="shared" si="10"/>
        <v>0</v>
      </c>
      <c r="R116" s="281"/>
      <c r="S116" s="281"/>
      <c r="T116" s="1">
        <f t="shared" si="13"/>
        <v>0</v>
      </c>
    </row>
    <row r="117" ht="15.75" customHeight="1">
      <c r="A117" s="281"/>
      <c r="B117" s="1" t="str">
        <f t="shared" si="1"/>
        <v/>
      </c>
      <c r="C117" s="281"/>
      <c r="D117" s="281"/>
      <c r="E117" s="1" t="str">
        <f t="shared" si="2"/>
        <v/>
      </c>
      <c r="F117" s="281"/>
      <c r="G117" s="281"/>
      <c r="H117" s="281"/>
      <c r="I117" s="281"/>
      <c r="J117" s="1" t="str">
        <f t="shared" si="3"/>
        <v/>
      </c>
      <c r="K117" s="1" t="str">
        <f t="shared" si="4"/>
        <v/>
      </c>
      <c r="L117" s="1" t="str">
        <f t="shared" si="5"/>
        <v/>
      </c>
      <c r="M117" s="1">
        <f t="shared" si="6"/>
        <v>1</v>
      </c>
      <c r="N117" s="1">
        <f t="shared" si="7"/>
        <v>0</v>
      </c>
      <c r="O117" s="1">
        <f t="shared" si="8"/>
        <v>0</v>
      </c>
      <c r="P117" s="1">
        <f t="shared" si="9"/>
        <v>0</v>
      </c>
      <c r="Q117" s="1">
        <f t="shared" si="10"/>
        <v>0</v>
      </c>
      <c r="R117" s="281"/>
      <c r="S117" s="281"/>
      <c r="T117" s="1">
        <f t="shared" si="13"/>
        <v>0</v>
      </c>
    </row>
    <row r="118" ht="15.75" customHeight="1">
      <c r="A118" s="281"/>
      <c r="B118" s="1" t="str">
        <f t="shared" si="1"/>
        <v/>
      </c>
      <c r="C118" s="281"/>
      <c r="D118" s="281"/>
      <c r="E118" s="1" t="str">
        <f t="shared" si="2"/>
        <v/>
      </c>
      <c r="F118" s="281"/>
      <c r="G118" s="281"/>
      <c r="H118" s="281"/>
      <c r="I118" s="281"/>
      <c r="J118" s="1" t="str">
        <f t="shared" si="3"/>
        <v/>
      </c>
      <c r="K118" s="1" t="str">
        <f t="shared" si="4"/>
        <v/>
      </c>
      <c r="L118" s="1" t="str">
        <f t="shared" si="5"/>
        <v/>
      </c>
      <c r="M118" s="1">
        <f t="shared" si="6"/>
        <v>1</v>
      </c>
      <c r="N118" s="1">
        <f t="shared" si="7"/>
        <v>0</v>
      </c>
      <c r="O118" s="1">
        <f t="shared" si="8"/>
        <v>0</v>
      </c>
      <c r="P118" s="1">
        <f t="shared" si="9"/>
        <v>0</v>
      </c>
      <c r="Q118" s="1">
        <f t="shared" si="10"/>
        <v>0</v>
      </c>
      <c r="R118" s="281"/>
      <c r="S118" s="281"/>
      <c r="T118" s="1">
        <f t="shared" si="13"/>
        <v>0</v>
      </c>
    </row>
    <row r="119" ht="15.75" customHeight="1">
      <c r="A119" s="281"/>
      <c r="B119" s="1" t="str">
        <f t="shared" si="1"/>
        <v/>
      </c>
      <c r="C119" s="281"/>
      <c r="D119" s="281"/>
      <c r="E119" s="1" t="str">
        <f t="shared" si="2"/>
        <v/>
      </c>
      <c r="F119" s="281"/>
      <c r="G119" s="281"/>
      <c r="H119" s="281"/>
      <c r="I119" s="281"/>
      <c r="J119" s="1" t="str">
        <f t="shared" si="3"/>
        <v/>
      </c>
      <c r="K119" s="1" t="str">
        <f t="shared" si="4"/>
        <v/>
      </c>
      <c r="L119" s="1" t="str">
        <f t="shared" si="5"/>
        <v/>
      </c>
      <c r="M119" s="1">
        <f t="shared" si="6"/>
        <v>1</v>
      </c>
      <c r="N119" s="1">
        <f t="shared" si="7"/>
        <v>0</v>
      </c>
      <c r="O119" s="1">
        <f t="shared" si="8"/>
        <v>0</v>
      </c>
      <c r="P119" s="1">
        <f t="shared" si="9"/>
        <v>0</v>
      </c>
      <c r="Q119" s="1">
        <f t="shared" si="10"/>
        <v>0</v>
      </c>
      <c r="R119" s="281"/>
      <c r="S119" s="281"/>
      <c r="T119" s="1">
        <f t="shared" si="13"/>
        <v>0</v>
      </c>
    </row>
    <row r="120" ht="15.75" customHeight="1">
      <c r="A120" s="281"/>
      <c r="B120" s="1" t="str">
        <f t="shared" si="1"/>
        <v/>
      </c>
      <c r="C120" s="281"/>
      <c r="D120" s="281"/>
      <c r="E120" s="1" t="str">
        <f t="shared" si="2"/>
        <v/>
      </c>
      <c r="F120" s="281"/>
      <c r="G120" s="281"/>
      <c r="H120" s="281"/>
      <c r="I120" s="281"/>
      <c r="J120" s="1" t="str">
        <f t="shared" si="3"/>
        <v/>
      </c>
      <c r="K120" s="1" t="str">
        <f t="shared" si="4"/>
        <v/>
      </c>
      <c r="L120" s="1" t="str">
        <f t="shared" si="5"/>
        <v/>
      </c>
      <c r="M120" s="1">
        <f t="shared" si="6"/>
        <v>1</v>
      </c>
      <c r="N120" s="1">
        <f t="shared" si="7"/>
        <v>0</v>
      </c>
      <c r="O120" s="1">
        <f t="shared" si="8"/>
        <v>0</v>
      </c>
      <c r="P120" s="1">
        <f t="shared" si="9"/>
        <v>0</v>
      </c>
      <c r="Q120" s="1">
        <f t="shared" si="10"/>
        <v>0</v>
      </c>
      <c r="R120" s="281"/>
      <c r="S120" s="281"/>
      <c r="T120" s="1">
        <f t="shared" si="13"/>
        <v>0</v>
      </c>
    </row>
    <row r="121" ht="15.75" customHeight="1">
      <c r="A121" s="281"/>
      <c r="B121" s="1" t="str">
        <f t="shared" si="1"/>
        <v/>
      </c>
      <c r="C121" s="281"/>
      <c r="D121" s="281"/>
      <c r="E121" s="1" t="str">
        <f t="shared" si="2"/>
        <v/>
      </c>
      <c r="F121" s="281"/>
      <c r="G121" s="281"/>
      <c r="H121" s="281"/>
      <c r="I121" s="281"/>
      <c r="J121" s="1" t="str">
        <f t="shared" si="3"/>
        <v/>
      </c>
      <c r="K121" s="1" t="str">
        <f t="shared" si="4"/>
        <v/>
      </c>
      <c r="L121" s="1" t="str">
        <f t="shared" si="5"/>
        <v/>
      </c>
      <c r="M121" s="1">
        <f t="shared" si="6"/>
        <v>1</v>
      </c>
      <c r="N121" s="1">
        <f t="shared" si="7"/>
        <v>0</v>
      </c>
      <c r="O121" s="1">
        <f t="shared" si="8"/>
        <v>0</v>
      </c>
      <c r="P121" s="1">
        <f t="shared" si="9"/>
        <v>0</v>
      </c>
      <c r="Q121" s="1">
        <f t="shared" si="10"/>
        <v>0</v>
      </c>
      <c r="R121" s="281"/>
      <c r="S121" s="281"/>
      <c r="T121" s="1">
        <f t="shared" si="13"/>
        <v>0</v>
      </c>
    </row>
    <row r="122" ht="15.75" customHeight="1">
      <c r="A122" s="281"/>
      <c r="B122" s="1" t="str">
        <f t="shared" si="1"/>
        <v/>
      </c>
      <c r="C122" s="281"/>
      <c r="D122" s="281"/>
      <c r="E122" s="1" t="str">
        <f t="shared" si="2"/>
        <v/>
      </c>
      <c r="F122" s="281"/>
      <c r="G122" s="281"/>
      <c r="H122" s="281"/>
      <c r="I122" s="281"/>
      <c r="J122" s="1" t="str">
        <f t="shared" si="3"/>
        <v/>
      </c>
      <c r="K122" s="1" t="str">
        <f t="shared" si="4"/>
        <v/>
      </c>
      <c r="L122" s="1" t="str">
        <f t="shared" si="5"/>
        <v/>
      </c>
      <c r="M122" s="1">
        <f t="shared" si="6"/>
        <v>1</v>
      </c>
      <c r="N122" s="1">
        <f t="shared" si="7"/>
        <v>0</v>
      </c>
      <c r="O122" s="1">
        <f t="shared" si="8"/>
        <v>0</v>
      </c>
      <c r="P122" s="1">
        <f t="shared" si="9"/>
        <v>0</v>
      </c>
      <c r="Q122" s="1">
        <f t="shared" si="10"/>
        <v>0</v>
      </c>
      <c r="R122" s="281"/>
      <c r="S122" s="281"/>
      <c r="T122" s="1">
        <f t="shared" si="13"/>
        <v>0</v>
      </c>
    </row>
    <row r="123" ht="15.75" customHeight="1">
      <c r="A123" s="281"/>
      <c r="B123" s="1" t="str">
        <f t="shared" si="1"/>
        <v/>
      </c>
      <c r="C123" s="281"/>
      <c r="D123" s="281"/>
      <c r="E123" s="1" t="str">
        <f t="shared" si="2"/>
        <v/>
      </c>
      <c r="F123" s="281"/>
      <c r="G123" s="281"/>
      <c r="H123" s="281"/>
      <c r="I123" s="281"/>
      <c r="J123" s="1" t="str">
        <f t="shared" si="3"/>
        <v/>
      </c>
      <c r="K123" s="1" t="str">
        <f t="shared" si="4"/>
        <v/>
      </c>
      <c r="L123" s="1" t="str">
        <f t="shared" si="5"/>
        <v/>
      </c>
      <c r="M123" s="1">
        <f t="shared" si="6"/>
        <v>1</v>
      </c>
      <c r="N123" s="1">
        <f t="shared" si="7"/>
        <v>0</v>
      </c>
      <c r="O123" s="1">
        <f t="shared" si="8"/>
        <v>0</v>
      </c>
      <c r="P123" s="1">
        <f t="shared" si="9"/>
        <v>0</v>
      </c>
      <c r="Q123" s="1">
        <f t="shared" si="10"/>
        <v>0</v>
      </c>
      <c r="R123" s="281"/>
      <c r="S123" s="281"/>
      <c r="T123" s="1">
        <f t="shared" si="13"/>
        <v>0</v>
      </c>
    </row>
    <row r="124" ht="15.75" customHeight="1">
      <c r="A124" s="281"/>
      <c r="B124" s="1" t="str">
        <f t="shared" si="1"/>
        <v/>
      </c>
      <c r="C124" s="281"/>
      <c r="D124" s="281"/>
      <c r="E124" s="1" t="str">
        <f t="shared" si="2"/>
        <v/>
      </c>
      <c r="F124" s="281"/>
      <c r="G124" s="281"/>
      <c r="H124" s="281"/>
      <c r="I124" s="281"/>
      <c r="J124" s="1" t="str">
        <f t="shared" si="3"/>
        <v/>
      </c>
      <c r="K124" s="1" t="str">
        <f t="shared" si="4"/>
        <v/>
      </c>
      <c r="L124" s="1" t="str">
        <f t="shared" si="5"/>
        <v/>
      </c>
      <c r="M124" s="1">
        <f t="shared" si="6"/>
        <v>1</v>
      </c>
      <c r="N124" s="1">
        <f t="shared" si="7"/>
        <v>0</v>
      </c>
      <c r="O124" s="1">
        <f t="shared" si="8"/>
        <v>0</v>
      </c>
      <c r="P124" s="1">
        <f t="shared" si="9"/>
        <v>0</v>
      </c>
      <c r="Q124" s="1">
        <f t="shared" si="10"/>
        <v>0</v>
      </c>
      <c r="R124" s="281"/>
      <c r="S124" s="281"/>
      <c r="T124" s="1">
        <f t="shared" si="13"/>
        <v>0</v>
      </c>
    </row>
    <row r="125" ht="15.75" customHeight="1">
      <c r="A125" s="281"/>
      <c r="B125" s="1" t="str">
        <f t="shared" si="1"/>
        <v/>
      </c>
      <c r="C125" s="281"/>
      <c r="D125" s="281"/>
      <c r="E125" s="1" t="str">
        <f t="shared" si="2"/>
        <v/>
      </c>
      <c r="F125" s="281"/>
      <c r="G125" s="281"/>
      <c r="H125" s="281"/>
      <c r="I125" s="281"/>
      <c r="J125" s="1" t="str">
        <f t="shared" si="3"/>
        <v/>
      </c>
      <c r="K125" s="1" t="str">
        <f t="shared" si="4"/>
        <v/>
      </c>
      <c r="L125" s="1" t="str">
        <f t="shared" si="5"/>
        <v/>
      </c>
      <c r="M125" s="1">
        <f t="shared" si="6"/>
        <v>1</v>
      </c>
      <c r="N125" s="1">
        <f t="shared" si="7"/>
        <v>0</v>
      </c>
      <c r="O125" s="1">
        <f t="shared" si="8"/>
        <v>0</v>
      </c>
      <c r="P125" s="1">
        <f t="shared" si="9"/>
        <v>0</v>
      </c>
      <c r="Q125" s="1">
        <f t="shared" si="10"/>
        <v>0</v>
      </c>
      <c r="R125" s="281"/>
      <c r="S125" s="281"/>
      <c r="T125" s="1">
        <f t="shared" si="13"/>
        <v>0</v>
      </c>
    </row>
    <row r="126" ht="15.75" customHeight="1">
      <c r="A126" s="281"/>
      <c r="B126" s="1" t="str">
        <f t="shared" si="1"/>
        <v/>
      </c>
      <c r="C126" s="281"/>
      <c r="D126" s="281"/>
      <c r="E126" s="1" t="str">
        <f t="shared" si="2"/>
        <v/>
      </c>
      <c r="F126" s="281"/>
      <c r="G126" s="281"/>
      <c r="H126" s="281"/>
      <c r="I126" s="281"/>
      <c r="J126" s="1" t="str">
        <f t="shared" si="3"/>
        <v/>
      </c>
      <c r="K126" s="1" t="str">
        <f t="shared" si="4"/>
        <v/>
      </c>
      <c r="L126" s="1" t="str">
        <f t="shared" si="5"/>
        <v/>
      </c>
      <c r="M126" s="1">
        <f t="shared" si="6"/>
        <v>1</v>
      </c>
      <c r="N126" s="1">
        <f t="shared" si="7"/>
        <v>0</v>
      </c>
      <c r="O126" s="1">
        <f t="shared" si="8"/>
        <v>0</v>
      </c>
      <c r="P126" s="1">
        <f t="shared" si="9"/>
        <v>0</v>
      </c>
      <c r="Q126" s="1">
        <f t="shared" si="10"/>
        <v>0</v>
      </c>
      <c r="R126" s="281"/>
      <c r="S126" s="281"/>
      <c r="T126" s="1">
        <f t="shared" si="13"/>
        <v>0</v>
      </c>
    </row>
    <row r="127" ht="15.75" customHeight="1">
      <c r="A127" s="281"/>
      <c r="B127" s="1" t="str">
        <f t="shared" si="1"/>
        <v/>
      </c>
      <c r="C127" s="281"/>
      <c r="D127" s="281"/>
      <c r="E127" s="1" t="str">
        <f t="shared" si="2"/>
        <v/>
      </c>
      <c r="F127" s="281"/>
      <c r="G127" s="281"/>
      <c r="H127" s="281"/>
      <c r="I127" s="281"/>
      <c r="J127" s="1" t="str">
        <f t="shared" si="3"/>
        <v/>
      </c>
      <c r="K127" s="1" t="str">
        <f t="shared" si="4"/>
        <v/>
      </c>
      <c r="L127" s="1" t="str">
        <f t="shared" si="5"/>
        <v/>
      </c>
      <c r="M127" s="1">
        <f t="shared" si="6"/>
        <v>1</v>
      </c>
      <c r="N127" s="1">
        <f t="shared" si="7"/>
        <v>0</v>
      </c>
      <c r="O127" s="1">
        <f t="shared" si="8"/>
        <v>0</v>
      </c>
      <c r="P127" s="1">
        <f t="shared" si="9"/>
        <v>0</v>
      </c>
      <c r="Q127" s="1">
        <f t="shared" si="10"/>
        <v>0</v>
      </c>
      <c r="R127" s="281"/>
      <c r="S127" s="281"/>
      <c r="T127" s="1">
        <f t="shared" si="13"/>
        <v>0</v>
      </c>
    </row>
    <row r="128" ht="15.75" customHeight="1">
      <c r="A128" s="281"/>
      <c r="B128" s="1" t="str">
        <f t="shared" si="1"/>
        <v/>
      </c>
      <c r="C128" s="281"/>
      <c r="D128" s="281"/>
      <c r="E128" s="1" t="str">
        <f t="shared" si="2"/>
        <v/>
      </c>
      <c r="F128" s="281"/>
      <c r="G128" s="281"/>
      <c r="H128" s="281"/>
      <c r="I128" s="281"/>
      <c r="J128" s="1" t="str">
        <f t="shared" si="3"/>
        <v/>
      </c>
      <c r="K128" s="1" t="str">
        <f t="shared" si="4"/>
        <v/>
      </c>
      <c r="L128" s="1" t="str">
        <f t="shared" si="5"/>
        <v/>
      </c>
      <c r="M128" s="1">
        <f t="shared" si="6"/>
        <v>1</v>
      </c>
      <c r="N128" s="1">
        <f t="shared" si="7"/>
        <v>0</v>
      </c>
      <c r="O128" s="1">
        <f t="shared" si="8"/>
        <v>0</v>
      </c>
      <c r="P128" s="1">
        <f t="shared" si="9"/>
        <v>0</v>
      </c>
      <c r="Q128" s="1">
        <f t="shared" si="10"/>
        <v>0</v>
      </c>
      <c r="R128" s="281"/>
      <c r="S128" s="281"/>
      <c r="T128" s="1">
        <f t="shared" si="13"/>
        <v>0</v>
      </c>
    </row>
    <row r="129" ht="15.75" customHeight="1">
      <c r="A129" s="281"/>
      <c r="B129" s="1" t="str">
        <f t="shared" si="1"/>
        <v/>
      </c>
      <c r="C129" s="281"/>
      <c r="D129" s="281"/>
      <c r="E129" s="1" t="str">
        <f t="shared" si="2"/>
        <v/>
      </c>
      <c r="F129" s="281"/>
      <c r="G129" s="281"/>
      <c r="H129" s="281"/>
      <c r="I129" s="281"/>
      <c r="J129" s="1" t="str">
        <f t="shared" si="3"/>
        <v/>
      </c>
      <c r="K129" s="1" t="str">
        <f t="shared" si="4"/>
        <v/>
      </c>
      <c r="L129" s="1" t="str">
        <f t="shared" si="5"/>
        <v/>
      </c>
      <c r="M129" s="1">
        <f t="shared" si="6"/>
        <v>1</v>
      </c>
      <c r="N129" s="1">
        <f t="shared" si="7"/>
        <v>0</v>
      </c>
      <c r="O129" s="1">
        <f t="shared" si="8"/>
        <v>0</v>
      </c>
      <c r="P129" s="1">
        <f t="shared" si="9"/>
        <v>0</v>
      </c>
      <c r="Q129" s="1">
        <f t="shared" si="10"/>
        <v>0</v>
      </c>
      <c r="R129" s="281"/>
      <c r="S129" s="281"/>
      <c r="T129" s="1">
        <f t="shared" si="13"/>
        <v>0</v>
      </c>
    </row>
    <row r="130" ht="15.75" customHeight="1">
      <c r="A130" s="281"/>
      <c r="B130" s="1" t="str">
        <f t="shared" si="1"/>
        <v/>
      </c>
      <c r="C130" s="281"/>
      <c r="D130" s="281"/>
      <c r="E130" s="1" t="str">
        <f t="shared" si="2"/>
        <v/>
      </c>
      <c r="F130" s="281"/>
      <c r="G130" s="281"/>
      <c r="H130" s="281"/>
      <c r="I130" s="281"/>
      <c r="J130" s="1" t="str">
        <f t="shared" si="3"/>
        <v/>
      </c>
      <c r="K130" s="1" t="str">
        <f t="shared" si="4"/>
        <v/>
      </c>
      <c r="L130" s="1" t="str">
        <f t="shared" si="5"/>
        <v/>
      </c>
      <c r="M130" s="1">
        <f t="shared" si="6"/>
        <v>1</v>
      </c>
      <c r="N130" s="1">
        <f t="shared" si="7"/>
        <v>0</v>
      </c>
      <c r="O130" s="1">
        <f t="shared" si="8"/>
        <v>0</v>
      </c>
      <c r="P130" s="1">
        <f t="shared" si="9"/>
        <v>0</v>
      </c>
      <c r="Q130" s="1">
        <f t="shared" si="10"/>
        <v>0</v>
      </c>
      <c r="R130" s="281"/>
      <c r="S130" s="281"/>
      <c r="T130" s="1">
        <f t="shared" si="13"/>
        <v>0</v>
      </c>
    </row>
    <row r="131" ht="15.75" customHeight="1">
      <c r="A131" s="281"/>
      <c r="B131" s="1" t="str">
        <f t="shared" si="1"/>
        <v/>
      </c>
      <c r="C131" s="281"/>
      <c r="D131" s="281"/>
      <c r="E131" s="1" t="str">
        <f t="shared" si="2"/>
        <v/>
      </c>
      <c r="F131" s="281"/>
      <c r="G131" s="281"/>
      <c r="H131" s="281"/>
      <c r="I131" s="281"/>
      <c r="J131" s="1" t="str">
        <f t="shared" si="3"/>
        <v/>
      </c>
      <c r="K131" s="1" t="str">
        <f t="shared" si="4"/>
        <v/>
      </c>
      <c r="L131" s="1" t="str">
        <f t="shared" si="5"/>
        <v/>
      </c>
      <c r="M131" s="1">
        <f t="shared" si="6"/>
        <v>1</v>
      </c>
      <c r="N131" s="1">
        <f t="shared" si="7"/>
        <v>0</v>
      </c>
      <c r="O131" s="1">
        <f t="shared" si="8"/>
        <v>0</v>
      </c>
      <c r="P131" s="1">
        <f t="shared" si="9"/>
        <v>0</v>
      </c>
      <c r="Q131" s="1">
        <f t="shared" si="10"/>
        <v>0</v>
      </c>
      <c r="R131" s="281"/>
      <c r="S131" s="281"/>
      <c r="T131" s="1">
        <f t="shared" si="13"/>
        <v>0</v>
      </c>
    </row>
    <row r="132" ht="15.75" customHeight="1">
      <c r="A132" s="281"/>
      <c r="B132" s="1" t="str">
        <f t="shared" si="1"/>
        <v/>
      </c>
      <c r="C132" s="281"/>
      <c r="D132" s="281"/>
      <c r="E132" s="1" t="str">
        <f t="shared" si="2"/>
        <v/>
      </c>
      <c r="F132" s="281"/>
      <c r="G132" s="281"/>
      <c r="H132" s="281"/>
      <c r="I132" s="281"/>
      <c r="J132" s="1" t="str">
        <f t="shared" si="3"/>
        <v/>
      </c>
      <c r="K132" s="1" t="str">
        <f t="shared" si="4"/>
        <v/>
      </c>
      <c r="L132" s="1" t="str">
        <f t="shared" si="5"/>
        <v/>
      </c>
      <c r="M132" s="1">
        <f t="shared" si="6"/>
        <v>1</v>
      </c>
      <c r="N132" s="1">
        <f t="shared" si="7"/>
        <v>0</v>
      </c>
      <c r="O132" s="1">
        <f t="shared" si="8"/>
        <v>0</v>
      </c>
      <c r="P132" s="1">
        <f t="shared" si="9"/>
        <v>0</v>
      </c>
      <c r="Q132" s="1">
        <f t="shared" si="10"/>
        <v>0</v>
      </c>
      <c r="R132" s="281"/>
      <c r="S132" s="281"/>
      <c r="T132" s="1">
        <f t="shared" si="13"/>
        <v>0</v>
      </c>
    </row>
    <row r="133" ht="15.75" customHeight="1">
      <c r="A133" s="281"/>
      <c r="B133" s="1" t="str">
        <f t="shared" si="1"/>
        <v/>
      </c>
      <c r="C133" s="281"/>
      <c r="D133" s="281"/>
      <c r="E133" s="1" t="str">
        <f t="shared" si="2"/>
        <v/>
      </c>
      <c r="F133" s="281"/>
      <c r="G133" s="281"/>
      <c r="H133" s="281"/>
      <c r="I133" s="281"/>
      <c r="J133" s="1" t="str">
        <f t="shared" si="3"/>
        <v/>
      </c>
      <c r="K133" s="1" t="str">
        <f t="shared" si="4"/>
        <v/>
      </c>
      <c r="L133" s="1" t="str">
        <f t="shared" si="5"/>
        <v/>
      </c>
      <c r="M133" s="1">
        <f t="shared" si="6"/>
        <v>1</v>
      </c>
      <c r="N133" s="1">
        <f t="shared" si="7"/>
        <v>0</v>
      </c>
      <c r="O133" s="1">
        <f t="shared" si="8"/>
        <v>0</v>
      </c>
      <c r="P133" s="1">
        <f t="shared" si="9"/>
        <v>0</v>
      </c>
      <c r="Q133" s="1">
        <f t="shared" si="10"/>
        <v>0</v>
      </c>
      <c r="R133" s="281"/>
      <c r="S133" s="281"/>
      <c r="T133" s="1">
        <f t="shared" si="13"/>
        <v>0</v>
      </c>
    </row>
    <row r="134" ht="15.75" customHeight="1">
      <c r="A134" s="281"/>
      <c r="B134" s="1" t="str">
        <f t="shared" si="1"/>
        <v/>
      </c>
      <c r="C134" s="281"/>
      <c r="D134" s="281"/>
      <c r="E134" s="1" t="str">
        <f t="shared" si="2"/>
        <v/>
      </c>
      <c r="F134" s="281"/>
      <c r="G134" s="281"/>
      <c r="H134" s="281"/>
      <c r="I134" s="281"/>
      <c r="J134" s="1" t="str">
        <f t="shared" si="3"/>
        <v/>
      </c>
      <c r="K134" s="1" t="str">
        <f t="shared" si="4"/>
        <v/>
      </c>
      <c r="L134" s="1" t="str">
        <f t="shared" si="5"/>
        <v/>
      </c>
      <c r="M134" s="1">
        <f t="shared" si="6"/>
        <v>1</v>
      </c>
      <c r="N134" s="1">
        <f t="shared" si="7"/>
        <v>0</v>
      </c>
      <c r="O134" s="1">
        <f t="shared" si="8"/>
        <v>0</v>
      </c>
      <c r="P134" s="1">
        <f t="shared" si="9"/>
        <v>0</v>
      </c>
      <c r="Q134" s="1">
        <f t="shared" si="10"/>
        <v>0</v>
      </c>
      <c r="R134" s="281"/>
      <c r="S134" s="281"/>
      <c r="T134" s="1">
        <f t="shared" si="13"/>
        <v>0</v>
      </c>
    </row>
    <row r="135" ht="15.75" customHeight="1">
      <c r="A135" s="281"/>
      <c r="B135" s="1" t="str">
        <f t="shared" si="1"/>
        <v/>
      </c>
      <c r="C135" s="281"/>
      <c r="D135" s="281"/>
      <c r="E135" s="1" t="str">
        <f t="shared" si="2"/>
        <v/>
      </c>
      <c r="F135" s="281"/>
      <c r="G135" s="281"/>
      <c r="H135" s="281"/>
      <c r="I135" s="281"/>
      <c r="J135" s="1" t="str">
        <f t="shared" si="3"/>
        <v/>
      </c>
      <c r="K135" s="1" t="str">
        <f t="shared" si="4"/>
        <v/>
      </c>
      <c r="L135" s="1" t="str">
        <f t="shared" si="5"/>
        <v/>
      </c>
      <c r="M135" s="1">
        <f t="shared" si="6"/>
        <v>1</v>
      </c>
      <c r="N135" s="1">
        <f t="shared" si="7"/>
        <v>0</v>
      </c>
      <c r="O135" s="1">
        <f t="shared" si="8"/>
        <v>0</v>
      </c>
      <c r="P135" s="1">
        <f t="shared" si="9"/>
        <v>0</v>
      </c>
      <c r="Q135" s="1">
        <f t="shared" si="10"/>
        <v>0</v>
      </c>
      <c r="R135" s="281"/>
      <c r="S135" s="281"/>
      <c r="T135" s="1">
        <f t="shared" si="13"/>
        <v>0</v>
      </c>
    </row>
    <row r="136" ht="15.75" customHeight="1">
      <c r="A136" s="281"/>
      <c r="B136" s="1" t="str">
        <f t="shared" si="1"/>
        <v/>
      </c>
      <c r="C136" s="281"/>
      <c r="D136" s="281"/>
      <c r="E136" s="1" t="str">
        <f t="shared" si="2"/>
        <v/>
      </c>
      <c r="F136" s="281"/>
      <c r="G136" s="281"/>
      <c r="H136" s="281"/>
      <c r="I136" s="281"/>
      <c r="J136" s="1" t="str">
        <f t="shared" si="3"/>
        <v/>
      </c>
      <c r="K136" s="1" t="str">
        <f t="shared" si="4"/>
        <v/>
      </c>
      <c r="L136" s="1" t="str">
        <f t="shared" si="5"/>
        <v/>
      </c>
      <c r="M136" s="1">
        <f t="shared" si="6"/>
        <v>1</v>
      </c>
      <c r="N136" s="1">
        <f t="shared" si="7"/>
        <v>0</v>
      </c>
      <c r="O136" s="1">
        <f t="shared" si="8"/>
        <v>0</v>
      </c>
      <c r="P136" s="1">
        <f t="shared" si="9"/>
        <v>0</v>
      </c>
      <c r="Q136" s="1">
        <f t="shared" si="10"/>
        <v>0</v>
      </c>
      <c r="R136" s="281"/>
      <c r="S136" s="281"/>
      <c r="T136" s="1">
        <f t="shared" si="13"/>
        <v>0</v>
      </c>
    </row>
    <row r="137" ht="15.75" customHeight="1">
      <c r="A137" s="281"/>
      <c r="B137" s="1" t="str">
        <f t="shared" si="1"/>
        <v/>
      </c>
      <c r="C137" s="281"/>
      <c r="D137" s="281"/>
      <c r="E137" s="1" t="str">
        <f t="shared" si="2"/>
        <v/>
      </c>
      <c r="F137" s="281"/>
      <c r="G137" s="281"/>
      <c r="H137" s="281"/>
      <c r="I137" s="281"/>
      <c r="J137" s="1" t="str">
        <f t="shared" si="3"/>
        <v/>
      </c>
      <c r="K137" s="1" t="str">
        <f t="shared" si="4"/>
        <v/>
      </c>
      <c r="L137" s="1" t="str">
        <f t="shared" si="5"/>
        <v/>
      </c>
      <c r="M137" s="1">
        <f t="shared" si="6"/>
        <v>1</v>
      </c>
      <c r="N137" s="1">
        <f t="shared" si="7"/>
        <v>0</v>
      </c>
      <c r="O137" s="1">
        <f t="shared" si="8"/>
        <v>0</v>
      </c>
      <c r="P137" s="1">
        <f t="shared" si="9"/>
        <v>0</v>
      </c>
      <c r="Q137" s="1">
        <f t="shared" si="10"/>
        <v>0</v>
      </c>
      <c r="R137" s="281"/>
      <c r="S137" s="281"/>
      <c r="T137" s="1">
        <f t="shared" si="13"/>
        <v>0</v>
      </c>
    </row>
    <row r="138" ht="15.75" customHeight="1">
      <c r="A138" s="281"/>
      <c r="B138" s="1" t="str">
        <f t="shared" si="1"/>
        <v/>
      </c>
      <c r="C138" s="281"/>
      <c r="D138" s="281"/>
      <c r="E138" s="1" t="str">
        <f t="shared" si="2"/>
        <v/>
      </c>
      <c r="F138" s="281"/>
      <c r="G138" s="281"/>
      <c r="H138" s="281"/>
      <c r="I138" s="281"/>
      <c r="J138" s="1" t="str">
        <f t="shared" si="3"/>
        <v/>
      </c>
      <c r="K138" s="1" t="str">
        <f t="shared" si="4"/>
        <v/>
      </c>
      <c r="L138" s="1" t="str">
        <f t="shared" si="5"/>
        <v/>
      </c>
      <c r="M138" s="1">
        <f t="shared" si="6"/>
        <v>1</v>
      </c>
      <c r="N138" s="1">
        <f t="shared" si="7"/>
        <v>0</v>
      </c>
      <c r="O138" s="1">
        <f t="shared" si="8"/>
        <v>0</v>
      </c>
      <c r="P138" s="1">
        <f t="shared" si="9"/>
        <v>0</v>
      </c>
      <c r="Q138" s="1">
        <f t="shared" si="10"/>
        <v>0</v>
      </c>
      <c r="R138" s="281"/>
      <c r="S138" s="281"/>
      <c r="T138" s="1">
        <f t="shared" si="13"/>
        <v>0</v>
      </c>
    </row>
    <row r="139" ht="15.75" customHeight="1">
      <c r="A139" s="281"/>
      <c r="B139" s="1" t="str">
        <f t="shared" si="1"/>
        <v/>
      </c>
      <c r="C139" s="281"/>
      <c r="D139" s="281"/>
      <c r="E139" s="1" t="str">
        <f t="shared" si="2"/>
        <v/>
      </c>
      <c r="F139" s="281"/>
      <c r="G139" s="281"/>
      <c r="H139" s="281"/>
      <c r="I139" s="281"/>
      <c r="J139" s="1" t="str">
        <f t="shared" si="3"/>
        <v/>
      </c>
      <c r="K139" s="1" t="str">
        <f t="shared" si="4"/>
        <v/>
      </c>
      <c r="L139" s="1" t="str">
        <f t="shared" si="5"/>
        <v/>
      </c>
      <c r="M139" s="1">
        <f t="shared" si="6"/>
        <v>1</v>
      </c>
      <c r="N139" s="1">
        <f t="shared" si="7"/>
        <v>0</v>
      </c>
      <c r="O139" s="1">
        <f t="shared" si="8"/>
        <v>0</v>
      </c>
      <c r="P139" s="1">
        <f t="shared" si="9"/>
        <v>0</v>
      </c>
      <c r="Q139" s="1">
        <f t="shared" si="10"/>
        <v>0</v>
      </c>
      <c r="R139" s="281"/>
      <c r="S139" s="281"/>
      <c r="T139" s="1">
        <f t="shared" si="13"/>
        <v>0</v>
      </c>
    </row>
    <row r="140" ht="15.75" customHeight="1">
      <c r="A140" s="281"/>
      <c r="B140" s="1" t="str">
        <f t="shared" si="1"/>
        <v/>
      </c>
      <c r="C140" s="281"/>
      <c r="D140" s="281"/>
      <c r="E140" s="1" t="str">
        <f t="shared" si="2"/>
        <v/>
      </c>
      <c r="F140" s="281"/>
      <c r="G140" s="281"/>
      <c r="H140" s="281"/>
      <c r="I140" s="281"/>
      <c r="J140" s="1" t="str">
        <f t="shared" si="3"/>
        <v/>
      </c>
      <c r="K140" s="1" t="str">
        <f t="shared" si="4"/>
        <v/>
      </c>
      <c r="L140" s="1" t="str">
        <f t="shared" si="5"/>
        <v/>
      </c>
      <c r="M140" s="1">
        <f t="shared" si="6"/>
        <v>1</v>
      </c>
      <c r="N140" s="1">
        <f t="shared" si="7"/>
        <v>0</v>
      </c>
      <c r="O140" s="1">
        <f t="shared" si="8"/>
        <v>0</v>
      </c>
      <c r="P140" s="1">
        <f t="shared" si="9"/>
        <v>0</v>
      </c>
      <c r="Q140" s="1">
        <f t="shared" si="10"/>
        <v>0</v>
      </c>
      <c r="R140" s="281"/>
      <c r="S140" s="281"/>
      <c r="T140" s="1">
        <f t="shared" si="13"/>
        <v>0</v>
      </c>
    </row>
    <row r="141" ht="15.75" customHeight="1">
      <c r="A141" s="281"/>
      <c r="B141" s="1" t="str">
        <f t="shared" si="1"/>
        <v/>
      </c>
      <c r="C141" s="281"/>
      <c r="D141" s="281"/>
      <c r="E141" s="1" t="str">
        <f t="shared" si="2"/>
        <v/>
      </c>
      <c r="F141" s="281"/>
      <c r="G141" s="281"/>
      <c r="H141" s="281"/>
      <c r="I141" s="281"/>
      <c r="J141" s="1" t="str">
        <f t="shared" si="3"/>
        <v/>
      </c>
      <c r="K141" s="1" t="str">
        <f t="shared" si="4"/>
        <v/>
      </c>
      <c r="L141" s="1" t="str">
        <f t="shared" si="5"/>
        <v/>
      </c>
      <c r="M141" s="1">
        <f t="shared" si="6"/>
        <v>1</v>
      </c>
      <c r="N141" s="1">
        <f t="shared" si="7"/>
        <v>0</v>
      </c>
      <c r="O141" s="1">
        <f t="shared" si="8"/>
        <v>0</v>
      </c>
      <c r="P141" s="1">
        <f t="shared" si="9"/>
        <v>0</v>
      </c>
      <c r="Q141" s="1">
        <f t="shared" si="10"/>
        <v>0</v>
      </c>
      <c r="R141" s="281"/>
      <c r="S141" s="281"/>
      <c r="T141" s="1">
        <f t="shared" si="13"/>
        <v>0</v>
      </c>
    </row>
    <row r="142" ht="15.75" customHeight="1">
      <c r="A142" s="281"/>
      <c r="B142" s="1" t="str">
        <f t="shared" si="1"/>
        <v/>
      </c>
      <c r="C142" s="281"/>
      <c r="D142" s="281"/>
      <c r="E142" s="1" t="str">
        <f t="shared" si="2"/>
        <v/>
      </c>
      <c r="F142" s="281"/>
      <c r="G142" s="281"/>
      <c r="H142" s="281"/>
      <c r="I142" s="281"/>
      <c r="J142" s="1" t="str">
        <f t="shared" si="3"/>
        <v/>
      </c>
      <c r="K142" s="1" t="str">
        <f t="shared" si="4"/>
        <v/>
      </c>
      <c r="L142" s="1" t="str">
        <f t="shared" si="5"/>
        <v/>
      </c>
      <c r="M142" s="1">
        <f t="shared" si="6"/>
        <v>1</v>
      </c>
      <c r="N142" s="1">
        <f t="shared" si="7"/>
        <v>0</v>
      </c>
      <c r="O142" s="1">
        <f t="shared" si="8"/>
        <v>0</v>
      </c>
      <c r="P142" s="1">
        <f t="shared" si="9"/>
        <v>0</v>
      </c>
      <c r="Q142" s="1">
        <f t="shared" si="10"/>
        <v>0</v>
      </c>
      <c r="R142" s="281"/>
      <c r="S142" s="281"/>
      <c r="T142" s="1">
        <f t="shared" si="13"/>
        <v>0</v>
      </c>
    </row>
    <row r="143" ht="15.75" customHeight="1">
      <c r="A143" s="281"/>
      <c r="B143" s="1" t="str">
        <f t="shared" si="1"/>
        <v/>
      </c>
      <c r="C143" s="281"/>
      <c r="D143" s="281"/>
      <c r="E143" s="1" t="str">
        <f t="shared" si="2"/>
        <v/>
      </c>
      <c r="F143" s="281"/>
      <c r="G143" s="281"/>
      <c r="H143" s="281"/>
      <c r="I143" s="281"/>
      <c r="J143" s="1" t="str">
        <f t="shared" si="3"/>
        <v/>
      </c>
      <c r="K143" s="1" t="str">
        <f t="shared" si="4"/>
        <v/>
      </c>
      <c r="L143" s="1" t="str">
        <f t="shared" si="5"/>
        <v/>
      </c>
      <c r="M143" s="1">
        <f t="shared" si="6"/>
        <v>1</v>
      </c>
      <c r="N143" s="1">
        <f t="shared" si="7"/>
        <v>0</v>
      </c>
      <c r="O143" s="1">
        <f t="shared" si="8"/>
        <v>0</v>
      </c>
      <c r="P143" s="1">
        <f t="shared" si="9"/>
        <v>0</v>
      </c>
      <c r="Q143" s="1">
        <f t="shared" si="10"/>
        <v>0</v>
      </c>
      <c r="R143" s="281"/>
      <c r="S143" s="281"/>
      <c r="T143" s="1">
        <f t="shared" si="13"/>
        <v>0</v>
      </c>
    </row>
    <row r="144" ht="15.75" customHeight="1">
      <c r="A144" s="281"/>
      <c r="B144" s="1" t="str">
        <f t="shared" si="1"/>
        <v/>
      </c>
      <c r="C144" s="281"/>
      <c r="D144" s="281"/>
      <c r="E144" s="1" t="str">
        <f t="shared" si="2"/>
        <v/>
      </c>
      <c r="F144" s="281"/>
      <c r="G144" s="281"/>
      <c r="H144" s="281"/>
      <c r="I144" s="281"/>
      <c r="J144" s="1" t="str">
        <f t="shared" si="3"/>
        <v/>
      </c>
      <c r="K144" s="1" t="str">
        <f t="shared" si="4"/>
        <v/>
      </c>
      <c r="L144" s="1" t="str">
        <f t="shared" si="5"/>
        <v/>
      </c>
      <c r="M144" s="1">
        <f t="shared" si="6"/>
        <v>1</v>
      </c>
      <c r="N144" s="1">
        <f t="shared" si="7"/>
        <v>0</v>
      </c>
      <c r="O144" s="1">
        <f t="shared" si="8"/>
        <v>0</v>
      </c>
      <c r="P144" s="1">
        <f t="shared" si="9"/>
        <v>0</v>
      </c>
      <c r="Q144" s="1">
        <f t="shared" si="10"/>
        <v>0</v>
      </c>
      <c r="R144" s="281"/>
      <c r="S144" s="281"/>
      <c r="T144" s="1">
        <f t="shared" si="13"/>
        <v>0</v>
      </c>
    </row>
    <row r="145" ht="15.75" customHeight="1">
      <c r="A145" s="281"/>
      <c r="B145" s="1" t="str">
        <f t="shared" si="1"/>
        <v/>
      </c>
      <c r="C145" s="281"/>
      <c r="D145" s="281"/>
      <c r="E145" s="1" t="str">
        <f t="shared" si="2"/>
        <v/>
      </c>
      <c r="F145" s="281"/>
      <c r="G145" s="281"/>
      <c r="H145" s="281"/>
      <c r="I145" s="281"/>
      <c r="J145" s="1" t="str">
        <f t="shared" si="3"/>
        <v/>
      </c>
      <c r="K145" s="1" t="str">
        <f t="shared" si="4"/>
        <v/>
      </c>
      <c r="L145" s="1" t="str">
        <f t="shared" si="5"/>
        <v/>
      </c>
      <c r="M145" s="1">
        <f t="shared" si="6"/>
        <v>1</v>
      </c>
      <c r="N145" s="1">
        <f t="shared" si="7"/>
        <v>0</v>
      </c>
      <c r="O145" s="1">
        <f t="shared" si="8"/>
        <v>0</v>
      </c>
      <c r="P145" s="1">
        <f t="shared" si="9"/>
        <v>0</v>
      </c>
      <c r="Q145" s="1">
        <f t="shared" si="10"/>
        <v>0</v>
      </c>
      <c r="R145" s="281"/>
      <c r="S145" s="281"/>
      <c r="T145" s="1">
        <f t="shared" si="13"/>
        <v>0</v>
      </c>
    </row>
    <row r="146" ht="15.75" customHeight="1">
      <c r="A146" s="281"/>
      <c r="B146" s="1" t="str">
        <f t="shared" si="1"/>
        <v/>
      </c>
      <c r="C146" s="281"/>
      <c r="D146" s="281"/>
      <c r="E146" s="1" t="str">
        <f t="shared" si="2"/>
        <v/>
      </c>
      <c r="F146" s="281"/>
      <c r="G146" s="281"/>
      <c r="H146" s="281"/>
      <c r="I146" s="281"/>
      <c r="J146" s="1" t="str">
        <f t="shared" si="3"/>
        <v/>
      </c>
      <c r="K146" s="1" t="str">
        <f t="shared" si="4"/>
        <v/>
      </c>
      <c r="L146" s="1" t="str">
        <f t="shared" si="5"/>
        <v/>
      </c>
      <c r="M146" s="1">
        <f t="shared" si="6"/>
        <v>1</v>
      </c>
      <c r="N146" s="1">
        <f t="shared" si="7"/>
        <v>0</v>
      </c>
      <c r="O146" s="1">
        <f t="shared" si="8"/>
        <v>0</v>
      </c>
      <c r="P146" s="1">
        <f t="shared" si="9"/>
        <v>0</v>
      </c>
      <c r="Q146" s="1">
        <f t="shared" si="10"/>
        <v>0</v>
      </c>
      <c r="R146" s="281"/>
      <c r="S146" s="281"/>
      <c r="T146" s="1">
        <f t="shared" si="13"/>
        <v>0</v>
      </c>
    </row>
    <row r="147" ht="15.75" customHeight="1">
      <c r="A147" s="281"/>
      <c r="B147" s="1" t="str">
        <f t="shared" si="1"/>
        <v/>
      </c>
      <c r="C147" s="281"/>
      <c r="D147" s="281"/>
      <c r="E147" s="1" t="str">
        <f t="shared" si="2"/>
        <v/>
      </c>
      <c r="F147" s="281"/>
      <c r="G147" s="281"/>
      <c r="H147" s="281"/>
      <c r="I147" s="281"/>
      <c r="J147" s="1" t="str">
        <f t="shared" si="3"/>
        <v/>
      </c>
      <c r="K147" s="1" t="str">
        <f t="shared" si="4"/>
        <v/>
      </c>
      <c r="L147" s="1" t="str">
        <f t="shared" si="5"/>
        <v/>
      </c>
      <c r="M147" s="1">
        <f t="shared" si="6"/>
        <v>1</v>
      </c>
      <c r="N147" s="1">
        <f t="shared" si="7"/>
        <v>0</v>
      </c>
      <c r="O147" s="1">
        <f t="shared" si="8"/>
        <v>0</v>
      </c>
      <c r="P147" s="1">
        <f t="shared" si="9"/>
        <v>0</v>
      </c>
      <c r="Q147" s="1">
        <f t="shared" si="10"/>
        <v>0</v>
      </c>
      <c r="R147" s="281"/>
      <c r="S147" s="281"/>
      <c r="T147" s="1">
        <f t="shared" si="13"/>
        <v>0</v>
      </c>
    </row>
    <row r="148" ht="15.75" customHeight="1">
      <c r="A148" s="281"/>
      <c r="B148" s="1" t="str">
        <f t="shared" si="1"/>
        <v/>
      </c>
      <c r="C148" s="281"/>
      <c r="D148" s="281"/>
      <c r="E148" s="1" t="str">
        <f t="shared" si="2"/>
        <v/>
      </c>
      <c r="F148" s="281"/>
      <c r="G148" s="281"/>
      <c r="H148" s="281"/>
      <c r="I148" s="281"/>
      <c r="J148" s="1" t="str">
        <f t="shared" si="3"/>
        <v/>
      </c>
      <c r="K148" s="1" t="str">
        <f t="shared" si="4"/>
        <v/>
      </c>
      <c r="L148" s="1" t="str">
        <f t="shared" si="5"/>
        <v/>
      </c>
      <c r="M148" s="1">
        <f t="shared" si="6"/>
        <v>1</v>
      </c>
      <c r="N148" s="1">
        <f t="shared" si="7"/>
        <v>0</v>
      </c>
      <c r="O148" s="1">
        <f t="shared" si="8"/>
        <v>0</v>
      </c>
      <c r="P148" s="1">
        <f t="shared" si="9"/>
        <v>0</v>
      </c>
      <c r="Q148" s="1">
        <f t="shared" si="10"/>
        <v>0</v>
      </c>
      <c r="R148" s="281"/>
      <c r="S148" s="281"/>
      <c r="T148" s="1">
        <f t="shared" si="13"/>
        <v>0</v>
      </c>
    </row>
    <row r="149" ht="15.75" customHeight="1">
      <c r="A149" s="281"/>
      <c r="B149" s="1" t="str">
        <f t="shared" si="1"/>
        <v/>
      </c>
      <c r="C149" s="281"/>
      <c r="D149" s="281"/>
      <c r="E149" s="1" t="str">
        <f t="shared" si="2"/>
        <v/>
      </c>
      <c r="F149" s="281"/>
      <c r="G149" s="281"/>
      <c r="H149" s="281"/>
      <c r="I149" s="281"/>
      <c r="J149" s="1" t="str">
        <f t="shared" si="3"/>
        <v/>
      </c>
      <c r="K149" s="1" t="str">
        <f t="shared" si="4"/>
        <v/>
      </c>
      <c r="L149" s="1" t="str">
        <f t="shared" si="5"/>
        <v/>
      </c>
      <c r="M149" s="1">
        <f t="shared" si="6"/>
        <v>1</v>
      </c>
      <c r="N149" s="1">
        <f t="shared" si="7"/>
        <v>0</v>
      </c>
      <c r="O149" s="1">
        <f t="shared" si="8"/>
        <v>0</v>
      </c>
      <c r="P149" s="1">
        <f t="shared" si="9"/>
        <v>0</v>
      </c>
      <c r="Q149" s="1">
        <f t="shared" si="10"/>
        <v>0</v>
      </c>
      <c r="R149" s="281"/>
      <c r="S149" s="281"/>
      <c r="T149" s="1">
        <f t="shared" si="13"/>
        <v>0</v>
      </c>
    </row>
    <row r="150" ht="15.75" customHeight="1">
      <c r="A150" s="281"/>
      <c r="B150" s="1" t="str">
        <f t="shared" si="1"/>
        <v/>
      </c>
      <c r="C150" s="281"/>
      <c r="D150" s="281"/>
      <c r="E150" s="1" t="str">
        <f t="shared" si="2"/>
        <v/>
      </c>
      <c r="F150" s="281"/>
      <c r="G150" s="281"/>
      <c r="H150" s="281"/>
      <c r="I150" s="281"/>
      <c r="J150" s="1" t="str">
        <f t="shared" si="3"/>
        <v/>
      </c>
      <c r="K150" s="1" t="str">
        <f t="shared" si="4"/>
        <v/>
      </c>
      <c r="L150" s="1" t="str">
        <f t="shared" si="5"/>
        <v/>
      </c>
      <c r="M150" s="1">
        <f t="shared" si="6"/>
        <v>1</v>
      </c>
      <c r="N150" s="1">
        <f t="shared" si="7"/>
        <v>0</v>
      </c>
      <c r="O150" s="1">
        <f t="shared" si="8"/>
        <v>0</v>
      </c>
      <c r="P150" s="1">
        <f t="shared" si="9"/>
        <v>0</v>
      </c>
      <c r="Q150" s="1">
        <f t="shared" si="10"/>
        <v>0</v>
      </c>
      <c r="R150" s="281"/>
      <c r="S150" s="281"/>
      <c r="T150" s="1">
        <f t="shared" si="13"/>
        <v>0</v>
      </c>
    </row>
    <row r="151" ht="15.75" customHeight="1">
      <c r="A151" s="281"/>
      <c r="B151" s="1" t="str">
        <f t="shared" si="1"/>
        <v/>
      </c>
      <c r="C151" s="281"/>
      <c r="D151" s="281"/>
      <c r="E151" s="1" t="str">
        <f t="shared" si="2"/>
        <v/>
      </c>
      <c r="F151" s="281"/>
      <c r="G151" s="281"/>
      <c r="H151" s="281"/>
      <c r="I151" s="281"/>
      <c r="J151" s="1" t="str">
        <f t="shared" si="3"/>
        <v/>
      </c>
      <c r="K151" s="1" t="str">
        <f t="shared" si="4"/>
        <v/>
      </c>
      <c r="L151" s="1" t="str">
        <f t="shared" si="5"/>
        <v/>
      </c>
      <c r="M151" s="1">
        <f t="shared" si="6"/>
        <v>1</v>
      </c>
      <c r="N151" s="1">
        <f t="shared" si="7"/>
        <v>0</v>
      </c>
      <c r="O151" s="1">
        <f t="shared" si="8"/>
        <v>0</v>
      </c>
      <c r="P151" s="1">
        <f t="shared" si="9"/>
        <v>0</v>
      </c>
      <c r="Q151" s="1">
        <f t="shared" si="10"/>
        <v>0</v>
      </c>
      <c r="R151" s="281"/>
      <c r="S151" s="281"/>
      <c r="T151" s="1">
        <f t="shared" si="13"/>
        <v>0</v>
      </c>
    </row>
    <row r="152" ht="15.75" customHeight="1">
      <c r="A152" s="281"/>
      <c r="B152" s="1" t="str">
        <f t="shared" si="1"/>
        <v/>
      </c>
      <c r="C152" s="281"/>
      <c r="D152" s="281"/>
      <c r="E152" s="1" t="str">
        <f t="shared" si="2"/>
        <v/>
      </c>
      <c r="F152" s="281"/>
      <c r="G152" s="281"/>
      <c r="H152" s="281"/>
      <c r="I152" s="281"/>
      <c r="J152" s="1" t="str">
        <f t="shared" si="3"/>
        <v/>
      </c>
      <c r="K152" s="1" t="str">
        <f t="shared" si="4"/>
        <v/>
      </c>
      <c r="L152" s="1" t="str">
        <f t="shared" si="5"/>
        <v/>
      </c>
      <c r="M152" s="1">
        <f t="shared" si="6"/>
        <v>1</v>
      </c>
      <c r="N152" s="1">
        <f t="shared" si="7"/>
        <v>0</v>
      </c>
      <c r="O152" s="1">
        <f t="shared" si="8"/>
        <v>0</v>
      </c>
      <c r="P152" s="1">
        <f t="shared" si="9"/>
        <v>0</v>
      </c>
      <c r="Q152" s="1">
        <f t="shared" si="10"/>
        <v>0</v>
      </c>
      <c r="R152" s="281"/>
      <c r="S152" s="281"/>
      <c r="T152" s="1">
        <f t="shared" si="13"/>
        <v>0</v>
      </c>
    </row>
    <row r="153" ht="15.75" customHeight="1">
      <c r="A153" s="281"/>
      <c r="B153" s="1" t="str">
        <f t="shared" si="1"/>
        <v/>
      </c>
      <c r="C153" s="281"/>
      <c r="D153" s="281"/>
      <c r="E153" s="1" t="str">
        <f t="shared" si="2"/>
        <v/>
      </c>
      <c r="F153" s="281"/>
      <c r="G153" s="281"/>
      <c r="H153" s="281"/>
      <c r="I153" s="281"/>
      <c r="J153" s="1" t="str">
        <f t="shared" si="3"/>
        <v/>
      </c>
      <c r="K153" s="1" t="str">
        <f t="shared" si="4"/>
        <v/>
      </c>
      <c r="L153" s="1" t="str">
        <f t="shared" si="5"/>
        <v/>
      </c>
      <c r="M153" s="1">
        <f t="shared" si="6"/>
        <v>1</v>
      </c>
      <c r="N153" s="1">
        <f t="shared" si="7"/>
        <v>0</v>
      </c>
      <c r="O153" s="1">
        <f t="shared" si="8"/>
        <v>0</v>
      </c>
      <c r="P153" s="1">
        <f t="shared" si="9"/>
        <v>0</v>
      </c>
      <c r="Q153" s="1">
        <f t="shared" si="10"/>
        <v>0</v>
      </c>
      <c r="R153" s="281"/>
      <c r="S153" s="281"/>
      <c r="T153" s="1">
        <f t="shared" si="13"/>
        <v>0</v>
      </c>
    </row>
    <row r="154" ht="15.75" customHeight="1">
      <c r="A154" s="281"/>
      <c r="B154" s="1" t="str">
        <f t="shared" si="1"/>
        <v/>
      </c>
      <c r="C154" s="281"/>
      <c r="D154" s="281"/>
      <c r="E154" s="1" t="str">
        <f t="shared" si="2"/>
        <v/>
      </c>
      <c r="F154" s="281"/>
      <c r="G154" s="281"/>
      <c r="H154" s="281"/>
      <c r="I154" s="281"/>
      <c r="J154" s="1" t="str">
        <f t="shared" si="3"/>
        <v/>
      </c>
      <c r="K154" s="1" t="str">
        <f t="shared" si="4"/>
        <v/>
      </c>
      <c r="L154" s="1" t="str">
        <f t="shared" si="5"/>
        <v/>
      </c>
      <c r="M154" s="1">
        <f t="shared" si="6"/>
        <v>1</v>
      </c>
      <c r="N154" s="1">
        <f t="shared" si="7"/>
        <v>0</v>
      </c>
      <c r="O154" s="1">
        <f t="shared" si="8"/>
        <v>0</v>
      </c>
      <c r="P154" s="1">
        <f t="shared" si="9"/>
        <v>0</v>
      </c>
      <c r="Q154" s="1">
        <f t="shared" si="10"/>
        <v>0</v>
      </c>
      <c r="R154" s="281"/>
      <c r="S154" s="281"/>
      <c r="T154" s="1">
        <f t="shared" si="13"/>
        <v>0</v>
      </c>
    </row>
    <row r="155" ht="15.75" customHeight="1">
      <c r="A155" s="281"/>
      <c r="B155" s="1" t="str">
        <f t="shared" si="1"/>
        <v/>
      </c>
      <c r="C155" s="281"/>
      <c r="D155" s="281"/>
      <c r="E155" s="1" t="str">
        <f t="shared" si="2"/>
        <v/>
      </c>
      <c r="F155" s="281"/>
      <c r="G155" s="281"/>
      <c r="H155" s="281"/>
      <c r="I155" s="281"/>
      <c r="J155" s="1" t="str">
        <f t="shared" si="3"/>
        <v/>
      </c>
      <c r="K155" s="1" t="str">
        <f t="shared" si="4"/>
        <v/>
      </c>
      <c r="L155" s="1" t="str">
        <f t="shared" si="5"/>
        <v/>
      </c>
      <c r="M155" s="1">
        <f t="shared" si="6"/>
        <v>1</v>
      </c>
      <c r="N155" s="1">
        <f t="shared" si="7"/>
        <v>0</v>
      </c>
      <c r="O155" s="1">
        <f t="shared" si="8"/>
        <v>0</v>
      </c>
      <c r="P155" s="1">
        <f t="shared" si="9"/>
        <v>0</v>
      </c>
      <c r="Q155" s="1">
        <f t="shared" si="10"/>
        <v>0</v>
      </c>
      <c r="R155" s="281"/>
      <c r="S155" s="281"/>
      <c r="T155" s="1">
        <f t="shared" si="13"/>
        <v>0</v>
      </c>
    </row>
    <row r="156" ht="15.75" customHeight="1">
      <c r="A156" s="281"/>
      <c r="B156" s="1" t="str">
        <f t="shared" si="1"/>
        <v/>
      </c>
      <c r="C156" s="281"/>
      <c r="D156" s="281"/>
      <c r="E156" s="1" t="str">
        <f t="shared" si="2"/>
        <v/>
      </c>
      <c r="F156" s="281"/>
      <c r="G156" s="281"/>
      <c r="H156" s="281"/>
      <c r="I156" s="281"/>
      <c r="J156" s="1" t="str">
        <f t="shared" si="3"/>
        <v/>
      </c>
      <c r="K156" s="1" t="str">
        <f t="shared" si="4"/>
        <v/>
      </c>
      <c r="L156" s="1" t="str">
        <f t="shared" si="5"/>
        <v/>
      </c>
      <c r="M156" s="1">
        <f t="shared" si="6"/>
        <v>1</v>
      </c>
      <c r="N156" s="1">
        <f t="shared" si="7"/>
        <v>0</v>
      </c>
      <c r="O156" s="1">
        <f t="shared" si="8"/>
        <v>0</v>
      </c>
      <c r="P156" s="1">
        <f t="shared" si="9"/>
        <v>0</v>
      </c>
      <c r="Q156" s="1">
        <f t="shared" si="10"/>
        <v>0</v>
      </c>
      <c r="R156" s="281"/>
      <c r="S156" s="281"/>
      <c r="T156" s="1">
        <f t="shared" si="13"/>
        <v>0</v>
      </c>
    </row>
    <row r="157" ht="15.75" customHeight="1">
      <c r="A157" s="281"/>
      <c r="B157" s="1" t="str">
        <f t="shared" si="1"/>
        <v/>
      </c>
      <c r="C157" s="281"/>
      <c r="D157" s="281"/>
      <c r="E157" s="1" t="str">
        <f t="shared" si="2"/>
        <v/>
      </c>
      <c r="F157" s="281"/>
      <c r="G157" s="281"/>
      <c r="H157" s="281"/>
      <c r="I157" s="281"/>
      <c r="J157" s="1" t="str">
        <f t="shared" si="3"/>
        <v/>
      </c>
      <c r="K157" s="1" t="str">
        <f t="shared" si="4"/>
        <v/>
      </c>
      <c r="L157" s="1" t="str">
        <f t="shared" si="5"/>
        <v/>
      </c>
      <c r="M157" s="1">
        <f t="shared" si="6"/>
        <v>1</v>
      </c>
      <c r="N157" s="1">
        <f t="shared" si="7"/>
        <v>0</v>
      </c>
      <c r="O157" s="1">
        <f t="shared" si="8"/>
        <v>0</v>
      </c>
      <c r="P157" s="1">
        <f t="shared" si="9"/>
        <v>0</v>
      </c>
      <c r="Q157" s="1">
        <f t="shared" si="10"/>
        <v>0</v>
      </c>
      <c r="R157" s="281"/>
      <c r="S157" s="281"/>
      <c r="T157" s="1">
        <f t="shared" si="13"/>
        <v>0</v>
      </c>
    </row>
    <row r="158" ht="15.75" customHeight="1">
      <c r="A158" s="281"/>
      <c r="B158" s="1" t="str">
        <f t="shared" si="1"/>
        <v/>
      </c>
      <c r="C158" s="281"/>
      <c r="D158" s="281"/>
      <c r="E158" s="1" t="str">
        <f t="shared" si="2"/>
        <v/>
      </c>
      <c r="F158" s="281"/>
      <c r="G158" s="281"/>
      <c r="H158" s="281"/>
      <c r="I158" s="281"/>
      <c r="J158" s="1" t="str">
        <f t="shared" si="3"/>
        <v/>
      </c>
      <c r="K158" s="1" t="str">
        <f t="shared" si="4"/>
        <v/>
      </c>
      <c r="L158" s="1" t="str">
        <f t="shared" si="5"/>
        <v/>
      </c>
      <c r="M158" s="1">
        <f t="shared" si="6"/>
        <v>1</v>
      </c>
      <c r="N158" s="1">
        <f t="shared" si="7"/>
        <v>0</v>
      </c>
      <c r="O158" s="1">
        <f t="shared" si="8"/>
        <v>0</v>
      </c>
      <c r="P158" s="1">
        <f t="shared" si="9"/>
        <v>0</v>
      </c>
      <c r="Q158" s="1">
        <f t="shared" si="10"/>
        <v>0</v>
      </c>
      <c r="R158" s="281"/>
      <c r="S158" s="281"/>
      <c r="T158" s="1">
        <f t="shared" si="13"/>
        <v>0</v>
      </c>
    </row>
    <row r="159" ht="15.75" customHeight="1">
      <c r="A159" s="281"/>
      <c r="B159" s="1" t="str">
        <f t="shared" si="1"/>
        <v/>
      </c>
      <c r="C159" s="281"/>
      <c r="D159" s="281"/>
      <c r="E159" s="1" t="str">
        <f t="shared" si="2"/>
        <v/>
      </c>
      <c r="F159" s="281"/>
      <c r="G159" s="281"/>
      <c r="H159" s="281"/>
      <c r="I159" s="281"/>
      <c r="J159" s="1" t="str">
        <f t="shared" si="3"/>
        <v/>
      </c>
      <c r="K159" s="1" t="str">
        <f t="shared" si="4"/>
        <v/>
      </c>
      <c r="L159" s="1" t="str">
        <f t="shared" si="5"/>
        <v/>
      </c>
      <c r="M159" s="1">
        <f t="shared" si="6"/>
        <v>1</v>
      </c>
      <c r="N159" s="1">
        <f t="shared" si="7"/>
        <v>0</v>
      </c>
      <c r="O159" s="1">
        <f t="shared" si="8"/>
        <v>0</v>
      </c>
      <c r="P159" s="1">
        <f t="shared" si="9"/>
        <v>0</v>
      </c>
      <c r="Q159" s="1">
        <f t="shared" si="10"/>
        <v>0</v>
      </c>
      <c r="R159" s="281"/>
      <c r="S159" s="281"/>
      <c r="T159" s="1">
        <f t="shared" si="13"/>
        <v>0</v>
      </c>
    </row>
    <row r="160" ht="15.75" customHeight="1">
      <c r="A160" s="281"/>
      <c r="B160" s="1" t="str">
        <f t="shared" si="1"/>
        <v/>
      </c>
      <c r="C160" s="281"/>
      <c r="D160" s="281"/>
      <c r="E160" s="1" t="str">
        <f t="shared" si="2"/>
        <v/>
      </c>
      <c r="F160" s="281"/>
      <c r="G160" s="281"/>
      <c r="H160" s="281"/>
      <c r="I160" s="281"/>
      <c r="J160" s="1" t="str">
        <f t="shared" si="3"/>
        <v/>
      </c>
      <c r="K160" s="1" t="str">
        <f t="shared" si="4"/>
        <v/>
      </c>
      <c r="L160" s="1" t="str">
        <f t="shared" si="5"/>
        <v/>
      </c>
      <c r="M160" s="1">
        <f t="shared" si="6"/>
        <v>1</v>
      </c>
      <c r="N160" s="1">
        <f t="shared" si="7"/>
        <v>0</v>
      </c>
      <c r="O160" s="1">
        <f t="shared" si="8"/>
        <v>0</v>
      </c>
      <c r="P160" s="1">
        <f t="shared" si="9"/>
        <v>0</v>
      </c>
      <c r="Q160" s="1">
        <f t="shared" si="10"/>
        <v>0</v>
      </c>
      <c r="R160" s="281"/>
      <c r="S160" s="281"/>
      <c r="T160" s="1">
        <f t="shared" si="13"/>
        <v>0</v>
      </c>
    </row>
    <row r="161" ht="15.75" customHeight="1">
      <c r="A161" s="281"/>
      <c r="B161" s="1" t="str">
        <f t="shared" si="1"/>
        <v/>
      </c>
      <c r="C161" s="281"/>
      <c r="D161" s="281"/>
      <c r="E161" s="1" t="str">
        <f t="shared" si="2"/>
        <v/>
      </c>
      <c r="F161" s="281"/>
      <c r="G161" s="281"/>
      <c r="H161" s="281"/>
      <c r="I161" s="281"/>
      <c r="J161" s="1" t="str">
        <f t="shared" si="3"/>
        <v/>
      </c>
      <c r="K161" s="1" t="str">
        <f t="shared" si="4"/>
        <v/>
      </c>
      <c r="L161" s="1" t="str">
        <f t="shared" si="5"/>
        <v/>
      </c>
      <c r="M161" s="1">
        <f t="shared" si="6"/>
        <v>1</v>
      </c>
      <c r="N161" s="1">
        <f t="shared" si="7"/>
        <v>0</v>
      </c>
      <c r="O161" s="1">
        <f t="shared" si="8"/>
        <v>0</v>
      </c>
      <c r="P161" s="1">
        <f t="shared" si="9"/>
        <v>0</v>
      </c>
      <c r="Q161" s="1">
        <f t="shared" si="10"/>
        <v>0</v>
      </c>
      <c r="R161" s="281"/>
      <c r="S161" s="281"/>
      <c r="T161" s="1">
        <f t="shared" si="13"/>
        <v>0</v>
      </c>
    </row>
    <row r="162" ht="15.75" customHeight="1">
      <c r="A162" s="281"/>
      <c r="B162" s="1" t="str">
        <f t="shared" si="1"/>
        <v/>
      </c>
      <c r="C162" s="281"/>
      <c r="D162" s="281"/>
      <c r="E162" s="1" t="str">
        <f t="shared" si="2"/>
        <v/>
      </c>
      <c r="F162" s="281"/>
      <c r="G162" s="281"/>
      <c r="H162" s="281"/>
      <c r="I162" s="281"/>
      <c r="J162" s="1" t="str">
        <f t="shared" si="3"/>
        <v/>
      </c>
      <c r="K162" s="1" t="str">
        <f t="shared" si="4"/>
        <v/>
      </c>
      <c r="L162" s="1" t="str">
        <f t="shared" si="5"/>
        <v/>
      </c>
      <c r="M162" s="1">
        <f t="shared" si="6"/>
        <v>1</v>
      </c>
      <c r="N162" s="1">
        <f t="shared" si="7"/>
        <v>0</v>
      </c>
      <c r="O162" s="1">
        <f t="shared" si="8"/>
        <v>0</v>
      </c>
      <c r="P162" s="1">
        <f t="shared" si="9"/>
        <v>0</v>
      </c>
      <c r="Q162" s="1">
        <f t="shared" si="10"/>
        <v>0</v>
      </c>
      <c r="R162" s="281"/>
      <c r="S162" s="281"/>
      <c r="T162" s="1">
        <f t="shared" si="13"/>
        <v>0</v>
      </c>
    </row>
    <row r="163" ht="15.75" customHeight="1">
      <c r="A163" s="281"/>
      <c r="B163" s="1" t="str">
        <f t="shared" si="1"/>
        <v/>
      </c>
      <c r="C163" s="281"/>
      <c r="D163" s="281"/>
      <c r="E163" s="1" t="str">
        <f t="shared" si="2"/>
        <v/>
      </c>
      <c r="F163" s="281"/>
      <c r="G163" s="281"/>
      <c r="H163" s="281"/>
      <c r="I163" s="281"/>
      <c r="J163" s="1" t="str">
        <f t="shared" si="3"/>
        <v/>
      </c>
      <c r="K163" s="1" t="str">
        <f t="shared" si="4"/>
        <v/>
      </c>
      <c r="L163" s="1" t="str">
        <f t="shared" si="5"/>
        <v/>
      </c>
      <c r="M163" s="1">
        <f t="shared" si="6"/>
        <v>1</v>
      </c>
      <c r="N163" s="1">
        <f t="shared" si="7"/>
        <v>0</v>
      </c>
      <c r="O163" s="1">
        <f t="shared" si="8"/>
        <v>0</v>
      </c>
      <c r="P163" s="1">
        <f t="shared" si="9"/>
        <v>0</v>
      </c>
      <c r="Q163" s="1">
        <f t="shared" si="10"/>
        <v>0</v>
      </c>
      <c r="R163" s="281"/>
      <c r="S163" s="281"/>
      <c r="T163" s="1">
        <f t="shared" si="13"/>
        <v>0</v>
      </c>
    </row>
    <row r="164" ht="15.75" customHeight="1">
      <c r="A164" s="281"/>
      <c r="B164" s="1" t="str">
        <f t="shared" si="1"/>
        <v/>
      </c>
      <c r="C164" s="281"/>
      <c r="D164" s="281"/>
      <c r="E164" s="1" t="str">
        <f t="shared" si="2"/>
        <v/>
      </c>
      <c r="F164" s="281"/>
      <c r="G164" s="281"/>
      <c r="H164" s="281"/>
      <c r="I164" s="281"/>
      <c r="J164" s="1" t="str">
        <f t="shared" si="3"/>
        <v/>
      </c>
      <c r="K164" s="1" t="str">
        <f t="shared" si="4"/>
        <v/>
      </c>
      <c r="L164" s="1" t="str">
        <f t="shared" si="5"/>
        <v/>
      </c>
      <c r="M164" s="1">
        <f t="shared" si="6"/>
        <v>1</v>
      </c>
      <c r="N164" s="1">
        <f t="shared" si="7"/>
        <v>0</v>
      </c>
      <c r="O164" s="1">
        <f t="shared" si="8"/>
        <v>0</v>
      </c>
      <c r="P164" s="1">
        <f t="shared" si="9"/>
        <v>0</v>
      </c>
      <c r="Q164" s="1">
        <f t="shared" si="10"/>
        <v>0</v>
      </c>
      <c r="R164" s="281"/>
      <c r="S164" s="281"/>
      <c r="T164" s="1">
        <f t="shared" si="13"/>
        <v>0</v>
      </c>
    </row>
    <row r="165" ht="15.75" customHeight="1">
      <c r="A165" s="281"/>
      <c r="B165" s="1" t="str">
        <f t="shared" si="1"/>
        <v/>
      </c>
      <c r="C165" s="281"/>
      <c r="D165" s="281"/>
      <c r="E165" s="1" t="str">
        <f t="shared" si="2"/>
        <v/>
      </c>
      <c r="F165" s="281"/>
      <c r="G165" s="281"/>
      <c r="H165" s="281"/>
      <c r="I165" s="281"/>
      <c r="J165" s="1" t="str">
        <f t="shared" si="3"/>
        <v/>
      </c>
      <c r="K165" s="1" t="str">
        <f t="shared" si="4"/>
        <v/>
      </c>
      <c r="L165" s="1" t="str">
        <f t="shared" si="5"/>
        <v/>
      </c>
      <c r="M165" s="1">
        <f t="shared" si="6"/>
        <v>1</v>
      </c>
      <c r="N165" s="1">
        <f t="shared" si="7"/>
        <v>0</v>
      </c>
      <c r="O165" s="1">
        <f t="shared" si="8"/>
        <v>0</v>
      </c>
      <c r="P165" s="1">
        <f t="shared" si="9"/>
        <v>0</v>
      </c>
      <c r="Q165" s="1">
        <f t="shared" si="10"/>
        <v>0</v>
      </c>
      <c r="R165" s="281"/>
      <c r="S165" s="281"/>
      <c r="T165" s="1">
        <f t="shared" si="13"/>
        <v>0</v>
      </c>
    </row>
    <row r="166" ht="15.75" customHeight="1">
      <c r="A166" s="281"/>
      <c r="B166" s="1" t="str">
        <f t="shared" si="1"/>
        <v/>
      </c>
      <c r="C166" s="281"/>
      <c r="D166" s="281"/>
      <c r="E166" s="1" t="str">
        <f t="shared" si="2"/>
        <v/>
      </c>
      <c r="F166" s="281"/>
      <c r="G166" s="281"/>
      <c r="H166" s="281"/>
      <c r="I166" s="281"/>
      <c r="J166" s="1" t="str">
        <f t="shared" si="3"/>
        <v/>
      </c>
      <c r="K166" s="1" t="str">
        <f t="shared" si="4"/>
        <v/>
      </c>
      <c r="L166" s="1" t="str">
        <f t="shared" si="5"/>
        <v/>
      </c>
      <c r="M166" s="1">
        <f t="shared" si="6"/>
        <v>1</v>
      </c>
      <c r="N166" s="1">
        <f t="shared" si="7"/>
        <v>0</v>
      </c>
      <c r="O166" s="1">
        <f t="shared" si="8"/>
        <v>0</v>
      </c>
      <c r="P166" s="1">
        <f t="shared" si="9"/>
        <v>0</v>
      </c>
      <c r="Q166" s="1">
        <f t="shared" si="10"/>
        <v>0</v>
      </c>
      <c r="R166" s="281"/>
      <c r="S166" s="281"/>
      <c r="T166" s="1">
        <f t="shared" si="13"/>
        <v>0</v>
      </c>
    </row>
    <row r="167" ht="15.75" customHeight="1">
      <c r="A167" s="281"/>
      <c r="B167" s="1" t="str">
        <f t="shared" si="1"/>
        <v/>
      </c>
      <c r="C167" s="281"/>
      <c r="D167" s="281"/>
      <c r="E167" s="1" t="str">
        <f t="shared" si="2"/>
        <v/>
      </c>
      <c r="F167" s="281"/>
      <c r="G167" s="281"/>
      <c r="H167" s="281"/>
      <c r="I167" s="281"/>
      <c r="J167" s="1" t="str">
        <f t="shared" si="3"/>
        <v/>
      </c>
      <c r="K167" s="1" t="str">
        <f t="shared" si="4"/>
        <v/>
      </c>
      <c r="L167" s="1" t="str">
        <f t="shared" si="5"/>
        <v/>
      </c>
      <c r="M167" s="1">
        <f t="shared" si="6"/>
        <v>1</v>
      </c>
      <c r="N167" s="1">
        <f t="shared" si="7"/>
        <v>0</v>
      </c>
      <c r="O167" s="1">
        <f t="shared" si="8"/>
        <v>0</v>
      </c>
      <c r="P167" s="1">
        <f t="shared" si="9"/>
        <v>0</v>
      </c>
      <c r="Q167" s="1">
        <f t="shared" si="10"/>
        <v>0</v>
      </c>
      <c r="R167" s="281"/>
      <c r="S167" s="281"/>
      <c r="T167" s="1">
        <f t="shared" si="13"/>
        <v>0</v>
      </c>
    </row>
    <row r="168" ht="15.75" customHeight="1">
      <c r="A168" s="281"/>
      <c r="B168" s="1" t="str">
        <f t="shared" si="1"/>
        <v/>
      </c>
      <c r="C168" s="281"/>
      <c r="D168" s="281"/>
      <c r="E168" s="1" t="str">
        <f t="shared" si="2"/>
        <v/>
      </c>
      <c r="F168" s="281"/>
      <c r="G168" s="281"/>
      <c r="H168" s="281"/>
      <c r="I168" s="281"/>
      <c r="J168" s="1" t="str">
        <f t="shared" si="3"/>
        <v/>
      </c>
      <c r="K168" s="1" t="str">
        <f t="shared" si="4"/>
        <v/>
      </c>
      <c r="L168" s="1" t="str">
        <f t="shared" si="5"/>
        <v/>
      </c>
      <c r="M168" s="1">
        <f t="shared" si="6"/>
        <v>1</v>
      </c>
      <c r="N168" s="1">
        <f t="shared" si="7"/>
        <v>0</v>
      </c>
      <c r="O168" s="1">
        <f t="shared" si="8"/>
        <v>0</v>
      </c>
      <c r="P168" s="1">
        <f t="shared" si="9"/>
        <v>0</v>
      </c>
      <c r="Q168" s="1">
        <f t="shared" si="10"/>
        <v>0</v>
      </c>
      <c r="R168" s="281"/>
      <c r="S168" s="281"/>
      <c r="T168" s="1">
        <f t="shared" si="13"/>
        <v>0</v>
      </c>
    </row>
    <row r="169" ht="15.75" customHeight="1">
      <c r="A169" s="281"/>
      <c r="B169" s="1" t="str">
        <f t="shared" si="1"/>
        <v/>
      </c>
      <c r="C169" s="281"/>
      <c r="D169" s="281"/>
      <c r="E169" s="1" t="str">
        <f t="shared" si="2"/>
        <v/>
      </c>
      <c r="F169" s="281"/>
      <c r="G169" s="281"/>
      <c r="H169" s="281"/>
      <c r="I169" s="281"/>
      <c r="J169" s="1" t="str">
        <f t="shared" si="3"/>
        <v/>
      </c>
      <c r="K169" s="1" t="str">
        <f t="shared" si="4"/>
        <v/>
      </c>
      <c r="L169" s="1" t="str">
        <f t="shared" si="5"/>
        <v/>
      </c>
      <c r="M169" s="1">
        <f t="shared" si="6"/>
        <v>1</v>
      </c>
      <c r="N169" s="1">
        <f t="shared" si="7"/>
        <v>0</v>
      </c>
      <c r="O169" s="1">
        <f t="shared" si="8"/>
        <v>0</v>
      </c>
      <c r="P169" s="1">
        <f t="shared" si="9"/>
        <v>0</v>
      </c>
      <c r="Q169" s="1">
        <f t="shared" si="10"/>
        <v>0</v>
      </c>
      <c r="R169" s="281"/>
      <c r="S169" s="281"/>
      <c r="T169" s="1">
        <f t="shared" si="13"/>
        <v>0</v>
      </c>
    </row>
    <row r="170" ht="15.75" customHeight="1">
      <c r="A170" s="281"/>
      <c r="B170" s="1" t="str">
        <f t="shared" si="1"/>
        <v/>
      </c>
      <c r="C170" s="281"/>
      <c r="D170" s="281"/>
      <c r="E170" s="1" t="str">
        <f t="shared" si="2"/>
        <v/>
      </c>
      <c r="F170" s="281"/>
      <c r="G170" s="281"/>
      <c r="H170" s="281"/>
      <c r="I170" s="281"/>
      <c r="J170" s="1" t="str">
        <f t="shared" si="3"/>
        <v/>
      </c>
      <c r="K170" s="1" t="str">
        <f t="shared" si="4"/>
        <v/>
      </c>
      <c r="L170" s="1" t="str">
        <f t="shared" si="5"/>
        <v/>
      </c>
      <c r="M170" s="1">
        <f t="shared" si="6"/>
        <v>1</v>
      </c>
      <c r="N170" s="1">
        <f t="shared" si="7"/>
        <v>0</v>
      </c>
      <c r="O170" s="1">
        <f t="shared" si="8"/>
        <v>0</v>
      </c>
      <c r="P170" s="1">
        <f t="shared" si="9"/>
        <v>0</v>
      </c>
      <c r="Q170" s="1">
        <f t="shared" si="10"/>
        <v>0</v>
      </c>
      <c r="R170" s="281"/>
      <c r="S170" s="281"/>
      <c r="T170" s="1">
        <f t="shared" si="13"/>
        <v>0</v>
      </c>
    </row>
    <row r="171" ht="15.75" customHeight="1">
      <c r="A171" s="281"/>
      <c r="B171" s="1" t="str">
        <f t="shared" si="1"/>
        <v/>
      </c>
      <c r="C171" s="281"/>
      <c r="D171" s="281"/>
      <c r="E171" s="1" t="str">
        <f t="shared" si="2"/>
        <v/>
      </c>
      <c r="F171" s="281"/>
      <c r="G171" s="281"/>
      <c r="H171" s="281"/>
      <c r="I171" s="281"/>
      <c r="J171" s="1" t="str">
        <f t="shared" si="3"/>
        <v/>
      </c>
      <c r="K171" s="1" t="str">
        <f t="shared" si="4"/>
        <v/>
      </c>
      <c r="L171" s="1" t="str">
        <f t="shared" si="5"/>
        <v/>
      </c>
      <c r="M171" s="1">
        <f t="shared" si="6"/>
        <v>1</v>
      </c>
      <c r="N171" s="1">
        <f t="shared" si="7"/>
        <v>0</v>
      </c>
      <c r="O171" s="1">
        <f t="shared" si="8"/>
        <v>0</v>
      </c>
      <c r="P171" s="1">
        <f t="shared" si="9"/>
        <v>0</v>
      </c>
      <c r="Q171" s="1">
        <f t="shared" si="10"/>
        <v>0</v>
      </c>
      <c r="R171" s="281"/>
      <c r="S171" s="281"/>
      <c r="T171" s="1">
        <f t="shared" si="13"/>
        <v>0</v>
      </c>
    </row>
    <row r="172" ht="15.75" customHeight="1">
      <c r="A172" s="281"/>
      <c r="B172" s="1" t="str">
        <f t="shared" si="1"/>
        <v/>
      </c>
      <c r="C172" s="281"/>
      <c r="D172" s="281"/>
      <c r="E172" s="1" t="str">
        <f t="shared" si="2"/>
        <v/>
      </c>
      <c r="F172" s="281"/>
      <c r="G172" s="281"/>
      <c r="H172" s="281"/>
      <c r="I172" s="281"/>
      <c r="J172" s="1" t="str">
        <f t="shared" si="3"/>
        <v/>
      </c>
      <c r="K172" s="1" t="str">
        <f t="shared" si="4"/>
        <v/>
      </c>
      <c r="L172" s="1" t="str">
        <f t="shared" si="5"/>
        <v/>
      </c>
      <c r="M172" s="1">
        <f t="shared" si="6"/>
        <v>1</v>
      </c>
      <c r="N172" s="1">
        <f t="shared" si="7"/>
        <v>0</v>
      </c>
      <c r="O172" s="1">
        <f t="shared" si="8"/>
        <v>0</v>
      </c>
      <c r="P172" s="1">
        <f t="shared" si="9"/>
        <v>0</v>
      </c>
      <c r="Q172" s="1">
        <f t="shared" si="10"/>
        <v>0</v>
      </c>
      <c r="R172" s="281"/>
      <c r="S172" s="281"/>
      <c r="T172" s="1">
        <f t="shared" si="13"/>
        <v>0</v>
      </c>
    </row>
    <row r="173" ht="15.75" customHeight="1">
      <c r="A173" s="281"/>
      <c r="B173" s="1" t="str">
        <f t="shared" si="1"/>
        <v/>
      </c>
      <c r="C173" s="281"/>
      <c r="D173" s="281"/>
      <c r="E173" s="1" t="str">
        <f t="shared" si="2"/>
        <v/>
      </c>
      <c r="F173" s="281"/>
      <c r="G173" s="281"/>
      <c r="H173" s="281"/>
      <c r="I173" s="281"/>
      <c r="J173" s="1" t="str">
        <f t="shared" si="3"/>
        <v/>
      </c>
      <c r="K173" s="1" t="str">
        <f t="shared" si="4"/>
        <v/>
      </c>
      <c r="L173" s="1" t="str">
        <f t="shared" si="5"/>
        <v/>
      </c>
      <c r="M173" s="1">
        <f t="shared" si="6"/>
        <v>1</v>
      </c>
      <c r="N173" s="1">
        <f t="shared" si="7"/>
        <v>0</v>
      </c>
      <c r="O173" s="1">
        <f t="shared" si="8"/>
        <v>0</v>
      </c>
      <c r="P173" s="1">
        <f t="shared" si="9"/>
        <v>0</v>
      </c>
      <c r="Q173" s="1">
        <f t="shared" si="10"/>
        <v>0</v>
      </c>
      <c r="R173" s="281"/>
      <c r="S173" s="281"/>
      <c r="T173" s="1">
        <f t="shared" si="13"/>
        <v>0</v>
      </c>
    </row>
    <row r="174" ht="15.75" customHeight="1">
      <c r="A174" s="281"/>
      <c r="B174" s="1" t="str">
        <f t="shared" si="1"/>
        <v/>
      </c>
      <c r="C174" s="281"/>
      <c r="D174" s="281"/>
      <c r="E174" s="1" t="str">
        <f t="shared" si="2"/>
        <v/>
      </c>
      <c r="F174" s="281"/>
      <c r="G174" s="281"/>
      <c r="H174" s="281"/>
      <c r="I174" s="281"/>
      <c r="J174" s="1" t="str">
        <f t="shared" si="3"/>
        <v/>
      </c>
      <c r="K174" s="1" t="str">
        <f t="shared" si="4"/>
        <v/>
      </c>
      <c r="L174" s="1" t="str">
        <f t="shared" si="5"/>
        <v/>
      </c>
      <c r="M174" s="1">
        <f t="shared" si="6"/>
        <v>1</v>
      </c>
      <c r="N174" s="1">
        <f t="shared" si="7"/>
        <v>0</v>
      </c>
      <c r="O174" s="1">
        <f t="shared" si="8"/>
        <v>0</v>
      </c>
      <c r="P174" s="1">
        <f t="shared" si="9"/>
        <v>0</v>
      </c>
      <c r="Q174" s="1">
        <f t="shared" si="10"/>
        <v>0</v>
      </c>
      <c r="R174" s="281"/>
      <c r="S174" s="281"/>
      <c r="T174" s="1">
        <f t="shared" si="13"/>
        <v>0</v>
      </c>
    </row>
    <row r="175" ht="15.75" customHeight="1">
      <c r="A175" s="281"/>
      <c r="B175" s="1" t="str">
        <f t="shared" si="1"/>
        <v/>
      </c>
      <c r="C175" s="281"/>
      <c r="D175" s="281"/>
      <c r="E175" s="1" t="str">
        <f t="shared" si="2"/>
        <v/>
      </c>
      <c r="F175" s="281"/>
      <c r="G175" s="281"/>
      <c r="H175" s="281"/>
      <c r="I175" s="281"/>
      <c r="J175" s="1" t="str">
        <f t="shared" si="3"/>
        <v/>
      </c>
      <c r="K175" s="1" t="str">
        <f t="shared" si="4"/>
        <v/>
      </c>
      <c r="L175" s="1" t="str">
        <f t="shared" si="5"/>
        <v/>
      </c>
      <c r="M175" s="1">
        <f t="shared" si="6"/>
        <v>1</v>
      </c>
      <c r="N175" s="1">
        <f t="shared" si="7"/>
        <v>0</v>
      </c>
      <c r="O175" s="1">
        <f t="shared" si="8"/>
        <v>0</v>
      </c>
      <c r="P175" s="1">
        <f t="shared" si="9"/>
        <v>0</v>
      </c>
      <c r="Q175" s="1">
        <f t="shared" si="10"/>
        <v>0</v>
      </c>
      <c r="R175" s="281"/>
      <c r="S175" s="281"/>
      <c r="T175" s="1">
        <f t="shared" si="13"/>
        <v>0</v>
      </c>
    </row>
    <row r="176" ht="15.75" customHeight="1">
      <c r="A176" s="281"/>
      <c r="B176" s="1" t="str">
        <f t="shared" si="1"/>
        <v/>
      </c>
      <c r="C176" s="281"/>
      <c r="D176" s="281"/>
      <c r="E176" s="1" t="str">
        <f t="shared" si="2"/>
        <v/>
      </c>
      <c r="F176" s="281"/>
      <c r="G176" s="281"/>
      <c r="H176" s="281"/>
      <c r="I176" s="281"/>
      <c r="J176" s="1" t="str">
        <f t="shared" si="3"/>
        <v/>
      </c>
      <c r="K176" s="1" t="str">
        <f t="shared" si="4"/>
        <v/>
      </c>
      <c r="L176" s="1" t="str">
        <f t="shared" si="5"/>
        <v/>
      </c>
      <c r="M176" s="1">
        <f t="shared" si="6"/>
        <v>1</v>
      </c>
      <c r="N176" s="1">
        <f t="shared" si="7"/>
        <v>0</v>
      </c>
      <c r="O176" s="1">
        <f t="shared" si="8"/>
        <v>0</v>
      </c>
      <c r="P176" s="1">
        <f t="shared" si="9"/>
        <v>0</v>
      </c>
      <c r="Q176" s="1">
        <f t="shared" si="10"/>
        <v>0</v>
      </c>
      <c r="R176" s="281"/>
      <c r="S176" s="281"/>
      <c r="T176" s="1">
        <f t="shared" si="13"/>
        <v>0</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8:F176">
      <formula1>"FL,Reach,OP,Swing"</formula1>
    </dataValidation>
  </dataValidations>
  <printOptions/>
  <pageMargins bottom="1.0" footer="0.0" header="0.0" left="0.75" right="0.75" top="1.0"/>
  <pageSetup paperSize="9" orientation="portrait"/>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11.0"/>
    <col customWidth="1" min="2" max="2" width="8.0"/>
    <col customWidth="1" min="3" max="3" width="16.0"/>
    <col customWidth="1" min="4" max="4" width="14.0"/>
    <col customWidth="1" min="5" max="5" width="8.0"/>
    <col customWidth="1" min="6" max="6" width="9.0"/>
    <col customWidth="1" min="7" max="9" width="8.0"/>
    <col customWidth="1" min="10" max="11" width="9.0"/>
    <col customWidth="1" min="12" max="12" width="7.0"/>
    <col customWidth="1" min="13" max="13" width="16.0"/>
    <col customWidth="1" min="14" max="14" width="5.0"/>
    <col customWidth="1" min="15" max="15" width="9.29"/>
    <col customWidth="1" min="16" max="26" width="8.43"/>
  </cols>
  <sheetData>
    <row r="1">
      <c r="A1" s="1" t="s">
        <v>603</v>
      </c>
      <c r="B1" s="1" t="s">
        <v>654</v>
      </c>
      <c r="J1" s="1" t="s">
        <v>575</v>
      </c>
      <c r="K1" s="1">
        <f>Params!B8</f>
        <v>1.1</v>
      </c>
    </row>
    <row r="4">
      <c r="A4" s="279" t="s">
        <v>796</v>
      </c>
      <c r="B4" s="279" t="s">
        <v>740</v>
      </c>
      <c r="C4" s="279" t="s">
        <v>745</v>
      </c>
      <c r="D4" s="279" t="s">
        <v>776</v>
      </c>
      <c r="E4" s="279" t="s">
        <v>797</v>
      </c>
      <c r="F4" s="279" t="s">
        <v>746</v>
      </c>
    </row>
    <row r="5">
      <c r="A5" s="1">
        <f>SUM(K8:K177)</f>
        <v>741.25</v>
      </c>
      <c r="B5" s="268">
        <v>1699.0</v>
      </c>
      <c r="C5" s="268">
        <v>28.79</v>
      </c>
      <c r="D5" s="1">
        <f>SUM(L8:L177)</f>
        <v>0</v>
      </c>
      <c r="E5" s="1">
        <f>SUM(E8:E177)</f>
        <v>152</v>
      </c>
      <c r="F5" s="1">
        <f>SUM(N8:N177)</f>
        <v>1</v>
      </c>
    </row>
    <row r="7">
      <c r="A7" s="265" t="s">
        <v>2</v>
      </c>
      <c r="B7" s="265" t="s">
        <v>777</v>
      </c>
      <c r="C7" s="265" t="s">
        <v>32</v>
      </c>
      <c r="D7" s="265" t="s">
        <v>798</v>
      </c>
      <c r="E7" s="265" t="s">
        <v>799</v>
      </c>
      <c r="F7" s="265" t="s">
        <v>800</v>
      </c>
      <c r="G7" s="265" t="s">
        <v>801</v>
      </c>
      <c r="H7" s="265" t="s">
        <v>802</v>
      </c>
      <c r="I7" s="265" t="s">
        <v>803</v>
      </c>
      <c r="J7" s="265" t="s">
        <v>804</v>
      </c>
      <c r="K7" s="265" t="s">
        <v>805</v>
      </c>
      <c r="L7" s="265" t="s">
        <v>806</v>
      </c>
      <c r="M7" s="265" t="s">
        <v>716</v>
      </c>
      <c r="N7" s="265" t="s">
        <v>794</v>
      </c>
    </row>
    <row r="8">
      <c r="A8" s="291">
        <v>46268.0</v>
      </c>
      <c r="B8" s="1">
        <f t="shared" ref="B8:B177" si="1">IF(A8="","",INT(A8))</f>
        <v>46268</v>
      </c>
      <c r="C8" s="281" t="s">
        <v>841</v>
      </c>
      <c r="D8" s="281" t="s">
        <v>1593</v>
      </c>
      <c r="E8" s="281">
        <v>2.0</v>
      </c>
      <c r="F8" s="281">
        <v>14.0</v>
      </c>
      <c r="G8" s="281">
        <f t="shared" ref="G8:G177" si="2">HOUR(O8)*60+MINUTE(O8)</f>
        <v>21</v>
      </c>
      <c r="H8" s="1">
        <f t="shared" ref="H8:H177" si="3">IF(N(F8)=0,"",E8/F8)</f>
        <v>0.1428571429</v>
      </c>
      <c r="I8" s="1">
        <f t="shared" ref="I8:I177" si="4">IF(H8="","",LOOKUP(H8,{0,0.05,0.1,0.15,0.2},{0.85,0.95,1,1.05,1.1}))</f>
        <v>1</v>
      </c>
      <c r="J8" s="1">
        <f t="shared" ref="J8:J177" si="5">IF(C8="","",IF(C8="container",1,IF(OR(C8="moving list",C8="consolidation bulk"),1.3,IF(C8="consolidation mix",1.4,1))))</f>
        <v>1</v>
      </c>
      <c r="K8" s="1">
        <f t="shared" ref="K8:K177" si="6">IF(N(F8)=0,0,F8*IF(N(I8)=0,1,I8)*IF(N(J8)=0,1,J8))</f>
        <v>14</v>
      </c>
      <c r="L8" s="281"/>
      <c r="M8" s="281"/>
      <c r="N8" s="1">
        <f>IF(B8="",0,IF(AND(COUNTIF($B$8:B8,B8)=1,COUNTIF('Picking - Zunija'!$B$8:$B$176,B8)=0),1,0))</f>
        <v>0</v>
      </c>
      <c r="O8" s="196">
        <v>0.014780092592592593</v>
      </c>
    </row>
    <row r="9">
      <c r="A9" s="291">
        <v>46268.0</v>
      </c>
      <c r="B9" s="1">
        <f t="shared" si="1"/>
        <v>46268</v>
      </c>
      <c r="C9" s="281" t="s">
        <v>841</v>
      </c>
      <c r="D9" s="281" t="s">
        <v>2467</v>
      </c>
      <c r="E9" s="281">
        <v>1.0</v>
      </c>
      <c r="F9" s="281">
        <v>16.0</v>
      </c>
      <c r="G9" s="281">
        <f t="shared" si="2"/>
        <v>23</v>
      </c>
      <c r="H9" s="1">
        <f t="shared" si="3"/>
        <v>0.0625</v>
      </c>
      <c r="I9" s="1">
        <f t="shared" si="4"/>
        <v>0.95</v>
      </c>
      <c r="J9" s="1">
        <f t="shared" si="5"/>
        <v>1</v>
      </c>
      <c r="K9" s="1">
        <f t="shared" si="6"/>
        <v>15.2</v>
      </c>
      <c r="L9" s="281"/>
      <c r="M9" s="281"/>
      <c r="N9" s="1">
        <f>IF(B9="",0,IF(AND(COUNTIF($B$8:B9,B9)=1,COUNTIF('Picking - Zunija'!$B$8:$B$176,B9)=0),1,0))</f>
        <v>0</v>
      </c>
      <c r="O9" s="196">
        <v>0.01664351851851852</v>
      </c>
    </row>
    <row r="10">
      <c r="A10" s="291">
        <v>46268.0</v>
      </c>
      <c r="B10" s="1">
        <f t="shared" si="1"/>
        <v>46268</v>
      </c>
      <c r="C10" s="281" t="s">
        <v>841</v>
      </c>
      <c r="D10" s="281" t="s">
        <v>3591</v>
      </c>
      <c r="E10" s="281">
        <v>1.0</v>
      </c>
      <c r="F10" s="281">
        <v>28.0</v>
      </c>
      <c r="G10" s="281">
        <f t="shared" si="2"/>
        <v>31</v>
      </c>
      <c r="H10" s="1">
        <f t="shared" si="3"/>
        <v>0.03571428571</v>
      </c>
      <c r="I10" s="1">
        <f t="shared" si="4"/>
        <v>0.85</v>
      </c>
      <c r="J10" s="1">
        <f t="shared" si="5"/>
        <v>1</v>
      </c>
      <c r="K10" s="1">
        <f t="shared" si="6"/>
        <v>23.8</v>
      </c>
      <c r="L10" s="281"/>
      <c r="M10" s="281"/>
      <c r="N10" s="1">
        <f>IF(B10="",0,IF(AND(COUNTIF($B$8:B10,B10)=1,COUNTIF('Picking - Zunija'!$B$8:$B$176,B10)=0),1,0))</f>
        <v>0</v>
      </c>
      <c r="O10" s="196">
        <v>0.0215625</v>
      </c>
    </row>
    <row r="11">
      <c r="A11" s="291">
        <v>46269.0</v>
      </c>
      <c r="B11" s="1">
        <f t="shared" si="1"/>
        <v>46269</v>
      </c>
      <c r="C11" s="281" t="s">
        <v>841</v>
      </c>
      <c r="D11" s="281" t="s">
        <v>1102</v>
      </c>
      <c r="E11" s="281">
        <v>3.0</v>
      </c>
      <c r="F11" s="281">
        <v>4.0</v>
      </c>
      <c r="G11" s="281">
        <f t="shared" si="2"/>
        <v>15</v>
      </c>
      <c r="H11" s="1">
        <f t="shared" si="3"/>
        <v>0.75</v>
      </c>
      <c r="I11" s="1">
        <f t="shared" si="4"/>
        <v>1.1</v>
      </c>
      <c r="J11" s="1">
        <f t="shared" si="5"/>
        <v>1</v>
      </c>
      <c r="K11" s="1">
        <f t="shared" si="6"/>
        <v>4.4</v>
      </c>
      <c r="L11" s="281"/>
      <c r="M11" s="281"/>
      <c r="N11" s="1">
        <f>IF(B11="",0,IF(AND(COUNTIF($B$8:B11,B11)=1,COUNTIF('Picking - Zunija'!$B$8:$B$176,B11)=0),1,0))</f>
        <v>0</v>
      </c>
      <c r="O11" s="196">
        <v>0.01068287037037037</v>
      </c>
    </row>
    <row r="12">
      <c r="A12" s="291">
        <v>46269.0</v>
      </c>
      <c r="B12" s="1">
        <f t="shared" si="1"/>
        <v>46269</v>
      </c>
      <c r="C12" s="281" t="s">
        <v>841</v>
      </c>
      <c r="D12" s="281" t="s">
        <v>2469</v>
      </c>
      <c r="E12" s="281">
        <v>2.0</v>
      </c>
      <c r="F12" s="281">
        <v>23.0</v>
      </c>
      <c r="G12" s="281">
        <f t="shared" si="2"/>
        <v>19</v>
      </c>
      <c r="H12" s="1">
        <f t="shared" si="3"/>
        <v>0.08695652174</v>
      </c>
      <c r="I12" s="1">
        <f t="shared" si="4"/>
        <v>0.95</v>
      </c>
      <c r="J12" s="1">
        <f t="shared" si="5"/>
        <v>1</v>
      </c>
      <c r="K12" s="1">
        <f t="shared" si="6"/>
        <v>21.85</v>
      </c>
      <c r="L12" s="281"/>
      <c r="M12" s="281"/>
      <c r="N12" s="1">
        <f>IF(B12="",0,IF(AND(COUNTIF($B$8:B12,B12)=1,COUNTIF('Picking - Zunija'!$B$8:$B$176,B12)=0),1,0))</f>
        <v>0</v>
      </c>
      <c r="O12" s="196">
        <v>0.013703703703703704</v>
      </c>
    </row>
    <row r="13">
      <c r="A13" s="291">
        <v>46269.0</v>
      </c>
      <c r="B13" s="1">
        <f t="shared" si="1"/>
        <v>46269</v>
      </c>
      <c r="C13" s="281" t="s">
        <v>841</v>
      </c>
      <c r="D13" s="281" t="s">
        <v>2472</v>
      </c>
      <c r="E13" s="281">
        <v>2.0</v>
      </c>
      <c r="F13" s="281">
        <v>8.0</v>
      </c>
      <c r="G13" s="281">
        <f t="shared" si="2"/>
        <v>65</v>
      </c>
      <c r="H13" s="1">
        <f t="shared" si="3"/>
        <v>0.25</v>
      </c>
      <c r="I13" s="1">
        <f t="shared" si="4"/>
        <v>1.1</v>
      </c>
      <c r="J13" s="1">
        <f t="shared" si="5"/>
        <v>1</v>
      </c>
      <c r="K13" s="1">
        <f t="shared" si="6"/>
        <v>8.8</v>
      </c>
      <c r="L13" s="281"/>
      <c r="M13" s="281"/>
      <c r="N13" s="1">
        <f>IF(B13="",0,IF(AND(COUNTIF($B$8:B13,B13)=1,COUNTIF('Picking - Zunija'!$B$8:$B$176,B13)=0),1,0))</f>
        <v>0</v>
      </c>
      <c r="O13" s="196">
        <v>0.045625</v>
      </c>
    </row>
    <row r="14">
      <c r="A14" s="291">
        <v>46271.0</v>
      </c>
      <c r="B14" s="1">
        <f t="shared" si="1"/>
        <v>46271</v>
      </c>
      <c r="C14" s="281" t="s">
        <v>841</v>
      </c>
      <c r="D14" s="281" t="s">
        <v>2474</v>
      </c>
      <c r="E14" s="281">
        <v>3.0</v>
      </c>
      <c r="F14" s="281">
        <v>4.0</v>
      </c>
      <c r="G14" s="281">
        <f t="shared" si="2"/>
        <v>11</v>
      </c>
      <c r="H14" s="1">
        <f t="shared" si="3"/>
        <v>0.75</v>
      </c>
      <c r="I14" s="1">
        <f t="shared" si="4"/>
        <v>1.1</v>
      </c>
      <c r="J14" s="1">
        <f t="shared" si="5"/>
        <v>1</v>
      </c>
      <c r="K14" s="1">
        <f t="shared" si="6"/>
        <v>4.4</v>
      </c>
      <c r="L14" s="281"/>
      <c r="M14" s="281"/>
      <c r="N14" s="1">
        <f>IF(B14="",0,IF(AND(COUNTIF($B$8:B14,B14)=1,COUNTIF('Picking - Zunija'!$B$8:$B$176,B14)=0),1,0))</f>
        <v>0</v>
      </c>
      <c r="O14" s="196">
        <v>0.007743055555555556</v>
      </c>
    </row>
    <row r="15">
      <c r="A15" s="291">
        <v>46271.0</v>
      </c>
      <c r="B15" s="1">
        <f t="shared" si="1"/>
        <v>46271</v>
      </c>
      <c r="C15" s="281" t="s">
        <v>841</v>
      </c>
      <c r="D15" s="281" t="s">
        <v>2475</v>
      </c>
      <c r="E15" s="281">
        <v>2.0</v>
      </c>
      <c r="F15" s="281">
        <v>8.0</v>
      </c>
      <c r="G15" s="281">
        <f t="shared" si="2"/>
        <v>40</v>
      </c>
      <c r="H15" s="1">
        <f t="shared" si="3"/>
        <v>0.25</v>
      </c>
      <c r="I15" s="1">
        <f t="shared" si="4"/>
        <v>1.1</v>
      </c>
      <c r="J15" s="1">
        <f t="shared" si="5"/>
        <v>1</v>
      </c>
      <c r="K15" s="1">
        <f t="shared" si="6"/>
        <v>8.8</v>
      </c>
      <c r="L15" s="281"/>
      <c r="M15" s="281"/>
      <c r="N15" s="1">
        <f>IF(B15="",0,IF(AND(COUNTIF($B$8:B15,B15)=1,COUNTIF('Picking - Zunija'!$B$8:$B$176,B15)=0),1,0))</f>
        <v>0</v>
      </c>
      <c r="O15" s="196">
        <v>0.027916666666666666</v>
      </c>
    </row>
    <row r="16">
      <c r="A16" s="291">
        <v>46274.0</v>
      </c>
      <c r="B16" s="1">
        <f t="shared" si="1"/>
        <v>46274</v>
      </c>
      <c r="C16" s="281" t="s">
        <v>841</v>
      </c>
      <c r="D16" s="281" t="s">
        <v>2479</v>
      </c>
      <c r="E16" s="281">
        <v>1.0</v>
      </c>
      <c r="F16" s="281">
        <v>7.0</v>
      </c>
      <c r="G16" s="281">
        <f t="shared" si="2"/>
        <v>5</v>
      </c>
      <c r="H16" s="1">
        <f t="shared" si="3"/>
        <v>0.1428571429</v>
      </c>
      <c r="I16" s="1">
        <f t="shared" si="4"/>
        <v>1</v>
      </c>
      <c r="J16" s="1">
        <f t="shared" si="5"/>
        <v>1</v>
      </c>
      <c r="K16" s="1">
        <f t="shared" si="6"/>
        <v>7</v>
      </c>
      <c r="L16" s="281"/>
      <c r="M16" s="281"/>
      <c r="N16" s="1">
        <f>IF(B16="",0,IF(AND(COUNTIF($B$8:B16,B16)=1,COUNTIF('Picking - Zunija'!$B$8:$B$176,B16)=0),1,0))</f>
        <v>0</v>
      </c>
      <c r="O16" s="196">
        <v>0.004097222222222223</v>
      </c>
    </row>
    <row r="17">
      <c r="A17" s="291">
        <v>46274.0</v>
      </c>
      <c r="B17" s="1">
        <f t="shared" si="1"/>
        <v>46274</v>
      </c>
      <c r="C17" s="281" t="s">
        <v>841</v>
      </c>
      <c r="D17" s="281" t="s">
        <v>2480</v>
      </c>
      <c r="E17" s="281">
        <v>6.0</v>
      </c>
      <c r="F17" s="281">
        <v>19.0</v>
      </c>
      <c r="G17" s="281">
        <f t="shared" si="2"/>
        <v>77</v>
      </c>
      <c r="H17" s="1">
        <f t="shared" si="3"/>
        <v>0.3157894737</v>
      </c>
      <c r="I17" s="1">
        <f t="shared" si="4"/>
        <v>1.1</v>
      </c>
      <c r="J17" s="1">
        <f t="shared" si="5"/>
        <v>1</v>
      </c>
      <c r="K17" s="1">
        <f t="shared" si="6"/>
        <v>20.9</v>
      </c>
      <c r="L17" s="281"/>
      <c r="M17" s="281"/>
      <c r="N17" s="1">
        <f>IF(B17="",0,IF(AND(COUNTIF($B$8:B17,B17)=1,COUNTIF('Picking - Zunija'!$B$8:$B$176,B17)=0),1,0))</f>
        <v>0</v>
      </c>
      <c r="O17" s="196">
        <v>0.05378472222222222</v>
      </c>
    </row>
    <row r="18">
      <c r="A18" s="291">
        <v>46275.0</v>
      </c>
      <c r="B18" s="1">
        <f t="shared" si="1"/>
        <v>46275</v>
      </c>
      <c r="C18" s="281" t="s">
        <v>841</v>
      </c>
      <c r="D18" s="281" t="s">
        <v>1713</v>
      </c>
      <c r="E18" s="281">
        <v>1.0</v>
      </c>
      <c r="F18" s="281">
        <v>5.0</v>
      </c>
      <c r="G18" s="281">
        <f t="shared" si="2"/>
        <v>4</v>
      </c>
      <c r="H18" s="1">
        <f t="shared" si="3"/>
        <v>0.2</v>
      </c>
      <c r="I18" s="1">
        <f t="shared" si="4"/>
        <v>1.1</v>
      </c>
      <c r="J18" s="1">
        <f t="shared" si="5"/>
        <v>1</v>
      </c>
      <c r="K18" s="1">
        <f t="shared" si="6"/>
        <v>5.5</v>
      </c>
      <c r="L18" s="281"/>
      <c r="M18" s="281"/>
      <c r="N18" s="1">
        <f>IF(B18="",0,IF(AND(COUNTIF($B$8:B18,B18)=1,COUNTIF('Picking - Zunija'!$B$8:$B$176,B18)=0),1,0))</f>
        <v>0</v>
      </c>
      <c r="O18" s="196">
        <v>0.0033912037037037036</v>
      </c>
    </row>
    <row r="19">
      <c r="A19" s="291">
        <v>46275.0</v>
      </c>
      <c r="B19" s="1">
        <f t="shared" si="1"/>
        <v>46275</v>
      </c>
      <c r="C19" s="281" t="s">
        <v>841</v>
      </c>
      <c r="D19" s="281" t="s">
        <v>1705</v>
      </c>
      <c r="E19" s="281">
        <v>5.0</v>
      </c>
      <c r="F19" s="281">
        <v>46.0</v>
      </c>
      <c r="G19" s="281">
        <f t="shared" si="2"/>
        <v>82</v>
      </c>
      <c r="H19" s="1">
        <f t="shared" si="3"/>
        <v>0.1086956522</v>
      </c>
      <c r="I19" s="1">
        <f t="shared" si="4"/>
        <v>1</v>
      </c>
      <c r="J19" s="1">
        <f t="shared" si="5"/>
        <v>1</v>
      </c>
      <c r="K19" s="1">
        <f t="shared" si="6"/>
        <v>46</v>
      </c>
      <c r="L19" s="281"/>
      <c r="M19" s="281"/>
      <c r="N19" s="1">
        <f>IF(B19="",0,IF(AND(COUNTIF($B$8:B19,B19)=1,COUNTIF('Picking - Zunija'!$B$8:$B$176,B19)=0),1,0))</f>
        <v>0</v>
      </c>
      <c r="O19" s="196">
        <v>0.05740740740740741</v>
      </c>
    </row>
    <row r="20">
      <c r="A20" s="291">
        <v>46276.0</v>
      </c>
      <c r="B20" s="1">
        <f t="shared" si="1"/>
        <v>46276</v>
      </c>
      <c r="C20" s="281" t="s">
        <v>841</v>
      </c>
      <c r="D20" s="281" t="s">
        <v>2489</v>
      </c>
      <c r="E20" s="281">
        <v>4.0</v>
      </c>
      <c r="F20" s="281">
        <v>12.0</v>
      </c>
      <c r="G20" s="281">
        <f t="shared" si="2"/>
        <v>36</v>
      </c>
      <c r="H20" s="1">
        <f t="shared" si="3"/>
        <v>0.3333333333</v>
      </c>
      <c r="I20" s="1">
        <f t="shared" si="4"/>
        <v>1.1</v>
      </c>
      <c r="J20" s="1">
        <f t="shared" si="5"/>
        <v>1</v>
      </c>
      <c r="K20" s="1">
        <f t="shared" si="6"/>
        <v>13.2</v>
      </c>
      <c r="L20" s="281"/>
      <c r="M20" s="281"/>
      <c r="N20" s="1">
        <f>IF(B20="",0,IF(AND(COUNTIF($B$8:B20,B20)=1,COUNTIF('Picking - Zunija'!$B$8:$B$176,B20)=0),1,0))</f>
        <v>0</v>
      </c>
      <c r="O20" s="196">
        <v>0.025555555555555557</v>
      </c>
    </row>
    <row r="21" ht="15.75" customHeight="1">
      <c r="A21" s="291">
        <v>46279.0</v>
      </c>
      <c r="B21" s="1">
        <f t="shared" si="1"/>
        <v>46279</v>
      </c>
      <c r="C21" s="281" t="s">
        <v>841</v>
      </c>
      <c r="D21" s="281" t="s">
        <v>2669</v>
      </c>
      <c r="E21" s="281">
        <v>5.0</v>
      </c>
      <c r="F21" s="281">
        <v>14.0</v>
      </c>
      <c r="G21" s="281">
        <f t="shared" si="2"/>
        <v>39</v>
      </c>
      <c r="H21" s="1">
        <f t="shared" si="3"/>
        <v>0.3571428571</v>
      </c>
      <c r="I21" s="1">
        <f t="shared" si="4"/>
        <v>1.1</v>
      </c>
      <c r="J21" s="1">
        <f t="shared" si="5"/>
        <v>1</v>
      </c>
      <c r="K21" s="1">
        <f t="shared" si="6"/>
        <v>15.4</v>
      </c>
      <c r="L21" s="281"/>
      <c r="M21" s="281"/>
      <c r="N21" s="1">
        <f>IF(B21="",0,IF(AND(COUNTIF($B$8:B21,B21)=1,COUNTIF('Picking - Zunija'!$B$8:$B$176,B21)=0),1,0))</f>
        <v>0</v>
      </c>
      <c r="O21" s="196">
        <v>0.02726851851851852</v>
      </c>
    </row>
    <row r="22" ht="15.75" customHeight="1">
      <c r="A22" s="291">
        <v>46280.0</v>
      </c>
      <c r="B22" s="1">
        <f t="shared" si="1"/>
        <v>46280</v>
      </c>
      <c r="C22" s="281" t="s">
        <v>841</v>
      </c>
      <c r="D22" s="281" t="s">
        <v>3592</v>
      </c>
      <c r="E22" s="281">
        <v>1.0</v>
      </c>
      <c r="F22" s="281">
        <v>29.0</v>
      </c>
      <c r="G22" s="281">
        <f t="shared" si="2"/>
        <v>24</v>
      </c>
      <c r="H22" s="1">
        <f t="shared" si="3"/>
        <v>0.03448275862</v>
      </c>
      <c r="I22" s="1">
        <f t="shared" si="4"/>
        <v>0.85</v>
      </c>
      <c r="J22" s="1">
        <f t="shared" si="5"/>
        <v>1</v>
      </c>
      <c r="K22" s="1">
        <f t="shared" si="6"/>
        <v>24.65</v>
      </c>
      <c r="L22" s="281"/>
      <c r="M22" s="281"/>
      <c r="N22" s="1">
        <f>IF(B22="",0,IF(AND(COUNTIF($B$8:B22,B22)=1,COUNTIF('Picking - Zunija'!$B$8:$B$176,B22)=0),1,0))</f>
        <v>0</v>
      </c>
      <c r="O22" s="196">
        <v>0.017280092592592593</v>
      </c>
    </row>
    <row r="23" ht="15.75" customHeight="1">
      <c r="A23" s="291">
        <v>46280.0</v>
      </c>
      <c r="B23" s="1">
        <f t="shared" si="1"/>
        <v>46280</v>
      </c>
      <c r="C23" s="281" t="s">
        <v>841</v>
      </c>
      <c r="D23" s="281" t="s">
        <v>2492</v>
      </c>
      <c r="E23" s="281">
        <v>6.0</v>
      </c>
      <c r="F23" s="281">
        <v>16.0</v>
      </c>
      <c r="G23" s="281">
        <f t="shared" si="2"/>
        <v>65</v>
      </c>
      <c r="H23" s="1">
        <f t="shared" si="3"/>
        <v>0.375</v>
      </c>
      <c r="I23" s="1">
        <f t="shared" si="4"/>
        <v>1.1</v>
      </c>
      <c r="J23" s="1">
        <f t="shared" si="5"/>
        <v>1</v>
      </c>
      <c r="K23" s="1">
        <f t="shared" si="6"/>
        <v>17.6</v>
      </c>
      <c r="L23" s="281"/>
      <c r="M23" s="281"/>
      <c r="N23" s="1">
        <f>IF(B23="",0,IF(AND(COUNTIF($B$8:B23,B23)=1,COUNTIF('Picking - Zunija'!$B$8:$B$176,B23)=0),1,0))</f>
        <v>0</v>
      </c>
      <c r="O23" s="196">
        <v>0.04559027777777778</v>
      </c>
    </row>
    <row r="24" ht="15.75" customHeight="1">
      <c r="A24" s="291">
        <v>46281.0</v>
      </c>
      <c r="B24" s="1">
        <f t="shared" si="1"/>
        <v>46281</v>
      </c>
      <c r="C24" s="281" t="s">
        <v>841</v>
      </c>
      <c r="D24" s="281" t="s">
        <v>2156</v>
      </c>
      <c r="E24" s="281">
        <v>1.0</v>
      </c>
      <c r="F24" s="281">
        <v>7.0</v>
      </c>
      <c r="G24" s="281">
        <f t="shared" si="2"/>
        <v>5</v>
      </c>
      <c r="H24" s="1">
        <f t="shared" si="3"/>
        <v>0.1428571429</v>
      </c>
      <c r="I24" s="1">
        <f t="shared" si="4"/>
        <v>1</v>
      </c>
      <c r="J24" s="1">
        <f t="shared" si="5"/>
        <v>1</v>
      </c>
      <c r="K24" s="1">
        <f t="shared" si="6"/>
        <v>7</v>
      </c>
      <c r="L24" s="281"/>
      <c r="M24" s="281"/>
      <c r="N24" s="1">
        <f>IF(B24="",0,IF(AND(COUNTIF($B$8:B24,B24)=1,COUNTIF('Picking - Zunija'!$B$8:$B$176,B24)=0),1,0))</f>
        <v>0</v>
      </c>
      <c r="O24" s="196">
        <v>0.0038541666666666668</v>
      </c>
    </row>
    <row r="25" ht="15.75" customHeight="1">
      <c r="A25" s="291">
        <v>46281.0</v>
      </c>
      <c r="B25" s="1">
        <f t="shared" si="1"/>
        <v>46281</v>
      </c>
      <c r="C25" s="281" t="s">
        <v>841</v>
      </c>
      <c r="D25" s="281" t="s">
        <v>1134</v>
      </c>
      <c r="E25" s="281">
        <v>3.0</v>
      </c>
      <c r="F25" s="281">
        <v>11.0</v>
      </c>
      <c r="G25" s="281">
        <f t="shared" si="2"/>
        <v>27</v>
      </c>
      <c r="H25" s="1">
        <f t="shared" si="3"/>
        <v>0.2727272727</v>
      </c>
      <c r="I25" s="1">
        <f t="shared" si="4"/>
        <v>1.1</v>
      </c>
      <c r="J25" s="1">
        <f t="shared" si="5"/>
        <v>1</v>
      </c>
      <c r="K25" s="1">
        <f t="shared" si="6"/>
        <v>12.1</v>
      </c>
      <c r="L25" s="281"/>
      <c r="M25" s="281"/>
      <c r="N25" s="1">
        <f>IF(B25="",0,IF(AND(COUNTIF($B$8:B25,B25)=1,COUNTIF('Picking - Zunija'!$B$8:$B$176,B25)=0),1,0))</f>
        <v>0</v>
      </c>
      <c r="O25" s="196">
        <v>0.01923611111111111</v>
      </c>
    </row>
    <row r="26" ht="15.75" customHeight="1">
      <c r="A26" s="291">
        <v>46281.0</v>
      </c>
      <c r="B26" s="1">
        <f t="shared" si="1"/>
        <v>46281</v>
      </c>
      <c r="C26" s="281" t="s">
        <v>841</v>
      </c>
      <c r="D26" s="281" t="s">
        <v>2672</v>
      </c>
      <c r="E26" s="281">
        <v>3.0</v>
      </c>
      <c r="F26" s="281">
        <v>11.0</v>
      </c>
      <c r="G26" s="281">
        <f t="shared" si="2"/>
        <v>27</v>
      </c>
      <c r="H26" s="1">
        <f t="shared" si="3"/>
        <v>0.2727272727</v>
      </c>
      <c r="I26" s="1">
        <f t="shared" si="4"/>
        <v>1.1</v>
      </c>
      <c r="J26" s="1">
        <f t="shared" si="5"/>
        <v>1</v>
      </c>
      <c r="K26" s="1">
        <f t="shared" si="6"/>
        <v>12.1</v>
      </c>
      <c r="L26" s="281"/>
      <c r="M26" s="281"/>
      <c r="N26" s="1">
        <f>IF(B26="",0,IF(AND(COUNTIF($B$8:B26,B26)=1,COUNTIF('Picking - Zunija'!$B$8:$B$176,B26)=0),1,0))</f>
        <v>0</v>
      </c>
      <c r="O26" s="196">
        <v>0.019328703703703702</v>
      </c>
    </row>
    <row r="27" ht="15.75" customHeight="1">
      <c r="A27" s="291">
        <v>46281.0</v>
      </c>
      <c r="B27" s="1">
        <f t="shared" si="1"/>
        <v>46281</v>
      </c>
      <c r="C27" s="281" t="s">
        <v>841</v>
      </c>
      <c r="D27" s="281" t="s">
        <v>2675</v>
      </c>
      <c r="E27" s="281">
        <v>2.0</v>
      </c>
      <c r="F27" s="281">
        <v>29.0</v>
      </c>
      <c r="G27" s="281">
        <f t="shared" si="2"/>
        <v>61</v>
      </c>
      <c r="H27" s="1">
        <f t="shared" si="3"/>
        <v>0.06896551724</v>
      </c>
      <c r="I27" s="1">
        <f t="shared" si="4"/>
        <v>0.95</v>
      </c>
      <c r="J27" s="1">
        <f t="shared" si="5"/>
        <v>1</v>
      </c>
      <c r="K27" s="1">
        <f t="shared" si="6"/>
        <v>27.55</v>
      </c>
      <c r="L27" s="281"/>
      <c r="M27" s="281"/>
      <c r="N27" s="1">
        <f>IF(B27="",0,IF(AND(COUNTIF($B$8:B27,B27)=1,COUNTIF('Picking - Zunija'!$B$8:$B$176,B27)=0),1,0))</f>
        <v>0</v>
      </c>
      <c r="O27" s="196">
        <v>0.04266203703703704</v>
      </c>
    </row>
    <row r="28" ht="15.75" customHeight="1">
      <c r="A28" s="291">
        <v>46282.0</v>
      </c>
      <c r="B28" s="1">
        <f t="shared" si="1"/>
        <v>46282</v>
      </c>
      <c r="C28" s="281" t="s">
        <v>841</v>
      </c>
      <c r="D28" s="281" t="s">
        <v>1612</v>
      </c>
      <c r="E28" s="281">
        <v>3.0</v>
      </c>
      <c r="F28" s="281">
        <v>13.0</v>
      </c>
      <c r="G28" s="281">
        <f t="shared" si="2"/>
        <v>31</v>
      </c>
      <c r="H28" s="1">
        <f t="shared" si="3"/>
        <v>0.2307692308</v>
      </c>
      <c r="I28" s="1">
        <f t="shared" si="4"/>
        <v>1.1</v>
      </c>
      <c r="J28" s="1">
        <f t="shared" si="5"/>
        <v>1</v>
      </c>
      <c r="K28" s="1">
        <f t="shared" si="6"/>
        <v>14.3</v>
      </c>
      <c r="L28" s="281"/>
      <c r="M28" s="281"/>
      <c r="N28" s="1">
        <f>IF(B28="",0,IF(AND(COUNTIF($B$8:B28,B28)=1,COUNTIF('Picking - Zunija'!$B$8:$B$176,B28)=0),1,0))</f>
        <v>0</v>
      </c>
      <c r="O28" s="196">
        <v>0.02212962962962963</v>
      </c>
    </row>
    <row r="29" ht="15.75" customHeight="1">
      <c r="A29" s="291">
        <v>46282.0</v>
      </c>
      <c r="B29" s="1">
        <f t="shared" si="1"/>
        <v>46282</v>
      </c>
      <c r="C29" s="281" t="s">
        <v>841</v>
      </c>
      <c r="D29" s="281" t="s">
        <v>1613</v>
      </c>
      <c r="E29" s="281">
        <v>13.0</v>
      </c>
      <c r="F29" s="281">
        <v>15.0</v>
      </c>
      <c r="G29" s="281">
        <f t="shared" si="2"/>
        <v>59</v>
      </c>
      <c r="H29" s="1">
        <f t="shared" si="3"/>
        <v>0.8666666667</v>
      </c>
      <c r="I29" s="1">
        <f t="shared" si="4"/>
        <v>1.1</v>
      </c>
      <c r="J29" s="1">
        <f t="shared" si="5"/>
        <v>1</v>
      </c>
      <c r="K29" s="1">
        <f t="shared" si="6"/>
        <v>16.5</v>
      </c>
      <c r="L29" s="281"/>
      <c r="M29" s="281"/>
      <c r="N29" s="1">
        <f>IF(B29="",0,IF(AND(COUNTIF($B$8:B29,B29)=1,COUNTIF('Picking - Zunija'!$B$8:$B$176,B29)=0),1,0))</f>
        <v>0</v>
      </c>
      <c r="O29" s="196">
        <v>0.04114583333333333</v>
      </c>
    </row>
    <row r="30" ht="15.75" customHeight="1">
      <c r="A30" s="291">
        <v>46282.0</v>
      </c>
      <c r="B30" s="1">
        <f t="shared" si="1"/>
        <v>46282</v>
      </c>
      <c r="C30" s="281" t="s">
        <v>841</v>
      </c>
      <c r="D30" s="281" t="s">
        <v>1616</v>
      </c>
      <c r="E30" s="281">
        <v>5.0</v>
      </c>
      <c r="F30" s="281">
        <v>29.0</v>
      </c>
      <c r="G30" s="281">
        <f t="shared" si="2"/>
        <v>65</v>
      </c>
      <c r="H30" s="1">
        <f t="shared" si="3"/>
        <v>0.1724137931</v>
      </c>
      <c r="I30" s="1">
        <f t="shared" si="4"/>
        <v>1.05</v>
      </c>
      <c r="J30" s="1">
        <f t="shared" si="5"/>
        <v>1</v>
      </c>
      <c r="K30" s="1">
        <f t="shared" si="6"/>
        <v>30.45</v>
      </c>
      <c r="L30" s="281"/>
      <c r="M30" s="281"/>
      <c r="N30" s="1">
        <f>IF(B30="",0,IF(AND(COUNTIF($B$8:B30,B30)=1,COUNTIF('Picking - Zunija'!$B$8:$B$176,B30)=0),1,0))</f>
        <v>0</v>
      </c>
      <c r="O30" s="196">
        <v>0.04515046296296296</v>
      </c>
    </row>
    <row r="31" ht="15.75" customHeight="1">
      <c r="A31" s="291">
        <v>46283.0</v>
      </c>
      <c r="B31" s="1">
        <f t="shared" si="1"/>
        <v>46283</v>
      </c>
      <c r="C31" s="281" t="s">
        <v>841</v>
      </c>
      <c r="D31" s="281" t="s">
        <v>2406</v>
      </c>
      <c r="E31" s="281">
        <v>1.0</v>
      </c>
      <c r="F31" s="281">
        <v>1.0</v>
      </c>
      <c r="G31" s="281">
        <f t="shared" si="2"/>
        <v>2</v>
      </c>
      <c r="H31" s="1">
        <f t="shared" si="3"/>
        <v>1</v>
      </c>
      <c r="I31" s="1">
        <f t="shared" si="4"/>
        <v>1.1</v>
      </c>
      <c r="J31" s="1">
        <f t="shared" si="5"/>
        <v>1</v>
      </c>
      <c r="K31" s="1">
        <f t="shared" si="6"/>
        <v>1.1</v>
      </c>
      <c r="L31" s="281"/>
      <c r="M31" s="281"/>
      <c r="N31" s="1">
        <f>IF(B31="",0,IF(AND(COUNTIF($B$8:B31,B31)=1,COUNTIF('Picking - Zunija'!$B$8:$B$176,B31)=0),1,0))</f>
        <v>0</v>
      </c>
      <c r="O31" s="196">
        <v>0.0015393518518518519</v>
      </c>
    </row>
    <row r="32" ht="15.75" customHeight="1">
      <c r="A32" s="291">
        <v>46283.0</v>
      </c>
      <c r="B32" s="1">
        <f t="shared" si="1"/>
        <v>46283</v>
      </c>
      <c r="C32" s="281" t="s">
        <v>841</v>
      </c>
      <c r="D32" s="281" t="s">
        <v>1745</v>
      </c>
      <c r="E32" s="281">
        <v>1.0</v>
      </c>
      <c r="F32" s="281">
        <v>15.0</v>
      </c>
      <c r="G32" s="281">
        <f t="shared" si="2"/>
        <v>8</v>
      </c>
      <c r="H32" s="1">
        <f t="shared" si="3"/>
        <v>0.06666666667</v>
      </c>
      <c r="I32" s="1">
        <f t="shared" si="4"/>
        <v>0.95</v>
      </c>
      <c r="J32" s="1">
        <f t="shared" si="5"/>
        <v>1</v>
      </c>
      <c r="K32" s="1">
        <f t="shared" si="6"/>
        <v>14.25</v>
      </c>
      <c r="L32" s="281"/>
      <c r="M32" s="281"/>
      <c r="N32" s="1">
        <f>IF(B32="",0,IF(AND(COUNTIF($B$8:B32,B32)=1,COUNTIF('Picking - Zunija'!$B$8:$B$176,B32)=0),1,0))</f>
        <v>0</v>
      </c>
      <c r="O32" s="196">
        <v>0.0060648148148148145</v>
      </c>
    </row>
    <row r="33" ht="15.75" customHeight="1">
      <c r="A33" s="291">
        <v>46283.0</v>
      </c>
      <c r="B33" s="1">
        <f t="shared" si="1"/>
        <v>46283</v>
      </c>
      <c r="C33" s="281" t="s">
        <v>841</v>
      </c>
      <c r="D33" s="281" t="s">
        <v>1151</v>
      </c>
      <c r="E33" s="281">
        <v>3.0</v>
      </c>
      <c r="F33" s="281">
        <v>5.0</v>
      </c>
      <c r="G33" s="281">
        <f t="shared" si="2"/>
        <v>19</v>
      </c>
      <c r="H33" s="1">
        <f t="shared" si="3"/>
        <v>0.6</v>
      </c>
      <c r="I33" s="1">
        <f t="shared" si="4"/>
        <v>1.1</v>
      </c>
      <c r="J33" s="1">
        <f t="shared" si="5"/>
        <v>1</v>
      </c>
      <c r="K33" s="1">
        <f t="shared" si="6"/>
        <v>5.5</v>
      </c>
      <c r="L33" s="281"/>
      <c r="M33" s="281"/>
      <c r="N33" s="1">
        <f>IF(B33="",0,IF(AND(COUNTIF($B$8:B33,B33)=1,COUNTIF('Picking - Zunija'!$B$8:$B$176,B33)=0),1,0))</f>
        <v>0</v>
      </c>
      <c r="O33" s="196">
        <v>0.013842592592592592</v>
      </c>
    </row>
    <row r="34" ht="15.75" customHeight="1">
      <c r="A34" s="291">
        <v>46283.0</v>
      </c>
      <c r="B34" s="1">
        <f t="shared" si="1"/>
        <v>46283</v>
      </c>
      <c r="C34" s="281" t="s">
        <v>841</v>
      </c>
      <c r="D34" s="281" t="s">
        <v>1746</v>
      </c>
      <c r="E34" s="281">
        <v>6.0</v>
      </c>
      <c r="F34" s="281">
        <v>10.0</v>
      </c>
      <c r="G34" s="281">
        <f t="shared" si="2"/>
        <v>53</v>
      </c>
      <c r="H34" s="1">
        <f t="shared" si="3"/>
        <v>0.6</v>
      </c>
      <c r="I34" s="1">
        <f t="shared" si="4"/>
        <v>1.1</v>
      </c>
      <c r="J34" s="1">
        <f t="shared" si="5"/>
        <v>1</v>
      </c>
      <c r="K34" s="1">
        <f t="shared" si="6"/>
        <v>11</v>
      </c>
      <c r="L34" s="281"/>
      <c r="M34" s="281"/>
      <c r="N34" s="1">
        <f>IF(B34="",0,IF(AND(COUNTIF($B$8:B34,B34)=1,COUNTIF('Picking - Zunija'!$B$8:$B$176,B34)=0),1,0))</f>
        <v>0</v>
      </c>
      <c r="O34" s="196">
        <v>0.03684027777777778</v>
      </c>
    </row>
    <row r="35" ht="15.75" customHeight="1">
      <c r="A35" s="291">
        <v>46285.0</v>
      </c>
      <c r="B35" s="1">
        <f t="shared" si="1"/>
        <v>46285</v>
      </c>
      <c r="C35" s="281" t="s">
        <v>841</v>
      </c>
      <c r="D35" s="281" t="s">
        <v>3593</v>
      </c>
      <c r="E35" s="281">
        <v>1.0</v>
      </c>
      <c r="F35" s="281">
        <v>39.0</v>
      </c>
      <c r="G35" s="281">
        <f t="shared" si="2"/>
        <v>45</v>
      </c>
      <c r="H35" s="1">
        <f t="shared" si="3"/>
        <v>0.02564102564</v>
      </c>
      <c r="I35" s="1">
        <f t="shared" si="4"/>
        <v>0.85</v>
      </c>
      <c r="J35" s="1">
        <f t="shared" si="5"/>
        <v>1</v>
      </c>
      <c r="K35" s="1">
        <f t="shared" si="6"/>
        <v>33.15</v>
      </c>
      <c r="L35" s="281"/>
      <c r="M35" s="281"/>
      <c r="N35" s="1">
        <f>IF(B35="",0,IF(AND(COUNTIF($B$8:B35,B35)=1,COUNTIF('Picking - Zunija'!$B$8:$B$176,B35)=0),1,0))</f>
        <v>0</v>
      </c>
      <c r="O35" s="196">
        <v>0.03186342592592593</v>
      </c>
    </row>
    <row r="36" ht="15.75" customHeight="1">
      <c r="A36" s="291">
        <v>46285.0</v>
      </c>
      <c r="B36" s="1">
        <f t="shared" si="1"/>
        <v>46285</v>
      </c>
      <c r="C36" s="281" t="s">
        <v>841</v>
      </c>
      <c r="D36" s="281" t="s">
        <v>2498</v>
      </c>
      <c r="E36" s="281">
        <v>3.0</v>
      </c>
      <c r="F36" s="281">
        <v>12.0</v>
      </c>
      <c r="G36" s="281">
        <f t="shared" si="2"/>
        <v>69</v>
      </c>
      <c r="H36" s="1">
        <f t="shared" si="3"/>
        <v>0.25</v>
      </c>
      <c r="I36" s="1">
        <f t="shared" si="4"/>
        <v>1.1</v>
      </c>
      <c r="J36" s="1">
        <f t="shared" si="5"/>
        <v>1</v>
      </c>
      <c r="K36" s="1">
        <f t="shared" si="6"/>
        <v>13.2</v>
      </c>
      <c r="L36" s="281"/>
      <c r="M36" s="281"/>
      <c r="N36" s="1">
        <f>IF(B36="",0,IF(AND(COUNTIF($B$8:B36,B36)=1,COUNTIF('Picking - Zunija'!$B$8:$B$176,B36)=0),1,0))</f>
        <v>0</v>
      </c>
      <c r="O36" s="196">
        <v>0.04791666666666667</v>
      </c>
    </row>
    <row r="37" ht="15.75" customHeight="1">
      <c r="A37" s="291">
        <v>46286.0</v>
      </c>
      <c r="B37" s="1">
        <f t="shared" si="1"/>
        <v>46286</v>
      </c>
      <c r="C37" s="281" t="s">
        <v>841</v>
      </c>
      <c r="D37" s="281" t="s">
        <v>2500</v>
      </c>
      <c r="E37" s="281">
        <v>1.0</v>
      </c>
      <c r="F37" s="281">
        <v>7.0</v>
      </c>
      <c r="G37" s="281">
        <f t="shared" si="2"/>
        <v>15</v>
      </c>
      <c r="H37" s="1">
        <f t="shared" si="3"/>
        <v>0.1428571429</v>
      </c>
      <c r="I37" s="1">
        <f t="shared" si="4"/>
        <v>1</v>
      </c>
      <c r="J37" s="1">
        <f t="shared" si="5"/>
        <v>1</v>
      </c>
      <c r="K37" s="1">
        <f t="shared" si="6"/>
        <v>7</v>
      </c>
      <c r="L37" s="281"/>
      <c r="M37" s="281"/>
      <c r="N37" s="1">
        <f>IF(B37="",0,IF(AND(COUNTIF($B$8:B37,B37)=1,COUNTIF('Picking - Zunija'!$B$8:$B$176,B37)=0),1,0))</f>
        <v>0</v>
      </c>
      <c r="O37" s="196">
        <v>0.010601851851851852</v>
      </c>
    </row>
    <row r="38" ht="15.75" customHeight="1">
      <c r="A38" s="291">
        <v>46286.0</v>
      </c>
      <c r="B38" s="1">
        <f t="shared" si="1"/>
        <v>46286</v>
      </c>
      <c r="C38" s="281" t="s">
        <v>841</v>
      </c>
      <c r="D38" s="281" t="s">
        <v>2679</v>
      </c>
      <c r="E38" s="281">
        <v>6.0</v>
      </c>
      <c r="F38" s="281">
        <v>29.0</v>
      </c>
      <c r="G38" s="281">
        <f t="shared" si="2"/>
        <v>66</v>
      </c>
      <c r="H38" s="1">
        <f t="shared" si="3"/>
        <v>0.2068965517</v>
      </c>
      <c r="I38" s="1">
        <f t="shared" si="4"/>
        <v>1.1</v>
      </c>
      <c r="J38" s="1">
        <f t="shared" si="5"/>
        <v>1</v>
      </c>
      <c r="K38" s="1">
        <f t="shared" si="6"/>
        <v>31.9</v>
      </c>
      <c r="L38" s="281"/>
      <c r="M38" s="281"/>
      <c r="N38" s="1">
        <f>IF(B38="",0,IF(AND(COUNTIF($B$8:B38,B38)=1,COUNTIF('Picking - Zunija'!$B$8:$B$176,B38)=0),1,0))</f>
        <v>0</v>
      </c>
      <c r="O38" s="196">
        <v>0.04631944444444445</v>
      </c>
    </row>
    <row r="39" ht="15.75" customHeight="1">
      <c r="A39" s="291">
        <v>46287.0</v>
      </c>
      <c r="B39" s="1">
        <f t="shared" si="1"/>
        <v>46287</v>
      </c>
      <c r="C39" s="281" t="s">
        <v>841</v>
      </c>
      <c r="D39" s="281" t="s">
        <v>1632</v>
      </c>
      <c r="E39" s="281">
        <v>6.0</v>
      </c>
      <c r="F39" s="281">
        <v>6.0</v>
      </c>
      <c r="G39" s="281">
        <f t="shared" si="2"/>
        <v>39</v>
      </c>
      <c r="H39" s="1">
        <f t="shared" si="3"/>
        <v>1</v>
      </c>
      <c r="I39" s="1">
        <f t="shared" si="4"/>
        <v>1.1</v>
      </c>
      <c r="J39" s="1">
        <f t="shared" si="5"/>
        <v>1</v>
      </c>
      <c r="K39" s="1">
        <f t="shared" si="6"/>
        <v>6.6</v>
      </c>
      <c r="L39" s="281"/>
      <c r="M39" s="281"/>
      <c r="N39" s="1">
        <f>IF(B39="",0,IF(AND(COUNTIF($B$8:B39,B39)=1,COUNTIF('Picking - Zunija'!$B$8:$B$176,B39)=0),1,0))</f>
        <v>0</v>
      </c>
      <c r="O39" s="196">
        <v>0.027199074074074073</v>
      </c>
    </row>
    <row r="40" ht="15.75" customHeight="1">
      <c r="A40" s="291">
        <v>46289.0</v>
      </c>
      <c r="B40" s="1">
        <f t="shared" si="1"/>
        <v>46289</v>
      </c>
      <c r="C40" s="281" t="s">
        <v>841</v>
      </c>
      <c r="D40" s="281" t="s">
        <v>1771</v>
      </c>
      <c r="E40" s="281">
        <v>2.0</v>
      </c>
      <c r="F40" s="281">
        <v>15.0</v>
      </c>
      <c r="G40" s="281">
        <f t="shared" si="2"/>
        <v>18</v>
      </c>
      <c r="H40" s="1">
        <f t="shared" si="3"/>
        <v>0.1333333333</v>
      </c>
      <c r="I40" s="1">
        <f t="shared" si="4"/>
        <v>1</v>
      </c>
      <c r="J40" s="1">
        <f t="shared" si="5"/>
        <v>1</v>
      </c>
      <c r="K40" s="1">
        <f t="shared" si="6"/>
        <v>15</v>
      </c>
      <c r="L40" s="281"/>
      <c r="M40" s="281"/>
      <c r="N40" s="1">
        <f>IF(B40="",0,IF(AND(COUNTIF($B$8:B40,B40)=1,COUNTIF('Picking - Zunija'!$B$8:$B$176,B40)=0),1,0))</f>
        <v>0</v>
      </c>
      <c r="O40" s="196">
        <v>0.0125</v>
      </c>
    </row>
    <row r="41" ht="15.75" customHeight="1">
      <c r="A41" s="291">
        <v>46289.0</v>
      </c>
      <c r="B41" s="1">
        <f t="shared" si="1"/>
        <v>46289</v>
      </c>
      <c r="C41" s="281" t="s">
        <v>841</v>
      </c>
      <c r="D41" s="281" t="s">
        <v>1765</v>
      </c>
      <c r="E41" s="281">
        <v>3.0</v>
      </c>
      <c r="F41" s="281">
        <v>18.0</v>
      </c>
      <c r="G41" s="281">
        <f t="shared" si="2"/>
        <v>37</v>
      </c>
      <c r="H41" s="1">
        <f t="shared" si="3"/>
        <v>0.1666666667</v>
      </c>
      <c r="I41" s="1">
        <f t="shared" si="4"/>
        <v>1.05</v>
      </c>
      <c r="J41" s="1">
        <f t="shared" si="5"/>
        <v>1</v>
      </c>
      <c r="K41" s="1">
        <f t="shared" si="6"/>
        <v>18.9</v>
      </c>
      <c r="L41" s="281"/>
      <c r="M41" s="281"/>
      <c r="N41" s="1">
        <f>IF(B41="",0,IF(AND(COUNTIF($B$8:B41,B41)=1,COUNTIF('Picking - Zunija'!$B$8:$B$176,B41)=0),1,0))</f>
        <v>0</v>
      </c>
      <c r="O41" s="196">
        <v>0.025868055555555554</v>
      </c>
    </row>
    <row r="42" ht="15.75" customHeight="1">
      <c r="A42" s="291">
        <v>46289.0</v>
      </c>
      <c r="B42" s="1">
        <f t="shared" si="1"/>
        <v>46289</v>
      </c>
      <c r="C42" s="281" t="s">
        <v>841</v>
      </c>
      <c r="D42" s="281" t="s">
        <v>1768</v>
      </c>
      <c r="E42" s="281">
        <v>5.0</v>
      </c>
      <c r="F42" s="281">
        <v>14.0</v>
      </c>
      <c r="G42" s="281">
        <f t="shared" si="2"/>
        <v>106</v>
      </c>
      <c r="H42" s="1">
        <f t="shared" si="3"/>
        <v>0.3571428571</v>
      </c>
      <c r="I42" s="1">
        <f t="shared" si="4"/>
        <v>1.1</v>
      </c>
      <c r="J42" s="1">
        <f t="shared" si="5"/>
        <v>1</v>
      </c>
      <c r="K42" s="1">
        <f t="shared" si="6"/>
        <v>15.4</v>
      </c>
      <c r="L42" s="281"/>
      <c r="M42" s="281"/>
      <c r="N42" s="1">
        <f>IF(B42="",0,IF(AND(COUNTIF($B$8:B42,B42)=1,COUNTIF('Picking - Zunija'!$B$8:$B$176,B42)=0),1,0))</f>
        <v>0</v>
      </c>
      <c r="O42" s="196">
        <v>0.07380787037037037</v>
      </c>
    </row>
    <row r="43" ht="15.75" customHeight="1">
      <c r="A43" s="291">
        <v>46290.0</v>
      </c>
      <c r="B43" s="1">
        <f t="shared" si="1"/>
        <v>46290</v>
      </c>
      <c r="C43" s="281" t="s">
        <v>841</v>
      </c>
      <c r="D43" s="281" t="s">
        <v>1775</v>
      </c>
      <c r="E43" s="281">
        <v>1.0</v>
      </c>
      <c r="F43" s="281">
        <v>11.0</v>
      </c>
      <c r="G43" s="281">
        <f t="shared" si="2"/>
        <v>28</v>
      </c>
      <c r="H43" s="1">
        <f t="shared" si="3"/>
        <v>0.09090909091</v>
      </c>
      <c r="I43" s="1">
        <f t="shared" si="4"/>
        <v>0.95</v>
      </c>
      <c r="J43" s="1">
        <f t="shared" si="5"/>
        <v>1</v>
      </c>
      <c r="K43" s="1">
        <f t="shared" si="6"/>
        <v>10.45</v>
      </c>
      <c r="L43" s="281"/>
      <c r="M43" s="281"/>
      <c r="N43" s="1">
        <f>IF(B43="",0,IF(AND(COUNTIF($B$8:B43,B43)=1,COUNTIF('Picking - Zunija'!$B$8:$B$176,B43)=0),1,0))</f>
        <v>1</v>
      </c>
      <c r="O43" s="196">
        <v>0.019699074074074074</v>
      </c>
    </row>
    <row r="44" ht="15.75" customHeight="1">
      <c r="A44" s="291">
        <v>46290.0</v>
      </c>
      <c r="B44" s="1">
        <f t="shared" si="1"/>
        <v>46290</v>
      </c>
      <c r="C44" s="281" t="s">
        <v>841</v>
      </c>
      <c r="D44" s="281" t="s">
        <v>1797</v>
      </c>
      <c r="E44" s="281">
        <v>9.0</v>
      </c>
      <c r="F44" s="281">
        <v>16.0</v>
      </c>
      <c r="G44" s="281">
        <f t="shared" si="2"/>
        <v>45</v>
      </c>
      <c r="H44" s="1">
        <f t="shared" si="3"/>
        <v>0.5625</v>
      </c>
      <c r="I44" s="1">
        <f t="shared" si="4"/>
        <v>1.1</v>
      </c>
      <c r="J44" s="1">
        <f t="shared" si="5"/>
        <v>1</v>
      </c>
      <c r="K44" s="1">
        <f t="shared" si="6"/>
        <v>17.6</v>
      </c>
      <c r="L44" s="281"/>
      <c r="M44" s="281"/>
      <c r="N44" s="1">
        <f>IF(B44="",0,IF(AND(COUNTIF($B$8:B44,B44)=1,COUNTIF('Picking - Zunija'!$B$8:$B$176,B44)=0),1,0))</f>
        <v>0</v>
      </c>
      <c r="O44" s="196">
        <v>0.03184027777777778</v>
      </c>
    </row>
    <row r="45" ht="15.75" customHeight="1">
      <c r="A45" s="291">
        <v>46290.0</v>
      </c>
      <c r="B45" s="1">
        <f t="shared" si="1"/>
        <v>46290</v>
      </c>
      <c r="C45" s="281" t="s">
        <v>841</v>
      </c>
      <c r="D45" s="281" t="s">
        <v>1781</v>
      </c>
      <c r="E45" s="281">
        <v>7.0</v>
      </c>
      <c r="F45" s="281">
        <v>18.0</v>
      </c>
      <c r="G45" s="281">
        <f t="shared" si="2"/>
        <v>75</v>
      </c>
      <c r="H45" s="1">
        <f t="shared" si="3"/>
        <v>0.3888888889</v>
      </c>
      <c r="I45" s="1">
        <f t="shared" si="4"/>
        <v>1.1</v>
      </c>
      <c r="J45" s="1">
        <f t="shared" si="5"/>
        <v>1</v>
      </c>
      <c r="K45" s="1">
        <f t="shared" si="6"/>
        <v>19.8</v>
      </c>
      <c r="L45" s="281"/>
      <c r="M45" s="281"/>
      <c r="N45" s="1">
        <f>IF(B45="",0,IF(AND(COUNTIF($B$8:B45,B45)=1,COUNTIF('Picking - Zunija'!$B$8:$B$176,B45)=0),1,0))</f>
        <v>0</v>
      </c>
      <c r="O45" s="196">
        <v>0.052523148148148145</v>
      </c>
    </row>
    <row r="46" ht="15.75" customHeight="1">
      <c r="A46" s="291">
        <v>46290.0</v>
      </c>
      <c r="B46" s="1">
        <f t="shared" si="1"/>
        <v>46290</v>
      </c>
      <c r="C46" s="281" t="s">
        <v>841</v>
      </c>
      <c r="D46" s="281" t="s">
        <v>1779</v>
      </c>
      <c r="E46" s="281">
        <v>8.0</v>
      </c>
      <c r="F46" s="281">
        <v>25.0</v>
      </c>
      <c r="G46" s="281">
        <f t="shared" si="2"/>
        <v>100</v>
      </c>
      <c r="H46" s="1">
        <f t="shared" si="3"/>
        <v>0.32</v>
      </c>
      <c r="I46" s="1">
        <f t="shared" si="4"/>
        <v>1.1</v>
      </c>
      <c r="J46" s="1">
        <f t="shared" si="5"/>
        <v>1</v>
      </c>
      <c r="K46" s="1">
        <f t="shared" si="6"/>
        <v>27.5</v>
      </c>
      <c r="L46" s="281"/>
      <c r="M46" s="281"/>
      <c r="N46" s="1">
        <f>IF(B46="",0,IF(AND(COUNTIF($B$8:B46,B46)=1,COUNTIF('Picking - Zunija'!$B$8:$B$176,B46)=0),1,0))</f>
        <v>0</v>
      </c>
      <c r="O46" s="196">
        <v>0.06980324074074074</v>
      </c>
    </row>
    <row r="47" ht="15.75" customHeight="1">
      <c r="A47" s="291">
        <v>46292.0</v>
      </c>
      <c r="B47" s="1">
        <f t="shared" si="1"/>
        <v>46292</v>
      </c>
      <c r="C47" s="281" t="s">
        <v>841</v>
      </c>
      <c r="D47" s="281" t="s">
        <v>3595</v>
      </c>
      <c r="E47" s="281">
        <v>1.0</v>
      </c>
      <c r="F47" s="281">
        <v>32.0</v>
      </c>
      <c r="G47" s="281">
        <f t="shared" si="2"/>
        <v>18</v>
      </c>
      <c r="H47" s="1">
        <f t="shared" si="3"/>
        <v>0.03125</v>
      </c>
      <c r="I47" s="1">
        <f t="shared" si="4"/>
        <v>0.85</v>
      </c>
      <c r="J47" s="1">
        <f t="shared" si="5"/>
        <v>1</v>
      </c>
      <c r="K47" s="1">
        <f t="shared" si="6"/>
        <v>27.2</v>
      </c>
      <c r="L47" s="281"/>
      <c r="M47" s="281"/>
      <c r="N47" s="1">
        <f>IF(B47="",0,IF(AND(COUNTIF($B$8:B47,B47)=1,COUNTIF('Picking - Zunija'!$B$8:$B$176,B47)=0),1,0))</f>
        <v>0</v>
      </c>
      <c r="O47" s="196">
        <v>0.012881944444444444</v>
      </c>
    </row>
    <row r="48" ht="15.75" customHeight="1">
      <c r="A48" s="291">
        <v>46293.0</v>
      </c>
      <c r="B48" s="1">
        <f t="shared" si="1"/>
        <v>46293</v>
      </c>
      <c r="C48" s="281" t="s">
        <v>841</v>
      </c>
      <c r="D48" s="281" t="s">
        <v>2540</v>
      </c>
      <c r="E48" s="281">
        <v>1.0</v>
      </c>
      <c r="F48" s="281">
        <v>17.0</v>
      </c>
      <c r="G48" s="281">
        <f t="shared" si="2"/>
        <v>16</v>
      </c>
      <c r="H48" s="1">
        <f t="shared" si="3"/>
        <v>0.05882352941</v>
      </c>
      <c r="I48" s="1">
        <f t="shared" si="4"/>
        <v>0.95</v>
      </c>
      <c r="J48" s="1">
        <f t="shared" si="5"/>
        <v>1</v>
      </c>
      <c r="K48" s="1">
        <f t="shared" si="6"/>
        <v>16.15</v>
      </c>
      <c r="L48" s="281"/>
      <c r="M48" s="281"/>
      <c r="N48" s="1">
        <f>IF(B48="",0,IF(AND(COUNTIF($B$8:B48,B48)=1,COUNTIF('Picking - Zunija'!$B$8:$B$176,B48)=0),1,0))</f>
        <v>0</v>
      </c>
      <c r="O48" s="196">
        <v>0.011597222222222222</v>
      </c>
    </row>
    <row r="49" ht="15.75" customHeight="1">
      <c r="A49" s="291">
        <v>46294.0</v>
      </c>
      <c r="B49" s="1">
        <f t="shared" si="1"/>
        <v>46294</v>
      </c>
      <c r="C49" s="281" t="s">
        <v>841</v>
      </c>
      <c r="D49" s="281" t="s">
        <v>2556</v>
      </c>
      <c r="E49" s="281">
        <v>1.0</v>
      </c>
      <c r="F49" s="281">
        <v>6.0</v>
      </c>
      <c r="G49" s="281">
        <f t="shared" si="2"/>
        <v>9</v>
      </c>
      <c r="H49" s="1">
        <f t="shared" si="3"/>
        <v>0.1666666667</v>
      </c>
      <c r="I49" s="1">
        <f t="shared" si="4"/>
        <v>1.05</v>
      </c>
      <c r="J49" s="1">
        <f t="shared" si="5"/>
        <v>1</v>
      </c>
      <c r="K49" s="1">
        <f t="shared" si="6"/>
        <v>6.3</v>
      </c>
      <c r="L49" s="281"/>
      <c r="M49" s="281"/>
      <c r="N49" s="1">
        <f>IF(B49="",0,IF(AND(COUNTIF($B$8:B49,B49)=1,COUNTIF('Picking - Zunija'!$B$8:$B$176,B49)=0),1,0))</f>
        <v>0</v>
      </c>
      <c r="O49" s="196">
        <v>0.006493055555555556</v>
      </c>
    </row>
    <row r="50" ht="15.75" customHeight="1">
      <c r="A50" s="291">
        <v>46294.0</v>
      </c>
      <c r="B50" s="1">
        <f t="shared" si="1"/>
        <v>46294</v>
      </c>
      <c r="C50" s="281" t="s">
        <v>841</v>
      </c>
      <c r="D50" s="281" t="s">
        <v>1809</v>
      </c>
      <c r="E50" s="281">
        <v>1.0</v>
      </c>
      <c r="F50" s="281">
        <v>13.0</v>
      </c>
      <c r="G50" s="281">
        <f t="shared" si="2"/>
        <v>20</v>
      </c>
      <c r="H50" s="1">
        <f t="shared" si="3"/>
        <v>0.07692307692</v>
      </c>
      <c r="I50" s="1">
        <f t="shared" si="4"/>
        <v>0.95</v>
      </c>
      <c r="J50" s="1">
        <f t="shared" si="5"/>
        <v>1</v>
      </c>
      <c r="K50" s="1">
        <f t="shared" si="6"/>
        <v>12.35</v>
      </c>
      <c r="L50" s="281"/>
      <c r="M50" s="281"/>
      <c r="N50" s="1">
        <f>IF(B50="",0,IF(AND(COUNTIF($B$8:B50,B50)=1,COUNTIF('Picking - Zunija'!$B$8:$B$176,B50)=0),1,0))</f>
        <v>0</v>
      </c>
      <c r="O50" s="196">
        <v>0.01443287037037037</v>
      </c>
    </row>
    <row r="51" ht="15.75" customHeight="1">
      <c r="A51" s="291">
        <v>46294.0</v>
      </c>
      <c r="B51" s="1">
        <f t="shared" si="1"/>
        <v>46294</v>
      </c>
      <c r="C51" s="281" t="s">
        <v>841</v>
      </c>
      <c r="D51" s="281" t="s">
        <v>1195</v>
      </c>
      <c r="E51" s="281">
        <v>1.0</v>
      </c>
      <c r="F51" s="281">
        <v>1.0</v>
      </c>
      <c r="G51" s="281">
        <f t="shared" si="2"/>
        <v>1</v>
      </c>
      <c r="H51" s="1">
        <f t="shared" si="3"/>
        <v>1</v>
      </c>
      <c r="I51" s="1">
        <f t="shared" si="4"/>
        <v>1.1</v>
      </c>
      <c r="J51" s="1">
        <f t="shared" si="5"/>
        <v>1</v>
      </c>
      <c r="K51" s="1">
        <f t="shared" si="6"/>
        <v>1.1</v>
      </c>
      <c r="L51" s="281"/>
      <c r="M51" s="281"/>
      <c r="N51" s="1">
        <f>IF(B51="",0,IF(AND(COUNTIF($B$8:B51,B51)=1,COUNTIF('Picking - Zunija'!$B$8:$B$176,B51)=0),1,0))</f>
        <v>0</v>
      </c>
      <c r="O51" s="196">
        <v>7.407407407407407E-4</v>
      </c>
    </row>
    <row r="52" ht="15.75" customHeight="1">
      <c r="A52" s="291">
        <v>46294.0</v>
      </c>
      <c r="B52" s="1">
        <f t="shared" si="1"/>
        <v>46294</v>
      </c>
      <c r="C52" s="281" t="s">
        <v>841</v>
      </c>
      <c r="D52" s="281" t="s">
        <v>1822</v>
      </c>
      <c r="E52" s="281">
        <v>1.0</v>
      </c>
      <c r="F52" s="281">
        <v>3.0</v>
      </c>
      <c r="G52" s="281">
        <f t="shared" si="2"/>
        <v>6</v>
      </c>
      <c r="H52" s="1">
        <f t="shared" si="3"/>
        <v>0.3333333333</v>
      </c>
      <c r="I52" s="1">
        <f t="shared" si="4"/>
        <v>1.1</v>
      </c>
      <c r="J52" s="1">
        <f t="shared" si="5"/>
        <v>1</v>
      </c>
      <c r="K52" s="1">
        <f t="shared" si="6"/>
        <v>3.3</v>
      </c>
      <c r="L52" s="281"/>
      <c r="M52" s="281"/>
      <c r="N52" s="1">
        <f>IF(B52="",0,IF(AND(COUNTIF($B$8:B52,B52)=1,COUNTIF('Picking - Zunija'!$B$8:$B$176,B52)=0),1,0))</f>
        <v>0</v>
      </c>
      <c r="O52" s="196">
        <v>0.0042361111111111115</v>
      </c>
    </row>
    <row r="53" ht="15.75" customHeight="1">
      <c r="A53" s="291">
        <v>46295.0</v>
      </c>
      <c r="B53" s="1">
        <f t="shared" si="1"/>
        <v>46295</v>
      </c>
      <c r="C53" s="281" t="s">
        <v>841</v>
      </c>
      <c r="D53" s="281" t="s">
        <v>1824</v>
      </c>
      <c r="E53" s="281">
        <v>2.0</v>
      </c>
      <c r="F53" s="281">
        <v>16.0</v>
      </c>
      <c r="G53" s="281">
        <f t="shared" si="2"/>
        <v>17</v>
      </c>
      <c r="H53" s="1">
        <f t="shared" si="3"/>
        <v>0.125</v>
      </c>
      <c r="I53" s="1">
        <f t="shared" si="4"/>
        <v>1</v>
      </c>
      <c r="J53" s="1">
        <f t="shared" si="5"/>
        <v>1</v>
      </c>
      <c r="K53" s="1">
        <f t="shared" si="6"/>
        <v>16</v>
      </c>
      <c r="L53" s="281"/>
      <c r="M53" s="281"/>
      <c r="N53" s="1">
        <f>IF(B53="",0,IF(AND(COUNTIF($B$8:B53,B53)=1,COUNTIF('Picking - Zunija'!$B$8:$B$176,B53)=0),1,0))</f>
        <v>0</v>
      </c>
      <c r="O53" s="196">
        <v>0.012314814814814815</v>
      </c>
    </row>
    <row r="54" ht="15.75" customHeight="1">
      <c r="A54" s="291">
        <v>46295.0</v>
      </c>
      <c r="B54" s="1">
        <f t="shared" si="1"/>
        <v>46295</v>
      </c>
      <c r="C54" s="281" t="s">
        <v>841</v>
      </c>
      <c r="D54" s="281" t="s">
        <v>1827</v>
      </c>
      <c r="E54" s="281">
        <v>1.0</v>
      </c>
      <c r="F54" s="281">
        <v>1.0</v>
      </c>
      <c r="G54" s="281">
        <f t="shared" si="2"/>
        <v>0</v>
      </c>
      <c r="H54" s="1">
        <f t="shared" si="3"/>
        <v>1</v>
      </c>
      <c r="I54" s="1">
        <f t="shared" si="4"/>
        <v>1.1</v>
      </c>
      <c r="J54" s="1">
        <f t="shared" si="5"/>
        <v>1</v>
      </c>
      <c r="K54" s="1">
        <f t="shared" si="6"/>
        <v>1.1</v>
      </c>
      <c r="L54" s="281"/>
      <c r="M54" s="281"/>
      <c r="N54" s="1">
        <f>IF(B54="",0,IF(AND(COUNTIF($B$8:B54,B54)=1,COUNTIF('Picking - Zunija'!$B$8:$B$176,B54)=0),1,0))</f>
        <v>0</v>
      </c>
      <c r="O54" s="196">
        <v>2.8935185185185184E-4</v>
      </c>
    </row>
    <row r="55" ht="15.75" customHeight="1">
      <c r="A55" s="291">
        <v>46295.0</v>
      </c>
      <c r="B55" s="1">
        <f t="shared" si="1"/>
        <v>46295</v>
      </c>
      <c r="C55" s="281" t="s">
        <v>841</v>
      </c>
      <c r="D55" s="281" t="s">
        <v>1830</v>
      </c>
      <c r="E55" s="281">
        <v>2.0</v>
      </c>
      <c r="F55" s="281">
        <v>19.0</v>
      </c>
      <c r="G55" s="281">
        <f t="shared" si="2"/>
        <v>20</v>
      </c>
      <c r="H55" s="1">
        <f t="shared" si="3"/>
        <v>0.1052631579</v>
      </c>
      <c r="I55" s="1">
        <f t="shared" si="4"/>
        <v>1</v>
      </c>
      <c r="J55" s="1">
        <f t="shared" si="5"/>
        <v>1</v>
      </c>
      <c r="K55" s="1">
        <f t="shared" si="6"/>
        <v>19</v>
      </c>
      <c r="L55" s="281"/>
      <c r="M55" s="281"/>
      <c r="N55" s="1">
        <f>IF(B55="",0,IF(AND(COUNTIF($B$8:B55,B55)=1,COUNTIF('Picking - Zunija'!$B$8:$B$176,B55)=0),1,0))</f>
        <v>0</v>
      </c>
      <c r="O55" s="196">
        <v>0.014421296296296297</v>
      </c>
    </row>
    <row r="56" ht="15.75" customHeight="1">
      <c r="A56" s="291">
        <v>46295.0</v>
      </c>
      <c r="B56" s="1">
        <f t="shared" si="1"/>
        <v>46295</v>
      </c>
      <c r="C56" s="281" t="s">
        <v>841</v>
      </c>
      <c r="D56" s="281" t="s">
        <v>1836</v>
      </c>
      <c r="E56" s="281">
        <v>3.0</v>
      </c>
      <c r="F56" s="281">
        <v>18.0</v>
      </c>
      <c r="G56" s="281">
        <f t="shared" si="2"/>
        <v>35</v>
      </c>
      <c r="H56" s="1">
        <f t="shared" si="3"/>
        <v>0.1666666667</v>
      </c>
      <c r="I56" s="1">
        <f t="shared" si="4"/>
        <v>1.05</v>
      </c>
      <c r="J56" s="1">
        <f t="shared" si="5"/>
        <v>1</v>
      </c>
      <c r="K56" s="1">
        <f t="shared" si="6"/>
        <v>18.9</v>
      </c>
      <c r="L56" s="281"/>
      <c r="M56" s="281"/>
      <c r="N56" s="1">
        <f>IF(B56="",0,IF(AND(COUNTIF($B$8:B56,B56)=1,COUNTIF('Picking - Zunija'!$B$8:$B$176,B56)=0),1,0))</f>
        <v>0</v>
      </c>
      <c r="O56" s="196">
        <v>0.02497685185185185</v>
      </c>
    </row>
    <row r="57" ht="15.75" customHeight="1">
      <c r="A57" s="281"/>
      <c r="B57" s="1" t="str">
        <f t="shared" si="1"/>
        <v/>
      </c>
      <c r="C57" s="281"/>
      <c r="D57" s="281"/>
      <c r="E57" s="281"/>
      <c r="F57" s="281"/>
      <c r="G57" s="281">
        <f t="shared" si="2"/>
        <v>0</v>
      </c>
      <c r="H57" s="1" t="str">
        <f t="shared" si="3"/>
        <v/>
      </c>
      <c r="I57" s="1" t="str">
        <f t="shared" si="4"/>
        <v/>
      </c>
      <c r="J57" s="1" t="str">
        <f t="shared" si="5"/>
        <v/>
      </c>
      <c r="K57" s="1">
        <f t="shared" si="6"/>
        <v>0</v>
      </c>
      <c r="L57" s="281"/>
      <c r="M57" s="281"/>
      <c r="N57" s="1">
        <f>IF(B57="",0,IF(AND(COUNTIF($B$8:B57,B57)=1,COUNTIF('Picking - Zunija'!$B$8:$B$176,B57)=0),1,0))</f>
        <v>0</v>
      </c>
    </row>
    <row r="58" ht="15.75" customHeight="1">
      <c r="A58" s="281"/>
      <c r="B58" s="1" t="str">
        <f t="shared" si="1"/>
        <v/>
      </c>
      <c r="C58" s="281"/>
      <c r="D58" s="281"/>
      <c r="E58" s="281"/>
      <c r="F58" s="281"/>
      <c r="G58" s="281">
        <f t="shared" si="2"/>
        <v>0</v>
      </c>
      <c r="H58" s="1" t="str">
        <f t="shared" si="3"/>
        <v/>
      </c>
      <c r="I58" s="1" t="str">
        <f t="shared" si="4"/>
        <v/>
      </c>
      <c r="J58" s="1" t="str">
        <f t="shared" si="5"/>
        <v/>
      </c>
      <c r="K58" s="1">
        <f t="shared" si="6"/>
        <v>0</v>
      </c>
      <c r="L58" s="281"/>
      <c r="M58" s="281"/>
      <c r="N58" s="1">
        <f>IF(B58="",0,IF(AND(COUNTIF($B$8:B58,B58)=1,COUNTIF('Picking - Zunija'!$B$8:$B$176,B58)=0),1,0))</f>
        <v>0</v>
      </c>
    </row>
    <row r="59" ht="15.75" customHeight="1">
      <c r="A59" s="281"/>
      <c r="B59" s="1" t="str">
        <f t="shared" si="1"/>
        <v/>
      </c>
      <c r="C59" s="281"/>
      <c r="D59" s="281"/>
      <c r="E59" s="281"/>
      <c r="F59" s="281"/>
      <c r="G59" s="281">
        <f t="shared" si="2"/>
        <v>0</v>
      </c>
      <c r="H59" s="1" t="str">
        <f t="shared" si="3"/>
        <v/>
      </c>
      <c r="I59" s="1" t="str">
        <f t="shared" si="4"/>
        <v/>
      </c>
      <c r="J59" s="1" t="str">
        <f t="shared" si="5"/>
        <v/>
      </c>
      <c r="K59" s="1">
        <f t="shared" si="6"/>
        <v>0</v>
      </c>
      <c r="L59" s="281"/>
      <c r="M59" s="281"/>
      <c r="N59" s="1">
        <f>IF(B59="",0,IF(AND(COUNTIF($B$8:B59,B59)=1,COUNTIF('Picking - Zunija'!$B$8:$B$176,B59)=0),1,0))</f>
        <v>0</v>
      </c>
    </row>
    <row r="60" ht="15.75" customHeight="1">
      <c r="A60" s="281"/>
      <c r="B60" s="1" t="str">
        <f t="shared" si="1"/>
        <v/>
      </c>
      <c r="C60" s="281"/>
      <c r="D60" s="281"/>
      <c r="E60" s="281"/>
      <c r="F60" s="281"/>
      <c r="G60" s="281">
        <f t="shared" si="2"/>
        <v>0</v>
      </c>
      <c r="H60" s="1" t="str">
        <f t="shared" si="3"/>
        <v/>
      </c>
      <c r="I60" s="1" t="str">
        <f t="shared" si="4"/>
        <v/>
      </c>
      <c r="J60" s="1" t="str">
        <f t="shared" si="5"/>
        <v/>
      </c>
      <c r="K60" s="1">
        <f t="shared" si="6"/>
        <v>0</v>
      </c>
      <c r="L60" s="281"/>
      <c r="M60" s="281"/>
      <c r="N60" s="1">
        <f>IF(B60="",0,IF(AND(COUNTIF($B$8:B60,B60)=1,COUNTIF('Picking - Zunija'!$B$8:$B$176,B60)=0),1,0))</f>
        <v>0</v>
      </c>
    </row>
    <row r="61" ht="15.75" customHeight="1">
      <c r="A61" s="281"/>
      <c r="B61" s="1" t="str">
        <f t="shared" si="1"/>
        <v/>
      </c>
      <c r="C61" s="281"/>
      <c r="D61" s="281"/>
      <c r="E61" s="281"/>
      <c r="F61" s="281"/>
      <c r="G61" s="281">
        <f t="shared" si="2"/>
        <v>0</v>
      </c>
      <c r="H61" s="1" t="str">
        <f t="shared" si="3"/>
        <v/>
      </c>
      <c r="I61" s="1" t="str">
        <f t="shared" si="4"/>
        <v/>
      </c>
      <c r="J61" s="1" t="str">
        <f t="shared" si="5"/>
        <v/>
      </c>
      <c r="K61" s="1">
        <f t="shared" si="6"/>
        <v>0</v>
      </c>
      <c r="L61" s="281"/>
      <c r="M61" s="281"/>
      <c r="N61" s="1">
        <f>IF(B61="",0,IF(AND(COUNTIF($B$8:B61,B61)=1,COUNTIF('Picking - Zunija'!$B$8:$B$176,B61)=0),1,0))</f>
        <v>0</v>
      </c>
    </row>
    <row r="62" ht="15.75" customHeight="1">
      <c r="A62" s="281"/>
      <c r="B62" s="1" t="str">
        <f t="shared" si="1"/>
        <v/>
      </c>
      <c r="C62" s="281"/>
      <c r="D62" s="281"/>
      <c r="E62" s="281"/>
      <c r="F62" s="281"/>
      <c r="G62" s="281">
        <f t="shared" si="2"/>
        <v>0</v>
      </c>
      <c r="H62" s="1" t="str">
        <f t="shared" si="3"/>
        <v/>
      </c>
      <c r="I62" s="1" t="str">
        <f t="shared" si="4"/>
        <v/>
      </c>
      <c r="J62" s="1" t="str">
        <f t="shared" si="5"/>
        <v/>
      </c>
      <c r="K62" s="1">
        <f t="shared" si="6"/>
        <v>0</v>
      </c>
      <c r="L62" s="281"/>
      <c r="M62" s="281"/>
      <c r="N62" s="1">
        <f>IF(B62="",0,IF(AND(COUNTIF($B$8:B62,B62)=1,COUNTIF('Picking - Zunija'!$B$8:$B$176,B62)=0),1,0))</f>
        <v>0</v>
      </c>
    </row>
    <row r="63" ht="15.75" customHeight="1">
      <c r="A63" s="281"/>
      <c r="B63" s="1" t="str">
        <f t="shared" si="1"/>
        <v/>
      </c>
      <c r="C63" s="281"/>
      <c r="D63" s="281"/>
      <c r="E63" s="281"/>
      <c r="F63" s="281"/>
      <c r="G63" s="281">
        <f t="shared" si="2"/>
        <v>0</v>
      </c>
      <c r="H63" s="1" t="str">
        <f t="shared" si="3"/>
        <v/>
      </c>
      <c r="I63" s="1" t="str">
        <f t="shared" si="4"/>
        <v/>
      </c>
      <c r="J63" s="1" t="str">
        <f t="shared" si="5"/>
        <v/>
      </c>
      <c r="K63" s="1">
        <f t="shared" si="6"/>
        <v>0</v>
      </c>
      <c r="L63" s="281"/>
      <c r="M63" s="281"/>
      <c r="N63" s="1">
        <f>IF(B63="",0,IF(AND(COUNTIF($B$8:B63,B63)=1,COUNTIF('Picking - Zunija'!$B$8:$B$176,B63)=0),1,0))</f>
        <v>0</v>
      </c>
    </row>
    <row r="64" ht="15.75" customHeight="1">
      <c r="A64" s="281"/>
      <c r="B64" s="1" t="str">
        <f t="shared" si="1"/>
        <v/>
      </c>
      <c r="C64" s="281"/>
      <c r="D64" s="281"/>
      <c r="E64" s="281"/>
      <c r="F64" s="281"/>
      <c r="G64" s="281">
        <f t="shared" si="2"/>
        <v>0</v>
      </c>
      <c r="H64" s="1" t="str">
        <f t="shared" si="3"/>
        <v/>
      </c>
      <c r="I64" s="1" t="str">
        <f t="shared" si="4"/>
        <v/>
      </c>
      <c r="J64" s="1" t="str">
        <f t="shared" si="5"/>
        <v/>
      </c>
      <c r="K64" s="1">
        <f t="shared" si="6"/>
        <v>0</v>
      </c>
      <c r="L64" s="281"/>
      <c r="M64" s="281"/>
      <c r="N64" s="1">
        <f>IF(B64="",0,IF(AND(COUNTIF($B$8:B64,B64)=1,COUNTIF('Picking - Zunija'!$B$8:$B$176,B64)=0),1,0))</f>
        <v>0</v>
      </c>
    </row>
    <row r="65" ht="15.75" customHeight="1">
      <c r="A65" s="281"/>
      <c r="B65" s="1" t="str">
        <f t="shared" si="1"/>
        <v/>
      </c>
      <c r="C65" s="281"/>
      <c r="D65" s="281"/>
      <c r="E65" s="281"/>
      <c r="F65" s="281"/>
      <c r="G65" s="281">
        <f t="shared" si="2"/>
        <v>0</v>
      </c>
      <c r="H65" s="1" t="str">
        <f t="shared" si="3"/>
        <v/>
      </c>
      <c r="I65" s="1" t="str">
        <f t="shared" si="4"/>
        <v/>
      </c>
      <c r="J65" s="1" t="str">
        <f t="shared" si="5"/>
        <v/>
      </c>
      <c r="K65" s="1">
        <f t="shared" si="6"/>
        <v>0</v>
      </c>
      <c r="L65" s="281"/>
      <c r="M65" s="281"/>
      <c r="N65" s="1">
        <f>IF(B65="",0,IF(AND(COUNTIF($B$8:B65,B65)=1,COUNTIF('Picking - Zunija'!$B$8:$B$176,B65)=0),1,0))</f>
        <v>0</v>
      </c>
    </row>
    <row r="66" ht="15.75" customHeight="1">
      <c r="A66" s="281"/>
      <c r="B66" s="1" t="str">
        <f t="shared" si="1"/>
        <v/>
      </c>
      <c r="C66" s="281"/>
      <c r="D66" s="281"/>
      <c r="E66" s="281"/>
      <c r="F66" s="281"/>
      <c r="G66" s="281">
        <f t="shared" si="2"/>
        <v>0</v>
      </c>
      <c r="H66" s="1" t="str">
        <f t="shared" si="3"/>
        <v/>
      </c>
      <c r="I66" s="1" t="str">
        <f t="shared" si="4"/>
        <v/>
      </c>
      <c r="J66" s="1" t="str">
        <f t="shared" si="5"/>
        <v/>
      </c>
      <c r="K66" s="1">
        <f t="shared" si="6"/>
        <v>0</v>
      </c>
      <c r="L66" s="281"/>
      <c r="M66" s="281"/>
      <c r="N66" s="1">
        <f>IF(B66="",0,IF(AND(COUNTIF($B$8:B66,B66)=1,COUNTIF('Picking - Zunija'!$B$8:$B$176,B66)=0),1,0))</f>
        <v>0</v>
      </c>
    </row>
    <row r="67" ht="15.75" customHeight="1">
      <c r="A67" s="281"/>
      <c r="B67" s="1" t="str">
        <f t="shared" si="1"/>
        <v/>
      </c>
      <c r="C67" s="281"/>
      <c r="D67" s="281"/>
      <c r="E67" s="281"/>
      <c r="F67" s="281"/>
      <c r="G67" s="281">
        <f t="shared" si="2"/>
        <v>0</v>
      </c>
      <c r="H67" s="1" t="str">
        <f t="shared" si="3"/>
        <v/>
      </c>
      <c r="I67" s="1" t="str">
        <f t="shared" si="4"/>
        <v/>
      </c>
      <c r="J67" s="1" t="str">
        <f t="shared" si="5"/>
        <v/>
      </c>
      <c r="K67" s="1">
        <f t="shared" si="6"/>
        <v>0</v>
      </c>
      <c r="L67" s="281"/>
      <c r="M67" s="281"/>
      <c r="N67" s="1">
        <f>IF(B67="",0,IF(AND(COUNTIF($B$8:B67,B67)=1,COUNTIF('Picking - Zunija'!$B$8:$B$176,B67)=0),1,0))</f>
        <v>0</v>
      </c>
    </row>
    <row r="68" ht="15.75" customHeight="1">
      <c r="A68" s="281"/>
      <c r="B68" s="1" t="str">
        <f t="shared" si="1"/>
        <v/>
      </c>
      <c r="C68" s="281"/>
      <c r="D68" s="281"/>
      <c r="E68" s="281"/>
      <c r="F68" s="281"/>
      <c r="G68" s="281">
        <f t="shared" si="2"/>
        <v>0</v>
      </c>
      <c r="H68" s="1" t="str">
        <f t="shared" si="3"/>
        <v/>
      </c>
      <c r="I68" s="1" t="str">
        <f t="shared" si="4"/>
        <v/>
      </c>
      <c r="J68" s="1" t="str">
        <f t="shared" si="5"/>
        <v/>
      </c>
      <c r="K68" s="1">
        <f t="shared" si="6"/>
        <v>0</v>
      </c>
      <c r="L68" s="281"/>
      <c r="M68" s="281"/>
      <c r="N68" s="1">
        <f>IF(B68="",0,IF(AND(COUNTIF($B$8:B68,B68)=1,COUNTIF('Picking - Zunija'!$B$8:$B$176,B68)=0),1,0))</f>
        <v>0</v>
      </c>
    </row>
    <row r="69" ht="15.75" customHeight="1">
      <c r="A69" s="281"/>
      <c r="B69" s="1" t="str">
        <f t="shared" si="1"/>
        <v/>
      </c>
      <c r="C69" s="281"/>
      <c r="D69" s="281"/>
      <c r="E69" s="281"/>
      <c r="F69" s="281"/>
      <c r="G69" s="281">
        <f t="shared" si="2"/>
        <v>0</v>
      </c>
      <c r="H69" s="1" t="str">
        <f t="shared" si="3"/>
        <v/>
      </c>
      <c r="I69" s="1" t="str">
        <f t="shared" si="4"/>
        <v/>
      </c>
      <c r="J69" s="1" t="str">
        <f t="shared" si="5"/>
        <v/>
      </c>
      <c r="K69" s="1">
        <f t="shared" si="6"/>
        <v>0</v>
      </c>
      <c r="L69" s="281"/>
      <c r="M69" s="281"/>
      <c r="N69" s="1">
        <f>IF(B69="",0,IF(AND(COUNTIF($B$8:B69,B69)=1,COUNTIF('Picking - Zunija'!$B$8:$B$176,B69)=0),1,0))</f>
        <v>0</v>
      </c>
    </row>
    <row r="70" ht="15.75" customHeight="1">
      <c r="A70" s="281"/>
      <c r="B70" s="1" t="str">
        <f t="shared" si="1"/>
        <v/>
      </c>
      <c r="C70" s="281"/>
      <c r="D70" s="281"/>
      <c r="E70" s="281"/>
      <c r="F70" s="281"/>
      <c r="G70" s="281">
        <f t="shared" si="2"/>
        <v>0</v>
      </c>
      <c r="H70" s="1" t="str">
        <f t="shared" si="3"/>
        <v/>
      </c>
      <c r="I70" s="1" t="str">
        <f t="shared" si="4"/>
        <v/>
      </c>
      <c r="J70" s="1" t="str">
        <f t="shared" si="5"/>
        <v/>
      </c>
      <c r="K70" s="1">
        <f t="shared" si="6"/>
        <v>0</v>
      </c>
      <c r="L70" s="281"/>
      <c r="M70" s="281"/>
      <c r="N70" s="1">
        <f>IF(B70="",0,IF(AND(COUNTIF($B$8:B70,B70)=1,COUNTIF('Picking - Zunija'!$B$8:$B$176,B70)=0),1,0))</f>
        <v>0</v>
      </c>
    </row>
    <row r="71" ht="15.75" customHeight="1">
      <c r="A71" s="281"/>
      <c r="B71" s="1" t="str">
        <f t="shared" si="1"/>
        <v/>
      </c>
      <c r="C71" s="281"/>
      <c r="D71" s="281"/>
      <c r="E71" s="281"/>
      <c r="F71" s="281"/>
      <c r="G71" s="281">
        <f t="shared" si="2"/>
        <v>0</v>
      </c>
      <c r="H71" s="1" t="str">
        <f t="shared" si="3"/>
        <v/>
      </c>
      <c r="I71" s="1" t="str">
        <f t="shared" si="4"/>
        <v/>
      </c>
      <c r="J71" s="1" t="str">
        <f t="shared" si="5"/>
        <v/>
      </c>
      <c r="K71" s="1">
        <f t="shared" si="6"/>
        <v>0</v>
      </c>
      <c r="L71" s="281"/>
      <c r="M71" s="281"/>
      <c r="N71" s="1">
        <f>IF(B71="",0,IF(AND(COUNTIF($B$8:B71,B71)=1,COUNTIF('Picking - Zunija'!$B$8:$B$176,B71)=0),1,0))</f>
        <v>0</v>
      </c>
    </row>
    <row r="72" ht="15.75" customHeight="1">
      <c r="A72" s="281"/>
      <c r="B72" s="1" t="str">
        <f t="shared" si="1"/>
        <v/>
      </c>
      <c r="C72" s="281"/>
      <c r="D72" s="281"/>
      <c r="E72" s="281"/>
      <c r="F72" s="281"/>
      <c r="G72" s="281">
        <f t="shared" si="2"/>
        <v>0</v>
      </c>
      <c r="H72" s="1" t="str">
        <f t="shared" si="3"/>
        <v/>
      </c>
      <c r="I72" s="1" t="str">
        <f t="shared" si="4"/>
        <v/>
      </c>
      <c r="J72" s="1" t="str">
        <f t="shared" si="5"/>
        <v/>
      </c>
      <c r="K72" s="1">
        <f t="shared" si="6"/>
        <v>0</v>
      </c>
      <c r="L72" s="281"/>
      <c r="M72" s="281"/>
      <c r="N72" s="1">
        <f>IF(B72="",0,IF(AND(COUNTIF($B$8:B72,B72)=1,COUNTIF('Picking - Zunija'!$B$8:$B$176,B72)=0),1,0))</f>
        <v>0</v>
      </c>
    </row>
    <row r="73" ht="15.75" customHeight="1">
      <c r="A73" s="281"/>
      <c r="B73" s="1" t="str">
        <f t="shared" si="1"/>
        <v/>
      </c>
      <c r="C73" s="281"/>
      <c r="D73" s="281"/>
      <c r="E73" s="281"/>
      <c r="F73" s="281"/>
      <c r="G73" s="281">
        <f t="shared" si="2"/>
        <v>0</v>
      </c>
      <c r="H73" s="1" t="str">
        <f t="shared" si="3"/>
        <v/>
      </c>
      <c r="I73" s="1" t="str">
        <f t="shared" si="4"/>
        <v/>
      </c>
      <c r="J73" s="1" t="str">
        <f t="shared" si="5"/>
        <v/>
      </c>
      <c r="K73" s="1">
        <f t="shared" si="6"/>
        <v>0</v>
      </c>
      <c r="L73" s="281"/>
      <c r="M73" s="281"/>
      <c r="N73" s="1">
        <f>IF(B73="",0,IF(AND(COUNTIF($B$8:B73,B73)=1,COUNTIF('Picking - Zunija'!$B$8:$B$176,B73)=0),1,0))</f>
        <v>0</v>
      </c>
    </row>
    <row r="74" ht="15.75" customHeight="1">
      <c r="A74" s="281"/>
      <c r="B74" s="1" t="str">
        <f t="shared" si="1"/>
        <v/>
      </c>
      <c r="C74" s="281"/>
      <c r="D74" s="281"/>
      <c r="E74" s="281"/>
      <c r="F74" s="281"/>
      <c r="G74" s="281">
        <f t="shared" si="2"/>
        <v>0</v>
      </c>
      <c r="H74" s="1" t="str">
        <f t="shared" si="3"/>
        <v/>
      </c>
      <c r="I74" s="1" t="str">
        <f t="shared" si="4"/>
        <v/>
      </c>
      <c r="J74" s="1" t="str">
        <f t="shared" si="5"/>
        <v/>
      </c>
      <c r="K74" s="1">
        <f t="shared" si="6"/>
        <v>0</v>
      </c>
      <c r="L74" s="281"/>
      <c r="M74" s="281"/>
      <c r="N74" s="1">
        <f>IF(B74="",0,IF(AND(COUNTIF($B$8:B74,B74)=1,COUNTIF('Picking - Zunija'!$B$8:$B$176,B74)=0),1,0))</f>
        <v>0</v>
      </c>
    </row>
    <row r="75" ht="15.75" customHeight="1">
      <c r="A75" s="281"/>
      <c r="B75" s="1" t="str">
        <f t="shared" si="1"/>
        <v/>
      </c>
      <c r="C75" s="281"/>
      <c r="D75" s="281"/>
      <c r="E75" s="281"/>
      <c r="F75" s="281"/>
      <c r="G75" s="281">
        <f t="shared" si="2"/>
        <v>0</v>
      </c>
      <c r="H75" s="1" t="str">
        <f t="shared" si="3"/>
        <v/>
      </c>
      <c r="I75" s="1" t="str">
        <f t="shared" si="4"/>
        <v/>
      </c>
      <c r="J75" s="1" t="str">
        <f t="shared" si="5"/>
        <v/>
      </c>
      <c r="K75" s="1">
        <f t="shared" si="6"/>
        <v>0</v>
      </c>
      <c r="L75" s="281"/>
      <c r="M75" s="281"/>
      <c r="N75" s="1">
        <f>IF(B75="",0,IF(AND(COUNTIF($B$8:B75,B75)=1,COUNTIF('Picking - Zunija'!$B$8:$B$176,B75)=0),1,0))</f>
        <v>0</v>
      </c>
    </row>
    <row r="76" ht="15.75" customHeight="1">
      <c r="A76" s="281"/>
      <c r="B76" s="1" t="str">
        <f t="shared" si="1"/>
        <v/>
      </c>
      <c r="C76" s="281"/>
      <c r="D76" s="281"/>
      <c r="E76" s="281"/>
      <c r="F76" s="281"/>
      <c r="G76" s="281">
        <f t="shared" si="2"/>
        <v>0</v>
      </c>
      <c r="H76" s="1" t="str">
        <f t="shared" si="3"/>
        <v/>
      </c>
      <c r="I76" s="1" t="str">
        <f t="shared" si="4"/>
        <v/>
      </c>
      <c r="J76" s="1" t="str">
        <f t="shared" si="5"/>
        <v/>
      </c>
      <c r="K76" s="1">
        <f t="shared" si="6"/>
        <v>0</v>
      </c>
      <c r="L76" s="281"/>
      <c r="M76" s="281"/>
      <c r="N76" s="1">
        <f>IF(B76="",0,IF(AND(COUNTIF($B$8:B76,B76)=1,COUNTIF('Picking - Zunija'!$B$8:$B$176,B76)=0),1,0))</f>
        <v>0</v>
      </c>
    </row>
    <row r="77" ht="15.75" customHeight="1">
      <c r="A77" s="281"/>
      <c r="B77" s="1" t="str">
        <f t="shared" si="1"/>
        <v/>
      </c>
      <c r="C77" s="281"/>
      <c r="D77" s="281"/>
      <c r="E77" s="281"/>
      <c r="F77" s="281"/>
      <c r="G77" s="281">
        <f t="shared" si="2"/>
        <v>0</v>
      </c>
      <c r="H77" s="1" t="str">
        <f t="shared" si="3"/>
        <v/>
      </c>
      <c r="I77" s="1" t="str">
        <f t="shared" si="4"/>
        <v/>
      </c>
      <c r="J77" s="1" t="str">
        <f t="shared" si="5"/>
        <v/>
      </c>
      <c r="K77" s="1">
        <f t="shared" si="6"/>
        <v>0</v>
      </c>
      <c r="L77" s="281"/>
      <c r="M77" s="281"/>
      <c r="N77" s="1">
        <f>IF(B77="",0,IF(AND(COUNTIF($B$8:B77,B77)=1,COUNTIF('Picking - Zunija'!$B$8:$B$176,B77)=0),1,0))</f>
        <v>0</v>
      </c>
    </row>
    <row r="78" ht="15.75" customHeight="1">
      <c r="A78" s="281"/>
      <c r="B78" s="1" t="str">
        <f t="shared" si="1"/>
        <v/>
      </c>
      <c r="C78" s="281"/>
      <c r="D78" s="281"/>
      <c r="E78" s="281"/>
      <c r="F78" s="281"/>
      <c r="G78" s="281">
        <f t="shared" si="2"/>
        <v>0</v>
      </c>
      <c r="H78" s="1" t="str">
        <f t="shared" si="3"/>
        <v/>
      </c>
      <c r="I78" s="1" t="str">
        <f t="shared" si="4"/>
        <v/>
      </c>
      <c r="J78" s="1" t="str">
        <f t="shared" si="5"/>
        <v/>
      </c>
      <c r="K78" s="1">
        <f t="shared" si="6"/>
        <v>0</v>
      </c>
      <c r="L78" s="281"/>
      <c r="M78" s="281"/>
      <c r="N78" s="1">
        <f>IF(B78="",0,IF(AND(COUNTIF($B$8:B78,B78)=1,COUNTIF('Picking - Zunija'!$B$8:$B$176,B78)=0),1,0))</f>
        <v>0</v>
      </c>
    </row>
    <row r="79" ht="15.75" customHeight="1">
      <c r="A79" s="281"/>
      <c r="B79" s="1" t="str">
        <f t="shared" si="1"/>
        <v/>
      </c>
      <c r="C79" s="281"/>
      <c r="D79" s="281"/>
      <c r="E79" s="281"/>
      <c r="F79" s="281"/>
      <c r="G79" s="281">
        <f t="shared" si="2"/>
        <v>0</v>
      </c>
      <c r="H79" s="1" t="str">
        <f t="shared" si="3"/>
        <v/>
      </c>
      <c r="I79" s="1" t="str">
        <f t="shared" si="4"/>
        <v/>
      </c>
      <c r="J79" s="1" t="str">
        <f t="shared" si="5"/>
        <v/>
      </c>
      <c r="K79" s="1">
        <f t="shared" si="6"/>
        <v>0</v>
      </c>
      <c r="L79" s="281"/>
      <c r="M79" s="281"/>
      <c r="N79" s="1">
        <f>IF(B79="",0,IF(AND(COUNTIF($B$8:B79,B79)=1,COUNTIF('Picking - Zunija'!$B$8:$B$176,B79)=0),1,0))</f>
        <v>0</v>
      </c>
    </row>
    <row r="80" ht="15.75" customHeight="1">
      <c r="A80" s="281"/>
      <c r="B80" s="1" t="str">
        <f t="shared" si="1"/>
        <v/>
      </c>
      <c r="C80" s="281"/>
      <c r="D80" s="281"/>
      <c r="E80" s="281"/>
      <c r="F80" s="281"/>
      <c r="G80" s="281">
        <f t="shared" si="2"/>
        <v>0</v>
      </c>
      <c r="H80" s="1" t="str">
        <f t="shared" si="3"/>
        <v/>
      </c>
      <c r="I80" s="1" t="str">
        <f t="shared" si="4"/>
        <v/>
      </c>
      <c r="J80" s="1" t="str">
        <f t="shared" si="5"/>
        <v/>
      </c>
      <c r="K80" s="1">
        <f t="shared" si="6"/>
        <v>0</v>
      </c>
      <c r="L80" s="281"/>
      <c r="M80" s="281"/>
      <c r="N80" s="1">
        <f>IF(B80="",0,IF(AND(COUNTIF($B$8:B80,B80)=1,COUNTIF('Picking - Zunija'!$B$8:$B$176,B80)=0),1,0))</f>
        <v>0</v>
      </c>
    </row>
    <row r="81" ht="15.75" customHeight="1">
      <c r="A81" s="281"/>
      <c r="B81" s="1" t="str">
        <f t="shared" si="1"/>
        <v/>
      </c>
      <c r="C81" s="281"/>
      <c r="D81" s="281"/>
      <c r="E81" s="281"/>
      <c r="F81" s="281"/>
      <c r="G81" s="281">
        <f t="shared" si="2"/>
        <v>0</v>
      </c>
      <c r="H81" s="1" t="str">
        <f t="shared" si="3"/>
        <v/>
      </c>
      <c r="I81" s="1" t="str">
        <f t="shared" si="4"/>
        <v/>
      </c>
      <c r="J81" s="1" t="str">
        <f t="shared" si="5"/>
        <v/>
      </c>
      <c r="K81" s="1">
        <f t="shared" si="6"/>
        <v>0</v>
      </c>
      <c r="L81" s="281"/>
      <c r="M81" s="281"/>
      <c r="N81" s="1">
        <f>IF(B81="",0,IF(AND(COUNTIF($B$8:B81,B81)=1,COUNTIF('Picking - Zunija'!$B$8:$B$176,B81)=0),1,0))</f>
        <v>0</v>
      </c>
    </row>
    <row r="82" ht="15.75" customHeight="1">
      <c r="A82" s="281"/>
      <c r="B82" s="1" t="str">
        <f t="shared" si="1"/>
        <v/>
      </c>
      <c r="C82" s="281"/>
      <c r="D82" s="281"/>
      <c r="E82" s="281"/>
      <c r="F82" s="281"/>
      <c r="G82" s="281">
        <f t="shared" si="2"/>
        <v>0</v>
      </c>
      <c r="H82" s="1" t="str">
        <f t="shared" si="3"/>
        <v/>
      </c>
      <c r="I82" s="1" t="str">
        <f t="shared" si="4"/>
        <v/>
      </c>
      <c r="J82" s="1" t="str">
        <f t="shared" si="5"/>
        <v/>
      </c>
      <c r="K82" s="1">
        <f t="shared" si="6"/>
        <v>0</v>
      </c>
      <c r="L82" s="281"/>
      <c r="M82" s="281"/>
      <c r="N82" s="1">
        <f>IF(B82="",0,IF(AND(COUNTIF($B$8:B82,B82)=1,COUNTIF('Picking - Zunija'!$B$8:$B$176,B82)=0),1,0))</f>
        <v>0</v>
      </c>
    </row>
    <row r="83" ht="15.75" customHeight="1">
      <c r="A83" s="281"/>
      <c r="B83" s="1" t="str">
        <f t="shared" si="1"/>
        <v/>
      </c>
      <c r="C83" s="281"/>
      <c r="D83" s="281"/>
      <c r="E83" s="281"/>
      <c r="F83" s="281"/>
      <c r="G83" s="281">
        <f t="shared" si="2"/>
        <v>0</v>
      </c>
      <c r="H83" s="1" t="str">
        <f t="shared" si="3"/>
        <v/>
      </c>
      <c r="I83" s="1" t="str">
        <f t="shared" si="4"/>
        <v/>
      </c>
      <c r="J83" s="1" t="str">
        <f t="shared" si="5"/>
        <v/>
      </c>
      <c r="K83" s="1">
        <f t="shared" si="6"/>
        <v>0</v>
      </c>
      <c r="L83" s="281"/>
      <c r="M83" s="281"/>
      <c r="N83" s="1">
        <f>IF(B83="",0,IF(AND(COUNTIF($B$8:B83,B83)=1,COUNTIF('Picking - Zunija'!$B$8:$B$176,B83)=0),1,0))</f>
        <v>0</v>
      </c>
    </row>
    <row r="84" ht="15.75" customHeight="1">
      <c r="A84" s="281"/>
      <c r="B84" s="1" t="str">
        <f t="shared" si="1"/>
        <v/>
      </c>
      <c r="C84" s="281"/>
      <c r="D84" s="281"/>
      <c r="E84" s="281"/>
      <c r="F84" s="281"/>
      <c r="G84" s="281">
        <f t="shared" si="2"/>
        <v>0</v>
      </c>
      <c r="H84" s="1" t="str">
        <f t="shared" si="3"/>
        <v/>
      </c>
      <c r="I84" s="1" t="str">
        <f t="shared" si="4"/>
        <v/>
      </c>
      <c r="J84" s="1" t="str">
        <f t="shared" si="5"/>
        <v/>
      </c>
      <c r="K84" s="1">
        <f t="shared" si="6"/>
        <v>0</v>
      </c>
      <c r="L84" s="281"/>
      <c r="M84" s="281"/>
      <c r="N84" s="1">
        <f>IF(B84="",0,IF(AND(COUNTIF($B$8:B84,B84)=1,COUNTIF('Picking - Zunija'!$B$8:$B$176,B84)=0),1,0))</f>
        <v>0</v>
      </c>
    </row>
    <row r="85" ht="15.75" customHeight="1">
      <c r="A85" s="281"/>
      <c r="B85" s="1" t="str">
        <f t="shared" si="1"/>
        <v/>
      </c>
      <c r="C85" s="281"/>
      <c r="D85" s="281"/>
      <c r="E85" s="281"/>
      <c r="F85" s="281"/>
      <c r="G85" s="281">
        <f t="shared" si="2"/>
        <v>0</v>
      </c>
      <c r="H85" s="1" t="str">
        <f t="shared" si="3"/>
        <v/>
      </c>
      <c r="I85" s="1" t="str">
        <f t="shared" si="4"/>
        <v/>
      </c>
      <c r="J85" s="1" t="str">
        <f t="shared" si="5"/>
        <v/>
      </c>
      <c r="K85" s="1">
        <f t="shared" si="6"/>
        <v>0</v>
      </c>
      <c r="L85" s="281"/>
      <c r="M85" s="281"/>
      <c r="N85" s="1">
        <f>IF(B85="",0,IF(AND(COUNTIF($B$8:B85,B85)=1,COUNTIF('Picking - Zunija'!$B$8:$B$176,B85)=0),1,0))</f>
        <v>0</v>
      </c>
    </row>
    <row r="86" ht="15.75" customHeight="1">
      <c r="A86" s="281"/>
      <c r="B86" s="1" t="str">
        <f t="shared" si="1"/>
        <v/>
      </c>
      <c r="C86" s="281"/>
      <c r="D86" s="281"/>
      <c r="E86" s="281"/>
      <c r="F86" s="281"/>
      <c r="G86" s="281">
        <f t="shared" si="2"/>
        <v>0</v>
      </c>
      <c r="H86" s="1" t="str">
        <f t="shared" si="3"/>
        <v/>
      </c>
      <c r="I86" s="1" t="str">
        <f t="shared" si="4"/>
        <v/>
      </c>
      <c r="J86" s="1" t="str">
        <f t="shared" si="5"/>
        <v/>
      </c>
      <c r="K86" s="1">
        <f t="shared" si="6"/>
        <v>0</v>
      </c>
      <c r="L86" s="281"/>
      <c r="M86" s="281"/>
      <c r="N86" s="1">
        <f>IF(B86="",0,IF(AND(COUNTIF($B$8:B86,B86)=1,COUNTIF('Picking - Zunija'!$B$8:$B$176,B86)=0),1,0))</f>
        <v>0</v>
      </c>
    </row>
    <row r="87" ht="15.75" customHeight="1">
      <c r="A87" s="281"/>
      <c r="B87" s="1" t="str">
        <f t="shared" si="1"/>
        <v/>
      </c>
      <c r="C87" s="281"/>
      <c r="D87" s="281"/>
      <c r="E87" s="281"/>
      <c r="F87" s="281"/>
      <c r="G87" s="281">
        <f t="shared" si="2"/>
        <v>0</v>
      </c>
      <c r="H87" s="1" t="str">
        <f t="shared" si="3"/>
        <v/>
      </c>
      <c r="I87" s="1" t="str">
        <f t="shared" si="4"/>
        <v/>
      </c>
      <c r="J87" s="1" t="str">
        <f t="shared" si="5"/>
        <v/>
      </c>
      <c r="K87" s="1">
        <f t="shared" si="6"/>
        <v>0</v>
      </c>
      <c r="L87" s="281"/>
      <c r="M87" s="281"/>
      <c r="N87" s="1">
        <f>IF(B87="",0,IF(AND(COUNTIF($B$8:B87,B87)=1,COUNTIF('Picking - Zunija'!$B$8:$B$176,B87)=0),1,0))</f>
        <v>0</v>
      </c>
    </row>
    <row r="88" ht="15.75" customHeight="1">
      <c r="A88" s="281"/>
      <c r="B88" s="1" t="str">
        <f t="shared" si="1"/>
        <v/>
      </c>
      <c r="C88" s="281"/>
      <c r="D88" s="281"/>
      <c r="E88" s="281"/>
      <c r="F88" s="281"/>
      <c r="G88" s="281">
        <f t="shared" si="2"/>
        <v>0</v>
      </c>
      <c r="H88" s="1" t="str">
        <f t="shared" si="3"/>
        <v/>
      </c>
      <c r="I88" s="1" t="str">
        <f t="shared" si="4"/>
        <v/>
      </c>
      <c r="J88" s="1" t="str">
        <f t="shared" si="5"/>
        <v/>
      </c>
      <c r="K88" s="1">
        <f t="shared" si="6"/>
        <v>0</v>
      </c>
      <c r="L88" s="281"/>
      <c r="M88" s="281"/>
      <c r="N88" s="1">
        <f>IF(B88="",0,IF(AND(COUNTIF($B$8:B88,B88)=1,COUNTIF('Picking - Zunija'!$B$8:$B$176,B88)=0),1,0))</f>
        <v>0</v>
      </c>
    </row>
    <row r="89" ht="15.75" customHeight="1">
      <c r="A89" s="281"/>
      <c r="B89" s="1" t="str">
        <f t="shared" si="1"/>
        <v/>
      </c>
      <c r="C89" s="281"/>
      <c r="D89" s="281"/>
      <c r="E89" s="281"/>
      <c r="F89" s="281"/>
      <c r="G89" s="281">
        <f t="shared" si="2"/>
        <v>0</v>
      </c>
      <c r="H89" s="1" t="str">
        <f t="shared" si="3"/>
        <v/>
      </c>
      <c r="I89" s="1" t="str">
        <f t="shared" si="4"/>
        <v/>
      </c>
      <c r="J89" s="1" t="str">
        <f t="shared" si="5"/>
        <v/>
      </c>
      <c r="K89" s="1">
        <f t="shared" si="6"/>
        <v>0</v>
      </c>
      <c r="L89" s="281"/>
      <c r="M89" s="281"/>
      <c r="N89" s="1">
        <f>IF(B89="",0,IF(AND(COUNTIF($B$8:B89,B89)=1,COUNTIF('Picking - Zunija'!$B$8:$B$176,B89)=0),1,0))</f>
        <v>0</v>
      </c>
    </row>
    <row r="90" ht="15.75" customHeight="1">
      <c r="A90" s="281"/>
      <c r="B90" s="1" t="str">
        <f t="shared" si="1"/>
        <v/>
      </c>
      <c r="C90" s="281"/>
      <c r="D90" s="281"/>
      <c r="E90" s="281"/>
      <c r="F90" s="281"/>
      <c r="G90" s="281">
        <f t="shared" si="2"/>
        <v>0</v>
      </c>
      <c r="H90" s="1" t="str">
        <f t="shared" si="3"/>
        <v/>
      </c>
      <c r="I90" s="1" t="str">
        <f t="shared" si="4"/>
        <v/>
      </c>
      <c r="J90" s="1" t="str">
        <f t="shared" si="5"/>
        <v/>
      </c>
      <c r="K90" s="1">
        <f t="shared" si="6"/>
        <v>0</v>
      </c>
      <c r="L90" s="281"/>
      <c r="M90" s="281"/>
      <c r="N90" s="1">
        <f>IF(B90="",0,IF(AND(COUNTIF($B$8:B90,B90)=1,COUNTIF('Picking - Zunija'!$B$8:$B$176,B90)=0),1,0))</f>
        <v>0</v>
      </c>
    </row>
    <row r="91" ht="15.75" customHeight="1">
      <c r="A91" s="281"/>
      <c r="B91" s="1" t="str">
        <f t="shared" si="1"/>
        <v/>
      </c>
      <c r="C91" s="281"/>
      <c r="D91" s="281"/>
      <c r="E91" s="281"/>
      <c r="F91" s="281"/>
      <c r="G91" s="281">
        <f t="shared" si="2"/>
        <v>0</v>
      </c>
      <c r="H91" s="1" t="str">
        <f t="shared" si="3"/>
        <v/>
      </c>
      <c r="I91" s="1" t="str">
        <f t="shared" si="4"/>
        <v/>
      </c>
      <c r="J91" s="1" t="str">
        <f t="shared" si="5"/>
        <v/>
      </c>
      <c r="K91" s="1">
        <f t="shared" si="6"/>
        <v>0</v>
      </c>
      <c r="L91" s="281"/>
      <c r="M91" s="281"/>
      <c r="N91" s="1">
        <f>IF(B91="",0,IF(AND(COUNTIF($B$8:B91,B91)=1,COUNTIF('Picking - Zunija'!$B$8:$B$176,B91)=0),1,0))</f>
        <v>0</v>
      </c>
    </row>
    <row r="92" ht="15.75" customHeight="1">
      <c r="A92" s="281"/>
      <c r="B92" s="1" t="str">
        <f t="shared" si="1"/>
        <v/>
      </c>
      <c r="C92" s="281"/>
      <c r="D92" s="281"/>
      <c r="E92" s="281"/>
      <c r="F92" s="281"/>
      <c r="G92" s="281">
        <f t="shared" si="2"/>
        <v>0</v>
      </c>
      <c r="H92" s="1" t="str">
        <f t="shared" si="3"/>
        <v/>
      </c>
      <c r="I92" s="1" t="str">
        <f t="shared" si="4"/>
        <v/>
      </c>
      <c r="J92" s="1" t="str">
        <f t="shared" si="5"/>
        <v/>
      </c>
      <c r="K92" s="1">
        <f t="shared" si="6"/>
        <v>0</v>
      </c>
      <c r="L92" s="281"/>
      <c r="M92" s="281"/>
      <c r="N92" s="1">
        <f>IF(B92="",0,IF(AND(COUNTIF($B$8:B92,B92)=1,COUNTIF('Picking - Zunija'!$B$8:$B$176,B92)=0),1,0))</f>
        <v>0</v>
      </c>
    </row>
    <row r="93" ht="15.75" customHeight="1">
      <c r="A93" s="281"/>
      <c r="B93" s="1" t="str">
        <f t="shared" si="1"/>
        <v/>
      </c>
      <c r="C93" s="281"/>
      <c r="D93" s="281"/>
      <c r="E93" s="281"/>
      <c r="F93" s="281"/>
      <c r="G93" s="281">
        <f t="shared" si="2"/>
        <v>0</v>
      </c>
      <c r="H93" s="1" t="str">
        <f t="shared" si="3"/>
        <v/>
      </c>
      <c r="I93" s="1" t="str">
        <f t="shared" si="4"/>
        <v/>
      </c>
      <c r="J93" s="1" t="str">
        <f t="shared" si="5"/>
        <v/>
      </c>
      <c r="K93" s="1">
        <f t="shared" si="6"/>
        <v>0</v>
      </c>
      <c r="L93" s="281"/>
      <c r="M93" s="281"/>
      <c r="N93" s="1">
        <f>IF(B93="",0,IF(AND(COUNTIF($B$8:B93,B93)=1,COUNTIF('Picking - Zunija'!$B$8:$B$176,B93)=0),1,0))</f>
        <v>0</v>
      </c>
    </row>
    <row r="94" ht="15.75" customHeight="1">
      <c r="A94" s="281"/>
      <c r="B94" s="1" t="str">
        <f t="shared" si="1"/>
        <v/>
      </c>
      <c r="C94" s="281"/>
      <c r="D94" s="281"/>
      <c r="E94" s="281"/>
      <c r="F94" s="281"/>
      <c r="G94" s="281">
        <f t="shared" si="2"/>
        <v>0</v>
      </c>
      <c r="H94" s="1" t="str">
        <f t="shared" si="3"/>
        <v/>
      </c>
      <c r="I94" s="1" t="str">
        <f t="shared" si="4"/>
        <v/>
      </c>
      <c r="J94" s="1" t="str">
        <f t="shared" si="5"/>
        <v/>
      </c>
      <c r="K94" s="1">
        <f t="shared" si="6"/>
        <v>0</v>
      </c>
      <c r="L94" s="281"/>
      <c r="M94" s="281"/>
      <c r="N94" s="1">
        <f>IF(B94="",0,IF(AND(COUNTIF($B$8:B94,B94)=1,COUNTIF('Picking - Zunija'!$B$8:$B$176,B94)=0),1,0))</f>
        <v>0</v>
      </c>
    </row>
    <row r="95" ht="15.75" customHeight="1">
      <c r="A95" s="281"/>
      <c r="B95" s="1" t="str">
        <f t="shared" si="1"/>
        <v/>
      </c>
      <c r="C95" s="281"/>
      <c r="D95" s="281"/>
      <c r="E95" s="281"/>
      <c r="F95" s="281"/>
      <c r="G95" s="281">
        <f t="shared" si="2"/>
        <v>0</v>
      </c>
      <c r="H95" s="1" t="str">
        <f t="shared" si="3"/>
        <v/>
      </c>
      <c r="I95" s="1" t="str">
        <f t="shared" si="4"/>
        <v/>
      </c>
      <c r="J95" s="1" t="str">
        <f t="shared" si="5"/>
        <v/>
      </c>
      <c r="K95" s="1">
        <f t="shared" si="6"/>
        <v>0</v>
      </c>
      <c r="L95" s="281"/>
      <c r="M95" s="281"/>
      <c r="N95" s="1">
        <f>IF(B95="",0,IF(AND(COUNTIF($B$8:B95,B95)=1,COUNTIF('Picking - Zunija'!$B$8:$B$176,B95)=0),1,0))</f>
        <v>0</v>
      </c>
    </row>
    <row r="96" ht="15.75" customHeight="1">
      <c r="A96" s="281"/>
      <c r="B96" s="1" t="str">
        <f t="shared" si="1"/>
        <v/>
      </c>
      <c r="C96" s="281"/>
      <c r="D96" s="281"/>
      <c r="E96" s="281"/>
      <c r="F96" s="281"/>
      <c r="G96" s="281">
        <f t="shared" si="2"/>
        <v>0</v>
      </c>
      <c r="H96" s="1" t="str">
        <f t="shared" si="3"/>
        <v/>
      </c>
      <c r="I96" s="1" t="str">
        <f t="shared" si="4"/>
        <v/>
      </c>
      <c r="J96" s="1" t="str">
        <f t="shared" si="5"/>
        <v/>
      </c>
      <c r="K96" s="1">
        <f t="shared" si="6"/>
        <v>0</v>
      </c>
      <c r="L96" s="281"/>
      <c r="M96" s="281"/>
      <c r="N96" s="1">
        <f>IF(B96="",0,IF(AND(COUNTIF($B$8:B96,B96)=1,COUNTIF('Picking - Zunija'!$B$8:$B$176,B96)=0),1,0))</f>
        <v>0</v>
      </c>
    </row>
    <row r="97" ht="15.75" customHeight="1">
      <c r="A97" s="281"/>
      <c r="B97" s="1" t="str">
        <f t="shared" si="1"/>
        <v/>
      </c>
      <c r="C97" s="281"/>
      <c r="D97" s="281"/>
      <c r="E97" s="281"/>
      <c r="F97" s="281"/>
      <c r="G97" s="281">
        <f t="shared" si="2"/>
        <v>0</v>
      </c>
      <c r="H97" s="1" t="str">
        <f t="shared" si="3"/>
        <v/>
      </c>
      <c r="I97" s="1" t="str">
        <f t="shared" si="4"/>
        <v/>
      </c>
      <c r="J97" s="1" t="str">
        <f t="shared" si="5"/>
        <v/>
      </c>
      <c r="K97" s="1">
        <f t="shared" si="6"/>
        <v>0</v>
      </c>
      <c r="L97" s="281"/>
      <c r="M97" s="281"/>
      <c r="N97" s="1">
        <f>IF(B97="",0,IF(AND(COUNTIF($B$8:B97,B97)=1,COUNTIF('Picking - Zunija'!$B$8:$B$176,B97)=0),1,0))</f>
        <v>0</v>
      </c>
    </row>
    <row r="98" ht="15.75" customHeight="1">
      <c r="A98" s="281"/>
      <c r="B98" s="1" t="str">
        <f t="shared" si="1"/>
        <v/>
      </c>
      <c r="C98" s="281"/>
      <c r="D98" s="281"/>
      <c r="E98" s="281"/>
      <c r="F98" s="281"/>
      <c r="G98" s="281">
        <f t="shared" si="2"/>
        <v>0</v>
      </c>
      <c r="H98" s="1" t="str">
        <f t="shared" si="3"/>
        <v/>
      </c>
      <c r="I98" s="1" t="str">
        <f t="shared" si="4"/>
        <v/>
      </c>
      <c r="J98" s="1" t="str">
        <f t="shared" si="5"/>
        <v/>
      </c>
      <c r="K98" s="1">
        <f t="shared" si="6"/>
        <v>0</v>
      </c>
      <c r="L98" s="281"/>
      <c r="M98" s="281"/>
      <c r="N98" s="1">
        <f>IF(B98="",0,IF(AND(COUNTIF($B$8:B98,B98)=1,COUNTIF('Picking - Zunija'!$B$8:$B$176,B98)=0),1,0))</f>
        <v>0</v>
      </c>
    </row>
    <row r="99" ht="15.75" customHeight="1">
      <c r="A99" s="281"/>
      <c r="B99" s="1" t="str">
        <f t="shared" si="1"/>
        <v/>
      </c>
      <c r="C99" s="281"/>
      <c r="D99" s="281"/>
      <c r="E99" s="281"/>
      <c r="F99" s="281"/>
      <c r="G99" s="281">
        <f t="shared" si="2"/>
        <v>0</v>
      </c>
      <c r="H99" s="1" t="str">
        <f t="shared" si="3"/>
        <v/>
      </c>
      <c r="I99" s="1" t="str">
        <f t="shared" si="4"/>
        <v/>
      </c>
      <c r="J99" s="1" t="str">
        <f t="shared" si="5"/>
        <v/>
      </c>
      <c r="K99" s="1">
        <f t="shared" si="6"/>
        <v>0</v>
      </c>
      <c r="L99" s="281"/>
      <c r="M99" s="281"/>
      <c r="N99" s="1">
        <f>IF(B99="",0,IF(AND(COUNTIF($B$8:B99,B99)=1,COUNTIF('Picking - Zunija'!$B$8:$B$176,B99)=0),1,0))</f>
        <v>0</v>
      </c>
    </row>
    <row r="100" ht="15.75" customHeight="1">
      <c r="A100" s="281"/>
      <c r="B100" s="1" t="str">
        <f t="shared" si="1"/>
        <v/>
      </c>
      <c r="C100" s="281"/>
      <c r="D100" s="281"/>
      <c r="E100" s="281"/>
      <c r="F100" s="281"/>
      <c r="G100" s="281">
        <f t="shared" si="2"/>
        <v>0</v>
      </c>
      <c r="H100" s="1" t="str">
        <f t="shared" si="3"/>
        <v/>
      </c>
      <c r="I100" s="1" t="str">
        <f t="shared" si="4"/>
        <v/>
      </c>
      <c r="J100" s="1" t="str">
        <f t="shared" si="5"/>
        <v/>
      </c>
      <c r="K100" s="1">
        <f t="shared" si="6"/>
        <v>0</v>
      </c>
      <c r="L100" s="281"/>
      <c r="M100" s="281"/>
      <c r="N100" s="1">
        <f>IF(B100="",0,IF(AND(COUNTIF($B$8:B100,B100)=1,COUNTIF('Picking - Zunija'!$B$8:$B$176,B100)=0),1,0))</f>
        <v>0</v>
      </c>
    </row>
    <row r="101" ht="15.75" customHeight="1">
      <c r="A101" s="281"/>
      <c r="B101" s="1" t="str">
        <f t="shared" si="1"/>
        <v/>
      </c>
      <c r="C101" s="281"/>
      <c r="D101" s="281"/>
      <c r="E101" s="281"/>
      <c r="F101" s="281"/>
      <c r="G101" s="281">
        <f t="shared" si="2"/>
        <v>0</v>
      </c>
      <c r="H101" s="1" t="str">
        <f t="shared" si="3"/>
        <v/>
      </c>
      <c r="I101" s="1" t="str">
        <f t="shared" si="4"/>
        <v/>
      </c>
      <c r="J101" s="1" t="str">
        <f t="shared" si="5"/>
        <v/>
      </c>
      <c r="K101" s="1">
        <f t="shared" si="6"/>
        <v>0</v>
      </c>
      <c r="L101" s="281"/>
      <c r="M101" s="281"/>
      <c r="N101" s="1">
        <f>IF(B101="",0,IF(AND(COUNTIF($B$8:B101,B101)=1,COUNTIF('Picking - Zunija'!$B$8:$B$176,B101)=0),1,0))</f>
        <v>0</v>
      </c>
    </row>
    <row r="102" ht="15.75" customHeight="1">
      <c r="A102" s="281"/>
      <c r="B102" s="1" t="str">
        <f t="shared" si="1"/>
        <v/>
      </c>
      <c r="C102" s="281"/>
      <c r="D102" s="281"/>
      <c r="E102" s="281"/>
      <c r="F102" s="281"/>
      <c r="G102" s="281">
        <f t="shared" si="2"/>
        <v>0</v>
      </c>
      <c r="H102" s="1" t="str">
        <f t="shared" si="3"/>
        <v/>
      </c>
      <c r="I102" s="1" t="str">
        <f t="shared" si="4"/>
        <v/>
      </c>
      <c r="J102" s="1" t="str">
        <f t="shared" si="5"/>
        <v/>
      </c>
      <c r="K102" s="1">
        <f t="shared" si="6"/>
        <v>0</v>
      </c>
      <c r="L102" s="281"/>
      <c r="M102" s="281"/>
      <c r="N102" s="1">
        <f>IF(B102="",0,IF(AND(COUNTIF($B$8:B102,B102)=1,COUNTIF('Picking - Zunija'!$B$8:$B$176,B102)=0),1,0))</f>
        <v>0</v>
      </c>
    </row>
    <row r="103" ht="15.75" customHeight="1">
      <c r="A103" s="281"/>
      <c r="B103" s="1" t="str">
        <f t="shared" si="1"/>
        <v/>
      </c>
      <c r="C103" s="281"/>
      <c r="D103" s="281"/>
      <c r="E103" s="281"/>
      <c r="F103" s="281"/>
      <c r="G103" s="281">
        <f t="shared" si="2"/>
        <v>0</v>
      </c>
      <c r="H103" s="1" t="str">
        <f t="shared" si="3"/>
        <v/>
      </c>
      <c r="I103" s="1" t="str">
        <f t="shared" si="4"/>
        <v/>
      </c>
      <c r="J103" s="1" t="str">
        <f t="shared" si="5"/>
        <v/>
      </c>
      <c r="K103" s="1">
        <f t="shared" si="6"/>
        <v>0</v>
      </c>
      <c r="L103" s="281"/>
      <c r="M103" s="281"/>
      <c r="N103" s="1">
        <f>IF(B103="",0,IF(AND(COUNTIF($B$8:B103,B103)=1,COUNTIF('Picking - Zunija'!$B$8:$B$176,B103)=0),1,0))</f>
        <v>0</v>
      </c>
    </row>
    <row r="104" ht="15.75" customHeight="1">
      <c r="A104" s="281"/>
      <c r="B104" s="1" t="str">
        <f t="shared" si="1"/>
        <v/>
      </c>
      <c r="C104" s="281"/>
      <c r="D104" s="281"/>
      <c r="E104" s="281"/>
      <c r="F104" s="281"/>
      <c r="G104" s="281">
        <f t="shared" si="2"/>
        <v>0</v>
      </c>
      <c r="H104" s="1" t="str">
        <f t="shared" si="3"/>
        <v/>
      </c>
      <c r="I104" s="1" t="str">
        <f t="shared" si="4"/>
        <v/>
      </c>
      <c r="J104" s="1" t="str">
        <f t="shared" si="5"/>
        <v/>
      </c>
      <c r="K104" s="1">
        <f t="shared" si="6"/>
        <v>0</v>
      </c>
      <c r="L104" s="281"/>
      <c r="M104" s="281"/>
      <c r="N104" s="1">
        <f>IF(B104="",0,IF(AND(COUNTIF($B$8:B104,B104)=1,COUNTIF('Picking - Zunija'!$B$8:$B$176,B104)=0),1,0))</f>
        <v>0</v>
      </c>
    </row>
    <row r="105" ht="15.75" customHeight="1">
      <c r="A105" s="281"/>
      <c r="B105" s="1" t="str">
        <f t="shared" si="1"/>
        <v/>
      </c>
      <c r="C105" s="281"/>
      <c r="D105" s="281"/>
      <c r="E105" s="281"/>
      <c r="F105" s="281"/>
      <c r="G105" s="281">
        <f t="shared" si="2"/>
        <v>0</v>
      </c>
      <c r="H105" s="1" t="str">
        <f t="shared" si="3"/>
        <v/>
      </c>
      <c r="I105" s="1" t="str">
        <f t="shared" si="4"/>
        <v/>
      </c>
      <c r="J105" s="1" t="str">
        <f t="shared" si="5"/>
        <v/>
      </c>
      <c r="K105" s="1">
        <f t="shared" si="6"/>
        <v>0</v>
      </c>
      <c r="L105" s="281"/>
      <c r="M105" s="281"/>
      <c r="N105" s="1">
        <f>IF(B105="",0,IF(AND(COUNTIF($B$8:B105,B105)=1,COUNTIF('Picking - Zunija'!$B$8:$B$176,B105)=0),1,0))</f>
        <v>0</v>
      </c>
    </row>
    <row r="106" ht="15.75" customHeight="1">
      <c r="A106" s="281"/>
      <c r="B106" s="1" t="str">
        <f t="shared" si="1"/>
        <v/>
      </c>
      <c r="C106" s="281"/>
      <c r="D106" s="281"/>
      <c r="E106" s="281"/>
      <c r="F106" s="281"/>
      <c r="G106" s="281">
        <f t="shared" si="2"/>
        <v>0</v>
      </c>
      <c r="H106" s="1" t="str">
        <f t="shared" si="3"/>
        <v/>
      </c>
      <c r="I106" s="1" t="str">
        <f t="shared" si="4"/>
        <v/>
      </c>
      <c r="J106" s="1" t="str">
        <f t="shared" si="5"/>
        <v/>
      </c>
      <c r="K106" s="1">
        <f t="shared" si="6"/>
        <v>0</v>
      </c>
      <c r="L106" s="281"/>
      <c r="M106" s="281"/>
      <c r="N106" s="1">
        <f>IF(B106="",0,IF(AND(COUNTIF($B$8:B106,B106)=1,COUNTIF('Picking - Zunija'!$B$8:$B$176,B106)=0),1,0))</f>
        <v>0</v>
      </c>
    </row>
    <row r="107" ht="15.75" customHeight="1">
      <c r="A107" s="281"/>
      <c r="B107" s="1" t="str">
        <f t="shared" si="1"/>
        <v/>
      </c>
      <c r="C107" s="281"/>
      <c r="D107" s="281"/>
      <c r="E107" s="281"/>
      <c r="F107" s="281"/>
      <c r="G107" s="281">
        <f t="shared" si="2"/>
        <v>0</v>
      </c>
      <c r="H107" s="1" t="str">
        <f t="shared" si="3"/>
        <v/>
      </c>
      <c r="I107" s="1" t="str">
        <f t="shared" si="4"/>
        <v/>
      </c>
      <c r="J107" s="1" t="str">
        <f t="shared" si="5"/>
        <v/>
      </c>
      <c r="K107" s="1">
        <f t="shared" si="6"/>
        <v>0</v>
      </c>
      <c r="L107" s="281"/>
      <c r="M107" s="281"/>
      <c r="N107" s="1">
        <f>IF(B107="",0,IF(AND(COUNTIF($B$8:B107,B107)=1,COUNTIF('Picking - Zunija'!$B$8:$B$176,B107)=0),1,0))</f>
        <v>0</v>
      </c>
    </row>
    <row r="108" ht="15.75" customHeight="1">
      <c r="A108" s="281"/>
      <c r="B108" s="1" t="str">
        <f t="shared" si="1"/>
        <v/>
      </c>
      <c r="C108" s="281"/>
      <c r="D108" s="281"/>
      <c r="E108" s="281"/>
      <c r="F108" s="281"/>
      <c r="G108" s="281">
        <f t="shared" si="2"/>
        <v>0</v>
      </c>
      <c r="H108" s="1" t="str">
        <f t="shared" si="3"/>
        <v/>
      </c>
      <c r="I108" s="1" t="str">
        <f t="shared" si="4"/>
        <v/>
      </c>
      <c r="J108" s="1" t="str">
        <f t="shared" si="5"/>
        <v/>
      </c>
      <c r="K108" s="1">
        <f t="shared" si="6"/>
        <v>0</v>
      </c>
      <c r="L108" s="281"/>
      <c r="M108" s="281"/>
      <c r="N108" s="1">
        <f>IF(B108="",0,IF(AND(COUNTIF($B$8:B108,B108)=1,COUNTIF('Picking - Zunija'!$B$8:$B$176,B108)=0),1,0))</f>
        <v>0</v>
      </c>
    </row>
    <row r="109" ht="15.75" customHeight="1">
      <c r="A109" s="281"/>
      <c r="B109" s="1" t="str">
        <f t="shared" si="1"/>
        <v/>
      </c>
      <c r="C109" s="281"/>
      <c r="D109" s="281"/>
      <c r="E109" s="281"/>
      <c r="F109" s="281"/>
      <c r="G109" s="281">
        <f t="shared" si="2"/>
        <v>0</v>
      </c>
      <c r="H109" s="1" t="str">
        <f t="shared" si="3"/>
        <v/>
      </c>
      <c r="I109" s="1" t="str">
        <f t="shared" si="4"/>
        <v/>
      </c>
      <c r="J109" s="1" t="str">
        <f t="shared" si="5"/>
        <v/>
      </c>
      <c r="K109" s="1">
        <f t="shared" si="6"/>
        <v>0</v>
      </c>
      <c r="L109" s="281"/>
      <c r="M109" s="281"/>
      <c r="N109" s="1">
        <f>IF(B109="",0,IF(AND(COUNTIF($B$8:B109,B109)=1,COUNTIF('Picking - Zunija'!$B$8:$B$176,B109)=0),1,0))</f>
        <v>0</v>
      </c>
    </row>
    <row r="110" ht="15.75" customHeight="1">
      <c r="A110" s="281"/>
      <c r="B110" s="1" t="str">
        <f t="shared" si="1"/>
        <v/>
      </c>
      <c r="C110" s="281"/>
      <c r="D110" s="281"/>
      <c r="E110" s="281"/>
      <c r="F110" s="281"/>
      <c r="G110" s="281">
        <f t="shared" si="2"/>
        <v>0</v>
      </c>
      <c r="H110" s="1" t="str">
        <f t="shared" si="3"/>
        <v/>
      </c>
      <c r="I110" s="1" t="str">
        <f t="shared" si="4"/>
        <v/>
      </c>
      <c r="J110" s="1" t="str">
        <f t="shared" si="5"/>
        <v/>
      </c>
      <c r="K110" s="1">
        <f t="shared" si="6"/>
        <v>0</v>
      </c>
      <c r="L110" s="281"/>
      <c r="M110" s="281"/>
      <c r="N110" s="1">
        <f>IF(B110="",0,IF(AND(COUNTIF($B$8:B110,B110)=1,COUNTIF('Picking - Zunija'!$B$8:$B$176,B110)=0),1,0))</f>
        <v>0</v>
      </c>
    </row>
    <row r="111" ht="15.75" customHeight="1">
      <c r="A111" s="281"/>
      <c r="B111" s="1" t="str">
        <f t="shared" si="1"/>
        <v/>
      </c>
      <c r="C111" s="281"/>
      <c r="D111" s="281"/>
      <c r="E111" s="281"/>
      <c r="F111" s="281"/>
      <c r="G111" s="281">
        <f t="shared" si="2"/>
        <v>0</v>
      </c>
      <c r="H111" s="1" t="str">
        <f t="shared" si="3"/>
        <v/>
      </c>
      <c r="I111" s="1" t="str">
        <f t="shared" si="4"/>
        <v/>
      </c>
      <c r="J111" s="1" t="str">
        <f t="shared" si="5"/>
        <v/>
      </c>
      <c r="K111" s="1">
        <f t="shared" si="6"/>
        <v>0</v>
      </c>
      <c r="L111" s="281"/>
      <c r="M111" s="281"/>
      <c r="N111" s="1">
        <f>IF(B111="",0,IF(AND(COUNTIF($B$8:B111,B111)=1,COUNTIF('Picking - Zunija'!$B$8:$B$176,B111)=0),1,0))</f>
        <v>0</v>
      </c>
    </row>
    <row r="112" ht="15.75" customHeight="1">
      <c r="A112" s="281"/>
      <c r="B112" s="1" t="str">
        <f t="shared" si="1"/>
        <v/>
      </c>
      <c r="C112" s="281"/>
      <c r="D112" s="281"/>
      <c r="E112" s="281"/>
      <c r="F112" s="281"/>
      <c r="G112" s="281">
        <f t="shared" si="2"/>
        <v>0</v>
      </c>
      <c r="H112" s="1" t="str">
        <f t="shared" si="3"/>
        <v/>
      </c>
      <c r="I112" s="1" t="str">
        <f t="shared" si="4"/>
        <v/>
      </c>
      <c r="J112" s="1" t="str">
        <f t="shared" si="5"/>
        <v/>
      </c>
      <c r="K112" s="1">
        <f t="shared" si="6"/>
        <v>0</v>
      </c>
      <c r="L112" s="281"/>
      <c r="M112" s="281"/>
      <c r="N112" s="1">
        <f>IF(B112="",0,IF(AND(COUNTIF($B$8:B112,B112)=1,COUNTIF('Picking - Zunija'!$B$8:$B$176,B112)=0),1,0))</f>
        <v>0</v>
      </c>
    </row>
    <row r="113" ht="15.75" customHeight="1">
      <c r="A113" s="281"/>
      <c r="B113" s="1" t="str">
        <f t="shared" si="1"/>
        <v/>
      </c>
      <c r="C113" s="281"/>
      <c r="D113" s="281"/>
      <c r="E113" s="281"/>
      <c r="F113" s="281"/>
      <c r="G113" s="281">
        <f t="shared" si="2"/>
        <v>0</v>
      </c>
      <c r="H113" s="1" t="str">
        <f t="shared" si="3"/>
        <v/>
      </c>
      <c r="I113" s="1" t="str">
        <f t="shared" si="4"/>
        <v/>
      </c>
      <c r="J113" s="1" t="str">
        <f t="shared" si="5"/>
        <v/>
      </c>
      <c r="K113" s="1">
        <f t="shared" si="6"/>
        <v>0</v>
      </c>
      <c r="L113" s="281"/>
      <c r="M113" s="281"/>
      <c r="N113" s="1">
        <f>IF(B113="",0,IF(AND(COUNTIF($B$8:B113,B113)=1,COUNTIF('Picking - Zunija'!$B$8:$B$176,B113)=0),1,0))</f>
        <v>0</v>
      </c>
    </row>
    <row r="114" ht="15.75" customHeight="1">
      <c r="A114" s="281"/>
      <c r="B114" s="1" t="str">
        <f t="shared" si="1"/>
        <v/>
      </c>
      <c r="C114" s="281"/>
      <c r="D114" s="281"/>
      <c r="E114" s="281"/>
      <c r="F114" s="281"/>
      <c r="G114" s="281">
        <f t="shared" si="2"/>
        <v>0</v>
      </c>
      <c r="H114" s="1" t="str">
        <f t="shared" si="3"/>
        <v/>
      </c>
      <c r="I114" s="1" t="str">
        <f t="shared" si="4"/>
        <v/>
      </c>
      <c r="J114" s="1" t="str">
        <f t="shared" si="5"/>
        <v/>
      </c>
      <c r="K114" s="1">
        <f t="shared" si="6"/>
        <v>0</v>
      </c>
      <c r="L114" s="281"/>
      <c r="M114" s="281"/>
      <c r="N114" s="1">
        <f>IF(B114="",0,IF(AND(COUNTIF($B$8:B114,B114)=1,COUNTIF('Picking - Zunija'!$B$8:$B$176,B114)=0),1,0))</f>
        <v>0</v>
      </c>
    </row>
    <row r="115" ht="15.75" customHeight="1">
      <c r="A115" s="281"/>
      <c r="B115" s="1" t="str">
        <f t="shared" si="1"/>
        <v/>
      </c>
      <c r="C115" s="281"/>
      <c r="D115" s="281"/>
      <c r="E115" s="281"/>
      <c r="F115" s="281"/>
      <c r="G115" s="281">
        <f t="shared" si="2"/>
        <v>0</v>
      </c>
      <c r="H115" s="1" t="str">
        <f t="shared" si="3"/>
        <v/>
      </c>
      <c r="I115" s="1" t="str">
        <f t="shared" si="4"/>
        <v/>
      </c>
      <c r="J115" s="1" t="str">
        <f t="shared" si="5"/>
        <v/>
      </c>
      <c r="K115" s="1">
        <f t="shared" si="6"/>
        <v>0</v>
      </c>
      <c r="L115" s="281"/>
      <c r="M115" s="281"/>
      <c r="N115" s="1">
        <f>IF(B115="",0,IF(AND(COUNTIF($B$8:B115,B115)=1,COUNTIF('Picking - Zunija'!$B$8:$B$176,B115)=0),1,0))</f>
        <v>0</v>
      </c>
    </row>
    <row r="116" ht="15.75" customHeight="1">
      <c r="A116" s="281"/>
      <c r="B116" s="1" t="str">
        <f t="shared" si="1"/>
        <v/>
      </c>
      <c r="C116" s="281"/>
      <c r="D116" s="281"/>
      <c r="E116" s="281"/>
      <c r="F116" s="281"/>
      <c r="G116" s="281">
        <f t="shared" si="2"/>
        <v>0</v>
      </c>
      <c r="H116" s="1" t="str">
        <f t="shared" si="3"/>
        <v/>
      </c>
      <c r="I116" s="1" t="str">
        <f t="shared" si="4"/>
        <v/>
      </c>
      <c r="J116" s="1" t="str">
        <f t="shared" si="5"/>
        <v/>
      </c>
      <c r="K116" s="1">
        <f t="shared" si="6"/>
        <v>0</v>
      </c>
      <c r="L116" s="281"/>
      <c r="M116" s="281"/>
      <c r="N116" s="1">
        <f>IF(B116="",0,IF(AND(COUNTIF($B$8:B116,B116)=1,COUNTIF('Picking - Zunija'!$B$8:$B$176,B116)=0),1,0))</f>
        <v>0</v>
      </c>
    </row>
    <row r="117" ht="15.75" customHeight="1">
      <c r="A117" s="281"/>
      <c r="B117" s="1" t="str">
        <f t="shared" si="1"/>
        <v/>
      </c>
      <c r="C117" s="281"/>
      <c r="D117" s="281"/>
      <c r="E117" s="281"/>
      <c r="F117" s="281"/>
      <c r="G117" s="281">
        <f t="shared" si="2"/>
        <v>0</v>
      </c>
      <c r="H117" s="1" t="str">
        <f t="shared" si="3"/>
        <v/>
      </c>
      <c r="I117" s="1" t="str">
        <f t="shared" si="4"/>
        <v/>
      </c>
      <c r="J117" s="1" t="str">
        <f t="shared" si="5"/>
        <v/>
      </c>
      <c r="K117" s="1">
        <f t="shared" si="6"/>
        <v>0</v>
      </c>
      <c r="L117" s="281"/>
      <c r="M117" s="281"/>
      <c r="N117" s="1">
        <f>IF(B117="",0,IF(AND(COUNTIF($B$8:B117,B117)=1,COUNTIF('Picking - Zunija'!$B$8:$B$176,B117)=0),1,0))</f>
        <v>0</v>
      </c>
    </row>
    <row r="118" ht="15.75" customHeight="1">
      <c r="A118" s="281"/>
      <c r="B118" s="1" t="str">
        <f t="shared" si="1"/>
        <v/>
      </c>
      <c r="C118" s="281"/>
      <c r="D118" s="281"/>
      <c r="E118" s="281"/>
      <c r="F118" s="281"/>
      <c r="G118" s="281">
        <f t="shared" si="2"/>
        <v>0</v>
      </c>
      <c r="H118" s="1" t="str">
        <f t="shared" si="3"/>
        <v/>
      </c>
      <c r="I118" s="1" t="str">
        <f t="shared" si="4"/>
        <v/>
      </c>
      <c r="J118" s="1" t="str">
        <f t="shared" si="5"/>
        <v/>
      </c>
      <c r="K118" s="1">
        <f t="shared" si="6"/>
        <v>0</v>
      </c>
      <c r="L118" s="281"/>
      <c r="M118" s="281"/>
      <c r="N118" s="1">
        <f>IF(B118="",0,IF(AND(COUNTIF($B$8:B118,B118)=1,COUNTIF('Picking - Zunija'!$B$8:$B$176,B118)=0),1,0))</f>
        <v>0</v>
      </c>
    </row>
    <row r="119" ht="15.75" customHeight="1">
      <c r="A119" s="281"/>
      <c r="B119" s="1" t="str">
        <f t="shared" si="1"/>
        <v/>
      </c>
      <c r="C119" s="281"/>
      <c r="D119" s="281"/>
      <c r="E119" s="281"/>
      <c r="F119" s="281"/>
      <c r="G119" s="281">
        <f t="shared" si="2"/>
        <v>0</v>
      </c>
      <c r="H119" s="1" t="str">
        <f t="shared" si="3"/>
        <v/>
      </c>
      <c r="I119" s="1" t="str">
        <f t="shared" si="4"/>
        <v/>
      </c>
      <c r="J119" s="1" t="str">
        <f t="shared" si="5"/>
        <v/>
      </c>
      <c r="K119" s="1">
        <f t="shared" si="6"/>
        <v>0</v>
      </c>
      <c r="L119" s="281"/>
      <c r="M119" s="281"/>
      <c r="N119" s="1">
        <f>IF(B119="",0,IF(AND(COUNTIF($B$8:B119,B119)=1,COUNTIF('Picking - Zunija'!$B$8:$B$176,B119)=0),1,0))</f>
        <v>0</v>
      </c>
    </row>
    <row r="120" ht="15.75" customHeight="1">
      <c r="A120" s="281"/>
      <c r="B120" s="1" t="str">
        <f t="shared" si="1"/>
        <v/>
      </c>
      <c r="C120" s="281"/>
      <c r="D120" s="281"/>
      <c r="E120" s="281"/>
      <c r="F120" s="281"/>
      <c r="G120" s="281">
        <f t="shared" si="2"/>
        <v>0</v>
      </c>
      <c r="H120" s="1" t="str">
        <f t="shared" si="3"/>
        <v/>
      </c>
      <c r="I120" s="1" t="str">
        <f t="shared" si="4"/>
        <v/>
      </c>
      <c r="J120" s="1" t="str">
        <f t="shared" si="5"/>
        <v/>
      </c>
      <c r="K120" s="1">
        <f t="shared" si="6"/>
        <v>0</v>
      </c>
      <c r="L120" s="281"/>
      <c r="M120" s="281"/>
      <c r="N120" s="1">
        <f>IF(B120="",0,IF(AND(COUNTIF($B$8:B120,B120)=1,COUNTIF('Picking - Zunija'!$B$8:$B$176,B120)=0),1,0))</f>
        <v>0</v>
      </c>
    </row>
    <row r="121" ht="15.75" customHeight="1">
      <c r="A121" s="281"/>
      <c r="B121" s="1" t="str">
        <f t="shared" si="1"/>
        <v/>
      </c>
      <c r="C121" s="281"/>
      <c r="D121" s="281"/>
      <c r="E121" s="281"/>
      <c r="F121" s="281"/>
      <c r="G121" s="281">
        <f t="shared" si="2"/>
        <v>0</v>
      </c>
      <c r="H121" s="1" t="str">
        <f t="shared" si="3"/>
        <v/>
      </c>
      <c r="I121" s="1" t="str">
        <f t="shared" si="4"/>
        <v/>
      </c>
      <c r="J121" s="1" t="str">
        <f t="shared" si="5"/>
        <v/>
      </c>
      <c r="K121" s="1">
        <f t="shared" si="6"/>
        <v>0</v>
      </c>
      <c r="L121" s="281"/>
      <c r="M121" s="281"/>
      <c r="N121" s="1">
        <f>IF(B121="",0,IF(AND(COUNTIF($B$8:B121,B121)=1,COUNTIF('Picking - Zunija'!$B$8:$B$176,B121)=0),1,0))</f>
        <v>0</v>
      </c>
    </row>
    <row r="122" ht="15.75" customHeight="1">
      <c r="A122" s="281"/>
      <c r="B122" s="1" t="str">
        <f t="shared" si="1"/>
        <v/>
      </c>
      <c r="C122" s="281"/>
      <c r="D122" s="281"/>
      <c r="E122" s="281"/>
      <c r="F122" s="281"/>
      <c r="G122" s="281">
        <f t="shared" si="2"/>
        <v>0</v>
      </c>
      <c r="H122" s="1" t="str">
        <f t="shared" si="3"/>
        <v/>
      </c>
      <c r="I122" s="1" t="str">
        <f t="shared" si="4"/>
        <v/>
      </c>
      <c r="J122" s="1" t="str">
        <f t="shared" si="5"/>
        <v/>
      </c>
      <c r="K122" s="1">
        <f t="shared" si="6"/>
        <v>0</v>
      </c>
      <c r="L122" s="281"/>
      <c r="M122" s="281"/>
      <c r="N122" s="1">
        <f>IF(B122="",0,IF(AND(COUNTIF($B$8:B122,B122)=1,COUNTIF('Picking - Zunija'!$B$8:$B$176,B122)=0),1,0))</f>
        <v>0</v>
      </c>
    </row>
    <row r="123" ht="15.75" customHeight="1">
      <c r="A123" s="281"/>
      <c r="B123" s="1" t="str">
        <f t="shared" si="1"/>
        <v/>
      </c>
      <c r="C123" s="281"/>
      <c r="D123" s="281"/>
      <c r="E123" s="281"/>
      <c r="F123" s="281"/>
      <c r="G123" s="281">
        <f t="shared" si="2"/>
        <v>0</v>
      </c>
      <c r="H123" s="1" t="str">
        <f t="shared" si="3"/>
        <v/>
      </c>
      <c r="I123" s="1" t="str">
        <f t="shared" si="4"/>
        <v/>
      </c>
      <c r="J123" s="1" t="str">
        <f t="shared" si="5"/>
        <v/>
      </c>
      <c r="K123" s="1">
        <f t="shared" si="6"/>
        <v>0</v>
      </c>
      <c r="L123" s="281"/>
      <c r="M123" s="281"/>
      <c r="N123" s="1">
        <f>IF(B123="",0,IF(AND(COUNTIF($B$8:B123,B123)=1,COUNTIF('Picking - Zunija'!$B$8:$B$176,B123)=0),1,0))</f>
        <v>0</v>
      </c>
    </row>
    <row r="124" ht="15.75" customHeight="1">
      <c r="A124" s="281"/>
      <c r="B124" s="1" t="str">
        <f t="shared" si="1"/>
        <v/>
      </c>
      <c r="C124" s="281"/>
      <c r="D124" s="281"/>
      <c r="E124" s="281"/>
      <c r="F124" s="281"/>
      <c r="G124" s="281">
        <f t="shared" si="2"/>
        <v>0</v>
      </c>
      <c r="H124" s="1" t="str">
        <f t="shared" si="3"/>
        <v/>
      </c>
      <c r="I124" s="1" t="str">
        <f t="shared" si="4"/>
        <v/>
      </c>
      <c r="J124" s="1" t="str">
        <f t="shared" si="5"/>
        <v/>
      </c>
      <c r="K124" s="1">
        <f t="shared" si="6"/>
        <v>0</v>
      </c>
      <c r="L124" s="281"/>
      <c r="M124" s="281"/>
      <c r="N124" s="1">
        <f>IF(B124="",0,IF(AND(COUNTIF($B$8:B124,B124)=1,COUNTIF('Picking - Zunija'!$B$8:$B$176,B124)=0),1,0))</f>
        <v>0</v>
      </c>
    </row>
    <row r="125" ht="15.75" customHeight="1">
      <c r="A125" s="281"/>
      <c r="B125" s="1" t="str">
        <f t="shared" si="1"/>
        <v/>
      </c>
      <c r="C125" s="281"/>
      <c r="D125" s="281"/>
      <c r="E125" s="281"/>
      <c r="F125" s="281"/>
      <c r="G125" s="281">
        <f t="shared" si="2"/>
        <v>0</v>
      </c>
      <c r="H125" s="1" t="str">
        <f t="shared" si="3"/>
        <v/>
      </c>
      <c r="I125" s="1" t="str">
        <f t="shared" si="4"/>
        <v/>
      </c>
      <c r="J125" s="1" t="str">
        <f t="shared" si="5"/>
        <v/>
      </c>
      <c r="K125" s="1">
        <f t="shared" si="6"/>
        <v>0</v>
      </c>
      <c r="L125" s="281"/>
      <c r="M125" s="281"/>
      <c r="N125" s="1">
        <f>IF(B125="",0,IF(AND(COUNTIF($B$8:B125,B125)=1,COUNTIF('Picking - Zunija'!$B$8:$B$176,B125)=0),1,0))</f>
        <v>0</v>
      </c>
    </row>
    <row r="126" ht="15.75" customHeight="1">
      <c r="A126" s="281"/>
      <c r="B126" s="1" t="str">
        <f t="shared" si="1"/>
        <v/>
      </c>
      <c r="C126" s="281"/>
      <c r="D126" s="281"/>
      <c r="E126" s="281"/>
      <c r="F126" s="281"/>
      <c r="G126" s="281">
        <f t="shared" si="2"/>
        <v>0</v>
      </c>
      <c r="H126" s="1" t="str">
        <f t="shared" si="3"/>
        <v/>
      </c>
      <c r="I126" s="1" t="str">
        <f t="shared" si="4"/>
        <v/>
      </c>
      <c r="J126" s="1" t="str">
        <f t="shared" si="5"/>
        <v/>
      </c>
      <c r="K126" s="1">
        <f t="shared" si="6"/>
        <v>0</v>
      </c>
      <c r="L126" s="281"/>
      <c r="M126" s="281"/>
      <c r="N126" s="1">
        <f>IF(B126="",0,IF(AND(COUNTIF($B$8:B126,B126)=1,COUNTIF('Picking - Zunija'!$B$8:$B$176,B126)=0),1,0))</f>
        <v>0</v>
      </c>
    </row>
    <row r="127" ht="15.75" customHeight="1">
      <c r="A127" s="281"/>
      <c r="B127" s="1" t="str">
        <f t="shared" si="1"/>
        <v/>
      </c>
      <c r="C127" s="281"/>
      <c r="D127" s="281"/>
      <c r="E127" s="281"/>
      <c r="F127" s="281"/>
      <c r="G127" s="281">
        <f t="shared" si="2"/>
        <v>0</v>
      </c>
      <c r="H127" s="1" t="str">
        <f t="shared" si="3"/>
        <v/>
      </c>
      <c r="I127" s="1" t="str">
        <f t="shared" si="4"/>
        <v/>
      </c>
      <c r="J127" s="1" t="str">
        <f t="shared" si="5"/>
        <v/>
      </c>
      <c r="K127" s="1">
        <f t="shared" si="6"/>
        <v>0</v>
      </c>
      <c r="L127" s="281"/>
      <c r="M127" s="281"/>
      <c r="N127" s="1">
        <f>IF(B127="",0,IF(AND(COUNTIF($B$8:B127,B127)=1,COUNTIF('Picking - Zunija'!$B$8:$B$176,B127)=0),1,0))</f>
        <v>0</v>
      </c>
    </row>
    <row r="128" ht="15.75" customHeight="1">
      <c r="A128" s="281"/>
      <c r="B128" s="1" t="str">
        <f t="shared" si="1"/>
        <v/>
      </c>
      <c r="C128" s="281"/>
      <c r="D128" s="281"/>
      <c r="E128" s="281"/>
      <c r="F128" s="281"/>
      <c r="G128" s="281">
        <f t="shared" si="2"/>
        <v>0</v>
      </c>
      <c r="H128" s="1" t="str">
        <f t="shared" si="3"/>
        <v/>
      </c>
      <c r="I128" s="1" t="str">
        <f t="shared" si="4"/>
        <v/>
      </c>
      <c r="J128" s="1" t="str">
        <f t="shared" si="5"/>
        <v/>
      </c>
      <c r="K128" s="1">
        <f t="shared" si="6"/>
        <v>0</v>
      </c>
      <c r="L128" s="281"/>
      <c r="M128" s="281"/>
      <c r="N128" s="1">
        <f>IF(B128="",0,IF(AND(COUNTIF($B$8:B128,B128)=1,COUNTIF('Picking - Zunija'!$B$8:$B$176,B128)=0),1,0))</f>
        <v>0</v>
      </c>
    </row>
    <row r="129" ht="15.75" customHeight="1">
      <c r="A129" s="281"/>
      <c r="B129" s="1" t="str">
        <f t="shared" si="1"/>
        <v/>
      </c>
      <c r="C129" s="281"/>
      <c r="D129" s="281"/>
      <c r="E129" s="281"/>
      <c r="F129" s="281"/>
      <c r="G129" s="281">
        <f t="shared" si="2"/>
        <v>0</v>
      </c>
      <c r="H129" s="1" t="str">
        <f t="shared" si="3"/>
        <v/>
      </c>
      <c r="I129" s="1" t="str">
        <f t="shared" si="4"/>
        <v/>
      </c>
      <c r="J129" s="1" t="str">
        <f t="shared" si="5"/>
        <v/>
      </c>
      <c r="K129" s="1">
        <f t="shared" si="6"/>
        <v>0</v>
      </c>
      <c r="L129" s="281"/>
      <c r="M129" s="281"/>
      <c r="N129" s="1">
        <f>IF(B129="",0,IF(AND(COUNTIF($B$8:B129,B129)=1,COUNTIF('Picking - Zunija'!$B$8:$B$176,B129)=0),1,0))</f>
        <v>0</v>
      </c>
    </row>
    <row r="130" ht="15.75" customHeight="1">
      <c r="A130" s="281"/>
      <c r="B130" s="1" t="str">
        <f t="shared" si="1"/>
        <v/>
      </c>
      <c r="C130" s="281"/>
      <c r="D130" s="281"/>
      <c r="E130" s="281"/>
      <c r="F130" s="281"/>
      <c r="G130" s="281">
        <f t="shared" si="2"/>
        <v>0</v>
      </c>
      <c r="H130" s="1" t="str">
        <f t="shared" si="3"/>
        <v/>
      </c>
      <c r="I130" s="1" t="str">
        <f t="shared" si="4"/>
        <v/>
      </c>
      <c r="J130" s="1" t="str">
        <f t="shared" si="5"/>
        <v/>
      </c>
      <c r="K130" s="1">
        <f t="shared" si="6"/>
        <v>0</v>
      </c>
      <c r="L130" s="281"/>
      <c r="M130" s="281"/>
      <c r="N130" s="1">
        <f>IF(B130="",0,IF(AND(COUNTIF($B$8:B130,B130)=1,COUNTIF('Picking - Zunija'!$B$8:$B$176,B130)=0),1,0))</f>
        <v>0</v>
      </c>
    </row>
    <row r="131" ht="15.75" customHeight="1">
      <c r="A131" s="281"/>
      <c r="B131" s="1" t="str">
        <f t="shared" si="1"/>
        <v/>
      </c>
      <c r="C131" s="281"/>
      <c r="D131" s="281"/>
      <c r="E131" s="281"/>
      <c r="F131" s="281"/>
      <c r="G131" s="281">
        <f t="shared" si="2"/>
        <v>0</v>
      </c>
      <c r="H131" s="1" t="str">
        <f t="shared" si="3"/>
        <v/>
      </c>
      <c r="I131" s="1" t="str">
        <f t="shared" si="4"/>
        <v/>
      </c>
      <c r="J131" s="1" t="str">
        <f t="shared" si="5"/>
        <v/>
      </c>
      <c r="K131" s="1">
        <f t="shared" si="6"/>
        <v>0</v>
      </c>
      <c r="L131" s="281"/>
      <c r="M131" s="281"/>
      <c r="N131" s="1">
        <f>IF(B131="",0,IF(AND(COUNTIF($B$8:B131,B131)=1,COUNTIF('Picking - Zunija'!$B$8:$B$176,B131)=0),1,0))</f>
        <v>0</v>
      </c>
    </row>
    <row r="132" ht="15.75" customHeight="1">
      <c r="A132" s="281"/>
      <c r="B132" s="1" t="str">
        <f t="shared" si="1"/>
        <v/>
      </c>
      <c r="C132" s="281"/>
      <c r="D132" s="281"/>
      <c r="E132" s="281"/>
      <c r="F132" s="281"/>
      <c r="G132" s="281">
        <f t="shared" si="2"/>
        <v>0</v>
      </c>
      <c r="H132" s="1" t="str">
        <f t="shared" si="3"/>
        <v/>
      </c>
      <c r="I132" s="1" t="str">
        <f t="shared" si="4"/>
        <v/>
      </c>
      <c r="J132" s="1" t="str">
        <f t="shared" si="5"/>
        <v/>
      </c>
      <c r="K132" s="1">
        <f t="shared" si="6"/>
        <v>0</v>
      </c>
      <c r="L132" s="281"/>
      <c r="M132" s="281"/>
      <c r="N132" s="1">
        <f>IF(B132="",0,IF(AND(COUNTIF($B$8:B132,B132)=1,COUNTIF('Picking - Zunija'!$B$8:$B$176,B132)=0),1,0))</f>
        <v>0</v>
      </c>
    </row>
    <row r="133" ht="15.75" customHeight="1">
      <c r="A133" s="281"/>
      <c r="B133" s="1" t="str">
        <f t="shared" si="1"/>
        <v/>
      </c>
      <c r="C133" s="281"/>
      <c r="D133" s="281"/>
      <c r="E133" s="281"/>
      <c r="F133" s="281"/>
      <c r="G133" s="281">
        <f t="shared" si="2"/>
        <v>0</v>
      </c>
      <c r="H133" s="1" t="str">
        <f t="shared" si="3"/>
        <v/>
      </c>
      <c r="I133" s="1" t="str">
        <f t="shared" si="4"/>
        <v/>
      </c>
      <c r="J133" s="1" t="str">
        <f t="shared" si="5"/>
        <v/>
      </c>
      <c r="K133" s="1">
        <f t="shared" si="6"/>
        <v>0</v>
      </c>
      <c r="L133" s="281"/>
      <c r="M133" s="281"/>
      <c r="N133" s="1">
        <f>IF(B133="",0,IF(AND(COUNTIF($B$8:B133,B133)=1,COUNTIF('Picking - Zunija'!$B$8:$B$176,B133)=0),1,0))</f>
        <v>0</v>
      </c>
    </row>
    <row r="134" ht="15.75" customHeight="1">
      <c r="A134" s="281"/>
      <c r="B134" s="1" t="str">
        <f t="shared" si="1"/>
        <v/>
      </c>
      <c r="C134" s="281"/>
      <c r="D134" s="281"/>
      <c r="E134" s="281"/>
      <c r="F134" s="281"/>
      <c r="G134" s="281">
        <f t="shared" si="2"/>
        <v>0</v>
      </c>
      <c r="H134" s="1" t="str">
        <f t="shared" si="3"/>
        <v/>
      </c>
      <c r="I134" s="1" t="str">
        <f t="shared" si="4"/>
        <v/>
      </c>
      <c r="J134" s="1" t="str">
        <f t="shared" si="5"/>
        <v/>
      </c>
      <c r="K134" s="1">
        <f t="shared" si="6"/>
        <v>0</v>
      </c>
      <c r="L134" s="281"/>
      <c r="M134" s="281"/>
      <c r="N134" s="1">
        <f>IF(B134="",0,IF(AND(COUNTIF($B$8:B134,B134)=1,COUNTIF('Picking - Zunija'!$B$8:$B$176,B134)=0),1,0))</f>
        <v>0</v>
      </c>
    </row>
    <row r="135" ht="15.75" customHeight="1">
      <c r="A135" s="281"/>
      <c r="B135" s="1" t="str">
        <f t="shared" si="1"/>
        <v/>
      </c>
      <c r="C135" s="281"/>
      <c r="D135" s="281"/>
      <c r="E135" s="281"/>
      <c r="F135" s="281"/>
      <c r="G135" s="281">
        <f t="shared" si="2"/>
        <v>0</v>
      </c>
      <c r="H135" s="1" t="str">
        <f t="shared" si="3"/>
        <v/>
      </c>
      <c r="I135" s="1" t="str">
        <f t="shared" si="4"/>
        <v/>
      </c>
      <c r="J135" s="1" t="str">
        <f t="shared" si="5"/>
        <v/>
      </c>
      <c r="K135" s="1">
        <f t="shared" si="6"/>
        <v>0</v>
      </c>
      <c r="L135" s="281"/>
      <c r="M135" s="281"/>
      <c r="N135" s="1">
        <f>IF(B135="",0,IF(AND(COUNTIF($B$8:B135,B135)=1,COUNTIF('Picking - Zunija'!$B$8:$B$176,B135)=0),1,0))</f>
        <v>0</v>
      </c>
    </row>
    <row r="136" ht="15.75" customHeight="1">
      <c r="A136" s="281"/>
      <c r="B136" s="1" t="str">
        <f t="shared" si="1"/>
        <v/>
      </c>
      <c r="C136" s="281"/>
      <c r="D136" s="281"/>
      <c r="E136" s="281"/>
      <c r="F136" s="281"/>
      <c r="G136" s="281">
        <f t="shared" si="2"/>
        <v>0</v>
      </c>
      <c r="H136" s="1" t="str">
        <f t="shared" si="3"/>
        <v/>
      </c>
      <c r="I136" s="1" t="str">
        <f t="shared" si="4"/>
        <v/>
      </c>
      <c r="J136" s="1" t="str">
        <f t="shared" si="5"/>
        <v/>
      </c>
      <c r="K136" s="1">
        <f t="shared" si="6"/>
        <v>0</v>
      </c>
      <c r="L136" s="281"/>
      <c r="M136" s="281"/>
      <c r="N136" s="1">
        <f>IF(B136="",0,IF(AND(COUNTIF($B$8:B136,B136)=1,COUNTIF('Picking - Zunija'!$B$8:$B$176,B136)=0),1,0))</f>
        <v>0</v>
      </c>
    </row>
    <row r="137" ht="15.75" customHeight="1">
      <c r="A137" s="281"/>
      <c r="B137" s="1" t="str">
        <f t="shared" si="1"/>
        <v/>
      </c>
      <c r="C137" s="281"/>
      <c r="D137" s="281"/>
      <c r="E137" s="281"/>
      <c r="F137" s="281"/>
      <c r="G137" s="281">
        <f t="shared" si="2"/>
        <v>0</v>
      </c>
      <c r="H137" s="1" t="str">
        <f t="shared" si="3"/>
        <v/>
      </c>
      <c r="I137" s="1" t="str">
        <f t="shared" si="4"/>
        <v/>
      </c>
      <c r="J137" s="1" t="str">
        <f t="shared" si="5"/>
        <v/>
      </c>
      <c r="K137" s="1">
        <f t="shared" si="6"/>
        <v>0</v>
      </c>
      <c r="L137" s="281"/>
      <c r="M137" s="281"/>
      <c r="N137" s="1">
        <f>IF(B137="",0,IF(AND(COUNTIF($B$8:B137,B137)=1,COUNTIF('Picking - Zunija'!$B$8:$B$176,B137)=0),1,0))</f>
        <v>0</v>
      </c>
    </row>
    <row r="138" ht="15.75" customHeight="1">
      <c r="A138" s="281"/>
      <c r="B138" s="1" t="str">
        <f t="shared" si="1"/>
        <v/>
      </c>
      <c r="C138" s="281"/>
      <c r="D138" s="281"/>
      <c r="E138" s="281"/>
      <c r="F138" s="281"/>
      <c r="G138" s="281">
        <f t="shared" si="2"/>
        <v>0</v>
      </c>
      <c r="H138" s="1" t="str">
        <f t="shared" si="3"/>
        <v/>
      </c>
      <c r="I138" s="1" t="str">
        <f t="shared" si="4"/>
        <v/>
      </c>
      <c r="J138" s="1" t="str">
        <f t="shared" si="5"/>
        <v/>
      </c>
      <c r="K138" s="1">
        <f t="shared" si="6"/>
        <v>0</v>
      </c>
      <c r="L138" s="281"/>
      <c r="M138" s="281"/>
      <c r="N138" s="1">
        <f>IF(B138="",0,IF(AND(COUNTIF($B$8:B138,B138)=1,COUNTIF('Picking - Zunija'!$B$8:$B$176,B138)=0),1,0))</f>
        <v>0</v>
      </c>
    </row>
    <row r="139" ht="15.75" customHeight="1">
      <c r="A139" s="281"/>
      <c r="B139" s="1" t="str">
        <f t="shared" si="1"/>
        <v/>
      </c>
      <c r="C139" s="281"/>
      <c r="D139" s="281"/>
      <c r="E139" s="281"/>
      <c r="F139" s="281"/>
      <c r="G139" s="281">
        <f t="shared" si="2"/>
        <v>0</v>
      </c>
      <c r="H139" s="1" t="str">
        <f t="shared" si="3"/>
        <v/>
      </c>
      <c r="I139" s="1" t="str">
        <f t="shared" si="4"/>
        <v/>
      </c>
      <c r="J139" s="1" t="str">
        <f t="shared" si="5"/>
        <v/>
      </c>
      <c r="K139" s="1">
        <f t="shared" si="6"/>
        <v>0</v>
      </c>
      <c r="L139" s="281"/>
      <c r="M139" s="281"/>
      <c r="N139" s="1">
        <f>IF(B139="",0,IF(AND(COUNTIF($B$8:B139,B139)=1,COUNTIF('Picking - Zunija'!$B$8:$B$176,B139)=0),1,0))</f>
        <v>0</v>
      </c>
    </row>
    <row r="140" ht="15.75" customHeight="1">
      <c r="A140" s="281"/>
      <c r="B140" s="1" t="str">
        <f t="shared" si="1"/>
        <v/>
      </c>
      <c r="C140" s="281"/>
      <c r="D140" s="281"/>
      <c r="E140" s="281"/>
      <c r="F140" s="281"/>
      <c r="G140" s="281">
        <f t="shared" si="2"/>
        <v>0</v>
      </c>
      <c r="H140" s="1" t="str">
        <f t="shared" si="3"/>
        <v/>
      </c>
      <c r="I140" s="1" t="str">
        <f t="shared" si="4"/>
        <v/>
      </c>
      <c r="J140" s="1" t="str">
        <f t="shared" si="5"/>
        <v/>
      </c>
      <c r="K140" s="1">
        <f t="shared" si="6"/>
        <v>0</v>
      </c>
      <c r="L140" s="281"/>
      <c r="M140" s="281"/>
      <c r="N140" s="1">
        <f>IF(B140="",0,IF(AND(COUNTIF($B$8:B140,B140)=1,COUNTIF('Picking - Zunija'!$B$8:$B$176,B140)=0),1,0))</f>
        <v>0</v>
      </c>
    </row>
    <row r="141" ht="15.75" customHeight="1">
      <c r="A141" s="281"/>
      <c r="B141" s="1" t="str">
        <f t="shared" si="1"/>
        <v/>
      </c>
      <c r="C141" s="281"/>
      <c r="D141" s="281"/>
      <c r="E141" s="281"/>
      <c r="F141" s="281"/>
      <c r="G141" s="281">
        <f t="shared" si="2"/>
        <v>0</v>
      </c>
      <c r="H141" s="1" t="str">
        <f t="shared" si="3"/>
        <v/>
      </c>
      <c r="I141" s="1" t="str">
        <f t="shared" si="4"/>
        <v/>
      </c>
      <c r="J141" s="1" t="str">
        <f t="shared" si="5"/>
        <v/>
      </c>
      <c r="K141" s="1">
        <f t="shared" si="6"/>
        <v>0</v>
      </c>
      <c r="L141" s="281"/>
      <c r="M141" s="281"/>
      <c r="N141" s="1">
        <f>IF(B141="",0,IF(AND(COUNTIF($B$8:B141,B141)=1,COUNTIF('Picking - Zunija'!$B$8:$B$176,B141)=0),1,0))</f>
        <v>0</v>
      </c>
    </row>
    <row r="142" ht="15.75" customHeight="1">
      <c r="A142" s="281"/>
      <c r="B142" s="1" t="str">
        <f t="shared" si="1"/>
        <v/>
      </c>
      <c r="C142" s="281"/>
      <c r="D142" s="281"/>
      <c r="E142" s="281"/>
      <c r="F142" s="281"/>
      <c r="G142" s="281">
        <f t="shared" si="2"/>
        <v>0</v>
      </c>
      <c r="H142" s="1" t="str">
        <f t="shared" si="3"/>
        <v/>
      </c>
      <c r="I142" s="1" t="str">
        <f t="shared" si="4"/>
        <v/>
      </c>
      <c r="J142" s="1" t="str">
        <f t="shared" si="5"/>
        <v/>
      </c>
      <c r="K142" s="1">
        <f t="shared" si="6"/>
        <v>0</v>
      </c>
      <c r="L142" s="281"/>
      <c r="M142" s="281"/>
      <c r="N142" s="1">
        <f>IF(B142="",0,IF(AND(COUNTIF($B$8:B142,B142)=1,COUNTIF('Picking - Zunija'!$B$8:$B$176,B142)=0),1,0))</f>
        <v>0</v>
      </c>
    </row>
    <row r="143" ht="15.75" customHeight="1">
      <c r="A143" s="281"/>
      <c r="B143" s="1" t="str">
        <f t="shared" si="1"/>
        <v/>
      </c>
      <c r="C143" s="281"/>
      <c r="D143" s="281"/>
      <c r="E143" s="281"/>
      <c r="F143" s="281"/>
      <c r="G143" s="281">
        <f t="shared" si="2"/>
        <v>0</v>
      </c>
      <c r="H143" s="1" t="str">
        <f t="shared" si="3"/>
        <v/>
      </c>
      <c r="I143" s="1" t="str">
        <f t="shared" si="4"/>
        <v/>
      </c>
      <c r="J143" s="1" t="str">
        <f t="shared" si="5"/>
        <v/>
      </c>
      <c r="K143" s="1">
        <f t="shared" si="6"/>
        <v>0</v>
      </c>
      <c r="L143" s="281"/>
      <c r="M143" s="281"/>
      <c r="N143" s="1">
        <f>IF(B143="",0,IF(AND(COUNTIF($B$8:B143,B143)=1,COUNTIF('Picking - Zunija'!$B$8:$B$176,B143)=0),1,0))</f>
        <v>0</v>
      </c>
    </row>
    <row r="144" ht="15.75" customHeight="1">
      <c r="A144" s="281"/>
      <c r="B144" s="1" t="str">
        <f t="shared" si="1"/>
        <v/>
      </c>
      <c r="C144" s="281"/>
      <c r="D144" s="281"/>
      <c r="E144" s="281"/>
      <c r="F144" s="281"/>
      <c r="G144" s="281">
        <f t="shared" si="2"/>
        <v>0</v>
      </c>
      <c r="H144" s="1" t="str">
        <f t="shared" si="3"/>
        <v/>
      </c>
      <c r="I144" s="1" t="str">
        <f t="shared" si="4"/>
        <v/>
      </c>
      <c r="J144" s="1" t="str">
        <f t="shared" si="5"/>
        <v/>
      </c>
      <c r="K144" s="1">
        <f t="shared" si="6"/>
        <v>0</v>
      </c>
      <c r="L144" s="281"/>
      <c r="M144" s="281"/>
      <c r="N144" s="1">
        <f>IF(B144="",0,IF(AND(COUNTIF($B$8:B144,B144)=1,COUNTIF('Picking - Zunija'!$B$8:$B$176,B144)=0),1,0))</f>
        <v>0</v>
      </c>
    </row>
    <row r="145" ht="15.75" customHeight="1">
      <c r="A145" s="281"/>
      <c r="B145" s="1" t="str">
        <f t="shared" si="1"/>
        <v/>
      </c>
      <c r="C145" s="281"/>
      <c r="D145" s="281"/>
      <c r="E145" s="281"/>
      <c r="F145" s="281"/>
      <c r="G145" s="281">
        <f t="shared" si="2"/>
        <v>0</v>
      </c>
      <c r="H145" s="1" t="str">
        <f t="shared" si="3"/>
        <v/>
      </c>
      <c r="I145" s="1" t="str">
        <f t="shared" si="4"/>
        <v/>
      </c>
      <c r="J145" s="1" t="str">
        <f t="shared" si="5"/>
        <v/>
      </c>
      <c r="K145" s="1">
        <f t="shared" si="6"/>
        <v>0</v>
      </c>
      <c r="L145" s="281"/>
      <c r="M145" s="281"/>
      <c r="N145" s="1">
        <f>IF(B145="",0,IF(AND(COUNTIF($B$8:B145,B145)=1,COUNTIF('Picking - Zunija'!$B$8:$B$176,B145)=0),1,0))</f>
        <v>0</v>
      </c>
    </row>
    <row r="146" ht="15.75" customHeight="1">
      <c r="A146" s="281"/>
      <c r="B146" s="1" t="str">
        <f t="shared" si="1"/>
        <v/>
      </c>
      <c r="C146" s="281"/>
      <c r="D146" s="281"/>
      <c r="E146" s="281"/>
      <c r="F146" s="281"/>
      <c r="G146" s="281">
        <f t="shared" si="2"/>
        <v>0</v>
      </c>
      <c r="H146" s="1" t="str">
        <f t="shared" si="3"/>
        <v/>
      </c>
      <c r="I146" s="1" t="str">
        <f t="shared" si="4"/>
        <v/>
      </c>
      <c r="J146" s="1" t="str">
        <f t="shared" si="5"/>
        <v/>
      </c>
      <c r="K146" s="1">
        <f t="shared" si="6"/>
        <v>0</v>
      </c>
      <c r="L146" s="281"/>
      <c r="M146" s="281"/>
      <c r="N146" s="1">
        <f>IF(B146="",0,IF(AND(COUNTIF($B$8:B146,B146)=1,COUNTIF('Picking - Zunija'!$B$8:$B$176,B146)=0),1,0))</f>
        <v>0</v>
      </c>
    </row>
    <row r="147" ht="15.75" customHeight="1">
      <c r="A147" s="281"/>
      <c r="B147" s="1" t="str">
        <f t="shared" si="1"/>
        <v/>
      </c>
      <c r="C147" s="281"/>
      <c r="D147" s="281"/>
      <c r="E147" s="281"/>
      <c r="F147" s="281"/>
      <c r="G147" s="281">
        <f t="shared" si="2"/>
        <v>0</v>
      </c>
      <c r="H147" s="1" t="str">
        <f t="shared" si="3"/>
        <v/>
      </c>
      <c r="I147" s="1" t="str">
        <f t="shared" si="4"/>
        <v/>
      </c>
      <c r="J147" s="1" t="str">
        <f t="shared" si="5"/>
        <v/>
      </c>
      <c r="K147" s="1">
        <f t="shared" si="6"/>
        <v>0</v>
      </c>
      <c r="L147" s="281"/>
      <c r="M147" s="281"/>
      <c r="N147" s="1">
        <f>IF(B147="",0,IF(AND(COUNTIF($B$8:B147,B147)=1,COUNTIF('Picking - Zunija'!$B$8:$B$176,B147)=0),1,0))</f>
        <v>0</v>
      </c>
    </row>
    <row r="148" ht="15.75" customHeight="1">
      <c r="A148" s="281"/>
      <c r="B148" s="1" t="str">
        <f t="shared" si="1"/>
        <v/>
      </c>
      <c r="C148" s="281"/>
      <c r="D148" s="281"/>
      <c r="E148" s="281"/>
      <c r="F148" s="281"/>
      <c r="G148" s="281">
        <f t="shared" si="2"/>
        <v>0</v>
      </c>
      <c r="H148" s="1" t="str">
        <f t="shared" si="3"/>
        <v/>
      </c>
      <c r="I148" s="1" t="str">
        <f t="shared" si="4"/>
        <v/>
      </c>
      <c r="J148" s="1" t="str">
        <f t="shared" si="5"/>
        <v/>
      </c>
      <c r="K148" s="1">
        <f t="shared" si="6"/>
        <v>0</v>
      </c>
      <c r="L148" s="281"/>
      <c r="M148" s="281"/>
      <c r="N148" s="1">
        <f>IF(B148="",0,IF(AND(COUNTIF($B$8:B148,B148)=1,COUNTIF('Picking - Zunija'!$B$8:$B$176,B148)=0),1,0))</f>
        <v>0</v>
      </c>
    </row>
    <row r="149" ht="15.75" customHeight="1">
      <c r="A149" s="281"/>
      <c r="B149" s="1" t="str">
        <f t="shared" si="1"/>
        <v/>
      </c>
      <c r="C149" s="281"/>
      <c r="D149" s="281"/>
      <c r="E149" s="281"/>
      <c r="F149" s="281"/>
      <c r="G149" s="281">
        <f t="shared" si="2"/>
        <v>0</v>
      </c>
      <c r="H149" s="1" t="str">
        <f t="shared" si="3"/>
        <v/>
      </c>
      <c r="I149" s="1" t="str">
        <f t="shared" si="4"/>
        <v/>
      </c>
      <c r="J149" s="1" t="str">
        <f t="shared" si="5"/>
        <v/>
      </c>
      <c r="K149" s="1">
        <f t="shared" si="6"/>
        <v>0</v>
      </c>
      <c r="L149" s="281"/>
      <c r="M149" s="281"/>
      <c r="N149" s="1">
        <f>IF(B149="",0,IF(AND(COUNTIF($B$8:B149,B149)=1,COUNTIF('Picking - Zunija'!$B$8:$B$176,B149)=0),1,0))</f>
        <v>0</v>
      </c>
    </row>
    <row r="150" ht="15.75" customHeight="1">
      <c r="A150" s="281"/>
      <c r="B150" s="1" t="str">
        <f t="shared" si="1"/>
        <v/>
      </c>
      <c r="C150" s="281"/>
      <c r="D150" s="281"/>
      <c r="E150" s="281"/>
      <c r="F150" s="281"/>
      <c r="G150" s="281">
        <f t="shared" si="2"/>
        <v>0</v>
      </c>
      <c r="H150" s="1" t="str">
        <f t="shared" si="3"/>
        <v/>
      </c>
      <c r="I150" s="1" t="str">
        <f t="shared" si="4"/>
        <v/>
      </c>
      <c r="J150" s="1" t="str">
        <f t="shared" si="5"/>
        <v/>
      </c>
      <c r="K150" s="1">
        <f t="shared" si="6"/>
        <v>0</v>
      </c>
      <c r="L150" s="281"/>
      <c r="M150" s="281"/>
      <c r="N150" s="1">
        <f>IF(B150="",0,IF(AND(COUNTIF($B$8:B150,B150)=1,COUNTIF('Picking - Zunija'!$B$8:$B$176,B150)=0),1,0))</f>
        <v>0</v>
      </c>
    </row>
    <row r="151" ht="15.75" customHeight="1">
      <c r="A151" s="281"/>
      <c r="B151" s="1" t="str">
        <f t="shared" si="1"/>
        <v/>
      </c>
      <c r="C151" s="281"/>
      <c r="D151" s="281"/>
      <c r="E151" s="281"/>
      <c r="F151" s="281"/>
      <c r="G151" s="281">
        <f t="shared" si="2"/>
        <v>0</v>
      </c>
      <c r="H151" s="1" t="str">
        <f t="shared" si="3"/>
        <v/>
      </c>
      <c r="I151" s="1" t="str">
        <f t="shared" si="4"/>
        <v/>
      </c>
      <c r="J151" s="1" t="str">
        <f t="shared" si="5"/>
        <v/>
      </c>
      <c r="K151" s="1">
        <f t="shared" si="6"/>
        <v>0</v>
      </c>
      <c r="L151" s="281"/>
      <c r="M151" s="281"/>
      <c r="N151" s="1">
        <f>IF(B151="",0,IF(AND(COUNTIF($B$8:B151,B151)=1,COUNTIF('Picking - Zunija'!$B$8:$B$176,B151)=0),1,0))</f>
        <v>0</v>
      </c>
    </row>
    <row r="152" ht="15.75" customHeight="1">
      <c r="A152" s="281"/>
      <c r="B152" s="1" t="str">
        <f t="shared" si="1"/>
        <v/>
      </c>
      <c r="C152" s="281"/>
      <c r="D152" s="281"/>
      <c r="E152" s="281"/>
      <c r="F152" s="281"/>
      <c r="G152" s="281">
        <f t="shared" si="2"/>
        <v>0</v>
      </c>
      <c r="H152" s="1" t="str">
        <f t="shared" si="3"/>
        <v/>
      </c>
      <c r="I152" s="1" t="str">
        <f t="shared" si="4"/>
        <v/>
      </c>
      <c r="J152" s="1" t="str">
        <f t="shared" si="5"/>
        <v/>
      </c>
      <c r="K152" s="1">
        <f t="shared" si="6"/>
        <v>0</v>
      </c>
      <c r="L152" s="281"/>
      <c r="M152" s="281"/>
      <c r="N152" s="1">
        <f>IF(B152="",0,IF(AND(COUNTIF($B$8:B152,B152)=1,COUNTIF('Picking - Zunija'!$B$8:$B$176,B152)=0),1,0))</f>
        <v>0</v>
      </c>
    </row>
    <row r="153" ht="15.75" customHeight="1">
      <c r="A153" s="281"/>
      <c r="B153" s="1" t="str">
        <f t="shared" si="1"/>
        <v/>
      </c>
      <c r="C153" s="281"/>
      <c r="D153" s="281"/>
      <c r="E153" s="281"/>
      <c r="F153" s="281"/>
      <c r="G153" s="281">
        <f t="shared" si="2"/>
        <v>0</v>
      </c>
      <c r="H153" s="1" t="str">
        <f t="shared" si="3"/>
        <v/>
      </c>
      <c r="I153" s="1" t="str">
        <f t="shared" si="4"/>
        <v/>
      </c>
      <c r="J153" s="1" t="str">
        <f t="shared" si="5"/>
        <v/>
      </c>
      <c r="K153" s="1">
        <f t="shared" si="6"/>
        <v>0</v>
      </c>
      <c r="L153" s="281"/>
      <c r="M153" s="281"/>
      <c r="N153" s="1">
        <f>IF(B153="",0,IF(AND(COUNTIF($B$8:B153,B153)=1,COUNTIF('Picking - Zunija'!$B$8:$B$176,B153)=0),1,0))</f>
        <v>0</v>
      </c>
    </row>
    <row r="154" ht="15.75" customHeight="1">
      <c r="A154" s="281"/>
      <c r="B154" s="1" t="str">
        <f t="shared" si="1"/>
        <v/>
      </c>
      <c r="C154" s="281"/>
      <c r="D154" s="281"/>
      <c r="E154" s="281"/>
      <c r="F154" s="281"/>
      <c r="G154" s="281">
        <f t="shared" si="2"/>
        <v>0</v>
      </c>
      <c r="H154" s="1" t="str">
        <f t="shared" si="3"/>
        <v/>
      </c>
      <c r="I154" s="1" t="str">
        <f t="shared" si="4"/>
        <v/>
      </c>
      <c r="J154" s="1" t="str">
        <f t="shared" si="5"/>
        <v/>
      </c>
      <c r="K154" s="1">
        <f t="shared" si="6"/>
        <v>0</v>
      </c>
      <c r="L154" s="281"/>
      <c r="M154" s="281"/>
      <c r="N154" s="1">
        <f>IF(B154="",0,IF(AND(COUNTIF($B$8:B154,B154)=1,COUNTIF('Picking - Zunija'!$B$8:$B$176,B154)=0),1,0))</f>
        <v>0</v>
      </c>
    </row>
    <row r="155" ht="15.75" customHeight="1">
      <c r="A155" s="281"/>
      <c r="B155" s="1" t="str">
        <f t="shared" si="1"/>
        <v/>
      </c>
      <c r="C155" s="281"/>
      <c r="D155" s="281"/>
      <c r="E155" s="281"/>
      <c r="F155" s="281"/>
      <c r="G155" s="281">
        <f t="shared" si="2"/>
        <v>0</v>
      </c>
      <c r="H155" s="1" t="str">
        <f t="shared" si="3"/>
        <v/>
      </c>
      <c r="I155" s="1" t="str">
        <f t="shared" si="4"/>
        <v/>
      </c>
      <c r="J155" s="1" t="str">
        <f t="shared" si="5"/>
        <v/>
      </c>
      <c r="K155" s="1">
        <f t="shared" si="6"/>
        <v>0</v>
      </c>
      <c r="L155" s="281"/>
      <c r="M155" s="281"/>
      <c r="N155" s="1">
        <f>IF(B155="",0,IF(AND(COUNTIF($B$8:B155,B155)=1,COUNTIF('Picking - Zunija'!$B$8:$B$176,B155)=0),1,0))</f>
        <v>0</v>
      </c>
    </row>
    <row r="156" ht="15.75" customHeight="1">
      <c r="A156" s="281"/>
      <c r="B156" s="1" t="str">
        <f t="shared" si="1"/>
        <v/>
      </c>
      <c r="C156" s="281"/>
      <c r="D156" s="281"/>
      <c r="E156" s="281"/>
      <c r="F156" s="281"/>
      <c r="G156" s="281">
        <f t="shared" si="2"/>
        <v>0</v>
      </c>
      <c r="H156" s="1" t="str">
        <f t="shared" si="3"/>
        <v/>
      </c>
      <c r="I156" s="1" t="str">
        <f t="shared" si="4"/>
        <v/>
      </c>
      <c r="J156" s="1" t="str">
        <f t="shared" si="5"/>
        <v/>
      </c>
      <c r="K156" s="1">
        <f t="shared" si="6"/>
        <v>0</v>
      </c>
      <c r="L156" s="281"/>
      <c r="M156" s="281"/>
      <c r="N156" s="1">
        <f>IF(B156="",0,IF(AND(COUNTIF($B$8:B156,B156)=1,COUNTIF('Picking - Zunija'!$B$8:$B$176,B156)=0),1,0))</f>
        <v>0</v>
      </c>
    </row>
    <row r="157" ht="15.75" customHeight="1">
      <c r="A157" s="281"/>
      <c r="B157" s="1" t="str">
        <f t="shared" si="1"/>
        <v/>
      </c>
      <c r="C157" s="281"/>
      <c r="D157" s="281"/>
      <c r="E157" s="281"/>
      <c r="F157" s="281"/>
      <c r="G157" s="281">
        <f t="shared" si="2"/>
        <v>0</v>
      </c>
      <c r="H157" s="1" t="str">
        <f t="shared" si="3"/>
        <v/>
      </c>
      <c r="I157" s="1" t="str">
        <f t="shared" si="4"/>
        <v/>
      </c>
      <c r="J157" s="1" t="str">
        <f t="shared" si="5"/>
        <v/>
      </c>
      <c r="K157" s="1">
        <f t="shared" si="6"/>
        <v>0</v>
      </c>
      <c r="L157" s="281"/>
      <c r="M157" s="281"/>
      <c r="N157" s="1">
        <f>IF(B157="",0,IF(AND(COUNTIF($B$8:B157,B157)=1,COUNTIF('Picking - Zunija'!$B$8:$B$176,B157)=0),1,0))</f>
        <v>0</v>
      </c>
    </row>
    <row r="158" ht="15.75" customHeight="1">
      <c r="A158" s="281"/>
      <c r="B158" s="1" t="str">
        <f t="shared" si="1"/>
        <v/>
      </c>
      <c r="C158" s="281"/>
      <c r="D158" s="281"/>
      <c r="E158" s="281"/>
      <c r="F158" s="281"/>
      <c r="G158" s="281">
        <f t="shared" si="2"/>
        <v>0</v>
      </c>
      <c r="H158" s="1" t="str">
        <f t="shared" si="3"/>
        <v/>
      </c>
      <c r="I158" s="1" t="str">
        <f t="shared" si="4"/>
        <v/>
      </c>
      <c r="J158" s="1" t="str">
        <f t="shared" si="5"/>
        <v/>
      </c>
      <c r="K158" s="1">
        <f t="shared" si="6"/>
        <v>0</v>
      </c>
      <c r="L158" s="281"/>
      <c r="M158" s="281"/>
      <c r="N158" s="1">
        <f>IF(B158="",0,IF(AND(COUNTIF($B$8:B158,B158)=1,COUNTIF('Picking - Zunija'!$B$8:$B$176,B158)=0),1,0))</f>
        <v>0</v>
      </c>
    </row>
    <row r="159" ht="15.75" customHeight="1">
      <c r="A159" s="281"/>
      <c r="B159" s="1" t="str">
        <f t="shared" si="1"/>
        <v/>
      </c>
      <c r="C159" s="281"/>
      <c r="D159" s="281"/>
      <c r="E159" s="281"/>
      <c r="F159" s="281"/>
      <c r="G159" s="281">
        <f t="shared" si="2"/>
        <v>0</v>
      </c>
      <c r="H159" s="1" t="str">
        <f t="shared" si="3"/>
        <v/>
      </c>
      <c r="I159" s="1" t="str">
        <f t="shared" si="4"/>
        <v/>
      </c>
      <c r="J159" s="1" t="str">
        <f t="shared" si="5"/>
        <v/>
      </c>
      <c r="K159" s="1">
        <f t="shared" si="6"/>
        <v>0</v>
      </c>
      <c r="L159" s="281"/>
      <c r="M159" s="281"/>
      <c r="N159" s="1">
        <f>IF(B159="",0,IF(AND(COUNTIF($B$8:B159,B159)=1,COUNTIF('Picking - Zunija'!$B$8:$B$176,B159)=0),1,0))</f>
        <v>0</v>
      </c>
    </row>
    <row r="160" ht="15.75" customHeight="1">
      <c r="A160" s="281"/>
      <c r="B160" s="1" t="str">
        <f t="shared" si="1"/>
        <v/>
      </c>
      <c r="C160" s="281"/>
      <c r="D160" s="281"/>
      <c r="E160" s="281"/>
      <c r="F160" s="281"/>
      <c r="G160" s="281">
        <f t="shared" si="2"/>
        <v>0</v>
      </c>
      <c r="H160" s="1" t="str">
        <f t="shared" si="3"/>
        <v/>
      </c>
      <c r="I160" s="1" t="str">
        <f t="shared" si="4"/>
        <v/>
      </c>
      <c r="J160" s="1" t="str">
        <f t="shared" si="5"/>
        <v/>
      </c>
      <c r="K160" s="1">
        <f t="shared" si="6"/>
        <v>0</v>
      </c>
      <c r="L160" s="281"/>
      <c r="M160" s="281"/>
      <c r="N160" s="1">
        <f>IF(B160="",0,IF(AND(COUNTIF($B$8:B160,B160)=1,COUNTIF('Picking - Zunija'!$B$8:$B$176,B160)=0),1,0))</f>
        <v>0</v>
      </c>
    </row>
    <row r="161" ht="15.75" customHeight="1">
      <c r="A161" s="281"/>
      <c r="B161" s="1" t="str">
        <f t="shared" si="1"/>
        <v/>
      </c>
      <c r="C161" s="281"/>
      <c r="D161" s="281"/>
      <c r="E161" s="281"/>
      <c r="F161" s="281"/>
      <c r="G161" s="281">
        <f t="shared" si="2"/>
        <v>0</v>
      </c>
      <c r="H161" s="1" t="str">
        <f t="shared" si="3"/>
        <v/>
      </c>
      <c r="I161" s="1" t="str">
        <f t="shared" si="4"/>
        <v/>
      </c>
      <c r="J161" s="1" t="str">
        <f t="shared" si="5"/>
        <v/>
      </c>
      <c r="K161" s="1">
        <f t="shared" si="6"/>
        <v>0</v>
      </c>
      <c r="L161" s="281"/>
      <c r="M161" s="281"/>
      <c r="N161" s="1">
        <f>IF(B161="",0,IF(AND(COUNTIF($B$8:B161,B161)=1,COUNTIF('Picking - Zunija'!$B$8:$B$176,B161)=0),1,0))</f>
        <v>0</v>
      </c>
    </row>
    <row r="162" ht="15.75" customHeight="1">
      <c r="A162" s="281"/>
      <c r="B162" s="1" t="str">
        <f t="shared" si="1"/>
        <v/>
      </c>
      <c r="C162" s="281"/>
      <c r="D162" s="281"/>
      <c r="E162" s="281"/>
      <c r="F162" s="281"/>
      <c r="G162" s="281">
        <f t="shared" si="2"/>
        <v>0</v>
      </c>
      <c r="H162" s="1" t="str">
        <f t="shared" si="3"/>
        <v/>
      </c>
      <c r="I162" s="1" t="str">
        <f t="shared" si="4"/>
        <v/>
      </c>
      <c r="J162" s="1" t="str">
        <f t="shared" si="5"/>
        <v/>
      </c>
      <c r="K162" s="1">
        <f t="shared" si="6"/>
        <v>0</v>
      </c>
      <c r="L162" s="281"/>
      <c r="M162" s="281"/>
      <c r="N162" s="1">
        <f>IF(B162="",0,IF(AND(COUNTIF($B$8:B162,B162)=1,COUNTIF('Picking - Zunija'!$B$8:$B$176,B162)=0),1,0))</f>
        <v>0</v>
      </c>
    </row>
    <row r="163" ht="15.75" customHeight="1">
      <c r="A163" s="281"/>
      <c r="B163" s="1" t="str">
        <f t="shared" si="1"/>
        <v/>
      </c>
      <c r="C163" s="281"/>
      <c r="D163" s="281"/>
      <c r="E163" s="281"/>
      <c r="F163" s="281"/>
      <c r="G163" s="281">
        <f t="shared" si="2"/>
        <v>0</v>
      </c>
      <c r="H163" s="1" t="str">
        <f t="shared" si="3"/>
        <v/>
      </c>
      <c r="I163" s="1" t="str">
        <f t="shared" si="4"/>
        <v/>
      </c>
      <c r="J163" s="1" t="str">
        <f t="shared" si="5"/>
        <v/>
      </c>
      <c r="K163" s="1">
        <f t="shared" si="6"/>
        <v>0</v>
      </c>
      <c r="L163" s="281"/>
      <c r="M163" s="281"/>
      <c r="N163" s="1">
        <f>IF(B163="",0,IF(AND(COUNTIF($B$8:B163,B163)=1,COUNTIF('Picking - Zunija'!$B$8:$B$176,B163)=0),1,0))</f>
        <v>0</v>
      </c>
    </row>
    <row r="164" ht="15.75" customHeight="1">
      <c r="A164" s="281"/>
      <c r="B164" s="1" t="str">
        <f t="shared" si="1"/>
        <v/>
      </c>
      <c r="C164" s="281"/>
      <c r="D164" s="281"/>
      <c r="E164" s="281"/>
      <c r="F164" s="281"/>
      <c r="G164" s="281">
        <f t="shared" si="2"/>
        <v>0</v>
      </c>
      <c r="H164" s="1" t="str">
        <f t="shared" si="3"/>
        <v/>
      </c>
      <c r="I164" s="1" t="str">
        <f t="shared" si="4"/>
        <v/>
      </c>
      <c r="J164" s="1" t="str">
        <f t="shared" si="5"/>
        <v/>
      </c>
      <c r="K164" s="1">
        <f t="shared" si="6"/>
        <v>0</v>
      </c>
      <c r="L164" s="281"/>
      <c r="M164" s="281"/>
      <c r="N164" s="1">
        <f>IF(B164="",0,IF(AND(COUNTIF($B$8:B164,B164)=1,COUNTIF('Picking - Zunija'!$B$8:$B$176,B164)=0),1,0))</f>
        <v>0</v>
      </c>
    </row>
    <row r="165" ht="15.75" customHeight="1">
      <c r="A165" s="281"/>
      <c r="B165" s="1" t="str">
        <f t="shared" si="1"/>
        <v/>
      </c>
      <c r="C165" s="281"/>
      <c r="D165" s="281"/>
      <c r="E165" s="281"/>
      <c r="F165" s="281"/>
      <c r="G165" s="281">
        <f t="shared" si="2"/>
        <v>0</v>
      </c>
      <c r="H165" s="1" t="str">
        <f t="shared" si="3"/>
        <v/>
      </c>
      <c r="I165" s="1" t="str">
        <f t="shared" si="4"/>
        <v/>
      </c>
      <c r="J165" s="1" t="str">
        <f t="shared" si="5"/>
        <v/>
      </c>
      <c r="K165" s="1">
        <f t="shared" si="6"/>
        <v>0</v>
      </c>
      <c r="L165" s="281"/>
      <c r="M165" s="281"/>
      <c r="N165" s="1">
        <f>IF(B165="",0,IF(AND(COUNTIF($B$8:B165,B165)=1,COUNTIF('Picking - Zunija'!$B$8:$B$176,B165)=0),1,0))</f>
        <v>0</v>
      </c>
    </row>
    <row r="166" ht="15.75" customHeight="1">
      <c r="A166" s="281"/>
      <c r="B166" s="1" t="str">
        <f t="shared" si="1"/>
        <v/>
      </c>
      <c r="C166" s="281"/>
      <c r="D166" s="281"/>
      <c r="E166" s="281"/>
      <c r="F166" s="281"/>
      <c r="G166" s="281">
        <f t="shared" si="2"/>
        <v>0</v>
      </c>
      <c r="H166" s="1" t="str">
        <f t="shared" si="3"/>
        <v/>
      </c>
      <c r="I166" s="1" t="str">
        <f t="shared" si="4"/>
        <v/>
      </c>
      <c r="J166" s="1" t="str">
        <f t="shared" si="5"/>
        <v/>
      </c>
      <c r="K166" s="1">
        <f t="shared" si="6"/>
        <v>0</v>
      </c>
      <c r="L166" s="281"/>
      <c r="M166" s="281"/>
      <c r="N166" s="1">
        <f>IF(B166="",0,IF(AND(COUNTIF($B$8:B166,B166)=1,COUNTIF('Picking - Zunija'!$B$8:$B$176,B166)=0),1,0))</f>
        <v>0</v>
      </c>
    </row>
    <row r="167" ht="15.75" customHeight="1">
      <c r="A167" s="281"/>
      <c r="B167" s="1" t="str">
        <f t="shared" si="1"/>
        <v/>
      </c>
      <c r="C167" s="281"/>
      <c r="D167" s="281"/>
      <c r="E167" s="281"/>
      <c r="F167" s="281"/>
      <c r="G167" s="281">
        <f t="shared" si="2"/>
        <v>0</v>
      </c>
      <c r="H167" s="1" t="str">
        <f t="shared" si="3"/>
        <v/>
      </c>
      <c r="I167" s="1" t="str">
        <f t="shared" si="4"/>
        <v/>
      </c>
      <c r="J167" s="1" t="str">
        <f t="shared" si="5"/>
        <v/>
      </c>
      <c r="K167" s="1">
        <f t="shared" si="6"/>
        <v>0</v>
      </c>
      <c r="L167" s="281"/>
      <c r="M167" s="281"/>
      <c r="N167" s="1">
        <f>IF(B167="",0,IF(AND(COUNTIF($B$8:B167,B167)=1,COUNTIF('Picking - Zunija'!$B$8:$B$176,B167)=0),1,0))</f>
        <v>0</v>
      </c>
    </row>
    <row r="168" ht="15.75" customHeight="1">
      <c r="A168" s="281"/>
      <c r="B168" s="1" t="str">
        <f t="shared" si="1"/>
        <v/>
      </c>
      <c r="C168" s="281"/>
      <c r="D168" s="281"/>
      <c r="E168" s="281"/>
      <c r="F168" s="281"/>
      <c r="G168" s="281">
        <f t="shared" si="2"/>
        <v>0</v>
      </c>
      <c r="H168" s="1" t="str">
        <f t="shared" si="3"/>
        <v/>
      </c>
      <c r="I168" s="1" t="str">
        <f t="shared" si="4"/>
        <v/>
      </c>
      <c r="J168" s="1" t="str">
        <f t="shared" si="5"/>
        <v/>
      </c>
      <c r="K168" s="1">
        <f t="shared" si="6"/>
        <v>0</v>
      </c>
      <c r="L168" s="281"/>
      <c r="M168" s="281"/>
      <c r="N168" s="1">
        <f>IF(B168="",0,IF(AND(COUNTIF($B$8:B168,B168)=1,COUNTIF('Picking - Zunija'!$B$8:$B$176,B168)=0),1,0))</f>
        <v>0</v>
      </c>
    </row>
    <row r="169" ht="15.75" customHeight="1">
      <c r="A169" s="281"/>
      <c r="B169" s="1" t="str">
        <f t="shared" si="1"/>
        <v/>
      </c>
      <c r="C169" s="281"/>
      <c r="D169" s="281"/>
      <c r="E169" s="281"/>
      <c r="F169" s="281"/>
      <c r="G169" s="281">
        <f t="shared" si="2"/>
        <v>0</v>
      </c>
      <c r="H169" s="1" t="str">
        <f t="shared" si="3"/>
        <v/>
      </c>
      <c r="I169" s="1" t="str">
        <f t="shared" si="4"/>
        <v/>
      </c>
      <c r="J169" s="1" t="str">
        <f t="shared" si="5"/>
        <v/>
      </c>
      <c r="K169" s="1">
        <f t="shared" si="6"/>
        <v>0</v>
      </c>
      <c r="L169" s="281"/>
      <c r="M169" s="281"/>
      <c r="N169" s="1">
        <f>IF(B169="",0,IF(AND(COUNTIF($B$8:B169,B169)=1,COUNTIF('Picking - Zunija'!$B$8:$B$176,B169)=0),1,0))</f>
        <v>0</v>
      </c>
    </row>
    <row r="170" ht="15.75" customHeight="1">
      <c r="A170" s="281"/>
      <c r="B170" s="1" t="str">
        <f t="shared" si="1"/>
        <v/>
      </c>
      <c r="C170" s="281"/>
      <c r="D170" s="281"/>
      <c r="E170" s="281"/>
      <c r="F170" s="281"/>
      <c r="G170" s="281">
        <f t="shared" si="2"/>
        <v>0</v>
      </c>
      <c r="H170" s="1" t="str">
        <f t="shared" si="3"/>
        <v/>
      </c>
      <c r="I170" s="1" t="str">
        <f t="shared" si="4"/>
        <v/>
      </c>
      <c r="J170" s="1" t="str">
        <f t="shared" si="5"/>
        <v/>
      </c>
      <c r="K170" s="1">
        <f t="shared" si="6"/>
        <v>0</v>
      </c>
      <c r="L170" s="281"/>
      <c r="M170" s="281"/>
      <c r="N170" s="1">
        <f>IF(B170="",0,IF(AND(COUNTIF($B$8:B170,B170)=1,COUNTIF('Picking - Zunija'!$B$8:$B$176,B170)=0),1,0))</f>
        <v>0</v>
      </c>
    </row>
    <row r="171" ht="15.75" customHeight="1">
      <c r="A171" s="281"/>
      <c r="B171" s="1" t="str">
        <f t="shared" si="1"/>
        <v/>
      </c>
      <c r="C171" s="281"/>
      <c r="D171" s="281"/>
      <c r="E171" s="281"/>
      <c r="F171" s="281"/>
      <c r="G171" s="281">
        <f t="shared" si="2"/>
        <v>0</v>
      </c>
      <c r="H171" s="1" t="str">
        <f t="shared" si="3"/>
        <v/>
      </c>
      <c r="I171" s="1" t="str">
        <f t="shared" si="4"/>
        <v/>
      </c>
      <c r="J171" s="1" t="str">
        <f t="shared" si="5"/>
        <v/>
      </c>
      <c r="K171" s="1">
        <f t="shared" si="6"/>
        <v>0</v>
      </c>
      <c r="L171" s="281"/>
      <c r="M171" s="281"/>
      <c r="N171" s="1">
        <f>IF(B171="",0,IF(AND(COUNTIF($B$8:B171,B171)=1,COUNTIF('Picking - Zunija'!$B$8:$B$176,B171)=0),1,0))</f>
        <v>0</v>
      </c>
    </row>
    <row r="172" ht="15.75" customHeight="1">
      <c r="A172" s="281"/>
      <c r="B172" s="1" t="str">
        <f t="shared" si="1"/>
        <v/>
      </c>
      <c r="C172" s="281"/>
      <c r="D172" s="281"/>
      <c r="E172" s="281"/>
      <c r="F172" s="281"/>
      <c r="G172" s="281">
        <f t="shared" si="2"/>
        <v>0</v>
      </c>
      <c r="H172" s="1" t="str">
        <f t="shared" si="3"/>
        <v/>
      </c>
      <c r="I172" s="1" t="str">
        <f t="shared" si="4"/>
        <v/>
      </c>
      <c r="J172" s="1" t="str">
        <f t="shared" si="5"/>
        <v/>
      </c>
      <c r="K172" s="1">
        <f t="shared" si="6"/>
        <v>0</v>
      </c>
      <c r="L172" s="281"/>
      <c r="M172" s="281"/>
      <c r="N172" s="1">
        <f>IF(B172="",0,IF(AND(COUNTIF($B$8:B172,B172)=1,COUNTIF('Picking - Zunija'!$B$8:$B$176,B172)=0),1,0))</f>
        <v>0</v>
      </c>
    </row>
    <row r="173" ht="15.75" customHeight="1">
      <c r="A173" s="281"/>
      <c r="B173" s="1" t="str">
        <f t="shared" si="1"/>
        <v/>
      </c>
      <c r="C173" s="281"/>
      <c r="D173" s="281"/>
      <c r="E173" s="281"/>
      <c r="F173" s="281"/>
      <c r="G173" s="281">
        <f t="shared" si="2"/>
        <v>0</v>
      </c>
      <c r="H173" s="1" t="str">
        <f t="shared" si="3"/>
        <v/>
      </c>
      <c r="I173" s="1" t="str">
        <f t="shared" si="4"/>
        <v/>
      </c>
      <c r="J173" s="1" t="str">
        <f t="shared" si="5"/>
        <v/>
      </c>
      <c r="K173" s="1">
        <f t="shared" si="6"/>
        <v>0</v>
      </c>
      <c r="L173" s="281"/>
      <c r="M173" s="281"/>
      <c r="N173" s="1">
        <f>IF(B173="",0,IF(AND(COUNTIF($B$8:B173,B173)=1,COUNTIF('Picking - Zunija'!$B$8:$B$176,B173)=0),1,0))</f>
        <v>0</v>
      </c>
    </row>
    <row r="174" ht="15.75" customHeight="1">
      <c r="A174" s="281"/>
      <c r="B174" s="1" t="str">
        <f t="shared" si="1"/>
        <v/>
      </c>
      <c r="C174" s="281"/>
      <c r="D174" s="281"/>
      <c r="E174" s="281"/>
      <c r="F174" s="281"/>
      <c r="G174" s="281">
        <f t="shared" si="2"/>
        <v>0</v>
      </c>
      <c r="H174" s="1" t="str">
        <f t="shared" si="3"/>
        <v/>
      </c>
      <c r="I174" s="1" t="str">
        <f t="shared" si="4"/>
        <v/>
      </c>
      <c r="J174" s="1" t="str">
        <f t="shared" si="5"/>
        <v/>
      </c>
      <c r="K174" s="1">
        <f t="shared" si="6"/>
        <v>0</v>
      </c>
      <c r="L174" s="281"/>
      <c r="M174" s="281"/>
      <c r="N174" s="1">
        <f>IF(B174="",0,IF(AND(COUNTIF($B$8:B174,B174)=1,COUNTIF('Picking - Zunija'!$B$8:$B$176,B174)=0),1,0))</f>
        <v>0</v>
      </c>
    </row>
    <row r="175" ht="15.75" customHeight="1">
      <c r="A175" s="281"/>
      <c r="B175" s="1" t="str">
        <f t="shared" si="1"/>
        <v/>
      </c>
      <c r="C175" s="281"/>
      <c r="D175" s="281"/>
      <c r="E175" s="281"/>
      <c r="F175" s="281"/>
      <c r="G175" s="281">
        <f t="shared" si="2"/>
        <v>0</v>
      </c>
      <c r="H175" s="1" t="str">
        <f t="shared" si="3"/>
        <v/>
      </c>
      <c r="I175" s="1" t="str">
        <f t="shared" si="4"/>
        <v/>
      </c>
      <c r="J175" s="1" t="str">
        <f t="shared" si="5"/>
        <v/>
      </c>
      <c r="K175" s="1">
        <f t="shared" si="6"/>
        <v>0</v>
      </c>
      <c r="L175" s="281"/>
      <c r="M175" s="281"/>
      <c r="N175" s="1">
        <f>IF(B175="",0,IF(AND(COUNTIF($B$8:B175,B175)=1,COUNTIF('Picking - Zunija'!$B$8:$B$176,B175)=0),1,0))</f>
        <v>0</v>
      </c>
    </row>
    <row r="176" ht="15.75" customHeight="1">
      <c r="A176" s="281"/>
      <c r="B176" s="1" t="str">
        <f t="shared" si="1"/>
        <v/>
      </c>
      <c r="C176" s="281"/>
      <c r="D176" s="281"/>
      <c r="E176" s="281"/>
      <c r="F176" s="281"/>
      <c r="G176" s="281">
        <f t="shared" si="2"/>
        <v>0</v>
      </c>
      <c r="H176" s="1" t="str">
        <f t="shared" si="3"/>
        <v/>
      </c>
      <c r="I176" s="1" t="str">
        <f t="shared" si="4"/>
        <v/>
      </c>
      <c r="J176" s="1" t="str">
        <f t="shared" si="5"/>
        <v/>
      </c>
      <c r="K176" s="1">
        <f t="shared" si="6"/>
        <v>0</v>
      </c>
      <c r="L176" s="281"/>
      <c r="M176" s="281"/>
      <c r="N176" s="1">
        <f>IF(B176="",0,IF(AND(COUNTIF($B$8:B176,B176)=1,COUNTIF('Picking - Zunija'!$B$8:$B$176,B176)=0),1,0))</f>
        <v>0</v>
      </c>
    </row>
    <row r="177" ht="15.75" customHeight="1">
      <c r="A177" s="281"/>
      <c r="B177" s="1" t="str">
        <f t="shared" si="1"/>
        <v/>
      </c>
      <c r="C177" s="281"/>
      <c r="D177" s="281"/>
      <c r="E177" s="281"/>
      <c r="F177" s="281"/>
      <c r="G177" s="281">
        <f t="shared" si="2"/>
        <v>0</v>
      </c>
      <c r="H177" s="1" t="str">
        <f t="shared" si="3"/>
        <v/>
      </c>
      <c r="I177" s="1" t="str">
        <f t="shared" si="4"/>
        <v/>
      </c>
      <c r="J177" s="1" t="str">
        <f t="shared" si="5"/>
        <v/>
      </c>
      <c r="K177" s="1">
        <f t="shared" si="6"/>
        <v>0</v>
      </c>
      <c r="L177" s="281"/>
      <c r="M177" s="281"/>
      <c r="N177" s="1">
        <f>IF(B177="",0,IF(AND(COUNTIF($B$8:B177,B177)=1,COUNTIF('Picking - Zunija'!$B$8:$B$176,B177)=0),1,0))</f>
        <v>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8:C177">
      <formula1>"container,moving list,consolidation bulk,consolidation mix"</formula1>
    </dataValidation>
  </dataValidations>
  <printOptions/>
  <pageMargins bottom="1.0" footer="0.0" header="0.0" left="0.75" right="0.75" top="1.0"/>
  <pageSetup paperSize="9" orientation="portrait"/>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2" width="24.0"/>
    <col customWidth="1" min="3" max="3" width="21.0"/>
    <col customWidth="1" min="4" max="5" width="8.86"/>
    <col customWidth="1" min="6" max="6" width="14.14"/>
    <col customWidth="1" min="7" max="26" width="8.86"/>
  </cols>
  <sheetData>
    <row r="1">
      <c r="A1" s="317" t="s">
        <v>548</v>
      </c>
      <c r="B1" s="318" t="s">
        <v>3594</v>
      </c>
      <c r="C1" s="319" t="s">
        <v>3596</v>
      </c>
      <c r="D1" s="319" t="s">
        <v>3597</v>
      </c>
      <c r="E1" s="319" t="s">
        <v>3598</v>
      </c>
      <c r="F1" s="319" t="s">
        <v>3599</v>
      </c>
      <c r="G1" s="319" t="s">
        <v>3600</v>
      </c>
      <c r="H1" s="319" t="s">
        <v>3</v>
      </c>
      <c r="I1" s="319" t="s">
        <v>3601</v>
      </c>
      <c r="J1" s="319" t="s">
        <v>3602</v>
      </c>
      <c r="K1" s="1" t="s">
        <v>3603</v>
      </c>
    </row>
    <row r="2">
      <c r="A2" s="320" t="s">
        <v>552</v>
      </c>
      <c r="B2" s="321">
        <v>46266.0</v>
      </c>
      <c r="C2" s="322" t="s">
        <v>2292</v>
      </c>
      <c r="D2" s="322" t="s">
        <v>3604</v>
      </c>
      <c r="E2" s="322" t="s">
        <v>649</v>
      </c>
      <c r="F2" s="323">
        <v>3.4722222222222224E-4</v>
      </c>
      <c r="G2" s="322">
        <v>1.0</v>
      </c>
      <c r="H2" s="322">
        <v>2.0</v>
      </c>
      <c r="I2" s="322">
        <v>11.0</v>
      </c>
      <c r="J2" s="322">
        <v>39.0</v>
      </c>
    </row>
    <row r="3">
      <c r="A3" s="324" t="s">
        <v>552</v>
      </c>
      <c r="B3" s="325">
        <v>46266.0</v>
      </c>
      <c r="C3" s="326" t="s">
        <v>1590</v>
      </c>
      <c r="D3" s="326" t="s">
        <v>3605</v>
      </c>
      <c r="E3" s="326" t="s">
        <v>620</v>
      </c>
      <c r="F3" s="327">
        <v>7.407407407407407E-4</v>
      </c>
      <c r="G3" s="326">
        <v>1.0</v>
      </c>
      <c r="H3" s="326">
        <v>2.0</v>
      </c>
      <c r="I3" s="326">
        <v>4.0</v>
      </c>
      <c r="J3" s="326">
        <v>32.0</v>
      </c>
    </row>
    <row r="4">
      <c r="A4" s="320" t="s">
        <v>552</v>
      </c>
      <c r="B4" s="321">
        <v>46266.0</v>
      </c>
      <c r="C4" s="322" t="s">
        <v>3606</v>
      </c>
      <c r="D4" s="322" t="s">
        <v>3607</v>
      </c>
      <c r="E4" s="322" t="s">
        <v>645</v>
      </c>
      <c r="F4" s="323">
        <v>0.0026041666666666665</v>
      </c>
      <c r="G4" s="322">
        <v>1.0</v>
      </c>
      <c r="H4" s="322">
        <v>29.0</v>
      </c>
      <c r="I4" s="322">
        <v>1.0</v>
      </c>
      <c r="J4" s="322">
        <v>29.0</v>
      </c>
    </row>
    <row r="5">
      <c r="A5" s="320" t="s">
        <v>552</v>
      </c>
      <c r="B5" s="328">
        <v>4009.0</v>
      </c>
      <c r="C5" s="322" t="s">
        <v>2292</v>
      </c>
      <c r="D5" s="322" t="s">
        <v>3604</v>
      </c>
      <c r="E5" s="322" t="s">
        <v>627</v>
      </c>
      <c r="F5" s="323">
        <v>0.0030092592592592593</v>
      </c>
      <c r="G5" s="322">
        <v>1.0</v>
      </c>
      <c r="H5" s="322">
        <v>7.0</v>
      </c>
      <c r="I5" s="322">
        <v>11.0</v>
      </c>
      <c r="J5" s="322">
        <v>39.0</v>
      </c>
    </row>
    <row r="6">
      <c r="A6" s="324" t="s">
        <v>552</v>
      </c>
      <c r="B6" s="325">
        <v>46266.0</v>
      </c>
      <c r="C6" s="326" t="s">
        <v>2292</v>
      </c>
      <c r="D6" s="326" t="s">
        <v>3604</v>
      </c>
      <c r="E6" s="326" t="s">
        <v>3608</v>
      </c>
      <c r="F6" s="327">
        <v>0.0042592592592592595</v>
      </c>
      <c r="G6" s="326">
        <v>2.0</v>
      </c>
      <c r="H6" s="326">
        <v>5.0</v>
      </c>
      <c r="I6" s="326">
        <v>11.0</v>
      </c>
      <c r="J6" s="326">
        <v>39.0</v>
      </c>
    </row>
    <row r="7">
      <c r="A7" s="324" t="s">
        <v>552</v>
      </c>
      <c r="B7" s="325">
        <v>46266.0</v>
      </c>
      <c r="C7" s="326" t="s">
        <v>1074</v>
      </c>
      <c r="D7" s="326" t="s">
        <v>3609</v>
      </c>
      <c r="E7" s="326" t="s">
        <v>635</v>
      </c>
      <c r="F7" s="327">
        <v>0.0044444444444444444</v>
      </c>
      <c r="G7" s="326">
        <v>1.0</v>
      </c>
      <c r="H7" s="326">
        <v>6.0</v>
      </c>
      <c r="I7" s="326">
        <v>14.0</v>
      </c>
      <c r="J7" s="326">
        <v>36.0</v>
      </c>
    </row>
    <row r="8">
      <c r="A8" s="324" t="s">
        <v>552</v>
      </c>
      <c r="B8" s="325">
        <v>46266.0</v>
      </c>
      <c r="C8" s="326" t="s">
        <v>1675</v>
      </c>
      <c r="D8" s="326" t="s">
        <v>3610</v>
      </c>
      <c r="E8" s="326" t="s">
        <v>666</v>
      </c>
      <c r="F8" s="327">
        <v>0.0067708333333333336</v>
      </c>
      <c r="G8" s="326">
        <v>1.0</v>
      </c>
      <c r="H8" s="326">
        <v>6.0</v>
      </c>
      <c r="I8" s="326">
        <v>14.0</v>
      </c>
      <c r="J8" s="326">
        <v>35.0</v>
      </c>
    </row>
    <row r="9">
      <c r="A9" s="324" t="s">
        <v>552</v>
      </c>
      <c r="B9" s="325">
        <v>46266.0</v>
      </c>
      <c r="C9" s="326" t="s">
        <v>3177</v>
      </c>
      <c r="D9" s="326" t="s">
        <v>3611</v>
      </c>
      <c r="E9" s="326" t="s">
        <v>667</v>
      </c>
      <c r="F9" s="327">
        <v>0.007233796296296296</v>
      </c>
      <c r="G9" s="326">
        <v>1.0</v>
      </c>
      <c r="H9" s="326">
        <v>5.0</v>
      </c>
      <c r="I9" s="326">
        <v>12.0</v>
      </c>
      <c r="J9" s="326">
        <v>37.0</v>
      </c>
    </row>
    <row r="10">
      <c r="A10" s="324" t="s">
        <v>552</v>
      </c>
      <c r="B10" s="325">
        <v>46266.0</v>
      </c>
      <c r="C10" s="326" t="s">
        <v>1676</v>
      </c>
      <c r="D10" s="326" t="s">
        <v>3612</v>
      </c>
      <c r="E10" s="326" t="s">
        <v>649</v>
      </c>
      <c r="F10" s="327">
        <v>0.015023148148148148</v>
      </c>
      <c r="G10" s="326">
        <v>1.0</v>
      </c>
      <c r="H10" s="326">
        <v>13.0</v>
      </c>
      <c r="I10" s="326">
        <v>22.0</v>
      </c>
      <c r="J10" s="326">
        <v>46.0</v>
      </c>
    </row>
    <row r="11">
      <c r="A11" s="324" t="s">
        <v>552</v>
      </c>
      <c r="B11" s="325">
        <v>46266.0</v>
      </c>
      <c r="C11" s="326" t="s">
        <v>2292</v>
      </c>
      <c r="D11" s="326" t="s">
        <v>3604</v>
      </c>
      <c r="E11" s="326" t="s">
        <v>625</v>
      </c>
      <c r="F11" s="327">
        <v>0.016099537037037037</v>
      </c>
      <c r="G11" s="326">
        <v>5.0</v>
      </c>
      <c r="H11" s="326">
        <v>14.0</v>
      </c>
      <c r="I11" s="326">
        <v>11.0</v>
      </c>
      <c r="J11" s="326">
        <v>39.0</v>
      </c>
    </row>
    <row r="12">
      <c r="A12" s="324" t="s">
        <v>552</v>
      </c>
      <c r="B12" s="325">
        <v>46266.0</v>
      </c>
      <c r="C12" s="326" t="s">
        <v>1678</v>
      </c>
      <c r="D12" s="326" t="s">
        <v>3613</v>
      </c>
      <c r="E12" s="326" t="s">
        <v>666</v>
      </c>
      <c r="F12" s="327">
        <v>0.016319444444444445</v>
      </c>
      <c r="G12" s="326">
        <v>3.0</v>
      </c>
      <c r="H12" s="326">
        <v>9.0</v>
      </c>
      <c r="I12" s="326">
        <v>17.0</v>
      </c>
      <c r="J12" s="326">
        <v>53.0</v>
      </c>
    </row>
    <row r="13">
      <c r="A13" s="324" t="s">
        <v>552</v>
      </c>
      <c r="B13" s="325">
        <v>46266.0</v>
      </c>
      <c r="C13" s="326" t="s">
        <v>3421</v>
      </c>
      <c r="D13" s="326" t="s">
        <v>3614</v>
      </c>
      <c r="E13" s="326" t="s">
        <v>625</v>
      </c>
      <c r="F13" s="327">
        <v>0.01976851851851852</v>
      </c>
      <c r="G13" s="326">
        <v>7.0</v>
      </c>
      <c r="H13" s="326">
        <v>22.0</v>
      </c>
      <c r="I13" s="326">
        <v>11.0</v>
      </c>
      <c r="J13" s="326">
        <v>38.0</v>
      </c>
    </row>
    <row r="14">
      <c r="A14" s="324" t="s">
        <v>552</v>
      </c>
      <c r="B14" s="325">
        <v>46266.0</v>
      </c>
      <c r="C14" s="326" t="s">
        <v>2292</v>
      </c>
      <c r="D14" s="326" t="s">
        <v>3604</v>
      </c>
      <c r="E14" s="326" t="s">
        <v>3615</v>
      </c>
      <c r="F14" s="327">
        <v>0.021875</v>
      </c>
      <c r="G14" s="326">
        <v>6.0</v>
      </c>
      <c r="H14" s="326">
        <v>11.0</v>
      </c>
      <c r="I14" s="326">
        <v>11.0</v>
      </c>
      <c r="J14" s="326">
        <v>39.0</v>
      </c>
    </row>
    <row r="15">
      <c r="A15" s="324" t="s">
        <v>552</v>
      </c>
      <c r="B15" s="325">
        <v>46266.0</v>
      </c>
      <c r="C15" s="326" t="s">
        <v>2513</v>
      </c>
      <c r="D15" s="326" t="s">
        <v>3616</v>
      </c>
      <c r="E15" s="326" t="s">
        <v>3617</v>
      </c>
      <c r="F15" s="327">
        <v>0.023020833333333334</v>
      </c>
      <c r="G15" s="326">
        <v>4.0</v>
      </c>
      <c r="H15" s="326">
        <v>27.0</v>
      </c>
      <c r="I15" s="326">
        <v>4.0</v>
      </c>
      <c r="J15" s="326">
        <v>27.0</v>
      </c>
    </row>
    <row r="16">
      <c r="A16" s="324" t="s">
        <v>552</v>
      </c>
      <c r="B16" s="325">
        <v>46266.0</v>
      </c>
      <c r="C16" s="326" t="s">
        <v>1675</v>
      </c>
      <c r="D16" s="326" t="s">
        <v>3610</v>
      </c>
      <c r="E16" s="326" t="s">
        <v>635</v>
      </c>
      <c r="F16" s="327">
        <v>0.02386574074074074</v>
      </c>
      <c r="G16" s="326">
        <v>13.0</v>
      </c>
      <c r="H16" s="326">
        <v>29.0</v>
      </c>
      <c r="I16" s="326">
        <v>14.0</v>
      </c>
      <c r="J16" s="326">
        <v>35.0</v>
      </c>
    </row>
    <row r="17">
      <c r="A17" s="324" t="s">
        <v>552</v>
      </c>
      <c r="B17" s="325">
        <v>46266.0</v>
      </c>
      <c r="C17" s="326" t="s">
        <v>1676</v>
      </c>
      <c r="D17" s="326" t="s">
        <v>3612</v>
      </c>
      <c r="E17" s="326" t="s">
        <v>635</v>
      </c>
      <c r="F17" s="327">
        <v>0.02440972222222222</v>
      </c>
      <c r="G17" s="326">
        <v>21.0</v>
      </c>
      <c r="H17" s="326">
        <v>33.0</v>
      </c>
      <c r="I17" s="326">
        <v>22.0</v>
      </c>
      <c r="J17" s="326">
        <v>46.0</v>
      </c>
    </row>
    <row r="18">
      <c r="A18" s="324" t="s">
        <v>552</v>
      </c>
      <c r="B18" s="325">
        <v>46266.0</v>
      </c>
      <c r="C18" s="326" t="s">
        <v>2301</v>
      </c>
      <c r="D18" s="326" t="s">
        <v>3618</v>
      </c>
      <c r="E18" s="326" t="s">
        <v>3615</v>
      </c>
      <c r="F18" s="327">
        <v>0.025798611111111112</v>
      </c>
      <c r="G18" s="326">
        <v>1.0</v>
      </c>
      <c r="H18" s="326">
        <v>34.0</v>
      </c>
      <c r="I18" s="326">
        <v>1.0</v>
      </c>
      <c r="J18" s="326">
        <v>34.0</v>
      </c>
    </row>
    <row r="19">
      <c r="A19" s="324" t="s">
        <v>552</v>
      </c>
      <c r="B19" s="325">
        <v>46266.0</v>
      </c>
      <c r="C19" s="326" t="s">
        <v>2659</v>
      </c>
      <c r="D19" s="326" t="s">
        <v>3619</v>
      </c>
      <c r="E19" s="326" t="s">
        <v>649</v>
      </c>
      <c r="F19" s="327">
        <v>0.026828703703703705</v>
      </c>
      <c r="G19" s="326">
        <v>2.0</v>
      </c>
      <c r="H19" s="326">
        <v>33.0</v>
      </c>
      <c r="I19" s="326">
        <v>2.0</v>
      </c>
      <c r="J19" s="326">
        <v>33.0</v>
      </c>
    </row>
    <row r="20">
      <c r="A20" s="324" t="s">
        <v>552</v>
      </c>
      <c r="B20" s="325">
        <v>46266.0</v>
      </c>
      <c r="C20" s="326" t="s">
        <v>2101</v>
      </c>
      <c r="D20" s="326" t="s">
        <v>3620</v>
      </c>
      <c r="E20" s="326" t="s">
        <v>620</v>
      </c>
      <c r="F20" s="327">
        <v>0.0271875</v>
      </c>
      <c r="G20" s="326">
        <v>4.0</v>
      </c>
      <c r="H20" s="326">
        <v>38.0</v>
      </c>
      <c r="I20" s="326">
        <v>4.0</v>
      </c>
      <c r="J20" s="326">
        <v>38.0</v>
      </c>
    </row>
    <row r="21" ht="15.75" customHeight="1">
      <c r="A21" s="324" t="s">
        <v>552</v>
      </c>
      <c r="B21" s="325">
        <v>46266.0</v>
      </c>
      <c r="C21" s="326" t="s">
        <v>1590</v>
      </c>
      <c r="D21" s="326" t="s">
        <v>3605</v>
      </c>
      <c r="E21" s="326" t="s">
        <v>616</v>
      </c>
      <c r="F21" s="327">
        <v>0.028715277777777777</v>
      </c>
      <c r="G21" s="326">
        <v>3.0</v>
      </c>
      <c r="H21" s="326">
        <v>30.0</v>
      </c>
      <c r="I21" s="326">
        <v>4.0</v>
      </c>
      <c r="J21" s="326">
        <v>32.0</v>
      </c>
    </row>
    <row r="22" ht="15.75" customHeight="1">
      <c r="A22" s="324" t="s">
        <v>552</v>
      </c>
      <c r="B22" s="325">
        <v>46266.0</v>
      </c>
      <c r="C22" s="326" t="s">
        <v>1677</v>
      </c>
      <c r="D22" s="326" t="s">
        <v>3621</v>
      </c>
      <c r="E22" s="326" t="s">
        <v>635</v>
      </c>
      <c r="F22" s="327">
        <v>0.029479166666666667</v>
      </c>
      <c r="G22" s="326">
        <v>17.0</v>
      </c>
      <c r="H22" s="326">
        <v>19.0</v>
      </c>
      <c r="I22" s="326">
        <v>19.0</v>
      </c>
      <c r="J22" s="326">
        <v>38.0</v>
      </c>
    </row>
    <row r="23" ht="15.75" customHeight="1">
      <c r="A23" s="324" t="s">
        <v>552</v>
      </c>
      <c r="B23" s="325">
        <v>46266.0</v>
      </c>
      <c r="C23" s="326" t="s">
        <v>1678</v>
      </c>
      <c r="D23" s="326" t="s">
        <v>3613</v>
      </c>
      <c r="E23" s="326" t="s">
        <v>635</v>
      </c>
      <c r="F23" s="327">
        <v>0.030127314814814815</v>
      </c>
      <c r="G23" s="326">
        <v>14.0</v>
      </c>
      <c r="H23" s="326">
        <v>44.0</v>
      </c>
      <c r="I23" s="326">
        <v>17.0</v>
      </c>
      <c r="J23" s="326">
        <v>53.0</v>
      </c>
    </row>
    <row r="24" ht="15.75" customHeight="1">
      <c r="A24" s="324" t="s">
        <v>552</v>
      </c>
      <c r="B24" s="325">
        <v>46266.0</v>
      </c>
      <c r="C24" s="326" t="s">
        <v>1074</v>
      </c>
      <c r="D24" s="326" t="s">
        <v>3609</v>
      </c>
      <c r="E24" s="326" t="s">
        <v>627</v>
      </c>
      <c r="F24" s="327">
        <v>0.031122685185185184</v>
      </c>
      <c r="G24" s="326">
        <v>4.0</v>
      </c>
      <c r="H24" s="326">
        <v>11.0</v>
      </c>
      <c r="I24" s="326">
        <v>14.0</v>
      </c>
      <c r="J24" s="326">
        <v>36.0</v>
      </c>
    </row>
    <row r="25" ht="15.75" customHeight="1">
      <c r="A25" s="324" t="s">
        <v>552</v>
      </c>
      <c r="B25" s="325">
        <v>46266.0</v>
      </c>
      <c r="C25" s="326" t="s">
        <v>2455</v>
      </c>
      <c r="D25" s="326" t="s">
        <v>3622</v>
      </c>
      <c r="E25" s="326" t="s">
        <v>3617</v>
      </c>
      <c r="F25" s="327">
        <v>0.031921296296296295</v>
      </c>
      <c r="G25" s="326">
        <v>7.0</v>
      </c>
      <c r="H25" s="326">
        <v>18.0</v>
      </c>
      <c r="I25" s="326">
        <v>15.0</v>
      </c>
      <c r="J25" s="326">
        <v>49.0</v>
      </c>
    </row>
    <row r="26" ht="15.75" customHeight="1">
      <c r="A26" s="324" t="s">
        <v>552</v>
      </c>
      <c r="B26" s="325">
        <v>46266.0</v>
      </c>
      <c r="C26" s="326" t="s">
        <v>2455</v>
      </c>
      <c r="D26" s="326" t="s">
        <v>3622</v>
      </c>
      <c r="E26" s="326" t="s">
        <v>3608</v>
      </c>
      <c r="F26" s="327">
        <v>0.03234953703703704</v>
      </c>
      <c r="G26" s="326">
        <v>7.0</v>
      </c>
      <c r="H26" s="326">
        <v>25.0</v>
      </c>
      <c r="I26" s="326">
        <v>15.0</v>
      </c>
      <c r="J26" s="326">
        <v>49.0</v>
      </c>
    </row>
    <row r="27" ht="15.75" customHeight="1">
      <c r="A27" s="324" t="s">
        <v>552</v>
      </c>
      <c r="B27" s="325">
        <v>46266.0</v>
      </c>
      <c r="C27" s="326" t="s">
        <v>1074</v>
      </c>
      <c r="D27" s="326" t="s">
        <v>3609</v>
      </c>
      <c r="E27" s="326" t="s">
        <v>3615</v>
      </c>
      <c r="F27" s="327">
        <v>0.032789351851851854</v>
      </c>
      <c r="G27" s="326">
        <v>9.0</v>
      </c>
      <c r="H27" s="326">
        <v>19.0</v>
      </c>
      <c r="I27" s="326">
        <v>14.0</v>
      </c>
      <c r="J27" s="326">
        <v>36.0</v>
      </c>
    </row>
    <row r="28" ht="15.75" customHeight="1">
      <c r="A28" s="324" t="s">
        <v>552</v>
      </c>
      <c r="B28" s="325">
        <v>46266.0</v>
      </c>
      <c r="C28" s="326" t="s">
        <v>2456</v>
      </c>
      <c r="D28" s="326" t="s">
        <v>3623</v>
      </c>
      <c r="E28" s="326" t="s">
        <v>3608</v>
      </c>
      <c r="F28" s="327">
        <v>0.03484953703703704</v>
      </c>
      <c r="G28" s="326">
        <v>10.0</v>
      </c>
      <c r="H28" s="326">
        <v>35.0</v>
      </c>
      <c r="I28" s="326">
        <v>10.0</v>
      </c>
      <c r="J28" s="326">
        <v>35.0</v>
      </c>
    </row>
    <row r="29" ht="15.75" customHeight="1">
      <c r="A29" s="324" t="s">
        <v>552</v>
      </c>
      <c r="B29" s="325">
        <v>46266.0</v>
      </c>
      <c r="C29" s="326" t="s">
        <v>3424</v>
      </c>
      <c r="D29" s="326" t="s">
        <v>3624</v>
      </c>
      <c r="E29" s="326" t="s">
        <v>625</v>
      </c>
      <c r="F29" s="327">
        <v>0.0359837962962963</v>
      </c>
      <c r="G29" s="326">
        <v>7.0</v>
      </c>
      <c r="H29" s="326">
        <v>36.0</v>
      </c>
      <c r="I29" s="326">
        <v>7.0</v>
      </c>
      <c r="J29" s="326">
        <v>36.0</v>
      </c>
    </row>
    <row r="30" ht="15.75" customHeight="1">
      <c r="A30" s="324" t="s">
        <v>552</v>
      </c>
      <c r="B30" s="325">
        <v>46266.0</v>
      </c>
      <c r="C30" s="326" t="s">
        <v>1677</v>
      </c>
      <c r="D30" s="326" t="s">
        <v>3621</v>
      </c>
      <c r="E30" s="326" t="s">
        <v>666</v>
      </c>
      <c r="F30" s="327">
        <v>0.03607638888888889</v>
      </c>
      <c r="G30" s="326">
        <v>4.0</v>
      </c>
      <c r="H30" s="326">
        <v>19.0</v>
      </c>
      <c r="I30" s="326">
        <v>19.0</v>
      </c>
      <c r="J30" s="326">
        <v>38.0</v>
      </c>
    </row>
    <row r="31" ht="15.75" customHeight="1">
      <c r="A31" s="324" t="s">
        <v>552</v>
      </c>
      <c r="B31" s="325">
        <v>46266.0</v>
      </c>
      <c r="C31" s="326" t="s">
        <v>2524</v>
      </c>
      <c r="D31" s="326" t="s">
        <v>3625</v>
      </c>
      <c r="E31" s="326" t="s">
        <v>3617</v>
      </c>
      <c r="F31" s="327">
        <v>0.0362037037037037</v>
      </c>
      <c r="G31" s="326">
        <v>4.0</v>
      </c>
      <c r="H31" s="326">
        <v>36.0</v>
      </c>
      <c r="I31" s="326">
        <v>4.0</v>
      </c>
      <c r="J31" s="326">
        <v>36.0</v>
      </c>
    </row>
    <row r="32" ht="15.75" customHeight="1">
      <c r="A32" s="324" t="s">
        <v>552</v>
      </c>
      <c r="B32" s="325">
        <v>46266.0</v>
      </c>
      <c r="C32" s="326" t="s">
        <v>2457</v>
      </c>
      <c r="D32" s="326" t="s">
        <v>3626</v>
      </c>
      <c r="E32" s="326" t="s">
        <v>3608</v>
      </c>
      <c r="F32" s="327">
        <v>0.03680555555555556</v>
      </c>
      <c r="G32" s="326">
        <v>7.0</v>
      </c>
      <c r="H32" s="326">
        <v>38.0</v>
      </c>
      <c r="I32" s="326">
        <v>7.0</v>
      </c>
      <c r="J32" s="326">
        <v>38.0</v>
      </c>
    </row>
    <row r="33" ht="15.75" customHeight="1">
      <c r="A33" s="324" t="s">
        <v>552</v>
      </c>
      <c r="B33" s="325">
        <v>46266.0</v>
      </c>
      <c r="C33" s="326" t="s">
        <v>2104</v>
      </c>
      <c r="D33" s="326" t="s">
        <v>3627</v>
      </c>
      <c r="E33" s="326" t="s">
        <v>620</v>
      </c>
      <c r="F33" s="327">
        <v>0.03803240740740741</v>
      </c>
      <c r="G33" s="326">
        <v>3.0</v>
      </c>
      <c r="H33" s="326">
        <v>44.0</v>
      </c>
      <c r="I33" s="326">
        <v>3.0</v>
      </c>
      <c r="J33" s="326">
        <v>44.0</v>
      </c>
    </row>
    <row r="34" ht="15.75" customHeight="1">
      <c r="A34" s="320" t="s">
        <v>552</v>
      </c>
      <c r="B34" s="321">
        <v>46266.0</v>
      </c>
      <c r="C34" s="322" t="s">
        <v>2455</v>
      </c>
      <c r="D34" s="322" t="s">
        <v>3622</v>
      </c>
      <c r="E34" s="322" t="s">
        <v>654</v>
      </c>
      <c r="F34" s="323">
        <v>0.03971064814814815</v>
      </c>
      <c r="G34" s="322">
        <v>4.0</v>
      </c>
      <c r="H34" s="322">
        <v>6.0</v>
      </c>
      <c r="I34" s="322">
        <v>15.0</v>
      </c>
      <c r="J34" s="322">
        <v>49.0</v>
      </c>
    </row>
    <row r="35" ht="15.75" customHeight="1">
      <c r="A35" s="324" t="s">
        <v>552</v>
      </c>
      <c r="B35" s="325">
        <v>46266.0</v>
      </c>
      <c r="C35" s="326" t="s">
        <v>2458</v>
      </c>
      <c r="D35" s="326" t="s">
        <v>3628</v>
      </c>
      <c r="E35" s="326" t="s">
        <v>3608</v>
      </c>
      <c r="F35" s="327">
        <v>0.04203703703703704</v>
      </c>
      <c r="G35" s="326">
        <v>25.0</v>
      </c>
      <c r="H35" s="326">
        <v>46.0</v>
      </c>
      <c r="I35" s="326">
        <v>25.0</v>
      </c>
      <c r="J35" s="326">
        <v>46.0</v>
      </c>
    </row>
    <row r="36" ht="15.75" customHeight="1">
      <c r="A36" s="320" t="s">
        <v>552</v>
      </c>
      <c r="B36" s="321">
        <v>46266.0</v>
      </c>
      <c r="C36" s="322" t="s">
        <v>3421</v>
      </c>
      <c r="D36" s="322" t="s">
        <v>3614</v>
      </c>
      <c r="E36" s="322" t="s">
        <v>659</v>
      </c>
      <c r="F36" s="323">
        <v>0.044537037037037035</v>
      </c>
      <c r="G36" s="322">
        <v>4.0</v>
      </c>
      <c r="H36" s="322">
        <v>16.0</v>
      </c>
      <c r="I36" s="322">
        <v>11.0</v>
      </c>
      <c r="J36" s="322">
        <v>38.0</v>
      </c>
    </row>
    <row r="37" ht="15.75" customHeight="1">
      <c r="A37" s="324" t="s">
        <v>552</v>
      </c>
      <c r="B37" s="325">
        <v>46266.0</v>
      </c>
      <c r="C37" s="326" t="s">
        <v>1591</v>
      </c>
      <c r="D37" s="326" t="s">
        <v>3629</v>
      </c>
      <c r="E37" s="326" t="s">
        <v>616</v>
      </c>
      <c r="F37" s="327">
        <v>0.049756944444444444</v>
      </c>
      <c r="G37" s="326">
        <v>15.0</v>
      </c>
      <c r="H37" s="326">
        <v>42.0</v>
      </c>
      <c r="I37" s="326">
        <v>15.0</v>
      </c>
      <c r="J37" s="326">
        <v>42.0</v>
      </c>
    </row>
    <row r="38" ht="15.75" customHeight="1">
      <c r="A38" s="324" t="s">
        <v>552</v>
      </c>
      <c r="B38" s="325">
        <v>46266.0</v>
      </c>
      <c r="C38" s="326" t="s">
        <v>3184</v>
      </c>
      <c r="D38" s="326" t="s">
        <v>3630</v>
      </c>
      <c r="E38" s="326" t="s">
        <v>667</v>
      </c>
      <c r="F38" s="327">
        <v>0.051770833333333335</v>
      </c>
      <c r="G38" s="326">
        <v>2.0</v>
      </c>
      <c r="H38" s="326">
        <v>39.0</v>
      </c>
      <c r="I38" s="326">
        <v>2.0</v>
      </c>
      <c r="J38" s="326">
        <v>39.0</v>
      </c>
    </row>
    <row r="39" ht="15.75" customHeight="1">
      <c r="A39" s="324" t="s">
        <v>552</v>
      </c>
      <c r="B39" s="325">
        <v>46266.0</v>
      </c>
      <c r="C39" s="326" t="s">
        <v>3177</v>
      </c>
      <c r="D39" s="326" t="s">
        <v>3611</v>
      </c>
      <c r="E39" s="326" t="s">
        <v>625</v>
      </c>
      <c r="F39" s="327">
        <v>0.055</v>
      </c>
      <c r="G39" s="326">
        <v>11.0</v>
      </c>
      <c r="H39" s="326">
        <v>32.0</v>
      </c>
      <c r="I39" s="326">
        <v>12.0</v>
      </c>
      <c r="J39" s="326">
        <v>37.0</v>
      </c>
    </row>
    <row r="40" ht="15.75" customHeight="1">
      <c r="A40" s="320" t="s">
        <v>552</v>
      </c>
      <c r="B40" s="321">
        <v>46267.0</v>
      </c>
      <c r="C40" s="322" t="s">
        <v>2306</v>
      </c>
      <c r="D40" s="322" t="s">
        <v>3631</v>
      </c>
      <c r="E40" s="322" t="s">
        <v>635</v>
      </c>
      <c r="F40" s="323">
        <v>4.6296296296296294E-5</v>
      </c>
      <c r="G40" s="322">
        <v>1.0</v>
      </c>
      <c r="H40" s="322">
        <v>1.0</v>
      </c>
      <c r="I40" s="322">
        <v>14.0</v>
      </c>
      <c r="J40" s="322">
        <v>44.0</v>
      </c>
    </row>
    <row r="41" ht="15.75" customHeight="1">
      <c r="A41" s="320" t="s">
        <v>552</v>
      </c>
      <c r="B41" s="321">
        <v>46267.0</v>
      </c>
      <c r="C41" s="322" t="s">
        <v>1683</v>
      </c>
      <c r="D41" s="322" t="s">
        <v>3632</v>
      </c>
      <c r="E41" s="322" t="s">
        <v>616</v>
      </c>
      <c r="F41" s="323">
        <v>1.5046296296296297E-4</v>
      </c>
      <c r="G41" s="322">
        <v>1.0</v>
      </c>
      <c r="H41" s="322">
        <v>1.0</v>
      </c>
      <c r="I41" s="322">
        <v>21.0</v>
      </c>
      <c r="J41" s="322">
        <v>47.0</v>
      </c>
    </row>
    <row r="42" ht="15.75" customHeight="1">
      <c r="A42" s="320" t="s">
        <v>552</v>
      </c>
      <c r="B42" s="321">
        <v>46267.0</v>
      </c>
      <c r="C42" s="322" t="s">
        <v>2459</v>
      </c>
      <c r="D42" s="322" t="s">
        <v>3633</v>
      </c>
      <c r="E42" s="322" t="s">
        <v>659</v>
      </c>
      <c r="F42" s="323">
        <v>2.199074074074074E-4</v>
      </c>
      <c r="G42" s="322">
        <v>1.0</v>
      </c>
      <c r="H42" s="322">
        <v>4.0</v>
      </c>
      <c r="I42" s="322">
        <v>5.0</v>
      </c>
      <c r="J42" s="322">
        <v>31.0</v>
      </c>
    </row>
    <row r="43" ht="15.75" customHeight="1">
      <c r="A43" s="320" t="s">
        <v>552</v>
      </c>
      <c r="B43" s="321">
        <v>46267.0</v>
      </c>
      <c r="C43" s="322" t="s">
        <v>2459</v>
      </c>
      <c r="D43" s="322" t="s">
        <v>3633</v>
      </c>
      <c r="E43" s="322" t="s">
        <v>616</v>
      </c>
      <c r="F43" s="323">
        <v>3.8194444444444446E-4</v>
      </c>
      <c r="G43" s="322">
        <v>1.0</v>
      </c>
      <c r="H43" s="322">
        <v>13.0</v>
      </c>
      <c r="I43" s="322">
        <v>5.0</v>
      </c>
      <c r="J43" s="322">
        <v>31.0</v>
      </c>
    </row>
    <row r="44" ht="15.75" customHeight="1">
      <c r="A44" s="329" t="s">
        <v>552</v>
      </c>
      <c r="B44" s="325">
        <v>46267.0</v>
      </c>
      <c r="C44" s="330" t="s">
        <v>2460</v>
      </c>
      <c r="D44" s="330" t="s">
        <v>3634</v>
      </c>
      <c r="E44" s="330" t="s">
        <v>667</v>
      </c>
      <c r="F44" s="331">
        <v>3.935185185185185E-4</v>
      </c>
      <c r="G44" s="330">
        <v>1.0</v>
      </c>
      <c r="H44" s="330">
        <v>1.0</v>
      </c>
      <c r="I44" s="330">
        <v>4.0</v>
      </c>
      <c r="J44" s="330">
        <v>40.0</v>
      </c>
    </row>
    <row r="45" ht="15.75" customHeight="1">
      <c r="A45" s="324" t="s">
        <v>552</v>
      </c>
      <c r="B45" s="325">
        <v>46267.0</v>
      </c>
      <c r="C45" s="326" t="s">
        <v>2459</v>
      </c>
      <c r="D45" s="326" t="s">
        <v>3633</v>
      </c>
      <c r="E45" s="326" t="s">
        <v>3608</v>
      </c>
      <c r="F45" s="327">
        <v>0.0019675925925925924</v>
      </c>
      <c r="G45" s="326">
        <v>2.0</v>
      </c>
      <c r="H45" s="326">
        <v>3.0</v>
      </c>
      <c r="I45" s="326">
        <v>5.0</v>
      </c>
      <c r="J45" s="326">
        <v>31.0</v>
      </c>
    </row>
    <row r="46" ht="15.75" customHeight="1">
      <c r="A46" s="324" t="s">
        <v>552</v>
      </c>
      <c r="B46" s="325">
        <v>46267.0</v>
      </c>
      <c r="C46" s="326" t="s">
        <v>1679</v>
      </c>
      <c r="D46" s="326" t="s">
        <v>3635</v>
      </c>
      <c r="E46" s="326" t="s">
        <v>657</v>
      </c>
      <c r="F46" s="327">
        <v>0.0024537037037037036</v>
      </c>
      <c r="G46" s="326">
        <v>1.0</v>
      </c>
      <c r="H46" s="326">
        <v>3.0</v>
      </c>
      <c r="I46" s="326">
        <v>19.0</v>
      </c>
      <c r="J46" s="326">
        <v>44.0</v>
      </c>
    </row>
    <row r="47" ht="15.75" customHeight="1">
      <c r="A47" s="324" t="s">
        <v>552</v>
      </c>
      <c r="B47" s="325">
        <v>46267.0</v>
      </c>
      <c r="C47" s="326" t="s">
        <v>2460</v>
      </c>
      <c r="D47" s="326" t="s">
        <v>3634</v>
      </c>
      <c r="E47" s="326" t="s">
        <v>3608</v>
      </c>
      <c r="F47" s="327">
        <v>0.003946759259259259</v>
      </c>
      <c r="G47" s="326">
        <v>1.0</v>
      </c>
      <c r="H47" s="326">
        <v>6.0</v>
      </c>
      <c r="I47" s="326">
        <v>4.0</v>
      </c>
      <c r="J47" s="326">
        <v>40.0</v>
      </c>
    </row>
    <row r="48" ht="15.75" customHeight="1">
      <c r="A48" s="324" t="s">
        <v>552</v>
      </c>
      <c r="B48" s="325">
        <v>46267.0</v>
      </c>
      <c r="C48" s="326" t="s">
        <v>2459</v>
      </c>
      <c r="D48" s="326" t="s">
        <v>3633</v>
      </c>
      <c r="E48" s="326" t="s">
        <v>649</v>
      </c>
      <c r="F48" s="327">
        <v>0.005694444444444445</v>
      </c>
      <c r="G48" s="326">
        <v>1.0</v>
      </c>
      <c r="H48" s="326">
        <v>11.0</v>
      </c>
      <c r="I48" s="326">
        <v>5.0</v>
      </c>
      <c r="J48" s="326">
        <v>31.0</v>
      </c>
    </row>
    <row r="49" ht="15.75" customHeight="1">
      <c r="A49" s="324" t="s">
        <v>552</v>
      </c>
      <c r="B49" s="325">
        <v>46267.0</v>
      </c>
      <c r="C49" s="326" t="s">
        <v>2527</v>
      </c>
      <c r="D49" s="326" t="s">
        <v>3636</v>
      </c>
      <c r="E49" s="326" t="s">
        <v>3617</v>
      </c>
      <c r="F49" s="327">
        <v>0.007916666666666667</v>
      </c>
      <c r="G49" s="326">
        <v>2.0</v>
      </c>
      <c r="H49" s="326">
        <v>14.0</v>
      </c>
      <c r="I49" s="326">
        <v>9.0</v>
      </c>
      <c r="J49" s="326">
        <v>47.0</v>
      </c>
    </row>
    <row r="50" ht="15.75" customHeight="1">
      <c r="A50" s="324" t="s">
        <v>552</v>
      </c>
      <c r="B50" s="325">
        <v>46267.0</v>
      </c>
      <c r="C50" s="326" t="s">
        <v>1883</v>
      </c>
      <c r="D50" s="326" t="s">
        <v>3637</v>
      </c>
      <c r="E50" s="326" t="s">
        <v>667</v>
      </c>
      <c r="F50" s="327">
        <v>0.008136574074074074</v>
      </c>
      <c r="G50" s="326">
        <v>2.0</v>
      </c>
      <c r="H50" s="326">
        <v>8.0</v>
      </c>
      <c r="I50" s="326">
        <v>12.0</v>
      </c>
      <c r="J50" s="326">
        <v>48.0</v>
      </c>
    </row>
    <row r="51" ht="15.75" customHeight="1">
      <c r="A51" s="324" t="s">
        <v>552</v>
      </c>
      <c r="B51" s="325">
        <v>46267.0</v>
      </c>
      <c r="C51" s="326" t="s">
        <v>1090</v>
      </c>
      <c r="D51" s="326" t="s">
        <v>3638</v>
      </c>
      <c r="E51" s="326" t="s">
        <v>3608</v>
      </c>
      <c r="F51" s="327">
        <v>0.00951388888888889</v>
      </c>
      <c r="G51" s="326">
        <v>2.0</v>
      </c>
      <c r="H51" s="326">
        <v>4.0</v>
      </c>
      <c r="I51" s="326">
        <v>8.0</v>
      </c>
      <c r="J51" s="326">
        <v>34.0</v>
      </c>
    </row>
    <row r="52" ht="15.75" customHeight="1">
      <c r="A52" s="320" t="s">
        <v>552</v>
      </c>
      <c r="B52" s="321">
        <v>46267.0</v>
      </c>
      <c r="C52" s="322" t="s">
        <v>2460</v>
      </c>
      <c r="D52" s="322" t="s">
        <v>3634</v>
      </c>
      <c r="E52" s="322" t="s">
        <v>654</v>
      </c>
      <c r="F52" s="323">
        <v>0.0103125</v>
      </c>
      <c r="G52" s="322">
        <v>2.0</v>
      </c>
      <c r="H52" s="322">
        <v>33.0</v>
      </c>
      <c r="I52" s="322">
        <v>4.0</v>
      </c>
      <c r="J52" s="322">
        <v>40.0</v>
      </c>
    </row>
    <row r="53" ht="15.75" customHeight="1">
      <c r="A53" s="324" t="s">
        <v>552</v>
      </c>
      <c r="B53" s="325">
        <v>46267.0</v>
      </c>
      <c r="C53" s="326" t="s">
        <v>2461</v>
      </c>
      <c r="D53" s="326" t="s">
        <v>3639</v>
      </c>
      <c r="E53" s="326" t="s">
        <v>3608</v>
      </c>
      <c r="F53" s="327">
        <v>0.01087962962962963</v>
      </c>
      <c r="G53" s="326">
        <v>5.0</v>
      </c>
      <c r="H53" s="326">
        <v>12.0</v>
      </c>
      <c r="I53" s="326">
        <v>9.0</v>
      </c>
      <c r="J53" s="326">
        <v>36.0</v>
      </c>
    </row>
    <row r="54" ht="15.75" customHeight="1">
      <c r="A54" s="324" t="s">
        <v>552</v>
      </c>
      <c r="B54" s="325">
        <v>46267.0</v>
      </c>
      <c r="C54" s="326" t="s">
        <v>2529</v>
      </c>
      <c r="D54" s="326" t="s">
        <v>3640</v>
      </c>
      <c r="E54" s="326" t="s">
        <v>3617</v>
      </c>
      <c r="F54" s="327">
        <v>0.011006944444444444</v>
      </c>
      <c r="G54" s="326">
        <v>3.0</v>
      </c>
      <c r="H54" s="326">
        <v>7.0</v>
      </c>
      <c r="I54" s="326">
        <v>11.0</v>
      </c>
      <c r="J54" s="326">
        <v>38.0</v>
      </c>
    </row>
    <row r="55" ht="15.75" customHeight="1">
      <c r="A55" s="324" t="s">
        <v>552</v>
      </c>
      <c r="B55" s="325">
        <v>46267.0</v>
      </c>
      <c r="C55" s="326" t="s">
        <v>2106</v>
      </c>
      <c r="D55" s="326" t="s">
        <v>3641</v>
      </c>
      <c r="E55" s="326" t="s">
        <v>620</v>
      </c>
      <c r="F55" s="327">
        <v>0.015300925925925926</v>
      </c>
      <c r="G55" s="326">
        <v>2.0</v>
      </c>
      <c r="H55" s="326">
        <v>28.0</v>
      </c>
      <c r="I55" s="326">
        <v>2.0</v>
      </c>
      <c r="J55" s="326">
        <v>28.0</v>
      </c>
    </row>
    <row r="56" ht="15.75" customHeight="1">
      <c r="A56" s="324" t="s">
        <v>552</v>
      </c>
      <c r="B56" s="325">
        <v>46267.0</v>
      </c>
      <c r="C56" s="326" t="s">
        <v>2697</v>
      </c>
      <c r="D56" s="326" t="s">
        <v>3642</v>
      </c>
      <c r="E56" s="326" t="s">
        <v>667</v>
      </c>
      <c r="F56" s="327">
        <v>0.02140046296296296</v>
      </c>
      <c r="G56" s="326">
        <v>4.0</v>
      </c>
      <c r="H56" s="326">
        <v>10.0</v>
      </c>
      <c r="I56" s="326">
        <v>9.0</v>
      </c>
      <c r="J56" s="326">
        <v>36.0</v>
      </c>
    </row>
    <row r="57" ht="15.75" customHeight="1">
      <c r="A57" s="324" t="s">
        <v>552</v>
      </c>
      <c r="B57" s="325">
        <v>46267.0</v>
      </c>
      <c r="C57" s="326" t="s">
        <v>2825</v>
      </c>
      <c r="D57" s="326" t="s">
        <v>3643</v>
      </c>
      <c r="E57" s="326" t="s">
        <v>625</v>
      </c>
      <c r="F57" s="327">
        <v>0.022453703703703705</v>
      </c>
      <c r="G57" s="326">
        <v>2.0</v>
      </c>
      <c r="H57" s="326">
        <v>12.0</v>
      </c>
      <c r="I57" s="326">
        <v>7.0</v>
      </c>
      <c r="J57" s="326">
        <v>40.0</v>
      </c>
    </row>
    <row r="58" ht="15.75" customHeight="1">
      <c r="A58" s="324" t="s">
        <v>552</v>
      </c>
      <c r="B58" s="325">
        <v>46267.0</v>
      </c>
      <c r="C58" s="326" t="s">
        <v>2108</v>
      </c>
      <c r="D58" s="326" t="s">
        <v>3644</v>
      </c>
      <c r="E58" s="326" t="s">
        <v>620</v>
      </c>
      <c r="F58" s="327">
        <v>0.02550925925925926</v>
      </c>
      <c r="G58" s="326">
        <v>7.0</v>
      </c>
      <c r="H58" s="326">
        <v>39.0</v>
      </c>
      <c r="I58" s="326">
        <v>7.0</v>
      </c>
      <c r="J58" s="326">
        <v>39.0</v>
      </c>
    </row>
    <row r="59" ht="15.75" customHeight="1">
      <c r="A59" s="324" t="s">
        <v>552</v>
      </c>
      <c r="B59" s="325">
        <v>46267.0</v>
      </c>
      <c r="C59" s="326" t="s">
        <v>1679</v>
      </c>
      <c r="D59" s="326" t="s">
        <v>3635</v>
      </c>
      <c r="E59" s="326" t="s">
        <v>635</v>
      </c>
      <c r="F59" s="327">
        <v>0.025590277777777778</v>
      </c>
      <c r="G59" s="326">
        <v>11.0</v>
      </c>
      <c r="H59" s="326">
        <v>26.0</v>
      </c>
      <c r="I59" s="326">
        <v>19.0</v>
      </c>
      <c r="J59" s="326">
        <v>44.0</v>
      </c>
    </row>
    <row r="60" ht="15.75" customHeight="1">
      <c r="A60" s="324" t="s">
        <v>552</v>
      </c>
      <c r="B60" s="325">
        <v>46267.0</v>
      </c>
      <c r="C60" s="326" t="s">
        <v>2461</v>
      </c>
      <c r="D60" s="326" t="s">
        <v>3639</v>
      </c>
      <c r="E60" s="326" t="s">
        <v>649</v>
      </c>
      <c r="F60" s="327">
        <v>0.025717592592592594</v>
      </c>
      <c r="G60" s="326">
        <v>4.0</v>
      </c>
      <c r="H60" s="326">
        <v>24.0</v>
      </c>
      <c r="I60" s="326">
        <v>9.0</v>
      </c>
      <c r="J60" s="326">
        <v>36.0</v>
      </c>
    </row>
    <row r="61" ht="15.75" customHeight="1">
      <c r="A61" s="324" t="s">
        <v>552</v>
      </c>
      <c r="B61" s="325">
        <v>46267.0</v>
      </c>
      <c r="C61" s="326" t="s">
        <v>2462</v>
      </c>
      <c r="D61" s="326" t="s">
        <v>3645</v>
      </c>
      <c r="E61" s="326" t="s">
        <v>3608</v>
      </c>
      <c r="F61" s="327">
        <v>0.027314814814814816</v>
      </c>
      <c r="G61" s="326">
        <v>1.0</v>
      </c>
      <c r="H61" s="326">
        <v>37.0</v>
      </c>
      <c r="I61" s="326">
        <v>1.0</v>
      </c>
      <c r="J61" s="326">
        <v>37.0</v>
      </c>
    </row>
    <row r="62" ht="15.75" customHeight="1">
      <c r="A62" s="324" t="s">
        <v>552</v>
      </c>
      <c r="B62" s="325">
        <v>46267.0</v>
      </c>
      <c r="C62" s="326" t="s">
        <v>2529</v>
      </c>
      <c r="D62" s="326" t="s">
        <v>3640</v>
      </c>
      <c r="E62" s="326" t="s">
        <v>625</v>
      </c>
      <c r="F62" s="327">
        <v>0.027870370370370372</v>
      </c>
      <c r="G62" s="326">
        <v>8.0</v>
      </c>
      <c r="H62" s="326">
        <v>31.0</v>
      </c>
      <c r="I62" s="326">
        <v>11.0</v>
      </c>
      <c r="J62" s="326">
        <v>38.0</v>
      </c>
    </row>
    <row r="63" ht="15.75" customHeight="1">
      <c r="A63" s="324" t="s">
        <v>552</v>
      </c>
      <c r="B63" s="325">
        <v>46267.0</v>
      </c>
      <c r="C63" s="326" t="s">
        <v>2463</v>
      </c>
      <c r="D63" s="326" t="s">
        <v>3646</v>
      </c>
      <c r="E63" s="326" t="s">
        <v>3608</v>
      </c>
      <c r="F63" s="327">
        <v>0.028310185185185185</v>
      </c>
      <c r="G63" s="326">
        <v>6.0</v>
      </c>
      <c r="H63" s="326">
        <v>25.0</v>
      </c>
      <c r="I63" s="326">
        <v>12.0</v>
      </c>
      <c r="J63" s="326">
        <v>47.0</v>
      </c>
    </row>
    <row r="64" ht="15.75" customHeight="1">
      <c r="A64" s="324" t="s">
        <v>552</v>
      </c>
      <c r="B64" s="325">
        <v>46267.0</v>
      </c>
      <c r="C64" s="326" t="s">
        <v>2111</v>
      </c>
      <c r="D64" s="326" t="s">
        <v>3647</v>
      </c>
      <c r="E64" s="326" t="s">
        <v>620</v>
      </c>
      <c r="F64" s="327">
        <v>0.02921296296296296</v>
      </c>
      <c r="G64" s="326">
        <v>4.0</v>
      </c>
      <c r="H64" s="326">
        <v>34.0</v>
      </c>
      <c r="I64" s="326">
        <v>4.0</v>
      </c>
      <c r="J64" s="326">
        <v>34.0</v>
      </c>
    </row>
    <row r="65" ht="15.75" customHeight="1">
      <c r="A65" s="324" t="s">
        <v>552</v>
      </c>
      <c r="B65" s="325">
        <v>46267.0</v>
      </c>
      <c r="C65" s="326" t="s">
        <v>2697</v>
      </c>
      <c r="D65" s="326" t="s">
        <v>3642</v>
      </c>
      <c r="E65" s="326" t="s">
        <v>645</v>
      </c>
      <c r="F65" s="327">
        <v>0.029652777777777778</v>
      </c>
      <c r="G65" s="326">
        <v>5.0</v>
      </c>
      <c r="H65" s="326">
        <v>26.0</v>
      </c>
      <c r="I65" s="326">
        <v>9.0</v>
      </c>
      <c r="J65" s="326">
        <v>36.0</v>
      </c>
    </row>
    <row r="66" ht="15.75" customHeight="1">
      <c r="A66" s="324" t="s">
        <v>552</v>
      </c>
      <c r="B66" s="325">
        <v>46267.0</v>
      </c>
      <c r="C66" s="326" t="s">
        <v>2463</v>
      </c>
      <c r="D66" s="326" t="s">
        <v>3646</v>
      </c>
      <c r="E66" s="326" t="s">
        <v>666</v>
      </c>
      <c r="F66" s="327">
        <v>0.03050925925925926</v>
      </c>
      <c r="G66" s="326">
        <v>6.0</v>
      </c>
      <c r="H66" s="326">
        <v>22.0</v>
      </c>
      <c r="I66" s="326">
        <v>12.0</v>
      </c>
      <c r="J66" s="326">
        <v>47.0</v>
      </c>
    </row>
    <row r="67" ht="15.75" customHeight="1">
      <c r="A67" s="324" t="s">
        <v>552</v>
      </c>
      <c r="B67" s="325">
        <v>46267.0</v>
      </c>
      <c r="C67" s="326" t="s">
        <v>2464</v>
      </c>
      <c r="D67" s="326" t="s">
        <v>3648</v>
      </c>
      <c r="E67" s="326" t="s">
        <v>3608</v>
      </c>
      <c r="F67" s="327">
        <v>0.03232638888888889</v>
      </c>
      <c r="G67" s="326">
        <v>4.0</v>
      </c>
      <c r="H67" s="326">
        <v>21.0</v>
      </c>
      <c r="I67" s="326">
        <v>7.0</v>
      </c>
      <c r="J67" s="326">
        <v>33.0</v>
      </c>
    </row>
    <row r="68" ht="15.75" customHeight="1">
      <c r="A68" s="324" t="s">
        <v>552</v>
      </c>
      <c r="B68" s="325">
        <v>46267.0</v>
      </c>
      <c r="C68" s="326" t="s">
        <v>2825</v>
      </c>
      <c r="D68" s="326" t="s">
        <v>3643</v>
      </c>
      <c r="E68" s="326" t="s">
        <v>666</v>
      </c>
      <c r="F68" s="327">
        <v>0.034791666666666665</v>
      </c>
      <c r="G68" s="326">
        <v>5.0</v>
      </c>
      <c r="H68" s="326">
        <v>28.0</v>
      </c>
      <c r="I68" s="326">
        <v>7.0</v>
      </c>
      <c r="J68" s="326">
        <v>40.0</v>
      </c>
    </row>
    <row r="69" ht="15.75" customHeight="1">
      <c r="A69" s="320" t="s">
        <v>552</v>
      </c>
      <c r="B69" s="321">
        <v>46267.0</v>
      </c>
      <c r="C69" s="322" t="s">
        <v>1679</v>
      </c>
      <c r="D69" s="322" t="s">
        <v>3635</v>
      </c>
      <c r="E69" s="322" t="s">
        <v>616</v>
      </c>
      <c r="F69" s="323">
        <v>0.037488425925925925</v>
      </c>
      <c r="G69" s="322">
        <v>7.0</v>
      </c>
      <c r="H69" s="322">
        <v>15.0</v>
      </c>
      <c r="I69" s="322">
        <v>19.0</v>
      </c>
      <c r="J69" s="322">
        <v>44.0</v>
      </c>
    </row>
    <row r="70" ht="15.75" customHeight="1">
      <c r="A70" s="324" t="s">
        <v>552</v>
      </c>
      <c r="B70" s="325">
        <v>46267.0</v>
      </c>
      <c r="C70" s="326" t="s">
        <v>2465</v>
      </c>
      <c r="D70" s="326" t="s">
        <v>3649</v>
      </c>
      <c r="E70" s="326" t="s">
        <v>3608</v>
      </c>
      <c r="F70" s="327">
        <v>0.037766203703703705</v>
      </c>
      <c r="G70" s="326">
        <v>12.0</v>
      </c>
      <c r="H70" s="326">
        <v>40.0</v>
      </c>
      <c r="I70" s="326">
        <v>12.0</v>
      </c>
      <c r="J70" s="326">
        <v>40.0</v>
      </c>
    </row>
    <row r="71" ht="15.75" customHeight="1">
      <c r="A71" s="324" t="s">
        <v>552</v>
      </c>
      <c r="B71" s="325">
        <v>46267.0</v>
      </c>
      <c r="C71" s="326" t="s">
        <v>1090</v>
      </c>
      <c r="D71" s="326" t="s">
        <v>3638</v>
      </c>
      <c r="E71" s="326" t="s">
        <v>627</v>
      </c>
      <c r="F71" s="327">
        <v>0.03803240740740741</v>
      </c>
      <c r="G71" s="326">
        <v>3.0</v>
      </c>
      <c r="H71" s="326">
        <v>19.0</v>
      </c>
      <c r="I71" s="326">
        <v>8.0</v>
      </c>
      <c r="J71" s="326">
        <v>34.0</v>
      </c>
    </row>
    <row r="72" ht="15.75" customHeight="1">
      <c r="A72" s="324" t="s">
        <v>552</v>
      </c>
      <c r="B72" s="325">
        <v>46267.0</v>
      </c>
      <c r="C72" s="326" t="s">
        <v>1883</v>
      </c>
      <c r="D72" s="326" t="s">
        <v>3637</v>
      </c>
      <c r="E72" s="326" t="s">
        <v>659</v>
      </c>
      <c r="F72" s="327">
        <v>0.038622685185185184</v>
      </c>
      <c r="G72" s="326">
        <v>10.0</v>
      </c>
      <c r="H72" s="326">
        <v>40.0</v>
      </c>
      <c r="I72" s="326">
        <v>12.0</v>
      </c>
      <c r="J72" s="326">
        <v>48.0</v>
      </c>
    </row>
    <row r="73" ht="15.75" customHeight="1">
      <c r="A73" s="324" t="s">
        <v>552</v>
      </c>
      <c r="B73" s="325">
        <v>46267.0</v>
      </c>
      <c r="C73" s="326" t="s">
        <v>1090</v>
      </c>
      <c r="D73" s="326" t="s">
        <v>3638</v>
      </c>
      <c r="E73" s="326" t="s">
        <v>3615</v>
      </c>
      <c r="F73" s="327">
        <v>0.040462962962962964</v>
      </c>
      <c r="G73" s="326">
        <v>3.0</v>
      </c>
      <c r="H73" s="326">
        <v>11.0</v>
      </c>
      <c r="I73" s="326">
        <v>8.0</v>
      </c>
      <c r="J73" s="326">
        <v>34.0</v>
      </c>
    </row>
    <row r="74" ht="15.75" customHeight="1">
      <c r="A74" s="324" t="s">
        <v>552</v>
      </c>
      <c r="B74" s="325">
        <v>46267.0</v>
      </c>
      <c r="C74" s="326" t="s">
        <v>1680</v>
      </c>
      <c r="D74" s="326" t="s">
        <v>3650</v>
      </c>
      <c r="E74" s="326" t="s">
        <v>635</v>
      </c>
      <c r="F74" s="327">
        <v>0.042465277777777775</v>
      </c>
      <c r="G74" s="326">
        <v>8.0</v>
      </c>
      <c r="H74" s="326">
        <v>40.0</v>
      </c>
      <c r="I74" s="326">
        <v>8.0</v>
      </c>
      <c r="J74" s="326">
        <v>40.0</v>
      </c>
    </row>
    <row r="75" ht="15.75" customHeight="1">
      <c r="A75" s="324" t="s">
        <v>552</v>
      </c>
      <c r="B75" s="325">
        <v>46267.0</v>
      </c>
      <c r="C75" s="326" t="s">
        <v>3430</v>
      </c>
      <c r="D75" s="326" t="s">
        <v>3651</v>
      </c>
      <c r="E75" s="326" t="s">
        <v>625</v>
      </c>
      <c r="F75" s="327">
        <v>0.05267361111111111</v>
      </c>
      <c r="G75" s="326">
        <v>5.0</v>
      </c>
      <c r="H75" s="326">
        <v>38.0</v>
      </c>
      <c r="I75" s="326">
        <v>5.0</v>
      </c>
      <c r="J75" s="326">
        <v>38.0</v>
      </c>
    </row>
    <row r="76" ht="15.75" customHeight="1">
      <c r="A76" s="324" t="s">
        <v>552</v>
      </c>
      <c r="B76" s="325">
        <v>46267.0</v>
      </c>
      <c r="C76" s="326" t="s">
        <v>1681</v>
      </c>
      <c r="D76" s="326" t="s">
        <v>3652</v>
      </c>
      <c r="E76" s="326" t="s">
        <v>635</v>
      </c>
      <c r="F76" s="327">
        <v>0.05659722222222222</v>
      </c>
      <c r="G76" s="326">
        <v>1.0</v>
      </c>
      <c r="H76" s="326">
        <v>37.0</v>
      </c>
      <c r="I76" s="326">
        <v>1.0</v>
      </c>
      <c r="J76" s="326">
        <v>37.0</v>
      </c>
    </row>
    <row r="77" ht="15.75" customHeight="1">
      <c r="A77" s="324" t="s">
        <v>552</v>
      </c>
      <c r="B77" s="325">
        <v>46267.0</v>
      </c>
      <c r="C77" s="326" t="s">
        <v>2527</v>
      </c>
      <c r="D77" s="326" t="s">
        <v>3636</v>
      </c>
      <c r="E77" s="326" t="s">
        <v>625</v>
      </c>
      <c r="F77" s="327">
        <v>0.0575462962962963</v>
      </c>
      <c r="G77" s="326">
        <v>7.0</v>
      </c>
      <c r="H77" s="326">
        <v>33.0</v>
      </c>
      <c r="I77" s="326">
        <v>9.0</v>
      </c>
      <c r="J77" s="326">
        <v>47.0</v>
      </c>
    </row>
    <row r="78" ht="15.75" customHeight="1">
      <c r="A78" s="324" t="s">
        <v>552</v>
      </c>
      <c r="B78" s="325">
        <v>46267.0</v>
      </c>
      <c r="C78" s="326" t="s">
        <v>2306</v>
      </c>
      <c r="D78" s="326" t="s">
        <v>3631</v>
      </c>
      <c r="E78" s="326" t="s">
        <v>3615</v>
      </c>
      <c r="F78" s="327">
        <v>0.058020833333333334</v>
      </c>
      <c r="G78" s="326">
        <v>13.0</v>
      </c>
      <c r="H78" s="326">
        <v>43.0</v>
      </c>
      <c r="I78" s="326">
        <v>14.0</v>
      </c>
      <c r="J78" s="326">
        <v>44.0</v>
      </c>
    </row>
    <row r="79" ht="15.75" customHeight="1">
      <c r="A79" s="320" t="s">
        <v>552</v>
      </c>
      <c r="B79" s="321">
        <v>46267.0</v>
      </c>
      <c r="C79" s="322" t="s">
        <v>2464</v>
      </c>
      <c r="D79" s="322" t="s">
        <v>3648</v>
      </c>
      <c r="E79" s="322" t="s">
        <v>654</v>
      </c>
      <c r="F79" s="323">
        <v>0.060208333333333336</v>
      </c>
      <c r="G79" s="322">
        <v>3.0</v>
      </c>
      <c r="H79" s="322">
        <v>12.0</v>
      </c>
      <c r="I79" s="322">
        <v>7.0</v>
      </c>
      <c r="J79" s="322">
        <v>33.0</v>
      </c>
    </row>
    <row r="80" ht="15.75" customHeight="1">
      <c r="A80" s="324" t="s">
        <v>552</v>
      </c>
      <c r="B80" s="325">
        <v>46267.0</v>
      </c>
      <c r="C80" s="326" t="s">
        <v>1682</v>
      </c>
      <c r="D80" s="326" t="s">
        <v>3653</v>
      </c>
      <c r="E80" s="326" t="s">
        <v>635</v>
      </c>
      <c r="F80" s="327">
        <v>0.06724537037037037</v>
      </c>
      <c r="G80" s="326">
        <v>14.0</v>
      </c>
      <c r="H80" s="326">
        <v>39.0</v>
      </c>
      <c r="I80" s="326">
        <v>14.0</v>
      </c>
      <c r="J80" s="326">
        <v>39.0</v>
      </c>
    </row>
    <row r="81" ht="15.75" customHeight="1">
      <c r="A81" s="324" t="s">
        <v>552</v>
      </c>
      <c r="B81" s="325">
        <v>46267.0</v>
      </c>
      <c r="C81" s="326" t="s">
        <v>1683</v>
      </c>
      <c r="D81" s="326" t="s">
        <v>3632</v>
      </c>
      <c r="E81" s="326" t="s">
        <v>635</v>
      </c>
      <c r="F81" s="327">
        <v>0.08216435185185185</v>
      </c>
      <c r="G81" s="326">
        <v>21.0</v>
      </c>
      <c r="H81" s="326">
        <v>46.0</v>
      </c>
      <c r="I81" s="326">
        <v>21.0</v>
      </c>
      <c r="J81" s="326">
        <v>47.0</v>
      </c>
    </row>
    <row r="82" ht="15.75" customHeight="1">
      <c r="A82" s="320" t="s">
        <v>552</v>
      </c>
      <c r="B82" s="321">
        <v>46268.0</v>
      </c>
      <c r="C82" s="322" t="s">
        <v>1686</v>
      </c>
      <c r="D82" s="322" t="s">
        <v>3654</v>
      </c>
      <c r="E82" s="322" t="s">
        <v>666</v>
      </c>
      <c r="F82" s="323">
        <v>1.1574074074074075E-4</v>
      </c>
      <c r="G82" s="322">
        <v>1.0</v>
      </c>
      <c r="H82" s="322">
        <v>1.0</v>
      </c>
      <c r="I82" s="322">
        <v>7.0</v>
      </c>
      <c r="J82" s="322">
        <v>37.0</v>
      </c>
    </row>
    <row r="83" ht="15.75" customHeight="1">
      <c r="A83" s="320" t="s">
        <v>552</v>
      </c>
      <c r="B83" s="321">
        <v>46268.0</v>
      </c>
      <c r="C83" s="322" t="s">
        <v>2532</v>
      </c>
      <c r="D83" s="322" t="s">
        <v>3655</v>
      </c>
      <c r="E83" s="322" t="s">
        <v>625</v>
      </c>
      <c r="F83" s="323">
        <v>0.0014467592592592592</v>
      </c>
      <c r="G83" s="322">
        <v>6.0</v>
      </c>
      <c r="H83" s="322">
        <v>6.0</v>
      </c>
      <c r="I83" s="322">
        <v>9.0</v>
      </c>
      <c r="J83" s="322">
        <v>41.0</v>
      </c>
    </row>
    <row r="84" ht="15.75" customHeight="1">
      <c r="A84" s="320" t="s">
        <v>552</v>
      </c>
      <c r="B84" s="321">
        <v>46268.0</v>
      </c>
      <c r="C84" s="322" t="s">
        <v>2468</v>
      </c>
      <c r="D84" s="322" t="s">
        <v>3656</v>
      </c>
      <c r="E84" s="322" t="s">
        <v>614</v>
      </c>
      <c r="F84" s="323">
        <v>0.0014583333333333334</v>
      </c>
      <c r="G84" s="322">
        <v>14.0</v>
      </c>
      <c r="H84" s="322">
        <v>14.0</v>
      </c>
      <c r="I84" s="322">
        <v>22.0</v>
      </c>
      <c r="J84" s="322">
        <v>55.0</v>
      </c>
    </row>
    <row r="85" ht="15.75" customHeight="1">
      <c r="A85" s="324" t="s">
        <v>552</v>
      </c>
      <c r="B85" s="325">
        <v>46268.0</v>
      </c>
      <c r="C85" s="326" t="s">
        <v>1592</v>
      </c>
      <c r="D85" s="326" t="s">
        <v>3657</v>
      </c>
      <c r="E85" s="326" t="s">
        <v>616</v>
      </c>
      <c r="F85" s="327">
        <v>0.002488425925925926</v>
      </c>
      <c r="G85" s="326">
        <v>1.0</v>
      </c>
      <c r="H85" s="326">
        <v>2.0</v>
      </c>
      <c r="I85" s="326">
        <v>13.0</v>
      </c>
      <c r="J85" s="326">
        <v>39.0</v>
      </c>
    </row>
    <row r="86" ht="15.75" customHeight="1">
      <c r="A86" s="324" t="s">
        <v>552</v>
      </c>
      <c r="B86" s="325">
        <v>46268.0</v>
      </c>
      <c r="C86" s="326" t="s">
        <v>1096</v>
      </c>
      <c r="D86" s="326" t="s">
        <v>3658</v>
      </c>
      <c r="E86" s="326" t="s">
        <v>3608</v>
      </c>
      <c r="F86" s="327">
        <v>0.0028587962962962963</v>
      </c>
      <c r="G86" s="326">
        <v>1.0</v>
      </c>
      <c r="H86" s="326">
        <v>4.0</v>
      </c>
      <c r="I86" s="326">
        <v>3.0</v>
      </c>
      <c r="J86" s="326">
        <v>28.0</v>
      </c>
    </row>
    <row r="87" ht="15.75" customHeight="1">
      <c r="A87" s="324" t="s">
        <v>552</v>
      </c>
      <c r="B87" s="325">
        <v>46268.0</v>
      </c>
      <c r="C87" s="326" t="s">
        <v>1593</v>
      </c>
      <c r="D87" s="326" t="s">
        <v>3659</v>
      </c>
      <c r="E87" s="326" t="s">
        <v>616</v>
      </c>
      <c r="F87" s="327">
        <v>0.0043287037037037035</v>
      </c>
      <c r="G87" s="326">
        <v>2.0</v>
      </c>
      <c r="H87" s="326">
        <v>10.0</v>
      </c>
      <c r="I87" s="326">
        <v>10.0</v>
      </c>
      <c r="J87" s="326">
        <v>36.0</v>
      </c>
    </row>
    <row r="88" ht="15.75" customHeight="1">
      <c r="A88" s="324" t="s">
        <v>552</v>
      </c>
      <c r="B88" s="325">
        <v>46268.0</v>
      </c>
      <c r="C88" s="326" t="s">
        <v>1685</v>
      </c>
      <c r="D88" s="326" t="s">
        <v>3660</v>
      </c>
      <c r="E88" s="326" t="s">
        <v>666</v>
      </c>
      <c r="F88" s="327">
        <v>0.006875</v>
      </c>
      <c r="G88" s="326">
        <v>2.0</v>
      </c>
      <c r="H88" s="326">
        <v>10.0</v>
      </c>
      <c r="I88" s="326">
        <v>11.0</v>
      </c>
      <c r="J88" s="326">
        <v>34.0</v>
      </c>
    </row>
    <row r="89" ht="15.75" customHeight="1">
      <c r="A89" s="324" t="s">
        <v>552</v>
      </c>
      <c r="B89" s="325">
        <v>46268.0</v>
      </c>
      <c r="C89" s="326" t="s">
        <v>1686</v>
      </c>
      <c r="D89" s="326" t="s">
        <v>3654</v>
      </c>
      <c r="E89" s="326" t="s">
        <v>667</v>
      </c>
      <c r="F89" s="327">
        <v>0.00787037037037037</v>
      </c>
      <c r="G89" s="326">
        <v>1.0</v>
      </c>
      <c r="H89" s="326">
        <v>7.0</v>
      </c>
      <c r="I89" s="326">
        <v>7.0</v>
      </c>
      <c r="J89" s="326">
        <v>37.0</v>
      </c>
    </row>
    <row r="90" ht="15.75" customHeight="1">
      <c r="A90" s="324" t="s">
        <v>552</v>
      </c>
      <c r="B90" s="325">
        <v>46268.0</v>
      </c>
      <c r="C90" s="326" t="s">
        <v>1884</v>
      </c>
      <c r="D90" s="326" t="s">
        <v>3661</v>
      </c>
      <c r="E90" s="326" t="s">
        <v>659</v>
      </c>
      <c r="F90" s="327">
        <v>0.008032407407407408</v>
      </c>
      <c r="G90" s="326">
        <v>2.0</v>
      </c>
      <c r="H90" s="326">
        <v>18.0</v>
      </c>
      <c r="I90" s="326">
        <v>6.0</v>
      </c>
      <c r="J90" s="326">
        <v>32.0</v>
      </c>
    </row>
    <row r="91" ht="15.75" customHeight="1">
      <c r="A91" s="324" t="s">
        <v>552</v>
      </c>
      <c r="B91" s="325">
        <v>46268.0</v>
      </c>
      <c r="C91" s="326" t="s">
        <v>1093</v>
      </c>
      <c r="D91" s="326" t="s">
        <v>3662</v>
      </c>
      <c r="E91" s="326" t="s">
        <v>627</v>
      </c>
      <c r="F91" s="327">
        <v>0.011134259259259259</v>
      </c>
      <c r="G91" s="326">
        <v>3.0</v>
      </c>
      <c r="H91" s="326">
        <v>6.0</v>
      </c>
      <c r="I91" s="326">
        <v>16.0</v>
      </c>
      <c r="J91" s="326">
        <v>51.0</v>
      </c>
    </row>
    <row r="92" ht="15.75" customHeight="1">
      <c r="A92" s="324" t="s">
        <v>552</v>
      </c>
      <c r="B92" s="325">
        <v>46268.0</v>
      </c>
      <c r="C92" s="326" t="s">
        <v>1684</v>
      </c>
      <c r="D92" s="326" t="s">
        <v>3663</v>
      </c>
      <c r="E92" s="326" t="s">
        <v>666</v>
      </c>
      <c r="F92" s="327">
        <v>0.014097222222222223</v>
      </c>
      <c r="G92" s="326">
        <v>6.0</v>
      </c>
      <c r="H92" s="326">
        <v>9.0</v>
      </c>
      <c r="I92" s="326">
        <v>11.0</v>
      </c>
      <c r="J92" s="326">
        <v>40.0</v>
      </c>
    </row>
    <row r="93" ht="15.75" customHeight="1">
      <c r="A93" s="324" t="s">
        <v>552</v>
      </c>
      <c r="B93" s="325">
        <v>46268.0</v>
      </c>
      <c r="C93" s="326" t="s">
        <v>1093</v>
      </c>
      <c r="D93" s="326" t="s">
        <v>3662</v>
      </c>
      <c r="E93" s="326" t="s">
        <v>620</v>
      </c>
      <c r="F93" s="327">
        <v>0.014247685185185184</v>
      </c>
      <c r="G93" s="326">
        <v>6.0</v>
      </c>
      <c r="H93" s="326">
        <v>19.0</v>
      </c>
      <c r="I93" s="326">
        <v>16.0</v>
      </c>
      <c r="J93" s="326">
        <v>51.0</v>
      </c>
    </row>
    <row r="94" ht="15.75" customHeight="1">
      <c r="A94" s="324" t="s">
        <v>552</v>
      </c>
      <c r="B94" s="325">
        <v>46268.0</v>
      </c>
      <c r="C94" s="326" t="s">
        <v>1593</v>
      </c>
      <c r="D94" s="326" t="s">
        <v>3659</v>
      </c>
      <c r="E94" s="326" t="s">
        <v>654</v>
      </c>
      <c r="F94" s="327">
        <v>0.014780092592592593</v>
      </c>
      <c r="G94" s="326">
        <v>2.0</v>
      </c>
      <c r="H94" s="326">
        <v>14.0</v>
      </c>
      <c r="I94" s="326">
        <v>10.0</v>
      </c>
      <c r="J94" s="326">
        <v>36.0</v>
      </c>
    </row>
    <row r="95" ht="15.75" customHeight="1">
      <c r="A95" s="324" t="s">
        <v>552</v>
      </c>
      <c r="B95" s="325">
        <v>46268.0</v>
      </c>
      <c r="C95" s="326" t="s">
        <v>1684</v>
      </c>
      <c r="D95" s="326" t="s">
        <v>3663</v>
      </c>
      <c r="E95" s="326" t="s">
        <v>635</v>
      </c>
      <c r="F95" s="327">
        <v>0.015381944444444445</v>
      </c>
      <c r="G95" s="326">
        <v>6.0</v>
      </c>
      <c r="H95" s="326">
        <v>31.0</v>
      </c>
      <c r="I95" s="326">
        <v>11.0</v>
      </c>
      <c r="J95" s="326">
        <v>40.0</v>
      </c>
    </row>
    <row r="96" ht="15.75" customHeight="1">
      <c r="A96" s="324" t="s">
        <v>552</v>
      </c>
      <c r="B96" s="325">
        <v>46268.0</v>
      </c>
      <c r="C96" s="326" t="s">
        <v>2466</v>
      </c>
      <c r="D96" s="326" t="s">
        <v>3664</v>
      </c>
      <c r="E96" s="326" t="s">
        <v>3608</v>
      </c>
      <c r="F96" s="327">
        <v>0.015393518518518518</v>
      </c>
      <c r="G96" s="326">
        <v>8.0</v>
      </c>
      <c r="H96" s="326">
        <v>19.0</v>
      </c>
      <c r="I96" s="326">
        <v>16.0</v>
      </c>
      <c r="J96" s="326">
        <v>44.0</v>
      </c>
    </row>
    <row r="97" ht="15.75" customHeight="1">
      <c r="A97" s="324" t="s">
        <v>552</v>
      </c>
      <c r="B97" s="325">
        <v>46268.0</v>
      </c>
      <c r="C97" s="326" t="s">
        <v>1884</v>
      </c>
      <c r="D97" s="326" t="s">
        <v>3661</v>
      </c>
      <c r="E97" s="326" t="s">
        <v>625</v>
      </c>
      <c r="F97" s="327">
        <v>0.016145833333333335</v>
      </c>
      <c r="G97" s="326">
        <v>4.0</v>
      </c>
      <c r="H97" s="326">
        <v>14.0</v>
      </c>
      <c r="I97" s="326">
        <v>6.0</v>
      </c>
      <c r="J97" s="326">
        <v>32.0</v>
      </c>
    </row>
    <row r="98" ht="15.75" customHeight="1">
      <c r="A98" s="324" t="s">
        <v>552</v>
      </c>
      <c r="B98" s="325">
        <v>46268.0</v>
      </c>
      <c r="C98" s="326" t="s">
        <v>2467</v>
      </c>
      <c r="D98" s="326" t="s">
        <v>3665</v>
      </c>
      <c r="E98" s="326" t="s">
        <v>3608</v>
      </c>
      <c r="F98" s="327">
        <v>0.016493055555555556</v>
      </c>
      <c r="G98" s="326">
        <v>6.0</v>
      </c>
      <c r="H98" s="326">
        <v>20.0</v>
      </c>
      <c r="I98" s="326">
        <v>7.0</v>
      </c>
      <c r="J98" s="326">
        <v>36.0</v>
      </c>
    </row>
    <row r="99" ht="15.75" customHeight="1">
      <c r="A99" s="324" t="s">
        <v>552</v>
      </c>
      <c r="B99" s="325">
        <v>46268.0</v>
      </c>
      <c r="C99" s="326" t="s">
        <v>2467</v>
      </c>
      <c r="D99" s="326" t="s">
        <v>3665</v>
      </c>
      <c r="E99" s="326" t="s">
        <v>654</v>
      </c>
      <c r="F99" s="327">
        <v>0.01664351851851852</v>
      </c>
      <c r="G99" s="326">
        <v>1.0</v>
      </c>
      <c r="H99" s="326">
        <v>16.0</v>
      </c>
      <c r="I99" s="326">
        <v>7.0</v>
      </c>
      <c r="J99" s="326">
        <v>36.0</v>
      </c>
    </row>
    <row r="100" ht="15.75" customHeight="1">
      <c r="A100" s="324" t="s">
        <v>552</v>
      </c>
      <c r="B100" s="325">
        <v>46268.0</v>
      </c>
      <c r="C100" s="326" t="s">
        <v>3591</v>
      </c>
      <c r="D100" s="326" t="s">
        <v>3666</v>
      </c>
      <c r="E100" s="326" t="s">
        <v>654</v>
      </c>
      <c r="F100" s="327">
        <v>0.0215625</v>
      </c>
      <c r="G100" s="326">
        <v>1.0</v>
      </c>
      <c r="H100" s="326">
        <v>28.0</v>
      </c>
      <c r="I100" s="326">
        <v>1.0</v>
      </c>
      <c r="J100" s="326">
        <v>28.0</v>
      </c>
    </row>
    <row r="101" ht="15.75" customHeight="1">
      <c r="A101" s="324" t="s">
        <v>552</v>
      </c>
      <c r="B101" s="325">
        <v>46268.0</v>
      </c>
      <c r="C101" s="326" t="s">
        <v>1685</v>
      </c>
      <c r="D101" s="326" t="s">
        <v>3660</v>
      </c>
      <c r="E101" s="326" t="s">
        <v>635</v>
      </c>
      <c r="F101" s="327">
        <v>0.021736111111111112</v>
      </c>
      <c r="G101" s="326">
        <v>9.0</v>
      </c>
      <c r="H101" s="326">
        <v>24.0</v>
      </c>
      <c r="I101" s="326">
        <v>11.0</v>
      </c>
      <c r="J101" s="326">
        <v>34.0</v>
      </c>
    </row>
    <row r="102" ht="15.75" customHeight="1">
      <c r="A102" s="324" t="s">
        <v>552</v>
      </c>
      <c r="B102" s="325">
        <v>46268.0</v>
      </c>
      <c r="C102" s="326" t="s">
        <v>1686</v>
      </c>
      <c r="D102" s="326" t="s">
        <v>3654</v>
      </c>
      <c r="E102" s="326" t="s">
        <v>635</v>
      </c>
      <c r="F102" s="327">
        <v>0.023483796296296298</v>
      </c>
      <c r="G102" s="326">
        <v>6.0</v>
      </c>
      <c r="H102" s="326">
        <v>29.0</v>
      </c>
      <c r="I102" s="326">
        <v>7.0</v>
      </c>
      <c r="J102" s="326">
        <v>37.0</v>
      </c>
    </row>
    <row r="103" ht="15.75" customHeight="1">
      <c r="A103" s="324" t="s">
        <v>552</v>
      </c>
      <c r="B103" s="325">
        <v>46268.0</v>
      </c>
      <c r="C103" s="326" t="s">
        <v>2532</v>
      </c>
      <c r="D103" s="326" t="s">
        <v>3655</v>
      </c>
      <c r="E103" s="326" t="s">
        <v>3617</v>
      </c>
      <c r="F103" s="327">
        <v>0.025439814814814814</v>
      </c>
      <c r="G103" s="326">
        <v>3.0</v>
      </c>
      <c r="H103" s="326">
        <v>35.0</v>
      </c>
      <c r="I103" s="326">
        <v>9.0</v>
      </c>
      <c r="J103" s="326">
        <v>41.0</v>
      </c>
    </row>
    <row r="104" ht="15.75" customHeight="1">
      <c r="A104" s="324" t="s">
        <v>552</v>
      </c>
      <c r="B104" s="325">
        <v>46268.0</v>
      </c>
      <c r="C104" s="326" t="s">
        <v>1593</v>
      </c>
      <c r="D104" s="326" t="s">
        <v>3659</v>
      </c>
      <c r="E104" s="326" t="s">
        <v>3615</v>
      </c>
      <c r="F104" s="327">
        <v>0.028136574074074074</v>
      </c>
      <c r="G104" s="326">
        <v>6.0</v>
      </c>
      <c r="H104" s="326">
        <v>12.0</v>
      </c>
      <c r="I104" s="326">
        <v>10.0</v>
      </c>
      <c r="J104" s="326">
        <v>36.0</v>
      </c>
    </row>
    <row r="105" ht="15.75" customHeight="1">
      <c r="A105" s="324" t="s">
        <v>552</v>
      </c>
      <c r="B105" s="325">
        <v>46268.0</v>
      </c>
      <c r="C105" s="326" t="s">
        <v>1096</v>
      </c>
      <c r="D105" s="326" t="s">
        <v>3658</v>
      </c>
      <c r="E105" s="326" t="s">
        <v>627</v>
      </c>
      <c r="F105" s="327">
        <v>0.02851851851851852</v>
      </c>
      <c r="G105" s="326">
        <v>2.0</v>
      </c>
      <c r="H105" s="326">
        <v>24.0</v>
      </c>
      <c r="I105" s="326">
        <v>3.0</v>
      </c>
      <c r="J105" s="326">
        <v>28.0</v>
      </c>
    </row>
    <row r="106" ht="15.75" customHeight="1">
      <c r="A106" s="324" t="s">
        <v>552</v>
      </c>
      <c r="B106" s="325">
        <v>46268.0</v>
      </c>
      <c r="C106" s="326" t="s">
        <v>1093</v>
      </c>
      <c r="D106" s="326" t="s">
        <v>3662</v>
      </c>
      <c r="E106" s="326" t="s">
        <v>3615</v>
      </c>
      <c r="F106" s="327">
        <v>0.03177083333333333</v>
      </c>
      <c r="G106" s="326">
        <v>9.0</v>
      </c>
      <c r="H106" s="326">
        <v>26.0</v>
      </c>
      <c r="I106" s="326">
        <v>16.0</v>
      </c>
      <c r="J106" s="326">
        <v>51.0</v>
      </c>
    </row>
    <row r="107" ht="15.75" customHeight="1">
      <c r="A107" s="324" t="s">
        <v>552</v>
      </c>
      <c r="B107" s="325">
        <v>46268.0</v>
      </c>
      <c r="C107" s="326" t="s">
        <v>1594</v>
      </c>
      <c r="D107" s="326" t="s">
        <v>3669</v>
      </c>
      <c r="E107" s="326" t="s">
        <v>616</v>
      </c>
      <c r="F107" s="327">
        <v>0.032511574074074075</v>
      </c>
      <c r="G107" s="326">
        <v>7.0</v>
      </c>
      <c r="H107" s="326">
        <v>40.0</v>
      </c>
      <c r="I107" s="326">
        <v>7.0</v>
      </c>
      <c r="J107" s="326">
        <v>40.0</v>
      </c>
    </row>
    <row r="108" ht="15.75" customHeight="1">
      <c r="A108" s="324" t="s">
        <v>552</v>
      </c>
      <c r="B108" s="325">
        <v>46268.0</v>
      </c>
      <c r="C108" s="326" t="s">
        <v>2468</v>
      </c>
      <c r="D108" s="326" t="s">
        <v>3656</v>
      </c>
      <c r="E108" s="326" t="s">
        <v>3608</v>
      </c>
      <c r="F108" s="327">
        <v>0.034409722222222223</v>
      </c>
      <c r="G108" s="326">
        <v>8.0</v>
      </c>
      <c r="H108" s="326">
        <v>41.0</v>
      </c>
      <c r="I108" s="326">
        <v>22.0</v>
      </c>
      <c r="J108" s="326">
        <v>55.0</v>
      </c>
    </row>
    <row r="109" ht="15.75" customHeight="1">
      <c r="A109" s="324" t="s">
        <v>552</v>
      </c>
      <c r="B109" s="325">
        <v>46268.0</v>
      </c>
      <c r="C109" s="326" t="s">
        <v>1687</v>
      </c>
      <c r="D109" s="326" t="s">
        <v>3670</v>
      </c>
      <c r="E109" s="326" t="s">
        <v>635</v>
      </c>
      <c r="F109" s="327">
        <v>0.03737268518518518</v>
      </c>
      <c r="G109" s="326">
        <v>10.0</v>
      </c>
      <c r="H109" s="326">
        <v>44.0</v>
      </c>
      <c r="I109" s="326">
        <v>10.0</v>
      </c>
      <c r="J109" s="326">
        <v>44.0</v>
      </c>
    </row>
    <row r="110" ht="15.75" customHeight="1">
      <c r="A110" s="324" t="s">
        <v>552</v>
      </c>
      <c r="B110" s="325">
        <v>46268.0</v>
      </c>
      <c r="C110" s="326" t="s">
        <v>3435</v>
      </c>
      <c r="D110" s="326" t="s">
        <v>3671</v>
      </c>
      <c r="E110" s="326" t="s">
        <v>625</v>
      </c>
      <c r="F110" s="327">
        <v>0.043159722222222224</v>
      </c>
      <c r="G110" s="326">
        <v>6.0</v>
      </c>
      <c r="H110" s="326">
        <v>35.0</v>
      </c>
      <c r="I110" s="326">
        <v>6.0</v>
      </c>
      <c r="J110" s="326">
        <v>35.0</v>
      </c>
    </row>
    <row r="111" ht="15.75" customHeight="1">
      <c r="A111" s="320" t="s">
        <v>552</v>
      </c>
      <c r="B111" s="321">
        <v>46268.0</v>
      </c>
      <c r="C111" s="322" t="s">
        <v>1688</v>
      </c>
      <c r="D111" s="322" t="s">
        <v>3673</v>
      </c>
      <c r="E111" s="322" t="s">
        <v>667</v>
      </c>
      <c r="F111" s="323">
        <v>0.044849537037037035</v>
      </c>
      <c r="G111" s="322">
        <v>5.0</v>
      </c>
      <c r="H111" s="322">
        <v>10.0</v>
      </c>
      <c r="I111" s="322">
        <v>19.0</v>
      </c>
      <c r="J111" s="322">
        <v>44.0</v>
      </c>
    </row>
    <row r="112" ht="15.75" customHeight="1">
      <c r="A112" s="324" t="s">
        <v>552</v>
      </c>
      <c r="B112" s="325">
        <v>46268.0</v>
      </c>
      <c r="C112" s="326" t="s">
        <v>3192</v>
      </c>
      <c r="D112" s="326" t="s">
        <v>3674</v>
      </c>
      <c r="E112" s="326" t="s">
        <v>667</v>
      </c>
      <c r="F112" s="327">
        <v>0.04528935185185185</v>
      </c>
      <c r="G112" s="326">
        <v>1.0</v>
      </c>
      <c r="H112" s="326">
        <v>35.0</v>
      </c>
      <c r="I112" s="326">
        <v>1.0</v>
      </c>
      <c r="J112" s="326">
        <v>35.0</v>
      </c>
    </row>
    <row r="113" ht="15.75" customHeight="1">
      <c r="A113" s="324" t="s">
        <v>552</v>
      </c>
      <c r="B113" s="325">
        <v>46268.0</v>
      </c>
      <c r="C113" s="326" t="s">
        <v>2466</v>
      </c>
      <c r="D113" s="326" t="s">
        <v>3664</v>
      </c>
      <c r="E113" s="326" t="s">
        <v>649</v>
      </c>
      <c r="F113" s="327">
        <v>0.05627314814814815</v>
      </c>
      <c r="G113" s="326">
        <v>8.0</v>
      </c>
      <c r="H113" s="326">
        <v>25.0</v>
      </c>
      <c r="I113" s="326">
        <v>16.0</v>
      </c>
      <c r="J113" s="326">
        <v>44.0</v>
      </c>
    </row>
    <row r="114" ht="15.75" customHeight="1">
      <c r="A114" s="324" t="s">
        <v>552</v>
      </c>
      <c r="B114" s="325">
        <v>46268.0</v>
      </c>
      <c r="C114" s="326" t="s">
        <v>1688</v>
      </c>
      <c r="D114" s="326" t="s">
        <v>3673</v>
      </c>
      <c r="E114" s="326" t="s">
        <v>635</v>
      </c>
      <c r="F114" s="327">
        <v>0.05925925925925926</v>
      </c>
      <c r="G114" s="326">
        <v>16.0</v>
      </c>
      <c r="H114" s="326">
        <v>34.0</v>
      </c>
      <c r="I114" s="326">
        <v>19.0</v>
      </c>
      <c r="J114" s="326">
        <v>44.0</v>
      </c>
    </row>
    <row r="115" ht="15.75" customHeight="1">
      <c r="A115" s="324" t="s">
        <v>552</v>
      </c>
      <c r="B115" s="325">
        <v>46268.0</v>
      </c>
      <c r="C115" s="326" t="s">
        <v>2115</v>
      </c>
      <c r="D115" s="326" t="s">
        <v>3681</v>
      </c>
      <c r="E115" s="326" t="s">
        <v>620</v>
      </c>
      <c r="F115" s="327">
        <v>0.06159722222222222</v>
      </c>
      <c r="G115" s="326">
        <v>11.0</v>
      </c>
      <c r="H115" s="326">
        <v>23.0</v>
      </c>
      <c r="I115" s="326">
        <v>17.0</v>
      </c>
      <c r="J115" s="326">
        <v>39.0</v>
      </c>
    </row>
    <row r="116" ht="15.75" customHeight="1">
      <c r="A116" s="324" t="s">
        <v>552</v>
      </c>
      <c r="B116" s="325">
        <v>46268.0</v>
      </c>
      <c r="C116" s="326" t="s">
        <v>1592</v>
      </c>
      <c r="D116" s="326" t="s">
        <v>3657</v>
      </c>
      <c r="E116" s="326" t="s">
        <v>3617</v>
      </c>
      <c r="F116" s="327">
        <v>0.06565972222222222</v>
      </c>
      <c r="G116" s="326">
        <v>12.0</v>
      </c>
      <c r="H116" s="326">
        <v>37.0</v>
      </c>
      <c r="I116" s="326">
        <v>13.0</v>
      </c>
      <c r="J116" s="326">
        <v>39.0</v>
      </c>
    </row>
    <row r="117" ht="15.75" customHeight="1">
      <c r="A117" s="324" t="s">
        <v>552</v>
      </c>
      <c r="B117" s="325">
        <v>46268.0</v>
      </c>
      <c r="C117" s="326" t="s">
        <v>2115</v>
      </c>
      <c r="D117" s="326" t="s">
        <v>3681</v>
      </c>
      <c r="E117" s="326" t="s">
        <v>3615</v>
      </c>
      <c r="F117" s="327">
        <v>0.0667824074074074</v>
      </c>
      <c r="G117" s="326">
        <v>6.0</v>
      </c>
      <c r="H117" s="326">
        <v>16.0</v>
      </c>
      <c r="I117" s="326">
        <v>17.0</v>
      </c>
      <c r="J117" s="326">
        <v>39.0</v>
      </c>
    </row>
    <row r="118" ht="15.75" customHeight="1">
      <c r="A118" s="320" t="s">
        <v>552</v>
      </c>
      <c r="B118" s="321">
        <v>46268.0</v>
      </c>
      <c r="C118" s="322" t="s">
        <v>3684</v>
      </c>
      <c r="D118" s="322" t="s">
        <v>3685</v>
      </c>
      <c r="E118" s="322" t="s">
        <v>616</v>
      </c>
      <c r="F118" s="323">
        <v>0.08730324074074074</v>
      </c>
      <c r="G118" s="322">
        <v>8.0</v>
      </c>
      <c r="H118" s="322">
        <v>21.0</v>
      </c>
      <c r="I118" s="322">
        <v>8.0</v>
      </c>
      <c r="J118" s="322">
        <v>21.0</v>
      </c>
    </row>
    <row r="119" ht="15.75" customHeight="1">
      <c r="A119" s="338" t="s">
        <v>552</v>
      </c>
      <c r="B119" s="339">
        <v>46269.0</v>
      </c>
      <c r="C119" s="341" t="s">
        <v>1102</v>
      </c>
      <c r="D119" s="343" t="s">
        <v>3686</v>
      </c>
      <c r="E119" s="341" t="s">
        <v>659</v>
      </c>
      <c r="F119" s="344">
        <v>2.314814814814815E-4</v>
      </c>
      <c r="G119" s="341">
        <v>1.0</v>
      </c>
      <c r="H119" s="341">
        <v>7.0</v>
      </c>
      <c r="I119" s="341">
        <v>9.0</v>
      </c>
      <c r="J119" s="341">
        <v>40.0</v>
      </c>
    </row>
    <row r="120" ht="15.75" customHeight="1">
      <c r="A120" s="294" t="s">
        <v>552</v>
      </c>
      <c r="B120" s="342">
        <v>46269.0</v>
      </c>
      <c r="C120" s="239" t="s">
        <v>1102</v>
      </c>
      <c r="D120" s="345" t="s">
        <v>3686</v>
      </c>
      <c r="E120" s="239" t="s">
        <v>3608</v>
      </c>
      <c r="F120" s="251">
        <v>8.217592592592593E-4</v>
      </c>
      <c r="G120" s="239">
        <v>2.0</v>
      </c>
      <c r="H120" s="239">
        <v>2.0</v>
      </c>
      <c r="I120" s="239">
        <v>9.0</v>
      </c>
      <c r="J120" s="239">
        <v>40.0</v>
      </c>
    </row>
    <row r="121" ht="15.75" customHeight="1">
      <c r="A121" s="294" t="s">
        <v>552</v>
      </c>
      <c r="B121" s="342">
        <v>46269.0</v>
      </c>
      <c r="C121" s="239" t="s">
        <v>1595</v>
      </c>
      <c r="D121" s="239" t="s">
        <v>3687</v>
      </c>
      <c r="E121" s="239" t="s">
        <v>3608</v>
      </c>
      <c r="F121" s="251">
        <v>0.0011689814814814816</v>
      </c>
      <c r="G121" s="239">
        <v>1.0</v>
      </c>
      <c r="H121" s="239">
        <v>1.0</v>
      </c>
      <c r="I121" s="239">
        <v>4.0</v>
      </c>
      <c r="J121" s="239">
        <v>37.0</v>
      </c>
    </row>
    <row r="122" ht="15.75" customHeight="1">
      <c r="A122" s="346" t="s">
        <v>552</v>
      </c>
      <c r="B122" s="347">
        <v>46269.0</v>
      </c>
      <c r="C122" s="257" t="s">
        <v>1885</v>
      </c>
      <c r="D122" s="257" t="s">
        <v>3688</v>
      </c>
      <c r="E122" s="257" t="s">
        <v>3608</v>
      </c>
      <c r="F122" s="258">
        <v>0.0012037037037037038</v>
      </c>
      <c r="G122" s="257">
        <v>1.0</v>
      </c>
      <c r="H122" s="257">
        <v>3.0</v>
      </c>
      <c r="I122" s="257">
        <v>19.0</v>
      </c>
      <c r="J122" s="257">
        <v>44.0</v>
      </c>
    </row>
    <row r="123" ht="15.75" customHeight="1">
      <c r="A123" s="294" t="s">
        <v>552</v>
      </c>
      <c r="B123" s="342">
        <v>46269.0</v>
      </c>
      <c r="C123" s="239" t="s">
        <v>1886</v>
      </c>
      <c r="D123" s="239" t="s">
        <v>3689</v>
      </c>
      <c r="E123" s="239" t="s">
        <v>3608</v>
      </c>
      <c r="F123" s="251">
        <v>0.004085648148148148</v>
      </c>
      <c r="G123" s="239">
        <v>1.0</v>
      </c>
      <c r="H123" s="239">
        <v>4.0</v>
      </c>
      <c r="I123" s="239">
        <v>4.0</v>
      </c>
      <c r="J123" s="239">
        <v>41.0</v>
      </c>
    </row>
    <row r="124" ht="15.75" customHeight="1">
      <c r="A124" s="294" t="s">
        <v>552</v>
      </c>
      <c r="B124" s="342">
        <v>46269.0</v>
      </c>
      <c r="C124" s="239" t="s">
        <v>1102</v>
      </c>
      <c r="D124" s="345" t="s">
        <v>3686</v>
      </c>
      <c r="E124" s="239" t="s">
        <v>627</v>
      </c>
      <c r="F124" s="251">
        <v>0.004247685185185185</v>
      </c>
      <c r="G124" s="239">
        <v>2.0</v>
      </c>
      <c r="H124" s="239">
        <v>2.0</v>
      </c>
      <c r="I124" s="239">
        <v>9.0</v>
      </c>
      <c r="J124" s="239">
        <v>40.0</v>
      </c>
    </row>
    <row r="125" ht="15.75" customHeight="1">
      <c r="A125" s="294" t="s">
        <v>552</v>
      </c>
      <c r="B125" s="342">
        <v>46269.0</v>
      </c>
      <c r="C125" s="239" t="s">
        <v>1102</v>
      </c>
      <c r="D125" s="345" t="s">
        <v>3686</v>
      </c>
      <c r="E125" s="239" t="s">
        <v>3617</v>
      </c>
      <c r="F125" s="251">
        <v>0.0043518518518518515</v>
      </c>
      <c r="G125" s="239">
        <v>1.0</v>
      </c>
      <c r="H125" s="239">
        <v>6.0</v>
      </c>
      <c r="I125" s="239">
        <v>9.0</v>
      </c>
      <c r="J125" s="239">
        <v>40.0</v>
      </c>
    </row>
    <row r="126" ht="15.75" customHeight="1">
      <c r="A126" s="294" t="s">
        <v>552</v>
      </c>
      <c r="B126" s="342">
        <v>46269.0</v>
      </c>
      <c r="C126" s="239" t="s">
        <v>1689</v>
      </c>
      <c r="D126" s="239" t="s">
        <v>3690</v>
      </c>
      <c r="E126" s="239" t="s">
        <v>666</v>
      </c>
      <c r="F126" s="251">
        <v>0.007569444444444445</v>
      </c>
      <c r="G126" s="239">
        <v>2.0</v>
      </c>
      <c r="H126" s="239">
        <v>8.0</v>
      </c>
      <c r="I126" s="239">
        <v>7.0</v>
      </c>
      <c r="J126" s="239">
        <v>30.0</v>
      </c>
    </row>
    <row r="127" ht="15.75" customHeight="1">
      <c r="A127" s="294" t="s">
        <v>552</v>
      </c>
      <c r="B127" s="342">
        <v>46269.0</v>
      </c>
      <c r="C127" s="239" t="s">
        <v>1102</v>
      </c>
      <c r="D127" s="345" t="s">
        <v>3686</v>
      </c>
      <c r="E127" s="239" t="s">
        <v>654</v>
      </c>
      <c r="F127" s="251">
        <v>0.01068287037037037</v>
      </c>
      <c r="G127" s="239">
        <v>3.0</v>
      </c>
      <c r="H127" s="239">
        <v>4.0</v>
      </c>
      <c r="I127" s="239">
        <v>9.0</v>
      </c>
      <c r="J127" s="239">
        <v>40.0</v>
      </c>
    </row>
    <row r="128" ht="15.75" customHeight="1">
      <c r="A128" s="294" t="s">
        <v>552</v>
      </c>
      <c r="B128" s="342">
        <v>46269.0</v>
      </c>
      <c r="C128" s="239" t="s">
        <v>1885</v>
      </c>
      <c r="D128" s="239" t="s">
        <v>3688</v>
      </c>
      <c r="E128" s="239" t="s">
        <v>620</v>
      </c>
      <c r="F128" s="251">
        <v>0.011087962962962963</v>
      </c>
      <c r="G128" s="239">
        <v>5.0</v>
      </c>
      <c r="H128" s="239">
        <v>10.0</v>
      </c>
      <c r="I128" s="239">
        <v>19.0</v>
      </c>
      <c r="J128" s="239">
        <v>44.0</v>
      </c>
    </row>
    <row r="129" ht="15.75" customHeight="1">
      <c r="A129" s="294" t="s">
        <v>552</v>
      </c>
      <c r="B129" s="342">
        <v>46269.0</v>
      </c>
      <c r="C129" s="239" t="s">
        <v>2469</v>
      </c>
      <c r="D129" s="239" t="s">
        <v>3691</v>
      </c>
      <c r="E129" s="239" t="s">
        <v>3608</v>
      </c>
      <c r="F129" s="251">
        <v>0.012395833333333333</v>
      </c>
      <c r="G129" s="239">
        <v>4.0</v>
      </c>
      <c r="H129" s="239">
        <v>17.0</v>
      </c>
      <c r="I129" s="239">
        <v>6.0</v>
      </c>
      <c r="J129" s="239">
        <v>40.0</v>
      </c>
    </row>
    <row r="130" ht="15.75" customHeight="1">
      <c r="A130" s="294" t="s">
        <v>552</v>
      </c>
      <c r="B130" s="342">
        <v>46269.0</v>
      </c>
      <c r="C130" s="239" t="s">
        <v>2469</v>
      </c>
      <c r="D130" s="239" t="s">
        <v>3691</v>
      </c>
      <c r="E130" s="239" t="s">
        <v>654</v>
      </c>
      <c r="F130" s="251">
        <v>0.013703703703703704</v>
      </c>
      <c r="G130" s="239">
        <v>2.0</v>
      </c>
      <c r="H130" s="239">
        <v>23.0</v>
      </c>
      <c r="I130" s="239">
        <v>6.0</v>
      </c>
      <c r="J130" s="239">
        <v>40.0</v>
      </c>
    </row>
    <row r="131" ht="15.75" customHeight="1">
      <c r="A131" s="294" t="s">
        <v>552</v>
      </c>
      <c r="B131" s="342">
        <v>46269.0</v>
      </c>
      <c r="C131" s="239" t="s">
        <v>1885</v>
      </c>
      <c r="D131" s="239" t="s">
        <v>3688</v>
      </c>
      <c r="E131" s="239" t="s">
        <v>659</v>
      </c>
      <c r="F131" s="251">
        <v>0.016666666666666666</v>
      </c>
      <c r="G131" s="239">
        <v>4.0</v>
      </c>
      <c r="H131" s="239">
        <v>8.0</v>
      </c>
      <c r="I131" s="239">
        <v>19.0</v>
      </c>
      <c r="J131" s="239">
        <v>44.0</v>
      </c>
    </row>
    <row r="132" ht="15.75" customHeight="1">
      <c r="A132" s="294" t="s">
        <v>552</v>
      </c>
      <c r="B132" s="342">
        <v>46269.0</v>
      </c>
      <c r="C132" s="239" t="s">
        <v>2541</v>
      </c>
      <c r="D132" s="239" t="s">
        <v>3695</v>
      </c>
      <c r="E132" s="239" t="s">
        <v>3617</v>
      </c>
      <c r="F132" s="251">
        <v>0.018645833333333334</v>
      </c>
      <c r="G132" s="239">
        <v>5.0</v>
      </c>
      <c r="H132" s="239">
        <v>40.0</v>
      </c>
      <c r="I132" s="239">
        <v>5.0</v>
      </c>
      <c r="J132" s="239">
        <v>40.0</v>
      </c>
    </row>
    <row r="133" ht="15.75" customHeight="1">
      <c r="A133" s="294" t="s">
        <v>552</v>
      </c>
      <c r="B133" s="342">
        <v>46269.0</v>
      </c>
      <c r="C133" s="239" t="s">
        <v>2660</v>
      </c>
      <c r="D133" s="239" t="s">
        <v>3697</v>
      </c>
      <c r="E133" s="239" t="s">
        <v>649</v>
      </c>
      <c r="F133" s="251">
        <v>0.018796296296296297</v>
      </c>
      <c r="G133" s="239">
        <v>6.0</v>
      </c>
      <c r="H133" s="239">
        <v>18.0</v>
      </c>
      <c r="I133" s="239">
        <v>11.0</v>
      </c>
      <c r="J133" s="239">
        <v>39.0</v>
      </c>
    </row>
    <row r="134" ht="15.75" customHeight="1">
      <c r="A134" s="294" t="s">
        <v>552</v>
      </c>
      <c r="B134" s="342">
        <v>46269.0</v>
      </c>
      <c r="C134" s="239" t="s">
        <v>1689</v>
      </c>
      <c r="D134" s="239" t="s">
        <v>3690</v>
      </c>
      <c r="E134" s="239" t="s">
        <v>635</v>
      </c>
      <c r="F134" s="251">
        <v>0.01949074074074074</v>
      </c>
      <c r="G134" s="239">
        <v>5.0</v>
      </c>
      <c r="H134" s="239">
        <v>22.0</v>
      </c>
      <c r="I134" s="239">
        <v>7.0</v>
      </c>
      <c r="J134" s="239">
        <v>30.0</v>
      </c>
    </row>
    <row r="135" ht="15.75" customHeight="1">
      <c r="A135" s="294" t="s">
        <v>552</v>
      </c>
      <c r="B135" s="342">
        <v>46269.0</v>
      </c>
      <c r="C135" s="239" t="s">
        <v>1885</v>
      </c>
      <c r="D135" s="239" t="s">
        <v>3688</v>
      </c>
      <c r="E135" s="239" t="s">
        <v>3615</v>
      </c>
      <c r="F135" s="251">
        <v>0.022962962962962963</v>
      </c>
      <c r="G135" s="239">
        <v>11.0</v>
      </c>
      <c r="H135" s="239">
        <v>23.0</v>
      </c>
      <c r="I135" s="239">
        <v>19.0</v>
      </c>
      <c r="J135" s="239">
        <v>44.0</v>
      </c>
    </row>
    <row r="136" ht="15.75" customHeight="1">
      <c r="A136" s="294" t="s">
        <v>552</v>
      </c>
      <c r="B136" s="342">
        <v>46269.0</v>
      </c>
      <c r="C136" s="239" t="s">
        <v>1692</v>
      </c>
      <c r="D136" s="239" t="s">
        <v>3698</v>
      </c>
      <c r="E136" s="239" t="s">
        <v>3617</v>
      </c>
      <c r="F136" s="251">
        <v>0.02300925925925926</v>
      </c>
      <c r="G136" s="239">
        <v>7.0</v>
      </c>
      <c r="H136" s="239">
        <v>12.0</v>
      </c>
      <c r="I136" s="239">
        <v>21.0</v>
      </c>
      <c r="J136" s="239">
        <v>49.0</v>
      </c>
    </row>
    <row r="137" ht="15.75" customHeight="1">
      <c r="A137" s="294" t="s">
        <v>552</v>
      </c>
      <c r="B137" s="342">
        <v>46269.0</v>
      </c>
      <c r="C137" s="239" t="s">
        <v>2470</v>
      </c>
      <c r="D137" s="239" t="s">
        <v>3699</v>
      </c>
      <c r="E137" s="239" t="s">
        <v>3608</v>
      </c>
      <c r="F137" s="251">
        <v>0.024953703703703704</v>
      </c>
      <c r="G137" s="239">
        <v>1.0</v>
      </c>
      <c r="H137" s="239">
        <v>32.0</v>
      </c>
      <c r="I137" s="239">
        <v>1.0</v>
      </c>
      <c r="J137" s="239">
        <v>32.0</v>
      </c>
    </row>
    <row r="138" ht="15.75" customHeight="1">
      <c r="A138" s="294" t="s">
        <v>552</v>
      </c>
      <c r="B138" s="342">
        <v>46269.0</v>
      </c>
      <c r="C138" s="239" t="s">
        <v>2471</v>
      </c>
      <c r="D138" s="239" t="s">
        <v>3700</v>
      </c>
      <c r="E138" s="239" t="s">
        <v>3608</v>
      </c>
      <c r="F138" s="251">
        <v>0.02519675925925926</v>
      </c>
      <c r="G138" s="239">
        <v>7.0</v>
      </c>
      <c r="H138" s="239">
        <v>33.0</v>
      </c>
      <c r="I138" s="239">
        <v>7.0</v>
      </c>
      <c r="J138" s="239">
        <v>33.0</v>
      </c>
    </row>
    <row r="139" ht="15.75" customHeight="1">
      <c r="A139" s="294" t="s">
        <v>552</v>
      </c>
      <c r="B139" s="342">
        <v>46269.0</v>
      </c>
      <c r="C139" s="239" t="s">
        <v>1595</v>
      </c>
      <c r="D139" s="239" t="s">
        <v>3687</v>
      </c>
      <c r="E139" s="239" t="s">
        <v>616</v>
      </c>
      <c r="F139" s="251">
        <v>0.026319444444444444</v>
      </c>
      <c r="G139" s="239">
        <v>3.0</v>
      </c>
      <c r="H139" s="239">
        <v>36.0</v>
      </c>
      <c r="I139" s="239">
        <v>4.0</v>
      </c>
      <c r="J139" s="239">
        <v>37.0</v>
      </c>
    </row>
    <row r="140" ht="15.75" customHeight="1">
      <c r="A140" s="294" t="s">
        <v>552</v>
      </c>
      <c r="B140" s="342">
        <v>46269.0</v>
      </c>
      <c r="C140" s="239" t="s">
        <v>2660</v>
      </c>
      <c r="D140" s="239" t="s">
        <v>3697</v>
      </c>
      <c r="E140" s="239" t="s">
        <v>625</v>
      </c>
      <c r="F140" s="251">
        <v>0.026597222222222223</v>
      </c>
      <c r="G140" s="239">
        <v>5.0</v>
      </c>
      <c r="H140" s="239">
        <v>21.0</v>
      </c>
      <c r="I140" s="239">
        <v>11.0</v>
      </c>
      <c r="J140" s="239">
        <v>39.0</v>
      </c>
    </row>
    <row r="141" ht="15.75" customHeight="1">
      <c r="A141" s="294" t="s">
        <v>552</v>
      </c>
      <c r="B141" s="342">
        <v>46269.0</v>
      </c>
      <c r="C141" s="239" t="s">
        <v>1690</v>
      </c>
      <c r="D141" s="239" t="s">
        <v>3702</v>
      </c>
      <c r="E141" s="239" t="s">
        <v>635</v>
      </c>
      <c r="F141" s="251">
        <v>0.027766203703703703</v>
      </c>
      <c r="G141" s="239">
        <v>10.0</v>
      </c>
      <c r="H141" s="239">
        <v>40.0</v>
      </c>
      <c r="I141" s="239">
        <v>10.0</v>
      </c>
      <c r="J141" s="239">
        <v>40.0</v>
      </c>
    </row>
    <row r="142" ht="15.75" customHeight="1">
      <c r="A142" s="294" t="s">
        <v>552</v>
      </c>
      <c r="B142" s="342">
        <v>46269.0</v>
      </c>
      <c r="C142" s="239" t="s">
        <v>2119</v>
      </c>
      <c r="D142" s="239" t="s">
        <v>3704</v>
      </c>
      <c r="E142" s="239" t="s">
        <v>3615</v>
      </c>
      <c r="F142" s="251">
        <v>0.028587962962962964</v>
      </c>
      <c r="G142" s="239">
        <v>3.0</v>
      </c>
      <c r="H142" s="239">
        <v>9.0</v>
      </c>
      <c r="I142" s="239">
        <v>19.0</v>
      </c>
      <c r="J142" s="239">
        <v>41.0</v>
      </c>
    </row>
    <row r="143" ht="15.75" customHeight="1">
      <c r="A143" s="294" t="s">
        <v>552</v>
      </c>
      <c r="B143" s="342">
        <v>46269.0</v>
      </c>
      <c r="C143" s="239" t="s">
        <v>1102</v>
      </c>
      <c r="D143" s="345" t="s">
        <v>3686</v>
      </c>
      <c r="E143" s="239" t="s">
        <v>635</v>
      </c>
      <c r="F143" s="251">
        <v>0.02872685185185185</v>
      </c>
      <c r="G143" s="239">
        <v>3.0</v>
      </c>
      <c r="H143" s="239">
        <v>19.0</v>
      </c>
      <c r="I143" s="239">
        <v>9.0</v>
      </c>
      <c r="J143" s="239">
        <v>40.0</v>
      </c>
    </row>
    <row r="144" ht="15.75" customHeight="1">
      <c r="A144" s="294" t="s">
        <v>552</v>
      </c>
      <c r="B144" s="342">
        <v>46269.0</v>
      </c>
      <c r="C144" s="239" t="s">
        <v>2828</v>
      </c>
      <c r="D144" s="239" t="s">
        <v>3707</v>
      </c>
      <c r="E144" s="239" t="s">
        <v>666</v>
      </c>
      <c r="F144" s="251">
        <v>0.029976851851851852</v>
      </c>
      <c r="G144" s="239">
        <v>2.0</v>
      </c>
      <c r="H144" s="239">
        <v>31.0</v>
      </c>
      <c r="I144" s="239">
        <v>2.0</v>
      </c>
      <c r="J144" s="239">
        <v>31.0</v>
      </c>
    </row>
    <row r="145" ht="15.75" customHeight="1">
      <c r="A145" s="294" t="s">
        <v>552</v>
      </c>
      <c r="B145" s="342">
        <v>46269.0</v>
      </c>
      <c r="C145" s="239" t="s">
        <v>1691</v>
      </c>
      <c r="D145" s="239" t="s">
        <v>3708</v>
      </c>
      <c r="E145" s="239" t="s">
        <v>635</v>
      </c>
      <c r="F145" s="251">
        <v>0.032916666666666664</v>
      </c>
      <c r="G145" s="239">
        <v>3.0</v>
      </c>
      <c r="H145" s="239">
        <v>32.0</v>
      </c>
      <c r="I145" s="239">
        <v>3.0</v>
      </c>
      <c r="J145" s="239">
        <v>32.0</v>
      </c>
    </row>
    <row r="146" ht="15.75" customHeight="1">
      <c r="A146" s="294" t="s">
        <v>552</v>
      </c>
      <c r="B146" s="342">
        <v>46269.0</v>
      </c>
      <c r="C146" s="239" t="s">
        <v>1886</v>
      </c>
      <c r="D146" s="239" t="s">
        <v>3689</v>
      </c>
      <c r="E146" s="239" t="s">
        <v>659</v>
      </c>
      <c r="F146" s="251">
        <v>0.0353587962962963</v>
      </c>
      <c r="G146" s="239">
        <v>3.0</v>
      </c>
      <c r="H146" s="239">
        <v>37.0</v>
      </c>
      <c r="I146" s="239">
        <v>4.0</v>
      </c>
      <c r="J146" s="239">
        <v>41.0</v>
      </c>
    </row>
    <row r="147" ht="15.75" customHeight="1">
      <c r="A147" s="294" t="s">
        <v>552</v>
      </c>
      <c r="B147" s="342">
        <v>46269.0</v>
      </c>
      <c r="C147" s="239" t="s">
        <v>1692</v>
      </c>
      <c r="D147" s="239" t="s">
        <v>3698</v>
      </c>
      <c r="E147" s="239" t="s">
        <v>666</v>
      </c>
      <c r="F147" s="251">
        <v>0.03622685185185185</v>
      </c>
      <c r="G147" s="239">
        <v>6.0</v>
      </c>
      <c r="H147" s="239">
        <v>12.0</v>
      </c>
      <c r="I147" s="239">
        <v>21.0</v>
      </c>
      <c r="J147" s="239">
        <v>49.0</v>
      </c>
    </row>
    <row r="148" ht="15.75" customHeight="1">
      <c r="A148" s="294" t="s">
        <v>552</v>
      </c>
      <c r="B148" s="342">
        <v>46269.0</v>
      </c>
      <c r="C148" s="239" t="s">
        <v>1692</v>
      </c>
      <c r="D148" s="239" t="s">
        <v>3698</v>
      </c>
      <c r="E148" s="239" t="s">
        <v>635</v>
      </c>
      <c r="F148" s="251">
        <v>0.03726851851851852</v>
      </c>
      <c r="G148" s="239">
        <v>9.0</v>
      </c>
      <c r="H148" s="239">
        <v>23.0</v>
      </c>
      <c r="I148" s="239">
        <v>21.0</v>
      </c>
      <c r="J148" s="239">
        <v>49.0</v>
      </c>
    </row>
    <row r="149" ht="15.75" customHeight="1">
      <c r="A149" s="294" t="s">
        <v>552</v>
      </c>
      <c r="B149" s="342">
        <v>46269.0</v>
      </c>
      <c r="C149" s="239" t="s">
        <v>2661</v>
      </c>
      <c r="D149" s="239" t="s">
        <v>3710</v>
      </c>
      <c r="E149" s="239" t="s">
        <v>649</v>
      </c>
      <c r="F149" s="251">
        <v>0.03922453703703704</v>
      </c>
      <c r="G149" s="239">
        <v>2.0</v>
      </c>
      <c r="H149" s="239">
        <v>34.0</v>
      </c>
      <c r="I149" s="239">
        <v>2.0</v>
      </c>
      <c r="J149" s="239">
        <v>34.0</v>
      </c>
    </row>
    <row r="150" ht="15.75" customHeight="1">
      <c r="A150" s="294" t="s">
        <v>552</v>
      </c>
      <c r="B150" s="342">
        <v>46269.0</v>
      </c>
      <c r="C150" s="239" t="s">
        <v>2662</v>
      </c>
      <c r="D150" s="239" t="s">
        <v>3713</v>
      </c>
      <c r="E150" s="239" t="s">
        <v>649</v>
      </c>
      <c r="F150" s="251">
        <v>0.04177083333333333</v>
      </c>
      <c r="G150" s="239">
        <v>1.0</v>
      </c>
      <c r="H150" s="239">
        <v>32.0</v>
      </c>
      <c r="I150" s="239">
        <v>1.0</v>
      </c>
      <c r="J150" s="239">
        <v>32.0</v>
      </c>
    </row>
    <row r="151" ht="15.75" customHeight="1">
      <c r="A151" s="294" t="s">
        <v>552</v>
      </c>
      <c r="B151" s="342">
        <v>46269.0</v>
      </c>
      <c r="C151" s="239" t="s">
        <v>1596</v>
      </c>
      <c r="D151" s="239" t="s">
        <v>3714</v>
      </c>
      <c r="E151" s="239" t="s">
        <v>616</v>
      </c>
      <c r="F151" s="251">
        <v>0.04466435185185185</v>
      </c>
      <c r="G151" s="239">
        <v>4.0</v>
      </c>
      <c r="H151" s="239">
        <v>32.0</v>
      </c>
      <c r="I151" s="239">
        <v>4.0</v>
      </c>
      <c r="J151" s="239">
        <v>32.0</v>
      </c>
    </row>
    <row r="152" ht="15.75" customHeight="1">
      <c r="A152" s="294" t="s">
        <v>552</v>
      </c>
      <c r="B152" s="342">
        <v>46269.0</v>
      </c>
      <c r="C152" s="239" t="s">
        <v>2472</v>
      </c>
      <c r="D152" s="239" t="s">
        <v>3715</v>
      </c>
      <c r="E152" s="239" t="s">
        <v>654</v>
      </c>
      <c r="F152" s="251">
        <v>0.045625</v>
      </c>
      <c r="G152" s="239">
        <v>2.0</v>
      </c>
      <c r="H152" s="239">
        <v>8.0</v>
      </c>
      <c r="I152" s="239">
        <v>6.0</v>
      </c>
      <c r="J152" s="239">
        <v>41.0</v>
      </c>
    </row>
    <row r="153" ht="15.75" customHeight="1">
      <c r="A153" s="294" t="s">
        <v>552</v>
      </c>
      <c r="B153" s="342">
        <v>46269.0</v>
      </c>
      <c r="C153" s="239" t="s">
        <v>2119</v>
      </c>
      <c r="D153" s="239" t="s">
        <v>3704</v>
      </c>
      <c r="E153" s="239" t="s">
        <v>620</v>
      </c>
      <c r="F153" s="251">
        <v>0.048240740740740744</v>
      </c>
      <c r="G153" s="239">
        <v>16.0</v>
      </c>
      <c r="H153" s="239">
        <v>32.0</v>
      </c>
      <c r="I153" s="239">
        <v>19.0</v>
      </c>
      <c r="J153" s="239">
        <v>41.0</v>
      </c>
    </row>
    <row r="154" ht="15.75" customHeight="1">
      <c r="A154" s="294" t="s">
        <v>552</v>
      </c>
      <c r="B154" s="342">
        <v>46269.0</v>
      </c>
      <c r="C154" s="239" t="s">
        <v>2472</v>
      </c>
      <c r="D154" s="239" t="s">
        <v>3715</v>
      </c>
      <c r="E154" s="239" t="s">
        <v>3608</v>
      </c>
      <c r="F154" s="251">
        <v>0.060821759259259256</v>
      </c>
      <c r="G154" s="239">
        <v>5.0</v>
      </c>
      <c r="H154" s="239">
        <v>33.0</v>
      </c>
      <c r="I154" s="239">
        <v>6.0</v>
      </c>
      <c r="J154" s="239">
        <v>41.0</v>
      </c>
    </row>
    <row r="155" ht="15.75" customHeight="1">
      <c r="A155" s="346" t="s">
        <v>552</v>
      </c>
      <c r="B155" s="347">
        <v>46271.0</v>
      </c>
      <c r="C155" s="257" t="s">
        <v>1887</v>
      </c>
      <c r="D155" s="257" t="s">
        <v>3718</v>
      </c>
      <c r="E155" s="257" t="s">
        <v>667</v>
      </c>
      <c r="F155" s="258">
        <v>2.199074074074074E-4</v>
      </c>
      <c r="G155" s="257">
        <v>1.0</v>
      </c>
      <c r="H155" s="257">
        <v>7.0</v>
      </c>
      <c r="I155" s="257">
        <v>7.0</v>
      </c>
      <c r="J155" s="257">
        <v>40.0</v>
      </c>
    </row>
    <row r="156" ht="15.75" customHeight="1">
      <c r="A156" s="346" t="s">
        <v>552</v>
      </c>
      <c r="B156" s="347">
        <v>46271.0</v>
      </c>
      <c r="C156" s="257" t="s">
        <v>2122</v>
      </c>
      <c r="D156" s="257" t="s">
        <v>3720</v>
      </c>
      <c r="E156" s="257" t="s">
        <v>625</v>
      </c>
      <c r="F156" s="258">
        <v>2.662037037037037E-4</v>
      </c>
      <c r="G156" s="257">
        <v>1.0</v>
      </c>
      <c r="H156" s="257">
        <v>6.0</v>
      </c>
      <c r="I156" s="257">
        <v>18.0</v>
      </c>
      <c r="J156" s="257">
        <v>42.0</v>
      </c>
    </row>
    <row r="157" ht="15.75" customHeight="1">
      <c r="A157" s="346" t="s">
        <v>552</v>
      </c>
      <c r="B157" s="347">
        <v>46271.0</v>
      </c>
      <c r="C157" s="257" t="s">
        <v>2122</v>
      </c>
      <c r="D157" s="257" t="s">
        <v>3720</v>
      </c>
      <c r="E157" s="257" t="s">
        <v>649</v>
      </c>
      <c r="F157" s="258">
        <v>7.060185185185185E-4</v>
      </c>
      <c r="G157" s="257">
        <v>2.0</v>
      </c>
      <c r="H157" s="257">
        <v>2.0</v>
      </c>
      <c r="I157" s="257">
        <v>18.0</v>
      </c>
      <c r="J157" s="257">
        <v>42.0</v>
      </c>
    </row>
    <row r="158" ht="15.75" customHeight="1">
      <c r="A158" s="294" t="s">
        <v>552</v>
      </c>
      <c r="B158" s="342">
        <v>46271.0</v>
      </c>
      <c r="C158" s="239" t="s">
        <v>2122</v>
      </c>
      <c r="D158" s="239" t="s">
        <v>3720</v>
      </c>
      <c r="E158" s="239" t="s">
        <v>3615</v>
      </c>
      <c r="F158" s="251">
        <v>0.005497685185185185</v>
      </c>
      <c r="G158" s="239">
        <v>2.0</v>
      </c>
      <c r="H158" s="239">
        <v>2.0</v>
      </c>
      <c r="I158" s="239">
        <v>18.0</v>
      </c>
      <c r="J158" s="239">
        <v>42.0</v>
      </c>
    </row>
    <row r="159" ht="15.75" customHeight="1">
      <c r="A159" s="294" t="s">
        <v>552</v>
      </c>
      <c r="B159" s="342">
        <v>46271.0</v>
      </c>
      <c r="C159" s="239" t="s">
        <v>2474</v>
      </c>
      <c r="D159" s="239" t="s">
        <v>3721</v>
      </c>
      <c r="E159" s="239" t="s">
        <v>654</v>
      </c>
      <c r="F159" s="251">
        <v>0.007743055555555556</v>
      </c>
      <c r="G159" s="239">
        <v>3.0</v>
      </c>
      <c r="H159" s="239">
        <v>4.0</v>
      </c>
      <c r="I159" s="239">
        <v>22.0</v>
      </c>
      <c r="J159" s="239">
        <v>49.0</v>
      </c>
    </row>
    <row r="160" ht="15.75" customHeight="1">
      <c r="A160" s="294" t="s">
        <v>552</v>
      </c>
      <c r="B160" s="342">
        <v>46271.0</v>
      </c>
      <c r="C160" s="239" t="s">
        <v>2315</v>
      </c>
      <c r="D160" s="239" t="s">
        <v>3722</v>
      </c>
      <c r="E160" s="239" t="s">
        <v>3615</v>
      </c>
      <c r="F160" s="251">
        <v>0.009236111111111112</v>
      </c>
      <c r="G160" s="239">
        <v>2.0</v>
      </c>
      <c r="H160" s="239">
        <v>15.0</v>
      </c>
      <c r="I160" s="239">
        <v>14.0</v>
      </c>
      <c r="J160" s="239">
        <v>47.0</v>
      </c>
    </row>
    <row r="161" ht="15.75" customHeight="1">
      <c r="A161" s="294" t="s">
        <v>552</v>
      </c>
      <c r="B161" s="342">
        <v>46271.0</v>
      </c>
      <c r="C161" s="239" t="s">
        <v>1887</v>
      </c>
      <c r="D161" s="239" t="s">
        <v>3718</v>
      </c>
      <c r="E161" s="239" t="s">
        <v>645</v>
      </c>
      <c r="F161" s="251">
        <v>0.011307870370370371</v>
      </c>
      <c r="G161" s="239">
        <v>2.0</v>
      </c>
      <c r="H161" s="239">
        <v>7.0</v>
      </c>
      <c r="I161" s="239">
        <v>7.0</v>
      </c>
      <c r="J161" s="239">
        <v>40.0</v>
      </c>
    </row>
    <row r="162" ht="15.75" customHeight="1">
      <c r="A162" s="294" t="s">
        <v>552</v>
      </c>
      <c r="B162" s="342">
        <v>46271.0</v>
      </c>
      <c r="C162" s="239" t="s">
        <v>2473</v>
      </c>
      <c r="D162" s="239" t="s">
        <v>3723</v>
      </c>
      <c r="E162" s="239" t="s">
        <v>645</v>
      </c>
      <c r="F162" s="251">
        <v>0.013668981481481482</v>
      </c>
      <c r="G162" s="239">
        <v>2.0</v>
      </c>
      <c r="H162" s="239">
        <v>8.0</v>
      </c>
      <c r="I162" s="239">
        <v>19.0</v>
      </c>
      <c r="J162" s="239">
        <v>48.0</v>
      </c>
    </row>
    <row r="163" ht="15.75" customHeight="1">
      <c r="A163" s="294" t="s">
        <v>552</v>
      </c>
      <c r="B163" s="342">
        <v>46271.0</v>
      </c>
      <c r="C163" s="239" t="s">
        <v>1105</v>
      </c>
      <c r="D163" s="239" t="s">
        <v>3724</v>
      </c>
      <c r="E163" s="239" t="s">
        <v>627</v>
      </c>
      <c r="F163" s="251">
        <v>0.014699074074074074</v>
      </c>
      <c r="G163" s="239">
        <v>2.0</v>
      </c>
      <c r="H163" s="239">
        <v>17.0</v>
      </c>
      <c r="I163" s="239">
        <v>15.0</v>
      </c>
      <c r="J163" s="239">
        <v>43.0</v>
      </c>
    </row>
    <row r="164" ht="15.75" customHeight="1">
      <c r="A164" s="294" t="s">
        <v>552</v>
      </c>
      <c r="B164" s="342">
        <v>46271.0</v>
      </c>
      <c r="C164" s="239" t="s">
        <v>1887</v>
      </c>
      <c r="D164" s="239" t="s">
        <v>3718</v>
      </c>
      <c r="E164" s="239" t="s">
        <v>659</v>
      </c>
      <c r="F164" s="251">
        <v>0.024247685185185185</v>
      </c>
      <c r="G164" s="239">
        <v>4.0</v>
      </c>
      <c r="H164" s="239">
        <v>26.0</v>
      </c>
      <c r="I164" s="239">
        <v>7.0</v>
      </c>
      <c r="J164" s="239">
        <v>40.0</v>
      </c>
    </row>
    <row r="165" ht="15.75" customHeight="1">
      <c r="A165" s="294" t="s">
        <v>552</v>
      </c>
      <c r="B165" s="342">
        <v>46271.0</v>
      </c>
      <c r="C165" s="239" t="s">
        <v>2473</v>
      </c>
      <c r="D165" s="239" t="s">
        <v>3723</v>
      </c>
      <c r="E165" s="239" t="s">
        <v>3608</v>
      </c>
      <c r="F165" s="251">
        <v>0.027037037037037037</v>
      </c>
      <c r="G165" s="239">
        <v>8.0</v>
      </c>
      <c r="H165" s="239">
        <v>18.0</v>
      </c>
      <c r="I165" s="239">
        <v>19.0</v>
      </c>
      <c r="J165" s="239">
        <v>48.0</v>
      </c>
    </row>
    <row r="166" ht="15.75" customHeight="1">
      <c r="A166" s="294" t="s">
        <v>552</v>
      </c>
      <c r="B166" s="342">
        <v>46271.0</v>
      </c>
      <c r="C166" s="239" t="s">
        <v>2475</v>
      </c>
      <c r="D166" s="239" t="s">
        <v>3725</v>
      </c>
      <c r="E166" s="239" t="s">
        <v>654</v>
      </c>
      <c r="F166" s="251">
        <v>0.027916666666666666</v>
      </c>
      <c r="G166" s="239">
        <v>2.0</v>
      </c>
      <c r="H166" s="239">
        <v>8.0</v>
      </c>
      <c r="I166" s="239">
        <v>18.0</v>
      </c>
      <c r="J166" s="239">
        <v>50.0</v>
      </c>
    </row>
    <row r="167" ht="15.75" customHeight="1">
      <c r="A167" s="294" t="s">
        <v>552</v>
      </c>
      <c r="B167" s="342">
        <v>46271.0</v>
      </c>
      <c r="C167" s="239" t="s">
        <v>2474</v>
      </c>
      <c r="D167" s="239" t="s">
        <v>3721</v>
      </c>
      <c r="E167" s="239" t="s">
        <v>3608</v>
      </c>
      <c r="F167" s="251">
        <v>0.02960648148148148</v>
      </c>
      <c r="G167" s="239">
        <v>19.0</v>
      </c>
      <c r="H167" s="239">
        <v>45.0</v>
      </c>
      <c r="I167" s="239">
        <v>22.0</v>
      </c>
      <c r="J167" s="239">
        <v>49.0</v>
      </c>
    </row>
    <row r="168" ht="15.75" customHeight="1">
      <c r="A168" s="294" t="s">
        <v>552</v>
      </c>
      <c r="B168" s="342">
        <v>46271.0</v>
      </c>
      <c r="C168" s="239" t="s">
        <v>2473</v>
      </c>
      <c r="D168" s="239" t="s">
        <v>3723</v>
      </c>
      <c r="E168" s="239" t="s">
        <v>649</v>
      </c>
      <c r="F168" s="251">
        <v>0.03068287037037037</v>
      </c>
      <c r="G168" s="239">
        <v>13.0</v>
      </c>
      <c r="H168" s="239">
        <v>22.0</v>
      </c>
      <c r="I168" s="239">
        <v>19.0</v>
      </c>
      <c r="J168" s="239">
        <v>48.0</v>
      </c>
    </row>
    <row r="169" ht="15.75" customHeight="1">
      <c r="A169" s="294" t="s">
        <v>552</v>
      </c>
      <c r="B169" s="342">
        <v>46271.0</v>
      </c>
      <c r="C169" s="239" t="s">
        <v>2315</v>
      </c>
      <c r="D169" s="239" t="s">
        <v>3722</v>
      </c>
      <c r="E169" s="239" t="s">
        <v>649</v>
      </c>
      <c r="F169" s="251">
        <v>0.041041666666666664</v>
      </c>
      <c r="G169" s="239">
        <v>12.0</v>
      </c>
      <c r="H169" s="239">
        <v>32.0</v>
      </c>
      <c r="I169" s="239">
        <v>14.0</v>
      </c>
      <c r="J169" s="239">
        <v>47.0</v>
      </c>
    </row>
    <row r="170" ht="15.75" customHeight="1">
      <c r="A170" s="294" t="s">
        <v>552</v>
      </c>
      <c r="B170" s="342">
        <v>46271.0</v>
      </c>
      <c r="C170" s="239" t="s">
        <v>2475</v>
      </c>
      <c r="D170" s="239" t="s">
        <v>3725</v>
      </c>
      <c r="E170" s="239" t="s">
        <v>3608</v>
      </c>
      <c r="F170" s="251">
        <v>0.05206018518518519</v>
      </c>
      <c r="G170" s="239">
        <v>16.0</v>
      </c>
      <c r="H170" s="239">
        <v>42.0</v>
      </c>
      <c r="I170" s="239">
        <v>18.0</v>
      </c>
      <c r="J170" s="239">
        <v>50.0</v>
      </c>
    </row>
    <row r="171" ht="15.75" customHeight="1">
      <c r="A171" s="294" t="s">
        <v>552</v>
      </c>
      <c r="B171" s="342">
        <v>46271.0</v>
      </c>
      <c r="C171" s="239" t="s">
        <v>2122</v>
      </c>
      <c r="D171" s="239" t="s">
        <v>3720</v>
      </c>
      <c r="E171" s="239" t="s">
        <v>620</v>
      </c>
      <c r="F171" s="251">
        <v>0.06431712962962963</v>
      </c>
      <c r="G171" s="239">
        <v>13.0</v>
      </c>
      <c r="H171" s="239">
        <v>32.0</v>
      </c>
      <c r="I171" s="239">
        <v>18.0</v>
      </c>
      <c r="J171" s="239">
        <v>42.0</v>
      </c>
    </row>
    <row r="172" ht="15.75" customHeight="1">
      <c r="A172" s="294" t="s">
        <v>552</v>
      </c>
      <c r="B172" s="342">
        <v>46271.0</v>
      </c>
      <c r="C172" s="239" t="s">
        <v>1105</v>
      </c>
      <c r="D172" s="239" t="s">
        <v>3724</v>
      </c>
      <c r="E172" s="239" t="s">
        <v>625</v>
      </c>
      <c r="F172" s="251">
        <v>0.08511574074074074</v>
      </c>
      <c r="G172" s="239">
        <v>13.0</v>
      </c>
      <c r="H172" s="239">
        <v>26.0</v>
      </c>
      <c r="I172" s="239">
        <v>15.0</v>
      </c>
      <c r="J172" s="239">
        <v>43.0</v>
      </c>
    </row>
    <row r="173" ht="15.75" customHeight="1">
      <c r="A173" s="294" t="s">
        <v>552</v>
      </c>
      <c r="B173" s="342">
        <v>46272.0</v>
      </c>
      <c r="C173" s="239" t="s">
        <v>1888</v>
      </c>
      <c r="D173" s="239" t="s">
        <v>3726</v>
      </c>
      <c r="E173" s="239" t="s">
        <v>659</v>
      </c>
      <c r="F173" s="251">
        <v>0.007638888888888889</v>
      </c>
      <c r="G173" s="239">
        <v>1.0</v>
      </c>
      <c r="H173" s="239">
        <v>4.0</v>
      </c>
      <c r="I173" s="239">
        <v>1.0</v>
      </c>
      <c r="J173" s="239">
        <v>37.0</v>
      </c>
    </row>
    <row r="174" ht="15.75" customHeight="1">
      <c r="A174" s="294" t="s">
        <v>552</v>
      </c>
      <c r="B174" s="342">
        <v>46272.0</v>
      </c>
      <c r="C174" s="239" t="s">
        <v>1888</v>
      </c>
      <c r="D174" s="239" t="s">
        <v>3726</v>
      </c>
      <c r="E174" s="239" t="s">
        <v>645</v>
      </c>
      <c r="F174" s="251">
        <v>0.035416666666666666</v>
      </c>
      <c r="G174" s="239">
        <v>1.0</v>
      </c>
      <c r="H174" s="239">
        <v>33.0</v>
      </c>
      <c r="I174" s="239">
        <v>1.0</v>
      </c>
      <c r="J174" s="239">
        <v>37.0</v>
      </c>
    </row>
    <row r="175" ht="15.75" customHeight="1">
      <c r="A175" s="294" t="s">
        <v>552</v>
      </c>
      <c r="B175" s="342">
        <v>46272.0</v>
      </c>
      <c r="C175" s="239" t="s">
        <v>2317</v>
      </c>
      <c r="D175" s="239" t="s">
        <v>3727</v>
      </c>
      <c r="E175" s="239" t="s">
        <v>3615</v>
      </c>
      <c r="F175" s="251">
        <v>0.06143518518518518</v>
      </c>
      <c r="G175" s="239">
        <v>15.0</v>
      </c>
      <c r="H175" s="239">
        <v>47.0</v>
      </c>
      <c r="I175" s="239">
        <v>15.0</v>
      </c>
      <c r="J175" s="239">
        <v>47.0</v>
      </c>
    </row>
    <row r="176" ht="15.75" customHeight="1">
      <c r="A176" s="346" t="s">
        <v>552</v>
      </c>
      <c r="B176" s="347">
        <v>46273.0</v>
      </c>
      <c r="C176" s="257" t="s">
        <v>1107</v>
      </c>
      <c r="D176" s="257" t="s">
        <v>3728</v>
      </c>
      <c r="E176" s="257" t="s">
        <v>645</v>
      </c>
      <c r="F176" s="258">
        <v>1.0416666666666667E-4</v>
      </c>
      <c r="G176" s="257">
        <v>1.0</v>
      </c>
      <c r="H176" s="257">
        <v>1.0</v>
      </c>
      <c r="I176" s="257">
        <v>14.0</v>
      </c>
      <c r="J176" s="257">
        <v>45.0</v>
      </c>
    </row>
    <row r="177" ht="15.75" customHeight="1">
      <c r="A177" s="346" t="s">
        <v>552</v>
      </c>
      <c r="B177" s="347">
        <v>46273.0</v>
      </c>
      <c r="C177" s="257" t="s">
        <v>2476</v>
      </c>
      <c r="D177" s="257" t="s">
        <v>3729</v>
      </c>
      <c r="E177" s="257" t="s">
        <v>635</v>
      </c>
      <c r="F177" s="258">
        <v>5.671296296296297E-4</v>
      </c>
      <c r="G177" s="257">
        <v>1.0</v>
      </c>
      <c r="H177" s="257">
        <v>4.0</v>
      </c>
      <c r="I177" s="257">
        <v>13.0</v>
      </c>
      <c r="J177" s="257">
        <v>40.0</v>
      </c>
    </row>
    <row r="178" ht="15.75" customHeight="1">
      <c r="A178" s="294" t="s">
        <v>552</v>
      </c>
      <c r="B178" s="342">
        <v>46273.0</v>
      </c>
      <c r="C178" s="239" t="s">
        <v>1107</v>
      </c>
      <c r="D178" s="239" t="s">
        <v>3728</v>
      </c>
      <c r="E178" s="239" t="s">
        <v>666</v>
      </c>
      <c r="F178" s="251">
        <v>0.004178240740740741</v>
      </c>
      <c r="G178" s="239">
        <v>2.0</v>
      </c>
      <c r="H178" s="239">
        <v>4.0</v>
      </c>
      <c r="I178" s="239">
        <v>14.0</v>
      </c>
      <c r="J178" s="239">
        <v>45.0</v>
      </c>
    </row>
    <row r="179" ht="15.75" customHeight="1">
      <c r="A179" s="294" t="s">
        <v>552</v>
      </c>
      <c r="B179" s="342">
        <v>46273.0</v>
      </c>
      <c r="C179" s="239" t="s">
        <v>1107</v>
      </c>
      <c r="D179" s="239" t="s">
        <v>3728</v>
      </c>
      <c r="E179" s="239" t="s">
        <v>627</v>
      </c>
      <c r="F179" s="251">
        <v>0.0044907407407407405</v>
      </c>
      <c r="G179" s="239">
        <v>1.0</v>
      </c>
      <c r="H179" s="239">
        <v>1.0</v>
      </c>
      <c r="I179" s="239">
        <v>14.0</v>
      </c>
      <c r="J179" s="239">
        <v>45.0</v>
      </c>
    </row>
    <row r="180" ht="15.75" customHeight="1">
      <c r="A180" s="294" t="s">
        <v>552</v>
      </c>
      <c r="B180" s="342">
        <v>46273.0</v>
      </c>
      <c r="C180" s="239" t="s">
        <v>1599</v>
      </c>
      <c r="D180" s="239" t="s">
        <v>3730</v>
      </c>
      <c r="E180" s="239" t="s">
        <v>635</v>
      </c>
      <c r="F180" s="251">
        <v>0.005775462962962963</v>
      </c>
      <c r="G180" s="239">
        <v>1.0</v>
      </c>
      <c r="H180" s="239">
        <v>10.0</v>
      </c>
      <c r="I180" s="239">
        <v>24.0</v>
      </c>
      <c r="J180" s="239">
        <v>50.0</v>
      </c>
    </row>
    <row r="181" ht="15.75" customHeight="1">
      <c r="A181" s="294" t="s">
        <v>552</v>
      </c>
      <c r="B181" s="342">
        <v>46273.0</v>
      </c>
      <c r="C181" s="239" t="s">
        <v>1597</v>
      </c>
      <c r="D181" s="239" t="s">
        <v>3731</v>
      </c>
      <c r="E181" s="239" t="s">
        <v>616</v>
      </c>
      <c r="F181" s="251">
        <v>0.010613425925925925</v>
      </c>
      <c r="G181" s="239">
        <v>2.0</v>
      </c>
      <c r="H181" s="239">
        <v>15.0</v>
      </c>
      <c r="I181" s="239">
        <v>4.0</v>
      </c>
      <c r="J181" s="239">
        <v>35.0</v>
      </c>
    </row>
    <row r="182" ht="15.75" customHeight="1">
      <c r="A182" s="294" t="s">
        <v>552</v>
      </c>
      <c r="B182" s="342">
        <v>46273.0</v>
      </c>
      <c r="C182" s="239" t="s">
        <v>2663</v>
      </c>
      <c r="D182" s="239" t="s">
        <v>3732</v>
      </c>
      <c r="E182" s="239" t="s">
        <v>649</v>
      </c>
      <c r="F182" s="251">
        <v>0.010949074074074075</v>
      </c>
      <c r="G182" s="239">
        <v>1.0</v>
      </c>
      <c r="H182" s="239">
        <v>34.0</v>
      </c>
      <c r="I182" s="239">
        <v>1.0</v>
      </c>
      <c r="J182" s="239">
        <v>34.0</v>
      </c>
    </row>
    <row r="183" ht="15.75" customHeight="1">
      <c r="A183" s="294" t="s">
        <v>552</v>
      </c>
      <c r="B183" s="342">
        <v>46273.0</v>
      </c>
      <c r="C183" s="239" t="s">
        <v>1597</v>
      </c>
      <c r="D183" s="239" t="s">
        <v>3731</v>
      </c>
      <c r="E183" s="239" t="s">
        <v>649</v>
      </c>
      <c r="F183" s="251">
        <v>0.015324074074074073</v>
      </c>
      <c r="G183" s="239">
        <v>2.0</v>
      </c>
      <c r="H183" s="239">
        <v>20.0</v>
      </c>
      <c r="I183" s="239">
        <v>4.0</v>
      </c>
      <c r="J183" s="239">
        <v>35.0</v>
      </c>
    </row>
    <row r="184" ht="15.75" customHeight="1">
      <c r="A184" s="294" t="s">
        <v>552</v>
      </c>
      <c r="B184" s="342">
        <v>46273.0</v>
      </c>
      <c r="C184" s="239" t="s">
        <v>1598</v>
      </c>
      <c r="D184" s="239" t="s">
        <v>3733</v>
      </c>
      <c r="E184" s="239" t="s">
        <v>616</v>
      </c>
      <c r="F184" s="251">
        <v>0.017118055555555556</v>
      </c>
      <c r="G184" s="239">
        <v>1.0</v>
      </c>
      <c r="H184" s="239">
        <v>26.0</v>
      </c>
      <c r="I184" s="239">
        <v>1.0</v>
      </c>
      <c r="J184" s="239">
        <v>26.0</v>
      </c>
    </row>
    <row r="185" ht="15.75" customHeight="1">
      <c r="A185" s="294" t="s">
        <v>552</v>
      </c>
      <c r="B185" s="342">
        <v>46273.0</v>
      </c>
      <c r="C185" s="239" t="s">
        <v>1693</v>
      </c>
      <c r="D185" s="239" t="s">
        <v>3735</v>
      </c>
      <c r="E185" s="239" t="s">
        <v>635</v>
      </c>
      <c r="F185" s="251">
        <v>0.018738425925925926</v>
      </c>
      <c r="G185" s="239">
        <v>1.0</v>
      </c>
      <c r="H185" s="239">
        <v>34.0</v>
      </c>
      <c r="I185" s="239">
        <v>1.0</v>
      </c>
      <c r="J185" s="239">
        <v>34.0</v>
      </c>
    </row>
    <row r="186" ht="15.75" customHeight="1">
      <c r="A186" s="294" t="s">
        <v>552</v>
      </c>
      <c r="B186" s="342">
        <v>46273.0</v>
      </c>
      <c r="C186" s="239" t="s">
        <v>1694</v>
      </c>
      <c r="D186" s="239" t="s">
        <v>3737</v>
      </c>
      <c r="E186" s="239" t="s">
        <v>635</v>
      </c>
      <c r="F186" s="251">
        <v>0.019212962962962963</v>
      </c>
      <c r="G186" s="239">
        <v>10.0</v>
      </c>
      <c r="H186" s="239">
        <v>23.0</v>
      </c>
      <c r="I186" s="239">
        <v>14.0</v>
      </c>
      <c r="J186" s="239">
        <v>41.0</v>
      </c>
    </row>
    <row r="187" ht="15.75" customHeight="1">
      <c r="A187" s="294" t="s">
        <v>552</v>
      </c>
      <c r="B187" s="342">
        <v>46273.0</v>
      </c>
      <c r="C187" s="239" t="s">
        <v>1107</v>
      </c>
      <c r="D187" s="239" t="s">
        <v>3728</v>
      </c>
      <c r="E187" s="239" t="s">
        <v>620</v>
      </c>
      <c r="F187" s="251">
        <v>0.021076388888888888</v>
      </c>
      <c r="G187" s="239">
        <v>3.0</v>
      </c>
      <c r="H187" s="239">
        <v>15.0</v>
      </c>
      <c r="I187" s="239">
        <v>14.0</v>
      </c>
      <c r="J187" s="239">
        <v>45.0</v>
      </c>
    </row>
    <row r="188" ht="15.75" customHeight="1">
      <c r="A188" s="294" t="s">
        <v>552</v>
      </c>
      <c r="B188" s="342">
        <v>46273.0</v>
      </c>
      <c r="C188" s="239" t="s">
        <v>1107</v>
      </c>
      <c r="D188" s="239" t="s">
        <v>3728</v>
      </c>
      <c r="E188" s="239" t="s">
        <v>3615</v>
      </c>
      <c r="F188" s="251">
        <v>0.021180555555555557</v>
      </c>
      <c r="G188" s="239">
        <v>4.0</v>
      </c>
      <c r="H188" s="239">
        <v>9.0</v>
      </c>
      <c r="I188" s="239">
        <v>14.0</v>
      </c>
      <c r="J188" s="239">
        <v>45.0</v>
      </c>
    </row>
    <row r="189" ht="15.75" customHeight="1">
      <c r="A189" s="294" t="s">
        <v>552</v>
      </c>
      <c r="B189" s="342">
        <v>46273.0</v>
      </c>
      <c r="C189" s="239" t="s">
        <v>2476</v>
      </c>
      <c r="D189" s="239" t="s">
        <v>3729</v>
      </c>
      <c r="E189" s="239" t="s">
        <v>3608</v>
      </c>
      <c r="F189" s="251">
        <v>0.02375</v>
      </c>
      <c r="G189" s="239">
        <v>4.0</v>
      </c>
      <c r="H189" s="239">
        <v>23.0</v>
      </c>
      <c r="I189" s="239">
        <v>13.0</v>
      </c>
      <c r="J189" s="239">
        <v>40.0</v>
      </c>
    </row>
    <row r="190" ht="15.75" customHeight="1">
      <c r="A190" s="294" t="s">
        <v>552</v>
      </c>
      <c r="B190" s="342">
        <v>46273.0</v>
      </c>
      <c r="C190" s="239" t="s">
        <v>2320</v>
      </c>
      <c r="D190" s="239" t="s">
        <v>3738</v>
      </c>
      <c r="E190" s="239" t="s">
        <v>3615</v>
      </c>
      <c r="F190" s="251">
        <v>0.02875</v>
      </c>
      <c r="G190" s="239">
        <v>6.0</v>
      </c>
      <c r="H190" s="239">
        <v>42.0</v>
      </c>
      <c r="I190" s="239">
        <v>6.0</v>
      </c>
      <c r="J190" s="239">
        <v>42.0</v>
      </c>
    </row>
    <row r="191" ht="15.75" customHeight="1">
      <c r="A191" s="294" t="s">
        <v>552</v>
      </c>
      <c r="B191" s="342">
        <v>46273.0</v>
      </c>
      <c r="C191" s="239" t="s">
        <v>2476</v>
      </c>
      <c r="D191" s="239" t="s">
        <v>3729</v>
      </c>
      <c r="E191" s="239" t="s">
        <v>666</v>
      </c>
      <c r="F191" s="251">
        <v>0.028796296296296296</v>
      </c>
      <c r="G191" s="239">
        <v>8.0</v>
      </c>
      <c r="H191" s="239">
        <v>13.0</v>
      </c>
      <c r="I191" s="239">
        <v>13.0</v>
      </c>
      <c r="J191" s="239">
        <v>40.0</v>
      </c>
    </row>
    <row r="192" ht="15.75" customHeight="1">
      <c r="A192" s="294" t="s">
        <v>552</v>
      </c>
      <c r="B192" s="342">
        <v>46273.0</v>
      </c>
      <c r="C192" s="239" t="s">
        <v>2477</v>
      </c>
      <c r="D192" s="239" t="s">
        <v>3739</v>
      </c>
      <c r="E192" s="239" t="s">
        <v>3608</v>
      </c>
      <c r="F192" s="251">
        <v>0.03048611111111111</v>
      </c>
      <c r="G192" s="239">
        <v>3.0</v>
      </c>
      <c r="H192" s="239">
        <v>67.0</v>
      </c>
      <c r="I192" s="239">
        <v>3.0</v>
      </c>
      <c r="J192" s="239">
        <v>67.0</v>
      </c>
    </row>
    <row r="193" ht="15.75" customHeight="1">
      <c r="A193" s="294" t="s">
        <v>552</v>
      </c>
      <c r="B193" s="342">
        <v>46273.0</v>
      </c>
      <c r="C193" s="239" t="s">
        <v>1107</v>
      </c>
      <c r="D193" s="239" t="s">
        <v>3728</v>
      </c>
      <c r="E193" s="239" t="s">
        <v>3608</v>
      </c>
      <c r="F193" s="251">
        <v>0.03082175925925926</v>
      </c>
      <c r="G193" s="239">
        <v>5.0</v>
      </c>
      <c r="H193" s="239">
        <v>15.0</v>
      </c>
      <c r="I193" s="239">
        <v>14.0</v>
      </c>
      <c r="J193" s="239">
        <v>45.0</v>
      </c>
    </row>
    <row r="194" ht="15.75" customHeight="1">
      <c r="A194" s="294" t="s">
        <v>552</v>
      </c>
      <c r="B194" s="342">
        <v>46273.0</v>
      </c>
      <c r="C194" s="239" t="s">
        <v>1694</v>
      </c>
      <c r="D194" s="239" t="s">
        <v>3737</v>
      </c>
      <c r="E194" s="239" t="s">
        <v>659</v>
      </c>
      <c r="F194" s="251">
        <v>0.031296296296296294</v>
      </c>
      <c r="G194" s="239">
        <v>4.0</v>
      </c>
      <c r="H194" s="239">
        <v>18.0</v>
      </c>
      <c r="I194" s="239">
        <v>14.0</v>
      </c>
      <c r="J194" s="239">
        <v>41.0</v>
      </c>
    </row>
    <row r="195" ht="15.75" customHeight="1">
      <c r="A195" s="294" t="s">
        <v>552</v>
      </c>
      <c r="B195" s="342">
        <v>46273.0</v>
      </c>
      <c r="C195" s="239" t="s">
        <v>1695</v>
      </c>
      <c r="D195" s="239" t="s">
        <v>3741</v>
      </c>
      <c r="E195" s="239" t="s">
        <v>635</v>
      </c>
      <c r="F195" s="251">
        <v>0.035034722222222224</v>
      </c>
      <c r="G195" s="239">
        <v>3.0</v>
      </c>
      <c r="H195" s="239">
        <v>32.0</v>
      </c>
      <c r="I195" s="239">
        <v>3.0</v>
      </c>
      <c r="J195" s="239">
        <v>32.0</v>
      </c>
    </row>
    <row r="196" ht="15.75" customHeight="1">
      <c r="A196" s="294" t="s">
        <v>552</v>
      </c>
      <c r="B196" s="342">
        <v>46273.0</v>
      </c>
      <c r="C196" s="239" t="s">
        <v>2323</v>
      </c>
      <c r="D196" s="239" t="s">
        <v>3742</v>
      </c>
      <c r="E196" s="239" t="s">
        <v>3615</v>
      </c>
      <c r="F196" s="251">
        <v>0.03756944444444445</v>
      </c>
      <c r="G196" s="239">
        <v>4.0</v>
      </c>
      <c r="H196" s="239">
        <v>40.0</v>
      </c>
      <c r="I196" s="239">
        <v>4.0</v>
      </c>
      <c r="J196" s="239">
        <v>40.0</v>
      </c>
    </row>
    <row r="197" ht="15.75" customHeight="1">
      <c r="A197" s="294" t="s">
        <v>552</v>
      </c>
      <c r="B197" s="342">
        <v>46273.0</v>
      </c>
      <c r="C197" s="239" t="s">
        <v>2478</v>
      </c>
      <c r="D197" s="239" t="s">
        <v>3743</v>
      </c>
      <c r="E197" s="239" t="s">
        <v>3608</v>
      </c>
      <c r="F197" s="251">
        <v>0.03817129629629629</v>
      </c>
      <c r="G197" s="239">
        <v>10.0</v>
      </c>
      <c r="H197" s="239">
        <v>34.0</v>
      </c>
      <c r="I197" s="239">
        <v>10.0</v>
      </c>
      <c r="J197" s="239">
        <v>34.0</v>
      </c>
    </row>
    <row r="198" ht="15.75" customHeight="1">
      <c r="A198" s="294" t="s">
        <v>552</v>
      </c>
      <c r="B198" s="342">
        <v>46273.0</v>
      </c>
      <c r="C198" s="239" t="s">
        <v>2126</v>
      </c>
      <c r="D198" s="239" t="s">
        <v>3745</v>
      </c>
      <c r="E198" s="239" t="s">
        <v>620</v>
      </c>
      <c r="F198" s="251">
        <v>0.05447916666666667</v>
      </c>
      <c r="G198" s="239">
        <v>9.0</v>
      </c>
      <c r="H198" s="239">
        <v>38.0</v>
      </c>
      <c r="I198" s="239">
        <v>9.0</v>
      </c>
      <c r="J198" s="239">
        <v>38.0</v>
      </c>
    </row>
    <row r="199" ht="15.75" customHeight="1">
      <c r="A199" s="294" t="s">
        <v>552</v>
      </c>
      <c r="B199" s="342">
        <v>46273.0</v>
      </c>
      <c r="C199" s="239" t="s">
        <v>3439</v>
      </c>
      <c r="D199" s="239" t="s">
        <v>3746</v>
      </c>
      <c r="E199" s="239" t="s">
        <v>625</v>
      </c>
      <c r="F199" s="251">
        <v>0.05883101851851852</v>
      </c>
      <c r="G199" s="239">
        <v>10.0</v>
      </c>
      <c r="H199" s="239">
        <v>36.0</v>
      </c>
      <c r="I199" s="239">
        <v>10.0</v>
      </c>
      <c r="J199" s="239">
        <v>36.0</v>
      </c>
    </row>
    <row r="200" ht="15.75" customHeight="1">
      <c r="A200" s="294" t="s">
        <v>552</v>
      </c>
      <c r="B200" s="342">
        <v>46273.0</v>
      </c>
      <c r="C200" s="239" t="s">
        <v>1599</v>
      </c>
      <c r="D200" s="239" t="s">
        <v>3730</v>
      </c>
      <c r="E200" s="239" t="s">
        <v>659</v>
      </c>
      <c r="F200" s="251">
        <v>0.07020833333333333</v>
      </c>
      <c r="G200" s="239">
        <v>8.0</v>
      </c>
      <c r="H200" s="239">
        <v>16.0</v>
      </c>
      <c r="I200" s="239">
        <v>24.0</v>
      </c>
      <c r="J200" s="239">
        <v>50.0</v>
      </c>
    </row>
    <row r="201" ht="15.75" customHeight="1">
      <c r="A201" s="294" t="s">
        <v>552</v>
      </c>
      <c r="B201" s="342">
        <v>46273.0</v>
      </c>
      <c r="C201" s="239" t="s">
        <v>1599</v>
      </c>
      <c r="D201" s="239" t="s">
        <v>3730</v>
      </c>
      <c r="E201" s="239" t="s">
        <v>616</v>
      </c>
      <c r="F201" s="251">
        <v>0.10878472222222223</v>
      </c>
      <c r="G201" s="239">
        <v>15.0</v>
      </c>
      <c r="H201" s="239">
        <v>24.0</v>
      </c>
      <c r="I201" s="239">
        <v>24.0</v>
      </c>
      <c r="J201" s="239">
        <v>50.0</v>
      </c>
    </row>
    <row r="202" ht="15.75" customHeight="1">
      <c r="A202" s="346" t="s">
        <v>552</v>
      </c>
      <c r="B202" s="347">
        <v>46274.0</v>
      </c>
      <c r="C202" s="257" t="s">
        <v>1109</v>
      </c>
      <c r="D202" s="257" t="s">
        <v>3747</v>
      </c>
      <c r="E202" s="257" t="s">
        <v>625</v>
      </c>
      <c r="F202" s="258">
        <v>1.273148148148148E-4</v>
      </c>
      <c r="G202" s="257">
        <v>1.0</v>
      </c>
      <c r="H202" s="257">
        <v>3.0</v>
      </c>
      <c r="I202" s="257">
        <v>8.0</v>
      </c>
      <c r="J202" s="257">
        <v>36.0</v>
      </c>
    </row>
    <row r="203" ht="15.75" customHeight="1">
      <c r="A203" s="346" t="s">
        <v>552</v>
      </c>
      <c r="B203" s="347">
        <v>46274.0</v>
      </c>
      <c r="C203" s="257" t="s">
        <v>2127</v>
      </c>
      <c r="D203" s="257" t="s">
        <v>3748</v>
      </c>
      <c r="E203" s="257" t="s">
        <v>667</v>
      </c>
      <c r="F203" s="258">
        <v>3.356481481481481E-4</v>
      </c>
      <c r="G203" s="257">
        <v>1.0</v>
      </c>
      <c r="H203" s="257">
        <v>13.0</v>
      </c>
      <c r="I203" s="257">
        <v>5.0</v>
      </c>
      <c r="J203" s="257">
        <v>37.0</v>
      </c>
    </row>
    <row r="204" ht="15.75" customHeight="1">
      <c r="A204" s="346" t="s">
        <v>552</v>
      </c>
      <c r="B204" s="347">
        <v>46274.0</v>
      </c>
      <c r="C204" s="257" t="s">
        <v>2129</v>
      </c>
      <c r="D204" s="257" t="s">
        <v>3750</v>
      </c>
      <c r="E204" s="257" t="s">
        <v>667</v>
      </c>
      <c r="F204" s="258">
        <v>3.8194444444444446E-4</v>
      </c>
      <c r="G204" s="257">
        <v>1.0</v>
      </c>
      <c r="H204" s="257">
        <v>13.0</v>
      </c>
      <c r="I204" s="257">
        <v>5.0</v>
      </c>
      <c r="J204" s="257">
        <v>37.0</v>
      </c>
    </row>
    <row r="205" ht="15.75" customHeight="1">
      <c r="A205" s="346" t="s">
        <v>552</v>
      </c>
      <c r="B205" s="347">
        <v>46274.0</v>
      </c>
      <c r="C205" s="257" t="s">
        <v>2127</v>
      </c>
      <c r="D205" s="257" t="s">
        <v>3748</v>
      </c>
      <c r="E205" s="257" t="s">
        <v>635</v>
      </c>
      <c r="F205" s="258">
        <v>4.398148148148148E-4</v>
      </c>
      <c r="G205" s="257">
        <v>2.0</v>
      </c>
      <c r="H205" s="257">
        <v>4.0</v>
      </c>
      <c r="I205" s="257">
        <v>5.0</v>
      </c>
      <c r="J205" s="257">
        <v>37.0</v>
      </c>
    </row>
    <row r="206" ht="15.75" customHeight="1">
      <c r="A206" s="346" t="s">
        <v>552</v>
      </c>
      <c r="B206" s="347">
        <v>46274.0</v>
      </c>
      <c r="C206" s="257" t="s">
        <v>1109</v>
      </c>
      <c r="D206" s="257" t="s">
        <v>3747</v>
      </c>
      <c r="E206" s="257" t="s">
        <v>616</v>
      </c>
      <c r="F206" s="258">
        <v>5.092592592592592E-4</v>
      </c>
      <c r="G206" s="257">
        <v>1.0</v>
      </c>
      <c r="H206" s="257">
        <v>8.0</v>
      </c>
      <c r="I206" s="257">
        <v>8.0</v>
      </c>
      <c r="J206" s="257">
        <v>36.0</v>
      </c>
    </row>
    <row r="207" ht="15.75" customHeight="1">
      <c r="A207" s="346" t="s">
        <v>552</v>
      </c>
      <c r="B207" s="347">
        <v>46274.0</v>
      </c>
      <c r="C207" s="257" t="s">
        <v>2264</v>
      </c>
      <c r="D207" s="257" t="s">
        <v>3752</v>
      </c>
      <c r="E207" s="257" t="s">
        <v>3617</v>
      </c>
      <c r="F207" s="258">
        <v>0.001400462962962963</v>
      </c>
      <c r="G207" s="257">
        <v>5.0</v>
      </c>
      <c r="H207" s="257">
        <v>22.0</v>
      </c>
      <c r="I207" s="257">
        <v>17.0</v>
      </c>
      <c r="J207" s="257">
        <v>55.0</v>
      </c>
    </row>
    <row r="208" ht="15.75" customHeight="1">
      <c r="A208" s="349" t="s">
        <v>552</v>
      </c>
      <c r="B208" s="350">
        <v>46274.0</v>
      </c>
      <c r="C208" s="351" t="s">
        <v>1109</v>
      </c>
      <c r="D208" s="351" t="s">
        <v>3747</v>
      </c>
      <c r="E208" s="351" t="s">
        <v>635</v>
      </c>
      <c r="F208" s="352">
        <v>0.0015277777777777779</v>
      </c>
      <c r="G208" s="351">
        <v>1.0</v>
      </c>
      <c r="H208" s="351">
        <v>3.0</v>
      </c>
      <c r="I208" s="351">
        <v>8.0</v>
      </c>
      <c r="J208" s="351">
        <v>36.0</v>
      </c>
    </row>
    <row r="209" ht="15.75" customHeight="1">
      <c r="A209" s="294" t="s">
        <v>552</v>
      </c>
      <c r="B209" s="342">
        <v>46274.0</v>
      </c>
      <c r="C209" s="239" t="s">
        <v>1701</v>
      </c>
      <c r="D209" s="239" t="s">
        <v>3755</v>
      </c>
      <c r="E209" s="239" t="s">
        <v>659</v>
      </c>
      <c r="F209" s="251">
        <v>0.002199074074074074</v>
      </c>
      <c r="G209" s="239">
        <v>2.0</v>
      </c>
      <c r="H209" s="239">
        <v>2.0</v>
      </c>
      <c r="I209" s="239">
        <v>4.0</v>
      </c>
      <c r="J209" s="239">
        <v>45.0</v>
      </c>
    </row>
    <row r="210" ht="15.75" customHeight="1">
      <c r="A210" s="294" t="s">
        <v>552</v>
      </c>
      <c r="B210" s="342">
        <v>46274.0</v>
      </c>
      <c r="C210" s="239" t="s">
        <v>1109</v>
      </c>
      <c r="D210" s="239" t="s">
        <v>3747</v>
      </c>
      <c r="E210" s="239" t="s">
        <v>3608</v>
      </c>
      <c r="F210" s="251">
        <v>0.0032060185185185186</v>
      </c>
      <c r="G210" s="239">
        <v>1.0</v>
      </c>
      <c r="H210" s="239">
        <v>5.0</v>
      </c>
      <c r="I210" s="239">
        <v>8.0</v>
      </c>
      <c r="J210" s="239">
        <v>36.0</v>
      </c>
    </row>
    <row r="211" ht="15.75" customHeight="1">
      <c r="A211" s="294" t="s">
        <v>552</v>
      </c>
      <c r="B211" s="342">
        <v>46274.0</v>
      </c>
      <c r="C211" s="239" t="s">
        <v>1700</v>
      </c>
      <c r="D211" s="239" t="s">
        <v>3757</v>
      </c>
      <c r="E211" s="239" t="s">
        <v>625</v>
      </c>
      <c r="F211" s="251">
        <v>0.003321759259259259</v>
      </c>
      <c r="G211" s="239">
        <v>1.0</v>
      </c>
      <c r="H211" s="239">
        <v>4.0</v>
      </c>
      <c r="I211" s="239">
        <v>4.0</v>
      </c>
      <c r="J211" s="239">
        <v>37.0</v>
      </c>
    </row>
    <row r="212" ht="15.75" customHeight="1">
      <c r="A212" s="294" t="s">
        <v>552</v>
      </c>
      <c r="B212" s="342">
        <v>46274.0</v>
      </c>
      <c r="C212" s="239" t="s">
        <v>1696</v>
      </c>
      <c r="D212" s="239" t="s">
        <v>3758</v>
      </c>
      <c r="E212" s="239" t="s">
        <v>635</v>
      </c>
      <c r="F212" s="251">
        <v>0.0038773148148148148</v>
      </c>
      <c r="G212" s="239">
        <v>1.0</v>
      </c>
      <c r="H212" s="239">
        <v>6.0</v>
      </c>
      <c r="I212" s="239">
        <v>7.0</v>
      </c>
      <c r="J212" s="239">
        <v>37.0</v>
      </c>
    </row>
    <row r="213" ht="15.75" customHeight="1">
      <c r="A213" s="294" t="s">
        <v>552</v>
      </c>
      <c r="B213" s="342">
        <v>46274.0</v>
      </c>
      <c r="C213" s="239" t="s">
        <v>2479</v>
      </c>
      <c r="D213" s="239" t="s">
        <v>3759</v>
      </c>
      <c r="E213" s="239" t="s">
        <v>654</v>
      </c>
      <c r="F213" s="251">
        <v>0.004097222222222223</v>
      </c>
      <c r="G213" s="239">
        <v>1.0</v>
      </c>
      <c r="H213" s="239">
        <v>7.0</v>
      </c>
      <c r="I213" s="239">
        <v>4.0</v>
      </c>
      <c r="J213" s="239">
        <v>35.0</v>
      </c>
    </row>
    <row r="214" ht="15.75" customHeight="1">
      <c r="A214" s="294" t="s">
        <v>552</v>
      </c>
      <c r="B214" s="342">
        <v>46274.0</v>
      </c>
      <c r="C214" s="239" t="s">
        <v>1109</v>
      </c>
      <c r="D214" s="239" t="s">
        <v>3747</v>
      </c>
      <c r="E214" s="239" t="s">
        <v>627</v>
      </c>
      <c r="F214" s="251">
        <v>0.004131944444444444</v>
      </c>
      <c r="G214" s="239">
        <v>2.0</v>
      </c>
      <c r="H214" s="239">
        <v>7.0</v>
      </c>
      <c r="I214" s="239">
        <v>8.0</v>
      </c>
      <c r="J214" s="239">
        <v>36.0</v>
      </c>
    </row>
    <row r="215" ht="15.75" customHeight="1">
      <c r="A215" s="294" t="s">
        <v>552</v>
      </c>
      <c r="B215" s="342">
        <v>46274.0</v>
      </c>
      <c r="C215" s="239" t="s">
        <v>1697</v>
      </c>
      <c r="D215" s="239" t="s">
        <v>3761</v>
      </c>
      <c r="E215" s="239" t="s">
        <v>635</v>
      </c>
      <c r="F215" s="251">
        <v>0.005902777777777778</v>
      </c>
      <c r="G215" s="239">
        <v>2.0</v>
      </c>
      <c r="H215" s="239">
        <v>6.0</v>
      </c>
      <c r="I215" s="239">
        <v>9.0</v>
      </c>
      <c r="J215" s="239">
        <v>45.0</v>
      </c>
    </row>
    <row r="216" ht="15.75" customHeight="1">
      <c r="A216" s="294" t="s">
        <v>552</v>
      </c>
      <c r="B216" s="342">
        <v>46274.0</v>
      </c>
      <c r="C216" s="239" t="s">
        <v>2129</v>
      </c>
      <c r="D216" s="239" t="s">
        <v>3750</v>
      </c>
      <c r="E216" s="239" t="s">
        <v>649</v>
      </c>
      <c r="F216" s="251">
        <v>0.006666666666666667</v>
      </c>
      <c r="G216" s="239">
        <v>1.0</v>
      </c>
      <c r="H216" s="239">
        <v>10.0</v>
      </c>
      <c r="I216" s="239">
        <v>5.0</v>
      </c>
      <c r="J216" s="239">
        <v>37.0</v>
      </c>
    </row>
    <row r="217" ht="15.75" customHeight="1">
      <c r="A217" s="294" t="s">
        <v>552</v>
      </c>
      <c r="B217" s="342">
        <v>46274.0</v>
      </c>
      <c r="C217" s="239" t="s">
        <v>2479</v>
      </c>
      <c r="D217" s="239" t="s">
        <v>3759</v>
      </c>
      <c r="E217" s="239" t="s">
        <v>3608</v>
      </c>
      <c r="F217" s="251">
        <v>0.0069097222222222225</v>
      </c>
      <c r="G217" s="239">
        <v>2.0</v>
      </c>
      <c r="H217" s="239">
        <v>8.0</v>
      </c>
      <c r="I217" s="239">
        <v>4.0</v>
      </c>
      <c r="J217" s="239">
        <v>35.0</v>
      </c>
    </row>
    <row r="218" ht="15.75" customHeight="1">
      <c r="A218" s="294" t="s">
        <v>552</v>
      </c>
      <c r="B218" s="342">
        <v>46274.0</v>
      </c>
      <c r="C218" s="239" t="s">
        <v>1697</v>
      </c>
      <c r="D218" s="239" t="s">
        <v>3761</v>
      </c>
      <c r="E218" s="239" t="s">
        <v>3608</v>
      </c>
      <c r="F218" s="251">
        <v>0.007476851851851852</v>
      </c>
      <c r="G218" s="239">
        <v>3.0</v>
      </c>
      <c r="H218" s="239">
        <v>11.0</v>
      </c>
      <c r="I218" s="239">
        <v>9.0</v>
      </c>
      <c r="J218" s="239">
        <v>45.0</v>
      </c>
    </row>
    <row r="219" ht="15.75" customHeight="1">
      <c r="A219" s="294" t="s">
        <v>552</v>
      </c>
      <c r="B219" s="342">
        <v>46274.0</v>
      </c>
      <c r="C219" s="239" t="s">
        <v>1109</v>
      </c>
      <c r="D219" s="239" t="s">
        <v>3747</v>
      </c>
      <c r="E219" s="239" t="s">
        <v>666</v>
      </c>
      <c r="F219" s="251">
        <v>0.008530092592592593</v>
      </c>
      <c r="G219" s="239">
        <v>2.0</v>
      </c>
      <c r="H219" s="239">
        <v>10.0</v>
      </c>
      <c r="I219" s="239">
        <v>8.0</v>
      </c>
      <c r="J219" s="239">
        <v>36.0</v>
      </c>
    </row>
    <row r="220" ht="15.75" customHeight="1">
      <c r="A220" s="294" t="s">
        <v>552</v>
      </c>
      <c r="B220" s="342">
        <v>46274.0</v>
      </c>
      <c r="C220" s="239" t="s">
        <v>1698</v>
      </c>
      <c r="D220" s="239" t="s">
        <v>3764</v>
      </c>
      <c r="E220" s="239" t="s">
        <v>3608</v>
      </c>
      <c r="F220" s="251">
        <v>0.009305555555555555</v>
      </c>
      <c r="G220" s="239">
        <v>1.0</v>
      </c>
      <c r="H220" s="239">
        <v>15.0</v>
      </c>
      <c r="I220" s="239">
        <v>3.0</v>
      </c>
      <c r="J220" s="239">
        <v>45.0</v>
      </c>
    </row>
    <row r="221" ht="15.75" customHeight="1">
      <c r="A221" s="294" t="s">
        <v>552</v>
      </c>
      <c r="B221" s="342">
        <v>46274.0</v>
      </c>
      <c r="C221" s="239" t="s">
        <v>1698</v>
      </c>
      <c r="D221" s="239" t="s">
        <v>3764</v>
      </c>
      <c r="E221" s="239" t="s">
        <v>635</v>
      </c>
      <c r="F221" s="251">
        <v>0.009733796296296296</v>
      </c>
      <c r="G221" s="239">
        <v>1.0</v>
      </c>
      <c r="H221" s="239">
        <v>19.0</v>
      </c>
      <c r="I221" s="239">
        <v>3.0</v>
      </c>
      <c r="J221" s="239">
        <v>45.0</v>
      </c>
    </row>
    <row r="222" ht="15.75" customHeight="1">
      <c r="A222" s="294" t="s">
        <v>552</v>
      </c>
      <c r="B222" s="342">
        <v>46274.0</v>
      </c>
      <c r="C222" s="239" t="s">
        <v>1698</v>
      </c>
      <c r="D222" s="239" t="s">
        <v>3764</v>
      </c>
      <c r="E222" s="239" t="s">
        <v>649</v>
      </c>
      <c r="F222" s="251">
        <v>0.011793981481481482</v>
      </c>
      <c r="G222" s="239">
        <v>3.0</v>
      </c>
      <c r="H222" s="239">
        <v>11.0</v>
      </c>
      <c r="I222" s="239">
        <v>3.0</v>
      </c>
      <c r="J222" s="239">
        <v>45.0</v>
      </c>
    </row>
    <row r="223" ht="15.75" customHeight="1">
      <c r="A223" s="294" t="s">
        <v>552</v>
      </c>
      <c r="B223" s="342">
        <v>46274.0</v>
      </c>
      <c r="C223" s="239" t="s">
        <v>2479</v>
      </c>
      <c r="D223" s="239" t="s">
        <v>3759</v>
      </c>
      <c r="E223" s="239" t="s">
        <v>666</v>
      </c>
      <c r="F223" s="251">
        <v>0.012129629629629629</v>
      </c>
      <c r="G223" s="239">
        <v>1.0</v>
      </c>
      <c r="H223" s="239">
        <v>20.0</v>
      </c>
      <c r="I223" s="239">
        <v>4.0</v>
      </c>
      <c r="J223" s="239">
        <v>35.0</v>
      </c>
    </row>
    <row r="224" ht="15.75" customHeight="1">
      <c r="A224" s="294" t="s">
        <v>552</v>
      </c>
      <c r="B224" s="342">
        <v>46274.0</v>
      </c>
      <c r="C224" s="239" t="s">
        <v>2127</v>
      </c>
      <c r="D224" s="239" t="s">
        <v>3748</v>
      </c>
      <c r="E224" s="239" t="s">
        <v>620</v>
      </c>
      <c r="F224" s="251">
        <v>0.012488425925925925</v>
      </c>
      <c r="G224" s="239">
        <v>2.0</v>
      </c>
      <c r="H224" s="239">
        <v>20.0</v>
      </c>
      <c r="I224" s="239">
        <v>5.0</v>
      </c>
      <c r="J224" s="239">
        <v>37.0</v>
      </c>
    </row>
    <row r="225" ht="15.75" customHeight="1">
      <c r="A225" s="294" t="s">
        <v>552</v>
      </c>
      <c r="B225" s="342">
        <v>46274.0</v>
      </c>
      <c r="C225" s="239" t="s">
        <v>2131</v>
      </c>
      <c r="D225" s="239" t="s">
        <v>3766</v>
      </c>
      <c r="E225" s="239" t="s">
        <v>625</v>
      </c>
      <c r="F225" s="251">
        <v>0.013819444444444445</v>
      </c>
      <c r="G225" s="239">
        <v>8.0</v>
      </c>
      <c r="H225" s="239">
        <v>15.0</v>
      </c>
      <c r="I225" s="239">
        <v>17.0</v>
      </c>
      <c r="J225" s="239">
        <v>46.0</v>
      </c>
    </row>
    <row r="226" ht="15.75" customHeight="1">
      <c r="A226" s="294" t="s">
        <v>552</v>
      </c>
      <c r="B226" s="342">
        <v>46274.0</v>
      </c>
      <c r="C226" s="239" t="s">
        <v>2129</v>
      </c>
      <c r="D226" s="239" t="s">
        <v>3750</v>
      </c>
      <c r="E226" s="239" t="s">
        <v>620</v>
      </c>
      <c r="F226" s="251">
        <v>0.014409722222222223</v>
      </c>
      <c r="G226" s="239">
        <v>3.0</v>
      </c>
      <c r="H226" s="239">
        <v>14.0</v>
      </c>
      <c r="I226" s="239">
        <v>5.0</v>
      </c>
      <c r="J226" s="239">
        <v>37.0</v>
      </c>
    </row>
    <row r="227" ht="15.75" customHeight="1">
      <c r="A227" s="294" t="s">
        <v>552</v>
      </c>
      <c r="B227" s="342">
        <v>46274.0</v>
      </c>
      <c r="C227" s="239" t="s">
        <v>2264</v>
      </c>
      <c r="D227" s="239" t="s">
        <v>3752</v>
      </c>
      <c r="E227" s="239" t="s">
        <v>3608</v>
      </c>
      <c r="F227" s="251">
        <v>0.016273148148148148</v>
      </c>
      <c r="G227" s="239">
        <v>3.0</v>
      </c>
      <c r="H227" s="239">
        <v>8.0</v>
      </c>
      <c r="I227" s="239">
        <v>17.0</v>
      </c>
      <c r="J227" s="239">
        <v>55.0</v>
      </c>
    </row>
    <row r="228" ht="15.75" customHeight="1">
      <c r="A228" s="294" t="s">
        <v>552</v>
      </c>
      <c r="B228" s="342">
        <v>46274.0</v>
      </c>
      <c r="C228" s="239" t="s">
        <v>2480</v>
      </c>
      <c r="D228" s="239" t="s">
        <v>3767</v>
      </c>
      <c r="E228" s="239" t="s">
        <v>3608</v>
      </c>
      <c r="F228" s="251">
        <v>0.017152777777777777</v>
      </c>
      <c r="G228" s="239">
        <v>5.0</v>
      </c>
      <c r="H228" s="239">
        <v>27.0</v>
      </c>
      <c r="I228" s="239">
        <v>11.0</v>
      </c>
      <c r="J228" s="239">
        <v>46.0</v>
      </c>
    </row>
    <row r="229" ht="15.75" customHeight="1">
      <c r="A229" s="294" t="s">
        <v>552</v>
      </c>
      <c r="B229" s="342">
        <v>46274.0</v>
      </c>
      <c r="C229" s="239" t="s">
        <v>1699</v>
      </c>
      <c r="D229" s="239" t="s">
        <v>3768</v>
      </c>
      <c r="E229" s="239" t="s">
        <v>635</v>
      </c>
      <c r="F229" s="251">
        <v>0.01787037037037037</v>
      </c>
      <c r="G229" s="239">
        <v>6.0</v>
      </c>
      <c r="H229" s="239">
        <v>19.0</v>
      </c>
      <c r="I229" s="239">
        <v>13.0</v>
      </c>
      <c r="J229" s="239">
        <v>45.0</v>
      </c>
    </row>
    <row r="230" ht="15.75" customHeight="1">
      <c r="A230" s="294" t="s">
        <v>552</v>
      </c>
      <c r="B230" s="342">
        <v>46274.0</v>
      </c>
      <c r="C230" s="239" t="s">
        <v>2481</v>
      </c>
      <c r="D230" s="239" t="s">
        <v>3769</v>
      </c>
      <c r="E230" s="239" t="s">
        <v>3608</v>
      </c>
      <c r="F230" s="251">
        <v>0.01884259259259259</v>
      </c>
      <c r="G230" s="239">
        <v>3.0</v>
      </c>
      <c r="H230" s="239">
        <v>15.0</v>
      </c>
      <c r="I230" s="239">
        <v>5.0</v>
      </c>
      <c r="J230" s="239">
        <v>40.0</v>
      </c>
    </row>
    <row r="231" ht="15.75" customHeight="1">
      <c r="A231" s="294" t="s">
        <v>552</v>
      </c>
      <c r="B231" s="342">
        <v>46274.0</v>
      </c>
      <c r="C231" s="239" t="s">
        <v>1697</v>
      </c>
      <c r="D231" s="239" t="s">
        <v>3761</v>
      </c>
      <c r="E231" s="239" t="s">
        <v>666</v>
      </c>
      <c r="F231" s="251">
        <v>0.019537037037037037</v>
      </c>
      <c r="G231" s="239">
        <v>4.0</v>
      </c>
      <c r="H231" s="239">
        <v>28.0</v>
      </c>
      <c r="I231" s="239">
        <v>9.0</v>
      </c>
      <c r="J231" s="239">
        <v>45.0</v>
      </c>
    </row>
    <row r="232" ht="15.75" customHeight="1">
      <c r="A232" s="294" t="s">
        <v>552</v>
      </c>
      <c r="B232" s="342">
        <v>46274.0</v>
      </c>
      <c r="C232" s="239" t="s">
        <v>2131</v>
      </c>
      <c r="D232" s="239" t="s">
        <v>3766</v>
      </c>
      <c r="E232" s="239" t="s">
        <v>620</v>
      </c>
      <c r="F232" s="251">
        <v>0.022928240740740742</v>
      </c>
      <c r="G232" s="239">
        <v>9.0</v>
      </c>
      <c r="H232" s="239">
        <v>31.0</v>
      </c>
      <c r="I232" s="239">
        <v>17.0</v>
      </c>
      <c r="J232" s="239">
        <v>46.0</v>
      </c>
    </row>
    <row r="233" ht="15.75" customHeight="1">
      <c r="A233" s="294" t="s">
        <v>552</v>
      </c>
      <c r="B233" s="342">
        <v>46274.0</v>
      </c>
      <c r="C233" s="239" t="s">
        <v>1600</v>
      </c>
      <c r="D233" s="239" t="s">
        <v>3770</v>
      </c>
      <c r="E233" s="239" t="s">
        <v>616</v>
      </c>
      <c r="F233" s="251">
        <v>0.024918981481481483</v>
      </c>
      <c r="G233" s="239">
        <v>1.0</v>
      </c>
      <c r="H233" s="239">
        <v>29.0</v>
      </c>
      <c r="I233" s="239">
        <v>1.0</v>
      </c>
      <c r="J233" s="239">
        <v>29.0</v>
      </c>
    </row>
    <row r="234" ht="15.75" customHeight="1">
      <c r="A234" s="294" t="s">
        <v>552</v>
      </c>
      <c r="B234" s="342">
        <v>46274.0</v>
      </c>
      <c r="C234" s="239" t="s">
        <v>2264</v>
      </c>
      <c r="D234" s="239" t="s">
        <v>3752</v>
      </c>
      <c r="E234" s="239" t="s">
        <v>625</v>
      </c>
      <c r="F234" s="251">
        <v>0.02789351851851852</v>
      </c>
      <c r="G234" s="239">
        <v>3.0</v>
      </c>
      <c r="H234" s="239">
        <v>10.0</v>
      </c>
      <c r="I234" s="239">
        <v>17.0</v>
      </c>
      <c r="J234" s="239">
        <v>55.0</v>
      </c>
    </row>
    <row r="235" ht="15.75" customHeight="1">
      <c r="A235" s="294" t="s">
        <v>552</v>
      </c>
      <c r="B235" s="342">
        <v>46274.0</v>
      </c>
      <c r="C235" s="239" t="s">
        <v>2264</v>
      </c>
      <c r="D235" s="239" t="s">
        <v>3752</v>
      </c>
      <c r="E235" s="239" t="s">
        <v>3771</v>
      </c>
      <c r="F235" s="251">
        <v>0.02847222222222222</v>
      </c>
      <c r="G235" s="239">
        <v>8.0</v>
      </c>
      <c r="H235" s="239">
        <v>15.0</v>
      </c>
      <c r="I235" s="239">
        <v>17.0</v>
      </c>
      <c r="J235" s="239">
        <v>55.0</v>
      </c>
    </row>
    <row r="236" ht="15.75" customHeight="1">
      <c r="A236" s="294" t="s">
        <v>552</v>
      </c>
      <c r="B236" s="342">
        <v>46274.0</v>
      </c>
      <c r="C236" s="239" t="s">
        <v>1700</v>
      </c>
      <c r="D236" s="239" t="s">
        <v>3757</v>
      </c>
      <c r="E236" s="239" t="s">
        <v>635</v>
      </c>
      <c r="F236" s="251">
        <v>0.029930555555555554</v>
      </c>
      <c r="G236" s="239">
        <v>4.0</v>
      </c>
      <c r="H236" s="239">
        <v>33.0</v>
      </c>
      <c r="I236" s="239">
        <v>4.0</v>
      </c>
      <c r="J236" s="239">
        <v>37.0</v>
      </c>
    </row>
    <row r="237" ht="15.75" customHeight="1">
      <c r="A237" s="294" t="s">
        <v>552</v>
      </c>
      <c r="B237" s="342">
        <v>46274.0</v>
      </c>
      <c r="C237" s="239" t="s">
        <v>1701</v>
      </c>
      <c r="D237" s="239" t="s">
        <v>3755</v>
      </c>
      <c r="E237" s="239" t="s">
        <v>635</v>
      </c>
      <c r="F237" s="251">
        <v>0.036284722222222225</v>
      </c>
      <c r="G237" s="239">
        <v>2.0</v>
      </c>
      <c r="H237" s="239">
        <v>43.0</v>
      </c>
      <c r="I237" s="239">
        <v>4.0</v>
      </c>
      <c r="J237" s="239">
        <v>45.0</v>
      </c>
    </row>
    <row r="238" ht="15.75" customHeight="1">
      <c r="A238" s="294" t="s">
        <v>552</v>
      </c>
      <c r="B238" s="342">
        <v>46274.0</v>
      </c>
      <c r="C238" s="239" t="s">
        <v>1702</v>
      </c>
      <c r="D238" s="239" t="s">
        <v>3772</v>
      </c>
      <c r="E238" s="239" t="s">
        <v>635</v>
      </c>
      <c r="F238" s="251">
        <v>0.036516203703703703</v>
      </c>
      <c r="G238" s="239">
        <v>1.0</v>
      </c>
      <c r="H238" s="239">
        <v>32.0</v>
      </c>
      <c r="I238" s="239">
        <v>1.0</v>
      </c>
      <c r="J238" s="239">
        <v>32.0</v>
      </c>
    </row>
    <row r="239" ht="15.75" customHeight="1">
      <c r="A239" s="294" t="s">
        <v>552</v>
      </c>
      <c r="B239" s="342">
        <v>46274.0</v>
      </c>
      <c r="C239" s="239" t="s">
        <v>1696</v>
      </c>
      <c r="D239" s="239" t="s">
        <v>3758</v>
      </c>
      <c r="E239" s="239" t="s">
        <v>3615</v>
      </c>
      <c r="F239" s="251">
        <v>0.03784722222222222</v>
      </c>
      <c r="G239" s="239">
        <v>7.0</v>
      </c>
      <c r="H239" s="239">
        <v>31.0</v>
      </c>
      <c r="I239" s="239">
        <v>7.0</v>
      </c>
      <c r="J239" s="239">
        <v>37.0</v>
      </c>
    </row>
    <row r="240" ht="15.75" customHeight="1">
      <c r="A240" s="294" t="s">
        <v>552</v>
      </c>
      <c r="B240" s="342">
        <v>46274.0</v>
      </c>
      <c r="C240" s="239" t="s">
        <v>2481</v>
      </c>
      <c r="D240" s="239" t="s">
        <v>3769</v>
      </c>
      <c r="E240" s="239" t="s">
        <v>625</v>
      </c>
      <c r="F240" s="251">
        <v>0.03944444444444444</v>
      </c>
      <c r="G240" s="239">
        <v>5.0</v>
      </c>
      <c r="H240" s="239">
        <v>25.0</v>
      </c>
      <c r="I240" s="239">
        <v>5.0</v>
      </c>
      <c r="J240" s="239">
        <v>40.0</v>
      </c>
    </row>
    <row r="241" ht="15.75" customHeight="1">
      <c r="A241" s="294" t="s">
        <v>552</v>
      </c>
      <c r="B241" s="342">
        <v>46274.0</v>
      </c>
      <c r="C241" s="239" t="s">
        <v>1601</v>
      </c>
      <c r="D241" s="239" t="s">
        <v>3773</v>
      </c>
      <c r="E241" s="239" t="s">
        <v>616</v>
      </c>
      <c r="F241" s="251">
        <v>0.04009259259259259</v>
      </c>
      <c r="G241" s="239">
        <v>8.0</v>
      </c>
      <c r="H241" s="239">
        <v>41.0</v>
      </c>
      <c r="I241" s="239">
        <v>8.0</v>
      </c>
      <c r="J241" s="239">
        <v>41.0</v>
      </c>
    </row>
    <row r="242" ht="15.75" customHeight="1">
      <c r="A242" s="294" t="s">
        <v>552</v>
      </c>
      <c r="B242" s="342">
        <v>46274.0</v>
      </c>
      <c r="C242" s="239" t="s">
        <v>1703</v>
      </c>
      <c r="D242" s="239" t="s">
        <v>3774</v>
      </c>
      <c r="E242" s="239" t="s">
        <v>635</v>
      </c>
      <c r="F242" s="251">
        <v>0.04109953703703704</v>
      </c>
      <c r="G242" s="239">
        <v>6.0</v>
      </c>
      <c r="H242" s="239">
        <v>43.0</v>
      </c>
      <c r="I242" s="239">
        <v>6.0</v>
      </c>
      <c r="J242" s="239">
        <v>43.0</v>
      </c>
    </row>
    <row r="243" ht="15.75" customHeight="1">
      <c r="A243" s="294" t="s">
        <v>552</v>
      </c>
      <c r="B243" s="342">
        <v>46274.0</v>
      </c>
      <c r="C243" s="239" t="s">
        <v>2327</v>
      </c>
      <c r="D243" s="239" t="s">
        <v>3775</v>
      </c>
      <c r="E243" s="239" t="s">
        <v>3615</v>
      </c>
      <c r="F243" s="251">
        <v>0.043090277777777776</v>
      </c>
      <c r="G243" s="239">
        <v>1.0</v>
      </c>
      <c r="H243" s="239">
        <v>43.0</v>
      </c>
      <c r="I243" s="239">
        <v>1.0</v>
      </c>
      <c r="J243" s="239">
        <v>43.0</v>
      </c>
    </row>
    <row r="244" ht="15.75" customHeight="1">
      <c r="A244" s="294" t="s">
        <v>552</v>
      </c>
      <c r="B244" s="342">
        <v>46274.0</v>
      </c>
      <c r="C244" s="239" t="s">
        <v>1963</v>
      </c>
      <c r="D244" s="239" t="s">
        <v>3776</v>
      </c>
      <c r="E244" s="239" t="s">
        <v>657</v>
      </c>
      <c r="F244" s="251">
        <v>0.04431712962962963</v>
      </c>
      <c r="G244" s="239">
        <v>7.0</v>
      </c>
      <c r="H244" s="239">
        <v>21.0</v>
      </c>
      <c r="I244" s="239">
        <v>12.0</v>
      </c>
      <c r="J244" s="239">
        <v>44.0</v>
      </c>
    </row>
    <row r="245" ht="15.75" customHeight="1">
      <c r="A245" s="294" t="s">
        <v>552</v>
      </c>
      <c r="B245" s="342">
        <v>46274.0</v>
      </c>
      <c r="C245" s="239" t="s">
        <v>2482</v>
      </c>
      <c r="D245" s="239" t="s">
        <v>3777</v>
      </c>
      <c r="E245" s="239" t="s">
        <v>3608</v>
      </c>
      <c r="F245" s="251">
        <v>0.051111111111111114</v>
      </c>
      <c r="G245" s="239">
        <v>12.0</v>
      </c>
      <c r="H245" s="239">
        <v>40.0</v>
      </c>
      <c r="I245" s="239">
        <v>12.0</v>
      </c>
      <c r="J245" s="239">
        <v>40.0</v>
      </c>
    </row>
    <row r="246" ht="15.75" customHeight="1">
      <c r="A246" s="294" t="s">
        <v>552</v>
      </c>
      <c r="B246" s="342">
        <v>46274.0</v>
      </c>
      <c r="C246" s="239" t="s">
        <v>1963</v>
      </c>
      <c r="D246" s="239" t="s">
        <v>3776</v>
      </c>
      <c r="E246" s="239" t="s">
        <v>3615</v>
      </c>
      <c r="F246" s="251">
        <v>0.05310185185185185</v>
      </c>
      <c r="G246" s="239">
        <v>6.0</v>
      </c>
      <c r="H246" s="239">
        <v>23.0</v>
      </c>
      <c r="I246" s="239">
        <v>12.0</v>
      </c>
      <c r="J246" s="239">
        <v>44.0</v>
      </c>
    </row>
    <row r="247" ht="15.75" customHeight="1">
      <c r="A247" s="294" t="s">
        <v>552</v>
      </c>
      <c r="B247" s="342">
        <v>46274.0</v>
      </c>
      <c r="C247" s="239" t="s">
        <v>2480</v>
      </c>
      <c r="D247" s="239" t="s">
        <v>3767</v>
      </c>
      <c r="E247" s="239" t="s">
        <v>654</v>
      </c>
      <c r="F247" s="251">
        <v>0.05378472222222222</v>
      </c>
      <c r="G247" s="239">
        <v>6.0</v>
      </c>
      <c r="H247" s="239">
        <v>19.0</v>
      </c>
      <c r="I247" s="239">
        <v>11.0</v>
      </c>
      <c r="J247" s="239">
        <v>46.0</v>
      </c>
    </row>
    <row r="248" ht="15.75" customHeight="1">
      <c r="A248" s="294" t="s">
        <v>552</v>
      </c>
      <c r="B248" s="342">
        <v>46274.0</v>
      </c>
      <c r="C248" s="239" t="s">
        <v>1699</v>
      </c>
      <c r="D248" s="239" t="s">
        <v>3768</v>
      </c>
      <c r="E248" s="239" t="s">
        <v>659</v>
      </c>
      <c r="F248" s="251">
        <v>0.057465277777777775</v>
      </c>
      <c r="G248" s="239">
        <v>7.0</v>
      </c>
      <c r="H248" s="239">
        <v>26.0</v>
      </c>
      <c r="I248" s="239">
        <v>13.0</v>
      </c>
      <c r="J248" s="239">
        <v>45.0</v>
      </c>
    </row>
    <row r="249" ht="15.75" customHeight="1">
      <c r="A249" s="294" t="s">
        <v>552</v>
      </c>
      <c r="B249" s="342">
        <v>46274.0</v>
      </c>
      <c r="C249" s="239" t="s">
        <v>1602</v>
      </c>
      <c r="D249" s="239" t="s">
        <v>3778</v>
      </c>
      <c r="E249" s="239" t="s">
        <v>616</v>
      </c>
      <c r="F249" s="251">
        <v>0.1100462962962963</v>
      </c>
      <c r="G249" s="239">
        <v>23.0</v>
      </c>
      <c r="H249" s="239">
        <v>49.0</v>
      </c>
      <c r="I249" s="239">
        <v>23.0</v>
      </c>
      <c r="J249" s="239">
        <v>49.0</v>
      </c>
    </row>
    <row r="250" ht="15.75" customHeight="1">
      <c r="A250" s="346" t="s">
        <v>552</v>
      </c>
      <c r="B250" s="347">
        <v>46275.0</v>
      </c>
      <c r="C250" s="257" t="s">
        <v>2483</v>
      </c>
      <c r="D250" s="257" t="s">
        <v>3779</v>
      </c>
      <c r="E250" s="257" t="s">
        <v>625</v>
      </c>
      <c r="F250" s="258">
        <v>1.388888888888889E-4</v>
      </c>
      <c r="G250" s="257">
        <v>1.0</v>
      </c>
      <c r="H250" s="257">
        <v>6.0</v>
      </c>
      <c r="I250" s="257">
        <v>8.0</v>
      </c>
      <c r="J250" s="257">
        <v>44.0</v>
      </c>
    </row>
    <row r="251" ht="15.75" customHeight="1">
      <c r="A251" s="346" t="s">
        <v>552</v>
      </c>
      <c r="B251" s="347">
        <v>46275.0</v>
      </c>
      <c r="C251" s="257" t="s">
        <v>2485</v>
      </c>
      <c r="D251" s="257" t="s">
        <v>3780</v>
      </c>
      <c r="E251" s="257" t="s">
        <v>654</v>
      </c>
      <c r="F251" s="258">
        <v>1.7361111111111112E-4</v>
      </c>
      <c r="G251" s="257">
        <v>1.0</v>
      </c>
      <c r="H251" s="257">
        <v>10.0</v>
      </c>
      <c r="I251" s="257">
        <v>9.0</v>
      </c>
      <c r="J251" s="257">
        <v>53.0</v>
      </c>
    </row>
    <row r="252" ht="15.75" customHeight="1">
      <c r="A252" s="346" t="s">
        <v>552</v>
      </c>
      <c r="B252" s="347">
        <v>46275.0</v>
      </c>
      <c r="C252" s="257" t="s">
        <v>1711</v>
      </c>
      <c r="D252" s="257" t="s">
        <v>3781</v>
      </c>
      <c r="E252" s="257" t="s">
        <v>659</v>
      </c>
      <c r="F252" s="258">
        <v>2.314814814814815E-4</v>
      </c>
      <c r="G252" s="257">
        <v>1.0</v>
      </c>
      <c r="H252" s="257">
        <v>7.0</v>
      </c>
      <c r="I252" s="257">
        <v>11.0</v>
      </c>
      <c r="J252" s="257">
        <v>37.0</v>
      </c>
    </row>
    <row r="253" ht="15.75" customHeight="1">
      <c r="A253" s="294" t="s">
        <v>552</v>
      </c>
      <c r="B253" s="342">
        <v>46275.0</v>
      </c>
      <c r="C253" s="239" t="s">
        <v>1704</v>
      </c>
      <c r="D253" s="239" t="s">
        <v>3782</v>
      </c>
      <c r="E253" s="239" t="s">
        <v>635</v>
      </c>
      <c r="F253" s="251">
        <v>9.027777777777777E-4</v>
      </c>
      <c r="G253" s="239">
        <v>1.0</v>
      </c>
      <c r="H253" s="239">
        <v>2.0</v>
      </c>
      <c r="I253" s="239">
        <v>5.0</v>
      </c>
      <c r="J253" s="239">
        <v>31.0</v>
      </c>
    </row>
    <row r="254" ht="15.75" customHeight="1">
      <c r="A254" s="294" t="s">
        <v>552</v>
      </c>
      <c r="B254" s="342">
        <v>46275.0</v>
      </c>
      <c r="C254" s="239" t="s">
        <v>2133</v>
      </c>
      <c r="D254" s="239" t="s">
        <v>3783</v>
      </c>
      <c r="E254" s="239" t="s">
        <v>649</v>
      </c>
      <c r="F254" s="251">
        <v>0.002789351851851852</v>
      </c>
      <c r="G254" s="239">
        <v>2.0</v>
      </c>
      <c r="H254" s="239">
        <v>2.0</v>
      </c>
      <c r="I254" s="239">
        <v>4.0</v>
      </c>
      <c r="J254" s="239">
        <v>40.0</v>
      </c>
    </row>
    <row r="255" ht="15.75" customHeight="1">
      <c r="A255" s="294" t="s">
        <v>552</v>
      </c>
      <c r="B255" s="342">
        <v>46275.0</v>
      </c>
      <c r="C255" s="239" t="s">
        <v>2483</v>
      </c>
      <c r="D255" s="239" t="s">
        <v>3779</v>
      </c>
      <c r="E255" s="239" t="s">
        <v>3608</v>
      </c>
      <c r="F255" s="251">
        <v>0.0029976851851851853</v>
      </c>
      <c r="G255" s="239">
        <v>2.0</v>
      </c>
      <c r="H255" s="239">
        <v>6.0</v>
      </c>
      <c r="I255" s="239">
        <v>8.0</v>
      </c>
      <c r="J255" s="239">
        <v>44.0</v>
      </c>
    </row>
    <row r="256" ht="15.75" customHeight="1">
      <c r="A256" s="294" t="s">
        <v>552</v>
      </c>
      <c r="B256" s="342">
        <v>46275.0</v>
      </c>
      <c r="C256" s="239" t="s">
        <v>1713</v>
      </c>
      <c r="D256" s="239" t="s">
        <v>3784</v>
      </c>
      <c r="E256" s="239" t="s">
        <v>654</v>
      </c>
      <c r="F256" s="251">
        <v>0.0033912037037037036</v>
      </c>
      <c r="G256" s="239">
        <v>1.0</v>
      </c>
      <c r="H256" s="239">
        <v>5.0</v>
      </c>
      <c r="I256" s="239">
        <v>18.0</v>
      </c>
      <c r="J256" s="239">
        <v>44.0</v>
      </c>
    </row>
    <row r="257" ht="15.75" customHeight="1">
      <c r="A257" s="294" t="s">
        <v>552</v>
      </c>
      <c r="B257" s="342">
        <v>46275.0</v>
      </c>
      <c r="C257" s="239" t="s">
        <v>2485</v>
      </c>
      <c r="D257" s="239" t="s">
        <v>3780</v>
      </c>
      <c r="E257" s="239" t="s">
        <v>649</v>
      </c>
      <c r="F257" s="251">
        <v>0.003611111111111111</v>
      </c>
      <c r="G257" s="239">
        <v>1.0</v>
      </c>
      <c r="H257" s="239">
        <v>5.0</v>
      </c>
      <c r="I257" s="239">
        <v>9.0</v>
      </c>
      <c r="J257" s="239">
        <v>53.0</v>
      </c>
    </row>
    <row r="258" ht="15.75" customHeight="1">
      <c r="A258" s="294" t="s">
        <v>552</v>
      </c>
      <c r="B258" s="342">
        <v>46275.0</v>
      </c>
      <c r="C258" s="239" t="s">
        <v>1705</v>
      </c>
      <c r="D258" s="239" t="s">
        <v>3785</v>
      </c>
      <c r="E258" s="239" t="s">
        <v>635</v>
      </c>
      <c r="F258" s="251">
        <v>0.00537037037037037</v>
      </c>
      <c r="G258" s="239">
        <v>2.0</v>
      </c>
      <c r="H258" s="239">
        <v>8.0</v>
      </c>
      <c r="I258" s="239">
        <v>7.0</v>
      </c>
      <c r="J258" s="239">
        <v>54.0</v>
      </c>
    </row>
    <row r="259" ht="15.75" customHeight="1">
      <c r="A259" s="349" t="s">
        <v>552</v>
      </c>
      <c r="B259" s="350">
        <v>46275.0</v>
      </c>
      <c r="C259" s="351" t="s">
        <v>1706</v>
      </c>
      <c r="D259" s="351" t="s">
        <v>3786</v>
      </c>
      <c r="E259" s="351" t="s">
        <v>635</v>
      </c>
      <c r="F259" s="352">
        <v>0.005613425925925926</v>
      </c>
      <c r="G259" s="351">
        <v>2.0</v>
      </c>
      <c r="H259" s="351">
        <v>10.0</v>
      </c>
      <c r="I259" s="351">
        <v>5.0</v>
      </c>
      <c r="J259" s="351">
        <v>41.0</v>
      </c>
    </row>
    <row r="260" ht="15.75" customHeight="1">
      <c r="A260" s="294" t="s">
        <v>552</v>
      </c>
      <c r="B260" s="342">
        <v>46275.0</v>
      </c>
      <c r="C260" s="239" t="s">
        <v>1707</v>
      </c>
      <c r="D260" s="239" t="s">
        <v>3787</v>
      </c>
      <c r="E260" s="239" t="s">
        <v>635</v>
      </c>
      <c r="F260" s="251">
        <v>0.008067129629629629</v>
      </c>
      <c r="G260" s="239">
        <v>3.0</v>
      </c>
      <c r="H260" s="239">
        <v>6.0</v>
      </c>
      <c r="I260" s="239">
        <v>6.0</v>
      </c>
      <c r="J260" s="239">
        <v>32.0</v>
      </c>
    </row>
    <row r="261" ht="15.75" customHeight="1">
      <c r="A261" s="294" t="s">
        <v>552</v>
      </c>
      <c r="B261" s="342">
        <v>46275.0</v>
      </c>
      <c r="C261" s="239" t="s">
        <v>1112</v>
      </c>
      <c r="D261" s="239" t="s">
        <v>3788</v>
      </c>
      <c r="E261" s="239" t="s">
        <v>666</v>
      </c>
      <c r="F261" s="251">
        <v>0.012488425925925925</v>
      </c>
      <c r="G261" s="239">
        <v>1.0</v>
      </c>
      <c r="H261" s="239">
        <v>13.0</v>
      </c>
      <c r="I261" s="239">
        <v>4.0</v>
      </c>
      <c r="J261" s="239">
        <v>35.0</v>
      </c>
    </row>
    <row r="262" ht="15.75" customHeight="1">
      <c r="A262" s="294" t="s">
        <v>552</v>
      </c>
      <c r="B262" s="342">
        <v>46275.0</v>
      </c>
      <c r="C262" s="239" t="s">
        <v>1603</v>
      </c>
      <c r="D262" s="239" t="s">
        <v>3789</v>
      </c>
      <c r="E262" s="239" t="s">
        <v>645</v>
      </c>
      <c r="F262" s="251">
        <v>0.013842592592592592</v>
      </c>
      <c r="G262" s="239">
        <v>11.0</v>
      </c>
      <c r="H262" s="239">
        <v>11.0</v>
      </c>
      <c r="I262" s="239">
        <v>30.0</v>
      </c>
      <c r="J262" s="239">
        <v>54.0</v>
      </c>
    </row>
    <row r="263" ht="15.75" customHeight="1">
      <c r="A263" s="294" t="s">
        <v>552</v>
      </c>
      <c r="B263" s="342">
        <v>46275.0</v>
      </c>
      <c r="C263" s="239" t="s">
        <v>1112</v>
      </c>
      <c r="D263" s="239" t="s">
        <v>3788</v>
      </c>
      <c r="E263" s="239" t="s">
        <v>627</v>
      </c>
      <c r="F263" s="251">
        <v>0.019328703703703702</v>
      </c>
      <c r="G263" s="239">
        <v>3.0</v>
      </c>
      <c r="H263" s="239">
        <v>22.0</v>
      </c>
      <c r="I263" s="239">
        <v>4.0</v>
      </c>
      <c r="J263" s="239">
        <v>35.0</v>
      </c>
    </row>
    <row r="264" ht="15.75" customHeight="1">
      <c r="A264" s="294" t="s">
        <v>552</v>
      </c>
      <c r="B264" s="342">
        <v>46275.0</v>
      </c>
      <c r="C264" s="239" t="s">
        <v>1708</v>
      </c>
      <c r="D264" s="239" t="s">
        <v>3790</v>
      </c>
      <c r="E264" s="239" t="s">
        <v>659</v>
      </c>
      <c r="F264" s="251">
        <v>0.020162037037037037</v>
      </c>
      <c r="G264" s="239">
        <v>6.0</v>
      </c>
      <c r="H264" s="239">
        <v>14.0</v>
      </c>
      <c r="I264" s="239">
        <v>17.0</v>
      </c>
      <c r="J264" s="239">
        <v>65.0</v>
      </c>
    </row>
    <row r="265" ht="15.75" customHeight="1">
      <c r="A265" s="294" t="s">
        <v>552</v>
      </c>
      <c r="B265" s="342">
        <v>46275.0</v>
      </c>
      <c r="C265" s="239" t="s">
        <v>1706</v>
      </c>
      <c r="D265" s="239" t="s">
        <v>3786</v>
      </c>
      <c r="E265" s="239" t="s">
        <v>666</v>
      </c>
      <c r="F265" s="251">
        <v>0.02119212962962963</v>
      </c>
      <c r="G265" s="239">
        <v>3.0</v>
      </c>
      <c r="H265" s="239">
        <v>31.0</v>
      </c>
      <c r="I265" s="239">
        <v>5.0</v>
      </c>
      <c r="J265" s="239">
        <v>41.0</v>
      </c>
    </row>
    <row r="266" ht="15.75" customHeight="1">
      <c r="A266" s="294" t="s">
        <v>552</v>
      </c>
      <c r="B266" s="342">
        <v>46275.0</v>
      </c>
      <c r="C266" s="239" t="s">
        <v>2133</v>
      </c>
      <c r="D266" s="239" t="s">
        <v>3783</v>
      </c>
      <c r="E266" s="239" t="s">
        <v>620</v>
      </c>
      <c r="F266" s="251">
        <v>0.022939814814814816</v>
      </c>
      <c r="G266" s="239">
        <v>2.0</v>
      </c>
      <c r="H266" s="239">
        <v>38.0</v>
      </c>
      <c r="I266" s="239">
        <v>4.0</v>
      </c>
      <c r="J266" s="239">
        <v>40.0</v>
      </c>
    </row>
    <row r="267" ht="15.75" customHeight="1">
      <c r="A267" s="294" t="s">
        <v>552</v>
      </c>
      <c r="B267" s="342">
        <v>46275.0</v>
      </c>
      <c r="C267" s="239" t="s">
        <v>1707</v>
      </c>
      <c r="D267" s="239" t="s">
        <v>3787</v>
      </c>
      <c r="E267" s="239" t="s">
        <v>649</v>
      </c>
      <c r="F267" s="251">
        <v>0.023506944444444445</v>
      </c>
      <c r="G267" s="239">
        <v>3.0</v>
      </c>
      <c r="H267" s="239">
        <v>26.0</v>
      </c>
      <c r="I267" s="239">
        <v>6.0</v>
      </c>
      <c r="J267" s="239">
        <v>32.0</v>
      </c>
    </row>
    <row r="268" ht="15.75" customHeight="1">
      <c r="A268" s="294" t="s">
        <v>552</v>
      </c>
      <c r="B268" s="342">
        <v>46275.0</v>
      </c>
      <c r="C268" s="239" t="s">
        <v>2483</v>
      </c>
      <c r="D268" s="239" t="s">
        <v>3779</v>
      </c>
      <c r="E268" s="239" t="s">
        <v>3617</v>
      </c>
      <c r="F268" s="251">
        <v>0.024560185185185185</v>
      </c>
      <c r="G268" s="239">
        <v>5.0</v>
      </c>
      <c r="H268" s="239">
        <v>32.0</v>
      </c>
      <c r="I268" s="239">
        <v>8.0</v>
      </c>
      <c r="J268" s="239">
        <v>44.0</v>
      </c>
    </row>
    <row r="269" ht="15.75" customHeight="1">
      <c r="A269" s="294" t="s">
        <v>552</v>
      </c>
      <c r="B269" s="342">
        <v>46275.0</v>
      </c>
      <c r="C269" s="239" t="s">
        <v>2484</v>
      </c>
      <c r="D269" s="239" t="s">
        <v>3791</v>
      </c>
      <c r="E269" s="239" t="s">
        <v>3608</v>
      </c>
      <c r="F269" s="251">
        <v>0.024756944444444446</v>
      </c>
      <c r="G269" s="239">
        <v>1.0</v>
      </c>
      <c r="H269" s="239">
        <v>33.0</v>
      </c>
      <c r="I269" s="239">
        <v>1.0</v>
      </c>
      <c r="J269" s="239">
        <v>33.0</v>
      </c>
    </row>
    <row r="270" ht="15.75" customHeight="1">
      <c r="A270" s="294" t="s">
        <v>552</v>
      </c>
      <c r="B270" s="342">
        <v>46275.0</v>
      </c>
      <c r="C270" s="239" t="s">
        <v>1115</v>
      </c>
      <c r="D270" s="239" t="s">
        <v>3792</v>
      </c>
      <c r="E270" s="239" t="s">
        <v>627</v>
      </c>
      <c r="F270" s="251">
        <v>0.025034722222222222</v>
      </c>
      <c r="G270" s="239">
        <v>1.0</v>
      </c>
      <c r="H270" s="239">
        <v>35.0</v>
      </c>
      <c r="I270" s="239">
        <v>1.0</v>
      </c>
      <c r="J270" s="239">
        <v>35.0</v>
      </c>
    </row>
    <row r="271" ht="15.75" customHeight="1">
      <c r="A271" s="294" t="s">
        <v>552</v>
      </c>
      <c r="B271" s="342">
        <v>46275.0</v>
      </c>
      <c r="C271" s="239" t="s">
        <v>1708</v>
      </c>
      <c r="D271" s="239" t="s">
        <v>3790</v>
      </c>
      <c r="E271" s="239" t="s">
        <v>635</v>
      </c>
      <c r="F271" s="251">
        <v>0.02546296296296296</v>
      </c>
      <c r="G271" s="239">
        <v>11.0</v>
      </c>
      <c r="H271" s="239">
        <v>51.0</v>
      </c>
      <c r="I271" s="239">
        <v>17.0</v>
      </c>
      <c r="J271" s="239">
        <v>65.0</v>
      </c>
    </row>
    <row r="272" ht="15.75" customHeight="1">
      <c r="A272" s="294" t="s">
        <v>552</v>
      </c>
      <c r="B272" s="342">
        <v>46275.0</v>
      </c>
      <c r="C272" s="239" t="s">
        <v>2485</v>
      </c>
      <c r="D272" s="239" t="s">
        <v>3780</v>
      </c>
      <c r="E272" s="239" t="s">
        <v>3608</v>
      </c>
      <c r="F272" s="251">
        <v>0.026574074074074073</v>
      </c>
      <c r="G272" s="239">
        <v>7.0</v>
      </c>
      <c r="H272" s="239">
        <v>38.0</v>
      </c>
      <c r="I272" s="239">
        <v>9.0</v>
      </c>
      <c r="J272" s="239">
        <v>53.0</v>
      </c>
    </row>
    <row r="273" ht="15.75" customHeight="1">
      <c r="A273" s="294" t="s">
        <v>552</v>
      </c>
      <c r="B273" s="342">
        <v>46275.0</v>
      </c>
      <c r="C273" s="239" t="s">
        <v>3443</v>
      </c>
      <c r="D273" s="239" t="s">
        <v>3793</v>
      </c>
      <c r="E273" s="239" t="s">
        <v>625</v>
      </c>
      <c r="F273" s="251">
        <v>0.03054398148148148</v>
      </c>
      <c r="G273" s="239">
        <v>6.0</v>
      </c>
      <c r="H273" s="239">
        <v>39.0</v>
      </c>
      <c r="I273" s="239">
        <v>6.0</v>
      </c>
      <c r="J273" s="239">
        <v>39.0</v>
      </c>
    </row>
    <row r="274" ht="15.75" customHeight="1">
      <c r="A274" s="294" t="s">
        <v>552</v>
      </c>
      <c r="B274" s="342">
        <v>46275.0</v>
      </c>
      <c r="C274" s="239" t="s">
        <v>2486</v>
      </c>
      <c r="D274" s="239" t="s">
        <v>3794</v>
      </c>
      <c r="E274" s="239" t="s">
        <v>3608</v>
      </c>
      <c r="F274" s="251">
        <v>0.030972222222222224</v>
      </c>
      <c r="G274" s="239">
        <v>8.0</v>
      </c>
      <c r="H274" s="239">
        <v>30.0</v>
      </c>
      <c r="I274" s="239">
        <v>8.0</v>
      </c>
      <c r="J274" s="239">
        <v>30.0</v>
      </c>
    </row>
    <row r="275" ht="15.75" customHeight="1">
      <c r="A275" s="294" t="s">
        <v>552</v>
      </c>
      <c r="B275" s="342">
        <v>46275.0</v>
      </c>
      <c r="C275" s="239" t="s">
        <v>1711</v>
      </c>
      <c r="D275" s="239" t="s">
        <v>3781</v>
      </c>
      <c r="E275" s="239" t="s">
        <v>635</v>
      </c>
      <c r="F275" s="251">
        <v>0.03186342592592593</v>
      </c>
      <c r="G275" s="239">
        <v>10.0</v>
      </c>
      <c r="H275" s="239">
        <v>30.0</v>
      </c>
      <c r="I275" s="239">
        <v>11.0</v>
      </c>
      <c r="J275" s="239">
        <v>37.0</v>
      </c>
    </row>
    <row r="276" ht="15.75" customHeight="1">
      <c r="A276" s="294" t="s">
        <v>552</v>
      </c>
      <c r="B276" s="342">
        <v>46275.0</v>
      </c>
      <c r="C276" s="239" t="s">
        <v>2136</v>
      </c>
      <c r="D276" s="239" t="s">
        <v>3795</v>
      </c>
      <c r="E276" s="239" t="s">
        <v>620</v>
      </c>
      <c r="F276" s="251">
        <v>0.033032407407407406</v>
      </c>
      <c r="G276" s="239">
        <v>6.0</v>
      </c>
      <c r="H276" s="239">
        <v>50.0</v>
      </c>
      <c r="I276" s="239">
        <v>6.0</v>
      </c>
      <c r="J276" s="239">
        <v>50.0</v>
      </c>
    </row>
    <row r="277" ht="15.75" customHeight="1">
      <c r="A277" s="294" t="s">
        <v>552</v>
      </c>
      <c r="B277" s="342">
        <v>46275.0</v>
      </c>
      <c r="C277" s="239" t="s">
        <v>2487</v>
      </c>
      <c r="D277" s="239" t="s">
        <v>3796</v>
      </c>
      <c r="E277" s="239" t="s">
        <v>3608</v>
      </c>
      <c r="F277" s="251">
        <v>0.033680555555555554</v>
      </c>
      <c r="G277" s="239">
        <v>1.0</v>
      </c>
      <c r="H277" s="239">
        <v>37.0</v>
      </c>
      <c r="I277" s="239">
        <v>1.0</v>
      </c>
      <c r="J277" s="239">
        <v>37.0</v>
      </c>
    </row>
    <row r="278" ht="15.75" customHeight="1">
      <c r="A278" s="294" t="s">
        <v>552</v>
      </c>
      <c r="B278" s="342">
        <v>46275.0</v>
      </c>
      <c r="C278" s="239" t="s">
        <v>2332</v>
      </c>
      <c r="D278" s="239" t="s">
        <v>3797</v>
      </c>
      <c r="E278" s="239" t="s">
        <v>3615</v>
      </c>
      <c r="F278" s="251">
        <v>0.03453703703703704</v>
      </c>
      <c r="G278" s="239">
        <v>4.0</v>
      </c>
      <c r="H278" s="239">
        <v>36.0</v>
      </c>
      <c r="I278" s="239">
        <v>4.0</v>
      </c>
      <c r="J278" s="239">
        <v>36.0</v>
      </c>
    </row>
    <row r="279" ht="15.75" customHeight="1">
      <c r="A279" s="294" t="s">
        <v>552</v>
      </c>
      <c r="B279" s="342">
        <v>46275.0</v>
      </c>
      <c r="C279" s="239" t="s">
        <v>2664</v>
      </c>
      <c r="D279" s="239" t="s">
        <v>3799</v>
      </c>
      <c r="E279" s="239" t="s">
        <v>649</v>
      </c>
      <c r="F279" s="251">
        <v>0.03537037037037037</v>
      </c>
      <c r="G279" s="239">
        <v>2.0</v>
      </c>
      <c r="H279" s="239">
        <v>30.0</v>
      </c>
      <c r="I279" s="239">
        <v>2.0</v>
      </c>
      <c r="J279" s="239">
        <v>30.0</v>
      </c>
    </row>
    <row r="280" ht="15.75" customHeight="1">
      <c r="A280" s="294" t="s">
        <v>552</v>
      </c>
      <c r="B280" s="342">
        <v>46275.0</v>
      </c>
      <c r="C280" s="239" t="s">
        <v>1712</v>
      </c>
      <c r="D280" s="239" t="s">
        <v>3800</v>
      </c>
      <c r="E280" s="239" t="s">
        <v>635</v>
      </c>
      <c r="F280" s="251">
        <v>0.040775462962962965</v>
      </c>
      <c r="G280" s="239">
        <v>7.0</v>
      </c>
      <c r="H280" s="239">
        <v>32.0</v>
      </c>
      <c r="I280" s="239">
        <v>7.0</v>
      </c>
      <c r="J280" s="239">
        <v>32.0</v>
      </c>
    </row>
    <row r="281" ht="15.75" customHeight="1">
      <c r="A281" s="294" t="s">
        <v>552</v>
      </c>
      <c r="B281" s="342">
        <v>46275.0</v>
      </c>
      <c r="C281" s="239" t="s">
        <v>1704</v>
      </c>
      <c r="D281" s="239" t="s">
        <v>3782</v>
      </c>
      <c r="E281" s="239" t="s">
        <v>666</v>
      </c>
      <c r="F281" s="251">
        <v>0.04181712962962963</v>
      </c>
      <c r="G281" s="239">
        <v>4.0</v>
      </c>
      <c r="H281" s="239">
        <v>29.0</v>
      </c>
      <c r="I281" s="239">
        <v>5.0</v>
      </c>
      <c r="J281" s="239">
        <v>31.0</v>
      </c>
    </row>
    <row r="282" ht="15.75" customHeight="1">
      <c r="A282" s="294" t="s">
        <v>552</v>
      </c>
      <c r="B282" s="342">
        <v>46275.0</v>
      </c>
      <c r="C282" s="239" t="s">
        <v>3194</v>
      </c>
      <c r="D282" s="239" t="s">
        <v>3803</v>
      </c>
      <c r="E282" s="239" t="s">
        <v>667</v>
      </c>
      <c r="F282" s="251">
        <v>0.041886574074074076</v>
      </c>
      <c r="G282" s="239">
        <v>2.0</v>
      </c>
      <c r="H282" s="239">
        <v>29.0</v>
      </c>
      <c r="I282" s="239">
        <v>2.0</v>
      </c>
      <c r="J282" s="239">
        <v>29.0</v>
      </c>
    </row>
    <row r="283" ht="15.75" customHeight="1">
      <c r="A283" s="294" t="s">
        <v>552</v>
      </c>
      <c r="B283" s="342">
        <v>46275.0</v>
      </c>
      <c r="C283" s="239" t="s">
        <v>1603</v>
      </c>
      <c r="D283" s="239" t="s">
        <v>3789</v>
      </c>
      <c r="E283" s="239" t="s">
        <v>616</v>
      </c>
      <c r="F283" s="251">
        <v>0.046064814814814815</v>
      </c>
      <c r="G283" s="239">
        <v>10.0</v>
      </c>
      <c r="H283" s="239">
        <v>22.0</v>
      </c>
      <c r="I283" s="239">
        <v>30.0</v>
      </c>
      <c r="J283" s="239">
        <v>54.0</v>
      </c>
    </row>
    <row r="284" ht="15.75" customHeight="1">
      <c r="A284" s="294" t="s">
        <v>552</v>
      </c>
      <c r="B284" s="342">
        <v>46275.0</v>
      </c>
      <c r="C284" s="239" t="s">
        <v>2335</v>
      </c>
      <c r="D284" s="239" t="s">
        <v>3806</v>
      </c>
      <c r="E284" s="239" t="s">
        <v>3615</v>
      </c>
      <c r="F284" s="251">
        <v>0.04672453703703704</v>
      </c>
      <c r="G284" s="239">
        <v>7.0</v>
      </c>
      <c r="H284" s="239">
        <v>40.0</v>
      </c>
      <c r="I284" s="239">
        <v>7.0</v>
      </c>
      <c r="J284" s="239">
        <v>40.0</v>
      </c>
    </row>
    <row r="285" ht="15.75" customHeight="1">
      <c r="A285" s="294" t="s">
        <v>552</v>
      </c>
      <c r="B285" s="342">
        <v>46275.0</v>
      </c>
      <c r="C285" s="239" t="s">
        <v>1604</v>
      </c>
      <c r="D285" s="239" t="s">
        <v>3808</v>
      </c>
      <c r="E285" s="239" t="s">
        <v>616</v>
      </c>
      <c r="F285" s="251">
        <v>0.048657407407407406</v>
      </c>
      <c r="G285" s="239">
        <v>7.0</v>
      </c>
      <c r="H285" s="239">
        <v>37.0</v>
      </c>
      <c r="I285" s="239">
        <v>7.0</v>
      </c>
      <c r="J285" s="239">
        <v>37.0</v>
      </c>
    </row>
    <row r="286" ht="15.75" customHeight="1">
      <c r="A286" s="294" t="s">
        <v>552</v>
      </c>
      <c r="B286" s="342">
        <v>46275.0</v>
      </c>
      <c r="C286" s="239" t="s">
        <v>1603</v>
      </c>
      <c r="D286" s="239" t="s">
        <v>3789</v>
      </c>
      <c r="E286" s="239" t="s">
        <v>3617</v>
      </c>
      <c r="F286" s="251">
        <v>0.05604166666666666</v>
      </c>
      <c r="G286" s="239">
        <v>11.0</v>
      </c>
      <c r="H286" s="239">
        <v>21.0</v>
      </c>
      <c r="I286" s="239">
        <v>30.0</v>
      </c>
      <c r="J286" s="239">
        <v>54.0</v>
      </c>
    </row>
    <row r="287" ht="15.75" customHeight="1">
      <c r="A287" s="294" t="s">
        <v>552</v>
      </c>
      <c r="B287" s="342">
        <v>46275.0</v>
      </c>
      <c r="C287" s="239" t="s">
        <v>1705</v>
      </c>
      <c r="D287" s="239" t="s">
        <v>3785</v>
      </c>
      <c r="E287" s="239" t="s">
        <v>654</v>
      </c>
      <c r="F287" s="251">
        <v>0.05740740740740741</v>
      </c>
      <c r="G287" s="239">
        <v>5.0</v>
      </c>
      <c r="H287" s="239">
        <v>46.0</v>
      </c>
      <c r="I287" s="239">
        <v>7.0</v>
      </c>
      <c r="J287" s="239">
        <v>54.0</v>
      </c>
    </row>
    <row r="288" ht="15.75" customHeight="1">
      <c r="A288" s="294" t="s">
        <v>552</v>
      </c>
      <c r="B288" s="342">
        <v>46275.0</v>
      </c>
      <c r="C288" s="239" t="s">
        <v>1713</v>
      </c>
      <c r="D288" s="239" t="s">
        <v>3784</v>
      </c>
      <c r="E288" s="239" t="s">
        <v>635</v>
      </c>
      <c r="F288" s="251">
        <v>0.11108796296296296</v>
      </c>
      <c r="G288" s="239">
        <v>17.0</v>
      </c>
      <c r="H288" s="239">
        <v>39.0</v>
      </c>
      <c r="I288" s="239">
        <v>18.0</v>
      </c>
      <c r="J288" s="239">
        <v>44.0</v>
      </c>
    </row>
    <row r="289" ht="15.75" customHeight="1">
      <c r="A289" s="346" t="s">
        <v>552</v>
      </c>
      <c r="B289" s="347">
        <v>46276.0</v>
      </c>
      <c r="C289" s="257" t="s">
        <v>1718</v>
      </c>
      <c r="D289" s="257" t="s">
        <v>3811</v>
      </c>
      <c r="E289" s="257" t="s">
        <v>666</v>
      </c>
      <c r="F289" s="258">
        <v>2.314814814814815E-4</v>
      </c>
      <c r="G289" s="257">
        <v>1.0</v>
      </c>
      <c r="H289" s="257">
        <v>1.0</v>
      </c>
      <c r="I289" s="257">
        <v>24.0</v>
      </c>
      <c r="J289" s="257">
        <v>51.0</v>
      </c>
    </row>
    <row r="290" ht="15.75" customHeight="1">
      <c r="A290" s="294" t="s">
        <v>552</v>
      </c>
      <c r="B290" s="342">
        <v>46276.0</v>
      </c>
      <c r="C290" s="239" t="s">
        <v>2137</v>
      </c>
      <c r="D290" s="239" t="s">
        <v>3812</v>
      </c>
      <c r="E290" s="239" t="s">
        <v>620</v>
      </c>
      <c r="F290" s="251">
        <v>0.0038194444444444443</v>
      </c>
      <c r="G290" s="239">
        <v>2.0</v>
      </c>
      <c r="H290" s="239">
        <v>4.0</v>
      </c>
      <c r="I290" s="239">
        <v>14.0</v>
      </c>
      <c r="J290" s="239">
        <v>41.0</v>
      </c>
    </row>
    <row r="291" ht="15.75" customHeight="1">
      <c r="A291" s="294" t="s">
        <v>552</v>
      </c>
      <c r="B291" s="342">
        <v>46276.0</v>
      </c>
      <c r="C291" s="239" t="s">
        <v>2139</v>
      </c>
      <c r="D291" s="239" t="s">
        <v>3813</v>
      </c>
      <c r="E291" s="239" t="s">
        <v>620</v>
      </c>
      <c r="F291" s="251">
        <v>0.007546296296296297</v>
      </c>
      <c r="G291" s="239">
        <v>3.0</v>
      </c>
      <c r="H291" s="239">
        <v>8.0</v>
      </c>
      <c r="I291" s="239">
        <v>18.0</v>
      </c>
      <c r="J291" s="239">
        <v>59.0</v>
      </c>
    </row>
    <row r="292" ht="15.75" customHeight="1">
      <c r="A292" s="294" t="s">
        <v>552</v>
      </c>
      <c r="B292" s="342">
        <v>46276.0</v>
      </c>
      <c r="C292" s="239" t="s">
        <v>1716</v>
      </c>
      <c r="D292" s="239" t="s">
        <v>3814</v>
      </c>
      <c r="E292" s="239" t="s">
        <v>635</v>
      </c>
      <c r="F292" s="251">
        <v>0.01074074074074074</v>
      </c>
      <c r="G292" s="239">
        <v>3.0</v>
      </c>
      <c r="H292" s="239">
        <v>11.0</v>
      </c>
      <c r="I292" s="239">
        <v>8.0</v>
      </c>
      <c r="J292" s="239">
        <v>42.0</v>
      </c>
    </row>
    <row r="293" ht="15.75" customHeight="1">
      <c r="A293" s="294" t="s">
        <v>552</v>
      </c>
      <c r="B293" s="342">
        <v>46276.0</v>
      </c>
      <c r="C293" s="239" t="s">
        <v>1720</v>
      </c>
      <c r="D293" s="239" t="s">
        <v>3815</v>
      </c>
      <c r="E293" s="239" t="s">
        <v>659</v>
      </c>
      <c r="F293" s="251">
        <v>0.012708333333333334</v>
      </c>
      <c r="G293" s="239">
        <v>3.0</v>
      </c>
      <c r="H293" s="239">
        <v>6.0</v>
      </c>
      <c r="I293" s="239">
        <v>23.0</v>
      </c>
      <c r="J293" s="239">
        <v>45.0</v>
      </c>
    </row>
    <row r="294" ht="15.75" customHeight="1">
      <c r="A294" s="294" t="s">
        <v>552</v>
      </c>
      <c r="B294" s="342">
        <v>46276.0</v>
      </c>
      <c r="C294" s="239" t="s">
        <v>2488</v>
      </c>
      <c r="D294" s="239" t="s">
        <v>3816</v>
      </c>
      <c r="E294" s="239" t="s">
        <v>3608</v>
      </c>
      <c r="F294" s="251">
        <v>0.015150462962962963</v>
      </c>
      <c r="G294" s="239">
        <v>5.0</v>
      </c>
      <c r="H294" s="239">
        <v>11.0</v>
      </c>
      <c r="I294" s="239">
        <v>9.0</v>
      </c>
      <c r="J294" s="239">
        <v>43.0</v>
      </c>
    </row>
    <row r="295" ht="15.75" customHeight="1">
      <c r="A295" s="294" t="s">
        <v>552</v>
      </c>
      <c r="B295" s="342">
        <v>46276.0</v>
      </c>
      <c r="C295" s="239" t="s">
        <v>1718</v>
      </c>
      <c r="D295" s="239" t="s">
        <v>3811</v>
      </c>
      <c r="E295" s="239" t="s">
        <v>625</v>
      </c>
      <c r="F295" s="251">
        <v>0.01574074074074074</v>
      </c>
      <c r="G295" s="239">
        <v>7.0</v>
      </c>
      <c r="H295" s="239">
        <v>8.0</v>
      </c>
      <c r="I295" s="239">
        <v>24.0</v>
      </c>
      <c r="J295" s="239">
        <v>51.0</v>
      </c>
    </row>
    <row r="296" ht="15.75" customHeight="1">
      <c r="A296" s="294" t="s">
        <v>552</v>
      </c>
      <c r="B296" s="342">
        <v>46276.0</v>
      </c>
      <c r="C296" s="239" t="s">
        <v>2489</v>
      </c>
      <c r="D296" s="239" t="s">
        <v>3817</v>
      </c>
      <c r="E296" s="239" t="s">
        <v>3608</v>
      </c>
      <c r="F296" s="251">
        <v>0.022268518518518517</v>
      </c>
      <c r="G296" s="239">
        <v>6.0</v>
      </c>
      <c r="H296" s="239">
        <v>27.0</v>
      </c>
      <c r="I296" s="239">
        <v>10.0</v>
      </c>
      <c r="J296" s="239">
        <v>39.0</v>
      </c>
    </row>
    <row r="297" ht="15.75" customHeight="1">
      <c r="A297" s="294" t="s">
        <v>552</v>
      </c>
      <c r="B297" s="342">
        <v>46276.0</v>
      </c>
      <c r="C297" s="239" t="s">
        <v>2665</v>
      </c>
      <c r="D297" s="239" t="s">
        <v>3818</v>
      </c>
      <c r="E297" s="239" t="s">
        <v>649</v>
      </c>
      <c r="F297" s="251">
        <v>0.024988425925925924</v>
      </c>
      <c r="G297" s="239">
        <v>1.0</v>
      </c>
      <c r="H297" s="239">
        <v>36.0</v>
      </c>
      <c r="I297" s="239">
        <v>1.0</v>
      </c>
      <c r="J297" s="239">
        <v>36.0</v>
      </c>
    </row>
    <row r="298" ht="15.75" customHeight="1">
      <c r="A298" s="294" t="s">
        <v>552</v>
      </c>
      <c r="B298" s="342">
        <v>46276.0</v>
      </c>
      <c r="C298" s="239" t="s">
        <v>2489</v>
      </c>
      <c r="D298" s="239" t="s">
        <v>3817</v>
      </c>
      <c r="E298" s="239" t="s">
        <v>654</v>
      </c>
      <c r="F298" s="251">
        <v>0.025555555555555557</v>
      </c>
      <c r="G298" s="239">
        <v>4.0</v>
      </c>
      <c r="H298" s="239">
        <v>12.0</v>
      </c>
      <c r="I298" s="239">
        <v>10.0</v>
      </c>
      <c r="J298" s="239">
        <v>39.0</v>
      </c>
    </row>
    <row r="299" ht="15.75" customHeight="1">
      <c r="A299" s="294" t="s">
        <v>552</v>
      </c>
      <c r="B299" s="342">
        <v>46276.0</v>
      </c>
      <c r="C299" s="239" t="s">
        <v>1716</v>
      </c>
      <c r="D299" s="239" t="s">
        <v>3814</v>
      </c>
      <c r="E299" s="239" t="s">
        <v>625</v>
      </c>
      <c r="F299" s="251">
        <v>0.02625</v>
      </c>
      <c r="G299" s="239">
        <v>5.0</v>
      </c>
      <c r="H299" s="239">
        <v>31.0</v>
      </c>
      <c r="I299" s="239">
        <v>8.0</v>
      </c>
      <c r="J299" s="239">
        <v>42.0</v>
      </c>
    </row>
    <row r="300" ht="15.75" customHeight="1">
      <c r="A300" s="294" t="s">
        <v>552</v>
      </c>
      <c r="B300" s="342">
        <v>46276.0</v>
      </c>
      <c r="C300" s="239" t="s">
        <v>2139</v>
      </c>
      <c r="D300" s="239" t="s">
        <v>3813</v>
      </c>
      <c r="E300" s="239" t="s">
        <v>3615</v>
      </c>
      <c r="F300" s="251">
        <v>0.030358796296296297</v>
      </c>
      <c r="G300" s="239">
        <v>15.0</v>
      </c>
      <c r="H300" s="239">
        <v>51.0</v>
      </c>
      <c r="I300" s="239">
        <v>18.0</v>
      </c>
      <c r="J300" s="239">
        <v>59.0</v>
      </c>
    </row>
    <row r="301" ht="15.75" customHeight="1">
      <c r="A301" s="294" t="s">
        <v>552</v>
      </c>
      <c r="B301" s="342">
        <v>46276.0</v>
      </c>
      <c r="C301" s="239" t="s">
        <v>1718</v>
      </c>
      <c r="D301" s="239" t="s">
        <v>3811</v>
      </c>
      <c r="E301" s="239" t="s">
        <v>635</v>
      </c>
      <c r="F301" s="251">
        <v>0.03144675925925926</v>
      </c>
      <c r="G301" s="239">
        <v>16.0</v>
      </c>
      <c r="H301" s="239">
        <v>42.0</v>
      </c>
      <c r="I301" s="239">
        <v>24.0</v>
      </c>
      <c r="J301" s="239">
        <v>51.0</v>
      </c>
    </row>
    <row r="302" ht="15.75" customHeight="1">
      <c r="A302" s="294" t="s">
        <v>552</v>
      </c>
      <c r="B302" s="342">
        <v>46276.0</v>
      </c>
      <c r="C302" s="239" t="s">
        <v>2488</v>
      </c>
      <c r="D302" s="239" t="s">
        <v>3816</v>
      </c>
      <c r="E302" s="239" t="s">
        <v>666</v>
      </c>
      <c r="F302" s="251">
        <v>0.03185185185185185</v>
      </c>
      <c r="G302" s="239">
        <v>4.0</v>
      </c>
      <c r="H302" s="239">
        <v>32.0</v>
      </c>
      <c r="I302" s="239">
        <v>9.0</v>
      </c>
      <c r="J302" s="239">
        <v>43.0</v>
      </c>
    </row>
    <row r="303" ht="15.75" customHeight="1">
      <c r="A303" s="294" t="s">
        <v>552</v>
      </c>
      <c r="B303" s="342">
        <v>46276.0</v>
      </c>
      <c r="C303" s="239" t="s">
        <v>2137</v>
      </c>
      <c r="D303" s="239" t="s">
        <v>3812</v>
      </c>
      <c r="E303" s="239" t="s">
        <v>3615</v>
      </c>
      <c r="F303" s="251">
        <v>0.039733796296296295</v>
      </c>
      <c r="G303" s="239">
        <v>12.0</v>
      </c>
      <c r="H303" s="239">
        <v>37.0</v>
      </c>
      <c r="I303" s="239">
        <v>14.0</v>
      </c>
      <c r="J303" s="239">
        <v>41.0</v>
      </c>
    </row>
    <row r="304" ht="15.75" customHeight="1">
      <c r="A304" s="294" t="s">
        <v>552</v>
      </c>
      <c r="B304" s="342">
        <v>46276.0</v>
      </c>
      <c r="C304" s="239" t="s">
        <v>1119</v>
      </c>
      <c r="D304" s="239" t="s">
        <v>3819</v>
      </c>
      <c r="E304" s="239" t="s">
        <v>627</v>
      </c>
      <c r="F304" s="251">
        <v>0.04577546296296296</v>
      </c>
      <c r="G304" s="239">
        <v>3.0</v>
      </c>
      <c r="H304" s="239">
        <v>41.0</v>
      </c>
      <c r="I304" s="239">
        <v>3.0</v>
      </c>
      <c r="J304" s="239">
        <v>41.0</v>
      </c>
    </row>
    <row r="305" ht="15.75" customHeight="1">
      <c r="A305" s="294" t="s">
        <v>552</v>
      </c>
      <c r="B305" s="342">
        <v>46276.0</v>
      </c>
      <c r="C305" s="239" t="s">
        <v>1720</v>
      </c>
      <c r="D305" s="239" t="s">
        <v>3815</v>
      </c>
      <c r="E305" s="239" t="s">
        <v>635</v>
      </c>
      <c r="F305" s="251">
        <v>0.046875</v>
      </c>
      <c r="G305" s="239">
        <v>20.0</v>
      </c>
      <c r="H305" s="239">
        <v>39.0</v>
      </c>
      <c r="I305" s="239">
        <v>23.0</v>
      </c>
      <c r="J305" s="239">
        <v>45.0</v>
      </c>
    </row>
    <row r="306" ht="15.75" customHeight="1">
      <c r="A306" s="294" t="s">
        <v>552</v>
      </c>
      <c r="B306" s="342">
        <v>46276.0</v>
      </c>
      <c r="C306" s="239" t="s">
        <v>2490</v>
      </c>
      <c r="D306" s="239" t="s">
        <v>3820</v>
      </c>
      <c r="E306" s="239" t="s">
        <v>3608</v>
      </c>
      <c r="F306" s="251">
        <v>0.05658564814814815</v>
      </c>
      <c r="G306" s="239">
        <v>8.0</v>
      </c>
      <c r="H306" s="239">
        <v>51.0</v>
      </c>
      <c r="I306" s="239">
        <v>8.0</v>
      </c>
      <c r="J306" s="239">
        <v>51.0</v>
      </c>
    </row>
    <row r="307" ht="15.75" customHeight="1">
      <c r="A307" s="294" t="s">
        <v>552</v>
      </c>
      <c r="B307" s="342">
        <v>46276.0</v>
      </c>
      <c r="C307" s="239" t="s">
        <v>1721</v>
      </c>
      <c r="D307" s="239" t="s">
        <v>3821</v>
      </c>
      <c r="E307" s="239" t="s">
        <v>635</v>
      </c>
      <c r="F307" s="251">
        <v>0.08328703703703703</v>
      </c>
      <c r="G307" s="239">
        <v>6.0</v>
      </c>
      <c r="H307" s="239">
        <v>45.0</v>
      </c>
      <c r="I307" s="239">
        <v>6.0</v>
      </c>
      <c r="J307" s="239">
        <v>45.0</v>
      </c>
    </row>
    <row r="308" ht="15.75" customHeight="1">
      <c r="A308" s="294" t="s">
        <v>552</v>
      </c>
      <c r="B308" s="342">
        <v>46276.0</v>
      </c>
      <c r="C308" s="239" t="s">
        <v>1722</v>
      </c>
      <c r="D308" s="239" t="s">
        <v>3822</v>
      </c>
      <c r="E308" s="239" t="s">
        <v>635</v>
      </c>
      <c r="F308" s="251">
        <v>0.11688657407407407</v>
      </c>
      <c r="G308" s="239">
        <v>26.0</v>
      </c>
      <c r="H308" s="239">
        <v>45.0</v>
      </c>
      <c r="I308" s="239">
        <v>26.0</v>
      </c>
      <c r="J308" s="239">
        <v>45.0</v>
      </c>
    </row>
    <row r="309" ht="15.75" customHeight="1">
      <c r="A309" s="294" t="s">
        <v>552</v>
      </c>
      <c r="B309" s="342">
        <v>46276.0</v>
      </c>
      <c r="C309" s="239" t="s">
        <v>1605</v>
      </c>
      <c r="D309" s="239" t="s">
        <v>3823</v>
      </c>
      <c r="E309" s="239" t="s">
        <v>616</v>
      </c>
      <c r="F309" s="251">
        <v>0.12451388888888888</v>
      </c>
      <c r="G309" s="239">
        <v>19.0</v>
      </c>
      <c r="H309" s="239">
        <v>50.0</v>
      </c>
      <c r="I309" s="239">
        <v>19.0</v>
      </c>
      <c r="J309" s="239">
        <v>50.0</v>
      </c>
    </row>
    <row r="310" ht="15.75" customHeight="1">
      <c r="A310" s="294" t="s">
        <v>552</v>
      </c>
      <c r="B310" s="342">
        <v>46278.0</v>
      </c>
      <c r="C310" s="239" t="s">
        <v>2666</v>
      </c>
      <c r="D310" s="239" t="s">
        <v>3824</v>
      </c>
      <c r="E310" s="239" t="s">
        <v>649</v>
      </c>
      <c r="F310" s="251">
        <v>0.002650462962962963</v>
      </c>
      <c r="G310" s="239">
        <v>1.0</v>
      </c>
      <c r="H310" s="239">
        <v>3.0</v>
      </c>
      <c r="I310" s="239">
        <v>1.0</v>
      </c>
      <c r="J310" s="239">
        <v>3.0</v>
      </c>
    </row>
    <row r="311" ht="15.75" customHeight="1">
      <c r="A311" s="294" t="s">
        <v>552</v>
      </c>
      <c r="B311" s="342">
        <v>46278.0</v>
      </c>
      <c r="C311" s="239" t="s">
        <v>1723</v>
      </c>
      <c r="D311" s="239" t="s">
        <v>3825</v>
      </c>
      <c r="E311" s="239" t="s">
        <v>635</v>
      </c>
      <c r="F311" s="251">
        <v>0.007824074074074074</v>
      </c>
      <c r="G311" s="239">
        <v>3.0</v>
      </c>
      <c r="H311" s="239">
        <v>10.0</v>
      </c>
      <c r="I311" s="239">
        <v>19.0</v>
      </c>
      <c r="J311" s="239">
        <v>41.0</v>
      </c>
    </row>
    <row r="312" ht="15.75" customHeight="1">
      <c r="A312" s="294" t="s">
        <v>552</v>
      </c>
      <c r="B312" s="342">
        <v>46278.0</v>
      </c>
      <c r="C312" s="239" t="s">
        <v>2667</v>
      </c>
      <c r="D312" s="239" t="s">
        <v>3826</v>
      </c>
      <c r="E312" s="239" t="s">
        <v>649</v>
      </c>
      <c r="F312" s="251">
        <v>0.011875</v>
      </c>
      <c r="G312" s="239">
        <v>1.0</v>
      </c>
      <c r="H312" s="239">
        <v>34.0</v>
      </c>
      <c r="I312" s="239">
        <v>1.0</v>
      </c>
      <c r="J312" s="239">
        <v>34.0</v>
      </c>
    </row>
    <row r="313" ht="15.75" customHeight="1">
      <c r="A313" s="294" t="s">
        <v>552</v>
      </c>
      <c r="B313" s="342">
        <v>46278.0</v>
      </c>
      <c r="C313" s="239" t="s">
        <v>2668</v>
      </c>
      <c r="D313" s="239" t="s">
        <v>3827</v>
      </c>
      <c r="E313" s="239" t="s">
        <v>649</v>
      </c>
      <c r="F313" s="251">
        <v>0.013935185185185186</v>
      </c>
      <c r="G313" s="239">
        <v>1.0</v>
      </c>
      <c r="H313" s="239">
        <v>7.0</v>
      </c>
      <c r="I313" s="239">
        <v>1.0</v>
      </c>
      <c r="J313" s="239">
        <v>7.0</v>
      </c>
    </row>
    <row r="314" ht="15.75" customHeight="1">
      <c r="A314" s="294" t="s">
        <v>552</v>
      </c>
      <c r="B314" s="342">
        <v>46278.0</v>
      </c>
      <c r="C314" s="239" t="s">
        <v>1723</v>
      </c>
      <c r="D314" s="239" t="s">
        <v>3825</v>
      </c>
      <c r="E314" s="239" t="s">
        <v>620</v>
      </c>
      <c r="F314" s="251">
        <v>0.016041666666666666</v>
      </c>
      <c r="G314" s="239">
        <v>6.0</v>
      </c>
      <c r="H314" s="239">
        <v>15.0</v>
      </c>
      <c r="I314" s="239">
        <v>19.0</v>
      </c>
      <c r="J314" s="239">
        <v>41.0</v>
      </c>
    </row>
    <row r="315" ht="15.75" customHeight="1">
      <c r="A315" s="294" t="s">
        <v>552</v>
      </c>
      <c r="B315" s="342">
        <v>46278.0</v>
      </c>
      <c r="C315" s="239" t="s">
        <v>2142</v>
      </c>
      <c r="D315" s="239" t="s">
        <v>3828</v>
      </c>
      <c r="E315" s="239" t="s">
        <v>3615</v>
      </c>
      <c r="F315" s="251">
        <v>0.018368055555555554</v>
      </c>
      <c r="G315" s="239">
        <v>8.0</v>
      </c>
      <c r="H315" s="239">
        <v>46.0</v>
      </c>
      <c r="I315" s="239">
        <v>15.0</v>
      </c>
      <c r="J315" s="239">
        <v>40.0</v>
      </c>
    </row>
    <row r="316" ht="15.75" customHeight="1">
      <c r="A316" s="294" t="s">
        <v>552</v>
      </c>
      <c r="B316" s="342">
        <v>46278.0</v>
      </c>
      <c r="C316" s="239" t="s">
        <v>1723</v>
      </c>
      <c r="D316" s="239" t="s">
        <v>3825</v>
      </c>
      <c r="E316" s="239" t="s">
        <v>3615</v>
      </c>
      <c r="F316" s="251">
        <v>0.021342592592592594</v>
      </c>
      <c r="G316" s="239">
        <v>10.0</v>
      </c>
      <c r="H316" s="239">
        <v>16.0</v>
      </c>
      <c r="I316" s="239">
        <v>19.0</v>
      </c>
      <c r="J316" s="239">
        <v>41.0</v>
      </c>
    </row>
    <row r="317" ht="15.75" customHeight="1">
      <c r="A317" s="294" t="s">
        <v>552</v>
      </c>
      <c r="B317" s="342">
        <v>46278.0</v>
      </c>
      <c r="C317" s="239" t="s">
        <v>1724</v>
      </c>
      <c r="D317" s="239" t="s">
        <v>3829</v>
      </c>
      <c r="E317" s="239" t="s">
        <v>635</v>
      </c>
      <c r="F317" s="251">
        <v>0.03229166666666667</v>
      </c>
      <c r="G317" s="239">
        <v>14.0</v>
      </c>
      <c r="H317" s="239">
        <v>30.0</v>
      </c>
      <c r="I317" s="239">
        <v>18.0</v>
      </c>
      <c r="J317" s="239">
        <v>46.0</v>
      </c>
    </row>
    <row r="318" ht="15.75" customHeight="1">
      <c r="A318" s="294" t="s">
        <v>552</v>
      </c>
      <c r="B318" s="342">
        <v>46278.0</v>
      </c>
      <c r="C318" s="239" t="s">
        <v>1606</v>
      </c>
      <c r="D318" s="239" t="s">
        <v>3830</v>
      </c>
      <c r="E318" s="239" t="s">
        <v>616</v>
      </c>
      <c r="F318" s="251">
        <v>0.03633101851851852</v>
      </c>
      <c r="G318" s="239">
        <v>6.0</v>
      </c>
      <c r="H318" s="239">
        <v>40.0</v>
      </c>
      <c r="I318" s="239">
        <v>6.0</v>
      </c>
      <c r="J318" s="239">
        <v>40.0</v>
      </c>
    </row>
    <row r="319" ht="15.75" customHeight="1">
      <c r="A319" s="294" t="s">
        <v>552</v>
      </c>
      <c r="B319" s="342">
        <v>46278.0</v>
      </c>
      <c r="C319" s="239" t="s">
        <v>2142</v>
      </c>
      <c r="D319" s="239" t="s">
        <v>3828</v>
      </c>
      <c r="E319" s="239" t="s">
        <v>620</v>
      </c>
      <c r="F319" s="251">
        <v>0.048935185185185186</v>
      </c>
      <c r="G319" s="239">
        <v>7.0</v>
      </c>
      <c r="H319" s="239">
        <v>17.0</v>
      </c>
      <c r="I319" s="239">
        <v>15.0</v>
      </c>
      <c r="J319" s="239">
        <v>40.0</v>
      </c>
    </row>
    <row r="320" ht="15.75" customHeight="1">
      <c r="A320" s="294" t="s">
        <v>552</v>
      </c>
      <c r="B320" s="342">
        <v>46278.0</v>
      </c>
      <c r="C320" s="239" t="s">
        <v>1724</v>
      </c>
      <c r="D320" s="239" t="s">
        <v>3829</v>
      </c>
      <c r="E320" s="239" t="s">
        <v>666</v>
      </c>
      <c r="F320" s="251">
        <v>0.056666666666666664</v>
      </c>
      <c r="G320" s="239">
        <v>5.0</v>
      </c>
      <c r="H320" s="239">
        <v>16.0</v>
      </c>
      <c r="I320" s="239">
        <v>18.0</v>
      </c>
      <c r="J320" s="239">
        <v>46.0</v>
      </c>
    </row>
    <row r="321" ht="15.75" customHeight="1">
      <c r="A321" s="294" t="s">
        <v>552</v>
      </c>
      <c r="B321" s="342">
        <v>46278.0</v>
      </c>
      <c r="C321" s="239" t="s">
        <v>1725</v>
      </c>
      <c r="D321" s="239" t="s">
        <v>3831</v>
      </c>
      <c r="E321" s="239" t="s">
        <v>635</v>
      </c>
      <c r="F321" s="251">
        <v>0.05709490740740741</v>
      </c>
      <c r="G321" s="239">
        <v>14.0</v>
      </c>
      <c r="H321" s="239">
        <v>39.0</v>
      </c>
      <c r="I321" s="239">
        <v>14.0</v>
      </c>
      <c r="J321" s="239">
        <v>39.0</v>
      </c>
    </row>
    <row r="322" ht="15.75" customHeight="1">
      <c r="A322" s="338" t="s">
        <v>552</v>
      </c>
      <c r="B322" s="254">
        <v>46281.0</v>
      </c>
      <c r="C322" s="338" t="s">
        <v>3832</v>
      </c>
      <c r="D322" s="338" t="s">
        <v>3833</v>
      </c>
      <c r="E322" s="338" t="s">
        <v>635</v>
      </c>
      <c r="F322" s="353">
        <v>0.0</v>
      </c>
      <c r="G322" s="338">
        <v>1.0</v>
      </c>
      <c r="H322" s="338">
        <v>34.0</v>
      </c>
      <c r="I322" s="338">
        <v>1.0</v>
      </c>
      <c r="J322" s="338">
        <v>34.0</v>
      </c>
    </row>
    <row r="323" ht="15.75" customHeight="1">
      <c r="A323" s="338" t="s">
        <v>552</v>
      </c>
      <c r="B323" s="254">
        <v>46283.0</v>
      </c>
      <c r="C323" s="338" t="s">
        <v>3834</v>
      </c>
      <c r="D323" s="338" t="s">
        <v>3835</v>
      </c>
      <c r="E323" s="338" t="s">
        <v>645</v>
      </c>
      <c r="F323" s="353">
        <v>1.1574074074074075E-4</v>
      </c>
      <c r="G323" s="338">
        <v>1.0</v>
      </c>
      <c r="H323" s="338">
        <v>16.0</v>
      </c>
      <c r="I323" s="338">
        <v>1.0</v>
      </c>
      <c r="J323" s="338">
        <v>16.0</v>
      </c>
    </row>
    <row r="324" ht="15.75" customHeight="1">
      <c r="A324" s="338" t="s">
        <v>552</v>
      </c>
      <c r="B324" s="254">
        <v>46280.0</v>
      </c>
      <c r="C324" s="338" t="s">
        <v>2147</v>
      </c>
      <c r="D324" s="338" t="s">
        <v>3836</v>
      </c>
      <c r="E324" s="338" t="s">
        <v>635</v>
      </c>
      <c r="F324" s="353">
        <v>1.388888888888889E-4</v>
      </c>
      <c r="G324" s="338">
        <v>1.0</v>
      </c>
      <c r="H324" s="338">
        <v>2.0</v>
      </c>
      <c r="I324" s="338">
        <v>8.0</v>
      </c>
      <c r="J324" s="338">
        <v>43.0</v>
      </c>
    </row>
    <row r="325" ht="15.75" customHeight="1">
      <c r="A325" s="338" t="s">
        <v>552</v>
      </c>
      <c r="B325" s="254">
        <v>46285.0</v>
      </c>
      <c r="C325" s="338" t="s">
        <v>1892</v>
      </c>
      <c r="D325" s="338" t="s">
        <v>3838</v>
      </c>
      <c r="E325" s="338" t="s">
        <v>3615</v>
      </c>
      <c r="F325" s="353">
        <v>1.388888888888889E-4</v>
      </c>
      <c r="G325" s="338">
        <v>1.0</v>
      </c>
      <c r="H325" s="338">
        <v>4.0</v>
      </c>
      <c r="I325" s="338">
        <v>12.0</v>
      </c>
      <c r="J325" s="338">
        <v>35.0</v>
      </c>
    </row>
    <row r="326" ht="15.75" customHeight="1">
      <c r="A326" s="338" t="s">
        <v>552</v>
      </c>
      <c r="B326" s="254">
        <v>46282.0</v>
      </c>
      <c r="C326" s="338" t="s">
        <v>1741</v>
      </c>
      <c r="D326" s="338" t="s">
        <v>3839</v>
      </c>
      <c r="E326" s="338" t="s">
        <v>659</v>
      </c>
      <c r="F326" s="353">
        <v>1.7361111111111112E-4</v>
      </c>
      <c r="G326" s="338">
        <v>1.0</v>
      </c>
      <c r="H326" s="338">
        <v>13.0</v>
      </c>
      <c r="I326" s="338">
        <v>11.0</v>
      </c>
      <c r="J326" s="338">
        <v>44.0</v>
      </c>
    </row>
    <row r="327" ht="15.75" customHeight="1">
      <c r="A327" s="338" t="s">
        <v>552</v>
      </c>
      <c r="B327" s="254">
        <v>46281.0</v>
      </c>
      <c r="C327" s="338" t="s">
        <v>3840</v>
      </c>
      <c r="D327" s="338" t="s">
        <v>3841</v>
      </c>
      <c r="E327" s="338" t="s">
        <v>625</v>
      </c>
      <c r="F327" s="353">
        <v>2.4305555555555555E-4</v>
      </c>
      <c r="G327" s="338">
        <v>1.0</v>
      </c>
      <c r="H327" s="338">
        <v>35.0</v>
      </c>
      <c r="I327" s="338">
        <v>1.0</v>
      </c>
      <c r="J327" s="338">
        <v>35.0</v>
      </c>
    </row>
    <row r="328" ht="15.75" customHeight="1">
      <c r="A328" s="338" t="s">
        <v>552</v>
      </c>
      <c r="B328" s="254">
        <v>46283.0</v>
      </c>
      <c r="C328" s="338" t="s">
        <v>3842</v>
      </c>
      <c r="D328" s="338" t="s">
        <v>3843</v>
      </c>
      <c r="E328" s="338" t="s">
        <v>659</v>
      </c>
      <c r="F328" s="353">
        <v>2.662037037037037E-4</v>
      </c>
      <c r="G328" s="338">
        <v>1.0</v>
      </c>
      <c r="H328" s="338">
        <v>34.0</v>
      </c>
      <c r="I328" s="338">
        <v>1.0</v>
      </c>
      <c r="J328" s="338">
        <v>34.0</v>
      </c>
    </row>
    <row r="329" ht="15.75" customHeight="1">
      <c r="A329" s="338" t="s">
        <v>552</v>
      </c>
      <c r="B329" s="254">
        <v>46279.0</v>
      </c>
      <c r="C329" s="338" t="s">
        <v>2361</v>
      </c>
      <c r="D329" s="338" t="s">
        <v>3844</v>
      </c>
      <c r="E329" s="338" t="s">
        <v>666</v>
      </c>
      <c r="F329" s="353">
        <v>2.777777777777778E-4</v>
      </c>
      <c r="G329" s="338">
        <v>1.0</v>
      </c>
      <c r="H329" s="338">
        <v>2.0</v>
      </c>
      <c r="I329" s="338">
        <v>8.0</v>
      </c>
      <c r="J329" s="338">
        <v>37.0</v>
      </c>
    </row>
    <row r="330" ht="15.75" customHeight="1">
      <c r="A330" s="338" t="s">
        <v>552</v>
      </c>
      <c r="B330" s="254">
        <v>46283.0</v>
      </c>
      <c r="C330" s="338" t="s">
        <v>1744</v>
      </c>
      <c r="D330" s="338" t="s">
        <v>3845</v>
      </c>
      <c r="E330" s="338" t="s">
        <v>625</v>
      </c>
      <c r="F330" s="353">
        <v>2.777777777777778E-4</v>
      </c>
      <c r="G330" s="338">
        <v>1.0</v>
      </c>
      <c r="H330" s="338">
        <v>11.0</v>
      </c>
      <c r="I330" s="338">
        <v>10.0</v>
      </c>
      <c r="J330" s="338">
        <v>31.0</v>
      </c>
    </row>
    <row r="331" ht="15.75" customHeight="1">
      <c r="A331" s="338" t="s">
        <v>552</v>
      </c>
      <c r="B331" s="254">
        <v>46281.0</v>
      </c>
      <c r="C331" s="338" t="s">
        <v>2673</v>
      </c>
      <c r="D331" s="338" t="s">
        <v>3846</v>
      </c>
      <c r="E331" s="338" t="s">
        <v>681</v>
      </c>
      <c r="F331" s="353">
        <v>5.555555555555556E-4</v>
      </c>
      <c r="G331" s="338">
        <v>1.0</v>
      </c>
      <c r="H331" s="338">
        <v>6.0</v>
      </c>
      <c r="I331" s="338">
        <v>7.0</v>
      </c>
      <c r="J331" s="338">
        <v>37.0</v>
      </c>
    </row>
    <row r="332" ht="15.75" customHeight="1">
      <c r="A332" s="242" t="s">
        <v>552</v>
      </c>
      <c r="B332" s="245">
        <v>46279.0</v>
      </c>
      <c r="C332" s="242" t="s">
        <v>842</v>
      </c>
      <c r="D332" s="242" t="s">
        <v>3847</v>
      </c>
      <c r="E332" s="242" t="s">
        <v>635</v>
      </c>
      <c r="F332" s="354">
        <v>6.481481481481481E-4</v>
      </c>
      <c r="G332" s="242">
        <v>1.0</v>
      </c>
      <c r="H332" s="242">
        <v>2.0</v>
      </c>
      <c r="I332" s="242">
        <v>5.0</v>
      </c>
      <c r="J332" s="242">
        <v>41.0</v>
      </c>
    </row>
    <row r="333" ht="15.75" customHeight="1">
      <c r="A333" s="242" t="s">
        <v>552</v>
      </c>
      <c r="B333" s="245">
        <v>46285.0</v>
      </c>
      <c r="C333" s="242" t="s">
        <v>1892</v>
      </c>
      <c r="D333" s="242" t="s">
        <v>3838</v>
      </c>
      <c r="E333" s="242" t="s">
        <v>3608</v>
      </c>
      <c r="F333" s="354">
        <v>7.060185185185185E-4</v>
      </c>
      <c r="G333" s="242">
        <v>1.0</v>
      </c>
      <c r="H333" s="242">
        <v>2.0</v>
      </c>
      <c r="I333" s="242">
        <v>12.0</v>
      </c>
      <c r="J333" s="242">
        <v>35.0</v>
      </c>
    </row>
    <row r="334" ht="15.75" customHeight="1">
      <c r="A334" s="242" t="s">
        <v>552</v>
      </c>
      <c r="B334" s="245">
        <v>46281.0</v>
      </c>
      <c r="C334" s="242" t="s">
        <v>1733</v>
      </c>
      <c r="D334" s="242" t="s">
        <v>3848</v>
      </c>
      <c r="E334" s="242" t="s">
        <v>649</v>
      </c>
      <c r="F334" s="354">
        <v>0.0014583333333333334</v>
      </c>
      <c r="G334" s="242">
        <v>1.0</v>
      </c>
      <c r="H334" s="242">
        <v>2.0</v>
      </c>
      <c r="I334" s="242">
        <v>16.0</v>
      </c>
      <c r="J334" s="242">
        <v>43.0</v>
      </c>
    </row>
    <row r="335" ht="15.75" customHeight="1">
      <c r="A335" s="242" t="s">
        <v>552</v>
      </c>
      <c r="B335" s="245">
        <v>46285.0</v>
      </c>
      <c r="C335" s="242" t="s">
        <v>1892</v>
      </c>
      <c r="D335" s="242" t="s">
        <v>3838</v>
      </c>
      <c r="E335" s="242" t="s">
        <v>649</v>
      </c>
      <c r="F335" s="354">
        <v>0.0014699074074074074</v>
      </c>
      <c r="G335" s="242">
        <v>1.0</v>
      </c>
      <c r="H335" s="242">
        <v>2.0</v>
      </c>
      <c r="I335" s="242">
        <v>12.0</v>
      </c>
      <c r="J335" s="242">
        <v>35.0</v>
      </c>
    </row>
    <row r="336" ht="15.75" customHeight="1">
      <c r="A336" s="242" t="s">
        <v>552</v>
      </c>
      <c r="B336" s="245">
        <v>46283.0</v>
      </c>
      <c r="C336" s="242" t="s">
        <v>1742</v>
      </c>
      <c r="D336" s="242" t="s">
        <v>3849</v>
      </c>
      <c r="E336" s="242" t="s">
        <v>3608</v>
      </c>
      <c r="F336" s="354">
        <v>0.0015046296296296296</v>
      </c>
      <c r="G336" s="242">
        <v>1.0</v>
      </c>
      <c r="H336" s="242">
        <v>3.0</v>
      </c>
      <c r="I336" s="242">
        <v>12.0</v>
      </c>
      <c r="J336" s="242">
        <v>38.0</v>
      </c>
    </row>
    <row r="337" ht="15.75" customHeight="1">
      <c r="A337" s="242" t="s">
        <v>552</v>
      </c>
      <c r="B337" s="245">
        <v>46283.0</v>
      </c>
      <c r="C337" s="242" t="s">
        <v>2406</v>
      </c>
      <c r="D337" s="242" t="s">
        <v>3850</v>
      </c>
      <c r="E337" s="242" t="s">
        <v>654</v>
      </c>
      <c r="F337" s="354">
        <v>0.0015393518518518519</v>
      </c>
      <c r="G337" s="242">
        <v>1.0</v>
      </c>
      <c r="H337" s="242">
        <v>1.0</v>
      </c>
      <c r="I337" s="242">
        <v>9.0</v>
      </c>
      <c r="J337" s="242">
        <v>31.0</v>
      </c>
    </row>
    <row r="338" ht="15.75" customHeight="1">
      <c r="A338" s="242" t="s">
        <v>552</v>
      </c>
      <c r="B338" s="245">
        <v>46283.0</v>
      </c>
      <c r="C338" s="242" t="s">
        <v>1151</v>
      </c>
      <c r="D338" s="242" t="s">
        <v>3851</v>
      </c>
      <c r="E338" s="242" t="s">
        <v>3608</v>
      </c>
      <c r="F338" s="354">
        <v>0.001863425925925926</v>
      </c>
      <c r="G338" s="242">
        <v>1.0</v>
      </c>
      <c r="H338" s="242">
        <v>4.0</v>
      </c>
      <c r="I338" s="242">
        <v>20.0</v>
      </c>
      <c r="J338" s="242">
        <v>52.0</v>
      </c>
    </row>
    <row r="339" ht="15.75" customHeight="1">
      <c r="A339" s="338" t="s">
        <v>552</v>
      </c>
      <c r="B339" s="254">
        <v>46279.0</v>
      </c>
      <c r="C339" s="338" t="s">
        <v>3852</v>
      </c>
      <c r="D339" s="338" t="s">
        <v>3853</v>
      </c>
      <c r="E339" s="338" t="s">
        <v>667</v>
      </c>
      <c r="F339" s="353">
        <v>0.0021180555555555558</v>
      </c>
      <c r="G339" s="338">
        <v>2.0</v>
      </c>
      <c r="H339" s="338">
        <v>36.0</v>
      </c>
      <c r="I339" s="338">
        <v>2.0</v>
      </c>
      <c r="J339" s="338">
        <v>36.0</v>
      </c>
    </row>
    <row r="340" ht="15.75" customHeight="1">
      <c r="A340" s="242" t="s">
        <v>552</v>
      </c>
      <c r="B340" s="245">
        <v>46285.0</v>
      </c>
      <c r="C340" s="242" t="s">
        <v>2499</v>
      </c>
      <c r="D340" s="242" t="s">
        <v>3854</v>
      </c>
      <c r="E340" s="242" t="s">
        <v>645</v>
      </c>
      <c r="F340" s="354">
        <v>0.0023148148148148147</v>
      </c>
      <c r="G340" s="242">
        <v>1.0</v>
      </c>
      <c r="H340" s="242">
        <v>3.0</v>
      </c>
      <c r="I340" s="242">
        <v>9.0</v>
      </c>
      <c r="J340" s="242">
        <v>54.0</v>
      </c>
    </row>
    <row r="341" ht="15.75" customHeight="1">
      <c r="A341" s="242" t="s">
        <v>552</v>
      </c>
      <c r="B341" s="245">
        <v>46283.0</v>
      </c>
      <c r="C341" s="242" t="s">
        <v>1742</v>
      </c>
      <c r="D341" s="242" t="s">
        <v>3849</v>
      </c>
      <c r="E341" s="242" t="s">
        <v>635</v>
      </c>
      <c r="F341" s="354">
        <v>0.0025925925925925925</v>
      </c>
      <c r="G341" s="242">
        <v>2.0</v>
      </c>
      <c r="H341" s="242">
        <v>4.0</v>
      </c>
      <c r="I341" s="242">
        <v>12.0</v>
      </c>
      <c r="J341" s="242">
        <v>38.0</v>
      </c>
    </row>
    <row r="342" ht="15.75" customHeight="1">
      <c r="A342" s="338" t="s">
        <v>552</v>
      </c>
      <c r="B342" s="254">
        <v>46283.0</v>
      </c>
      <c r="C342" s="338" t="s">
        <v>3856</v>
      </c>
      <c r="D342" s="338" t="s">
        <v>3857</v>
      </c>
      <c r="E342" s="338" t="s">
        <v>659</v>
      </c>
      <c r="F342" s="353">
        <v>0.002638888888888889</v>
      </c>
      <c r="G342" s="338">
        <v>1.0</v>
      </c>
      <c r="H342" s="338">
        <v>34.0</v>
      </c>
      <c r="I342" s="338">
        <v>1.0</v>
      </c>
      <c r="J342" s="338">
        <v>34.0</v>
      </c>
    </row>
    <row r="343" ht="15.75" customHeight="1">
      <c r="A343" s="242" t="s">
        <v>552</v>
      </c>
      <c r="B343" s="245">
        <v>46281.0</v>
      </c>
      <c r="C343" s="242" t="s">
        <v>2672</v>
      </c>
      <c r="D343" s="242" t="s">
        <v>3859</v>
      </c>
      <c r="E343" s="242" t="s">
        <v>649</v>
      </c>
      <c r="F343" s="354">
        <v>0.003287037037037037</v>
      </c>
      <c r="G343" s="242">
        <v>3.0</v>
      </c>
      <c r="H343" s="242">
        <v>4.0</v>
      </c>
      <c r="I343" s="242">
        <v>9.0</v>
      </c>
      <c r="J343" s="242">
        <v>41.0</v>
      </c>
    </row>
    <row r="344" ht="15.75" customHeight="1">
      <c r="A344" s="242" t="s">
        <v>552</v>
      </c>
      <c r="B344" s="245">
        <v>46281.0</v>
      </c>
      <c r="C344" s="242" t="s">
        <v>1134</v>
      </c>
      <c r="D344" s="242" t="s">
        <v>3861</v>
      </c>
      <c r="E344" s="242" t="s">
        <v>635</v>
      </c>
      <c r="F344" s="354">
        <v>0.0033680555555555556</v>
      </c>
      <c r="G344" s="242">
        <v>1.0</v>
      </c>
      <c r="H344" s="242">
        <v>4.0</v>
      </c>
      <c r="I344" s="242">
        <v>13.0</v>
      </c>
      <c r="J344" s="242">
        <v>44.0</v>
      </c>
    </row>
    <row r="345" ht="15.75" customHeight="1">
      <c r="A345" s="242" t="s">
        <v>552</v>
      </c>
      <c r="B345" s="245">
        <v>46281.0</v>
      </c>
      <c r="C345" s="242" t="s">
        <v>2156</v>
      </c>
      <c r="D345" s="242" t="s">
        <v>3863</v>
      </c>
      <c r="E345" s="242" t="s">
        <v>654</v>
      </c>
      <c r="F345" s="354">
        <v>0.0038541666666666668</v>
      </c>
      <c r="G345" s="242">
        <v>1.0</v>
      </c>
      <c r="H345" s="242">
        <v>7.0</v>
      </c>
      <c r="I345" s="242">
        <v>6.0</v>
      </c>
      <c r="J345" s="242">
        <v>42.0</v>
      </c>
    </row>
    <row r="346" ht="15.75" customHeight="1">
      <c r="A346" s="242" t="s">
        <v>552</v>
      </c>
      <c r="B346" s="245">
        <v>46279.0</v>
      </c>
      <c r="C346" s="242" t="s">
        <v>842</v>
      </c>
      <c r="D346" s="242" t="s">
        <v>3847</v>
      </c>
      <c r="E346" s="242" t="s">
        <v>678</v>
      </c>
      <c r="F346" s="354">
        <v>0.004525462962962963</v>
      </c>
      <c r="G346" s="242">
        <v>1.0</v>
      </c>
      <c r="H346" s="242">
        <v>5.0</v>
      </c>
      <c r="I346" s="242">
        <v>5.0</v>
      </c>
      <c r="J346" s="242">
        <v>41.0</v>
      </c>
    </row>
    <row r="347" ht="15.75" customHeight="1">
      <c r="A347" s="242" t="s">
        <v>552</v>
      </c>
      <c r="B347" s="245">
        <v>46283.0</v>
      </c>
      <c r="C347" s="242" t="s">
        <v>1151</v>
      </c>
      <c r="D347" s="242" t="s">
        <v>3851</v>
      </c>
      <c r="E347" s="242" t="s">
        <v>649</v>
      </c>
      <c r="F347" s="354">
        <v>0.004618055555555556</v>
      </c>
      <c r="G347" s="242">
        <v>1.0</v>
      </c>
      <c r="H347" s="242">
        <v>2.0</v>
      </c>
      <c r="I347" s="242">
        <v>20.0</v>
      </c>
      <c r="J347" s="242">
        <v>52.0</v>
      </c>
    </row>
    <row r="348" ht="15.75" customHeight="1">
      <c r="A348" s="242" t="s">
        <v>552</v>
      </c>
      <c r="B348" s="245">
        <v>46282.0</v>
      </c>
      <c r="C348" s="242" t="s">
        <v>1144</v>
      </c>
      <c r="D348" s="242" t="s">
        <v>3869</v>
      </c>
      <c r="E348" s="242" t="s">
        <v>627</v>
      </c>
      <c r="F348" s="354">
        <v>0.005347222222222222</v>
      </c>
      <c r="G348" s="242">
        <v>2.0</v>
      </c>
      <c r="H348" s="242">
        <v>3.0</v>
      </c>
      <c r="I348" s="242">
        <v>10.0</v>
      </c>
      <c r="J348" s="242">
        <v>46.0</v>
      </c>
    </row>
    <row r="349" ht="15.75" customHeight="1">
      <c r="A349" s="242" t="s">
        <v>552</v>
      </c>
      <c r="B349" s="245">
        <v>46279.0</v>
      </c>
      <c r="C349" s="242" t="s">
        <v>2353</v>
      </c>
      <c r="D349" s="242" t="s">
        <v>3872</v>
      </c>
      <c r="E349" s="242" t="s">
        <v>666</v>
      </c>
      <c r="F349" s="354">
        <v>0.005497685185185185</v>
      </c>
      <c r="G349" s="242">
        <v>1.0</v>
      </c>
      <c r="H349" s="242">
        <v>6.0</v>
      </c>
      <c r="I349" s="242">
        <v>7.0</v>
      </c>
      <c r="J349" s="242">
        <v>41.0</v>
      </c>
    </row>
    <row r="350" ht="15.75" customHeight="1">
      <c r="A350" s="242" t="s">
        <v>552</v>
      </c>
      <c r="B350" s="245">
        <v>46283.0</v>
      </c>
      <c r="C350" s="242" t="s">
        <v>1745</v>
      </c>
      <c r="D350" s="242" t="s">
        <v>3877</v>
      </c>
      <c r="E350" s="242" t="s">
        <v>654</v>
      </c>
      <c r="F350" s="354">
        <v>0.0060648148148148145</v>
      </c>
      <c r="G350" s="242">
        <v>1.0</v>
      </c>
      <c r="H350" s="242">
        <v>15.0</v>
      </c>
      <c r="I350" s="242">
        <v>3.0</v>
      </c>
      <c r="J350" s="242">
        <v>37.0</v>
      </c>
    </row>
    <row r="351" ht="15.75" customHeight="1">
      <c r="A351" s="242" t="s">
        <v>552</v>
      </c>
      <c r="B351" s="245">
        <v>46281.0</v>
      </c>
      <c r="C351" s="242" t="s">
        <v>2673</v>
      </c>
      <c r="D351" s="242" t="s">
        <v>3846</v>
      </c>
      <c r="E351" s="242" t="s">
        <v>649</v>
      </c>
      <c r="F351" s="354">
        <v>0.0061342592592592594</v>
      </c>
      <c r="G351" s="242">
        <v>2.0</v>
      </c>
      <c r="H351" s="242">
        <v>6.0</v>
      </c>
      <c r="I351" s="242">
        <v>7.0</v>
      </c>
      <c r="J351" s="242">
        <v>37.0</v>
      </c>
    </row>
    <row r="352" ht="15.75" customHeight="1">
      <c r="A352" s="242" t="s">
        <v>552</v>
      </c>
      <c r="B352" s="245">
        <v>46283.0</v>
      </c>
      <c r="C352" s="242" t="s">
        <v>1151</v>
      </c>
      <c r="D352" s="242" t="s">
        <v>3851</v>
      </c>
      <c r="E352" s="242" t="s">
        <v>627</v>
      </c>
      <c r="F352" s="354">
        <v>0.006145833333333333</v>
      </c>
      <c r="G352" s="242">
        <v>2.0</v>
      </c>
      <c r="H352" s="242">
        <v>3.0</v>
      </c>
      <c r="I352" s="242">
        <v>20.0</v>
      </c>
      <c r="J352" s="242">
        <v>52.0</v>
      </c>
    </row>
    <row r="353" ht="15.75" customHeight="1">
      <c r="A353" s="242" t="s">
        <v>552</v>
      </c>
      <c r="B353" s="245">
        <v>46281.0</v>
      </c>
      <c r="C353" s="242" t="s">
        <v>1610</v>
      </c>
      <c r="D353" s="242" t="s">
        <v>3883</v>
      </c>
      <c r="E353" s="242" t="s">
        <v>666</v>
      </c>
      <c r="F353" s="354">
        <v>0.006782407407407407</v>
      </c>
      <c r="G353" s="242">
        <v>1.0</v>
      </c>
      <c r="H353" s="242">
        <v>5.0</v>
      </c>
      <c r="I353" s="242">
        <v>4.0</v>
      </c>
      <c r="J353" s="242">
        <v>35.0</v>
      </c>
    </row>
    <row r="354" ht="15.75" customHeight="1">
      <c r="A354" s="242" t="s">
        <v>552</v>
      </c>
      <c r="B354" s="245">
        <v>46281.0</v>
      </c>
      <c r="C354" s="242" t="s">
        <v>1733</v>
      </c>
      <c r="D354" s="242" t="s">
        <v>3848</v>
      </c>
      <c r="E354" s="242" t="s">
        <v>635</v>
      </c>
      <c r="F354" s="354">
        <v>0.006863425925925926</v>
      </c>
      <c r="G354" s="242">
        <v>6.0</v>
      </c>
      <c r="H354" s="242">
        <v>9.0</v>
      </c>
      <c r="I354" s="242">
        <v>16.0</v>
      </c>
      <c r="J354" s="242">
        <v>43.0</v>
      </c>
    </row>
    <row r="355" ht="15.75" customHeight="1">
      <c r="A355" s="242" t="s">
        <v>552</v>
      </c>
      <c r="B355" s="245">
        <v>46281.0</v>
      </c>
      <c r="C355" s="242" t="s">
        <v>1134</v>
      </c>
      <c r="D355" s="242" t="s">
        <v>3861</v>
      </c>
      <c r="E355" s="242" t="s">
        <v>620</v>
      </c>
      <c r="F355" s="354">
        <v>0.007349537037037037</v>
      </c>
      <c r="G355" s="242">
        <v>1.0</v>
      </c>
      <c r="H355" s="242">
        <v>4.0</v>
      </c>
      <c r="I355" s="242">
        <v>13.0</v>
      </c>
      <c r="J355" s="242">
        <v>44.0</v>
      </c>
    </row>
    <row r="356" ht="15.75" customHeight="1">
      <c r="A356" s="242" t="s">
        <v>552</v>
      </c>
      <c r="B356" s="245">
        <v>46279.0</v>
      </c>
      <c r="C356" s="242" t="s">
        <v>2353</v>
      </c>
      <c r="D356" s="242" t="s">
        <v>3872</v>
      </c>
      <c r="E356" s="242" t="s">
        <v>625</v>
      </c>
      <c r="F356" s="354">
        <v>0.007858796296296296</v>
      </c>
      <c r="G356" s="242">
        <v>3.0</v>
      </c>
      <c r="H356" s="242">
        <v>24.0</v>
      </c>
      <c r="I356" s="242">
        <v>7.0</v>
      </c>
      <c r="J356" s="242">
        <v>41.0</v>
      </c>
    </row>
    <row r="357" ht="15.75" customHeight="1">
      <c r="A357" s="242" t="s">
        <v>552</v>
      </c>
      <c r="B357" s="245">
        <v>46279.0</v>
      </c>
      <c r="C357" s="242" t="s">
        <v>853</v>
      </c>
      <c r="D357" s="242" t="s">
        <v>3893</v>
      </c>
      <c r="E357" s="242" t="s">
        <v>678</v>
      </c>
      <c r="F357" s="354">
        <v>0.008263888888888888</v>
      </c>
      <c r="G357" s="242">
        <v>1.0</v>
      </c>
      <c r="H357" s="242">
        <v>7.0</v>
      </c>
      <c r="I357" s="242">
        <v>3.0</v>
      </c>
      <c r="J357" s="242">
        <v>46.0</v>
      </c>
    </row>
    <row r="358" ht="15.75" customHeight="1">
      <c r="A358" s="242" t="s">
        <v>552</v>
      </c>
      <c r="B358" s="245">
        <v>46281.0</v>
      </c>
      <c r="C358" s="242" t="s">
        <v>2156</v>
      </c>
      <c r="D358" s="242" t="s">
        <v>3863</v>
      </c>
      <c r="E358" s="242" t="s">
        <v>620</v>
      </c>
      <c r="F358" s="354">
        <v>0.009409722222222222</v>
      </c>
      <c r="G358" s="242">
        <v>1.0</v>
      </c>
      <c r="H358" s="242">
        <v>20.0</v>
      </c>
      <c r="I358" s="242">
        <v>6.0</v>
      </c>
      <c r="J358" s="242">
        <v>42.0</v>
      </c>
    </row>
    <row r="359" ht="15.75" customHeight="1">
      <c r="A359" s="242" t="s">
        <v>552</v>
      </c>
      <c r="B359" s="245">
        <v>46280.0</v>
      </c>
      <c r="C359" s="242" t="s">
        <v>1729</v>
      </c>
      <c r="D359" s="242" t="s">
        <v>3898</v>
      </c>
      <c r="E359" s="242" t="s">
        <v>635</v>
      </c>
      <c r="F359" s="354">
        <v>0.009537037037037037</v>
      </c>
      <c r="G359" s="242">
        <v>4.0</v>
      </c>
      <c r="H359" s="242">
        <v>14.0</v>
      </c>
      <c r="I359" s="242">
        <v>12.0</v>
      </c>
      <c r="J359" s="242">
        <v>44.0</v>
      </c>
    </row>
    <row r="360" ht="15.75" customHeight="1">
      <c r="A360" s="242" t="s">
        <v>552</v>
      </c>
      <c r="B360" s="245">
        <v>46280.0</v>
      </c>
      <c r="C360" s="242" t="s">
        <v>1123</v>
      </c>
      <c r="D360" s="242" t="s">
        <v>3900</v>
      </c>
      <c r="E360" s="242" t="s">
        <v>627</v>
      </c>
      <c r="F360" s="354">
        <v>0.009641203703703704</v>
      </c>
      <c r="G360" s="242">
        <v>3.0</v>
      </c>
      <c r="H360" s="242">
        <v>20.0</v>
      </c>
      <c r="I360" s="242">
        <v>9.0</v>
      </c>
      <c r="J360" s="242">
        <v>37.0</v>
      </c>
    </row>
    <row r="361" ht="15.75" customHeight="1">
      <c r="A361" s="242" t="s">
        <v>552</v>
      </c>
      <c r="B361" s="245">
        <v>46281.0</v>
      </c>
      <c r="C361" s="242" t="s">
        <v>2674</v>
      </c>
      <c r="D361" s="242" t="s">
        <v>3902</v>
      </c>
      <c r="E361" s="242" t="s">
        <v>649</v>
      </c>
      <c r="F361" s="354">
        <v>0.009733796296296296</v>
      </c>
      <c r="G361" s="242">
        <v>3.0</v>
      </c>
      <c r="H361" s="242">
        <v>10.0</v>
      </c>
      <c r="I361" s="242">
        <v>9.0</v>
      </c>
      <c r="J361" s="242">
        <v>43.0</v>
      </c>
    </row>
    <row r="362" ht="15.75" customHeight="1">
      <c r="A362" s="242" t="s">
        <v>552</v>
      </c>
      <c r="B362" s="245">
        <v>46279.0</v>
      </c>
      <c r="C362" s="242" t="s">
        <v>2353</v>
      </c>
      <c r="D362" s="242" t="s">
        <v>3872</v>
      </c>
      <c r="E362" s="242" t="s">
        <v>3615</v>
      </c>
      <c r="F362" s="354">
        <v>0.00974537037037037</v>
      </c>
      <c r="G362" s="242">
        <v>3.0</v>
      </c>
      <c r="H362" s="242">
        <v>11.0</v>
      </c>
      <c r="I362" s="242">
        <v>7.0</v>
      </c>
      <c r="J362" s="242">
        <v>41.0</v>
      </c>
    </row>
    <row r="363" ht="15.75" customHeight="1">
      <c r="A363" s="242" t="s">
        <v>552</v>
      </c>
      <c r="B363" s="245">
        <v>46280.0</v>
      </c>
      <c r="C363" s="242" t="s">
        <v>1730</v>
      </c>
      <c r="D363" s="242" t="s">
        <v>3905</v>
      </c>
      <c r="E363" s="242" t="s">
        <v>635</v>
      </c>
      <c r="F363" s="354">
        <v>0.010034722222222223</v>
      </c>
      <c r="G363" s="242">
        <v>1.0</v>
      </c>
      <c r="H363" s="242">
        <v>8.0</v>
      </c>
      <c r="I363" s="242">
        <v>11.0</v>
      </c>
      <c r="J363" s="242">
        <v>37.0</v>
      </c>
    </row>
    <row r="364" ht="15.75" customHeight="1">
      <c r="A364" s="242" t="s">
        <v>552</v>
      </c>
      <c r="B364" s="245">
        <v>46280.0</v>
      </c>
      <c r="C364" s="242" t="s">
        <v>1126</v>
      </c>
      <c r="D364" s="242" t="s">
        <v>3907</v>
      </c>
      <c r="E364" s="242" t="s">
        <v>627</v>
      </c>
      <c r="F364" s="354">
        <v>0.01068287037037037</v>
      </c>
      <c r="G364" s="242">
        <v>2.0</v>
      </c>
      <c r="H364" s="242">
        <v>13.0</v>
      </c>
      <c r="I364" s="242">
        <v>9.0</v>
      </c>
      <c r="J364" s="242">
        <v>34.0</v>
      </c>
    </row>
    <row r="365" ht="15.75" customHeight="1">
      <c r="A365" s="242" t="s">
        <v>552</v>
      </c>
      <c r="B365" s="245">
        <v>46283.0</v>
      </c>
      <c r="C365" s="242" t="s">
        <v>2495</v>
      </c>
      <c r="D365" s="242" t="s">
        <v>3909</v>
      </c>
      <c r="E365" s="242" t="s">
        <v>3608</v>
      </c>
      <c r="F365" s="354">
        <v>0.011168981481481481</v>
      </c>
      <c r="G365" s="242">
        <v>3.0</v>
      </c>
      <c r="H365" s="242">
        <v>11.0</v>
      </c>
      <c r="I365" s="242">
        <v>5.0</v>
      </c>
      <c r="J365" s="242">
        <v>52.0</v>
      </c>
    </row>
    <row r="366" ht="15.75" customHeight="1">
      <c r="A366" s="242" t="s">
        <v>552</v>
      </c>
      <c r="B366" s="245">
        <v>46280.0</v>
      </c>
      <c r="C366" s="242" t="s">
        <v>2369</v>
      </c>
      <c r="D366" s="242" t="s">
        <v>3911</v>
      </c>
      <c r="E366" s="242" t="s">
        <v>3615</v>
      </c>
      <c r="F366" s="354">
        <v>0.011550925925925926</v>
      </c>
      <c r="G366" s="242">
        <v>1.0</v>
      </c>
      <c r="H366" s="242">
        <v>11.0</v>
      </c>
      <c r="I366" s="242">
        <v>7.0</v>
      </c>
      <c r="J366" s="242">
        <v>32.0</v>
      </c>
    </row>
    <row r="367" ht="15.75" customHeight="1">
      <c r="A367" s="242" t="s">
        <v>552</v>
      </c>
      <c r="B367" s="245">
        <v>46283.0</v>
      </c>
      <c r="C367" s="242" t="s">
        <v>1743</v>
      </c>
      <c r="D367" s="242" t="s">
        <v>3913</v>
      </c>
      <c r="E367" s="242" t="s">
        <v>635</v>
      </c>
      <c r="F367" s="354">
        <v>0.01175925925925926</v>
      </c>
      <c r="G367" s="242">
        <v>1.0</v>
      </c>
      <c r="H367" s="242">
        <v>32.0</v>
      </c>
      <c r="I367" s="242">
        <v>1.0</v>
      </c>
      <c r="J367" s="242">
        <v>32.0</v>
      </c>
    </row>
    <row r="368" ht="15.75" customHeight="1">
      <c r="A368" s="242" t="s">
        <v>552</v>
      </c>
      <c r="B368" s="245">
        <v>46282.0</v>
      </c>
      <c r="C368" s="242" t="s">
        <v>1148</v>
      </c>
      <c r="D368" s="242" t="s">
        <v>3915</v>
      </c>
      <c r="E368" s="242" t="s">
        <v>627</v>
      </c>
      <c r="F368" s="354">
        <v>0.011875</v>
      </c>
      <c r="G368" s="242">
        <v>1.0</v>
      </c>
      <c r="H368" s="242">
        <v>29.0</v>
      </c>
      <c r="I368" s="242">
        <v>2.0</v>
      </c>
      <c r="J368" s="242">
        <v>49.0</v>
      </c>
    </row>
    <row r="369" ht="15.75" customHeight="1">
      <c r="A369" s="242" t="s">
        <v>552</v>
      </c>
      <c r="B369" s="245">
        <v>46282.0</v>
      </c>
      <c r="C369" s="242" t="s">
        <v>2676</v>
      </c>
      <c r="D369" s="242" t="s">
        <v>3917</v>
      </c>
      <c r="E369" s="242" t="s">
        <v>649</v>
      </c>
      <c r="F369" s="354">
        <v>0.012037037037037037</v>
      </c>
      <c r="G369" s="242">
        <v>1.0</v>
      </c>
      <c r="H369" s="242">
        <v>39.0</v>
      </c>
      <c r="I369" s="242">
        <v>1.0</v>
      </c>
      <c r="J369" s="242">
        <v>39.0</v>
      </c>
    </row>
    <row r="370" ht="15.75" customHeight="1">
      <c r="A370" s="242" t="s">
        <v>552</v>
      </c>
      <c r="B370" s="245">
        <v>46280.0</v>
      </c>
      <c r="C370" s="242" t="s">
        <v>2147</v>
      </c>
      <c r="D370" s="242" t="s">
        <v>3836</v>
      </c>
      <c r="E370" s="242" t="s">
        <v>620</v>
      </c>
      <c r="F370" s="354">
        <v>0.012430555555555556</v>
      </c>
      <c r="G370" s="242">
        <v>2.0</v>
      </c>
      <c r="H370" s="242">
        <v>14.0</v>
      </c>
      <c r="I370" s="242">
        <v>8.0</v>
      </c>
      <c r="J370" s="242">
        <v>43.0</v>
      </c>
    </row>
    <row r="371" ht="15.75" customHeight="1">
      <c r="A371" s="242" t="s">
        <v>552</v>
      </c>
      <c r="B371" s="245">
        <v>46285.0</v>
      </c>
      <c r="C371" s="242" t="s">
        <v>2498</v>
      </c>
      <c r="D371" s="376" t="s">
        <v>3919</v>
      </c>
      <c r="E371" s="242" t="s">
        <v>3608</v>
      </c>
      <c r="F371" s="354">
        <v>0.012430555555555556</v>
      </c>
      <c r="G371" s="242">
        <v>2.0</v>
      </c>
      <c r="H371" s="242">
        <v>3.0</v>
      </c>
      <c r="I371" s="242">
        <v>15.0</v>
      </c>
      <c r="J371" s="242">
        <v>39.0</v>
      </c>
    </row>
    <row r="372" ht="15.75" customHeight="1">
      <c r="A372" s="242" t="s">
        <v>552</v>
      </c>
      <c r="B372" s="245">
        <v>46279.0</v>
      </c>
      <c r="C372" s="242" t="s">
        <v>842</v>
      </c>
      <c r="D372" s="242" t="s">
        <v>3847</v>
      </c>
      <c r="E372" s="242" t="s">
        <v>627</v>
      </c>
      <c r="F372" s="354">
        <v>0.012465277777777778</v>
      </c>
      <c r="G372" s="242">
        <v>1.0</v>
      </c>
      <c r="H372" s="242">
        <v>25.0</v>
      </c>
      <c r="I372" s="242">
        <v>5.0</v>
      </c>
      <c r="J372" s="242">
        <v>41.0</v>
      </c>
    </row>
    <row r="373" ht="15.75" customHeight="1">
      <c r="A373" s="242" t="s">
        <v>552</v>
      </c>
      <c r="B373" s="245">
        <v>46282.0</v>
      </c>
      <c r="C373" s="242" t="s">
        <v>1613</v>
      </c>
      <c r="D373" s="242" t="s">
        <v>3921</v>
      </c>
      <c r="E373" s="242" t="s">
        <v>3615</v>
      </c>
      <c r="F373" s="354">
        <v>0.012650462962962962</v>
      </c>
      <c r="G373" s="242">
        <v>4.0</v>
      </c>
      <c r="H373" s="242">
        <v>4.0</v>
      </c>
      <c r="I373" s="242">
        <v>34.0</v>
      </c>
      <c r="J373" s="242">
        <v>52.0</v>
      </c>
    </row>
    <row r="374" ht="15.75" customHeight="1">
      <c r="A374" s="242" t="s">
        <v>552</v>
      </c>
      <c r="B374" s="245">
        <v>46282.0</v>
      </c>
      <c r="C374" s="242" t="s">
        <v>1612</v>
      </c>
      <c r="D374" s="242" t="s">
        <v>3923</v>
      </c>
      <c r="E374" s="242" t="s">
        <v>616</v>
      </c>
      <c r="F374" s="354">
        <v>0.012800925925925926</v>
      </c>
      <c r="G374" s="242">
        <v>1.0</v>
      </c>
      <c r="H374" s="242">
        <v>19.0</v>
      </c>
      <c r="I374" s="242">
        <v>7.0</v>
      </c>
      <c r="J374" s="242">
        <v>46.0</v>
      </c>
    </row>
    <row r="375" ht="15.75" customHeight="1">
      <c r="A375" s="242" t="s">
        <v>552</v>
      </c>
      <c r="B375" s="245">
        <v>46282.0</v>
      </c>
      <c r="C375" s="242" t="s">
        <v>1148</v>
      </c>
      <c r="D375" s="242" t="s">
        <v>3915</v>
      </c>
      <c r="E375" s="242" t="s">
        <v>649</v>
      </c>
      <c r="F375" s="354">
        <v>0.01287037037037037</v>
      </c>
      <c r="G375" s="242">
        <v>1.0</v>
      </c>
      <c r="H375" s="242">
        <v>20.0</v>
      </c>
      <c r="I375" s="242">
        <v>2.0</v>
      </c>
      <c r="J375" s="242">
        <v>49.0</v>
      </c>
    </row>
    <row r="376" ht="15.75" customHeight="1">
      <c r="A376" s="242" t="s">
        <v>552</v>
      </c>
      <c r="B376" s="245">
        <v>46282.0</v>
      </c>
      <c r="C376" s="242" t="s">
        <v>1612</v>
      </c>
      <c r="D376" s="242" t="s">
        <v>3923</v>
      </c>
      <c r="E376" s="242" t="s">
        <v>3615</v>
      </c>
      <c r="F376" s="354">
        <v>0.013078703703703703</v>
      </c>
      <c r="G376" s="242">
        <v>3.0</v>
      </c>
      <c r="H376" s="242">
        <v>14.0</v>
      </c>
      <c r="I376" s="242">
        <v>7.0</v>
      </c>
      <c r="J376" s="242">
        <v>46.0</v>
      </c>
    </row>
    <row r="377" ht="15.75" customHeight="1">
      <c r="A377" s="242" t="s">
        <v>552</v>
      </c>
      <c r="B377" s="245">
        <v>46281.0</v>
      </c>
      <c r="C377" s="242" t="s">
        <v>1134</v>
      </c>
      <c r="D377" s="242" t="s">
        <v>3861</v>
      </c>
      <c r="E377" s="242" t="s">
        <v>3615</v>
      </c>
      <c r="F377" s="354">
        <v>0.013472222222222222</v>
      </c>
      <c r="G377" s="242">
        <v>3.0</v>
      </c>
      <c r="H377" s="242">
        <v>10.0</v>
      </c>
      <c r="I377" s="242">
        <v>13.0</v>
      </c>
      <c r="J377" s="242">
        <v>44.0</v>
      </c>
    </row>
    <row r="378" ht="15.75" customHeight="1">
      <c r="A378" s="242" t="s">
        <v>552</v>
      </c>
      <c r="B378" s="245">
        <v>46281.0</v>
      </c>
      <c r="C378" s="242" t="s">
        <v>1130</v>
      </c>
      <c r="D378" s="242" t="s">
        <v>3929</v>
      </c>
      <c r="E378" s="242" t="s">
        <v>649</v>
      </c>
      <c r="F378" s="354">
        <v>0.01363425925925926</v>
      </c>
      <c r="G378" s="242">
        <v>2.0</v>
      </c>
      <c r="H378" s="242">
        <v>7.0</v>
      </c>
      <c r="I378" s="242">
        <v>4.0</v>
      </c>
      <c r="J378" s="242">
        <v>31.0</v>
      </c>
    </row>
    <row r="379" ht="15.75" customHeight="1">
      <c r="A379" s="242" t="s">
        <v>552</v>
      </c>
      <c r="B379" s="245">
        <v>46283.0</v>
      </c>
      <c r="C379" s="242" t="s">
        <v>2495</v>
      </c>
      <c r="D379" s="242" t="s">
        <v>3909</v>
      </c>
      <c r="E379" s="242" t="s">
        <v>645</v>
      </c>
      <c r="F379" s="354">
        <v>0.013715277777777778</v>
      </c>
      <c r="G379" s="242">
        <v>2.0</v>
      </c>
      <c r="H379" s="242">
        <v>41.0</v>
      </c>
      <c r="I379" s="242">
        <v>5.0</v>
      </c>
      <c r="J379" s="242">
        <v>52.0</v>
      </c>
    </row>
    <row r="380" ht="15.75" customHeight="1">
      <c r="A380" s="242" t="s">
        <v>552</v>
      </c>
      <c r="B380" s="245">
        <v>46283.0</v>
      </c>
      <c r="C380" s="242" t="s">
        <v>1151</v>
      </c>
      <c r="D380" s="242" t="s">
        <v>3851</v>
      </c>
      <c r="E380" s="242" t="s">
        <v>654</v>
      </c>
      <c r="F380" s="354">
        <v>0.013842592592592592</v>
      </c>
      <c r="G380" s="242">
        <v>3.0</v>
      </c>
      <c r="H380" s="242">
        <v>5.0</v>
      </c>
      <c r="I380" s="242">
        <v>20.0</v>
      </c>
      <c r="J380" s="242">
        <v>52.0</v>
      </c>
    </row>
    <row r="381" ht="15.75" customHeight="1">
      <c r="A381" s="242" t="s">
        <v>552</v>
      </c>
      <c r="B381" s="245">
        <v>46282.0</v>
      </c>
      <c r="C381" s="242" t="s">
        <v>1613</v>
      </c>
      <c r="D381" s="242" t="s">
        <v>3921</v>
      </c>
      <c r="E381" s="242" t="s">
        <v>616</v>
      </c>
      <c r="F381" s="354">
        <v>0.014363425925925925</v>
      </c>
      <c r="G381" s="242">
        <v>4.0</v>
      </c>
      <c r="H381" s="242">
        <v>4.0</v>
      </c>
      <c r="I381" s="242">
        <v>34.0</v>
      </c>
      <c r="J381" s="242">
        <v>52.0</v>
      </c>
    </row>
    <row r="382" ht="15.75" customHeight="1">
      <c r="A382" s="242" t="s">
        <v>552</v>
      </c>
      <c r="B382" s="245">
        <v>46281.0</v>
      </c>
      <c r="C382" s="242" t="s">
        <v>1130</v>
      </c>
      <c r="D382" s="242" t="s">
        <v>3929</v>
      </c>
      <c r="E382" s="242" t="s">
        <v>627</v>
      </c>
      <c r="F382" s="354">
        <v>0.014375</v>
      </c>
      <c r="G382" s="242">
        <v>2.0</v>
      </c>
      <c r="H382" s="242">
        <v>24.0</v>
      </c>
      <c r="I382" s="242">
        <v>4.0</v>
      </c>
      <c r="J382" s="242">
        <v>31.0</v>
      </c>
    </row>
    <row r="383" ht="15.75" customHeight="1">
      <c r="A383" s="242" t="s">
        <v>552</v>
      </c>
      <c r="B383" s="245">
        <v>46282.0</v>
      </c>
      <c r="C383" s="242" t="s">
        <v>1144</v>
      </c>
      <c r="D383" s="242" t="s">
        <v>3869</v>
      </c>
      <c r="E383" s="242" t="s">
        <v>3608</v>
      </c>
      <c r="F383" s="354">
        <v>0.014907407407407407</v>
      </c>
      <c r="G383" s="242">
        <v>6.0</v>
      </c>
      <c r="H383" s="242">
        <v>15.0</v>
      </c>
      <c r="I383" s="242">
        <v>10.0</v>
      </c>
      <c r="J383" s="242">
        <v>46.0</v>
      </c>
    </row>
    <row r="384" ht="15.75" customHeight="1">
      <c r="A384" s="242" t="s">
        <v>552</v>
      </c>
      <c r="B384" s="245">
        <v>46279.0</v>
      </c>
      <c r="C384" s="242" t="s">
        <v>2357</v>
      </c>
      <c r="D384" s="242" t="s">
        <v>3935</v>
      </c>
      <c r="E384" s="242" t="s">
        <v>3615</v>
      </c>
      <c r="F384" s="354">
        <v>0.01505787037037037</v>
      </c>
      <c r="G384" s="242">
        <v>1.0</v>
      </c>
      <c r="H384" s="242">
        <v>28.0</v>
      </c>
      <c r="I384" s="242">
        <v>1.0</v>
      </c>
      <c r="J384" s="242">
        <v>28.0</v>
      </c>
    </row>
    <row r="385" ht="15.75" customHeight="1">
      <c r="A385" s="242" t="s">
        <v>552</v>
      </c>
      <c r="B385" s="245">
        <v>46281.0</v>
      </c>
      <c r="C385" s="242" t="s">
        <v>1735</v>
      </c>
      <c r="D385" s="242" t="s">
        <v>3937</v>
      </c>
      <c r="E385" s="242" t="s">
        <v>666</v>
      </c>
      <c r="F385" s="354">
        <v>0.015208333333333334</v>
      </c>
      <c r="G385" s="242">
        <v>1.0</v>
      </c>
      <c r="H385" s="242">
        <v>2.0</v>
      </c>
      <c r="I385" s="242">
        <v>24.0</v>
      </c>
      <c r="J385" s="242">
        <v>47.0</v>
      </c>
    </row>
    <row r="386" ht="15.75" customHeight="1">
      <c r="A386" s="242" t="s">
        <v>552</v>
      </c>
      <c r="B386" s="245">
        <v>46281.0</v>
      </c>
      <c r="C386" s="242" t="s">
        <v>3452</v>
      </c>
      <c r="D386" s="242" t="s">
        <v>3938</v>
      </c>
      <c r="E386" s="242" t="s">
        <v>625</v>
      </c>
      <c r="F386" s="354">
        <v>0.015983796296296298</v>
      </c>
      <c r="G386" s="242">
        <v>3.0</v>
      </c>
      <c r="H386" s="242">
        <v>43.0</v>
      </c>
      <c r="I386" s="242">
        <v>3.0</v>
      </c>
      <c r="J386" s="242">
        <v>43.0</v>
      </c>
    </row>
    <row r="387" ht="15.75" customHeight="1">
      <c r="A387" s="242" t="s">
        <v>552</v>
      </c>
      <c r="B387" s="245">
        <v>46280.0</v>
      </c>
      <c r="C387" s="242" t="s">
        <v>2149</v>
      </c>
      <c r="D387" s="242" t="s">
        <v>3941</v>
      </c>
      <c r="E387" s="242" t="s">
        <v>620</v>
      </c>
      <c r="F387" s="354">
        <v>0.016898148148148148</v>
      </c>
      <c r="G387" s="242">
        <v>4.0</v>
      </c>
      <c r="H387" s="242">
        <v>29.0</v>
      </c>
      <c r="I387" s="242">
        <v>9.0</v>
      </c>
      <c r="J387" s="242">
        <v>46.0</v>
      </c>
    </row>
    <row r="388" ht="15.75" customHeight="1">
      <c r="A388" s="242" t="s">
        <v>552</v>
      </c>
      <c r="B388" s="245">
        <v>46281.0</v>
      </c>
      <c r="C388" s="242" t="s">
        <v>2673</v>
      </c>
      <c r="D388" s="242" t="s">
        <v>3846</v>
      </c>
      <c r="E388" s="242" t="s">
        <v>625</v>
      </c>
      <c r="F388" s="354">
        <v>0.01716435185185185</v>
      </c>
      <c r="G388" s="242">
        <v>4.0</v>
      </c>
      <c r="H388" s="242">
        <v>25.0</v>
      </c>
      <c r="I388" s="242">
        <v>7.0</v>
      </c>
      <c r="J388" s="242">
        <v>37.0</v>
      </c>
    </row>
    <row r="389" ht="15.75" customHeight="1">
      <c r="A389" s="242" t="s">
        <v>552</v>
      </c>
      <c r="B389" s="245">
        <v>46280.0</v>
      </c>
      <c r="C389" s="242" t="s">
        <v>3592</v>
      </c>
      <c r="D389" s="242" t="s">
        <v>3944</v>
      </c>
      <c r="E389" s="242" t="s">
        <v>654</v>
      </c>
      <c r="F389" s="354">
        <v>0.017280092592592593</v>
      </c>
      <c r="G389" s="242">
        <v>1.0</v>
      </c>
      <c r="H389" s="242">
        <v>29.0</v>
      </c>
      <c r="I389" s="242">
        <v>1.0</v>
      </c>
      <c r="J389" s="242">
        <v>29.0</v>
      </c>
    </row>
    <row r="390" ht="15.75" customHeight="1">
      <c r="A390" s="242" t="s">
        <v>552</v>
      </c>
      <c r="B390" s="245">
        <v>46283.0</v>
      </c>
      <c r="C390" s="242" t="s">
        <v>2165</v>
      </c>
      <c r="D390" s="242" t="s">
        <v>3947</v>
      </c>
      <c r="E390" s="242" t="s">
        <v>620</v>
      </c>
      <c r="F390" s="354">
        <v>0.017280092592592593</v>
      </c>
      <c r="G390" s="242">
        <v>2.0</v>
      </c>
      <c r="H390" s="242">
        <v>32.0</v>
      </c>
      <c r="I390" s="242">
        <v>2.0</v>
      </c>
      <c r="J390" s="242">
        <v>32.0</v>
      </c>
    </row>
    <row r="391" ht="15.75" customHeight="1">
      <c r="A391" s="242" t="s">
        <v>552</v>
      </c>
      <c r="B391" s="245">
        <v>46282.0</v>
      </c>
      <c r="C391" s="242" t="s">
        <v>1738</v>
      </c>
      <c r="D391" s="242" t="s">
        <v>3949</v>
      </c>
      <c r="E391" s="242" t="s">
        <v>620</v>
      </c>
      <c r="F391" s="354">
        <v>0.017372685185185185</v>
      </c>
      <c r="G391" s="242">
        <v>4.0</v>
      </c>
      <c r="H391" s="242">
        <v>18.0</v>
      </c>
      <c r="I391" s="242">
        <v>10.0</v>
      </c>
      <c r="J391" s="242">
        <v>40.0</v>
      </c>
    </row>
    <row r="392" ht="15.75" customHeight="1">
      <c r="A392" s="242" t="s">
        <v>552</v>
      </c>
      <c r="B392" s="245">
        <v>46283.0</v>
      </c>
      <c r="C392" s="242" t="s">
        <v>2169</v>
      </c>
      <c r="D392" s="242" t="s">
        <v>3951</v>
      </c>
      <c r="E392" s="242" t="s">
        <v>620</v>
      </c>
      <c r="F392" s="354">
        <v>0.017569444444444443</v>
      </c>
      <c r="G392" s="242">
        <v>2.0</v>
      </c>
      <c r="H392" s="242">
        <v>44.0</v>
      </c>
      <c r="I392" s="242">
        <v>2.0</v>
      </c>
      <c r="J392" s="242">
        <v>44.0</v>
      </c>
    </row>
    <row r="393" ht="15.75" customHeight="1">
      <c r="A393" s="242" t="s">
        <v>552</v>
      </c>
      <c r="B393" s="245">
        <v>46281.0</v>
      </c>
      <c r="C393" s="242" t="s">
        <v>1134</v>
      </c>
      <c r="D393" s="242" t="s">
        <v>3861</v>
      </c>
      <c r="E393" s="242" t="s">
        <v>627</v>
      </c>
      <c r="F393" s="354">
        <v>0.01824074074074074</v>
      </c>
      <c r="G393" s="242">
        <v>3.0</v>
      </c>
      <c r="H393" s="242">
        <v>7.0</v>
      </c>
      <c r="I393" s="242">
        <v>13.0</v>
      </c>
      <c r="J393" s="242">
        <v>44.0</v>
      </c>
    </row>
    <row r="394" ht="15.75" customHeight="1">
      <c r="A394" s="242" t="s">
        <v>552</v>
      </c>
      <c r="B394" s="245">
        <v>46282.0</v>
      </c>
      <c r="C394" s="242" t="s">
        <v>2493</v>
      </c>
      <c r="D394" s="242" t="s">
        <v>3957</v>
      </c>
      <c r="E394" s="242" t="s">
        <v>3608</v>
      </c>
      <c r="F394" s="354">
        <v>0.019004629629629628</v>
      </c>
      <c r="G394" s="242">
        <v>7.0</v>
      </c>
      <c r="H394" s="242">
        <v>14.0</v>
      </c>
      <c r="I394" s="242">
        <v>8.0</v>
      </c>
      <c r="J394" s="242">
        <v>35.0</v>
      </c>
    </row>
    <row r="395" ht="15.75" customHeight="1">
      <c r="A395" s="242" t="s">
        <v>552</v>
      </c>
      <c r="B395" s="245">
        <v>46283.0</v>
      </c>
      <c r="C395" s="242" t="s">
        <v>1154</v>
      </c>
      <c r="D395" s="242" t="s">
        <v>3960</v>
      </c>
      <c r="E395" s="242" t="s">
        <v>627</v>
      </c>
      <c r="F395" s="354">
        <v>0.019108796296296297</v>
      </c>
      <c r="G395" s="242">
        <v>3.0</v>
      </c>
      <c r="H395" s="242">
        <v>10.0</v>
      </c>
      <c r="I395" s="242">
        <v>10.0</v>
      </c>
      <c r="J395" s="242">
        <v>45.0</v>
      </c>
    </row>
    <row r="396" ht="15.75" customHeight="1">
      <c r="A396" s="242" t="s">
        <v>552</v>
      </c>
      <c r="B396" s="245">
        <v>46281.0</v>
      </c>
      <c r="C396" s="242" t="s">
        <v>1134</v>
      </c>
      <c r="D396" s="242" t="s">
        <v>3861</v>
      </c>
      <c r="E396" s="242" t="s">
        <v>654</v>
      </c>
      <c r="F396" s="354">
        <v>0.01923611111111111</v>
      </c>
      <c r="G396" s="242">
        <v>3.0</v>
      </c>
      <c r="H396" s="242">
        <v>11.0</v>
      </c>
      <c r="I396" s="242">
        <v>13.0</v>
      </c>
      <c r="J396" s="242">
        <v>44.0</v>
      </c>
    </row>
    <row r="397" ht="15.75" customHeight="1">
      <c r="A397" s="242" t="s">
        <v>552</v>
      </c>
      <c r="B397" s="245">
        <v>46281.0</v>
      </c>
      <c r="C397" s="242" t="s">
        <v>2672</v>
      </c>
      <c r="D397" s="242" t="s">
        <v>3859</v>
      </c>
      <c r="E397" s="242" t="s">
        <v>654</v>
      </c>
      <c r="F397" s="354">
        <v>0.019328703703703702</v>
      </c>
      <c r="G397" s="242">
        <v>3.0</v>
      </c>
      <c r="H397" s="242">
        <v>11.0</v>
      </c>
      <c r="I397" s="242">
        <v>9.0</v>
      </c>
      <c r="J397" s="242">
        <v>41.0</v>
      </c>
    </row>
    <row r="398" ht="15.75" customHeight="1">
      <c r="A398" s="242" t="s">
        <v>552</v>
      </c>
      <c r="B398" s="245">
        <v>46282.0</v>
      </c>
      <c r="C398" s="242" t="s">
        <v>1616</v>
      </c>
      <c r="D398" s="242" t="s">
        <v>3964</v>
      </c>
      <c r="E398" s="242" t="s">
        <v>616</v>
      </c>
      <c r="F398" s="354">
        <v>0.01934027777777778</v>
      </c>
      <c r="G398" s="242">
        <v>2.0</v>
      </c>
      <c r="H398" s="242">
        <v>15.0</v>
      </c>
      <c r="I398" s="242">
        <v>7.0</v>
      </c>
      <c r="J398" s="242">
        <v>44.0</v>
      </c>
    </row>
    <row r="399" ht="15.75" customHeight="1">
      <c r="A399" s="242" t="s">
        <v>552</v>
      </c>
      <c r="B399" s="245">
        <v>46283.0</v>
      </c>
      <c r="C399" s="242" t="s">
        <v>2403</v>
      </c>
      <c r="D399" s="242" t="s">
        <v>3966</v>
      </c>
      <c r="E399" s="242" t="s">
        <v>3615</v>
      </c>
      <c r="F399" s="354">
        <v>0.020497685185185185</v>
      </c>
      <c r="G399" s="242">
        <v>3.0</v>
      </c>
      <c r="H399" s="242">
        <v>9.0</v>
      </c>
      <c r="I399" s="242">
        <v>7.0</v>
      </c>
      <c r="J399" s="242">
        <v>39.0</v>
      </c>
    </row>
    <row r="400" ht="15.75" customHeight="1">
      <c r="A400" s="242" t="s">
        <v>552</v>
      </c>
      <c r="B400" s="245">
        <v>46279.0</v>
      </c>
      <c r="C400" s="242" t="s">
        <v>842</v>
      </c>
      <c r="D400" s="242" t="s">
        <v>3847</v>
      </c>
      <c r="E400" s="242" t="s">
        <v>649</v>
      </c>
      <c r="F400" s="354">
        <v>0.02065972222222222</v>
      </c>
      <c r="G400" s="242">
        <v>2.0</v>
      </c>
      <c r="H400" s="242">
        <v>9.0</v>
      </c>
      <c r="I400" s="242">
        <v>5.0</v>
      </c>
      <c r="J400" s="242">
        <v>41.0</v>
      </c>
    </row>
    <row r="401" ht="15.75" customHeight="1">
      <c r="A401" s="242" t="s">
        <v>552</v>
      </c>
      <c r="B401" s="245">
        <v>46280.0</v>
      </c>
      <c r="C401" s="242" t="s">
        <v>2369</v>
      </c>
      <c r="D401" s="242" t="s">
        <v>3911</v>
      </c>
      <c r="E401" s="242" t="s">
        <v>649</v>
      </c>
      <c r="F401" s="354">
        <v>0.02122685185185185</v>
      </c>
      <c r="G401" s="242">
        <v>6.0</v>
      </c>
      <c r="H401" s="242">
        <v>21.0</v>
      </c>
      <c r="I401" s="242">
        <v>7.0</v>
      </c>
      <c r="J401" s="242">
        <v>32.0</v>
      </c>
    </row>
    <row r="402" ht="15.75" customHeight="1">
      <c r="A402" s="242" t="s">
        <v>552</v>
      </c>
      <c r="B402" s="245">
        <v>46283.0</v>
      </c>
      <c r="C402" s="242" t="s">
        <v>2869</v>
      </c>
      <c r="D402" s="242" t="s">
        <v>3970</v>
      </c>
      <c r="E402" s="242" t="s">
        <v>666</v>
      </c>
      <c r="F402" s="354">
        <v>0.02133101851851852</v>
      </c>
      <c r="G402" s="242">
        <v>1.0</v>
      </c>
      <c r="H402" s="242">
        <v>30.0</v>
      </c>
      <c r="I402" s="242">
        <v>1.0</v>
      </c>
      <c r="J402" s="242">
        <v>30.0</v>
      </c>
    </row>
    <row r="403" ht="15.75" customHeight="1">
      <c r="A403" s="242" t="s">
        <v>552</v>
      </c>
      <c r="B403" s="245">
        <v>46282.0</v>
      </c>
      <c r="C403" s="242" t="s">
        <v>2493</v>
      </c>
      <c r="D403" s="242" t="s">
        <v>3957</v>
      </c>
      <c r="E403" s="242" t="s">
        <v>666</v>
      </c>
      <c r="F403" s="354">
        <v>0.021597222222222223</v>
      </c>
      <c r="G403" s="242">
        <v>1.0</v>
      </c>
      <c r="H403" s="242">
        <v>21.0</v>
      </c>
      <c r="I403" s="242">
        <v>8.0</v>
      </c>
      <c r="J403" s="242">
        <v>35.0</v>
      </c>
    </row>
    <row r="404" ht="15.75" customHeight="1">
      <c r="A404" s="242" t="s">
        <v>552</v>
      </c>
      <c r="B404" s="245">
        <v>46285.0</v>
      </c>
      <c r="C404" s="242" t="s">
        <v>2498</v>
      </c>
      <c r="D404" s="376" t="s">
        <v>3919</v>
      </c>
      <c r="E404" s="242" t="s">
        <v>614</v>
      </c>
      <c r="F404" s="354">
        <v>0.021631944444444443</v>
      </c>
      <c r="G404" s="242">
        <v>1.0</v>
      </c>
      <c r="H404" s="242">
        <v>2.0</v>
      </c>
      <c r="I404" s="242">
        <v>15.0</v>
      </c>
      <c r="J404" s="242">
        <v>39.0</v>
      </c>
    </row>
    <row r="405" ht="15.75" customHeight="1">
      <c r="A405" s="242" t="s">
        <v>552</v>
      </c>
      <c r="B405" s="245">
        <v>46279.0</v>
      </c>
      <c r="C405" s="242" t="s">
        <v>853</v>
      </c>
      <c r="D405" s="242" t="s">
        <v>3893</v>
      </c>
      <c r="E405" s="242" t="s">
        <v>620</v>
      </c>
      <c r="F405" s="354">
        <v>0.021666666666666667</v>
      </c>
      <c r="G405" s="242">
        <v>2.0</v>
      </c>
      <c r="H405" s="242">
        <v>39.0</v>
      </c>
      <c r="I405" s="242">
        <v>3.0</v>
      </c>
      <c r="J405" s="242">
        <v>46.0</v>
      </c>
    </row>
    <row r="406" ht="15.75" customHeight="1">
      <c r="A406" s="242" t="s">
        <v>552</v>
      </c>
      <c r="B406" s="245">
        <v>46285.0</v>
      </c>
      <c r="C406" s="242" t="s">
        <v>2499</v>
      </c>
      <c r="D406" s="242" t="s">
        <v>3854</v>
      </c>
      <c r="E406" s="242" t="s">
        <v>3608</v>
      </c>
      <c r="F406" s="354">
        <v>0.021666666666666667</v>
      </c>
      <c r="G406" s="242">
        <v>3.0</v>
      </c>
      <c r="H406" s="242">
        <v>35.0</v>
      </c>
      <c r="I406" s="242">
        <v>9.0</v>
      </c>
      <c r="J406" s="242">
        <v>54.0</v>
      </c>
    </row>
    <row r="407" ht="15.75" customHeight="1">
      <c r="A407" s="242" t="s">
        <v>552</v>
      </c>
      <c r="B407" s="245">
        <v>46282.0</v>
      </c>
      <c r="C407" s="242" t="s">
        <v>1612</v>
      </c>
      <c r="D407" s="242" t="s">
        <v>3923</v>
      </c>
      <c r="E407" s="242" t="s">
        <v>654</v>
      </c>
      <c r="F407" s="354">
        <v>0.02212962962962963</v>
      </c>
      <c r="G407" s="242">
        <v>3.0</v>
      </c>
      <c r="H407" s="242">
        <v>13.0</v>
      </c>
      <c r="I407" s="242">
        <v>7.0</v>
      </c>
      <c r="J407" s="242">
        <v>46.0</v>
      </c>
    </row>
    <row r="408" ht="15.75" customHeight="1">
      <c r="A408" s="242" t="s">
        <v>552</v>
      </c>
      <c r="B408" s="245">
        <v>46279.0</v>
      </c>
      <c r="C408" s="242" t="s">
        <v>2712</v>
      </c>
      <c r="D408" s="242" t="s">
        <v>3972</v>
      </c>
      <c r="E408" s="242" t="s">
        <v>645</v>
      </c>
      <c r="F408" s="354">
        <v>0.02295138888888889</v>
      </c>
      <c r="G408" s="242">
        <v>1.0</v>
      </c>
      <c r="H408" s="242">
        <v>30.0</v>
      </c>
      <c r="I408" s="242">
        <v>1.0</v>
      </c>
      <c r="J408" s="242">
        <v>30.0</v>
      </c>
    </row>
    <row r="409" ht="15.75" customHeight="1">
      <c r="A409" s="242" t="s">
        <v>552</v>
      </c>
      <c r="B409" s="245">
        <v>46280.0</v>
      </c>
      <c r="C409" s="242" t="s">
        <v>1126</v>
      </c>
      <c r="D409" s="242" t="s">
        <v>3907</v>
      </c>
      <c r="E409" s="242" t="s">
        <v>649</v>
      </c>
      <c r="F409" s="354">
        <v>0.02298611111111111</v>
      </c>
      <c r="G409" s="242">
        <v>7.0</v>
      </c>
      <c r="H409" s="242">
        <v>21.0</v>
      </c>
      <c r="I409" s="242">
        <v>9.0</v>
      </c>
      <c r="J409" s="242">
        <v>34.0</v>
      </c>
    </row>
    <row r="410" ht="15.75" customHeight="1">
      <c r="A410" s="242" t="s">
        <v>552</v>
      </c>
      <c r="B410" s="245">
        <v>46282.0</v>
      </c>
      <c r="C410" s="242" t="s">
        <v>1740</v>
      </c>
      <c r="D410" s="242" t="s">
        <v>3975</v>
      </c>
      <c r="E410" s="242" t="s">
        <v>620</v>
      </c>
      <c r="F410" s="354">
        <v>0.023032407407407408</v>
      </c>
      <c r="G410" s="242">
        <v>8.0</v>
      </c>
      <c r="H410" s="242">
        <v>11.0</v>
      </c>
      <c r="I410" s="242">
        <v>16.0</v>
      </c>
      <c r="J410" s="242">
        <v>41.0</v>
      </c>
    </row>
    <row r="411" ht="15.75" customHeight="1">
      <c r="A411" s="242" t="s">
        <v>552</v>
      </c>
      <c r="B411" s="245">
        <v>46279.0</v>
      </c>
      <c r="C411" s="242" t="s">
        <v>1607</v>
      </c>
      <c r="D411" s="242" t="s">
        <v>3977</v>
      </c>
      <c r="E411" s="242" t="s">
        <v>616</v>
      </c>
      <c r="F411" s="354">
        <v>0.023148148148148147</v>
      </c>
      <c r="G411" s="242">
        <v>1.0</v>
      </c>
      <c r="H411" s="242">
        <v>32.0</v>
      </c>
      <c r="I411" s="242">
        <v>1.0</v>
      </c>
      <c r="J411" s="242">
        <v>32.0</v>
      </c>
    </row>
    <row r="412" ht="15.75" customHeight="1">
      <c r="A412" s="242" t="s">
        <v>552</v>
      </c>
      <c r="B412" s="245">
        <v>46283.0</v>
      </c>
      <c r="C412" s="242" t="s">
        <v>1744</v>
      </c>
      <c r="D412" s="242" t="s">
        <v>3845</v>
      </c>
      <c r="E412" s="242" t="s">
        <v>635</v>
      </c>
      <c r="F412" s="354">
        <v>0.023414351851851853</v>
      </c>
      <c r="G412" s="242">
        <v>5.0</v>
      </c>
      <c r="H412" s="242">
        <v>8.0</v>
      </c>
      <c r="I412" s="242">
        <v>10.0</v>
      </c>
      <c r="J412" s="242">
        <v>31.0</v>
      </c>
    </row>
    <row r="413" ht="15.75" customHeight="1">
      <c r="A413" s="242" t="s">
        <v>552</v>
      </c>
      <c r="B413" s="245">
        <v>46280.0</v>
      </c>
      <c r="C413" s="242" t="s">
        <v>2149</v>
      </c>
      <c r="D413" s="242" t="s">
        <v>3941</v>
      </c>
      <c r="E413" s="242" t="s">
        <v>649</v>
      </c>
      <c r="F413" s="354">
        <v>0.023564814814814816</v>
      </c>
      <c r="G413" s="242">
        <v>5.0</v>
      </c>
      <c r="H413" s="242">
        <v>17.0</v>
      </c>
      <c r="I413" s="242">
        <v>9.0</v>
      </c>
      <c r="J413" s="242">
        <v>46.0</v>
      </c>
    </row>
    <row r="414" ht="15.75" customHeight="1">
      <c r="A414" s="242" t="s">
        <v>552</v>
      </c>
      <c r="B414" s="245">
        <v>46283.0</v>
      </c>
      <c r="C414" s="242" t="s">
        <v>1745</v>
      </c>
      <c r="D414" s="242" t="s">
        <v>3877</v>
      </c>
      <c r="E414" s="242" t="s">
        <v>635</v>
      </c>
      <c r="F414" s="354">
        <v>0.023877314814814816</v>
      </c>
      <c r="G414" s="242">
        <v>2.0</v>
      </c>
      <c r="H414" s="242">
        <v>22.0</v>
      </c>
      <c r="I414" s="242">
        <v>3.0</v>
      </c>
      <c r="J414" s="242">
        <v>37.0</v>
      </c>
    </row>
    <row r="415" ht="15.75" customHeight="1">
      <c r="A415" s="242" t="s">
        <v>552</v>
      </c>
      <c r="B415" s="245">
        <v>46282.0</v>
      </c>
      <c r="C415" s="242" t="s">
        <v>2677</v>
      </c>
      <c r="D415" s="242" t="s">
        <v>3982</v>
      </c>
      <c r="E415" s="242" t="s">
        <v>649</v>
      </c>
      <c r="F415" s="354">
        <v>0.024085648148148148</v>
      </c>
      <c r="G415" s="242">
        <v>1.0</v>
      </c>
      <c r="H415" s="242">
        <v>39.0</v>
      </c>
      <c r="I415" s="242">
        <v>1.0</v>
      </c>
      <c r="J415" s="242">
        <v>39.0</v>
      </c>
    </row>
    <row r="416" ht="15.75" customHeight="1">
      <c r="A416" s="242" t="s">
        <v>552</v>
      </c>
      <c r="B416" s="245">
        <v>46281.0</v>
      </c>
      <c r="C416" s="242" t="s">
        <v>2156</v>
      </c>
      <c r="D416" s="242" t="s">
        <v>3863</v>
      </c>
      <c r="E416" s="242" t="s">
        <v>649</v>
      </c>
      <c r="F416" s="354">
        <v>0.024120370370370372</v>
      </c>
      <c r="G416" s="242">
        <v>4.0</v>
      </c>
      <c r="H416" s="242">
        <v>15.0</v>
      </c>
      <c r="I416" s="242">
        <v>6.0</v>
      </c>
      <c r="J416" s="242">
        <v>42.0</v>
      </c>
    </row>
    <row r="417" ht="15.75" customHeight="1">
      <c r="A417" s="242" t="s">
        <v>552</v>
      </c>
      <c r="B417" s="245">
        <v>46285.0</v>
      </c>
      <c r="C417" s="242" t="s">
        <v>2552</v>
      </c>
      <c r="D417" s="242" t="s">
        <v>3985</v>
      </c>
      <c r="E417" s="242" t="s">
        <v>3617</v>
      </c>
      <c r="F417" s="354">
        <v>0.024421296296296295</v>
      </c>
      <c r="G417" s="242">
        <v>5.0</v>
      </c>
      <c r="H417" s="242">
        <v>26.0</v>
      </c>
      <c r="I417" s="242">
        <v>11.0</v>
      </c>
      <c r="J417" s="242">
        <v>51.0</v>
      </c>
    </row>
    <row r="418" ht="15.75" customHeight="1">
      <c r="A418" s="242" t="s">
        <v>552</v>
      </c>
      <c r="B418" s="245">
        <v>46280.0</v>
      </c>
      <c r="C418" s="242" t="s">
        <v>1729</v>
      </c>
      <c r="D418" s="242" t="s">
        <v>3898</v>
      </c>
      <c r="E418" s="242" t="s">
        <v>620</v>
      </c>
      <c r="F418" s="354">
        <v>0.025011574074074075</v>
      </c>
      <c r="G418" s="242">
        <v>8.0</v>
      </c>
      <c r="H418" s="242">
        <v>30.0</v>
      </c>
      <c r="I418" s="242">
        <v>12.0</v>
      </c>
      <c r="J418" s="242">
        <v>44.0</v>
      </c>
    </row>
    <row r="419" ht="15.75" customHeight="1">
      <c r="A419" s="242" t="s">
        <v>552</v>
      </c>
      <c r="B419" s="245">
        <v>46283.0</v>
      </c>
      <c r="C419" s="242" t="s">
        <v>2403</v>
      </c>
      <c r="D419" s="242" t="s">
        <v>3966</v>
      </c>
      <c r="E419" s="242" t="s">
        <v>666</v>
      </c>
      <c r="F419" s="354">
        <v>0.025185185185185185</v>
      </c>
      <c r="G419" s="242">
        <v>4.0</v>
      </c>
      <c r="H419" s="242">
        <v>30.0</v>
      </c>
      <c r="I419" s="242">
        <v>7.0</v>
      </c>
      <c r="J419" s="242">
        <v>39.0</v>
      </c>
    </row>
    <row r="420" ht="15.75" customHeight="1">
      <c r="A420" s="242" t="s">
        <v>552</v>
      </c>
      <c r="B420" s="245">
        <v>46283.0</v>
      </c>
      <c r="C420" s="242" t="s">
        <v>1154</v>
      </c>
      <c r="D420" s="242" t="s">
        <v>3960</v>
      </c>
      <c r="E420" s="242" t="s">
        <v>3608</v>
      </c>
      <c r="F420" s="354">
        <v>0.025717592592592594</v>
      </c>
      <c r="G420" s="242">
        <v>7.0</v>
      </c>
      <c r="H420" s="242">
        <v>35.0</v>
      </c>
      <c r="I420" s="242">
        <v>10.0</v>
      </c>
      <c r="J420" s="242">
        <v>45.0</v>
      </c>
    </row>
    <row r="421" ht="15.75" customHeight="1">
      <c r="A421" s="242" t="s">
        <v>552</v>
      </c>
      <c r="B421" s="245">
        <v>46282.0</v>
      </c>
      <c r="C421" s="242" t="s">
        <v>1738</v>
      </c>
      <c r="D421" s="242" t="s">
        <v>3949</v>
      </c>
      <c r="E421" s="242" t="s">
        <v>635</v>
      </c>
      <c r="F421" s="354">
        <v>0.02587962962962963</v>
      </c>
      <c r="G421" s="242">
        <v>6.0</v>
      </c>
      <c r="H421" s="242">
        <v>22.0</v>
      </c>
      <c r="I421" s="242">
        <v>10.0</v>
      </c>
      <c r="J421" s="242">
        <v>40.0</v>
      </c>
    </row>
    <row r="422" ht="15.75" customHeight="1">
      <c r="A422" s="242" t="s">
        <v>552</v>
      </c>
      <c r="B422" s="245">
        <v>46281.0</v>
      </c>
      <c r="C422" s="242" t="s">
        <v>1734</v>
      </c>
      <c r="D422" s="242" t="s">
        <v>3994</v>
      </c>
      <c r="E422" s="242" t="s">
        <v>635</v>
      </c>
      <c r="F422" s="354">
        <v>0.02613425925925926</v>
      </c>
      <c r="G422" s="242">
        <v>2.0</v>
      </c>
      <c r="H422" s="242">
        <v>29.0</v>
      </c>
      <c r="I422" s="242">
        <v>2.0</v>
      </c>
      <c r="J422" s="242">
        <v>29.0</v>
      </c>
    </row>
    <row r="423" ht="15.75" customHeight="1">
      <c r="A423" s="242" t="s">
        <v>552</v>
      </c>
      <c r="B423" s="245">
        <v>46285.0</v>
      </c>
      <c r="C423" s="242" t="s">
        <v>2552</v>
      </c>
      <c r="D423" s="242" t="s">
        <v>3985</v>
      </c>
      <c r="E423" s="242" t="s">
        <v>649</v>
      </c>
      <c r="F423" s="354">
        <v>0.026550925925925926</v>
      </c>
      <c r="G423" s="242">
        <v>6.0</v>
      </c>
      <c r="H423" s="242">
        <v>25.0</v>
      </c>
      <c r="I423" s="242">
        <v>11.0</v>
      </c>
      <c r="J423" s="242">
        <v>51.0</v>
      </c>
    </row>
    <row r="424" ht="15.75" customHeight="1">
      <c r="A424" s="242" t="s">
        <v>552</v>
      </c>
      <c r="B424" s="245">
        <v>46281.0</v>
      </c>
      <c r="C424" s="242" t="s">
        <v>1737</v>
      </c>
      <c r="D424" s="242" t="s">
        <v>3997</v>
      </c>
      <c r="E424" s="242" t="s">
        <v>649</v>
      </c>
      <c r="F424" s="354">
        <v>0.02662037037037037</v>
      </c>
      <c r="G424" s="242">
        <v>6.0</v>
      </c>
      <c r="H424" s="242">
        <v>16.0</v>
      </c>
      <c r="I424" s="242">
        <v>25.0</v>
      </c>
      <c r="J424" s="242">
        <v>56.0</v>
      </c>
    </row>
    <row r="425" ht="15.75" customHeight="1">
      <c r="A425" s="242" t="s">
        <v>552</v>
      </c>
      <c r="B425" s="245">
        <v>46281.0</v>
      </c>
      <c r="C425" s="242" t="s">
        <v>1134</v>
      </c>
      <c r="D425" s="242" t="s">
        <v>3861</v>
      </c>
      <c r="E425" s="242" t="s">
        <v>666</v>
      </c>
      <c r="F425" s="354">
        <v>0.02675925925925926</v>
      </c>
      <c r="G425" s="242">
        <v>3.0</v>
      </c>
      <c r="H425" s="242">
        <v>8.0</v>
      </c>
      <c r="I425" s="242">
        <v>13.0</v>
      </c>
      <c r="J425" s="242">
        <v>44.0</v>
      </c>
    </row>
    <row r="426" ht="15.75" customHeight="1">
      <c r="A426" s="242" t="s">
        <v>552</v>
      </c>
      <c r="B426" s="245">
        <v>46281.0</v>
      </c>
      <c r="C426" s="242" t="s">
        <v>2675</v>
      </c>
      <c r="D426" s="242" t="s">
        <v>4000</v>
      </c>
      <c r="E426" s="242" t="s">
        <v>649</v>
      </c>
      <c r="F426" s="354">
        <v>0.026990740740740742</v>
      </c>
      <c r="G426" s="242">
        <v>4.0</v>
      </c>
      <c r="H426" s="242">
        <v>7.0</v>
      </c>
      <c r="I426" s="242">
        <v>6.0</v>
      </c>
      <c r="J426" s="242">
        <v>36.0</v>
      </c>
    </row>
    <row r="427" ht="15.75" customHeight="1">
      <c r="A427" s="242" t="s">
        <v>552</v>
      </c>
      <c r="B427" s="245">
        <v>46280.0</v>
      </c>
      <c r="C427" s="242" t="s">
        <v>2147</v>
      </c>
      <c r="D427" s="242" t="s">
        <v>3836</v>
      </c>
      <c r="E427" s="242" t="s">
        <v>625</v>
      </c>
      <c r="F427" s="354">
        <v>0.02724537037037037</v>
      </c>
      <c r="G427" s="242">
        <v>5.0</v>
      </c>
      <c r="H427" s="242">
        <v>27.0</v>
      </c>
      <c r="I427" s="242">
        <v>8.0</v>
      </c>
      <c r="J427" s="242">
        <v>43.0</v>
      </c>
    </row>
    <row r="428" ht="15.75" customHeight="1">
      <c r="A428" s="242" t="s">
        <v>552</v>
      </c>
      <c r="B428" s="245">
        <v>46279.0</v>
      </c>
      <c r="C428" s="242" t="s">
        <v>2669</v>
      </c>
      <c r="D428" s="242" t="s">
        <v>4002</v>
      </c>
      <c r="E428" s="242" t="s">
        <v>654</v>
      </c>
      <c r="F428" s="354">
        <v>0.02726851851851852</v>
      </c>
      <c r="G428" s="242">
        <v>5.0</v>
      </c>
      <c r="H428" s="242">
        <v>14.0</v>
      </c>
      <c r="I428" s="242">
        <v>17.0</v>
      </c>
      <c r="J428" s="242">
        <v>43.0</v>
      </c>
    </row>
    <row r="429" ht="15.75" customHeight="1">
      <c r="A429" s="242" t="s">
        <v>552</v>
      </c>
      <c r="B429" s="245">
        <v>46283.0</v>
      </c>
      <c r="C429" s="242" t="s">
        <v>1151</v>
      </c>
      <c r="D429" s="242" t="s">
        <v>3851</v>
      </c>
      <c r="E429" s="242" t="s">
        <v>659</v>
      </c>
      <c r="F429" s="354">
        <v>0.027916666666666666</v>
      </c>
      <c r="G429" s="242">
        <v>5.0</v>
      </c>
      <c r="H429" s="242">
        <v>15.0</v>
      </c>
      <c r="I429" s="242">
        <v>20.0</v>
      </c>
      <c r="J429" s="242">
        <v>52.0</v>
      </c>
    </row>
    <row r="430" ht="15.75" customHeight="1">
      <c r="A430" s="242" t="s">
        <v>552</v>
      </c>
      <c r="B430" s="245">
        <v>46283.0</v>
      </c>
      <c r="C430" s="242" t="s">
        <v>1744</v>
      </c>
      <c r="D430" s="242" t="s">
        <v>3845</v>
      </c>
      <c r="E430" s="242" t="s">
        <v>666</v>
      </c>
      <c r="F430" s="354">
        <v>0.028680555555555556</v>
      </c>
      <c r="G430" s="242">
        <v>7.0</v>
      </c>
      <c r="H430" s="242">
        <v>12.0</v>
      </c>
      <c r="I430" s="242">
        <v>10.0</v>
      </c>
      <c r="J430" s="242">
        <v>31.0</v>
      </c>
    </row>
    <row r="431" ht="15.75" customHeight="1">
      <c r="A431" s="242" t="s">
        <v>552</v>
      </c>
      <c r="B431" s="245">
        <v>46281.0</v>
      </c>
      <c r="C431" s="242" t="s">
        <v>1138</v>
      </c>
      <c r="D431" s="242" t="s">
        <v>4005</v>
      </c>
      <c r="E431" s="242" t="s">
        <v>627</v>
      </c>
      <c r="F431" s="354">
        <v>0.02903935185185185</v>
      </c>
      <c r="G431" s="242">
        <v>2.0</v>
      </c>
      <c r="H431" s="242">
        <v>37.0</v>
      </c>
      <c r="I431" s="242">
        <v>2.0</v>
      </c>
      <c r="J431" s="242">
        <v>37.0</v>
      </c>
    </row>
    <row r="432" ht="15.75" customHeight="1">
      <c r="A432" s="242" t="s">
        <v>552</v>
      </c>
      <c r="B432" s="245">
        <v>46281.0</v>
      </c>
      <c r="C432" s="242" t="s">
        <v>1610</v>
      </c>
      <c r="D432" s="242" t="s">
        <v>3883</v>
      </c>
      <c r="E432" s="242" t="s">
        <v>616</v>
      </c>
      <c r="F432" s="354">
        <v>0.02960648148148148</v>
      </c>
      <c r="G432" s="242">
        <v>3.0</v>
      </c>
      <c r="H432" s="242">
        <v>30.0</v>
      </c>
      <c r="I432" s="242">
        <v>4.0</v>
      </c>
      <c r="J432" s="242">
        <v>35.0</v>
      </c>
    </row>
    <row r="433" ht="15.75" customHeight="1">
      <c r="A433" s="242" t="s">
        <v>552</v>
      </c>
      <c r="B433" s="245">
        <v>46281.0</v>
      </c>
      <c r="C433" s="242" t="s">
        <v>1733</v>
      </c>
      <c r="D433" s="242" t="s">
        <v>3848</v>
      </c>
      <c r="E433" s="242" t="s">
        <v>620</v>
      </c>
      <c r="F433" s="354">
        <v>0.03009259259259259</v>
      </c>
      <c r="G433" s="242">
        <v>9.0</v>
      </c>
      <c r="H433" s="242">
        <v>32.0</v>
      </c>
      <c r="I433" s="242">
        <v>16.0</v>
      </c>
      <c r="J433" s="242">
        <v>43.0</v>
      </c>
    </row>
    <row r="434" ht="15.75" customHeight="1">
      <c r="A434" s="242" t="s">
        <v>552</v>
      </c>
      <c r="B434" s="245">
        <v>46285.0</v>
      </c>
      <c r="C434" s="242" t="s">
        <v>2555</v>
      </c>
      <c r="D434" s="242" t="s">
        <v>4008</v>
      </c>
      <c r="E434" s="242" t="s">
        <v>3617</v>
      </c>
      <c r="F434" s="354">
        <v>0.03050925925925926</v>
      </c>
      <c r="G434" s="242">
        <v>5.0</v>
      </c>
      <c r="H434" s="242">
        <v>31.0</v>
      </c>
      <c r="I434" s="242">
        <v>5.0</v>
      </c>
      <c r="J434" s="242">
        <v>31.0</v>
      </c>
    </row>
    <row r="435" ht="15.75" customHeight="1">
      <c r="A435" s="242" t="s">
        <v>552</v>
      </c>
      <c r="B435" s="245">
        <v>46281.0</v>
      </c>
      <c r="C435" s="242" t="s">
        <v>1611</v>
      </c>
      <c r="D435" s="242" t="s">
        <v>4010</v>
      </c>
      <c r="E435" s="242" t="s">
        <v>616</v>
      </c>
      <c r="F435" s="354">
        <v>0.030625</v>
      </c>
      <c r="G435" s="242">
        <v>2.0</v>
      </c>
      <c r="H435" s="242">
        <v>5.0</v>
      </c>
      <c r="I435" s="242">
        <v>11.0</v>
      </c>
      <c r="J435" s="242">
        <v>41.0</v>
      </c>
    </row>
    <row r="436" ht="15.75" customHeight="1">
      <c r="A436" s="242" t="s">
        <v>552</v>
      </c>
      <c r="B436" s="245">
        <v>46283.0</v>
      </c>
      <c r="C436" s="242" t="s">
        <v>2171</v>
      </c>
      <c r="D436" s="242" t="s">
        <v>4012</v>
      </c>
      <c r="E436" s="242" t="s">
        <v>3608</v>
      </c>
      <c r="F436" s="354">
        <v>0.030787037037037036</v>
      </c>
      <c r="G436" s="242">
        <v>3.0</v>
      </c>
      <c r="H436" s="242">
        <v>16.0</v>
      </c>
      <c r="I436" s="242">
        <v>6.0</v>
      </c>
      <c r="J436" s="242">
        <v>52.0</v>
      </c>
    </row>
    <row r="437" ht="15.75" customHeight="1">
      <c r="A437" s="242" t="s">
        <v>552</v>
      </c>
      <c r="B437" s="245">
        <v>46279.0</v>
      </c>
      <c r="C437" s="242" t="s">
        <v>1726</v>
      </c>
      <c r="D437" s="242" t="s">
        <v>4013</v>
      </c>
      <c r="E437" s="242" t="s">
        <v>635</v>
      </c>
      <c r="F437" s="354">
        <v>0.03130787037037037</v>
      </c>
      <c r="G437" s="242">
        <v>6.0</v>
      </c>
      <c r="H437" s="242">
        <v>39.0</v>
      </c>
      <c r="I437" s="242">
        <v>6.0</v>
      </c>
      <c r="J437" s="242">
        <v>39.0</v>
      </c>
    </row>
    <row r="438" ht="15.75" customHeight="1">
      <c r="A438" s="242" t="s">
        <v>552</v>
      </c>
      <c r="B438" s="245">
        <v>46283.0</v>
      </c>
      <c r="C438" s="242" t="s">
        <v>1746</v>
      </c>
      <c r="D438" s="242" t="s">
        <v>4014</v>
      </c>
      <c r="E438" s="242" t="s">
        <v>635</v>
      </c>
      <c r="F438" s="354">
        <v>0.03148148148148148</v>
      </c>
      <c r="G438" s="242">
        <v>12.0</v>
      </c>
      <c r="H438" s="242">
        <v>24.0</v>
      </c>
      <c r="I438" s="242">
        <v>18.0</v>
      </c>
      <c r="J438" s="242">
        <v>34.0</v>
      </c>
    </row>
    <row r="439" ht="15.75" customHeight="1">
      <c r="A439" s="242" t="s">
        <v>552</v>
      </c>
      <c r="B439" s="245">
        <v>46281.0</v>
      </c>
      <c r="C439" s="242" t="s">
        <v>2160</v>
      </c>
      <c r="D439" s="242" t="s">
        <v>4016</v>
      </c>
      <c r="E439" s="242" t="s">
        <v>620</v>
      </c>
      <c r="F439" s="354">
        <v>0.03155092592592593</v>
      </c>
      <c r="G439" s="242">
        <v>2.0</v>
      </c>
      <c r="H439" s="242">
        <v>31.0</v>
      </c>
      <c r="I439" s="242">
        <v>2.0</v>
      </c>
      <c r="J439" s="242">
        <v>31.0</v>
      </c>
    </row>
    <row r="440" ht="15.75" customHeight="1">
      <c r="A440" s="242" t="s">
        <v>552</v>
      </c>
      <c r="B440" s="245">
        <v>46281.0</v>
      </c>
      <c r="C440" s="242" t="s">
        <v>2380</v>
      </c>
      <c r="D440" s="242" t="s">
        <v>4018</v>
      </c>
      <c r="E440" s="242" t="s">
        <v>3615</v>
      </c>
      <c r="F440" s="354">
        <v>0.03166666666666667</v>
      </c>
      <c r="G440" s="242">
        <v>4.0</v>
      </c>
      <c r="H440" s="242">
        <v>33.0</v>
      </c>
      <c r="I440" s="242">
        <v>4.0</v>
      </c>
      <c r="J440" s="242">
        <v>33.0</v>
      </c>
    </row>
    <row r="441" ht="15.75" customHeight="1">
      <c r="A441" s="242" t="s">
        <v>552</v>
      </c>
      <c r="B441" s="245">
        <v>46279.0</v>
      </c>
      <c r="C441" s="242" t="s">
        <v>1890</v>
      </c>
      <c r="D441" s="242" t="s">
        <v>4020</v>
      </c>
      <c r="E441" s="242" t="s">
        <v>3608</v>
      </c>
      <c r="F441" s="354">
        <v>0.031712962962962964</v>
      </c>
      <c r="G441" s="242">
        <v>18.0</v>
      </c>
      <c r="H441" s="242">
        <v>36.0</v>
      </c>
      <c r="I441" s="242">
        <v>23.0</v>
      </c>
      <c r="J441" s="242">
        <v>41.0</v>
      </c>
    </row>
    <row r="442" ht="15.75" customHeight="1">
      <c r="A442" s="242" t="s">
        <v>552</v>
      </c>
      <c r="B442" s="245">
        <v>46285.0</v>
      </c>
      <c r="C442" s="242" t="s">
        <v>3593</v>
      </c>
      <c r="D442" s="242" t="s">
        <v>4022</v>
      </c>
      <c r="E442" s="242" t="s">
        <v>654</v>
      </c>
      <c r="F442" s="354">
        <v>0.03186342592592593</v>
      </c>
      <c r="G442" s="242">
        <v>1.0</v>
      </c>
      <c r="H442" s="242">
        <v>39.0</v>
      </c>
      <c r="I442" s="242">
        <v>1.0</v>
      </c>
      <c r="J442" s="242">
        <v>39.0</v>
      </c>
    </row>
    <row r="443" ht="15.75" customHeight="1">
      <c r="A443" s="242" t="s">
        <v>552</v>
      </c>
      <c r="B443" s="245">
        <v>46279.0</v>
      </c>
      <c r="C443" s="242" t="s">
        <v>1727</v>
      </c>
      <c r="D443" s="242" t="s">
        <v>4025</v>
      </c>
      <c r="E443" s="242" t="s">
        <v>635</v>
      </c>
      <c r="F443" s="354">
        <v>0.03197916666666667</v>
      </c>
      <c r="G443" s="242">
        <v>3.0</v>
      </c>
      <c r="H443" s="242">
        <v>35.0</v>
      </c>
      <c r="I443" s="242">
        <v>3.0</v>
      </c>
      <c r="J443" s="242">
        <v>35.0</v>
      </c>
    </row>
    <row r="444" ht="15.75" customHeight="1">
      <c r="A444" s="242" t="s">
        <v>552</v>
      </c>
      <c r="B444" s="245">
        <v>46283.0</v>
      </c>
      <c r="C444" s="242" t="s">
        <v>1618</v>
      </c>
      <c r="D444" s="242" t="s">
        <v>4028</v>
      </c>
      <c r="E444" s="242" t="s">
        <v>616</v>
      </c>
      <c r="F444" s="354">
        <v>0.03208333333333333</v>
      </c>
      <c r="G444" s="242">
        <v>4.0</v>
      </c>
      <c r="H444" s="242">
        <v>35.0</v>
      </c>
      <c r="I444" s="242">
        <v>4.0</v>
      </c>
      <c r="J444" s="242">
        <v>35.0</v>
      </c>
    </row>
    <row r="445" ht="15.75" customHeight="1">
      <c r="A445" s="242" t="s">
        <v>552</v>
      </c>
      <c r="B445" s="245">
        <v>46281.0</v>
      </c>
      <c r="C445" s="242" t="s">
        <v>2859</v>
      </c>
      <c r="D445" s="242" t="s">
        <v>4029</v>
      </c>
      <c r="E445" s="242" t="s">
        <v>666</v>
      </c>
      <c r="F445" s="354">
        <v>0.033171296296296296</v>
      </c>
      <c r="G445" s="242">
        <v>4.0</v>
      </c>
      <c r="H445" s="242">
        <v>33.0</v>
      </c>
      <c r="I445" s="242">
        <v>4.0</v>
      </c>
      <c r="J445" s="242">
        <v>33.0</v>
      </c>
    </row>
    <row r="446" ht="15.75" customHeight="1">
      <c r="A446" s="242" t="s">
        <v>552</v>
      </c>
      <c r="B446" s="245">
        <v>46281.0</v>
      </c>
      <c r="C446" s="242" t="s">
        <v>1735</v>
      </c>
      <c r="D446" s="242" t="s">
        <v>3937</v>
      </c>
      <c r="E446" s="242" t="s">
        <v>635</v>
      </c>
      <c r="F446" s="354">
        <v>0.03359953703703704</v>
      </c>
      <c r="G446" s="242">
        <v>23.0</v>
      </c>
      <c r="H446" s="242">
        <v>45.0</v>
      </c>
      <c r="I446" s="242">
        <v>24.0</v>
      </c>
      <c r="J446" s="242">
        <v>47.0</v>
      </c>
    </row>
    <row r="447" ht="15.75" customHeight="1">
      <c r="A447" s="242" t="s">
        <v>552</v>
      </c>
      <c r="B447" s="245">
        <v>46281.0</v>
      </c>
      <c r="C447" s="242" t="s">
        <v>2674</v>
      </c>
      <c r="D447" s="242" t="s">
        <v>3902</v>
      </c>
      <c r="E447" s="242" t="s">
        <v>645</v>
      </c>
      <c r="F447" s="354">
        <v>0.033680555555555554</v>
      </c>
      <c r="G447" s="242">
        <v>6.0</v>
      </c>
      <c r="H447" s="242">
        <v>33.0</v>
      </c>
      <c r="I447" s="242">
        <v>9.0</v>
      </c>
      <c r="J447" s="242">
        <v>43.0</v>
      </c>
    </row>
    <row r="448" ht="15.75" customHeight="1">
      <c r="A448" s="242" t="s">
        <v>552</v>
      </c>
      <c r="B448" s="245">
        <v>46282.0</v>
      </c>
      <c r="C448" s="242" t="s">
        <v>1144</v>
      </c>
      <c r="D448" s="242" t="s">
        <v>3869</v>
      </c>
      <c r="E448" s="242" t="s">
        <v>3615</v>
      </c>
      <c r="F448" s="354">
        <v>0.03423611111111111</v>
      </c>
      <c r="G448" s="242">
        <v>5.0</v>
      </c>
      <c r="H448" s="242">
        <v>28.0</v>
      </c>
      <c r="I448" s="242">
        <v>10.0</v>
      </c>
      <c r="J448" s="242">
        <v>46.0</v>
      </c>
    </row>
    <row r="449" ht="15.75" customHeight="1">
      <c r="A449" s="242" t="s">
        <v>552</v>
      </c>
      <c r="B449" s="245">
        <v>46279.0</v>
      </c>
      <c r="C449" s="242" t="s">
        <v>2491</v>
      </c>
      <c r="D449" s="242" t="s">
        <v>4036</v>
      </c>
      <c r="E449" s="242" t="s">
        <v>3608</v>
      </c>
      <c r="F449" s="354">
        <v>0.03494212962962963</v>
      </c>
      <c r="G449" s="242">
        <v>7.0</v>
      </c>
      <c r="H449" s="242">
        <v>39.0</v>
      </c>
      <c r="I449" s="242">
        <v>7.0</v>
      </c>
      <c r="J449" s="242">
        <v>39.0</v>
      </c>
    </row>
    <row r="450" ht="15.75" customHeight="1">
      <c r="A450" s="242" t="s">
        <v>552</v>
      </c>
      <c r="B450" s="245">
        <v>46283.0</v>
      </c>
      <c r="C450" s="242" t="s">
        <v>2171</v>
      </c>
      <c r="D450" s="242" t="s">
        <v>4012</v>
      </c>
      <c r="E450" s="242" t="s">
        <v>620</v>
      </c>
      <c r="F450" s="354">
        <v>0.03542824074074074</v>
      </c>
      <c r="G450" s="242">
        <v>3.0</v>
      </c>
      <c r="H450" s="242">
        <v>36.0</v>
      </c>
      <c r="I450" s="242">
        <v>6.0</v>
      </c>
      <c r="J450" s="242">
        <v>52.0</v>
      </c>
    </row>
    <row r="451" ht="15.75" customHeight="1">
      <c r="A451" s="242" t="s">
        <v>552</v>
      </c>
      <c r="B451" s="245">
        <v>46283.0</v>
      </c>
      <c r="C451" s="242" t="s">
        <v>2496</v>
      </c>
      <c r="D451" s="242" t="s">
        <v>4038</v>
      </c>
      <c r="E451" s="242" t="s">
        <v>3608</v>
      </c>
      <c r="F451" s="354">
        <v>0.035868055555555556</v>
      </c>
      <c r="G451" s="242">
        <v>16.0</v>
      </c>
      <c r="H451" s="242">
        <v>46.0</v>
      </c>
      <c r="I451" s="242">
        <v>16.0</v>
      </c>
      <c r="J451" s="242">
        <v>46.0</v>
      </c>
    </row>
    <row r="452" ht="15.75" customHeight="1">
      <c r="A452" s="242" t="s">
        <v>552</v>
      </c>
      <c r="B452" s="245">
        <v>46281.0</v>
      </c>
      <c r="C452" s="242" t="s">
        <v>1736</v>
      </c>
      <c r="D452" s="242" t="s">
        <v>4040</v>
      </c>
      <c r="E452" s="242" t="s">
        <v>635</v>
      </c>
      <c r="F452" s="354">
        <v>0.03601851851851852</v>
      </c>
      <c r="G452" s="242">
        <v>1.0</v>
      </c>
      <c r="H452" s="242">
        <v>43.0</v>
      </c>
      <c r="I452" s="242">
        <v>1.0</v>
      </c>
      <c r="J452" s="242">
        <v>43.0</v>
      </c>
    </row>
    <row r="453" ht="15.75" customHeight="1">
      <c r="A453" s="242" t="s">
        <v>552</v>
      </c>
      <c r="B453" s="245">
        <v>46285.0</v>
      </c>
      <c r="C453" s="242" t="s">
        <v>2723</v>
      </c>
      <c r="D453" s="242" t="s">
        <v>4042</v>
      </c>
      <c r="E453" s="242" t="s">
        <v>645</v>
      </c>
      <c r="F453" s="354">
        <v>0.03607638888888889</v>
      </c>
      <c r="G453" s="242">
        <v>6.0</v>
      </c>
      <c r="H453" s="242">
        <v>25.0</v>
      </c>
      <c r="I453" s="242">
        <v>9.0</v>
      </c>
      <c r="J453" s="242">
        <v>45.0</v>
      </c>
    </row>
    <row r="454" ht="15.75" customHeight="1">
      <c r="A454" s="242" t="s">
        <v>552</v>
      </c>
      <c r="B454" s="245">
        <v>46283.0</v>
      </c>
      <c r="C454" s="242" t="s">
        <v>1746</v>
      </c>
      <c r="D454" s="242" t="s">
        <v>4014</v>
      </c>
      <c r="E454" s="242" t="s">
        <v>654</v>
      </c>
      <c r="F454" s="354">
        <v>0.03684027777777778</v>
      </c>
      <c r="G454" s="242">
        <v>6.0</v>
      </c>
      <c r="H454" s="242">
        <v>10.0</v>
      </c>
      <c r="I454" s="242">
        <v>18.0</v>
      </c>
      <c r="J454" s="242">
        <v>34.0</v>
      </c>
    </row>
    <row r="455" ht="15.75" customHeight="1">
      <c r="A455" s="242" t="s">
        <v>552</v>
      </c>
      <c r="B455" s="245">
        <v>46281.0</v>
      </c>
      <c r="C455" s="242" t="s">
        <v>1737</v>
      </c>
      <c r="D455" s="242" t="s">
        <v>3997</v>
      </c>
      <c r="E455" s="242" t="s">
        <v>635</v>
      </c>
      <c r="F455" s="354">
        <v>0.03791666666666667</v>
      </c>
      <c r="G455" s="242">
        <v>13.0</v>
      </c>
      <c r="H455" s="242">
        <v>31.0</v>
      </c>
      <c r="I455" s="242">
        <v>25.0</v>
      </c>
      <c r="J455" s="242">
        <v>56.0</v>
      </c>
    </row>
    <row r="456" ht="15.75" customHeight="1">
      <c r="A456" s="242" t="s">
        <v>552</v>
      </c>
      <c r="B456" s="245">
        <v>46280.0</v>
      </c>
      <c r="C456" s="242" t="s">
        <v>1608</v>
      </c>
      <c r="D456" s="242" t="s">
        <v>4044</v>
      </c>
      <c r="E456" s="242" t="s">
        <v>616</v>
      </c>
      <c r="F456" s="354">
        <v>0.03792824074074074</v>
      </c>
      <c r="G456" s="242">
        <v>7.0</v>
      </c>
      <c r="H456" s="242">
        <v>15.0</v>
      </c>
      <c r="I456" s="242">
        <v>13.0</v>
      </c>
      <c r="J456" s="242">
        <v>34.0</v>
      </c>
    </row>
    <row r="457" ht="15.75" customHeight="1">
      <c r="A457" s="242" t="s">
        <v>552</v>
      </c>
      <c r="B457" s="245">
        <v>46282.0</v>
      </c>
      <c r="C457" s="242" t="s">
        <v>1613</v>
      </c>
      <c r="D457" s="242" t="s">
        <v>3921</v>
      </c>
      <c r="E457" s="242" t="s">
        <v>666</v>
      </c>
      <c r="F457" s="354">
        <v>0.03855324074074074</v>
      </c>
      <c r="G457" s="242">
        <v>4.0</v>
      </c>
      <c r="H457" s="242">
        <v>5.0</v>
      </c>
      <c r="I457" s="242">
        <v>34.0</v>
      </c>
      <c r="J457" s="242">
        <v>52.0</v>
      </c>
    </row>
    <row r="458" ht="15.75" customHeight="1">
      <c r="A458" s="242" t="s">
        <v>552</v>
      </c>
      <c r="B458" s="245">
        <v>46283.0</v>
      </c>
      <c r="C458" s="242" t="s">
        <v>2406</v>
      </c>
      <c r="D458" s="242" t="s">
        <v>3850</v>
      </c>
      <c r="E458" s="242" t="s">
        <v>3615</v>
      </c>
      <c r="F458" s="354">
        <v>0.03868055555555556</v>
      </c>
      <c r="G458" s="242">
        <v>8.0</v>
      </c>
      <c r="H458" s="242">
        <v>30.0</v>
      </c>
      <c r="I458" s="242">
        <v>9.0</v>
      </c>
      <c r="J458" s="242">
        <v>31.0</v>
      </c>
    </row>
    <row r="459" ht="15.75" customHeight="1">
      <c r="A459" s="242" t="s">
        <v>552</v>
      </c>
      <c r="B459" s="245">
        <v>46281.0</v>
      </c>
      <c r="C459" s="242" t="s">
        <v>2672</v>
      </c>
      <c r="D459" s="242" t="s">
        <v>3859</v>
      </c>
      <c r="E459" s="242" t="s">
        <v>645</v>
      </c>
      <c r="F459" s="354">
        <v>0.03936342592592593</v>
      </c>
      <c r="G459" s="242">
        <v>3.0</v>
      </c>
      <c r="H459" s="242">
        <v>26.0</v>
      </c>
      <c r="I459" s="242">
        <v>9.0</v>
      </c>
      <c r="J459" s="242">
        <v>41.0</v>
      </c>
    </row>
    <row r="460" ht="15.75" customHeight="1">
      <c r="A460" s="242" t="s">
        <v>552</v>
      </c>
      <c r="B460" s="245">
        <v>46280.0</v>
      </c>
      <c r="C460" s="242" t="s">
        <v>2848</v>
      </c>
      <c r="D460" s="242" t="s">
        <v>4047</v>
      </c>
      <c r="E460" s="242" t="s">
        <v>666</v>
      </c>
      <c r="F460" s="354">
        <v>0.03940972222222222</v>
      </c>
      <c r="G460" s="242">
        <v>5.0</v>
      </c>
      <c r="H460" s="242">
        <v>51.0</v>
      </c>
      <c r="I460" s="242">
        <v>5.0</v>
      </c>
      <c r="J460" s="242">
        <v>51.0</v>
      </c>
    </row>
    <row r="461" ht="15.75" customHeight="1">
      <c r="A461" s="242" t="s">
        <v>552</v>
      </c>
      <c r="B461" s="245">
        <v>46283.0</v>
      </c>
      <c r="C461" s="242" t="s">
        <v>2497</v>
      </c>
      <c r="D461" s="242" t="s">
        <v>4048</v>
      </c>
      <c r="E461" s="242" t="s">
        <v>3608</v>
      </c>
      <c r="F461" s="354">
        <v>0.03998842592592593</v>
      </c>
      <c r="G461" s="242">
        <v>7.0</v>
      </c>
      <c r="H461" s="242">
        <v>33.0</v>
      </c>
      <c r="I461" s="242">
        <v>7.0</v>
      </c>
      <c r="J461" s="242">
        <v>33.0</v>
      </c>
    </row>
    <row r="462" ht="15.75" customHeight="1">
      <c r="A462" s="242" t="s">
        <v>552</v>
      </c>
      <c r="B462" s="245">
        <v>46282.0</v>
      </c>
      <c r="C462" s="242" t="s">
        <v>1739</v>
      </c>
      <c r="D462" s="242" t="s">
        <v>4052</v>
      </c>
      <c r="E462" s="242" t="s">
        <v>635</v>
      </c>
      <c r="F462" s="354">
        <v>0.04083333333333333</v>
      </c>
      <c r="G462" s="242">
        <v>14.0</v>
      </c>
      <c r="H462" s="242">
        <v>38.0</v>
      </c>
      <c r="I462" s="242">
        <v>14.0</v>
      </c>
      <c r="J462" s="242">
        <v>38.0</v>
      </c>
    </row>
    <row r="463" ht="15.75" customHeight="1">
      <c r="A463" s="242" t="s">
        <v>552</v>
      </c>
      <c r="B463" s="245">
        <v>46282.0</v>
      </c>
      <c r="C463" s="242" t="s">
        <v>1613</v>
      </c>
      <c r="D463" s="242" t="s">
        <v>3921</v>
      </c>
      <c r="E463" s="242" t="s">
        <v>654</v>
      </c>
      <c r="F463" s="354">
        <v>0.04114583333333333</v>
      </c>
      <c r="G463" s="242">
        <v>13.0</v>
      </c>
      <c r="H463" s="242">
        <v>15.0</v>
      </c>
      <c r="I463" s="242">
        <v>34.0</v>
      </c>
      <c r="J463" s="242">
        <v>52.0</v>
      </c>
    </row>
    <row r="464" ht="15.75" customHeight="1">
      <c r="A464" s="242" t="s">
        <v>552</v>
      </c>
      <c r="B464" s="245">
        <v>46279.0</v>
      </c>
      <c r="C464" s="242" t="s">
        <v>1728</v>
      </c>
      <c r="D464" s="242" t="s">
        <v>4056</v>
      </c>
      <c r="E464" s="242" t="s">
        <v>635</v>
      </c>
      <c r="F464" s="354">
        <v>0.04181712962962963</v>
      </c>
      <c r="G464" s="242">
        <v>10.0</v>
      </c>
      <c r="H464" s="242">
        <v>42.0</v>
      </c>
      <c r="I464" s="242">
        <v>10.0</v>
      </c>
      <c r="J464" s="242">
        <v>42.0</v>
      </c>
    </row>
    <row r="465" ht="15.75" customHeight="1">
      <c r="A465" s="242" t="s">
        <v>552</v>
      </c>
      <c r="B465" s="245">
        <v>46281.0</v>
      </c>
      <c r="C465" s="242" t="s">
        <v>2384</v>
      </c>
      <c r="D465" s="242" t="s">
        <v>4057</v>
      </c>
      <c r="E465" s="242" t="s">
        <v>3615</v>
      </c>
      <c r="F465" s="354">
        <v>0.0418287037037037</v>
      </c>
      <c r="G465" s="242">
        <v>3.0</v>
      </c>
      <c r="H465" s="242">
        <v>43.0</v>
      </c>
      <c r="I465" s="242">
        <v>3.0</v>
      </c>
      <c r="J465" s="242">
        <v>43.0</v>
      </c>
    </row>
    <row r="466" ht="15.75" customHeight="1">
      <c r="A466" s="242" t="s">
        <v>552</v>
      </c>
      <c r="B466" s="245">
        <v>46281.0</v>
      </c>
      <c r="C466" s="242" t="s">
        <v>2675</v>
      </c>
      <c r="D466" s="242" t="s">
        <v>4000</v>
      </c>
      <c r="E466" s="242" t="s">
        <v>654</v>
      </c>
      <c r="F466" s="354">
        <v>0.04266203703703704</v>
      </c>
      <c r="G466" s="242">
        <v>2.0</v>
      </c>
      <c r="H466" s="242">
        <v>29.0</v>
      </c>
      <c r="I466" s="242">
        <v>6.0</v>
      </c>
      <c r="J466" s="242">
        <v>36.0</v>
      </c>
    </row>
    <row r="467" ht="15.75" customHeight="1">
      <c r="A467" s="242" t="s">
        <v>552</v>
      </c>
      <c r="B467" s="245">
        <v>46282.0</v>
      </c>
      <c r="C467" s="242" t="s">
        <v>2494</v>
      </c>
      <c r="D467" s="242" t="s">
        <v>4060</v>
      </c>
      <c r="E467" s="242" t="s">
        <v>666</v>
      </c>
      <c r="F467" s="354">
        <v>0.0428587962962963</v>
      </c>
      <c r="G467" s="242">
        <v>10.0</v>
      </c>
      <c r="H467" s="242">
        <v>18.0</v>
      </c>
      <c r="I467" s="242">
        <v>27.0</v>
      </c>
      <c r="J467" s="242">
        <v>48.0</v>
      </c>
    </row>
    <row r="468" ht="15.75" customHeight="1">
      <c r="A468" s="242" t="s">
        <v>552</v>
      </c>
      <c r="B468" s="245">
        <v>46285.0</v>
      </c>
      <c r="C468" s="242" t="s">
        <v>1891</v>
      </c>
      <c r="D468" s="242" t="s">
        <v>4061</v>
      </c>
      <c r="E468" s="242" t="s">
        <v>659</v>
      </c>
      <c r="F468" s="354">
        <v>0.04311342592592592</v>
      </c>
      <c r="G468" s="242">
        <v>5.0</v>
      </c>
      <c r="H468" s="242">
        <v>16.0</v>
      </c>
      <c r="I468" s="242">
        <v>15.0</v>
      </c>
      <c r="J468" s="242">
        <v>45.0</v>
      </c>
    </row>
    <row r="469" ht="15.75" customHeight="1">
      <c r="A469" s="242" t="s">
        <v>552</v>
      </c>
      <c r="B469" s="245">
        <v>46280.0</v>
      </c>
      <c r="C469" s="242" t="s">
        <v>1730</v>
      </c>
      <c r="D469" s="242" t="s">
        <v>3905</v>
      </c>
      <c r="E469" s="242" t="s">
        <v>625</v>
      </c>
      <c r="F469" s="354">
        <v>0.043506944444444445</v>
      </c>
      <c r="G469" s="242">
        <v>10.0</v>
      </c>
      <c r="H469" s="242">
        <v>29.0</v>
      </c>
      <c r="I469" s="242">
        <v>11.0</v>
      </c>
      <c r="J469" s="242">
        <v>37.0</v>
      </c>
    </row>
    <row r="470" ht="15.75" customHeight="1">
      <c r="A470" s="242" t="s">
        <v>552</v>
      </c>
      <c r="B470" s="245">
        <v>46280.0</v>
      </c>
      <c r="C470" s="242" t="s">
        <v>1731</v>
      </c>
      <c r="D470" s="242" t="s">
        <v>4063</v>
      </c>
      <c r="E470" s="242" t="s">
        <v>635</v>
      </c>
      <c r="F470" s="354">
        <v>0.04357638888888889</v>
      </c>
      <c r="G470" s="242">
        <v>14.0</v>
      </c>
      <c r="H470" s="242">
        <v>41.0</v>
      </c>
      <c r="I470" s="242">
        <v>14.0</v>
      </c>
      <c r="J470" s="242">
        <v>41.0</v>
      </c>
    </row>
    <row r="471" ht="15.75" customHeight="1">
      <c r="A471" s="242" t="s">
        <v>552</v>
      </c>
      <c r="B471" s="245">
        <v>46283.0</v>
      </c>
      <c r="C471" s="242" t="s">
        <v>1151</v>
      </c>
      <c r="D471" s="242" t="s">
        <v>3851</v>
      </c>
      <c r="E471" s="242" t="s">
        <v>3615</v>
      </c>
      <c r="F471" s="354">
        <v>0.044375</v>
      </c>
      <c r="G471" s="242">
        <v>10.0</v>
      </c>
      <c r="H471" s="242">
        <v>23.0</v>
      </c>
      <c r="I471" s="242">
        <v>20.0</v>
      </c>
      <c r="J471" s="242">
        <v>52.0</v>
      </c>
    </row>
    <row r="472" ht="15.75" customHeight="1">
      <c r="A472" s="242" t="s">
        <v>552</v>
      </c>
      <c r="B472" s="245">
        <v>46282.0</v>
      </c>
      <c r="C472" s="242" t="s">
        <v>1616</v>
      </c>
      <c r="D472" s="242" t="s">
        <v>3964</v>
      </c>
      <c r="E472" s="242" t="s">
        <v>654</v>
      </c>
      <c r="F472" s="354">
        <v>0.04515046296296296</v>
      </c>
      <c r="G472" s="242">
        <v>5.0</v>
      </c>
      <c r="H472" s="242">
        <v>29.0</v>
      </c>
      <c r="I472" s="242">
        <v>7.0</v>
      </c>
      <c r="J472" s="242">
        <v>44.0</v>
      </c>
    </row>
    <row r="473" ht="15.75" customHeight="1">
      <c r="A473" s="242" t="s">
        <v>552</v>
      </c>
      <c r="B473" s="245">
        <v>46280.0</v>
      </c>
      <c r="C473" s="242" t="s">
        <v>2492</v>
      </c>
      <c r="D473" s="242" t="s">
        <v>4066</v>
      </c>
      <c r="E473" s="242" t="s">
        <v>654</v>
      </c>
      <c r="F473" s="354">
        <v>0.04559027777777778</v>
      </c>
      <c r="G473" s="242">
        <v>6.0</v>
      </c>
      <c r="H473" s="242">
        <v>16.0</v>
      </c>
      <c r="I473" s="242">
        <v>17.0</v>
      </c>
      <c r="J473" s="242">
        <v>42.0</v>
      </c>
    </row>
    <row r="474" ht="15.75" customHeight="1">
      <c r="A474" s="242" t="s">
        <v>552</v>
      </c>
      <c r="B474" s="245">
        <v>46279.0</v>
      </c>
      <c r="C474" s="242" t="s">
        <v>2669</v>
      </c>
      <c r="D474" s="242" t="s">
        <v>4002</v>
      </c>
      <c r="E474" s="242" t="s">
        <v>649</v>
      </c>
      <c r="F474" s="354">
        <v>0.04703703703703704</v>
      </c>
      <c r="G474" s="242">
        <v>12.0</v>
      </c>
      <c r="H474" s="242">
        <v>29.0</v>
      </c>
      <c r="I474" s="242">
        <v>17.0</v>
      </c>
      <c r="J474" s="242">
        <v>43.0</v>
      </c>
    </row>
    <row r="475" ht="15.75" customHeight="1">
      <c r="A475" s="242" t="s">
        <v>552</v>
      </c>
      <c r="B475" s="245">
        <v>46279.0</v>
      </c>
      <c r="C475" s="242" t="s">
        <v>1890</v>
      </c>
      <c r="D475" s="242" t="s">
        <v>4020</v>
      </c>
      <c r="E475" s="242" t="s">
        <v>659</v>
      </c>
      <c r="F475" s="354">
        <v>0.04766203703703704</v>
      </c>
      <c r="G475" s="242">
        <v>5.0</v>
      </c>
      <c r="H475" s="242">
        <v>5.0</v>
      </c>
      <c r="I475" s="242">
        <v>23.0</v>
      </c>
      <c r="J475" s="242">
        <v>41.0</v>
      </c>
    </row>
    <row r="476" ht="15.75" customHeight="1">
      <c r="A476" s="242" t="s">
        <v>552</v>
      </c>
      <c r="B476" s="245">
        <v>46285.0</v>
      </c>
      <c r="C476" s="242" t="s">
        <v>2498</v>
      </c>
      <c r="D476" s="376" t="s">
        <v>3919</v>
      </c>
      <c r="E476" s="242" t="s">
        <v>654</v>
      </c>
      <c r="F476" s="354">
        <v>0.04791666666666667</v>
      </c>
      <c r="G476" s="242">
        <v>3.0</v>
      </c>
      <c r="H476" s="242">
        <v>12.0</v>
      </c>
      <c r="I476" s="242">
        <v>15.0</v>
      </c>
      <c r="J476" s="242">
        <v>39.0</v>
      </c>
    </row>
    <row r="477" ht="15.75" customHeight="1">
      <c r="A477" s="242" t="s">
        <v>552</v>
      </c>
      <c r="B477" s="245">
        <v>46279.0</v>
      </c>
      <c r="C477" s="242" t="s">
        <v>2670</v>
      </c>
      <c r="D477" s="242" t="s">
        <v>4070</v>
      </c>
      <c r="E477" s="242" t="s">
        <v>649</v>
      </c>
      <c r="F477" s="354">
        <v>0.047997685185185185</v>
      </c>
      <c r="G477" s="242">
        <v>1.0</v>
      </c>
      <c r="H477" s="242">
        <v>43.0</v>
      </c>
      <c r="I477" s="242">
        <v>1.0</v>
      </c>
      <c r="J477" s="242">
        <v>43.0</v>
      </c>
    </row>
    <row r="478" ht="15.75" customHeight="1">
      <c r="A478" s="242" t="s">
        <v>552</v>
      </c>
      <c r="B478" s="245">
        <v>46280.0</v>
      </c>
      <c r="C478" s="242" t="s">
        <v>1732</v>
      </c>
      <c r="D478" s="242" t="s">
        <v>4072</v>
      </c>
      <c r="E478" s="242" t="s">
        <v>635</v>
      </c>
      <c r="F478" s="354">
        <v>0.04826388888888889</v>
      </c>
      <c r="G478" s="242">
        <v>14.0</v>
      </c>
      <c r="H478" s="242">
        <v>48.0</v>
      </c>
      <c r="I478" s="242">
        <v>14.0</v>
      </c>
      <c r="J478" s="242">
        <v>48.0</v>
      </c>
    </row>
    <row r="479" ht="15.75" customHeight="1">
      <c r="A479" s="242" t="s">
        <v>552</v>
      </c>
      <c r="B479" s="245">
        <v>46282.0</v>
      </c>
      <c r="C479" s="242" t="s">
        <v>2399</v>
      </c>
      <c r="D479" s="242" t="s">
        <v>4075</v>
      </c>
      <c r="E479" s="242" t="s">
        <v>3615</v>
      </c>
      <c r="F479" s="354">
        <v>0.048414351851851854</v>
      </c>
      <c r="G479" s="242">
        <v>6.0</v>
      </c>
      <c r="H479" s="242">
        <v>37.0</v>
      </c>
      <c r="I479" s="242">
        <v>6.0</v>
      </c>
      <c r="J479" s="242">
        <v>37.0</v>
      </c>
    </row>
    <row r="480" ht="15.75" customHeight="1">
      <c r="A480" s="242" t="s">
        <v>552</v>
      </c>
      <c r="B480" s="245">
        <v>46282.0</v>
      </c>
      <c r="C480" s="242" t="s">
        <v>1740</v>
      </c>
      <c r="D480" s="242" t="s">
        <v>3975</v>
      </c>
      <c r="E480" s="242" t="s">
        <v>635</v>
      </c>
      <c r="F480" s="354">
        <v>0.04891203703703704</v>
      </c>
      <c r="G480" s="242">
        <v>8.0</v>
      </c>
      <c r="H480" s="242">
        <v>30.0</v>
      </c>
      <c r="I480" s="242">
        <v>16.0</v>
      </c>
      <c r="J480" s="242">
        <v>41.0</v>
      </c>
    </row>
    <row r="481" ht="15.75" customHeight="1">
      <c r="A481" s="242" t="s">
        <v>552</v>
      </c>
      <c r="B481" s="245">
        <v>46280.0</v>
      </c>
      <c r="C481" s="242" t="s">
        <v>1608</v>
      </c>
      <c r="D481" s="242" t="s">
        <v>4044</v>
      </c>
      <c r="E481" s="242" t="s">
        <v>635</v>
      </c>
      <c r="F481" s="354">
        <v>0.049525462962962966</v>
      </c>
      <c r="G481" s="242">
        <v>6.0</v>
      </c>
      <c r="H481" s="242">
        <v>19.0</v>
      </c>
      <c r="I481" s="242">
        <v>13.0</v>
      </c>
      <c r="J481" s="242">
        <v>34.0</v>
      </c>
    </row>
    <row r="482" ht="15.75" customHeight="1">
      <c r="A482" s="242" t="s">
        <v>552</v>
      </c>
      <c r="B482" s="245">
        <v>46279.0</v>
      </c>
      <c r="C482" s="242" t="s">
        <v>2361</v>
      </c>
      <c r="D482" s="242" t="s">
        <v>3844</v>
      </c>
      <c r="E482" s="242" t="s">
        <v>3615</v>
      </c>
      <c r="F482" s="354">
        <v>0.04953703703703704</v>
      </c>
      <c r="G482" s="242">
        <v>7.0</v>
      </c>
      <c r="H482" s="242">
        <v>35.0</v>
      </c>
      <c r="I482" s="242">
        <v>8.0</v>
      </c>
      <c r="J482" s="242">
        <v>37.0</v>
      </c>
    </row>
    <row r="483" ht="15.75" customHeight="1">
      <c r="A483" s="242" t="s">
        <v>552</v>
      </c>
      <c r="B483" s="245">
        <v>46280.0</v>
      </c>
      <c r="C483" s="242" t="s">
        <v>1123</v>
      </c>
      <c r="D483" s="242" t="s">
        <v>3900</v>
      </c>
      <c r="E483" s="242" t="s">
        <v>649</v>
      </c>
      <c r="F483" s="354">
        <v>0.04971064814814815</v>
      </c>
      <c r="G483" s="242">
        <v>6.0</v>
      </c>
      <c r="H483" s="242">
        <v>17.0</v>
      </c>
      <c r="I483" s="242">
        <v>9.0</v>
      </c>
      <c r="J483" s="242">
        <v>37.0</v>
      </c>
    </row>
    <row r="484" ht="15.75" customHeight="1">
      <c r="A484" s="242" t="s">
        <v>552</v>
      </c>
      <c r="B484" s="245">
        <v>46285.0</v>
      </c>
      <c r="C484" s="242" t="s">
        <v>1892</v>
      </c>
      <c r="D484" s="242" t="s">
        <v>3838</v>
      </c>
      <c r="E484" s="242" t="s">
        <v>659</v>
      </c>
      <c r="F484" s="354">
        <v>0.05030092592592592</v>
      </c>
      <c r="G484" s="242">
        <v>10.0</v>
      </c>
      <c r="H484" s="242">
        <v>27.0</v>
      </c>
      <c r="I484" s="242">
        <v>12.0</v>
      </c>
      <c r="J484" s="242">
        <v>35.0</v>
      </c>
    </row>
    <row r="485" ht="15.75" customHeight="1">
      <c r="A485" s="242" t="s">
        <v>552</v>
      </c>
      <c r="B485" s="245">
        <v>46280.0</v>
      </c>
      <c r="C485" s="242" t="s">
        <v>1609</v>
      </c>
      <c r="D485" s="242" t="s">
        <v>4079</v>
      </c>
      <c r="E485" s="242" t="s">
        <v>616</v>
      </c>
      <c r="F485" s="354">
        <v>0.05078703703703704</v>
      </c>
      <c r="G485" s="242">
        <v>9.0</v>
      </c>
      <c r="H485" s="242">
        <v>41.0</v>
      </c>
      <c r="I485" s="242">
        <v>9.0</v>
      </c>
      <c r="J485" s="242">
        <v>41.0</v>
      </c>
    </row>
    <row r="486" ht="15.75" customHeight="1">
      <c r="A486" s="242" t="s">
        <v>552</v>
      </c>
      <c r="B486" s="245">
        <v>46285.0</v>
      </c>
      <c r="C486" s="242" t="s">
        <v>2723</v>
      </c>
      <c r="D486" s="242" t="s">
        <v>4042</v>
      </c>
      <c r="E486" s="242" t="s">
        <v>666</v>
      </c>
      <c r="F486" s="354">
        <v>0.05484953703703704</v>
      </c>
      <c r="G486" s="242">
        <v>3.0</v>
      </c>
      <c r="H486" s="242">
        <v>20.0</v>
      </c>
      <c r="I486" s="242">
        <v>9.0</v>
      </c>
      <c r="J486" s="242">
        <v>45.0</v>
      </c>
    </row>
    <row r="487" ht="15.75" customHeight="1">
      <c r="A487" s="242" t="s">
        <v>552</v>
      </c>
      <c r="B487" s="245">
        <v>46282.0</v>
      </c>
      <c r="C487" s="242" t="s">
        <v>2494</v>
      </c>
      <c r="D487" s="242" t="s">
        <v>4060</v>
      </c>
      <c r="E487" s="242" t="s">
        <v>3608</v>
      </c>
      <c r="F487" s="354">
        <v>0.05523148148148148</v>
      </c>
      <c r="G487" s="242">
        <v>17.0</v>
      </c>
      <c r="H487" s="242">
        <v>30.0</v>
      </c>
      <c r="I487" s="242">
        <v>27.0</v>
      </c>
      <c r="J487" s="242">
        <v>48.0</v>
      </c>
    </row>
    <row r="488" ht="15.75" customHeight="1">
      <c r="A488" s="242" t="s">
        <v>552</v>
      </c>
      <c r="B488" s="245">
        <v>46283.0</v>
      </c>
      <c r="C488" s="242" t="s">
        <v>1742</v>
      </c>
      <c r="D488" s="242" t="s">
        <v>3849</v>
      </c>
      <c r="E488" s="242" t="s">
        <v>625</v>
      </c>
      <c r="F488" s="354">
        <v>0.055775462962962964</v>
      </c>
      <c r="G488" s="242">
        <v>9.0</v>
      </c>
      <c r="H488" s="242">
        <v>31.0</v>
      </c>
      <c r="I488" s="242">
        <v>12.0</v>
      </c>
      <c r="J488" s="242">
        <v>38.0</v>
      </c>
    </row>
    <row r="489" ht="15.75" customHeight="1">
      <c r="A489" s="242" t="s">
        <v>552</v>
      </c>
      <c r="B489" s="245">
        <v>46279.0</v>
      </c>
      <c r="C489" s="242" t="s">
        <v>2365</v>
      </c>
      <c r="D489" s="242" t="s">
        <v>4083</v>
      </c>
      <c r="E489" s="242" t="s">
        <v>3615</v>
      </c>
      <c r="F489" s="354">
        <v>0.057372685185185186</v>
      </c>
      <c r="G489" s="242">
        <v>5.0</v>
      </c>
      <c r="H489" s="242">
        <v>41.0</v>
      </c>
      <c r="I489" s="242">
        <v>5.0</v>
      </c>
      <c r="J489" s="242">
        <v>41.0</v>
      </c>
    </row>
    <row r="490" ht="15.75" customHeight="1">
      <c r="A490" s="242" t="s">
        <v>552</v>
      </c>
      <c r="B490" s="245">
        <v>46280.0</v>
      </c>
      <c r="C490" s="242" t="s">
        <v>2372</v>
      </c>
      <c r="D490" s="242" t="s">
        <v>4085</v>
      </c>
      <c r="E490" s="242" t="s">
        <v>3615</v>
      </c>
      <c r="F490" s="354">
        <v>0.057951388888888886</v>
      </c>
      <c r="G490" s="242">
        <v>11.0</v>
      </c>
      <c r="H490" s="242">
        <v>46.0</v>
      </c>
      <c r="I490" s="242">
        <v>11.0</v>
      </c>
      <c r="J490" s="242">
        <v>46.0</v>
      </c>
    </row>
    <row r="491" ht="15.75" customHeight="1">
      <c r="A491" s="242" t="s">
        <v>552</v>
      </c>
      <c r="B491" s="245">
        <v>46281.0</v>
      </c>
      <c r="C491" s="242" t="s">
        <v>1611</v>
      </c>
      <c r="D491" s="242" t="s">
        <v>4010</v>
      </c>
      <c r="E491" s="242" t="s">
        <v>681</v>
      </c>
      <c r="F491" s="354">
        <v>0.05971064814814815</v>
      </c>
      <c r="G491" s="242">
        <v>9.0</v>
      </c>
      <c r="H491" s="242">
        <v>36.0</v>
      </c>
      <c r="I491" s="242">
        <v>11.0</v>
      </c>
      <c r="J491" s="242">
        <v>41.0</v>
      </c>
    </row>
    <row r="492" ht="15.75" customHeight="1">
      <c r="A492" s="242" t="s">
        <v>552</v>
      </c>
      <c r="B492" s="245">
        <v>46285.0</v>
      </c>
      <c r="C492" s="242" t="s">
        <v>2727</v>
      </c>
      <c r="D492" s="242" t="s">
        <v>4086</v>
      </c>
      <c r="E492" s="242" t="s">
        <v>645</v>
      </c>
      <c r="F492" s="354">
        <v>0.06010416666666667</v>
      </c>
      <c r="G492" s="242">
        <v>6.0</v>
      </c>
      <c r="H492" s="242">
        <v>37.0</v>
      </c>
      <c r="I492" s="242">
        <v>6.0</v>
      </c>
      <c r="J492" s="242">
        <v>37.0</v>
      </c>
    </row>
    <row r="493" ht="15.75" customHeight="1">
      <c r="A493" s="242" t="s">
        <v>552</v>
      </c>
      <c r="B493" s="245">
        <v>46285.0</v>
      </c>
      <c r="C493" s="242" t="s">
        <v>2499</v>
      </c>
      <c r="D493" s="242" t="s">
        <v>3854</v>
      </c>
      <c r="E493" s="242" t="s">
        <v>614</v>
      </c>
      <c r="F493" s="354">
        <v>0.06445601851851852</v>
      </c>
      <c r="G493" s="242">
        <v>5.0</v>
      </c>
      <c r="H493" s="242">
        <v>16.0</v>
      </c>
      <c r="I493" s="242">
        <v>9.0</v>
      </c>
      <c r="J493" s="242">
        <v>54.0</v>
      </c>
    </row>
    <row r="494" ht="15.75" customHeight="1">
      <c r="A494" s="242" t="s">
        <v>552</v>
      </c>
      <c r="B494" s="245">
        <v>46280.0</v>
      </c>
      <c r="C494" s="242" t="s">
        <v>2492</v>
      </c>
      <c r="D494" s="242" t="s">
        <v>4066</v>
      </c>
      <c r="E494" s="242" t="s">
        <v>3608</v>
      </c>
      <c r="F494" s="354">
        <v>0.06539351851851852</v>
      </c>
      <c r="G494" s="242">
        <v>13.0</v>
      </c>
      <c r="H494" s="242">
        <v>26.0</v>
      </c>
      <c r="I494" s="242">
        <v>17.0</v>
      </c>
      <c r="J494" s="242">
        <v>42.0</v>
      </c>
    </row>
    <row r="495" ht="15.75" customHeight="1">
      <c r="A495" s="242" t="s">
        <v>552</v>
      </c>
      <c r="B495" s="245">
        <v>46282.0</v>
      </c>
      <c r="C495" s="242" t="s">
        <v>1613</v>
      </c>
      <c r="D495" s="242" t="s">
        <v>3921</v>
      </c>
      <c r="E495" s="242" t="s">
        <v>3608</v>
      </c>
      <c r="F495" s="354">
        <v>0.06594907407407408</v>
      </c>
      <c r="G495" s="242">
        <v>9.0</v>
      </c>
      <c r="H495" s="242">
        <v>24.0</v>
      </c>
      <c r="I495" s="242">
        <v>34.0</v>
      </c>
      <c r="J495" s="242">
        <v>52.0</v>
      </c>
    </row>
    <row r="496" ht="15.75" customHeight="1">
      <c r="A496" s="242" t="s">
        <v>552</v>
      </c>
      <c r="B496" s="245">
        <v>46283.0</v>
      </c>
      <c r="C496" s="242" t="s">
        <v>1620</v>
      </c>
      <c r="D496" s="242" t="s">
        <v>4089</v>
      </c>
      <c r="E496" s="242" t="s">
        <v>616</v>
      </c>
      <c r="F496" s="354">
        <v>0.06711805555555556</v>
      </c>
      <c r="G496" s="242">
        <v>10.0</v>
      </c>
      <c r="H496" s="242">
        <v>40.0</v>
      </c>
      <c r="I496" s="242">
        <v>10.0</v>
      </c>
      <c r="J496" s="242">
        <v>40.0</v>
      </c>
    </row>
    <row r="497" ht="15.75" customHeight="1">
      <c r="A497" s="242" t="s">
        <v>552</v>
      </c>
      <c r="B497" s="245">
        <v>46285.0</v>
      </c>
      <c r="C497" s="242" t="s">
        <v>2498</v>
      </c>
      <c r="D497" s="376" t="s">
        <v>3919</v>
      </c>
      <c r="E497" s="242" t="s">
        <v>649</v>
      </c>
      <c r="F497" s="354">
        <v>0.06887731481481481</v>
      </c>
      <c r="G497" s="242">
        <v>12.0</v>
      </c>
      <c r="H497" s="242">
        <v>22.0</v>
      </c>
      <c r="I497" s="242">
        <v>15.0</v>
      </c>
      <c r="J497" s="242">
        <v>39.0</v>
      </c>
    </row>
    <row r="498" ht="15.75" customHeight="1">
      <c r="A498" s="242" t="s">
        <v>552</v>
      </c>
      <c r="B498" s="245">
        <v>46285.0</v>
      </c>
      <c r="C498" s="242" t="s">
        <v>2678</v>
      </c>
      <c r="D498" s="242" t="s">
        <v>4091</v>
      </c>
      <c r="E498" s="242" t="s">
        <v>649</v>
      </c>
      <c r="F498" s="354">
        <v>0.07158564814814815</v>
      </c>
      <c r="G498" s="242">
        <v>10.0</v>
      </c>
      <c r="H498" s="242">
        <v>34.0</v>
      </c>
      <c r="I498" s="242">
        <v>10.0</v>
      </c>
      <c r="J498" s="242">
        <v>34.0</v>
      </c>
    </row>
    <row r="499" ht="15.75" customHeight="1">
      <c r="A499" s="242" t="s">
        <v>552</v>
      </c>
      <c r="B499" s="245">
        <v>46282.0</v>
      </c>
      <c r="C499" s="242" t="s">
        <v>1741</v>
      </c>
      <c r="D499" s="242" t="s">
        <v>3839</v>
      </c>
      <c r="E499" s="242" t="s">
        <v>635</v>
      </c>
      <c r="F499" s="354">
        <v>0.07730324074074074</v>
      </c>
      <c r="G499" s="242">
        <v>10.0</v>
      </c>
      <c r="H499" s="242">
        <v>31.0</v>
      </c>
      <c r="I499" s="242">
        <v>11.0</v>
      </c>
      <c r="J499" s="242">
        <v>44.0</v>
      </c>
    </row>
    <row r="500" ht="15.75" customHeight="1">
      <c r="A500" s="338" t="s">
        <v>552</v>
      </c>
      <c r="B500" s="254">
        <v>46281.0</v>
      </c>
      <c r="C500" s="338" t="s">
        <v>1737</v>
      </c>
      <c r="D500" s="338" t="s">
        <v>3997</v>
      </c>
      <c r="E500" s="338" t="s">
        <v>616</v>
      </c>
      <c r="F500" s="353">
        <v>0.07778935185185185</v>
      </c>
      <c r="G500" s="338">
        <v>6.0</v>
      </c>
      <c r="H500" s="338">
        <v>9.0</v>
      </c>
      <c r="I500" s="338">
        <v>25.0</v>
      </c>
      <c r="J500" s="338">
        <v>56.0</v>
      </c>
    </row>
    <row r="501" ht="15.75" customHeight="1">
      <c r="A501" s="242" t="s">
        <v>552</v>
      </c>
      <c r="B501" s="245">
        <v>46279.0</v>
      </c>
      <c r="C501" s="242" t="s">
        <v>2671</v>
      </c>
      <c r="D501" s="242" t="s">
        <v>4092</v>
      </c>
      <c r="E501" s="242" t="s">
        <v>649</v>
      </c>
      <c r="F501" s="354">
        <v>0.07912037037037037</v>
      </c>
      <c r="G501" s="242">
        <v>5.0</v>
      </c>
      <c r="H501" s="242">
        <v>34.0</v>
      </c>
      <c r="I501" s="242">
        <v>5.0</v>
      </c>
      <c r="J501" s="242">
        <v>34.0</v>
      </c>
    </row>
    <row r="502" ht="15.75" customHeight="1">
      <c r="A502" s="242" t="s">
        <v>552</v>
      </c>
      <c r="B502" s="245">
        <v>46285.0</v>
      </c>
      <c r="C502" s="242" t="s">
        <v>1891</v>
      </c>
      <c r="D502" s="242" t="s">
        <v>4061</v>
      </c>
      <c r="E502" s="242" t="s">
        <v>3615</v>
      </c>
      <c r="F502" s="354">
        <v>0.08055555555555556</v>
      </c>
      <c r="G502" s="242">
        <v>11.0</v>
      </c>
      <c r="H502" s="242">
        <v>29.0</v>
      </c>
      <c r="I502" s="242">
        <v>15.0</v>
      </c>
      <c r="J502" s="242">
        <v>45.0</v>
      </c>
    </row>
    <row r="503" ht="15.75" customHeight="1">
      <c r="A503" s="242" t="s">
        <v>552</v>
      </c>
      <c r="B503" s="245">
        <v>46279.0</v>
      </c>
      <c r="C503" s="242" t="s">
        <v>3447</v>
      </c>
      <c r="D503" s="242" t="s">
        <v>4093</v>
      </c>
      <c r="E503" s="242" t="s">
        <v>625</v>
      </c>
      <c r="F503" s="354">
        <v>0.08516203703703704</v>
      </c>
      <c r="G503" s="242">
        <v>35.0</v>
      </c>
      <c r="H503" s="242">
        <v>57.0</v>
      </c>
      <c r="I503" s="242">
        <v>35.0</v>
      </c>
      <c r="J503" s="242">
        <v>57.0</v>
      </c>
    </row>
    <row r="504" ht="15.75" customHeight="1">
      <c r="A504" s="242" t="s">
        <v>552</v>
      </c>
      <c r="B504" s="245">
        <v>46283.0</v>
      </c>
      <c r="C504" s="242" t="s">
        <v>1747</v>
      </c>
      <c r="D504" s="242" t="s">
        <v>4095</v>
      </c>
      <c r="E504" s="242" t="s">
        <v>635</v>
      </c>
      <c r="F504" s="354">
        <v>0.08527777777777777</v>
      </c>
      <c r="G504" s="242">
        <v>13.0</v>
      </c>
      <c r="H504" s="242">
        <v>38.0</v>
      </c>
      <c r="I504" s="242">
        <v>13.0</v>
      </c>
      <c r="J504" s="242">
        <v>38.0</v>
      </c>
    </row>
    <row r="505" ht="15.75" customHeight="1"/>
    <row r="506" ht="15.75" customHeight="1">
      <c r="A506" s="312" t="s">
        <v>552</v>
      </c>
      <c r="B506" s="387">
        <v>46286.0</v>
      </c>
      <c r="C506" s="313" t="s">
        <v>1157</v>
      </c>
      <c r="D506" s="313" t="s">
        <v>4099</v>
      </c>
      <c r="E506" s="313" t="s">
        <v>627</v>
      </c>
      <c r="F506" s="389">
        <v>0.010752314814814815</v>
      </c>
      <c r="G506" s="313">
        <v>4.0</v>
      </c>
      <c r="H506" s="313">
        <v>20.0</v>
      </c>
      <c r="I506" s="313">
        <v>9.0</v>
      </c>
      <c r="J506" s="313">
        <v>39.0</v>
      </c>
    </row>
    <row r="507" ht="15.75" customHeight="1">
      <c r="A507" s="314" t="s">
        <v>552</v>
      </c>
      <c r="B507" s="391">
        <v>46286.0</v>
      </c>
      <c r="C507" s="315" t="s">
        <v>1160</v>
      </c>
      <c r="D507" s="315" t="s">
        <v>4101</v>
      </c>
      <c r="E507" s="315" t="s">
        <v>627</v>
      </c>
      <c r="F507" s="393">
        <v>0.029930555555555554</v>
      </c>
      <c r="G507" s="315">
        <v>1.0</v>
      </c>
      <c r="H507" s="315">
        <v>36.0</v>
      </c>
      <c r="I507" s="315">
        <v>2.0</v>
      </c>
      <c r="J507" s="315">
        <v>38.0</v>
      </c>
    </row>
    <row r="508" ht="15.75" customHeight="1">
      <c r="A508" s="314" t="s">
        <v>552</v>
      </c>
      <c r="B508" s="391">
        <v>46286.0</v>
      </c>
      <c r="C508" s="315" t="s">
        <v>1160</v>
      </c>
      <c r="D508" s="315" t="s">
        <v>4101</v>
      </c>
      <c r="E508" s="315" t="s">
        <v>3608</v>
      </c>
      <c r="F508" s="393">
        <v>0.0017476851851851852</v>
      </c>
      <c r="G508" s="315">
        <v>1.0</v>
      </c>
      <c r="H508" s="315">
        <v>2.0</v>
      </c>
      <c r="I508" s="315">
        <v>2.0</v>
      </c>
      <c r="J508" s="315">
        <v>38.0</v>
      </c>
    </row>
    <row r="509" ht="15.75" customHeight="1">
      <c r="A509" s="314" t="s">
        <v>552</v>
      </c>
      <c r="B509" s="391">
        <v>46286.0</v>
      </c>
      <c r="C509" s="315" t="s">
        <v>1751</v>
      </c>
      <c r="D509" s="315" t="s">
        <v>4106</v>
      </c>
      <c r="E509" s="315" t="s">
        <v>3608</v>
      </c>
      <c r="F509" s="393">
        <v>0.008275462962962964</v>
      </c>
      <c r="G509" s="315">
        <v>4.0</v>
      </c>
      <c r="H509" s="315">
        <v>13.0</v>
      </c>
      <c r="I509" s="315">
        <v>12.0</v>
      </c>
      <c r="J509" s="315">
        <v>47.0</v>
      </c>
    </row>
    <row r="510" ht="15.75" customHeight="1">
      <c r="A510" s="314" t="s">
        <v>552</v>
      </c>
      <c r="B510" s="391">
        <v>46286.0</v>
      </c>
      <c r="C510" s="315" t="s">
        <v>2179</v>
      </c>
      <c r="D510" s="315" t="s">
        <v>4107</v>
      </c>
      <c r="E510" s="315" t="s">
        <v>3608</v>
      </c>
      <c r="F510" s="393">
        <v>0.012835648148148148</v>
      </c>
      <c r="G510" s="315">
        <v>6.0</v>
      </c>
      <c r="H510" s="315">
        <v>17.0</v>
      </c>
      <c r="I510" s="315">
        <v>12.0</v>
      </c>
      <c r="J510" s="315">
        <v>40.0</v>
      </c>
    </row>
    <row r="511" ht="15.75" customHeight="1">
      <c r="A511" s="314" t="s">
        <v>552</v>
      </c>
      <c r="B511" s="391">
        <v>46286.0</v>
      </c>
      <c r="C511" s="315" t="s">
        <v>2500</v>
      </c>
      <c r="D511" s="315" t="s">
        <v>4108</v>
      </c>
      <c r="E511" s="315" t="s">
        <v>3608</v>
      </c>
      <c r="F511" s="393">
        <v>0.03512731481481481</v>
      </c>
      <c r="G511" s="315">
        <v>10.0</v>
      </c>
      <c r="H511" s="315">
        <v>30.0</v>
      </c>
      <c r="I511" s="315">
        <v>11.0</v>
      </c>
      <c r="J511" s="315">
        <v>37.0</v>
      </c>
    </row>
    <row r="512" ht="15.75" customHeight="1">
      <c r="A512" s="314" t="s">
        <v>552</v>
      </c>
      <c r="B512" s="391">
        <v>46286.0</v>
      </c>
      <c r="C512" s="315" t="s">
        <v>2175</v>
      </c>
      <c r="D512" s="315" t="s">
        <v>4111</v>
      </c>
      <c r="E512" s="315" t="s">
        <v>3608</v>
      </c>
      <c r="F512" s="393">
        <v>0.04290509259259259</v>
      </c>
      <c r="G512" s="315">
        <v>10.0</v>
      </c>
      <c r="H512" s="315">
        <v>34.0</v>
      </c>
      <c r="I512" s="315">
        <v>12.0</v>
      </c>
      <c r="J512" s="315">
        <v>41.0</v>
      </c>
    </row>
    <row r="513" ht="15.75" customHeight="1">
      <c r="A513" s="314" t="s">
        <v>552</v>
      </c>
      <c r="B513" s="391">
        <v>46286.0</v>
      </c>
      <c r="C513" s="315" t="s">
        <v>1622</v>
      </c>
      <c r="D513" s="315" t="s">
        <v>4113</v>
      </c>
      <c r="E513" s="315" t="s">
        <v>616</v>
      </c>
      <c r="F513" s="393">
        <v>0.031956018518518516</v>
      </c>
      <c r="G513" s="315">
        <v>4.0</v>
      </c>
      <c r="H513" s="315">
        <v>37.0</v>
      </c>
      <c r="I513" s="315">
        <v>4.0</v>
      </c>
      <c r="J513" s="315">
        <v>37.0</v>
      </c>
    </row>
    <row r="514" ht="15.75" customHeight="1">
      <c r="A514" s="314" t="s">
        <v>552</v>
      </c>
      <c r="B514" s="391">
        <v>46286.0</v>
      </c>
      <c r="C514" s="315" t="s">
        <v>1157</v>
      </c>
      <c r="D514" s="315" t="s">
        <v>4099</v>
      </c>
      <c r="E514" s="315" t="s">
        <v>616</v>
      </c>
      <c r="F514" s="393">
        <v>0.03832175925925926</v>
      </c>
      <c r="G514" s="315">
        <v>5.0</v>
      </c>
      <c r="H514" s="315">
        <v>19.0</v>
      </c>
      <c r="I514" s="315">
        <v>9.0</v>
      </c>
      <c r="J514" s="315">
        <v>39.0</v>
      </c>
    </row>
    <row r="515" ht="15.75" customHeight="1">
      <c r="A515" s="400" t="s">
        <v>552</v>
      </c>
      <c r="B515" s="401">
        <v>46286.0</v>
      </c>
      <c r="C515" s="402" t="s">
        <v>1748</v>
      </c>
      <c r="D515" s="402" t="s">
        <v>4114</v>
      </c>
      <c r="E515" s="402" t="s">
        <v>635</v>
      </c>
      <c r="F515" s="403">
        <v>0.003611111111111111</v>
      </c>
      <c r="G515" s="402">
        <v>4.0</v>
      </c>
      <c r="H515" s="402">
        <v>13.0</v>
      </c>
      <c r="I515" s="402">
        <v>10.0</v>
      </c>
      <c r="J515" s="402">
        <v>48.0</v>
      </c>
      <c r="K515" s="1" t="s">
        <v>4115</v>
      </c>
    </row>
    <row r="516" ht="15.75" customHeight="1">
      <c r="A516" s="314" t="s">
        <v>552</v>
      </c>
      <c r="B516" s="391">
        <v>46286.0</v>
      </c>
      <c r="C516" s="315" t="s">
        <v>1749</v>
      </c>
      <c r="D516" s="315" t="s">
        <v>4116</v>
      </c>
      <c r="E516" s="315" t="s">
        <v>635</v>
      </c>
      <c r="F516" s="393">
        <v>0.008402777777777778</v>
      </c>
      <c r="G516" s="315">
        <v>1.0</v>
      </c>
      <c r="H516" s="315">
        <v>16.0</v>
      </c>
      <c r="I516" s="315">
        <v>1.0</v>
      </c>
      <c r="J516" s="315">
        <v>16.0</v>
      </c>
    </row>
    <row r="517" ht="15.75" customHeight="1">
      <c r="A517" s="314" t="s">
        <v>552</v>
      </c>
      <c r="B517" s="391">
        <v>46286.0</v>
      </c>
      <c r="C517" s="315" t="s">
        <v>1750</v>
      </c>
      <c r="D517" s="315" t="s">
        <v>4117</v>
      </c>
      <c r="E517" s="315" t="s">
        <v>635</v>
      </c>
      <c r="F517" s="393">
        <v>0.015648148148148147</v>
      </c>
      <c r="G517" s="315">
        <v>1.0</v>
      </c>
      <c r="H517" s="315">
        <v>16.0</v>
      </c>
      <c r="I517" s="315">
        <v>1.0</v>
      </c>
      <c r="J517" s="315">
        <v>16.0</v>
      </c>
    </row>
    <row r="518" ht="15.75" customHeight="1">
      <c r="A518" s="314" t="s">
        <v>552</v>
      </c>
      <c r="B518" s="391">
        <v>46286.0</v>
      </c>
      <c r="C518" s="315" t="s">
        <v>1751</v>
      </c>
      <c r="D518" s="315" t="s">
        <v>4106</v>
      </c>
      <c r="E518" s="315" t="s">
        <v>635</v>
      </c>
      <c r="F518" s="393">
        <v>0.022430555555555554</v>
      </c>
      <c r="G518" s="315">
        <v>3.0</v>
      </c>
      <c r="H518" s="315">
        <v>8.0</v>
      </c>
      <c r="I518" s="315">
        <v>12.0</v>
      </c>
      <c r="J518" s="315">
        <v>47.0</v>
      </c>
    </row>
    <row r="519" ht="15.75" customHeight="1">
      <c r="A519" s="314" t="s">
        <v>552</v>
      </c>
      <c r="B519" s="391">
        <v>46286.0</v>
      </c>
      <c r="C519" s="315" t="s">
        <v>1752</v>
      </c>
      <c r="D519" s="315" t="s">
        <v>4118</v>
      </c>
      <c r="E519" s="315" t="s">
        <v>635</v>
      </c>
      <c r="F519" s="393">
        <v>0.03087962962962963</v>
      </c>
      <c r="G519" s="315">
        <v>20.0</v>
      </c>
      <c r="H519" s="315">
        <v>38.0</v>
      </c>
      <c r="I519" s="315">
        <v>21.0</v>
      </c>
      <c r="J519" s="315">
        <v>48.0</v>
      </c>
    </row>
    <row r="520" ht="15.75" customHeight="1">
      <c r="A520" s="314" t="s">
        <v>552</v>
      </c>
      <c r="B520" s="391">
        <v>46286.0</v>
      </c>
      <c r="C520" s="315" t="s">
        <v>1753</v>
      </c>
      <c r="D520" s="315" t="s">
        <v>4119</v>
      </c>
      <c r="E520" s="315" t="s">
        <v>635</v>
      </c>
      <c r="F520" s="393">
        <v>0.04658564814814815</v>
      </c>
      <c r="G520" s="315">
        <v>3.0</v>
      </c>
      <c r="H520" s="315">
        <v>32.0</v>
      </c>
      <c r="I520" s="315">
        <v>3.0</v>
      </c>
      <c r="J520" s="315">
        <v>32.0</v>
      </c>
    </row>
    <row r="521" ht="15.75" customHeight="1">
      <c r="A521" s="404" t="s">
        <v>552</v>
      </c>
      <c r="B521" s="405">
        <v>46286.0</v>
      </c>
      <c r="C521" s="407" t="s">
        <v>1751</v>
      </c>
      <c r="D521" s="407" t="s">
        <v>4106</v>
      </c>
      <c r="E521" s="407" t="s">
        <v>659</v>
      </c>
      <c r="F521" s="409">
        <v>1.273148148148148E-4</v>
      </c>
      <c r="G521" s="407">
        <v>1.0</v>
      </c>
      <c r="H521" s="407">
        <v>8.0</v>
      </c>
      <c r="I521" s="407">
        <v>12.0</v>
      </c>
      <c r="J521" s="407">
        <v>47.0</v>
      </c>
    </row>
    <row r="522" ht="15.75" customHeight="1">
      <c r="A522" s="404" t="s">
        <v>552</v>
      </c>
      <c r="B522" s="405">
        <v>46286.0</v>
      </c>
      <c r="C522" s="407" t="s">
        <v>1752</v>
      </c>
      <c r="D522" s="407" t="s">
        <v>4118</v>
      </c>
      <c r="E522" s="407" t="s">
        <v>659</v>
      </c>
      <c r="F522" s="409">
        <v>3.0092592592592595E-4</v>
      </c>
      <c r="G522" s="407">
        <v>1.0</v>
      </c>
      <c r="H522" s="407">
        <v>10.0</v>
      </c>
      <c r="I522" s="407">
        <v>21.0</v>
      </c>
      <c r="J522" s="407">
        <v>48.0</v>
      </c>
    </row>
    <row r="523" ht="15.75" customHeight="1">
      <c r="A523" s="314" t="s">
        <v>552</v>
      </c>
      <c r="B523" s="391">
        <v>46286.0</v>
      </c>
      <c r="C523" s="315" t="s">
        <v>1626</v>
      </c>
      <c r="D523" s="315" t="s">
        <v>4124</v>
      </c>
      <c r="E523" s="315" t="s">
        <v>659</v>
      </c>
      <c r="F523" s="393">
        <v>0.021099537037037038</v>
      </c>
      <c r="G523" s="315">
        <v>3.0</v>
      </c>
      <c r="H523" s="315">
        <v>19.0</v>
      </c>
      <c r="I523" s="315">
        <v>6.0</v>
      </c>
      <c r="J523" s="315">
        <v>35.0</v>
      </c>
    </row>
    <row r="524" ht="15.75" customHeight="1">
      <c r="A524" s="314" t="s">
        <v>552</v>
      </c>
      <c r="B524" s="391">
        <v>46286.0</v>
      </c>
      <c r="C524" s="315" t="s">
        <v>2175</v>
      </c>
      <c r="D524" s="315" t="s">
        <v>4111</v>
      </c>
      <c r="E524" s="315" t="s">
        <v>620</v>
      </c>
      <c r="F524" s="393">
        <v>0.008275462962962964</v>
      </c>
      <c r="G524" s="315">
        <v>3.0</v>
      </c>
      <c r="H524" s="315">
        <v>7.0</v>
      </c>
      <c r="I524" s="315">
        <v>12.0</v>
      </c>
      <c r="J524" s="315">
        <v>41.0</v>
      </c>
    </row>
    <row r="525" ht="15.75" customHeight="1">
      <c r="A525" s="314" t="s">
        <v>552</v>
      </c>
      <c r="B525" s="391">
        <v>46286.0</v>
      </c>
      <c r="C525" s="315" t="s">
        <v>1629</v>
      </c>
      <c r="D525" s="315" t="s">
        <v>4125</v>
      </c>
      <c r="E525" s="315" t="s">
        <v>620</v>
      </c>
      <c r="F525" s="393">
        <v>0.018506944444444444</v>
      </c>
      <c r="G525" s="315">
        <v>6.0</v>
      </c>
      <c r="H525" s="315">
        <v>12.0</v>
      </c>
      <c r="I525" s="315">
        <v>13.0</v>
      </c>
      <c r="J525" s="315">
        <v>35.0</v>
      </c>
    </row>
    <row r="526" ht="15.75" customHeight="1">
      <c r="A526" s="314" t="s">
        <v>552</v>
      </c>
      <c r="B526" s="391">
        <v>46286.0</v>
      </c>
      <c r="C526" s="315" t="s">
        <v>2179</v>
      </c>
      <c r="D526" s="315" t="s">
        <v>4107</v>
      </c>
      <c r="E526" s="315" t="s">
        <v>620</v>
      </c>
      <c r="F526" s="393">
        <v>0.03215277777777778</v>
      </c>
      <c r="G526" s="315">
        <v>6.0</v>
      </c>
      <c r="H526" s="315">
        <v>23.0</v>
      </c>
      <c r="I526" s="315">
        <v>12.0</v>
      </c>
      <c r="J526" s="315">
        <v>40.0</v>
      </c>
    </row>
    <row r="527" ht="15.75" customHeight="1">
      <c r="A527" s="314" t="s">
        <v>552</v>
      </c>
      <c r="B527" s="391">
        <v>46286.0</v>
      </c>
      <c r="C527" s="315" t="s">
        <v>1751</v>
      </c>
      <c r="D527" s="315" t="s">
        <v>4106</v>
      </c>
      <c r="E527" s="315" t="s">
        <v>3615</v>
      </c>
      <c r="F527" s="393">
        <v>0.017430555555555557</v>
      </c>
      <c r="G527" s="315">
        <v>4.0</v>
      </c>
      <c r="H527" s="315">
        <v>18.0</v>
      </c>
      <c r="I527" s="315">
        <v>12.0</v>
      </c>
      <c r="J527" s="315">
        <v>47.0</v>
      </c>
    </row>
    <row r="528" ht="15.75" customHeight="1">
      <c r="A528" s="314" t="s">
        <v>552</v>
      </c>
      <c r="B528" s="391">
        <v>46286.0</v>
      </c>
      <c r="C528" s="315" t="s">
        <v>2413</v>
      </c>
      <c r="D528" s="315" t="s">
        <v>4130</v>
      </c>
      <c r="E528" s="315" t="s">
        <v>3615</v>
      </c>
      <c r="F528" s="393">
        <v>0.042222222222222223</v>
      </c>
      <c r="G528" s="315">
        <v>9.0</v>
      </c>
      <c r="H528" s="315">
        <v>46.0</v>
      </c>
      <c r="I528" s="315">
        <v>9.0</v>
      </c>
      <c r="J528" s="315">
        <v>46.0</v>
      </c>
    </row>
    <row r="529" ht="15.75" customHeight="1">
      <c r="A529" s="314" t="s">
        <v>552</v>
      </c>
      <c r="B529" s="391">
        <v>46286.0</v>
      </c>
      <c r="C529" s="315" t="s">
        <v>2679</v>
      </c>
      <c r="D529" s="315" t="s">
        <v>4131</v>
      </c>
      <c r="E529" s="315" t="s">
        <v>649</v>
      </c>
      <c r="F529" s="393">
        <v>0.0023148148148148147</v>
      </c>
      <c r="G529" s="315">
        <v>1.0</v>
      </c>
      <c r="H529" s="315">
        <v>8.0</v>
      </c>
      <c r="I529" s="315">
        <v>7.0</v>
      </c>
      <c r="J529" s="315">
        <v>37.0</v>
      </c>
    </row>
    <row r="530" ht="15.75" customHeight="1">
      <c r="A530" s="314" t="s">
        <v>552</v>
      </c>
      <c r="B530" s="391">
        <v>46286.0</v>
      </c>
      <c r="C530" s="315" t="s">
        <v>2680</v>
      </c>
      <c r="D530" s="315" t="s">
        <v>4133</v>
      </c>
      <c r="E530" s="315" t="s">
        <v>649</v>
      </c>
      <c r="F530" s="393">
        <v>0.022650462962962963</v>
      </c>
      <c r="G530" s="315">
        <v>1.0</v>
      </c>
      <c r="H530" s="315">
        <v>35.0</v>
      </c>
      <c r="I530" s="315">
        <v>1.0</v>
      </c>
      <c r="J530" s="315">
        <v>35.0</v>
      </c>
    </row>
    <row r="531" ht="15.75" customHeight="1">
      <c r="A531" s="314" t="s">
        <v>552</v>
      </c>
      <c r="B531" s="391">
        <v>46286.0</v>
      </c>
      <c r="C531" s="315" t="s">
        <v>1748</v>
      </c>
      <c r="D531" s="315" t="s">
        <v>4114</v>
      </c>
      <c r="E531" s="315" t="s">
        <v>625</v>
      </c>
      <c r="F531" s="393">
        <v>0.036412037037037034</v>
      </c>
      <c r="G531" s="315">
        <v>6.0</v>
      </c>
      <c r="H531" s="315">
        <v>35.0</v>
      </c>
      <c r="I531" s="315">
        <v>10.0</v>
      </c>
      <c r="J531" s="315">
        <v>48.0</v>
      </c>
    </row>
    <row r="532" ht="15.75" customHeight="1">
      <c r="A532" s="314" t="s">
        <v>552</v>
      </c>
      <c r="B532" s="391">
        <v>46286.0</v>
      </c>
      <c r="C532" s="315" t="s">
        <v>2500</v>
      </c>
      <c r="D532" s="315" t="s">
        <v>4108</v>
      </c>
      <c r="E532" s="315" t="s">
        <v>654</v>
      </c>
      <c r="F532" s="393">
        <v>0.010601851851851852</v>
      </c>
      <c r="G532" s="315">
        <v>1.0</v>
      </c>
      <c r="H532" s="315">
        <v>7.0</v>
      </c>
      <c r="I532" s="315">
        <v>11.0</v>
      </c>
      <c r="J532" s="315">
        <v>37.0</v>
      </c>
    </row>
    <row r="533" ht="15.75" customHeight="1">
      <c r="A533" s="314" t="s">
        <v>552</v>
      </c>
      <c r="B533" s="391">
        <v>46286.0</v>
      </c>
      <c r="C533" s="315" t="s">
        <v>2679</v>
      </c>
      <c r="D533" s="315" t="s">
        <v>4131</v>
      </c>
      <c r="E533" s="315" t="s">
        <v>654</v>
      </c>
      <c r="F533" s="393">
        <v>0.04631944444444445</v>
      </c>
      <c r="G533" s="315">
        <v>6.0</v>
      </c>
      <c r="H533" s="315">
        <v>29.0</v>
      </c>
      <c r="I533" s="315">
        <v>7.0</v>
      </c>
      <c r="J533" s="315">
        <v>37.0</v>
      </c>
    </row>
    <row r="534" ht="15.75" customHeight="1">
      <c r="A534" s="314" t="s">
        <v>552</v>
      </c>
      <c r="B534" s="391">
        <v>46287.0</v>
      </c>
      <c r="C534" s="315" t="s">
        <v>1162</v>
      </c>
      <c r="D534" s="315" t="s">
        <v>4135</v>
      </c>
      <c r="E534" s="315" t="s">
        <v>627</v>
      </c>
      <c r="F534" s="393">
        <v>0.02738425925925926</v>
      </c>
      <c r="G534" s="315">
        <v>7.0</v>
      </c>
      <c r="H534" s="315">
        <v>15.0</v>
      </c>
      <c r="I534" s="315">
        <v>19.0</v>
      </c>
      <c r="J534" s="315">
        <v>47.0</v>
      </c>
    </row>
    <row r="535" ht="15.75" customHeight="1">
      <c r="A535" s="314" t="s">
        <v>552</v>
      </c>
      <c r="B535" s="391">
        <v>46287.0</v>
      </c>
      <c r="C535" s="315" t="s">
        <v>1162</v>
      </c>
      <c r="D535" s="315" t="s">
        <v>4135</v>
      </c>
      <c r="E535" s="315" t="s">
        <v>3608</v>
      </c>
      <c r="F535" s="393">
        <v>0.032060185185185185</v>
      </c>
      <c r="G535" s="315">
        <v>12.0</v>
      </c>
      <c r="H535" s="315">
        <v>32.0</v>
      </c>
      <c r="I535" s="315">
        <v>19.0</v>
      </c>
      <c r="J535" s="315">
        <v>47.0</v>
      </c>
    </row>
    <row r="536" ht="15.75" customHeight="1">
      <c r="A536" s="314" t="s">
        <v>552</v>
      </c>
      <c r="B536" s="391">
        <v>46287.0</v>
      </c>
      <c r="C536" s="315" t="s">
        <v>2501</v>
      </c>
      <c r="D536" s="315" t="s">
        <v>4136</v>
      </c>
      <c r="E536" s="315" t="s">
        <v>3608</v>
      </c>
      <c r="F536" s="393">
        <v>0.06121527777777778</v>
      </c>
      <c r="G536" s="315">
        <v>8.0</v>
      </c>
      <c r="H536" s="315">
        <v>41.0</v>
      </c>
      <c r="I536" s="315">
        <v>8.0</v>
      </c>
      <c r="J536" s="315">
        <v>41.0</v>
      </c>
    </row>
    <row r="537" ht="15.75" customHeight="1">
      <c r="A537" s="314" t="s">
        <v>552</v>
      </c>
      <c r="B537" s="391">
        <v>46287.0</v>
      </c>
      <c r="C537" s="315" t="s">
        <v>1626</v>
      </c>
      <c r="D537" s="315" t="s">
        <v>4124</v>
      </c>
      <c r="E537" s="315" t="s">
        <v>616</v>
      </c>
      <c r="F537" s="393">
        <v>0.014490740740740742</v>
      </c>
      <c r="G537" s="315">
        <v>3.0</v>
      </c>
      <c r="H537" s="315">
        <v>16.0</v>
      </c>
      <c r="I537" s="315">
        <v>6.0</v>
      </c>
      <c r="J537" s="315">
        <v>35.0</v>
      </c>
    </row>
    <row r="538" ht="15.75" customHeight="1">
      <c r="A538" s="314" t="s">
        <v>552</v>
      </c>
      <c r="B538" s="391">
        <v>46287.0</v>
      </c>
      <c r="C538" s="315" t="s">
        <v>1629</v>
      </c>
      <c r="D538" s="315" t="s">
        <v>4125</v>
      </c>
      <c r="E538" s="315" t="s">
        <v>616</v>
      </c>
      <c r="F538" s="393">
        <v>0.04721064814814815</v>
      </c>
      <c r="G538" s="315">
        <v>7.0</v>
      </c>
      <c r="H538" s="315">
        <v>23.0</v>
      </c>
      <c r="I538" s="315">
        <v>13.0</v>
      </c>
      <c r="J538" s="315">
        <v>35.0</v>
      </c>
    </row>
    <row r="539" ht="15.75" customHeight="1">
      <c r="A539" s="314" t="s">
        <v>552</v>
      </c>
      <c r="B539" s="391">
        <v>46287.0</v>
      </c>
      <c r="C539" s="315" t="s">
        <v>1632</v>
      </c>
      <c r="D539" s="315" t="s">
        <v>4138</v>
      </c>
      <c r="E539" s="315" t="s">
        <v>616</v>
      </c>
      <c r="F539" s="393">
        <v>0.09299768518518518</v>
      </c>
      <c r="G539" s="315">
        <v>15.0</v>
      </c>
      <c r="H539" s="315">
        <v>21.0</v>
      </c>
      <c r="I539" s="315">
        <v>26.0</v>
      </c>
      <c r="J539" s="315">
        <v>45.0</v>
      </c>
    </row>
    <row r="540" ht="15.75" customHeight="1">
      <c r="A540" s="314" t="s">
        <v>552</v>
      </c>
      <c r="B540" s="391">
        <v>46287.0</v>
      </c>
      <c r="C540" s="315" t="s">
        <v>1632</v>
      </c>
      <c r="D540" s="315" t="s">
        <v>4138</v>
      </c>
      <c r="E540" s="315" t="s">
        <v>635</v>
      </c>
      <c r="F540" s="393">
        <v>9.143518518518518E-4</v>
      </c>
      <c r="G540" s="315">
        <v>1.0</v>
      </c>
      <c r="H540" s="315">
        <v>2.0</v>
      </c>
      <c r="I540" s="315">
        <v>26.0</v>
      </c>
      <c r="J540" s="315">
        <v>45.0</v>
      </c>
    </row>
    <row r="541" ht="15.75" customHeight="1">
      <c r="A541" s="314" t="s">
        <v>552</v>
      </c>
      <c r="B541" s="391">
        <v>46287.0</v>
      </c>
      <c r="C541" s="315" t="s">
        <v>1754</v>
      </c>
      <c r="D541" s="315" t="s">
        <v>4139</v>
      </c>
      <c r="E541" s="315" t="s">
        <v>635</v>
      </c>
      <c r="F541" s="393">
        <v>0.01662037037037037</v>
      </c>
      <c r="G541" s="315">
        <v>2.0</v>
      </c>
      <c r="H541" s="315">
        <v>6.0</v>
      </c>
      <c r="I541" s="315">
        <v>5.0</v>
      </c>
      <c r="J541" s="315">
        <v>41.0</v>
      </c>
    </row>
    <row r="542" ht="15.75" customHeight="1">
      <c r="A542" s="314" t="s">
        <v>552</v>
      </c>
      <c r="B542" s="391">
        <v>46287.0</v>
      </c>
      <c r="C542" s="315" t="s">
        <v>1755</v>
      </c>
      <c r="D542" s="315" t="s">
        <v>4140</v>
      </c>
      <c r="E542" s="315" t="s">
        <v>635</v>
      </c>
      <c r="F542" s="393">
        <v>0.02423611111111111</v>
      </c>
      <c r="G542" s="315">
        <v>12.0</v>
      </c>
      <c r="H542" s="315">
        <v>18.0</v>
      </c>
      <c r="I542" s="315">
        <v>25.0</v>
      </c>
      <c r="J542" s="315">
        <v>48.0</v>
      </c>
    </row>
    <row r="543" ht="15.75" customHeight="1">
      <c r="A543" s="314" t="s">
        <v>552</v>
      </c>
      <c r="B543" s="391">
        <v>46287.0</v>
      </c>
      <c r="C543" s="315" t="s">
        <v>1756</v>
      </c>
      <c r="D543" s="315" t="s">
        <v>4141</v>
      </c>
      <c r="E543" s="315" t="s">
        <v>635</v>
      </c>
      <c r="F543" s="393">
        <v>0.04090277777777778</v>
      </c>
      <c r="G543" s="315">
        <v>5.0</v>
      </c>
      <c r="H543" s="315">
        <v>45.0</v>
      </c>
      <c r="I543" s="315">
        <v>5.0</v>
      </c>
      <c r="J543" s="315">
        <v>45.0</v>
      </c>
    </row>
    <row r="544" ht="15.75" customHeight="1">
      <c r="A544" s="314" t="s">
        <v>552</v>
      </c>
      <c r="B544" s="391">
        <v>46287.0</v>
      </c>
      <c r="C544" s="315" t="s">
        <v>1757</v>
      </c>
      <c r="D544" s="315" t="s">
        <v>4142</v>
      </c>
      <c r="E544" s="315" t="s">
        <v>635</v>
      </c>
      <c r="F544" s="393">
        <v>0.05484953703703704</v>
      </c>
      <c r="G544" s="315">
        <v>12.0</v>
      </c>
      <c r="H544" s="315">
        <v>36.0</v>
      </c>
      <c r="I544" s="315">
        <v>12.0</v>
      </c>
      <c r="J544" s="315">
        <v>37.0</v>
      </c>
    </row>
    <row r="545" ht="15.75" customHeight="1">
      <c r="A545" s="314" t="s">
        <v>552</v>
      </c>
      <c r="B545" s="391">
        <v>46287.0</v>
      </c>
      <c r="C545" s="315" t="s">
        <v>1758</v>
      </c>
      <c r="D545" s="315" t="s">
        <v>4143</v>
      </c>
      <c r="E545" s="315" t="s">
        <v>635</v>
      </c>
      <c r="F545" s="393">
        <v>0.08347222222222223</v>
      </c>
      <c r="G545" s="315">
        <v>7.0</v>
      </c>
      <c r="H545" s="315">
        <v>25.0</v>
      </c>
      <c r="I545" s="315">
        <v>9.0</v>
      </c>
      <c r="J545" s="315">
        <v>38.0</v>
      </c>
    </row>
    <row r="546" ht="15.75" customHeight="1">
      <c r="A546" s="404" t="s">
        <v>552</v>
      </c>
      <c r="B546" s="405">
        <v>46287.0</v>
      </c>
      <c r="C546" s="407" t="s">
        <v>1755</v>
      </c>
      <c r="D546" s="407" t="s">
        <v>4140</v>
      </c>
      <c r="E546" s="407" t="s">
        <v>659</v>
      </c>
      <c r="F546" s="409">
        <v>5.902777777777778E-4</v>
      </c>
      <c r="G546" s="407">
        <v>1.0</v>
      </c>
      <c r="H546" s="407">
        <v>6.0</v>
      </c>
      <c r="I546" s="407">
        <v>25.0</v>
      </c>
      <c r="J546" s="407">
        <v>48.0</v>
      </c>
    </row>
    <row r="547" ht="15.75" customHeight="1">
      <c r="A547" s="314" t="s">
        <v>552</v>
      </c>
      <c r="B547" s="391">
        <v>46287.0</v>
      </c>
      <c r="C547" s="315" t="s">
        <v>1758</v>
      </c>
      <c r="D547" s="315" t="s">
        <v>4143</v>
      </c>
      <c r="E547" s="315" t="s">
        <v>659</v>
      </c>
      <c r="F547" s="393">
        <v>0.01783564814814815</v>
      </c>
      <c r="G547" s="315">
        <v>2.0</v>
      </c>
      <c r="H547" s="315">
        <v>13.0</v>
      </c>
      <c r="I547" s="315">
        <v>9.0</v>
      </c>
      <c r="J547" s="315">
        <v>38.0</v>
      </c>
    </row>
    <row r="548" ht="15.75" customHeight="1">
      <c r="A548" s="314" t="s">
        <v>552</v>
      </c>
      <c r="B548" s="391">
        <v>46287.0</v>
      </c>
      <c r="C548" s="315" t="s">
        <v>1893</v>
      </c>
      <c r="D548" s="315" t="s">
        <v>4146</v>
      </c>
      <c r="E548" s="315" t="s">
        <v>659</v>
      </c>
      <c r="F548" s="393">
        <v>0.0371875</v>
      </c>
      <c r="G548" s="315">
        <v>9.0</v>
      </c>
      <c r="H548" s="315">
        <v>38.0</v>
      </c>
      <c r="I548" s="315">
        <v>9.0</v>
      </c>
      <c r="J548" s="315">
        <v>38.0</v>
      </c>
    </row>
    <row r="549" ht="15.75" customHeight="1">
      <c r="A549" s="400" t="s">
        <v>552</v>
      </c>
      <c r="B549" s="401">
        <v>46287.0</v>
      </c>
      <c r="C549" s="402" t="s">
        <v>1757</v>
      </c>
      <c r="D549" s="402" t="s">
        <v>4142</v>
      </c>
      <c r="E549" s="402" t="s">
        <v>3615</v>
      </c>
      <c r="F549" s="403">
        <v>5.787037037037037E-5</v>
      </c>
      <c r="G549" s="402">
        <v>1.0</v>
      </c>
      <c r="H549" s="402">
        <v>1.0</v>
      </c>
      <c r="I549" s="402">
        <v>12.0</v>
      </c>
      <c r="J549" s="402">
        <v>37.0</v>
      </c>
      <c r="K549" s="1" t="s">
        <v>4115</v>
      </c>
    </row>
    <row r="550" ht="15.75" customHeight="1">
      <c r="A550" s="314" t="s">
        <v>552</v>
      </c>
      <c r="B550" s="391">
        <v>46287.0</v>
      </c>
      <c r="C550" s="315" t="s">
        <v>1754</v>
      </c>
      <c r="D550" s="315" t="s">
        <v>4139</v>
      </c>
      <c r="E550" s="315" t="s">
        <v>3615</v>
      </c>
      <c r="F550" s="393">
        <v>0.0366087962962963</v>
      </c>
      <c r="G550" s="315">
        <v>3.0</v>
      </c>
      <c r="H550" s="315">
        <v>35.0</v>
      </c>
      <c r="I550" s="315">
        <v>5.0</v>
      </c>
      <c r="J550" s="315">
        <v>41.0</v>
      </c>
    </row>
    <row r="551" ht="15.75" customHeight="1">
      <c r="A551" s="314" t="s">
        <v>552</v>
      </c>
      <c r="B551" s="391">
        <v>46287.0</v>
      </c>
      <c r="C551" s="315" t="s">
        <v>2731</v>
      </c>
      <c r="D551" s="315" t="s">
        <v>4147</v>
      </c>
      <c r="E551" s="315" t="s">
        <v>645</v>
      </c>
      <c r="F551" s="393">
        <v>0.02053240740740741</v>
      </c>
      <c r="G551" s="315">
        <v>1.0</v>
      </c>
      <c r="H551" s="315">
        <v>24.0</v>
      </c>
      <c r="I551" s="315">
        <v>1.0</v>
      </c>
      <c r="J551" s="315">
        <v>24.0</v>
      </c>
    </row>
    <row r="552" ht="15.75" customHeight="1">
      <c r="A552" s="314" t="s">
        <v>552</v>
      </c>
      <c r="B552" s="391">
        <v>46287.0</v>
      </c>
      <c r="C552" s="315" t="s">
        <v>2734</v>
      </c>
      <c r="D552" s="315" t="s">
        <v>4148</v>
      </c>
      <c r="E552" s="315" t="s">
        <v>645</v>
      </c>
      <c r="F552" s="393">
        <v>0.02666666666666667</v>
      </c>
      <c r="G552" s="315">
        <v>2.0</v>
      </c>
      <c r="H552" s="315">
        <v>25.0</v>
      </c>
      <c r="I552" s="315">
        <v>2.0</v>
      </c>
      <c r="J552" s="315">
        <v>25.0</v>
      </c>
    </row>
    <row r="553" ht="15.75" customHeight="1">
      <c r="A553" s="314" t="s">
        <v>552</v>
      </c>
      <c r="B553" s="391">
        <v>46287.0</v>
      </c>
      <c r="C553" s="315" t="s">
        <v>1632</v>
      </c>
      <c r="D553" s="315" t="s">
        <v>4138</v>
      </c>
      <c r="E553" s="315" t="s">
        <v>666</v>
      </c>
      <c r="F553" s="393">
        <v>0.011284722222222222</v>
      </c>
      <c r="G553" s="315">
        <v>3.0</v>
      </c>
      <c r="H553" s="315">
        <v>4.0</v>
      </c>
      <c r="I553" s="315">
        <v>26.0</v>
      </c>
      <c r="J553" s="315">
        <v>45.0</v>
      </c>
    </row>
    <row r="554" ht="15.75" customHeight="1">
      <c r="A554" s="314" t="s">
        <v>552</v>
      </c>
      <c r="B554" s="391">
        <v>46287.0</v>
      </c>
      <c r="C554" s="315" t="s">
        <v>2880</v>
      </c>
      <c r="D554" s="412" t="s">
        <v>4150</v>
      </c>
      <c r="E554" s="315" t="s">
        <v>666</v>
      </c>
      <c r="F554" s="393">
        <v>0.05589120370370371</v>
      </c>
      <c r="G554" s="315">
        <v>5.0</v>
      </c>
      <c r="H554" s="315">
        <v>38.0</v>
      </c>
      <c r="I554" s="315">
        <v>5.0</v>
      </c>
      <c r="J554" s="315">
        <v>38.0</v>
      </c>
    </row>
    <row r="555" ht="15.75" customHeight="1">
      <c r="A555" s="314" t="s">
        <v>552</v>
      </c>
      <c r="B555" s="391">
        <v>46287.0</v>
      </c>
      <c r="C555" s="315" t="s">
        <v>1755</v>
      </c>
      <c r="D555" s="315" t="s">
        <v>4140</v>
      </c>
      <c r="E555" s="315" t="s">
        <v>666</v>
      </c>
      <c r="F555" s="393">
        <v>0.0792361111111111</v>
      </c>
      <c r="G555" s="315">
        <v>11.0</v>
      </c>
      <c r="H555" s="315">
        <v>21.0</v>
      </c>
      <c r="I555" s="315">
        <v>25.0</v>
      </c>
      <c r="J555" s="315">
        <v>48.0</v>
      </c>
    </row>
    <row r="556" ht="15.75" customHeight="1">
      <c r="A556" s="404" t="s">
        <v>552</v>
      </c>
      <c r="B556" s="405">
        <v>46287.0</v>
      </c>
      <c r="C556" s="407" t="s">
        <v>1632</v>
      </c>
      <c r="D556" s="407" t="s">
        <v>4138</v>
      </c>
      <c r="E556" s="407" t="s">
        <v>625</v>
      </c>
      <c r="F556" s="409">
        <v>2.8935185185185184E-4</v>
      </c>
      <c r="G556" s="407">
        <v>1.0</v>
      </c>
      <c r="H556" s="407">
        <v>4.0</v>
      </c>
      <c r="I556" s="407">
        <v>26.0</v>
      </c>
      <c r="J556" s="407">
        <v>45.0</v>
      </c>
    </row>
    <row r="557" ht="15.75" customHeight="1">
      <c r="A557" s="404" t="s">
        <v>552</v>
      </c>
      <c r="B557" s="405">
        <v>46287.0</v>
      </c>
      <c r="C557" s="407" t="s">
        <v>4152</v>
      </c>
      <c r="D557" s="407" t="s">
        <v>4153</v>
      </c>
      <c r="E557" s="407" t="s">
        <v>625</v>
      </c>
      <c r="F557" s="409">
        <v>0.003715277777777778</v>
      </c>
      <c r="G557" s="407">
        <v>3.0</v>
      </c>
      <c r="H557" s="407">
        <v>37.0</v>
      </c>
      <c r="I557" s="407">
        <v>3.0</v>
      </c>
      <c r="J557" s="407">
        <v>37.0</v>
      </c>
    </row>
    <row r="558" ht="15.75" customHeight="1">
      <c r="A558" s="314" t="s">
        <v>552</v>
      </c>
      <c r="B558" s="391">
        <v>46287.0</v>
      </c>
      <c r="C558" s="315" t="s">
        <v>3459</v>
      </c>
      <c r="D558" s="315" t="s">
        <v>4154</v>
      </c>
      <c r="E558" s="315" t="s">
        <v>625</v>
      </c>
      <c r="F558" s="393">
        <v>0.04462962962962963</v>
      </c>
      <c r="G558" s="315">
        <v>3.0</v>
      </c>
      <c r="H558" s="315">
        <v>38.0</v>
      </c>
      <c r="I558" s="315">
        <v>3.0</v>
      </c>
      <c r="J558" s="315">
        <v>38.0</v>
      </c>
    </row>
    <row r="559" ht="15.75" customHeight="1">
      <c r="A559" s="314" t="s">
        <v>552</v>
      </c>
      <c r="B559" s="391">
        <v>46287.0</v>
      </c>
      <c r="C559" s="315" t="s">
        <v>1632</v>
      </c>
      <c r="D559" s="315" t="s">
        <v>4138</v>
      </c>
      <c r="E559" s="315" t="s">
        <v>654</v>
      </c>
      <c r="F559" s="393">
        <v>0.027199074074074073</v>
      </c>
      <c r="G559" s="315">
        <v>6.0</v>
      </c>
      <c r="H559" s="315">
        <v>6.0</v>
      </c>
      <c r="I559" s="315">
        <v>26.0</v>
      </c>
      <c r="J559" s="315">
        <v>45.0</v>
      </c>
    </row>
    <row r="560" ht="15.75" customHeight="1">
      <c r="A560" s="314" t="s">
        <v>552</v>
      </c>
      <c r="B560" s="391">
        <v>46288.0</v>
      </c>
      <c r="C560" s="315" t="s">
        <v>1164</v>
      </c>
      <c r="D560" s="315" t="s">
        <v>4156</v>
      </c>
      <c r="E560" s="315" t="s">
        <v>627</v>
      </c>
      <c r="F560" s="393">
        <v>0.01986111111111111</v>
      </c>
      <c r="G560" s="315">
        <v>6.0</v>
      </c>
      <c r="H560" s="315">
        <v>6.0</v>
      </c>
      <c r="I560" s="315">
        <v>27.0</v>
      </c>
      <c r="J560" s="315">
        <v>43.0</v>
      </c>
    </row>
    <row r="561" ht="15.75" customHeight="1">
      <c r="A561" s="314" t="s">
        <v>552</v>
      </c>
      <c r="B561" s="391">
        <v>46288.0</v>
      </c>
      <c r="C561" s="315" t="s">
        <v>1167</v>
      </c>
      <c r="D561" s="315" t="s">
        <v>4157</v>
      </c>
      <c r="E561" s="315" t="s">
        <v>627</v>
      </c>
      <c r="F561" s="393">
        <v>0.02451388888888889</v>
      </c>
      <c r="G561" s="315">
        <v>3.0</v>
      </c>
      <c r="H561" s="315">
        <v>30.0</v>
      </c>
      <c r="I561" s="315">
        <v>5.0</v>
      </c>
      <c r="J561" s="315">
        <v>33.0</v>
      </c>
    </row>
    <row r="562" ht="15.75" customHeight="1">
      <c r="A562" s="314" t="s">
        <v>552</v>
      </c>
      <c r="B562" s="391">
        <v>46288.0</v>
      </c>
      <c r="C562" s="315" t="s">
        <v>1894</v>
      </c>
      <c r="D562" s="315" t="s">
        <v>4158</v>
      </c>
      <c r="E562" s="315" t="s">
        <v>3608</v>
      </c>
      <c r="F562" s="393">
        <v>0.0016435185185185185</v>
      </c>
      <c r="G562" s="315">
        <v>2.0</v>
      </c>
      <c r="H562" s="315">
        <v>3.0</v>
      </c>
      <c r="I562" s="315">
        <v>10.0</v>
      </c>
      <c r="J562" s="315">
        <v>43.0</v>
      </c>
    </row>
    <row r="563" ht="15.75" customHeight="1">
      <c r="A563" s="314" t="s">
        <v>552</v>
      </c>
      <c r="B563" s="391">
        <v>46288.0</v>
      </c>
      <c r="C563" s="315" t="s">
        <v>1167</v>
      </c>
      <c r="D563" s="315" t="s">
        <v>4157</v>
      </c>
      <c r="E563" s="315" t="s">
        <v>3608</v>
      </c>
      <c r="F563" s="393">
        <v>0.0044675925925925924</v>
      </c>
      <c r="G563" s="315">
        <v>2.0</v>
      </c>
      <c r="H563" s="315">
        <v>3.0</v>
      </c>
      <c r="I563" s="315">
        <v>5.0</v>
      </c>
      <c r="J563" s="315">
        <v>33.0</v>
      </c>
    </row>
    <row r="564" ht="15.75" customHeight="1">
      <c r="A564" s="314" t="s">
        <v>552</v>
      </c>
      <c r="B564" s="391">
        <v>46288.0</v>
      </c>
      <c r="C564" s="315" t="s">
        <v>2417</v>
      </c>
      <c r="D564" s="315" t="s">
        <v>4159</v>
      </c>
      <c r="E564" s="315" t="s">
        <v>3608</v>
      </c>
      <c r="F564" s="393">
        <v>0.006736111111111111</v>
      </c>
      <c r="G564" s="315">
        <v>2.0</v>
      </c>
      <c r="H564" s="315">
        <v>5.0</v>
      </c>
      <c r="I564" s="315">
        <v>14.0</v>
      </c>
      <c r="J564" s="315">
        <v>43.0</v>
      </c>
    </row>
    <row r="565" ht="15.75" customHeight="1">
      <c r="A565" s="314" t="s">
        <v>552</v>
      </c>
      <c r="B565" s="391">
        <v>46288.0</v>
      </c>
      <c r="C565" s="315" t="s">
        <v>2184</v>
      </c>
      <c r="D565" s="315" t="s">
        <v>4160</v>
      </c>
      <c r="E565" s="315" t="s">
        <v>3608</v>
      </c>
      <c r="F565" s="393">
        <v>0.019143518518518518</v>
      </c>
      <c r="G565" s="315">
        <v>5.0</v>
      </c>
      <c r="H565" s="315">
        <v>17.0</v>
      </c>
      <c r="I565" s="315">
        <v>12.0</v>
      </c>
      <c r="J565" s="315">
        <v>41.0</v>
      </c>
    </row>
    <row r="566" ht="15.75" customHeight="1">
      <c r="A566" s="314" t="s">
        <v>552</v>
      </c>
      <c r="B566" s="391">
        <v>46288.0</v>
      </c>
      <c r="C566" s="315" t="s">
        <v>2503</v>
      </c>
      <c r="D566" s="315" t="s">
        <v>4161</v>
      </c>
      <c r="E566" s="315" t="s">
        <v>3608</v>
      </c>
      <c r="F566" s="393">
        <v>0.03090277777777778</v>
      </c>
      <c r="G566" s="315">
        <v>3.0</v>
      </c>
      <c r="H566" s="315">
        <v>32.0</v>
      </c>
      <c r="I566" s="315">
        <v>3.0</v>
      </c>
      <c r="J566" s="315">
        <v>32.0</v>
      </c>
    </row>
    <row r="567" ht="15.75" customHeight="1">
      <c r="A567" s="314" t="s">
        <v>552</v>
      </c>
      <c r="B567" s="391">
        <v>46288.0</v>
      </c>
      <c r="C567" s="315" t="s">
        <v>2505</v>
      </c>
      <c r="D567" s="315" t="s">
        <v>4163</v>
      </c>
      <c r="E567" s="315" t="s">
        <v>3608</v>
      </c>
      <c r="F567" s="393">
        <v>0.035034722222222224</v>
      </c>
      <c r="G567" s="315">
        <v>4.0</v>
      </c>
      <c r="H567" s="315">
        <v>12.0</v>
      </c>
      <c r="I567" s="315">
        <v>7.0</v>
      </c>
      <c r="J567" s="315">
        <v>33.0</v>
      </c>
    </row>
    <row r="568" ht="15.75" customHeight="1">
      <c r="A568" s="314" t="s">
        <v>552</v>
      </c>
      <c r="B568" s="391">
        <v>46288.0</v>
      </c>
      <c r="C568" s="315" t="s">
        <v>2506</v>
      </c>
      <c r="D568" s="315" t="s">
        <v>4164</v>
      </c>
      <c r="E568" s="315" t="s">
        <v>3608</v>
      </c>
      <c r="F568" s="393">
        <v>0.04402777777777778</v>
      </c>
      <c r="G568" s="315">
        <v>3.0</v>
      </c>
      <c r="H568" s="315">
        <v>36.0</v>
      </c>
      <c r="I568" s="315">
        <v>4.0</v>
      </c>
      <c r="J568" s="315">
        <v>37.0</v>
      </c>
    </row>
    <row r="569" ht="15.75" customHeight="1">
      <c r="A569" s="314" t="s">
        <v>552</v>
      </c>
      <c r="B569" s="391">
        <v>46288.0</v>
      </c>
      <c r="C569" s="315" t="s">
        <v>2507</v>
      </c>
      <c r="D569" s="315" t="s">
        <v>4165</v>
      </c>
      <c r="E569" s="315" t="s">
        <v>3608</v>
      </c>
      <c r="F569" s="393">
        <v>0.06208333333333333</v>
      </c>
      <c r="G569" s="315">
        <v>9.0</v>
      </c>
      <c r="H569" s="315">
        <v>25.0</v>
      </c>
      <c r="I569" s="315">
        <v>11.0</v>
      </c>
      <c r="J569" s="315">
        <v>40.0</v>
      </c>
    </row>
    <row r="570" ht="15.75" customHeight="1">
      <c r="A570" s="314" t="s">
        <v>552</v>
      </c>
      <c r="B570" s="391">
        <v>46288.0</v>
      </c>
      <c r="C570" s="315" t="s">
        <v>1634</v>
      </c>
      <c r="D570" s="315" t="s">
        <v>4167</v>
      </c>
      <c r="E570" s="315" t="s">
        <v>616</v>
      </c>
      <c r="F570" s="393">
        <v>0.028009259259259258</v>
      </c>
      <c r="G570" s="315">
        <v>4.0</v>
      </c>
      <c r="H570" s="315">
        <v>33.0</v>
      </c>
      <c r="I570" s="315">
        <v>4.0</v>
      </c>
      <c r="J570" s="315">
        <v>33.0</v>
      </c>
    </row>
    <row r="571" ht="15.75" customHeight="1">
      <c r="A571" s="314" t="s">
        <v>552</v>
      </c>
      <c r="B571" s="391">
        <v>46288.0</v>
      </c>
      <c r="C571" s="315" t="s">
        <v>1636</v>
      </c>
      <c r="D571" s="315" t="s">
        <v>4168</v>
      </c>
      <c r="E571" s="315" t="s">
        <v>616</v>
      </c>
      <c r="F571" s="393">
        <v>0.04009259259259259</v>
      </c>
      <c r="G571" s="315">
        <v>4.0</v>
      </c>
      <c r="H571" s="315">
        <v>34.0</v>
      </c>
      <c r="I571" s="315">
        <v>4.0</v>
      </c>
      <c r="J571" s="315">
        <v>34.0</v>
      </c>
    </row>
    <row r="572" ht="15.75" customHeight="1">
      <c r="A572" s="314" t="s">
        <v>552</v>
      </c>
      <c r="B572" s="391">
        <v>46288.0</v>
      </c>
      <c r="C572" s="315" t="s">
        <v>1638</v>
      </c>
      <c r="D572" s="412" t="s">
        <v>4169</v>
      </c>
      <c r="E572" s="315" t="s">
        <v>616</v>
      </c>
      <c r="F572" s="393">
        <v>0.05375</v>
      </c>
      <c r="G572" s="315">
        <v>12.0</v>
      </c>
      <c r="H572" s="315">
        <v>39.0</v>
      </c>
      <c r="I572" s="315">
        <v>12.0</v>
      </c>
      <c r="J572" s="315">
        <v>39.0</v>
      </c>
    </row>
    <row r="573" ht="15.75" customHeight="1">
      <c r="A573" s="314" t="s">
        <v>552</v>
      </c>
      <c r="B573" s="391">
        <v>46288.0</v>
      </c>
      <c r="C573" s="315" t="s">
        <v>1759</v>
      </c>
      <c r="D573" s="315" t="s">
        <v>4170</v>
      </c>
      <c r="E573" s="315" t="s">
        <v>635</v>
      </c>
      <c r="F573" s="393">
        <v>0.02451388888888889</v>
      </c>
      <c r="G573" s="315">
        <v>11.0</v>
      </c>
      <c r="H573" s="315">
        <v>27.0</v>
      </c>
      <c r="I573" s="315">
        <v>12.0</v>
      </c>
      <c r="J573" s="315">
        <v>30.0</v>
      </c>
    </row>
    <row r="574" ht="15.75" customHeight="1">
      <c r="A574" s="314" t="s">
        <v>552</v>
      </c>
      <c r="B574" s="391">
        <v>46288.0</v>
      </c>
      <c r="C574" s="315" t="s">
        <v>1760</v>
      </c>
      <c r="D574" s="315" t="s">
        <v>4172</v>
      </c>
      <c r="E574" s="315" t="s">
        <v>635</v>
      </c>
      <c r="F574" s="393">
        <v>0.029270833333333333</v>
      </c>
      <c r="G574" s="315">
        <v>5.0</v>
      </c>
      <c r="H574" s="315">
        <v>37.0</v>
      </c>
      <c r="I574" s="315">
        <v>5.0</v>
      </c>
      <c r="J574" s="315">
        <v>37.0</v>
      </c>
    </row>
    <row r="575" ht="15.75" customHeight="1">
      <c r="A575" s="314" t="s">
        <v>552</v>
      </c>
      <c r="B575" s="391">
        <v>46288.0</v>
      </c>
      <c r="C575" s="315" t="s">
        <v>1761</v>
      </c>
      <c r="D575" s="315" t="s">
        <v>4173</v>
      </c>
      <c r="E575" s="315" t="s">
        <v>635</v>
      </c>
      <c r="F575" s="393">
        <v>0.038877314814814816</v>
      </c>
      <c r="G575" s="315">
        <v>5.0</v>
      </c>
      <c r="H575" s="315">
        <v>24.0</v>
      </c>
      <c r="I575" s="315">
        <v>6.0</v>
      </c>
      <c r="J575" s="315">
        <v>36.0</v>
      </c>
    </row>
    <row r="576" ht="15.75" customHeight="1">
      <c r="A576" s="314" t="s">
        <v>552</v>
      </c>
      <c r="B576" s="391">
        <v>46288.0</v>
      </c>
      <c r="C576" s="315" t="s">
        <v>1762</v>
      </c>
      <c r="D576" s="315" t="s">
        <v>4174</v>
      </c>
      <c r="E576" s="315" t="s">
        <v>635</v>
      </c>
      <c r="F576" s="393">
        <v>0.0518287037037037</v>
      </c>
      <c r="G576" s="315">
        <v>19.0</v>
      </c>
      <c r="H576" s="315">
        <v>43.0</v>
      </c>
      <c r="I576" s="315">
        <v>19.0</v>
      </c>
      <c r="J576" s="315">
        <v>43.0</v>
      </c>
    </row>
    <row r="577" ht="15.75" customHeight="1">
      <c r="A577" s="400" t="s">
        <v>552</v>
      </c>
      <c r="B577" s="401">
        <v>46288.0</v>
      </c>
      <c r="C577" s="402" t="s">
        <v>1894</v>
      </c>
      <c r="D577" s="402" t="s">
        <v>4158</v>
      </c>
      <c r="E577" s="402" t="s">
        <v>659</v>
      </c>
      <c r="F577" s="403">
        <v>2.4305555555555555E-4</v>
      </c>
      <c r="G577" s="402">
        <v>1.0</v>
      </c>
      <c r="H577" s="402">
        <v>1.0</v>
      </c>
      <c r="I577" s="402">
        <v>10.0</v>
      </c>
      <c r="J577" s="402">
        <v>43.0</v>
      </c>
      <c r="K577" s="1" t="s">
        <v>4115</v>
      </c>
    </row>
    <row r="578" ht="15.75" customHeight="1">
      <c r="A578" s="400" t="s">
        <v>552</v>
      </c>
      <c r="B578" s="401">
        <v>46288.0</v>
      </c>
      <c r="C578" s="402" t="s">
        <v>1759</v>
      </c>
      <c r="D578" s="402" t="s">
        <v>4170</v>
      </c>
      <c r="E578" s="402" t="s">
        <v>659</v>
      </c>
      <c r="F578" s="403">
        <v>2.777777777777778E-4</v>
      </c>
      <c r="G578" s="402">
        <v>1.0</v>
      </c>
      <c r="H578" s="402">
        <v>3.0</v>
      </c>
      <c r="I578" s="402">
        <v>12.0</v>
      </c>
      <c r="J578" s="402">
        <v>30.0</v>
      </c>
      <c r="K578" s="1" t="s">
        <v>4115</v>
      </c>
    </row>
    <row r="579" ht="15.75" customHeight="1">
      <c r="A579" s="404" t="s">
        <v>552</v>
      </c>
      <c r="B579" s="405">
        <v>46288.0</v>
      </c>
      <c r="C579" s="407" t="s">
        <v>1761</v>
      </c>
      <c r="D579" s="407" t="s">
        <v>4173</v>
      </c>
      <c r="E579" s="407" t="s">
        <v>659</v>
      </c>
      <c r="F579" s="409">
        <v>6.712962962962962E-4</v>
      </c>
      <c r="G579" s="407">
        <v>1.0</v>
      </c>
      <c r="H579" s="407">
        <v>12.0</v>
      </c>
      <c r="I579" s="407">
        <v>6.0</v>
      </c>
      <c r="J579" s="407">
        <v>36.0</v>
      </c>
    </row>
    <row r="580" ht="15.75" customHeight="1">
      <c r="A580" s="404" t="s">
        <v>552</v>
      </c>
      <c r="B580" s="405">
        <v>46288.0</v>
      </c>
      <c r="C580" s="407" t="s">
        <v>1755</v>
      </c>
      <c r="D580" s="407" t="s">
        <v>4140</v>
      </c>
      <c r="E580" s="407" t="s">
        <v>614</v>
      </c>
      <c r="F580" s="409">
        <v>1.388888888888889E-4</v>
      </c>
      <c r="G580" s="407">
        <v>1.0</v>
      </c>
      <c r="H580" s="407">
        <v>3.0</v>
      </c>
      <c r="I580" s="407">
        <v>25.0</v>
      </c>
      <c r="J580" s="407">
        <v>48.0</v>
      </c>
    </row>
    <row r="581" ht="15.75" customHeight="1">
      <c r="A581" s="404" t="s">
        <v>552</v>
      </c>
      <c r="B581" s="405">
        <v>46288.0</v>
      </c>
      <c r="C581" s="407" t="s">
        <v>1632</v>
      </c>
      <c r="D581" s="407" t="s">
        <v>4138</v>
      </c>
      <c r="E581" s="407" t="s">
        <v>614</v>
      </c>
      <c r="F581" s="409">
        <v>2.546296296296296E-4</v>
      </c>
      <c r="G581" s="407">
        <v>1.0</v>
      </c>
      <c r="H581" s="407">
        <v>8.0</v>
      </c>
      <c r="I581" s="407">
        <v>26.0</v>
      </c>
      <c r="J581" s="407">
        <v>45.0</v>
      </c>
    </row>
    <row r="582" ht="15.75" customHeight="1">
      <c r="A582" s="314" t="s">
        <v>552</v>
      </c>
      <c r="B582" s="391">
        <v>46288.0</v>
      </c>
      <c r="C582" s="315" t="s">
        <v>2180</v>
      </c>
      <c r="D582" s="315" t="s">
        <v>4178</v>
      </c>
      <c r="E582" s="315" t="s">
        <v>620</v>
      </c>
      <c r="F582" s="393">
        <v>0.015243055555555555</v>
      </c>
      <c r="G582" s="315">
        <v>2.0</v>
      </c>
      <c r="H582" s="315">
        <v>15.0</v>
      </c>
      <c r="I582" s="315">
        <v>6.0</v>
      </c>
      <c r="J582" s="315">
        <v>33.0</v>
      </c>
    </row>
    <row r="583" ht="15.75" customHeight="1">
      <c r="A583" s="314" t="s">
        <v>552</v>
      </c>
      <c r="B583" s="391">
        <v>46288.0</v>
      </c>
      <c r="C583" s="315" t="s">
        <v>2184</v>
      </c>
      <c r="D583" s="315" t="s">
        <v>4160</v>
      </c>
      <c r="E583" s="315" t="s">
        <v>620</v>
      </c>
      <c r="F583" s="393">
        <v>0.02048611111111111</v>
      </c>
      <c r="G583" s="315">
        <v>7.0</v>
      </c>
      <c r="H583" s="315">
        <v>24.0</v>
      </c>
      <c r="I583" s="315">
        <v>12.0</v>
      </c>
      <c r="J583" s="315">
        <v>41.0</v>
      </c>
    </row>
    <row r="584" ht="15.75" customHeight="1">
      <c r="A584" s="314" t="s">
        <v>552</v>
      </c>
      <c r="B584" s="391">
        <v>46288.0</v>
      </c>
      <c r="C584" s="315" t="s">
        <v>2186</v>
      </c>
      <c r="D584" s="315" t="s">
        <v>4180</v>
      </c>
      <c r="E584" s="315" t="s">
        <v>620</v>
      </c>
      <c r="F584" s="393">
        <v>0.0337037037037037</v>
      </c>
      <c r="G584" s="315">
        <v>6.0</v>
      </c>
      <c r="H584" s="315">
        <v>39.0</v>
      </c>
      <c r="I584" s="315">
        <v>6.0</v>
      </c>
      <c r="J584" s="315">
        <v>39.0</v>
      </c>
    </row>
    <row r="585" ht="15.75" customHeight="1">
      <c r="A585" s="314" t="s">
        <v>552</v>
      </c>
      <c r="B585" s="391">
        <v>46288.0</v>
      </c>
      <c r="C585" s="315" t="s">
        <v>2417</v>
      </c>
      <c r="D585" s="315" t="s">
        <v>4159</v>
      </c>
      <c r="E585" s="315" t="s">
        <v>3615</v>
      </c>
      <c r="F585" s="393">
        <v>0.02533564814814815</v>
      </c>
      <c r="G585" s="315">
        <v>12.0</v>
      </c>
      <c r="H585" s="315">
        <v>24.0</v>
      </c>
      <c r="I585" s="315">
        <v>14.0</v>
      </c>
      <c r="J585" s="315">
        <v>43.0</v>
      </c>
    </row>
    <row r="586" ht="15.75" customHeight="1">
      <c r="A586" s="314" t="s">
        <v>552</v>
      </c>
      <c r="B586" s="391">
        <v>46288.0</v>
      </c>
      <c r="C586" s="315" t="s">
        <v>1164</v>
      </c>
      <c r="D586" s="315" t="s">
        <v>4156</v>
      </c>
      <c r="E586" s="315" t="s">
        <v>3615</v>
      </c>
      <c r="F586" s="393">
        <v>0.10856481481481481</v>
      </c>
      <c r="G586" s="315">
        <v>20.0</v>
      </c>
      <c r="H586" s="315">
        <v>36.0</v>
      </c>
      <c r="I586" s="315">
        <v>27.0</v>
      </c>
      <c r="J586" s="315">
        <v>43.0</v>
      </c>
    </row>
    <row r="587" ht="15.75" customHeight="1">
      <c r="A587" s="400" t="s">
        <v>552</v>
      </c>
      <c r="B587" s="401">
        <v>46288.0</v>
      </c>
      <c r="C587" s="402" t="s">
        <v>1164</v>
      </c>
      <c r="D587" s="402" t="s">
        <v>4156</v>
      </c>
      <c r="E587" s="402" t="s">
        <v>649</v>
      </c>
      <c r="F587" s="403">
        <v>1.0416666666666667E-4</v>
      </c>
      <c r="G587" s="402">
        <v>1.0</v>
      </c>
      <c r="H587" s="402">
        <v>1.0</v>
      </c>
      <c r="I587" s="402">
        <v>27.0</v>
      </c>
      <c r="J587" s="402">
        <v>43.0</v>
      </c>
      <c r="K587" s="1" t="s">
        <v>4115</v>
      </c>
    </row>
    <row r="588" ht="15.75" customHeight="1">
      <c r="A588" s="314" t="s">
        <v>552</v>
      </c>
      <c r="B588" s="391">
        <v>46288.0</v>
      </c>
      <c r="C588" s="315" t="s">
        <v>2417</v>
      </c>
      <c r="D588" s="315" t="s">
        <v>4159</v>
      </c>
      <c r="E588" s="315" t="s">
        <v>649</v>
      </c>
      <c r="F588" s="393">
        <v>0.00988425925925926</v>
      </c>
      <c r="G588" s="315">
        <v>2.0</v>
      </c>
      <c r="H588" s="315">
        <v>14.0</v>
      </c>
      <c r="I588" s="315">
        <v>14.0</v>
      </c>
      <c r="J588" s="315">
        <v>43.0</v>
      </c>
    </row>
    <row r="589" ht="15.75" customHeight="1">
      <c r="A589" s="314" t="s">
        <v>552</v>
      </c>
      <c r="B589" s="391">
        <v>46288.0</v>
      </c>
      <c r="C589" s="315" t="s">
        <v>2681</v>
      </c>
      <c r="D589" s="315" t="s">
        <v>4183</v>
      </c>
      <c r="E589" s="315" t="s">
        <v>649</v>
      </c>
      <c r="F589" s="393">
        <v>0.016863425925925928</v>
      </c>
      <c r="G589" s="315">
        <v>1.0</v>
      </c>
      <c r="H589" s="315">
        <v>26.0</v>
      </c>
      <c r="I589" s="315">
        <v>1.0</v>
      </c>
      <c r="J589" s="315">
        <v>26.0</v>
      </c>
    </row>
    <row r="590" ht="15.75" customHeight="1">
      <c r="A590" s="314" t="s">
        <v>552</v>
      </c>
      <c r="B590" s="391">
        <v>46288.0</v>
      </c>
      <c r="C590" s="315" t="s">
        <v>2682</v>
      </c>
      <c r="D590" s="315" t="s">
        <v>4184</v>
      </c>
      <c r="E590" s="315" t="s">
        <v>649</v>
      </c>
      <c r="F590" s="393">
        <v>0.03829861111111111</v>
      </c>
      <c r="G590" s="315">
        <v>6.0</v>
      </c>
      <c r="H590" s="315">
        <v>50.0</v>
      </c>
      <c r="I590" s="315">
        <v>6.0</v>
      </c>
      <c r="J590" s="315">
        <v>50.0</v>
      </c>
    </row>
    <row r="591" ht="15.75" customHeight="1">
      <c r="A591" s="314" t="s">
        <v>552</v>
      </c>
      <c r="B591" s="391">
        <v>46288.0</v>
      </c>
      <c r="C591" s="315" t="s">
        <v>1894</v>
      </c>
      <c r="D591" s="315" t="s">
        <v>4158</v>
      </c>
      <c r="E591" s="315" t="s">
        <v>645</v>
      </c>
      <c r="F591" s="393">
        <v>0.05530092592592593</v>
      </c>
      <c r="G591" s="315">
        <v>8.0</v>
      </c>
      <c r="H591" s="315">
        <v>39.0</v>
      </c>
      <c r="I591" s="315">
        <v>10.0</v>
      </c>
      <c r="J591" s="315">
        <v>43.0</v>
      </c>
    </row>
    <row r="592" ht="15.75" customHeight="1">
      <c r="A592" s="314" t="s">
        <v>552</v>
      </c>
      <c r="B592" s="391">
        <v>46288.0</v>
      </c>
      <c r="C592" s="315" t="s">
        <v>2506</v>
      </c>
      <c r="D592" s="315" t="s">
        <v>4164</v>
      </c>
      <c r="E592" s="315" t="s">
        <v>666</v>
      </c>
      <c r="F592" s="393">
        <v>4.2824074074074075E-4</v>
      </c>
      <c r="G592" s="315">
        <v>1.0</v>
      </c>
      <c r="H592" s="315">
        <v>1.0</v>
      </c>
      <c r="I592" s="315">
        <v>4.0</v>
      </c>
      <c r="J592" s="315">
        <v>37.0</v>
      </c>
    </row>
    <row r="593" ht="15.75" customHeight="1">
      <c r="A593" s="314" t="s">
        <v>552</v>
      </c>
      <c r="B593" s="391">
        <v>46288.0</v>
      </c>
      <c r="C593" s="315" t="s">
        <v>2507</v>
      </c>
      <c r="D593" s="315" t="s">
        <v>4165</v>
      </c>
      <c r="E593" s="315" t="s">
        <v>666</v>
      </c>
      <c r="F593" s="393">
        <v>0.014907407407407407</v>
      </c>
      <c r="G593" s="315">
        <v>2.0</v>
      </c>
      <c r="H593" s="315">
        <v>15.0</v>
      </c>
      <c r="I593" s="315">
        <v>11.0</v>
      </c>
      <c r="J593" s="315">
        <v>40.0</v>
      </c>
    </row>
    <row r="594" ht="15.75" customHeight="1">
      <c r="A594" s="314" t="s">
        <v>552</v>
      </c>
      <c r="B594" s="391">
        <v>46288.0</v>
      </c>
      <c r="C594" s="315" t="s">
        <v>2505</v>
      </c>
      <c r="D594" s="315" t="s">
        <v>4163</v>
      </c>
      <c r="E594" s="315" t="s">
        <v>666</v>
      </c>
      <c r="F594" s="393">
        <v>0.029456018518518517</v>
      </c>
      <c r="G594" s="315">
        <v>4.0</v>
      </c>
      <c r="H594" s="315">
        <v>21.0</v>
      </c>
      <c r="I594" s="315">
        <v>7.0</v>
      </c>
      <c r="J594" s="315">
        <v>33.0</v>
      </c>
    </row>
    <row r="595" ht="15.75" customHeight="1">
      <c r="A595" s="314" t="s">
        <v>552</v>
      </c>
      <c r="B595" s="391">
        <v>46288.0</v>
      </c>
      <c r="C595" s="315" t="s">
        <v>3461</v>
      </c>
      <c r="D595" s="315" t="s">
        <v>4188</v>
      </c>
      <c r="E595" s="315" t="s">
        <v>625</v>
      </c>
      <c r="F595" s="393">
        <v>0.00619212962962963</v>
      </c>
      <c r="G595" s="315">
        <v>2.0</v>
      </c>
      <c r="H595" s="315">
        <v>17.0</v>
      </c>
      <c r="I595" s="315">
        <v>2.0</v>
      </c>
      <c r="J595" s="315">
        <v>17.0</v>
      </c>
    </row>
    <row r="596" ht="15.75" customHeight="1">
      <c r="A596" s="314" t="s">
        <v>552</v>
      </c>
      <c r="B596" s="391">
        <v>46288.0</v>
      </c>
      <c r="C596" s="315" t="s">
        <v>2180</v>
      </c>
      <c r="D596" s="315" t="s">
        <v>4178</v>
      </c>
      <c r="E596" s="315" t="s">
        <v>625</v>
      </c>
      <c r="F596" s="393">
        <v>0.012372685185185184</v>
      </c>
      <c r="G596" s="315">
        <v>4.0</v>
      </c>
      <c r="H596" s="315">
        <v>18.0</v>
      </c>
      <c r="I596" s="315">
        <v>6.0</v>
      </c>
      <c r="J596" s="315">
        <v>33.0</v>
      </c>
    </row>
    <row r="597" ht="15.75" customHeight="1">
      <c r="A597" s="314" t="s">
        <v>552</v>
      </c>
      <c r="B597" s="391">
        <v>46288.0</v>
      </c>
      <c r="C597" s="315" t="s">
        <v>3464</v>
      </c>
      <c r="D597" s="315" t="s">
        <v>4190</v>
      </c>
      <c r="E597" s="315" t="s">
        <v>625</v>
      </c>
      <c r="F597" s="393">
        <v>0.02724537037037037</v>
      </c>
      <c r="G597" s="315">
        <v>2.0</v>
      </c>
      <c r="H597" s="315">
        <v>28.0</v>
      </c>
      <c r="I597" s="315">
        <v>2.0</v>
      </c>
      <c r="J597" s="315">
        <v>28.0</v>
      </c>
    </row>
    <row r="598" ht="15.75" customHeight="1">
      <c r="A598" s="314" t="s">
        <v>552</v>
      </c>
      <c r="B598" s="391">
        <v>46289.0</v>
      </c>
      <c r="C598" s="315" t="s">
        <v>1170</v>
      </c>
      <c r="D598" s="315" t="s">
        <v>4191</v>
      </c>
      <c r="E598" s="315" t="s">
        <v>627</v>
      </c>
      <c r="F598" s="393">
        <v>6.25E-4</v>
      </c>
      <c r="G598" s="315">
        <v>2.0</v>
      </c>
      <c r="H598" s="315">
        <v>2.0</v>
      </c>
      <c r="I598" s="315">
        <v>17.0</v>
      </c>
      <c r="J598" s="315">
        <v>46.0</v>
      </c>
    </row>
    <row r="599" ht="15.75" customHeight="1">
      <c r="A599" s="314" t="s">
        <v>552</v>
      </c>
      <c r="B599" s="391">
        <v>46289.0</v>
      </c>
      <c r="C599" s="315" t="s">
        <v>1172</v>
      </c>
      <c r="D599" s="315" t="s">
        <v>4192</v>
      </c>
      <c r="E599" s="315" t="s">
        <v>627</v>
      </c>
      <c r="F599" s="393">
        <v>0.003981481481481482</v>
      </c>
      <c r="G599" s="315">
        <v>1.0</v>
      </c>
      <c r="H599" s="315">
        <v>7.0</v>
      </c>
      <c r="I599" s="315">
        <v>4.0</v>
      </c>
      <c r="J599" s="315">
        <v>39.0</v>
      </c>
    </row>
    <row r="600" ht="15.75" customHeight="1">
      <c r="A600" s="314" t="s">
        <v>552</v>
      </c>
      <c r="B600" s="391">
        <v>46289.0</v>
      </c>
      <c r="C600" s="315" t="s">
        <v>1176</v>
      </c>
      <c r="D600" s="315" t="s">
        <v>4194</v>
      </c>
      <c r="E600" s="315" t="s">
        <v>627</v>
      </c>
      <c r="F600" s="393">
        <v>0.030555555555555555</v>
      </c>
      <c r="G600" s="315">
        <v>4.0</v>
      </c>
      <c r="H600" s="315">
        <v>31.0</v>
      </c>
      <c r="I600" s="315">
        <v>4.0</v>
      </c>
      <c r="J600" s="315">
        <v>31.0</v>
      </c>
    </row>
    <row r="601" ht="15.75" customHeight="1">
      <c r="A601" s="314" t="s">
        <v>552</v>
      </c>
      <c r="B601" s="391">
        <v>46289.0</v>
      </c>
      <c r="C601" s="315" t="s">
        <v>2508</v>
      </c>
      <c r="D601" s="315" t="s">
        <v>4195</v>
      </c>
      <c r="E601" s="315" t="s">
        <v>3608</v>
      </c>
      <c r="F601" s="393">
        <v>0.0024305555555555556</v>
      </c>
      <c r="G601" s="315">
        <v>2.0</v>
      </c>
      <c r="H601" s="315">
        <v>7.0</v>
      </c>
      <c r="I601" s="315">
        <v>11.0</v>
      </c>
      <c r="J601" s="315">
        <v>46.0</v>
      </c>
    </row>
    <row r="602" ht="15.75" customHeight="1">
      <c r="A602" s="314" t="s">
        <v>552</v>
      </c>
      <c r="B602" s="391">
        <v>46289.0</v>
      </c>
      <c r="C602" s="315" t="s">
        <v>1767</v>
      </c>
      <c r="D602" s="315" t="s">
        <v>4198</v>
      </c>
      <c r="E602" s="315" t="s">
        <v>3608</v>
      </c>
      <c r="F602" s="393">
        <v>0.005023148148148148</v>
      </c>
      <c r="G602" s="315">
        <v>3.0</v>
      </c>
      <c r="H602" s="315">
        <v>8.0</v>
      </c>
      <c r="I602" s="315">
        <v>8.0</v>
      </c>
      <c r="J602" s="315">
        <v>34.0</v>
      </c>
    </row>
    <row r="603" ht="15.75" customHeight="1">
      <c r="A603" s="314" t="s">
        <v>552</v>
      </c>
      <c r="B603" s="391">
        <v>46289.0</v>
      </c>
      <c r="C603" s="315" t="s">
        <v>2509</v>
      </c>
      <c r="D603" s="315" t="s">
        <v>4199</v>
      </c>
      <c r="E603" s="315" t="s">
        <v>3608</v>
      </c>
      <c r="F603" s="393">
        <v>0.020636574074074075</v>
      </c>
      <c r="G603" s="315">
        <v>10.0</v>
      </c>
      <c r="H603" s="315">
        <v>24.0</v>
      </c>
      <c r="I603" s="315">
        <v>14.0</v>
      </c>
      <c r="J603" s="315">
        <v>40.0</v>
      </c>
    </row>
    <row r="604" ht="15.75" customHeight="1">
      <c r="A604" s="314" t="s">
        <v>552</v>
      </c>
      <c r="B604" s="391">
        <v>46289.0</v>
      </c>
      <c r="C604" s="315" t="s">
        <v>2511</v>
      </c>
      <c r="D604" s="315" t="s">
        <v>4200</v>
      </c>
      <c r="E604" s="315" t="s">
        <v>3608</v>
      </c>
      <c r="F604" s="393">
        <v>0.020925925925925924</v>
      </c>
      <c r="G604" s="315">
        <v>9.0</v>
      </c>
      <c r="H604" s="315">
        <v>29.0</v>
      </c>
      <c r="I604" s="315">
        <v>12.0</v>
      </c>
      <c r="J604" s="315">
        <v>40.0</v>
      </c>
    </row>
    <row r="605" ht="15.75" customHeight="1">
      <c r="A605" s="314" t="s">
        <v>552</v>
      </c>
      <c r="B605" s="391">
        <v>46289.0</v>
      </c>
      <c r="C605" s="315" t="s">
        <v>1170</v>
      </c>
      <c r="D605" s="315" t="s">
        <v>4191</v>
      </c>
      <c r="E605" s="315" t="s">
        <v>3608</v>
      </c>
      <c r="F605" s="393">
        <v>0.02141203703703704</v>
      </c>
      <c r="G605" s="315">
        <v>14.0</v>
      </c>
      <c r="H605" s="315">
        <v>31.0</v>
      </c>
      <c r="I605" s="315">
        <v>17.0</v>
      </c>
      <c r="J605" s="315">
        <v>46.0</v>
      </c>
    </row>
    <row r="606" ht="15.75" customHeight="1">
      <c r="A606" s="314" t="s">
        <v>552</v>
      </c>
      <c r="B606" s="391">
        <v>46289.0</v>
      </c>
      <c r="C606" s="315" t="s">
        <v>2516</v>
      </c>
      <c r="D606" s="315" t="s">
        <v>4201</v>
      </c>
      <c r="E606" s="315" t="s">
        <v>3608</v>
      </c>
      <c r="F606" s="393">
        <v>0.028125</v>
      </c>
      <c r="G606" s="315">
        <v>10.0</v>
      </c>
      <c r="H606" s="315">
        <v>24.0</v>
      </c>
      <c r="I606" s="315">
        <v>14.0</v>
      </c>
      <c r="J606" s="315">
        <v>44.0</v>
      </c>
    </row>
    <row r="607" ht="15.75" customHeight="1">
      <c r="A607" s="400" t="s">
        <v>552</v>
      </c>
      <c r="B607" s="401">
        <v>46289.0</v>
      </c>
      <c r="C607" s="402" t="s">
        <v>1640</v>
      </c>
      <c r="D607" s="402" t="s">
        <v>4202</v>
      </c>
      <c r="E607" s="402" t="s">
        <v>616</v>
      </c>
      <c r="F607" s="403">
        <v>4.398148148148148E-4</v>
      </c>
      <c r="G607" s="402">
        <v>1.0</v>
      </c>
      <c r="H607" s="402">
        <v>7.0</v>
      </c>
      <c r="I607" s="402">
        <v>7.0</v>
      </c>
      <c r="J607" s="402">
        <v>38.0</v>
      </c>
      <c r="K607" s="1" t="s">
        <v>4115</v>
      </c>
    </row>
    <row r="608" ht="15.75" customHeight="1">
      <c r="A608" s="314" t="s">
        <v>552</v>
      </c>
      <c r="B608" s="391">
        <v>46289.0</v>
      </c>
      <c r="C608" s="315" t="s">
        <v>1642</v>
      </c>
      <c r="D608" s="315" t="s">
        <v>4204</v>
      </c>
      <c r="E608" s="315" t="s">
        <v>616</v>
      </c>
      <c r="F608" s="393">
        <v>0.03612268518518519</v>
      </c>
      <c r="G608" s="315">
        <v>4.0</v>
      </c>
      <c r="H608" s="315">
        <v>21.0</v>
      </c>
      <c r="I608" s="315">
        <v>10.0</v>
      </c>
      <c r="J608" s="315">
        <v>42.0</v>
      </c>
    </row>
    <row r="609" ht="15.75" customHeight="1">
      <c r="A609" s="314" t="s">
        <v>552</v>
      </c>
      <c r="B609" s="391">
        <v>46289.0</v>
      </c>
      <c r="C609" s="315" t="s">
        <v>1645</v>
      </c>
      <c r="D609" s="315" t="s">
        <v>4205</v>
      </c>
      <c r="E609" s="315" t="s">
        <v>616</v>
      </c>
      <c r="F609" s="393">
        <v>0.046481481481481485</v>
      </c>
      <c r="G609" s="315">
        <v>12.0</v>
      </c>
      <c r="H609" s="315">
        <v>43.0</v>
      </c>
      <c r="I609" s="315">
        <v>12.0</v>
      </c>
      <c r="J609" s="315">
        <v>43.0</v>
      </c>
    </row>
    <row r="610" ht="15.75" customHeight="1">
      <c r="A610" s="314" t="s">
        <v>552</v>
      </c>
      <c r="B610" s="391">
        <v>46289.0</v>
      </c>
      <c r="C610" s="315" t="s">
        <v>1647</v>
      </c>
      <c r="D610" s="315" t="s">
        <v>4206</v>
      </c>
      <c r="E610" s="315" t="s">
        <v>616</v>
      </c>
      <c r="F610" s="393">
        <v>0.061724537037037036</v>
      </c>
      <c r="G610" s="315">
        <v>7.0</v>
      </c>
      <c r="H610" s="315">
        <v>34.0</v>
      </c>
      <c r="I610" s="315">
        <v>7.0</v>
      </c>
      <c r="J610" s="315">
        <v>34.0</v>
      </c>
    </row>
    <row r="611" ht="15.75" customHeight="1">
      <c r="A611" s="314" t="s">
        <v>552</v>
      </c>
      <c r="B611" s="391">
        <v>46289.0</v>
      </c>
      <c r="C611" s="315" t="s">
        <v>1642</v>
      </c>
      <c r="D611" s="315" t="s">
        <v>4204</v>
      </c>
      <c r="E611" s="315" t="s">
        <v>635</v>
      </c>
      <c r="F611" s="393">
        <v>0.003321759259259259</v>
      </c>
      <c r="G611" s="315">
        <v>4.0</v>
      </c>
      <c r="H611" s="315">
        <v>8.0</v>
      </c>
      <c r="I611" s="315">
        <v>10.0</v>
      </c>
      <c r="J611" s="315">
        <v>42.0</v>
      </c>
    </row>
    <row r="612" ht="15.75" customHeight="1">
      <c r="A612" s="314" t="s">
        <v>552</v>
      </c>
      <c r="B612" s="391">
        <v>46289.0</v>
      </c>
      <c r="C612" s="315" t="s">
        <v>1763</v>
      </c>
      <c r="D612" s="315" t="s">
        <v>4208</v>
      </c>
      <c r="E612" s="315" t="s">
        <v>635</v>
      </c>
      <c r="F612" s="393">
        <v>0.00849537037037037</v>
      </c>
      <c r="G612" s="315">
        <v>4.0</v>
      </c>
      <c r="H612" s="315">
        <v>14.0</v>
      </c>
      <c r="I612" s="315">
        <v>8.0</v>
      </c>
      <c r="J612" s="315">
        <v>34.0</v>
      </c>
    </row>
    <row r="613" ht="15.75" customHeight="1">
      <c r="A613" s="314" t="s">
        <v>552</v>
      </c>
      <c r="B613" s="391">
        <v>46289.0</v>
      </c>
      <c r="C613" s="315" t="s">
        <v>1765</v>
      </c>
      <c r="D613" s="315" t="s">
        <v>4209</v>
      </c>
      <c r="E613" s="315" t="s">
        <v>635</v>
      </c>
      <c r="F613" s="393">
        <v>0.010729166666666666</v>
      </c>
      <c r="G613" s="315">
        <v>5.0</v>
      </c>
      <c r="H613" s="315">
        <v>16.0</v>
      </c>
      <c r="I613" s="315">
        <v>8.0</v>
      </c>
      <c r="J613" s="315">
        <v>34.0</v>
      </c>
    </row>
    <row r="614" ht="15.75" customHeight="1">
      <c r="A614" s="314" t="s">
        <v>552</v>
      </c>
      <c r="B614" s="391">
        <v>46289.0</v>
      </c>
      <c r="C614" s="315" t="s">
        <v>1767</v>
      </c>
      <c r="D614" s="315" t="s">
        <v>4198</v>
      </c>
      <c r="E614" s="315" t="s">
        <v>635</v>
      </c>
      <c r="F614" s="393">
        <v>0.015486111111111112</v>
      </c>
      <c r="G614" s="315">
        <v>8.0</v>
      </c>
      <c r="H614" s="315">
        <v>26.0</v>
      </c>
      <c r="I614" s="315">
        <v>8.0</v>
      </c>
      <c r="J614" s="315">
        <v>34.0</v>
      </c>
    </row>
    <row r="615" ht="15.75" customHeight="1">
      <c r="A615" s="314" t="s">
        <v>552</v>
      </c>
      <c r="B615" s="391">
        <v>46289.0</v>
      </c>
      <c r="C615" s="315" t="s">
        <v>1768</v>
      </c>
      <c r="D615" s="315" t="s">
        <v>4211</v>
      </c>
      <c r="E615" s="315" t="s">
        <v>635</v>
      </c>
      <c r="F615" s="393">
        <v>0.027476851851851853</v>
      </c>
      <c r="G615" s="315">
        <v>12.0</v>
      </c>
      <c r="H615" s="315">
        <v>31.0</v>
      </c>
      <c r="I615" s="315">
        <v>17.0</v>
      </c>
      <c r="J615" s="315">
        <v>45.0</v>
      </c>
    </row>
    <row r="616" ht="15.75" customHeight="1">
      <c r="A616" s="314" t="s">
        <v>552</v>
      </c>
      <c r="B616" s="391">
        <v>46289.0</v>
      </c>
      <c r="C616" s="315" t="s">
        <v>1770</v>
      </c>
      <c r="D616" s="315" t="s">
        <v>4212</v>
      </c>
      <c r="E616" s="315" t="s">
        <v>635</v>
      </c>
      <c r="F616" s="393">
        <v>0.037037037037037035</v>
      </c>
      <c r="G616" s="315">
        <v>10.0</v>
      </c>
      <c r="H616" s="315">
        <v>35.0</v>
      </c>
      <c r="I616" s="315">
        <v>10.0</v>
      </c>
      <c r="J616" s="315">
        <v>35.0</v>
      </c>
    </row>
    <row r="617" ht="15.75" customHeight="1">
      <c r="A617" s="314" t="s">
        <v>552</v>
      </c>
      <c r="B617" s="391">
        <v>46289.0</v>
      </c>
      <c r="C617" s="315" t="s">
        <v>1771</v>
      </c>
      <c r="D617" s="315" t="s">
        <v>4214</v>
      </c>
      <c r="E617" s="315" t="s">
        <v>635</v>
      </c>
      <c r="F617" s="393">
        <v>0.06476851851851852</v>
      </c>
      <c r="G617" s="315">
        <v>5.0</v>
      </c>
      <c r="H617" s="315">
        <v>22.0</v>
      </c>
      <c r="I617" s="315">
        <v>7.0</v>
      </c>
      <c r="J617" s="315">
        <v>37.0</v>
      </c>
    </row>
    <row r="618" ht="15.75" customHeight="1">
      <c r="A618" s="314" t="s">
        <v>552</v>
      </c>
      <c r="B618" s="391">
        <v>46289.0</v>
      </c>
      <c r="C618" s="315" t="s">
        <v>1895</v>
      </c>
      <c r="D618" s="315" t="s">
        <v>4215</v>
      </c>
      <c r="E618" s="315" t="s">
        <v>659</v>
      </c>
      <c r="F618" s="393">
        <v>0.004039351851851852</v>
      </c>
      <c r="G618" s="315">
        <v>2.0</v>
      </c>
      <c r="H618" s="315">
        <v>3.0</v>
      </c>
      <c r="I618" s="315">
        <v>3.0</v>
      </c>
      <c r="J618" s="315">
        <v>30.0</v>
      </c>
    </row>
    <row r="619" ht="15.75" customHeight="1">
      <c r="A619" s="314" t="s">
        <v>552</v>
      </c>
      <c r="B619" s="391">
        <v>46289.0</v>
      </c>
      <c r="C619" s="315" t="s">
        <v>1640</v>
      </c>
      <c r="D619" s="315" t="s">
        <v>4202</v>
      </c>
      <c r="E619" s="315" t="s">
        <v>659</v>
      </c>
      <c r="F619" s="393">
        <v>0.02539351851851852</v>
      </c>
      <c r="G619" s="315">
        <v>4.0</v>
      </c>
      <c r="H619" s="315">
        <v>11.0</v>
      </c>
      <c r="I619" s="315">
        <v>7.0</v>
      </c>
      <c r="J619" s="315">
        <v>38.0</v>
      </c>
    </row>
    <row r="620" ht="15.75" customHeight="1">
      <c r="A620" s="314" t="s">
        <v>552</v>
      </c>
      <c r="B620" s="391">
        <v>46289.0</v>
      </c>
      <c r="C620" s="315" t="s">
        <v>1896</v>
      </c>
      <c r="D620" s="315" t="s">
        <v>4217</v>
      </c>
      <c r="E620" s="315" t="s">
        <v>659</v>
      </c>
      <c r="F620" s="393">
        <v>0.054363425925925926</v>
      </c>
      <c r="G620" s="315">
        <v>7.0</v>
      </c>
      <c r="H620" s="315">
        <v>41.0</v>
      </c>
      <c r="I620" s="315">
        <v>7.0</v>
      </c>
      <c r="J620" s="315">
        <v>41.0</v>
      </c>
    </row>
    <row r="621" ht="15.75" customHeight="1">
      <c r="A621" s="314" t="s">
        <v>552</v>
      </c>
      <c r="B621" s="391">
        <v>46289.0</v>
      </c>
      <c r="C621" s="315" t="s">
        <v>2188</v>
      </c>
      <c r="D621" s="315" t="s">
        <v>4218</v>
      </c>
      <c r="E621" s="315" t="s">
        <v>620</v>
      </c>
      <c r="F621" s="393">
        <v>0.031006944444444445</v>
      </c>
      <c r="G621" s="315">
        <v>9.0</v>
      </c>
      <c r="H621" s="315">
        <v>34.0</v>
      </c>
      <c r="I621" s="315">
        <v>9.0</v>
      </c>
      <c r="J621" s="315">
        <v>34.0</v>
      </c>
    </row>
    <row r="622" ht="15.75" customHeight="1">
      <c r="A622" s="314" t="s">
        <v>552</v>
      </c>
      <c r="B622" s="391">
        <v>46289.0</v>
      </c>
      <c r="C622" s="315" t="s">
        <v>2191</v>
      </c>
      <c r="D622" s="315" t="s">
        <v>4219</v>
      </c>
      <c r="E622" s="315" t="s">
        <v>620</v>
      </c>
      <c r="F622" s="393">
        <v>0.03981481481481482</v>
      </c>
      <c r="G622" s="315">
        <v>9.0</v>
      </c>
      <c r="H622" s="315">
        <v>44.0</v>
      </c>
      <c r="I622" s="315">
        <v>9.0</v>
      </c>
      <c r="J622" s="315">
        <v>44.0</v>
      </c>
    </row>
    <row r="623" ht="15.75" customHeight="1">
      <c r="A623" s="400" t="s">
        <v>552</v>
      </c>
      <c r="B623" s="401">
        <v>46289.0</v>
      </c>
      <c r="C623" s="402" t="s">
        <v>1170</v>
      </c>
      <c r="D623" s="402" t="s">
        <v>4191</v>
      </c>
      <c r="E623" s="402" t="s">
        <v>3615</v>
      </c>
      <c r="F623" s="403">
        <v>0.0030208333333333333</v>
      </c>
      <c r="G623" s="402">
        <v>1.0</v>
      </c>
      <c r="H623" s="402">
        <v>12.0</v>
      </c>
      <c r="I623" s="402">
        <v>17.0</v>
      </c>
      <c r="J623" s="402">
        <v>46.0</v>
      </c>
      <c r="K623" s="1" t="s">
        <v>4115</v>
      </c>
    </row>
    <row r="624" ht="15.75" customHeight="1">
      <c r="A624" s="314" t="s">
        <v>552</v>
      </c>
      <c r="B624" s="391">
        <v>46289.0</v>
      </c>
      <c r="C624" s="315" t="s">
        <v>1763</v>
      </c>
      <c r="D624" s="315" t="s">
        <v>4208</v>
      </c>
      <c r="E624" s="315" t="s">
        <v>3615</v>
      </c>
      <c r="F624" s="393">
        <v>0.0115625</v>
      </c>
      <c r="G624" s="315">
        <v>4.0</v>
      </c>
      <c r="H624" s="315">
        <v>20.0</v>
      </c>
      <c r="I624" s="315">
        <v>8.0</v>
      </c>
      <c r="J624" s="315">
        <v>34.0</v>
      </c>
    </row>
    <row r="625" ht="15.75" customHeight="1">
      <c r="A625" s="314" t="s">
        <v>552</v>
      </c>
      <c r="B625" s="391">
        <v>46289.0</v>
      </c>
      <c r="C625" s="315" t="s">
        <v>1895</v>
      </c>
      <c r="D625" s="315" t="s">
        <v>4215</v>
      </c>
      <c r="E625" s="315" t="s">
        <v>3615</v>
      </c>
      <c r="F625" s="393">
        <v>0.016574074074074074</v>
      </c>
      <c r="G625" s="315">
        <v>1.0</v>
      </c>
      <c r="H625" s="315">
        <v>27.0</v>
      </c>
      <c r="I625" s="315">
        <v>3.0</v>
      </c>
      <c r="J625" s="315">
        <v>30.0</v>
      </c>
    </row>
    <row r="626" ht="15.75" customHeight="1">
      <c r="A626" s="314" t="s">
        <v>552</v>
      </c>
      <c r="B626" s="391">
        <v>46289.0</v>
      </c>
      <c r="C626" s="315" t="s">
        <v>2427</v>
      </c>
      <c r="D626" s="315" t="s">
        <v>4220</v>
      </c>
      <c r="E626" s="315" t="s">
        <v>3615</v>
      </c>
      <c r="F626" s="393">
        <v>0.03363425925925926</v>
      </c>
      <c r="G626" s="315">
        <v>5.0</v>
      </c>
      <c r="H626" s="315">
        <v>32.0</v>
      </c>
      <c r="I626" s="315">
        <v>5.0</v>
      </c>
      <c r="J626" s="315">
        <v>32.0</v>
      </c>
    </row>
    <row r="627" ht="15.75" customHeight="1">
      <c r="A627" s="400" t="s">
        <v>552</v>
      </c>
      <c r="B627" s="401">
        <v>46289.0</v>
      </c>
      <c r="C627" s="402" t="s">
        <v>1170</v>
      </c>
      <c r="D627" s="402" t="s">
        <v>4191</v>
      </c>
      <c r="E627" s="402" t="s">
        <v>649</v>
      </c>
      <c r="F627" s="403">
        <v>2.314814814814815E-4</v>
      </c>
      <c r="G627" s="402">
        <v>1.0</v>
      </c>
      <c r="H627" s="402">
        <v>1.0</v>
      </c>
      <c r="I627" s="402">
        <v>17.0</v>
      </c>
      <c r="J627" s="402">
        <v>46.0</v>
      </c>
      <c r="K627" s="1" t="s">
        <v>4115</v>
      </c>
    </row>
    <row r="628" ht="15.75" customHeight="1">
      <c r="A628" s="314" t="s">
        <v>552</v>
      </c>
      <c r="B628" s="391">
        <v>46289.0</v>
      </c>
      <c r="C628" s="315" t="s">
        <v>2508</v>
      </c>
      <c r="D628" s="315" t="s">
        <v>4195</v>
      </c>
      <c r="E628" s="315" t="s">
        <v>649</v>
      </c>
      <c r="F628" s="393">
        <v>0.0669212962962963</v>
      </c>
      <c r="G628" s="315">
        <v>9.0</v>
      </c>
      <c r="H628" s="315">
        <v>39.0</v>
      </c>
      <c r="I628" s="315">
        <v>11.0</v>
      </c>
      <c r="J628" s="315">
        <v>46.0</v>
      </c>
    </row>
    <row r="629" ht="15.75" customHeight="1">
      <c r="A629" s="314" t="s">
        <v>552</v>
      </c>
      <c r="B629" s="391">
        <v>46289.0</v>
      </c>
      <c r="C629" s="315" t="s">
        <v>1172</v>
      </c>
      <c r="D629" s="315" t="s">
        <v>4192</v>
      </c>
      <c r="E629" s="315" t="s">
        <v>649</v>
      </c>
      <c r="F629" s="393">
        <v>0.07008101851851851</v>
      </c>
      <c r="G629" s="315">
        <v>3.0</v>
      </c>
      <c r="H629" s="315">
        <v>32.0</v>
      </c>
      <c r="I629" s="315">
        <v>4.0</v>
      </c>
      <c r="J629" s="315">
        <v>39.0</v>
      </c>
    </row>
    <row r="630" ht="15.75" customHeight="1">
      <c r="A630" s="400" t="s">
        <v>552</v>
      </c>
      <c r="B630" s="401">
        <v>46289.0</v>
      </c>
      <c r="C630" s="402" t="s">
        <v>1640</v>
      </c>
      <c r="D630" s="402" t="s">
        <v>4202</v>
      </c>
      <c r="E630" s="402" t="s">
        <v>645</v>
      </c>
      <c r="F630" s="403">
        <v>2.0833333333333335E-4</v>
      </c>
      <c r="G630" s="402">
        <v>1.0</v>
      </c>
      <c r="H630" s="402">
        <v>3.0</v>
      </c>
      <c r="I630" s="402">
        <v>7.0</v>
      </c>
      <c r="J630" s="402">
        <v>38.0</v>
      </c>
      <c r="K630" s="1" t="s">
        <v>4115</v>
      </c>
    </row>
    <row r="631" ht="15.75" customHeight="1">
      <c r="A631" s="314" t="s">
        <v>552</v>
      </c>
      <c r="B631" s="391">
        <v>46289.0</v>
      </c>
      <c r="C631" s="315" t="s">
        <v>2746</v>
      </c>
      <c r="D631" s="315" t="s">
        <v>4221</v>
      </c>
      <c r="E631" s="315" t="s">
        <v>645</v>
      </c>
      <c r="F631" s="393">
        <v>0.03212962962962963</v>
      </c>
      <c r="G631" s="315">
        <v>4.0</v>
      </c>
      <c r="H631" s="315">
        <v>31.0</v>
      </c>
      <c r="I631" s="315">
        <v>4.0</v>
      </c>
      <c r="J631" s="315">
        <v>31.0</v>
      </c>
    </row>
    <row r="632" ht="15.75" customHeight="1">
      <c r="A632" s="314" t="s">
        <v>552</v>
      </c>
      <c r="B632" s="391">
        <v>46289.0</v>
      </c>
      <c r="C632" s="315" t="s">
        <v>2749</v>
      </c>
      <c r="D632" s="315" t="s">
        <v>4222</v>
      </c>
      <c r="E632" s="315" t="s">
        <v>645</v>
      </c>
      <c r="F632" s="393">
        <v>0.05648148148148148</v>
      </c>
      <c r="G632" s="315">
        <v>2.0</v>
      </c>
      <c r="H632" s="315">
        <v>39.0</v>
      </c>
      <c r="I632" s="315">
        <v>2.0</v>
      </c>
      <c r="J632" s="315">
        <v>39.0</v>
      </c>
    </row>
    <row r="633" ht="15.75" customHeight="1">
      <c r="A633" s="314" t="s">
        <v>552</v>
      </c>
      <c r="B633" s="391">
        <v>46289.0</v>
      </c>
      <c r="C633" s="315" t="s">
        <v>2511</v>
      </c>
      <c r="D633" s="315" t="s">
        <v>4200</v>
      </c>
      <c r="E633" s="315" t="s">
        <v>666</v>
      </c>
      <c r="F633" s="393">
        <v>0.009386574074074073</v>
      </c>
      <c r="G633" s="315">
        <v>3.0</v>
      </c>
      <c r="H633" s="315">
        <v>11.0</v>
      </c>
      <c r="I633" s="315">
        <v>12.0</v>
      </c>
      <c r="J633" s="315">
        <v>40.0</v>
      </c>
    </row>
    <row r="634" ht="15.75" customHeight="1">
      <c r="A634" s="314" t="s">
        <v>552</v>
      </c>
      <c r="B634" s="391">
        <v>46289.0</v>
      </c>
      <c r="C634" s="315" t="s">
        <v>2509</v>
      </c>
      <c r="D634" s="315" t="s">
        <v>4199</v>
      </c>
      <c r="E634" s="315" t="s">
        <v>666</v>
      </c>
      <c r="F634" s="393">
        <v>0.014976851851851852</v>
      </c>
      <c r="G634" s="315">
        <v>4.0</v>
      </c>
      <c r="H634" s="315">
        <v>16.0</v>
      </c>
      <c r="I634" s="315">
        <v>14.0</v>
      </c>
      <c r="J634" s="315">
        <v>40.0</v>
      </c>
    </row>
    <row r="635" ht="15.75" customHeight="1">
      <c r="A635" s="314" t="s">
        <v>552</v>
      </c>
      <c r="B635" s="391">
        <v>46289.0</v>
      </c>
      <c r="C635" s="315" t="s">
        <v>2516</v>
      </c>
      <c r="D635" s="315" t="s">
        <v>4201</v>
      </c>
      <c r="E635" s="315" t="s">
        <v>666</v>
      </c>
      <c r="F635" s="393">
        <v>0.021921296296296296</v>
      </c>
      <c r="G635" s="315">
        <v>4.0</v>
      </c>
      <c r="H635" s="315">
        <v>20.0</v>
      </c>
      <c r="I635" s="315">
        <v>14.0</v>
      </c>
      <c r="J635" s="315">
        <v>44.0</v>
      </c>
    </row>
    <row r="636" ht="15.75" customHeight="1">
      <c r="A636" s="404" t="s">
        <v>552</v>
      </c>
      <c r="B636" s="405">
        <v>46289.0</v>
      </c>
      <c r="C636" s="407" t="s">
        <v>1640</v>
      </c>
      <c r="D636" s="407" t="s">
        <v>4202</v>
      </c>
      <c r="E636" s="407" t="s">
        <v>667</v>
      </c>
      <c r="F636" s="409">
        <v>4.398148148148148E-4</v>
      </c>
      <c r="G636" s="407">
        <v>1.0</v>
      </c>
      <c r="H636" s="407">
        <v>17.0</v>
      </c>
      <c r="I636" s="407">
        <v>7.0</v>
      </c>
      <c r="J636" s="407">
        <v>38.0</v>
      </c>
    </row>
    <row r="637" ht="15.75" customHeight="1">
      <c r="A637" s="314" t="s">
        <v>552</v>
      </c>
      <c r="B637" s="391">
        <v>46289.0</v>
      </c>
      <c r="C637" s="315" t="s">
        <v>1642</v>
      </c>
      <c r="D637" s="315" t="s">
        <v>4204</v>
      </c>
      <c r="E637" s="315" t="s">
        <v>625</v>
      </c>
      <c r="F637" s="393">
        <v>0.0067708333333333336</v>
      </c>
      <c r="G637" s="315">
        <v>2.0</v>
      </c>
      <c r="H637" s="315">
        <v>13.0</v>
      </c>
      <c r="I637" s="315">
        <v>10.0</v>
      </c>
      <c r="J637" s="315">
        <v>42.0</v>
      </c>
    </row>
    <row r="638" ht="15.75" customHeight="1">
      <c r="A638" s="314" t="s">
        <v>552</v>
      </c>
      <c r="B638" s="391">
        <v>46289.0</v>
      </c>
      <c r="C638" s="315" t="s">
        <v>1771</v>
      </c>
      <c r="D638" s="315" t="s">
        <v>4214</v>
      </c>
      <c r="E638" s="315" t="s">
        <v>654</v>
      </c>
      <c r="F638" s="393">
        <v>0.0125</v>
      </c>
      <c r="G638" s="315">
        <v>2.0</v>
      </c>
      <c r="H638" s="315">
        <v>15.0</v>
      </c>
      <c r="I638" s="315">
        <v>7.0</v>
      </c>
      <c r="J638" s="315">
        <v>37.0</v>
      </c>
    </row>
    <row r="639" ht="15.75" customHeight="1">
      <c r="A639" s="314" t="s">
        <v>552</v>
      </c>
      <c r="B639" s="391">
        <v>46289.0</v>
      </c>
      <c r="C639" s="315" t="s">
        <v>1765</v>
      </c>
      <c r="D639" s="315" t="s">
        <v>4209</v>
      </c>
      <c r="E639" s="315" t="s">
        <v>654</v>
      </c>
      <c r="F639" s="393">
        <v>0.025868055555555554</v>
      </c>
      <c r="G639" s="315">
        <v>3.0</v>
      </c>
      <c r="H639" s="315">
        <v>18.0</v>
      </c>
      <c r="I639" s="315">
        <v>8.0</v>
      </c>
      <c r="J639" s="315">
        <v>34.0</v>
      </c>
    </row>
    <row r="640" ht="15.75" customHeight="1">
      <c r="A640" s="314" t="s">
        <v>552</v>
      </c>
      <c r="B640" s="391">
        <v>46289.0</v>
      </c>
      <c r="C640" s="315" t="s">
        <v>1768</v>
      </c>
      <c r="D640" s="315" t="s">
        <v>4211</v>
      </c>
      <c r="E640" s="315" t="s">
        <v>654</v>
      </c>
      <c r="F640" s="393">
        <v>0.07380787037037037</v>
      </c>
      <c r="G640" s="315">
        <v>5.0</v>
      </c>
      <c r="H640" s="315">
        <v>14.0</v>
      </c>
      <c r="I640" s="315">
        <v>17.0</v>
      </c>
      <c r="J640" s="315">
        <v>45.0</v>
      </c>
    </row>
    <row r="641" ht="15.75" customHeight="1">
      <c r="A641" s="314" t="s">
        <v>552</v>
      </c>
      <c r="B641" s="391">
        <v>46290.0</v>
      </c>
      <c r="C641" s="315" t="s">
        <v>1181</v>
      </c>
      <c r="D641" s="315" t="s">
        <v>4225</v>
      </c>
      <c r="E641" s="315" t="s">
        <v>627</v>
      </c>
      <c r="F641" s="393">
        <v>0.0153125</v>
      </c>
      <c r="G641" s="315">
        <v>4.0</v>
      </c>
      <c r="H641" s="315">
        <v>12.0</v>
      </c>
      <c r="I641" s="315">
        <v>11.0</v>
      </c>
      <c r="J641" s="315">
        <v>39.0</v>
      </c>
    </row>
    <row r="642" ht="15.75" customHeight="1">
      <c r="A642" s="314" t="s">
        <v>552</v>
      </c>
      <c r="B642" s="391">
        <v>46290.0</v>
      </c>
      <c r="C642" s="315" t="s">
        <v>1184</v>
      </c>
      <c r="D642" s="315" t="s">
        <v>4226</v>
      </c>
      <c r="E642" s="315" t="s">
        <v>627</v>
      </c>
      <c r="F642" s="393">
        <v>0.021064814814814814</v>
      </c>
      <c r="G642" s="315">
        <v>1.0</v>
      </c>
      <c r="H642" s="315">
        <v>35.0</v>
      </c>
      <c r="I642" s="315">
        <v>1.0</v>
      </c>
      <c r="J642" s="315">
        <v>35.0</v>
      </c>
    </row>
    <row r="643" ht="15.75" customHeight="1">
      <c r="A643" s="314" t="s">
        <v>552</v>
      </c>
      <c r="B643" s="391">
        <v>46290.0</v>
      </c>
      <c r="C643" s="315" t="s">
        <v>1775</v>
      </c>
      <c r="D643" s="315" t="s">
        <v>4227</v>
      </c>
      <c r="E643" s="315" t="s">
        <v>3608</v>
      </c>
      <c r="F643" s="393">
        <v>0.012743055555555556</v>
      </c>
      <c r="G643" s="315">
        <v>1.0</v>
      </c>
      <c r="H643" s="315">
        <v>9.0</v>
      </c>
      <c r="I643" s="315">
        <v>4.0</v>
      </c>
      <c r="J643" s="315">
        <v>31.0</v>
      </c>
    </row>
    <row r="644" ht="15.75" customHeight="1">
      <c r="A644" s="314" t="s">
        <v>552</v>
      </c>
      <c r="B644" s="391">
        <v>46290.0</v>
      </c>
      <c r="C644" s="315" t="s">
        <v>1181</v>
      </c>
      <c r="D644" s="315" t="s">
        <v>4225</v>
      </c>
      <c r="E644" s="315" t="s">
        <v>3608</v>
      </c>
      <c r="F644" s="393">
        <v>0.025625</v>
      </c>
      <c r="G644" s="315">
        <v>7.0</v>
      </c>
      <c r="H644" s="315">
        <v>27.0</v>
      </c>
      <c r="I644" s="315">
        <v>11.0</v>
      </c>
      <c r="J644" s="315">
        <v>39.0</v>
      </c>
    </row>
    <row r="645" ht="15.75" customHeight="1">
      <c r="A645" s="314" t="s">
        <v>552</v>
      </c>
      <c r="B645" s="391">
        <v>46290.0</v>
      </c>
      <c r="C645" s="315" t="s">
        <v>1789</v>
      </c>
      <c r="D645" s="315" t="s">
        <v>4229</v>
      </c>
      <c r="E645" s="315" t="s">
        <v>3608</v>
      </c>
      <c r="F645" s="393">
        <v>0.0419212962962963</v>
      </c>
      <c r="G645" s="315">
        <v>9.0</v>
      </c>
      <c r="H645" s="315">
        <v>21.0</v>
      </c>
      <c r="I645" s="315">
        <v>18.0</v>
      </c>
      <c r="J645" s="315">
        <v>47.0</v>
      </c>
    </row>
    <row r="646" ht="15.75" customHeight="1">
      <c r="A646" s="314" t="s">
        <v>552</v>
      </c>
      <c r="B646" s="391">
        <v>46290.0</v>
      </c>
      <c r="C646" s="315" t="s">
        <v>2521</v>
      </c>
      <c r="D646" s="315" t="s">
        <v>4231</v>
      </c>
      <c r="E646" s="315" t="s">
        <v>3608</v>
      </c>
      <c r="F646" s="393">
        <v>0.049837962962962966</v>
      </c>
      <c r="G646" s="315">
        <v>7.0</v>
      </c>
      <c r="H646" s="315">
        <v>36.0</v>
      </c>
      <c r="I646" s="315">
        <v>9.0</v>
      </c>
      <c r="J646" s="315">
        <v>41.0</v>
      </c>
    </row>
    <row r="647" ht="15.75" customHeight="1">
      <c r="A647" s="314" t="s">
        <v>552</v>
      </c>
      <c r="B647" s="391">
        <v>46290.0</v>
      </c>
      <c r="C647" s="315" t="s">
        <v>1650</v>
      </c>
      <c r="D647" s="315" t="s">
        <v>4233</v>
      </c>
      <c r="E647" s="315" t="s">
        <v>616</v>
      </c>
      <c r="F647" s="393">
        <v>0.02497685185185185</v>
      </c>
      <c r="G647" s="315">
        <v>2.0</v>
      </c>
      <c r="H647" s="315">
        <v>28.0</v>
      </c>
      <c r="I647" s="315">
        <v>2.0</v>
      </c>
      <c r="J647" s="315">
        <v>28.0</v>
      </c>
    </row>
    <row r="648" ht="15.75" customHeight="1">
      <c r="A648" s="314" t="s">
        <v>552</v>
      </c>
      <c r="B648" s="391">
        <v>46290.0</v>
      </c>
      <c r="C648" s="315" t="s">
        <v>1652</v>
      </c>
      <c r="D648" s="315" t="s">
        <v>4235</v>
      </c>
      <c r="E648" s="315" t="s">
        <v>616</v>
      </c>
      <c r="F648" s="393">
        <v>0.02903935185185185</v>
      </c>
      <c r="G648" s="315">
        <v>4.0</v>
      </c>
      <c r="H648" s="315">
        <v>30.0</v>
      </c>
      <c r="I648" s="315">
        <v>4.0</v>
      </c>
      <c r="J648" s="315">
        <v>30.0</v>
      </c>
    </row>
    <row r="649" ht="15.75" customHeight="1">
      <c r="A649" s="314" t="s">
        <v>552</v>
      </c>
      <c r="B649" s="391">
        <v>46290.0</v>
      </c>
      <c r="C649" s="315" t="s">
        <v>1654</v>
      </c>
      <c r="D649" s="315" t="s">
        <v>4236</v>
      </c>
      <c r="E649" s="315" t="s">
        <v>616</v>
      </c>
      <c r="F649" s="393">
        <v>0.03841435185185185</v>
      </c>
      <c r="G649" s="315">
        <v>9.0</v>
      </c>
      <c r="H649" s="315">
        <v>47.0</v>
      </c>
      <c r="I649" s="315">
        <v>9.0</v>
      </c>
      <c r="J649" s="315">
        <v>47.0</v>
      </c>
    </row>
    <row r="650" ht="15.75" customHeight="1">
      <c r="A650" s="314" t="s">
        <v>552</v>
      </c>
      <c r="B650" s="391">
        <v>46290.0</v>
      </c>
      <c r="C650" s="315" t="s">
        <v>1772</v>
      </c>
      <c r="D650" s="315" t="s">
        <v>4238</v>
      </c>
      <c r="E650" s="315" t="s">
        <v>635</v>
      </c>
      <c r="F650" s="393">
        <v>7.87037037037037E-4</v>
      </c>
      <c r="G650" s="315">
        <v>1.0</v>
      </c>
      <c r="H650" s="315">
        <v>2.0</v>
      </c>
      <c r="I650" s="315">
        <v>4.0</v>
      </c>
      <c r="J650" s="315">
        <v>36.0</v>
      </c>
    </row>
    <row r="651" ht="15.75" customHeight="1">
      <c r="A651" s="314" t="s">
        <v>552</v>
      </c>
      <c r="B651" s="391">
        <v>46290.0</v>
      </c>
      <c r="C651" s="315" t="s">
        <v>1775</v>
      </c>
      <c r="D651" s="315" t="s">
        <v>4227</v>
      </c>
      <c r="E651" s="315" t="s">
        <v>635</v>
      </c>
      <c r="F651" s="393">
        <v>0.0021527777777777778</v>
      </c>
      <c r="G651" s="315">
        <v>1.0</v>
      </c>
      <c r="H651" s="315">
        <v>3.0</v>
      </c>
      <c r="I651" s="315">
        <v>4.0</v>
      </c>
      <c r="J651" s="315">
        <v>31.0</v>
      </c>
    </row>
    <row r="652" ht="15.75" customHeight="1">
      <c r="A652" s="314" t="s">
        <v>552</v>
      </c>
      <c r="B652" s="391">
        <v>46290.0</v>
      </c>
      <c r="C652" s="315" t="s">
        <v>1779</v>
      </c>
      <c r="D652" s="315" t="s">
        <v>4240</v>
      </c>
      <c r="E652" s="315" t="s">
        <v>635</v>
      </c>
      <c r="F652" s="393">
        <v>0.004664351851851852</v>
      </c>
      <c r="G652" s="315">
        <v>4.0</v>
      </c>
      <c r="H652" s="315">
        <v>8.0</v>
      </c>
      <c r="I652" s="315">
        <v>15.0</v>
      </c>
      <c r="J652" s="315">
        <v>43.0</v>
      </c>
    </row>
    <row r="653" ht="15.75" customHeight="1">
      <c r="A653" s="314" t="s">
        <v>552</v>
      </c>
      <c r="B653" s="391">
        <v>46290.0</v>
      </c>
      <c r="C653" s="315" t="s">
        <v>1781</v>
      </c>
      <c r="D653" s="315" t="s">
        <v>4241</v>
      </c>
      <c r="E653" s="315" t="s">
        <v>635</v>
      </c>
      <c r="F653" s="393">
        <v>0.015335648148148149</v>
      </c>
      <c r="G653" s="315">
        <v>9.0</v>
      </c>
      <c r="H653" s="315">
        <v>22.0</v>
      </c>
      <c r="I653" s="315">
        <v>16.0</v>
      </c>
      <c r="J653" s="315">
        <v>40.0</v>
      </c>
    </row>
    <row r="654" ht="15.75" customHeight="1">
      <c r="A654" s="314" t="s">
        <v>552</v>
      </c>
      <c r="B654" s="391">
        <v>46290.0</v>
      </c>
      <c r="C654" s="315" t="s">
        <v>1786</v>
      </c>
      <c r="D654" s="315" t="s">
        <v>4242</v>
      </c>
      <c r="E654" s="315" t="s">
        <v>635</v>
      </c>
      <c r="F654" s="393">
        <v>0.03405092592592593</v>
      </c>
      <c r="G654" s="315">
        <v>6.0</v>
      </c>
      <c r="H654" s="315">
        <v>35.0</v>
      </c>
      <c r="I654" s="315">
        <v>6.0</v>
      </c>
      <c r="J654" s="315">
        <v>35.0</v>
      </c>
    </row>
    <row r="655" ht="15.75" customHeight="1">
      <c r="A655" s="314" t="s">
        <v>552</v>
      </c>
      <c r="B655" s="391">
        <v>46290.0</v>
      </c>
      <c r="C655" s="315" t="s">
        <v>1789</v>
      </c>
      <c r="D655" s="315" t="s">
        <v>4229</v>
      </c>
      <c r="E655" s="315" t="s">
        <v>635</v>
      </c>
      <c r="F655" s="393">
        <v>0.03900462962962963</v>
      </c>
      <c r="G655" s="315">
        <v>6.0</v>
      </c>
      <c r="H655" s="315">
        <v>19.0</v>
      </c>
      <c r="I655" s="315">
        <v>18.0</v>
      </c>
      <c r="J655" s="315">
        <v>47.0</v>
      </c>
    </row>
    <row r="656" ht="15.75" customHeight="1">
      <c r="A656" s="314" t="s">
        <v>552</v>
      </c>
      <c r="B656" s="391">
        <v>46290.0</v>
      </c>
      <c r="C656" s="315" t="s">
        <v>1791</v>
      </c>
      <c r="D656" s="315" t="s">
        <v>4244</v>
      </c>
      <c r="E656" s="315" t="s">
        <v>635</v>
      </c>
      <c r="F656" s="393">
        <v>0.03965277777777778</v>
      </c>
      <c r="G656" s="315">
        <v>12.0</v>
      </c>
      <c r="H656" s="315">
        <v>34.0</v>
      </c>
      <c r="I656" s="315">
        <v>16.0</v>
      </c>
      <c r="J656" s="315">
        <v>43.0</v>
      </c>
    </row>
    <row r="657" ht="15.75" customHeight="1">
      <c r="A657" s="314" t="s">
        <v>552</v>
      </c>
      <c r="B657" s="391">
        <v>46290.0</v>
      </c>
      <c r="C657" s="315" t="s">
        <v>1795</v>
      </c>
      <c r="D657" s="315" t="s">
        <v>4245</v>
      </c>
      <c r="E657" s="315" t="s">
        <v>635</v>
      </c>
      <c r="F657" s="393">
        <v>0.04190972222222222</v>
      </c>
      <c r="G657" s="315">
        <v>10.0</v>
      </c>
      <c r="H657" s="315">
        <v>32.0</v>
      </c>
      <c r="I657" s="315">
        <v>11.0</v>
      </c>
      <c r="J657" s="315">
        <v>37.0</v>
      </c>
    </row>
    <row r="658" ht="15.75" customHeight="1">
      <c r="A658" s="314" t="s">
        <v>552</v>
      </c>
      <c r="B658" s="391">
        <v>46290.0</v>
      </c>
      <c r="C658" s="315" t="s">
        <v>1797</v>
      </c>
      <c r="D658" s="315" t="s">
        <v>4246</v>
      </c>
      <c r="E658" s="315" t="s">
        <v>635</v>
      </c>
      <c r="F658" s="393">
        <v>0.06386574074074074</v>
      </c>
      <c r="G658" s="315">
        <v>21.0</v>
      </c>
      <c r="H658" s="315">
        <v>29.0</v>
      </c>
      <c r="I658" s="315">
        <v>30.0</v>
      </c>
      <c r="J658" s="315">
        <v>45.0</v>
      </c>
    </row>
    <row r="659" ht="15.75" customHeight="1">
      <c r="A659" s="314" t="s">
        <v>552</v>
      </c>
      <c r="B659" s="391">
        <v>46290.0</v>
      </c>
      <c r="C659" s="315" t="s">
        <v>1789</v>
      </c>
      <c r="D659" s="315" t="s">
        <v>4229</v>
      </c>
      <c r="E659" s="315" t="s">
        <v>659</v>
      </c>
      <c r="F659" s="393">
        <v>0.013425925925925926</v>
      </c>
      <c r="G659" s="315">
        <v>2.0</v>
      </c>
      <c r="H659" s="315">
        <v>6.0</v>
      </c>
      <c r="I659" s="315">
        <v>18.0</v>
      </c>
      <c r="J659" s="315">
        <v>47.0</v>
      </c>
    </row>
    <row r="660" ht="15.75" customHeight="1">
      <c r="A660" s="314" t="s">
        <v>552</v>
      </c>
      <c r="B660" s="391">
        <v>46290.0</v>
      </c>
      <c r="C660" s="315" t="s">
        <v>1897</v>
      </c>
      <c r="D660" s="315" t="s">
        <v>4250</v>
      </c>
      <c r="E660" s="315" t="s">
        <v>659</v>
      </c>
      <c r="F660" s="393">
        <v>0.06409722222222222</v>
      </c>
      <c r="G660" s="315">
        <v>16.0</v>
      </c>
      <c r="H660" s="315">
        <v>32.0</v>
      </c>
      <c r="I660" s="315">
        <v>18.0</v>
      </c>
      <c r="J660" s="315">
        <v>34.0</v>
      </c>
    </row>
    <row r="661" ht="15.75" customHeight="1">
      <c r="A661" s="314" t="s">
        <v>552</v>
      </c>
      <c r="B661" s="391">
        <v>46290.0</v>
      </c>
      <c r="C661" s="315" t="s">
        <v>1779</v>
      </c>
      <c r="D661" s="315" t="s">
        <v>4240</v>
      </c>
      <c r="E661" s="315" t="s">
        <v>614</v>
      </c>
      <c r="F661" s="393">
        <v>0.006585648148148148</v>
      </c>
      <c r="G661" s="315">
        <v>1.0</v>
      </c>
      <c r="H661" s="315">
        <v>5.0</v>
      </c>
      <c r="I661" s="315">
        <v>15.0</v>
      </c>
      <c r="J661" s="315">
        <v>43.0</v>
      </c>
    </row>
    <row r="662" ht="15.75" customHeight="1">
      <c r="A662" s="404" t="s">
        <v>552</v>
      </c>
      <c r="B662" s="405">
        <v>46290.0</v>
      </c>
      <c r="C662" s="407" t="s">
        <v>4252</v>
      </c>
      <c r="D662" s="407" t="s">
        <v>4254</v>
      </c>
      <c r="E662" s="407" t="s">
        <v>620</v>
      </c>
      <c r="F662" s="409">
        <v>0.0</v>
      </c>
      <c r="G662" s="407">
        <v>1.0</v>
      </c>
      <c r="H662" s="407">
        <v>33.0</v>
      </c>
      <c r="I662" s="407">
        <v>1.0</v>
      </c>
      <c r="J662" s="407">
        <v>33.0</v>
      </c>
    </row>
    <row r="663" ht="15.75" customHeight="1">
      <c r="A663" s="314" t="s">
        <v>552</v>
      </c>
      <c r="B663" s="391">
        <v>46290.0</v>
      </c>
      <c r="C663" s="315" t="s">
        <v>2194</v>
      </c>
      <c r="D663" s="315" t="s">
        <v>4256</v>
      </c>
      <c r="E663" s="315" t="s">
        <v>620</v>
      </c>
      <c r="F663" s="393">
        <v>0.0011805555555555556</v>
      </c>
      <c r="G663" s="315">
        <v>2.0</v>
      </c>
      <c r="H663" s="315">
        <v>2.0</v>
      </c>
      <c r="I663" s="315">
        <v>17.0</v>
      </c>
      <c r="J663" s="315">
        <v>47.0</v>
      </c>
    </row>
    <row r="664" ht="15.75" customHeight="1">
      <c r="A664" s="314" t="s">
        <v>552</v>
      </c>
      <c r="B664" s="391">
        <v>46290.0</v>
      </c>
      <c r="C664" s="315" t="s">
        <v>2197</v>
      </c>
      <c r="D664" s="315" t="s">
        <v>4257</v>
      </c>
      <c r="E664" s="315" t="s">
        <v>620</v>
      </c>
      <c r="F664" s="393">
        <v>0.029097222222222222</v>
      </c>
      <c r="G664" s="315">
        <v>7.0</v>
      </c>
      <c r="H664" s="315">
        <v>45.0</v>
      </c>
      <c r="I664" s="315">
        <v>7.0</v>
      </c>
      <c r="J664" s="315">
        <v>45.0</v>
      </c>
    </row>
    <row r="665" ht="15.75" customHeight="1">
      <c r="A665" s="314" t="s">
        <v>552</v>
      </c>
      <c r="B665" s="391">
        <v>46290.0</v>
      </c>
      <c r="C665" s="315" t="s">
        <v>1897</v>
      </c>
      <c r="D665" s="315" t="s">
        <v>4250</v>
      </c>
      <c r="E665" s="315" t="s">
        <v>649</v>
      </c>
      <c r="F665" s="393">
        <v>9.375E-4</v>
      </c>
      <c r="G665" s="315">
        <v>2.0</v>
      </c>
      <c r="H665" s="315">
        <v>2.0</v>
      </c>
      <c r="I665" s="315">
        <v>18.0</v>
      </c>
      <c r="J665" s="315">
        <v>34.0</v>
      </c>
    </row>
    <row r="666" ht="15.75" customHeight="1">
      <c r="A666" s="314" t="s">
        <v>552</v>
      </c>
      <c r="B666" s="391">
        <v>46290.0</v>
      </c>
      <c r="C666" s="315" t="s">
        <v>2521</v>
      </c>
      <c r="D666" s="315" t="s">
        <v>4231</v>
      </c>
      <c r="E666" s="315" t="s">
        <v>649</v>
      </c>
      <c r="F666" s="393">
        <v>0.004479166666666667</v>
      </c>
      <c r="G666" s="315">
        <v>2.0</v>
      </c>
      <c r="H666" s="315">
        <v>5.0</v>
      </c>
      <c r="I666" s="315">
        <v>9.0</v>
      </c>
      <c r="J666" s="315">
        <v>41.0</v>
      </c>
    </row>
    <row r="667" ht="15.75" customHeight="1">
      <c r="A667" s="314" t="s">
        <v>552</v>
      </c>
      <c r="B667" s="391">
        <v>46290.0</v>
      </c>
      <c r="C667" s="315" t="s">
        <v>1779</v>
      </c>
      <c r="D667" s="315" t="s">
        <v>4240</v>
      </c>
      <c r="E667" s="315" t="s">
        <v>649</v>
      </c>
      <c r="F667" s="393">
        <v>0.004976851851851852</v>
      </c>
      <c r="G667" s="315">
        <v>2.0</v>
      </c>
      <c r="H667" s="315">
        <v>5.0</v>
      </c>
      <c r="I667" s="315">
        <v>15.0</v>
      </c>
      <c r="J667" s="315">
        <v>43.0</v>
      </c>
    </row>
    <row r="668" ht="15.75" customHeight="1">
      <c r="A668" s="314" t="s">
        <v>552</v>
      </c>
      <c r="B668" s="391">
        <v>46290.0</v>
      </c>
      <c r="C668" s="315" t="s">
        <v>2194</v>
      </c>
      <c r="D668" s="315" t="s">
        <v>4256</v>
      </c>
      <c r="E668" s="315" t="s">
        <v>649</v>
      </c>
      <c r="F668" s="393">
        <v>0.04150462962962963</v>
      </c>
      <c r="G668" s="315">
        <v>15.0</v>
      </c>
      <c r="H668" s="315">
        <v>45.0</v>
      </c>
      <c r="I668" s="315">
        <v>17.0</v>
      </c>
      <c r="J668" s="315">
        <v>47.0</v>
      </c>
    </row>
    <row r="669" ht="15.75" customHeight="1">
      <c r="A669" s="314" t="s">
        <v>552</v>
      </c>
      <c r="B669" s="391">
        <v>46290.0</v>
      </c>
      <c r="C669" s="315" t="s">
        <v>2683</v>
      </c>
      <c r="D669" s="315" t="s">
        <v>4259</v>
      </c>
      <c r="E669" s="315" t="s">
        <v>649</v>
      </c>
      <c r="F669" s="393">
        <v>0.07974537037037037</v>
      </c>
      <c r="G669" s="315">
        <v>14.0</v>
      </c>
      <c r="H669" s="315">
        <v>42.0</v>
      </c>
      <c r="I669" s="315">
        <v>14.0</v>
      </c>
      <c r="J669" s="315">
        <v>42.0</v>
      </c>
    </row>
    <row r="670" ht="15.75" customHeight="1">
      <c r="A670" s="314" t="s">
        <v>552</v>
      </c>
      <c r="B670" s="391">
        <v>46290.0</v>
      </c>
      <c r="C670" s="315" t="s">
        <v>1795</v>
      </c>
      <c r="D670" s="315" t="s">
        <v>4245</v>
      </c>
      <c r="E670" s="315" t="s">
        <v>666</v>
      </c>
      <c r="F670" s="393">
        <v>0.003587962962962963</v>
      </c>
      <c r="G670" s="315">
        <v>1.0</v>
      </c>
      <c r="H670" s="315">
        <v>5.0</v>
      </c>
      <c r="I670" s="315">
        <v>11.0</v>
      </c>
      <c r="J670" s="315">
        <v>37.0</v>
      </c>
    </row>
    <row r="671" ht="15.75" customHeight="1">
      <c r="A671" s="314" t="s">
        <v>552</v>
      </c>
      <c r="B671" s="391">
        <v>46290.0</v>
      </c>
      <c r="C671" s="315" t="s">
        <v>1775</v>
      </c>
      <c r="D671" s="315" t="s">
        <v>4227</v>
      </c>
      <c r="E671" s="315" t="s">
        <v>666</v>
      </c>
      <c r="F671" s="393">
        <v>0.00431712962962963</v>
      </c>
      <c r="G671" s="315">
        <v>1.0</v>
      </c>
      <c r="H671" s="315">
        <v>8.0</v>
      </c>
      <c r="I671" s="315">
        <v>4.0</v>
      </c>
      <c r="J671" s="315">
        <v>31.0</v>
      </c>
    </row>
    <row r="672" ht="15.75" customHeight="1">
      <c r="A672" s="314" t="s">
        <v>552</v>
      </c>
      <c r="B672" s="391">
        <v>46290.0</v>
      </c>
      <c r="C672" s="315" t="s">
        <v>1772</v>
      </c>
      <c r="D672" s="315" t="s">
        <v>4238</v>
      </c>
      <c r="E672" s="315" t="s">
        <v>666</v>
      </c>
      <c r="F672" s="393">
        <v>0.021458333333333333</v>
      </c>
      <c r="G672" s="315">
        <v>3.0</v>
      </c>
      <c r="H672" s="315">
        <v>34.0</v>
      </c>
      <c r="I672" s="315">
        <v>4.0</v>
      </c>
      <c r="J672" s="315">
        <v>36.0</v>
      </c>
    </row>
    <row r="673" ht="15.75" customHeight="1">
      <c r="A673" s="314" t="s">
        <v>552</v>
      </c>
      <c r="B673" s="391">
        <v>46290.0</v>
      </c>
      <c r="C673" s="315" t="s">
        <v>2916</v>
      </c>
      <c r="D673" s="315" t="s">
        <v>4261</v>
      </c>
      <c r="E673" s="315" t="s">
        <v>666</v>
      </c>
      <c r="F673" s="393">
        <v>0.03755787037037037</v>
      </c>
      <c r="G673" s="315">
        <v>1.0</v>
      </c>
      <c r="H673" s="315">
        <v>34.0</v>
      </c>
      <c r="I673" s="315">
        <v>1.0</v>
      </c>
      <c r="J673" s="315">
        <v>34.0</v>
      </c>
    </row>
    <row r="674" ht="15.75" customHeight="1">
      <c r="A674" s="314" t="s">
        <v>552</v>
      </c>
      <c r="B674" s="391">
        <v>46290.0</v>
      </c>
      <c r="C674" s="315" t="s">
        <v>1789</v>
      </c>
      <c r="D674" s="315" t="s">
        <v>4229</v>
      </c>
      <c r="E674" s="315" t="s">
        <v>667</v>
      </c>
      <c r="F674" s="393">
        <v>1.388888888888889E-4</v>
      </c>
      <c r="G674" s="315">
        <v>1.0</v>
      </c>
      <c r="H674" s="315">
        <v>1.0</v>
      </c>
      <c r="I674" s="315">
        <v>18.0</v>
      </c>
      <c r="J674" s="315">
        <v>47.0</v>
      </c>
      <c r="K674" s="1" t="s">
        <v>4115</v>
      </c>
    </row>
    <row r="675" ht="15.75" customHeight="1">
      <c r="A675" s="314" t="s">
        <v>552</v>
      </c>
      <c r="B675" s="391">
        <v>46290.0</v>
      </c>
      <c r="C675" s="315" t="s">
        <v>3198</v>
      </c>
      <c r="D675" s="315" t="s">
        <v>4262</v>
      </c>
      <c r="E675" s="315" t="s">
        <v>667</v>
      </c>
      <c r="F675" s="393">
        <v>0.03819444444444445</v>
      </c>
      <c r="G675" s="315">
        <v>4.0</v>
      </c>
      <c r="H675" s="315">
        <v>32.0</v>
      </c>
      <c r="I675" s="315">
        <v>4.0</v>
      </c>
      <c r="J675" s="315">
        <v>32.0</v>
      </c>
    </row>
    <row r="676" ht="15.75" customHeight="1">
      <c r="A676" s="404" t="s">
        <v>552</v>
      </c>
      <c r="B676" s="405">
        <v>46290.0</v>
      </c>
      <c r="C676" s="407" t="s">
        <v>4263</v>
      </c>
      <c r="D676" s="407" t="s">
        <v>4264</v>
      </c>
      <c r="E676" s="407" t="s">
        <v>625</v>
      </c>
      <c r="F676" s="409">
        <v>0.0076851851851851855</v>
      </c>
      <c r="G676" s="407">
        <v>2.0</v>
      </c>
      <c r="H676" s="407">
        <v>38.0</v>
      </c>
      <c r="I676" s="407">
        <v>2.0</v>
      </c>
      <c r="J676" s="407">
        <v>38.0</v>
      </c>
    </row>
    <row r="677" ht="15.75" customHeight="1">
      <c r="A677" s="314" t="s">
        <v>552</v>
      </c>
      <c r="B677" s="391">
        <v>46290.0</v>
      </c>
      <c r="C677" s="315" t="s">
        <v>3465</v>
      </c>
      <c r="D677" s="315" t="s">
        <v>4265</v>
      </c>
      <c r="E677" s="315" t="s">
        <v>625</v>
      </c>
      <c r="F677" s="393">
        <v>0.03813657407407407</v>
      </c>
      <c r="G677" s="315">
        <v>6.0</v>
      </c>
      <c r="H677" s="315">
        <v>40.0</v>
      </c>
      <c r="I677" s="315">
        <v>6.0</v>
      </c>
      <c r="J677" s="315">
        <v>40.0</v>
      </c>
    </row>
    <row r="678" ht="15.75" customHeight="1">
      <c r="A678" s="314" t="s">
        <v>552</v>
      </c>
      <c r="B678" s="391">
        <v>46290.0</v>
      </c>
      <c r="C678" s="315" t="s">
        <v>1775</v>
      </c>
      <c r="D678" s="315" t="s">
        <v>4227</v>
      </c>
      <c r="E678" s="315" t="s">
        <v>654</v>
      </c>
      <c r="F678" s="393">
        <v>0.019699074074074074</v>
      </c>
      <c r="G678" s="315">
        <v>1.0</v>
      </c>
      <c r="H678" s="315">
        <v>11.0</v>
      </c>
      <c r="I678" s="315">
        <v>4.0</v>
      </c>
      <c r="J678" s="315">
        <v>31.0</v>
      </c>
    </row>
    <row r="679" ht="15.75" customHeight="1">
      <c r="A679" s="314" t="s">
        <v>552</v>
      </c>
      <c r="B679" s="391">
        <v>46290.0</v>
      </c>
      <c r="C679" s="315" t="s">
        <v>1797</v>
      </c>
      <c r="D679" s="315" t="s">
        <v>4246</v>
      </c>
      <c r="E679" s="315" t="s">
        <v>654</v>
      </c>
      <c r="F679" s="393">
        <v>0.03184027777777778</v>
      </c>
      <c r="G679" s="315">
        <v>9.0</v>
      </c>
      <c r="H679" s="315">
        <v>16.0</v>
      </c>
      <c r="I679" s="315">
        <v>30.0</v>
      </c>
      <c r="J679" s="315">
        <v>45.0</v>
      </c>
    </row>
    <row r="680" ht="15.75" customHeight="1">
      <c r="A680" s="314" t="s">
        <v>552</v>
      </c>
      <c r="B680" s="391">
        <v>46290.0</v>
      </c>
      <c r="C680" s="315" t="s">
        <v>1781</v>
      </c>
      <c r="D680" s="315" t="s">
        <v>4241</v>
      </c>
      <c r="E680" s="315" t="s">
        <v>654</v>
      </c>
      <c r="F680" s="393">
        <v>0.052523148148148145</v>
      </c>
      <c r="G680" s="315">
        <v>7.0</v>
      </c>
      <c r="H680" s="315">
        <v>18.0</v>
      </c>
      <c r="I680" s="315">
        <v>16.0</v>
      </c>
      <c r="J680" s="315">
        <v>40.0</v>
      </c>
    </row>
    <row r="681" ht="15.75" customHeight="1">
      <c r="A681" s="404" t="s">
        <v>552</v>
      </c>
      <c r="B681" s="405">
        <v>46290.0</v>
      </c>
      <c r="C681" s="407" t="s">
        <v>1791</v>
      </c>
      <c r="D681" s="407" t="s">
        <v>4244</v>
      </c>
      <c r="E681" s="407" t="s">
        <v>654</v>
      </c>
      <c r="F681" s="409">
        <v>0.05282407407407407</v>
      </c>
      <c r="G681" s="407">
        <v>4.0</v>
      </c>
      <c r="H681" s="407">
        <v>9.0</v>
      </c>
      <c r="I681" s="407">
        <v>16.0</v>
      </c>
      <c r="J681" s="407">
        <v>43.0</v>
      </c>
    </row>
    <row r="682" ht="15.75" customHeight="1">
      <c r="A682" s="314" t="s">
        <v>552</v>
      </c>
      <c r="B682" s="391">
        <v>46290.0</v>
      </c>
      <c r="C682" s="315" t="s">
        <v>1779</v>
      </c>
      <c r="D682" s="315" t="s">
        <v>4240</v>
      </c>
      <c r="E682" s="315" t="s">
        <v>654</v>
      </c>
      <c r="F682" s="393">
        <v>0.06980324074074074</v>
      </c>
      <c r="G682" s="315">
        <v>8.0</v>
      </c>
      <c r="H682" s="315">
        <v>25.0</v>
      </c>
      <c r="I682" s="315">
        <v>15.0</v>
      </c>
      <c r="J682" s="315">
        <v>43.0</v>
      </c>
    </row>
    <row r="683" ht="15.75" customHeight="1">
      <c r="A683" s="314" t="s">
        <v>552</v>
      </c>
      <c r="B683" s="391">
        <v>46292.0</v>
      </c>
      <c r="C683" s="315" t="s">
        <v>1899</v>
      </c>
      <c r="D683" s="315" t="s">
        <v>4268</v>
      </c>
      <c r="E683" s="315" t="s">
        <v>3608</v>
      </c>
      <c r="F683" s="393">
        <v>0.007650462962962963</v>
      </c>
      <c r="G683" s="315">
        <v>8.0</v>
      </c>
      <c r="H683" s="315">
        <v>9.0</v>
      </c>
      <c r="I683" s="315">
        <v>10.0</v>
      </c>
      <c r="J683" s="315">
        <v>31.0</v>
      </c>
    </row>
    <row r="684" ht="15.75" customHeight="1">
      <c r="A684" s="314" t="s">
        <v>552</v>
      </c>
      <c r="B684" s="391">
        <v>46292.0</v>
      </c>
      <c r="C684" s="315" t="s">
        <v>2526</v>
      </c>
      <c r="D684" s="315" t="s">
        <v>4269</v>
      </c>
      <c r="E684" s="315" t="s">
        <v>3608</v>
      </c>
      <c r="F684" s="393">
        <v>0.023761574074074074</v>
      </c>
      <c r="G684" s="315">
        <v>10.0</v>
      </c>
      <c r="H684" s="315">
        <v>23.0</v>
      </c>
      <c r="I684" s="315">
        <v>11.0</v>
      </c>
      <c r="J684" s="315">
        <v>38.0</v>
      </c>
    </row>
    <row r="685" ht="15.75" customHeight="1">
      <c r="A685" s="314" t="s">
        <v>552</v>
      </c>
      <c r="B685" s="391">
        <v>46292.0</v>
      </c>
      <c r="C685" s="315" t="s">
        <v>1898</v>
      </c>
      <c r="D685" s="315" t="s">
        <v>4270</v>
      </c>
      <c r="E685" s="315" t="s">
        <v>3608</v>
      </c>
      <c r="F685" s="393">
        <v>0.029131944444444443</v>
      </c>
      <c r="G685" s="315">
        <v>12.0</v>
      </c>
      <c r="H685" s="315">
        <v>22.0</v>
      </c>
      <c r="I685" s="315">
        <v>19.0</v>
      </c>
      <c r="J685" s="315">
        <v>43.0</v>
      </c>
    </row>
    <row r="686" ht="15.75" customHeight="1">
      <c r="A686" s="314" t="s">
        <v>552</v>
      </c>
      <c r="B686" s="391">
        <v>46292.0</v>
      </c>
      <c r="C686" s="315" t="s">
        <v>2199</v>
      </c>
      <c r="D686" s="315" t="s">
        <v>4271</v>
      </c>
      <c r="E686" s="315" t="s">
        <v>3608</v>
      </c>
      <c r="F686" s="393">
        <v>0.0409375</v>
      </c>
      <c r="G686" s="315">
        <v>6.0</v>
      </c>
      <c r="H686" s="315">
        <v>39.0</v>
      </c>
      <c r="I686" s="315">
        <v>7.0</v>
      </c>
      <c r="J686" s="315">
        <v>43.0</v>
      </c>
    </row>
    <row r="687" ht="15.75" customHeight="1">
      <c r="A687" s="314" t="s">
        <v>552</v>
      </c>
      <c r="B687" s="391">
        <v>46292.0</v>
      </c>
      <c r="C687" s="315" t="s">
        <v>2534</v>
      </c>
      <c r="D687" s="315" t="s">
        <v>4272</v>
      </c>
      <c r="E687" s="315" t="s">
        <v>3608</v>
      </c>
      <c r="F687" s="393">
        <v>0.059363425925925924</v>
      </c>
      <c r="G687" s="315">
        <v>20.0</v>
      </c>
      <c r="H687" s="315">
        <v>45.0</v>
      </c>
      <c r="I687" s="315">
        <v>22.0</v>
      </c>
      <c r="J687" s="315">
        <v>49.0</v>
      </c>
    </row>
    <row r="688" ht="15.75" customHeight="1">
      <c r="A688" s="314" t="s">
        <v>552</v>
      </c>
      <c r="B688" s="391">
        <v>46292.0</v>
      </c>
      <c r="C688" s="315" t="s">
        <v>1657</v>
      </c>
      <c r="D688" s="315" t="s">
        <v>4273</v>
      </c>
      <c r="E688" s="315" t="s">
        <v>616</v>
      </c>
      <c r="F688" s="393">
        <v>0.04988425925925926</v>
      </c>
      <c r="G688" s="315">
        <v>4.0</v>
      </c>
      <c r="H688" s="315">
        <v>31.0</v>
      </c>
      <c r="I688" s="315">
        <v>4.0</v>
      </c>
      <c r="J688" s="315">
        <v>31.0</v>
      </c>
    </row>
    <row r="689" ht="15.75" customHeight="1">
      <c r="A689" s="314" t="s">
        <v>552</v>
      </c>
      <c r="B689" s="391">
        <v>46292.0</v>
      </c>
      <c r="C689" s="315" t="s">
        <v>1898</v>
      </c>
      <c r="D689" s="315" t="s">
        <v>4270</v>
      </c>
      <c r="E689" s="315" t="s">
        <v>659</v>
      </c>
      <c r="F689" s="393">
        <v>0.005648148148148148</v>
      </c>
      <c r="G689" s="315">
        <v>3.0</v>
      </c>
      <c r="H689" s="315">
        <v>5.0</v>
      </c>
      <c r="I689" s="315">
        <v>19.0</v>
      </c>
      <c r="J689" s="315">
        <v>43.0</v>
      </c>
    </row>
    <row r="690" ht="15.75" customHeight="1">
      <c r="A690" s="314" t="s">
        <v>552</v>
      </c>
      <c r="B690" s="391">
        <v>46292.0</v>
      </c>
      <c r="C690" s="315" t="s">
        <v>1899</v>
      </c>
      <c r="D690" s="315" t="s">
        <v>4268</v>
      </c>
      <c r="E690" s="315" t="s">
        <v>659</v>
      </c>
      <c r="F690" s="393">
        <v>0.042777777777777776</v>
      </c>
      <c r="G690" s="315">
        <v>2.0</v>
      </c>
      <c r="H690" s="315">
        <v>22.0</v>
      </c>
      <c r="I690" s="315">
        <v>10.0</v>
      </c>
      <c r="J690" s="315">
        <v>31.0</v>
      </c>
    </row>
    <row r="691" ht="15.75" customHeight="1">
      <c r="A691" s="314" t="s">
        <v>552</v>
      </c>
      <c r="B691" s="391">
        <v>46292.0</v>
      </c>
      <c r="C691" s="315" t="s">
        <v>2199</v>
      </c>
      <c r="D691" s="315" t="s">
        <v>4271</v>
      </c>
      <c r="E691" s="315" t="s">
        <v>620</v>
      </c>
      <c r="F691" s="393">
        <v>0.010868055555555556</v>
      </c>
      <c r="G691" s="315">
        <v>2.0</v>
      </c>
      <c r="H691" s="315">
        <v>4.0</v>
      </c>
      <c r="I691" s="315">
        <v>7.0</v>
      </c>
      <c r="J691" s="315">
        <v>43.0</v>
      </c>
    </row>
    <row r="692" ht="15.75" customHeight="1">
      <c r="A692" s="314" t="s">
        <v>552</v>
      </c>
      <c r="B692" s="391">
        <v>46292.0</v>
      </c>
      <c r="C692" s="315" t="s">
        <v>1898</v>
      </c>
      <c r="D692" s="315" t="s">
        <v>4270</v>
      </c>
      <c r="E692" s="315" t="s">
        <v>620</v>
      </c>
      <c r="F692" s="393">
        <v>0.012546296296296297</v>
      </c>
      <c r="G692" s="315">
        <v>4.0</v>
      </c>
      <c r="H692" s="315">
        <v>16.0</v>
      </c>
      <c r="I692" s="315">
        <v>19.0</v>
      </c>
      <c r="J692" s="315">
        <v>43.0</v>
      </c>
    </row>
    <row r="693" ht="15.75" customHeight="1">
      <c r="A693" s="314" t="s">
        <v>552</v>
      </c>
      <c r="B693" s="391">
        <v>46292.0</v>
      </c>
      <c r="C693" s="315" t="s">
        <v>2526</v>
      </c>
      <c r="D693" s="315" t="s">
        <v>4269</v>
      </c>
      <c r="E693" s="315" t="s">
        <v>645</v>
      </c>
      <c r="F693" s="393">
        <v>0.017326388888888888</v>
      </c>
      <c r="G693" s="315">
        <v>2.0</v>
      </c>
      <c r="H693" s="315">
        <v>15.0</v>
      </c>
      <c r="I693" s="315">
        <v>11.0</v>
      </c>
      <c r="J693" s="315">
        <v>38.0</v>
      </c>
    </row>
    <row r="694" ht="15.75" customHeight="1">
      <c r="A694" s="314" t="s">
        <v>552</v>
      </c>
      <c r="B694" s="391">
        <v>46292.0</v>
      </c>
      <c r="C694" s="315" t="s">
        <v>3466</v>
      </c>
      <c r="D694" s="315" t="s">
        <v>4275</v>
      </c>
      <c r="E694" s="315" t="s">
        <v>625</v>
      </c>
      <c r="F694" s="393">
        <v>0.07201388888888889</v>
      </c>
      <c r="G694" s="315">
        <v>16.0</v>
      </c>
      <c r="H694" s="315">
        <v>39.0</v>
      </c>
      <c r="I694" s="315">
        <v>16.0</v>
      </c>
      <c r="J694" s="315">
        <v>39.0</v>
      </c>
    </row>
    <row r="695" ht="15.75" customHeight="1">
      <c r="A695" s="314" t="s">
        <v>552</v>
      </c>
      <c r="B695" s="391">
        <v>46292.0</v>
      </c>
      <c r="C695" s="315" t="s">
        <v>3595</v>
      </c>
      <c r="D695" s="315" t="s">
        <v>4276</v>
      </c>
      <c r="E695" s="315" t="s">
        <v>654</v>
      </c>
      <c r="F695" s="393">
        <v>0.012881944444444444</v>
      </c>
      <c r="G695" s="315">
        <v>1.0</v>
      </c>
      <c r="H695" s="315">
        <v>32.0</v>
      </c>
      <c r="I695" s="315">
        <v>1.0</v>
      </c>
      <c r="J695" s="315">
        <v>32.0</v>
      </c>
    </row>
    <row r="696" ht="15.75" customHeight="1">
      <c r="A696" s="404" t="s">
        <v>552</v>
      </c>
      <c r="B696" s="405">
        <v>46292.0</v>
      </c>
      <c r="C696" s="407" t="s">
        <v>2534</v>
      </c>
      <c r="D696" s="407" t="s">
        <v>4272</v>
      </c>
      <c r="E696" s="407" t="s">
        <v>654</v>
      </c>
      <c r="F696" s="409">
        <v>0.03214120370370371</v>
      </c>
      <c r="G696" s="407">
        <v>2.0</v>
      </c>
      <c r="H696" s="407">
        <v>4.0</v>
      </c>
      <c r="I696" s="407">
        <v>22.0</v>
      </c>
      <c r="J696" s="407">
        <v>49.0</v>
      </c>
    </row>
    <row r="697" ht="15.75" customHeight="1">
      <c r="A697" s="242" t="s">
        <v>552</v>
      </c>
      <c r="B697" s="245">
        <v>46293.0</v>
      </c>
      <c r="C697" s="242" t="s">
        <v>1187</v>
      </c>
      <c r="D697" s="242" t="s">
        <v>4277</v>
      </c>
      <c r="E697" s="242" t="s">
        <v>627</v>
      </c>
      <c r="F697" s="354">
        <v>0.02255787037037037</v>
      </c>
      <c r="G697" s="242">
        <v>6.0</v>
      </c>
      <c r="H697" s="242">
        <v>8.0</v>
      </c>
      <c r="I697" s="242">
        <v>18.0</v>
      </c>
      <c r="J697" s="242">
        <v>42.0</v>
      </c>
    </row>
    <row r="698" ht="15.75" customHeight="1">
      <c r="A698" s="338" t="s">
        <v>552</v>
      </c>
      <c r="B698" s="254">
        <v>46293.0</v>
      </c>
      <c r="C698" s="338" t="s">
        <v>1659</v>
      </c>
      <c r="D698" s="338" t="s">
        <v>4278</v>
      </c>
      <c r="E698" s="338" t="s">
        <v>3608</v>
      </c>
      <c r="F698" s="353">
        <v>1.1574074074074075E-4</v>
      </c>
      <c r="G698" s="338">
        <v>1.0</v>
      </c>
      <c r="H698" s="338">
        <v>1.0</v>
      </c>
      <c r="I698" s="338">
        <v>8.0</v>
      </c>
      <c r="J698" s="338">
        <v>37.0</v>
      </c>
    </row>
    <row r="699" ht="15.75" customHeight="1">
      <c r="A699" s="242" t="s">
        <v>552</v>
      </c>
      <c r="B699" s="245">
        <v>46293.0</v>
      </c>
      <c r="C699" s="242" t="s">
        <v>2538</v>
      </c>
      <c r="D699" s="242" t="s">
        <v>4280</v>
      </c>
      <c r="E699" s="242" t="s">
        <v>3608</v>
      </c>
      <c r="F699" s="354">
        <v>0.009016203703703703</v>
      </c>
      <c r="G699" s="242">
        <v>2.0</v>
      </c>
      <c r="H699" s="242">
        <v>14.0</v>
      </c>
      <c r="I699" s="242">
        <v>5.0</v>
      </c>
      <c r="J699" s="242">
        <v>38.0</v>
      </c>
    </row>
    <row r="700" ht="15.75" customHeight="1">
      <c r="A700" s="242" t="s">
        <v>552</v>
      </c>
      <c r="B700" s="245">
        <v>46293.0</v>
      </c>
      <c r="C700" s="242" t="s">
        <v>2540</v>
      </c>
      <c r="D700" s="242" t="s">
        <v>4281</v>
      </c>
      <c r="E700" s="242" t="s">
        <v>3608</v>
      </c>
      <c r="F700" s="354">
        <v>0.01074074074074074</v>
      </c>
      <c r="G700" s="242">
        <v>4.0</v>
      </c>
      <c r="H700" s="242">
        <v>15.0</v>
      </c>
      <c r="I700" s="242">
        <v>5.0</v>
      </c>
      <c r="J700" s="242">
        <v>32.0</v>
      </c>
    </row>
    <row r="701" ht="15.75" customHeight="1">
      <c r="A701" s="242" t="s">
        <v>552</v>
      </c>
      <c r="B701" s="245">
        <v>46293.0</v>
      </c>
      <c r="C701" s="242" t="s">
        <v>1799</v>
      </c>
      <c r="D701" s="242" t="s">
        <v>4282</v>
      </c>
      <c r="E701" s="242" t="s">
        <v>3608</v>
      </c>
      <c r="F701" s="354">
        <v>0.013043981481481481</v>
      </c>
      <c r="G701" s="242">
        <v>4.0</v>
      </c>
      <c r="H701" s="242">
        <v>11.0</v>
      </c>
      <c r="I701" s="242">
        <v>6.0</v>
      </c>
      <c r="J701" s="242">
        <v>37.0</v>
      </c>
    </row>
    <row r="702" ht="15.75" customHeight="1">
      <c r="A702" s="242" t="s">
        <v>552</v>
      </c>
      <c r="B702" s="245">
        <v>46293.0</v>
      </c>
      <c r="C702" s="242" t="s">
        <v>2545</v>
      </c>
      <c r="D702" s="242" t="s">
        <v>4283</v>
      </c>
      <c r="E702" s="242" t="s">
        <v>3608</v>
      </c>
      <c r="F702" s="354">
        <v>0.014386574074074074</v>
      </c>
      <c r="G702" s="242">
        <v>13.0</v>
      </c>
      <c r="H702" s="242">
        <v>19.0</v>
      </c>
      <c r="I702" s="242">
        <v>15.0</v>
      </c>
      <c r="J702" s="242">
        <v>37.0</v>
      </c>
    </row>
    <row r="703" ht="15.75" customHeight="1">
      <c r="A703" s="242" t="s">
        <v>552</v>
      </c>
      <c r="B703" s="245">
        <v>46293.0</v>
      </c>
      <c r="C703" s="242" t="s">
        <v>2547</v>
      </c>
      <c r="D703" s="242" t="s">
        <v>4284</v>
      </c>
      <c r="E703" s="242" t="s">
        <v>3608</v>
      </c>
      <c r="F703" s="354">
        <v>0.02596064814814815</v>
      </c>
      <c r="G703" s="242">
        <v>14.0</v>
      </c>
      <c r="H703" s="242">
        <v>33.0</v>
      </c>
      <c r="I703" s="242">
        <v>17.0</v>
      </c>
      <c r="J703" s="242">
        <v>41.0</v>
      </c>
    </row>
    <row r="704" ht="15.75" customHeight="1">
      <c r="A704" s="242" t="s">
        <v>552</v>
      </c>
      <c r="B704" s="245">
        <v>46293.0</v>
      </c>
      <c r="C704" s="242" t="s">
        <v>1187</v>
      </c>
      <c r="D704" s="242" t="s">
        <v>4277</v>
      </c>
      <c r="E704" s="242" t="s">
        <v>3608</v>
      </c>
      <c r="F704" s="354">
        <v>0.037037037037037035</v>
      </c>
      <c r="G704" s="242">
        <v>12.0</v>
      </c>
      <c r="H704" s="242">
        <v>34.0</v>
      </c>
      <c r="I704" s="242">
        <v>18.0</v>
      </c>
      <c r="J704" s="242">
        <v>42.0</v>
      </c>
    </row>
    <row r="705" ht="15.75" customHeight="1">
      <c r="A705" s="242" t="s">
        <v>552</v>
      </c>
      <c r="B705" s="245">
        <v>46293.0</v>
      </c>
      <c r="C705" s="242" t="s">
        <v>2550</v>
      </c>
      <c r="D705" s="242" t="s">
        <v>4286</v>
      </c>
      <c r="E705" s="242" t="s">
        <v>3608</v>
      </c>
      <c r="F705" s="354">
        <v>0.048726851851851855</v>
      </c>
      <c r="G705" s="242">
        <v>12.0</v>
      </c>
      <c r="H705" s="242">
        <v>34.0</v>
      </c>
      <c r="I705" s="242">
        <v>12.0</v>
      </c>
      <c r="J705" s="242">
        <v>34.0</v>
      </c>
    </row>
    <row r="706" ht="15.75" customHeight="1">
      <c r="A706" s="242" t="s">
        <v>552</v>
      </c>
      <c r="B706" s="245">
        <v>46293.0</v>
      </c>
      <c r="C706" s="242" t="s">
        <v>2553</v>
      </c>
      <c r="D706" s="242" t="s">
        <v>4287</v>
      </c>
      <c r="E706" s="242" t="s">
        <v>3608</v>
      </c>
      <c r="F706" s="354">
        <v>0.05557870370370371</v>
      </c>
      <c r="G706" s="242">
        <v>10.0</v>
      </c>
      <c r="H706" s="242">
        <v>17.0</v>
      </c>
      <c r="I706" s="242">
        <v>13.0</v>
      </c>
      <c r="J706" s="242">
        <v>30.0</v>
      </c>
    </row>
    <row r="707" ht="15.75" customHeight="1">
      <c r="A707" s="242" t="s">
        <v>552</v>
      </c>
      <c r="B707" s="245">
        <v>46293.0</v>
      </c>
      <c r="C707" s="242" t="s">
        <v>1659</v>
      </c>
      <c r="D707" s="242" t="s">
        <v>4278</v>
      </c>
      <c r="E707" s="242" t="s">
        <v>616</v>
      </c>
      <c r="F707" s="354">
        <v>0.006944444444444444</v>
      </c>
      <c r="G707" s="242">
        <v>3.0</v>
      </c>
      <c r="H707" s="242">
        <v>15.0</v>
      </c>
      <c r="I707" s="242">
        <v>8.0</v>
      </c>
      <c r="J707" s="242">
        <v>37.0</v>
      </c>
    </row>
    <row r="708" ht="15.75" customHeight="1">
      <c r="A708" s="242" t="s">
        <v>552</v>
      </c>
      <c r="B708" s="245">
        <v>46293.0</v>
      </c>
      <c r="C708" s="242" t="s">
        <v>1662</v>
      </c>
      <c r="D708" s="242" t="s">
        <v>4289</v>
      </c>
      <c r="E708" s="242" t="s">
        <v>616</v>
      </c>
      <c r="F708" s="354">
        <v>0.028923611111111112</v>
      </c>
      <c r="G708" s="242">
        <v>6.0</v>
      </c>
      <c r="H708" s="242">
        <v>39.0</v>
      </c>
      <c r="I708" s="242">
        <v>6.0</v>
      </c>
      <c r="J708" s="242">
        <v>39.0</v>
      </c>
    </row>
    <row r="709" ht="15.75" customHeight="1">
      <c r="A709" s="242" t="s">
        <v>552</v>
      </c>
      <c r="B709" s="245">
        <v>46293.0</v>
      </c>
      <c r="C709" s="242" t="s">
        <v>1664</v>
      </c>
      <c r="D709" s="242" t="s">
        <v>4290</v>
      </c>
      <c r="E709" s="242" t="s">
        <v>616</v>
      </c>
      <c r="F709" s="354">
        <v>0.038969907407407404</v>
      </c>
      <c r="G709" s="242">
        <v>5.0</v>
      </c>
      <c r="H709" s="242">
        <v>47.0</v>
      </c>
      <c r="I709" s="242">
        <v>5.0</v>
      </c>
      <c r="J709" s="242">
        <v>47.0</v>
      </c>
    </row>
    <row r="710" ht="15.75" customHeight="1">
      <c r="A710" s="242" t="s">
        <v>552</v>
      </c>
      <c r="B710" s="245">
        <v>46293.0</v>
      </c>
      <c r="C710" s="242" t="s">
        <v>1799</v>
      </c>
      <c r="D710" s="242" t="s">
        <v>4282</v>
      </c>
      <c r="E710" s="242" t="s">
        <v>635</v>
      </c>
      <c r="F710" s="354">
        <v>0.005833333333333334</v>
      </c>
      <c r="G710" s="242">
        <v>1.0</v>
      </c>
      <c r="H710" s="242">
        <v>25.0</v>
      </c>
      <c r="I710" s="242">
        <v>6.0</v>
      </c>
      <c r="J710" s="242">
        <v>37.0</v>
      </c>
    </row>
    <row r="711" ht="15.75" customHeight="1">
      <c r="A711" s="242" t="s">
        <v>552</v>
      </c>
      <c r="B711" s="245">
        <v>46293.0</v>
      </c>
      <c r="C711" s="242" t="s">
        <v>1801</v>
      </c>
      <c r="D711" s="242" t="s">
        <v>4291</v>
      </c>
      <c r="E711" s="242" t="s">
        <v>635</v>
      </c>
      <c r="F711" s="354">
        <v>0.018900462962962963</v>
      </c>
      <c r="G711" s="242">
        <v>7.0</v>
      </c>
      <c r="H711" s="242">
        <v>14.0</v>
      </c>
      <c r="I711" s="242">
        <v>11.0</v>
      </c>
      <c r="J711" s="242">
        <v>37.0</v>
      </c>
    </row>
    <row r="712" ht="15.75" customHeight="1">
      <c r="A712" s="242" t="s">
        <v>552</v>
      </c>
      <c r="B712" s="245">
        <v>46293.0</v>
      </c>
      <c r="C712" s="242" t="s">
        <v>1803</v>
      </c>
      <c r="D712" s="242" t="s">
        <v>4293</v>
      </c>
      <c r="E712" s="242" t="s">
        <v>635</v>
      </c>
      <c r="F712" s="354">
        <v>0.025497685185185186</v>
      </c>
      <c r="G712" s="242">
        <v>1.0</v>
      </c>
      <c r="H712" s="242">
        <v>35.0</v>
      </c>
      <c r="I712" s="242">
        <v>1.0</v>
      </c>
      <c r="J712" s="242">
        <v>35.0</v>
      </c>
    </row>
    <row r="713" ht="15.75" customHeight="1">
      <c r="A713" s="242" t="s">
        <v>552</v>
      </c>
      <c r="B713" s="245">
        <v>46293.0</v>
      </c>
      <c r="C713" s="242" t="s">
        <v>1807</v>
      </c>
      <c r="D713" s="242" t="s">
        <v>4294</v>
      </c>
      <c r="E713" s="242" t="s">
        <v>635</v>
      </c>
      <c r="F713" s="354">
        <v>0.06689814814814815</v>
      </c>
      <c r="G713" s="242">
        <v>6.0</v>
      </c>
      <c r="H713" s="242">
        <v>26.0</v>
      </c>
      <c r="I713" s="242">
        <v>9.0</v>
      </c>
      <c r="J713" s="242">
        <v>38.0</v>
      </c>
    </row>
    <row r="714" ht="15.75" customHeight="1">
      <c r="A714" s="242" t="s">
        <v>552</v>
      </c>
      <c r="B714" s="245">
        <v>46293.0</v>
      </c>
      <c r="C714" s="242" t="s">
        <v>1807</v>
      </c>
      <c r="D714" s="242" t="s">
        <v>4294</v>
      </c>
      <c r="E714" s="242" t="s">
        <v>659</v>
      </c>
      <c r="F714" s="354">
        <v>0.029166666666666667</v>
      </c>
      <c r="G714" s="242">
        <v>3.0</v>
      </c>
      <c r="H714" s="242">
        <v>12.0</v>
      </c>
      <c r="I714" s="242">
        <v>9.0</v>
      </c>
      <c r="J714" s="242">
        <v>38.0</v>
      </c>
    </row>
    <row r="715" ht="15.75" customHeight="1">
      <c r="A715" s="242" t="s">
        <v>552</v>
      </c>
      <c r="B715" s="245">
        <v>46293.0</v>
      </c>
      <c r="C715" s="242" t="s">
        <v>1801</v>
      </c>
      <c r="D715" s="242" t="s">
        <v>4291</v>
      </c>
      <c r="E715" s="242" t="s">
        <v>659</v>
      </c>
      <c r="F715" s="354">
        <v>0.0396875</v>
      </c>
      <c r="G715" s="242">
        <v>4.0</v>
      </c>
      <c r="H715" s="242">
        <v>23.0</v>
      </c>
      <c r="I715" s="242">
        <v>11.0</v>
      </c>
      <c r="J715" s="242">
        <v>37.0</v>
      </c>
    </row>
    <row r="716" ht="15.75" customHeight="1">
      <c r="A716" s="338" t="s">
        <v>552</v>
      </c>
      <c r="B716" s="254">
        <v>46293.0</v>
      </c>
      <c r="C716" s="338" t="s">
        <v>1799</v>
      </c>
      <c r="D716" s="338" t="s">
        <v>4282</v>
      </c>
      <c r="E716" s="338" t="s">
        <v>620</v>
      </c>
      <c r="F716" s="353">
        <v>5.787037037037037E-5</v>
      </c>
      <c r="G716" s="338">
        <v>1.0</v>
      </c>
      <c r="H716" s="338">
        <v>1.0</v>
      </c>
      <c r="I716" s="338">
        <v>6.0</v>
      </c>
      <c r="J716" s="338">
        <v>37.0</v>
      </c>
    </row>
    <row r="717" ht="15.75" customHeight="1">
      <c r="A717" s="242" t="s">
        <v>552</v>
      </c>
      <c r="B717" s="245">
        <v>46293.0</v>
      </c>
      <c r="C717" s="242" t="s">
        <v>2205</v>
      </c>
      <c r="D717" s="242" t="s">
        <v>4296</v>
      </c>
      <c r="E717" s="242" t="s">
        <v>620</v>
      </c>
      <c r="F717" s="354">
        <v>0.02722222222222222</v>
      </c>
      <c r="G717" s="242">
        <v>7.0</v>
      </c>
      <c r="H717" s="242">
        <v>37.0</v>
      </c>
      <c r="I717" s="242">
        <v>7.0</v>
      </c>
      <c r="J717" s="242">
        <v>37.0</v>
      </c>
    </row>
    <row r="718" ht="15.75" customHeight="1">
      <c r="A718" s="242" t="s">
        <v>552</v>
      </c>
      <c r="B718" s="245">
        <v>46293.0</v>
      </c>
      <c r="C718" s="242" t="s">
        <v>2208</v>
      </c>
      <c r="D718" s="242" t="s">
        <v>4297</v>
      </c>
      <c r="E718" s="242" t="s">
        <v>620</v>
      </c>
      <c r="F718" s="354">
        <v>0.030648148148148147</v>
      </c>
      <c r="G718" s="242">
        <v>5.0</v>
      </c>
      <c r="H718" s="242">
        <v>48.0</v>
      </c>
      <c r="I718" s="242">
        <v>5.0</v>
      </c>
      <c r="J718" s="242">
        <v>48.0</v>
      </c>
    </row>
    <row r="719" ht="15.75" customHeight="1">
      <c r="A719" s="242" t="s">
        <v>552</v>
      </c>
      <c r="B719" s="245">
        <v>46293.0</v>
      </c>
      <c r="C719" s="242" t="s">
        <v>1659</v>
      </c>
      <c r="D719" s="242" t="s">
        <v>4278</v>
      </c>
      <c r="E719" s="242" t="s">
        <v>649</v>
      </c>
      <c r="F719" s="354">
        <v>3.8194444444444446E-4</v>
      </c>
      <c r="G719" s="242">
        <v>1.0</v>
      </c>
      <c r="H719" s="242">
        <v>3.0</v>
      </c>
      <c r="I719" s="242">
        <v>8.0</v>
      </c>
      <c r="J719" s="242">
        <v>37.0</v>
      </c>
    </row>
    <row r="720" ht="15.75" customHeight="1">
      <c r="A720" s="242" t="s">
        <v>552</v>
      </c>
      <c r="B720" s="245">
        <v>46293.0</v>
      </c>
      <c r="C720" s="242" t="s">
        <v>2545</v>
      </c>
      <c r="D720" s="242" t="s">
        <v>4283</v>
      </c>
      <c r="E720" s="242" t="s">
        <v>649</v>
      </c>
      <c r="F720" s="354">
        <v>0.028703703703703703</v>
      </c>
      <c r="G720" s="242">
        <v>2.0</v>
      </c>
      <c r="H720" s="242">
        <v>18.0</v>
      </c>
      <c r="I720" s="242">
        <v>15.0</v>
      </c>
      <c r="J720" s="242">
        <v>37.0</v>
      </c>
    </row>
    <row r="721" ht="15.75" customHeight="1">
      <c r="A721" s="242" t="s">
        <v>552</v>
      </c>
      <c r="B721" s="245">
        <v>46293.0</v>
      </c>
      <c r="C721" s="242" t="s">
        <v>2553</v>
      </c>
      <c r="D721" s="242" t="s">
        <v>4287</v>
      </c>
      <c r="E721" s="242" t="s">
        <v>649</v>
      </c>
      <c r="F721" s="354">
        <v>0.02974537037037037</v>
      </c>
      <c r="G721" s="242">
        <v>3.0</v>
      </c>
      <c r="H721" s="242">
        <v>13.0</v>
      </c>
      <c r="I721" s="242">
        <v>13.0</v>
      </c>
      <c r="J721" s="242">
        <v>30.0</v>
      </c>
    </row>
    <row r="722" ht="15.75" customHeight="1">
      <c r="A722" s="242" t="s">
        <v>552</v>
      </c>
      <c r="B722" s="245">
        <v>46293.0</v>
      </c>
      <c r="C722" s="242" t="s">
        <v>2755</v>
      </c>
      <c r="D722" s="242" t="s">
        <v>4301</v>
      </c>
      <c r="E722" s="242" t="s">
        <v>645</v>
      </c>
      <c r="F722" s="354">
        <v>0.04528935185185185</v>
      </c>
      <c r="G722" s="242">
        <v>3.0</v>
      </c>
      <c r="H722" s="242">
        <v>36.0</v>
      </c>
      <c r="I722" s="242">
        <v>3.0</v>
      </c>
      <c r="J722" s="242">
        <v>36.0</v>
      </c>
    </row>
    <row r="723" ht="15.75" customHeight="1">
      <c r="A723" s="242" t="s">
        <v>552</v>
      </c>
      <c r="B723" s="245">
        <v>46293.0</v>
      </c>
      <c r="C723" s="242" t="s">
        <v>2538</v>
      </c>
      <c r="D723" s="242" t="s">
        <v>4280</v>
      </c>
      <c r="E723" s="242" t="s">
        <v>645</v>
      </c>
      <c r="F723" s="354">
        <v>0.048587962962962965</v>
      </c>
      <c r="G723" s="242">
        <v>3.0</v>
      </c>
      <c r="H723" s="242">
        <v>24.0</v>
      </c>
      <c r="I723" s="242">
        <v>5.0</v>
      </c>
      <c r="J723" s="242">
        <v>38.0</v>
      </c>
    </row>
    <row r="724" ht="15.75" customHeight="1">
      <c r="A724" s="242" t="s">
        <v>552</v>
      </c>
      <c r="B724" s="245">
        <v>46293.0</v>
      </c>
      <c r="C724" s="242" t="s">
        <v>1659</v>
      </c>
      <c r="D724" s="242" t="s">
        <v>4278</v>
      </c>
      <c r="E724" s="242" t="s">
        <v>666</v>
      </c>
      <c r="F724" s="354">
        <v>7.87037037037037E-4</v>
      </c>
      <c r="G724" s="242">
        <v>1.0</v>
      </c>
      <c r="H724" s="242">
        <v>2.0</v>
      </c>
      <c r="I724" s="242">
        <v>8.0</v>
      </c>
      <c r="J724" s="242">
        <v>37.0</v>
      </c>
    </row>
    <row r="725" ht="15.75" customHeight="1">
      <c r="A725" s="242" t="s">
        <v>552</v>
      </c>
      <c r="B725" s="245">
        <v>46293.0</v>
      </c>
      <c r="C725" s="242" t="s">
        <v>2924</v>
      </c>
      <c r="D725" s="242" t="s">
        <v>4302</v>
      </c>
      <c r="E725" s="242" t="s">
        <v>666</v>
      </c>
      <c r="F725" s="354">
        <v>0.028657407407407406</v>
      </c>
      <c r="G725" s="242">
        <v>1.0</v>
      </c>
      <c r="H725" s="242">
        <v>32.0</v>
      </c>
      <c r="I725" s="242">
        <v>1.0</v>
      </c>
      <c r="J725" s="242">
        <v>32.0</v>
      </c>
    </row>
    <row r="726" ht="15.75" customHeight="1">
      <c r="A726" s="242" t="s">
        <v>552</v>
      </c>
      <c r="B726" s="245">
        <v>46293.0</v>
      </c>
      <c r="C726" s="242" t="s">
        <v>2928</v>
      </c>
      <c r="D726" s="242" t="s">
        <v>4303</v>
      </c>
      <c r="E726" s="242" t="s">
        <v>666</v>
      </c>
      <c r="F726" s="354">
        <v>0.03743055555555556</v>
      </c>
      <c r="G726" s="242">
        <v>4.0</v>
      </c>
      <c r="H726" s="242">
        <v>37.0</v>
      </c>
      <c r="I726" s="242">
        <v>4.0</v>
      </c>
      <c r="J726" s="242">
        <v>37.0</v>
      </c>
    </row>
    <row r="727" ht="15.75" customHeight="1">
      <c r="A727" s="338" t="s">
        <v>552</v>
      </c>
      <c r="B727" s="254">
        <v>46293.0</v>
      </c>
      <c r="C727" s="338" t="s">
        <v>4304</v>
      </c>
      <c r="D727" s="338" t="s">
        <v>4305</v>
      </c>
      <c r="E727" s="338" t="s">
        <v>667</v>
      </c>
      <c r="F727" s="353">
        <v>0.0</v>
      </c>
      <c r="G727" s="338">
        <v>1.0</v>
      </c>
      <c r="H727" s="338">
        <v>35.0</v>
      </c>
      <c r="I727" s="338">
        <v>1.0</v>
      </c>
      <c r="J727" s="338">
        <v>35.0</v>
      </c>
    </row>
    <row r="728" ht="15.75" customHeight="1">
      <c r="A728" s="338" t="s">
        <v>552</v>
      </c>
      <c r="B728" s="254">
        <v>46293.0</v>
      </c>
      <c r="C728" s="338" t="s">
        <v>1659</v>
      </c>
      <c r="D728" s="338" t="s">
        <v>4278</v>
      </c>
      <c r="E728" s="338" t="s">
        <v>625</v>
      </c>
      <c r="F728" s="353">
        <v>0.0029745370370370373</v>
      </c>
      <c r="G728" s="338">
        <v>2.0</v>
      </c>
      <c r="H728" s="338">
        <v>16.0</v>
      </c>
      <c r="I728" s="338">
        <v>8.0</v>
      </c>
      <c r="J728" s="338">
        <v>37.0</v>
      </c>
    </row>
    <row r="729" ht="15.75" customHeight="1">
      <c r="A729" s="242" t="s">
        <v>552</v>
      </c>
      <c r="B729" s="245">
        <v>46293.0</v>
      </c>
      <c r="C729" s="242" t="s">
        <v>3467</v>
      </c>
      <c r="D729" s="242" t="s">
        <v>4307</v>
      </c>
      <c r="E729" s="242" t="s">
        <v>625</v>
      </c>
      <c r="F729" s="354">
        <v>0.04162037037037037</v>
      </c>
      <c r="G729" s="242">
        <v>8.0</v>
      </c>
      <c r="H729" s="242">
        <v>37.0</v>
      </c>
      <c r="I729" s="242">
        <v>8.0</v>
      </c>
      <c r="J729" s="242">
        <v>37.0</v>
      </c>
    </row>
    <row r="730" ht="15.75" customHeight="1">
      <c r="A730" s="242" t="s">
        <v>552</v>
      </c>
      <c r="B730" s="245">
        <v>46293.0</v>
      </c>
      <c r="C730" s="242" t="s">
        <v>2540</v>
      </c>
      <c r="D730" s="242" t="s">
        <v>4281</v>
      </c>
      <c r="E730" s="242" t="s">
        <v>654</v>
      </c>
      <c r="F730" s="354">
        <v>0.011597222222222222</v>
      </c>
      <c r="G730" s="242">
        <v>1.0</v>
      </c>
      <c r="H730" s="242">
        <v>17.0</v>
      </c>
      <c r="I730" s="242">
        <v>5.0</v>
      </c>
      <c r="J730" s="242">
        <v>32.0</v>
      </c>
    </row>
    <row r="731" ht="15.75" customHeight="1">
      <c r="A731" s="338" t="s">
        <v>552</v>
      </c>
      <c r="B731" s="254">
        <v>46293.0</v>
      </c>
      <c r="C731" s="338" t="s">
        <v>2547</v>
      </c>
      <c r="D731" s="338" t="s">
        <v>4284</v>
      </c>
      <c r="E731" s="338" t="s">
        <v>654</v>
      </c>
      <c r="F731" s="353">
        <v>0.04054398148148148</v>
      </c>
      <c r="G731" s="338">
        <v>3.0</v>
      </c>
      <c r="H731" s="338">
        <v>8.0</v>
      </c>
      <c r="I731" s="338">
        <v>17.0</v>
      </c>
      <c r="J731" s="338">
        <v>41.0</v>
      </c>
    </row>
    <row r="732" ht="15.75" customHeight="1">
      <c r="A732" s="242" t="s">
        <v>552</v>
      </c>
      <c r="B732" s="245">
        <v>46294.0</v>
      </c>
      <c r="C732" s="242" t="s">
        <v>1192</v>
      </c>
      <c r="D732" s="242" t="s">
        <v>4308</v>
      </c>
      <c r="E732" s="242" t="s">
        <v>627</v>
      </c>
      <c r="F732" s="354">
        <v>3.125E-4</v>
      </c>
      <c r="G732" s="242">
        <v>1.0</v>
      </c>
      <c r="H732" s="242">
        <v>1.0</v>
      </c>
      <c r="I732" s="242">
        <v>13.0</v>
      </c>
      <c r="J732" s="242">
        <v>42.0</v>
      </c>
    </row>
    <row r="733" ht="15.75" customHeight="1">
      <c r="A733" s="242" t="s">
        <v>552</v>
      </c>
      <c r="B733" s="245">
        <v>46294.0</v>
      </c>
      <c r="C733" s="242" t="s">
        <v>1195</v>
      </c>
      <c r="D733" s="242" t="s">
        <v>4309</v>
      </c>
      <c r="E733" s="242" t="s">
        <v>627</v>
      </c>
      <c r="F733" s="354">
        <v>0.036377314814814814</v>
      </c>
      <c r="G733" s="242">
        <v>5.0</v>
      </c>
      <c r="H733" s="242">
        <v>24.0</v>
      </c>
      <c r="I733" s="242">
        <v>10.0</v>
      </c>
      <c r="J733" s="242">
        <v>42.0</v>
      </c>
    </row>
    <row r="734" ht="15.75" customHeight="1">
      <c r="A734" s="242" t="s">
        <v>552</v>
      </c>
      <c r="B734" s="245">
        <v>46294.0</v>
      </c>
      <c r="C734" s="242" t="s">
        <v>1198</v>
      </c>
      <c r="D734" s="242" t="s">
        <v>4310</v>
      </c>
      <c r="E734" s="242" t="s">
        <v>627</v>
      </c>
      <c r="F734" s="354">
        <v>0.04539351851851852</v>
      </c>
      <c r="G734" s="242">
        <v>3.0</v>
      </c>
      <c r="H734" s="242">
        <v>38.0</v>
      </c>
      <c r="I734" s="242">
        <v>3.0</v>
      </c>
      <c r="J734" s="242">
        <v>38.0</v>
      </c>
    </row>
    <row r="735" ht="15.75" customHeight="1">
      <c r="A735" s="242" t="s">
        <v>552</v>
      </c>
      <c r="B735" s="245">
        <v>46294.0</v>
      </c>
      <c r="C735" s="242" t="s">
        <v>2556</v>
      </c>
      <c r="D735" s="242" t="s">
        <v>4311</v>
      </c>
      <c r="E735" s="242" t="s">
        <v>3608</v>
      </c>
      <c r="F735" s="354">
        <v>0.0052199074074074075</v>
      </c>
      <c r="G735" s="242">
        <v>2.0</v>
      </c>
      <c r="H735" s="242">
        <v>7.0</v>
      </c>
      <c r="I735" s="242">
        <v>8.0</v>
      </c>
      <c r="J735" s="242">
        <v>43.0</v>
      </c>
    </row>
    <row r="736" ht="15.75" customHeight="1">
      <c r="A736" s="242" t="s">
        <v>552</v>
      </c>
      <c r="B736" s="245">
        <v>46294.0</v>
      </c>
      <c r="C736" s="242" t="s">
        <v>1903</v>
      </c>
      <c r="D736" s="242" t="s">
        <v>4313</v>
      </c>
      <c r="E736" s="242" t="s">
        <v>3608</v>
      </c>
      <c r="F736" s="354">
        <v>0.013981481481481482</v>
      </c>
      <c r="G736" s="242">
        <v>6.0</v>
      </c>
      <c r="H736" s="242">
        <v>14.0</v>
      </c>
      <c r="I736" s="242">
        <v>10.0</v>
      </c>
      <c r="J736" s="242">
        <v>36.0</v>
      </c>
    </row>
    <row r="737" ht="15.75" customHeight="1">
      <c r="A737" s="242" t="s">
        <v>552</v>
      </c>
      <c r="B737" s="245">
        <v>46294.0</v>
      </c>
      <c r="C737" s="242" t="s">
        <v>2211</v>
      </c>
      <c r="D737" s="242" t="s">
        <v>4315</v>
      </c>
      <c r="E737" s="242" t="s">
        <v>3608</v>
      </c>
      <c r="F737" s="354">
        <v>0.021840277777777778</v>
      </c>
      <c r="G737" s="242">
        <v>6.0</v>
      </c>
      <c r="H737" s="242">
        <v>31.0</v>
      </c>
      <c r="I737" s="242">
        <v>8.0</v>
      </c>
      <c r="J737" s="242">
        <v>38.0</v>
      </c>
    </row>
    <row r="738" ht="15.75" customHeight="1">
      <c r="A738" s="242" t="s">
        <v>552</v>
      </c>
      <c r="B738" s="245">
        <v>46294.0</v>
      </c>
      <c r="C738" s="242" t="s">
        <v>2216</v>
      </c>
      <c r="D738" s="242" t="s">
        <v>4317</v>
      </c>
      <c r="E738" s="242" t="s">
        <v>3608</v>
      </c>
      <c r="F738" s="354">
        <v>0.02837962962962963</v>
      </c>
      <c r="G738" s="242">
        <v>8.0</v>
      </c>
      <c r="H738" s="242">
        <v>32.0</v>
      </c>
      <c r="I738" s="242">
        <v>10.0</v>
      </c>
      <c r="J738" s="242">
        <v>43.0</v>
      </c>
    </row>
    <row r="739" ht="15.75" customHeight="1">
      <c r="A739" s="242" t="s">
        <v>552</v>
      </c>
      <c r="B739" s="245">
        <v>46294.0</v>
      </c>
      <c r="C739" s="242" t="s">
        <v>1192</v>
      </c>
      <c r="D739" s="242" t="s">
        <v>4308</v>
      </c>
      <c r="E739" s="242" t="s">
        <v>3608</v>
      </c>
      <c r="F739" s="354">
        <v>0.04041666666666666</v>
      </c>
      <c r="G739" s="242">
        <v>11.0</v>
      </c>
      <c r="H739" s="242">
        <v>29.0</v>
      </c>
      <c r="I739" s="242">
        <v>13.0</v>
      </c>
      <c r="J739" s="242">
        <v>42.0</v>
      </c>
    </row>
    <row r="740" ht="15.75" customHeight="1">
      <c r="A740" s="242" t="s">
        <v>552</v>
      </c>
      <c r="B740" s="245">
        <v>46294.0</v>
      </c>
      <c r="C740" s="242" t="s">
        <v>1396</v>
      </c>
      <c r="D740" s="242" t="s">
        <v>4319</v>
      </c>
      <c r="E740" s="242" t="s">
        <v>631</v>
      </c>
      <c r="F740" s="354">
        <v>0.013900462962962963</v>
      </c>
      <c r="G740" s="242">
        <v>4.0</v>
      </c>
      <c r="H740" s="242">
        <v>27.0</v>
      </c>
      <c r="I740" s="242">
        <v>6.0</v>
      </c>
      <c r="J740" s="242">
        <v>41.0</v>
      </c>
    </row>
    <row r="741" ht="15.75" customHeight="1">
      <c r="A741" s="242" t="s">
        <v>552</v>
      </c>
      <c r="B741" s="245">
        <v>46294.0</v>
      </c>
      <c r="C741" s="242" t="s">
        <v>1396</v>
      </c>
      <c r="D741" s="242" t="s">
        <v>4319</v>
      </c>
      <c r="E741" s="242" t="s">
        <v>616</v>
      </c>
      <c r="F741" s="354">
        <v>0.016041666666666666</v>
      </c>
      <c r="G741" s="242">
        <v>2.0</v>
      </c>
      <c r="H741" s="242">
        <v>14.0</v>
      </c>
      <c r="I741" s="242">
        <v>6.0</v>
      </c>
      <c r="J741" s="242">
        <v>41.0</v>
      </c>
    </row>
    <row r="742" ht="15.75" customHeight="1">
      <c r="A742" s="242" t="s">
        <v>552</v>
      </c>
      <c r="B742" s="245">
        <v>46294.0</v>
      </c>
      <c r="C742" s="242" t="s">
        <v>1668</v>
      </c>
      <c r="D742" s="242" t="s">
        <v>4320</v>
      </c>
      <c r="E742" s="242" t="s">
        <v>616</v>
      </c>
      <c r="F742" s="354">
        <v>0.016145833333333335</v>
      </c>
      <c r="G742" s="242">
        <v>2.0</v>
      </c>
      <c r="H742" s="242">
        <v>32.0</v>
      </c>
      <c r="I742" s="242">
        <v>2.0</v>
      </c>
      <c r="J742" s="242">
        <v>32.0</v>
      </c>
    </row>
    <row r="743" ht="15.75" customHeight="1">
      <c r="A743" s="242" t="s">
        <v>552</v>
      </c>
      <c r="B743" s="245">
        <v>46294.0</v>
      </c>
      <c r="C743" s="242" t="s">
        <v>1669</v>
      </c>
      <c r="D743" s="242" t="s">
        <v>4321</v>
      </c>
      <c r="E743" s="242" t="s">
        <v>616</v>
      </c>
      <c r="F743" s="354">
        <v>0.03293981481481482</v>
      </c>
      <c r="G743" s="242">
        <v>2.0</v>
      </c>
      <c r="H743" s="242">
        <v>28.0</v>
      </c>
      <c r="I743" s="242">
        <v>2.0</v>
      </c>
      <c r="J743" s="242">
        <v>28.0</v>
      </c>
    </row>
    <row r="744" ht="15.75" customHeight="1">
      <c r="A744" s="242" t="s">
        <v>552</v>
      </c>
      <c r="B744" s="245">
        <v>46294.0</v>
      </c>
      <c r="C744" s="242" t="s">
        <v>1671</v>
      </c>
      <c r="D744" s="242" t="s">
        <v>4322</v>
      </c>
      <c r="E744" s="242" t="s">
        <v>616</v>
      </c>
      <c r="F744" s="354">
        <v>0.050243055555555555</v>
      </c>
      <c r="G744" s="242">
        <v>8.0</v>
      </c>
      <c r="H744" s="242">
        <v>43.0</v>
      </c>
      <c r="I744" s="242">
        <v>8.0</v>
      </c>
      <c r="J744" s="242">
        <v>43.0</v>
      </c>
    </row>
    <row r="745" ht="15.75" customHeight="1">
      <c r="A745" s="242" t="s">
        <v>552</v>
      </c>
      <c r="B745" s="245">
        <v>46294.0</v>
      </c>
      <c r="C745" s="242" t="s">
        <v>1813</v>
      </c>
      <c r="D745" s="242" t="s">
        <v>4323</v>
      </c>
      <c r="E745" s="242" t="s">
        <v>635</v>
      </c>
      <c r="F745" s="354">
        <v>0.016412037037037037</v>
      </c>
      <c r="G745" s="242">
        <v>4.0</v>
      </c>
      <c r="H745" s="242">
        <v>7.0</v>
      </c>
      <c r="I745" s="242">
        <v>17.0</v>
      </c>
      <c r="J745" s="242">
        <v>42.0</v>
      </c>
    </row>
    <row r="746" ht="15.75" customHeight="1">
      <c r="A746" s="242" t="s">
        <v>552</v>
      </c>
      <c r="B746" s="245">
        <v>46294.0</v>
      </c>
      <c r="C746" s="242" t="s">
        <v>1822</v>
      </c>
      <c r="D746" s="242" t="s">
        <v>4324</v>
      </c>
      <c r="E746" s="242" t="s">
        <v>635</v>
      </c>
      <c r="F746" s="354">
        <v>0.03</v>
      </c>
      <c r="G746" s="242">
        <v>14.0</v>
      </c>
      <c r="H746" s="242">
        <v>39.0</v>
      </c>
      <c r="I746" s="242">
        <v>15.0</v>
      </c>
      <c r="J746" s="242">
        <v>42.0</v>
      </c>
    </row>
    <row r="747" ht="15.75" customHeight="1">
      <c r="A747" s="242" t="s">
        <v>552</v>
      </c>
      <c r="B747" s="245">
        <v>46294.0</v>
      </c>
      <c r="C747" s="242" t="s">
        <v>1809</v>
      </c>
      <c r="D747" s="242" t="s">
        <v>4325</v>
      </c>
      <c r="E747" s="242" t="s">
        <v>635</v>
      </c>
      <c r="F747" s="354">
        <v>0.03256944444444444</v>
      </c>
      <c r="G747" s="242">
        <v>8.0</v>
      </c>
      <c r="H747" s="242">
        <v>26.0</v>
      </c>
      <c r="I747" s="242">
        <v>9.0</v>
      </c>
      <c r="J747" s="242">
        <v>40.0</v>
      </c>
    </row>
    <row r="748" ht="15.75" customHeight="1">
      <c r="A748" s="242" t="s">
        <v>552</v>
      </c>
      <c r="B748" s="245">
        <v>46294.0</v>
      </c>
      <c r="C748" s="242" t="s">
        <v>1816</v>
      </c>
      <c r="D748" s="242" t="s">
        <v>4326</v>
      </c>
      <c r="E748" s="242" t="s">
        <v>635</v>
      </c>
      <c r="F748" s="354">
        <v>0.03855324074074074</v>
      </c>
      <c r="G748" s="242">
        <v>3.0</v>
      </c>
      <c r="H748" s="242">
        <v>37.0</v>
      </c>
      <c r="I748" s="242">
        <v>3.0</v>
      </c>
      <c r="J748" s="242">
        <v>37.0</v>
      </c>
    </row>
    <row r="749" ht="15.75" customHeight="1">
      <c r="A749" s="242" t="s">
        <v>552</v>
      </c>
      <c r="B749" s="245">
        <v>46294.0</v>
      </c>
      <c r="C749" s="242" t="s">
        <v>1820</v>
      </c>
      <c r="D749" s="242" t="s">
        <v>4327</v>
      </c>
      <c r="E749" s="242" t="s">
        <v>635</v>
      </c>
      <c r="F749" s="354">
        <v>0.0446875</v>
      </c>
      <c r="G749" s="242">
        <v>8.0</v>
      </c>
      <c r="H749" s="242">
        <v>42.0</v>
      </c>
      <c r="I749" s="242">
        <v>8.0</v>
      </c>
      <c r="J749" s="242">
        <v>42.0</v>
      </c>
    </row>
    <row r="750" ht="15.75" customHeight="1">
      <c r="A750" s="338" t="s">
        <v>552</v>
      </c>
      <c r="B750" s="254">
        <v>46294.0</v>
      </c>
      <c r="C750" s="338" t="s">
        <v>1900</v>
      </c>
      <c r="D750" s="338" t="s">
        <v>4328</v>
      </c>
      <c r="E750" s="338" t="s">
        <v>659</v>
      </c>
      <c r="F750" s="353">
        <v>1.8518518518518518E-4</v>
      </c>
      <c r="G750" s="338">
        <v>1.0</v>
      </c>
      <c r="H750" s="338">
        <v>30.0</v>
      </c>
      <c r="I750" s="338">
        <v>1.0</v>
      </c>
      <c r="J750" s="338">
        <v>30.0</v>
      </c>
      <c r="K750" s="16"/>
      <c r="L750" s="16"/>
      <c r="M750" s="16"/>
      <c r="N750" s="16"/>
      <c r="O750" s="16"/>
      <c r="P750" s="16"/>
      <c r="Q750" s="16"/>
      <c r="R750" s="16"/>
      <c r="S750" s="16"/>
      <c r="T750" s="16"/>
      <c r="U750" s="16"/>
      <c r="V750" s="16"/>
      <c r="W750" s="16"/>
      <c r="X750" s="16"/>
      <c r="Y750" s="16"/>
      <c r="Z750" s="16"/>
    </row>
    <row r="751" ht="15.75" customHeight="1">
      <c r="A751" s="242" t="s">
        <v>552</v>
      </c>
      <c r="B751" s="245">
        <v>46294.0</v>
      </c>
      <c r="C751" s="242" t="s">
        <v>1901</v>
      </c>
      <c r="D751" s="242" t="s">
        <v>4329</v>
      </c>
      <c r="E751" s="242" t="s">
        <v>659</v>
      </c>
      <c r="F751" s="354">
        <v>0.0253125</v>
      </c>
      <c r="G751" s="242">
        <v>3.0</v>
      </c>
      <c r="H751" s="242">
        <v>33.0</v>
      </c>
      <c r="I751" s="242">
        <v>3.0</v>
      </c>
      <c r="J751" s="242">
        <v>33.0</v>
      </c>
    </row>
    <row r="752" ht="15.75" customHeight="1">
      <c r="A752" s="242" t="s">
        <v>552</v>
      </c>
      <c r="B752" s="245">
        <v>46294.0</v>
      </c>
      <c r="C752" s="242" t="s">
        <v>1903</v>
      </c>
      <c r="D752" s="242" t="s">
        <v>4313</v>
      </c>
      <c r="E752" s="242" t="s">
        <v>659</v>
      </c>
      <c r="F752" s="354">
        <v>0.04231481481481481</v>
      </c>
      <c r="G752" s="242">
        <v>4.0</v>
      </c>
      <c r="H752" s="242">
        <v>22.0</v>
      </c>
      <c r="I752" s="242">
        <v>10.0</v>
      </c>
      <c r="J752" s="242">
        <v>36.0</v>
      </c>
    </row>
    <row r="753" ht="15.75" customHeight="1">
      <c r="A753" s="242" t="s">
        <v>552</v>
      </c>
      <c r="B753" s="245">
        <v>46294.0</v>
      </c>
      <c r="C753" s="242" t="s">
        <v>2211</v>
      </c>
      <c r="D753" s="242" t="s">
        <v>4315</v>
      </c>
      <c r="E753" s="242" t="s">
        <v>620</v>
      </c>
      <c r="F753" s="354">
        <v>0.0026967592592592594</v>
      </c>
      <c r="G753" s="242">
        <v>2.0</v>
      </c>
      <c r="H753" s="242">
        <v>7.0</v>
      </c>
      <c r="I753" s="242">
        <v>8.0</v>
      </c>
      <c r="J753" s="242">
        <v>38.0</v>
      </c>
    </row>
    <row r="754" ht="15.75" customHeight="1">
      <c r="A754" s="242" t="s">
        <v>552</v>
      </c>
      <c r="B754" s="245">
        <v>46294.0</v>
      </c>
      <c r="C754" s="242" t="s">
        <v>1195</v>
      </c>
      <c r="D754" s="242" t="s">
        <v>4309</v>
      </c>
      <c r="E754" s="242" t="s">
        <v>620</v>
      </c>
      <c r="F754" s="354">
        <v>0.005416666666666667</v>
      </c>
      <c r="G754" s="242">
        <v>1.0</v>
      </c>
      <c r="H754" s="242">
        <v>5.0</v>
      </c>
      <c r="I754" s="242">
        <v>10.0</v>
      </c>
      <c r="J754" s="242">
        <v>42.0</v>
      </c>
    </row>
    <row r="755" ht="15.75" customHeight="1">
      <c r="A755" s="242" t="s">
        <v>552</v>
      </c>
      <c r="B755" s="245">
        <v>46294.0</v>
      </c>
      <c r="C755" s="242" t="s">
        <v>2216</v>
      </c>
      <c r="D755" s="242" t="s">
        <v>4317</v>
      </c>
      <c r="E755" s="242" t="s">
        <v>620</v>
      </c>
      <c r="F755" s="354">
        <v>0.009398148148148149</v>
      </c>
      <c r="G755" s="242">
        <v>2.0</v>
      </c>
      <c r="H755" s="242">
        <v>11.0</v>
      </c>
      <c r="I755" s="242">
        <v>10.0</v>
      </c>
      <c r="J755" s="242">
        <v>43.0</v>
      </c>
    </row>
    <row r="756" ht="15.75" customHeight="1">
      <c r="A756" s="242" t="s">
        <v>552</v>
      </c>
      <c r="B756" s="245">
        <v>46294.0</v>
      </c>
      <c r="C756" s="242" t="s">
        <v>2214</v>
      </c>
      <c r="D756" s="242" t="s">
        <v>4331</v>
      </c>
      <c r="E756" s="242" t="s">
        <v>620</v>
      </c>
      <c r="F756" s="354">
        <v>0.025578703703703704</v>
      </c>
      <c r="G756" s="242">
        <v>5.0</v>
      </c>
      <c r="H756" s="242">
        <v>25.0</v>
      </c>
      <c r="I756" s="242">
        <v>9.0</v>
      </c>
      <c r="J756" s="242">
        <v>35.0</v>
      </c>
    </row>
    <row r="757" ht="15.75" customHeight="1">
      <c r="A757" s="242" t="s">
        <v>552</v>
      </c>
      <c r="B757" s="245">
        <v>46294.0</v>
      </c>
      <c r="C757" s="242" t="s">
        <v>1809</v>
      </c>
      <c r="D757" s="242" t="s">
        <v>4325</v>
      </c>
      <c r="E757" s="242" t="s">
        <v>3615</v>
      </c>
      <c r="F757" s="354">
        <v>1.0416666666666667E-4</v>
      </c>
      <c r="G757" s="242">
        <v>1.0</v>
      </c>
      <c r="H757" s="242">
        <v>1.0</v>
      </c>
      <c r="I757" s="242">
        <v>9.0</v>
      </c>
      <c r="J757" s="242">
        <v>40.0</v>
      </c>
    </row>
    <row r="758" ht="15.75" customHeight="1">
      <c r="A758" s="242" t="s">
        <v>552</v>
      </c>
      <c r="B758" s="245">
        <v>46294.0</v>
      </c>
      <c r="C758" s="242" t="s">
        <v>2436</v>
      </c>
      <c r="D758" s="242" t="s">
        <v>4333</v>
      </c>
      <c r="E758" s="242" t="s">
        <v>3615</v>
      </c>
      <c r="F758" s="354">
        <v>0.002013888888888889</v>
      </c>
      <c r="G758" s="242">
        <v>3.0</v>
      </c>
      <c r="H758" s="242">
        <v>3.0</v>
      </c>
      <c r="I758" s="242">
        <v>9.0</v>
      </c>
      <c r="J758" s="242">
        <v>43.0</v>
      </c>
    </row>
    <row r="759" ht="15.75" customHeight="1">
      <c r="A759" s="242" t="s">
        <v>552</v>
      </c>
      <c r="B759" s="245">
        <v>46294.0</v>
      </c>
      <c r="C759" s="242" t="s">
        <v>2214</v>
      </c>
      <c r="D759" s="242" t="s">
        <v>4331</v>
      </c>
      <c r="E759" s="242" t="s">
        <v>3615</v>
      </c>
      <c r="F759" s="354">
        <v>0.008541666666666666</v>
      </c>
      <c r="G759" s="242">
        <v>4.0</v>
      </c>
      <c r="H759" s="242">
        <v>10.0</v>
      </c>
      <c r="I759" s="242">
        <v>9.0</v>
      </c>
      <c r="J759" s="242">
        <v>35.0</v>
      </c>
    </row>
    <row r="760" ht="15.75" customHeight="1">
      <c r="A760" s="242" t="s">
        <v>552</v>
      </c>
      <c r="B760" s="245">
        <v>46294.0</v>
      </c>
      <c r="C760" s="242" t="s">
        <v>1813</v>
      </c>
      <c r="D760" s="242" t="s">
        <v>4323</v>
      </c>
      <c r="E760" s="242" t="s">
        <v>3615</v>
      </c>
      <c r="F760" s="354">
        <v>0.03792824074074074</v>
      </c>
      <c r="G760" s="242">
        <v>12.0</v>
      </c>
      <c r="H760" s="242">
        <v>20.0</v>
      </c>
      <c r="I760" s="242">
        <v>17.0</v>
      </c>
      <c r="J760" s="242">
        <v>42.0</v>
      </c>
    </row>
    <row r="761" ht="15.75" customHeight="1">
      <c r="A761" s="242" t="s">
        <v>552</v>
      </c>
      <c r="B761" s="245">
        <v>46294.0</v>
      </c>
      <c r="C761" s="242" t="s">
        <v>2432</v>
      </c>
      <c r="D761" s="242" t="s">
        <v>4335</v>
      </c>
      <c r="E761" s="242" t="s">
        <v>3615</v>
      </c>
      <c r="F761" s="354">
        <v>0.03833333333333333</v>
      </c>
      <c r="G761" s="242">
        <v>7.0</v>
      </c>
      <c r="H761" s="242">
        <v>30.0</v>
      </c>
      <c r="I761" s="242">
        <v>8.0</v>
      </c>
      <c r="J761" s="242">
        <v>35.0</v>
      </c>
    </row>
    <row r="762" ht="15.75" customHeight="1">
      <c r="A762" s="242" t="s">
        <v>552</v>
      </c>
      <c r="B762" s="245">
        <v>46294.0</v>
      </c>
      <c r="C762" s="242" t="s">
        <v>2434</v>
      </c>
      <c r="D762" s="376" t="s">
        <v>4336</v>
      </c>
      <c r="E762" s="242" t="s">
        <v>3615</v>
      </c>
      <c r="F762" s="354">
        <v>0.042986111111111114</v>
      </c>
      <c r="G762" s="242">
        <v>9.0</v>
      </c>
      <c r="H762" s="242">
        <v>27.0</v>
      </c>
      <c r="I762" s="242">
        <v>11.0</v>
      </c>
      <c r="J762" s="242">
        <v>45.0</v>
      </c>
    </row>
    <row r="763" ht="15.75" customHeight="1">
      <c r="A763" s="242" t="s">
        <v>552</v>
      </c>
      <c r="B763" s="245">
        <v>46294.0</v>
      </c>
      <c r="C763" s="242" t="s">
        <v>2685</v>
      </c>
      <c r="D763" s="242" t="s">
        <v>4337</v>
      </c>
      <c r="E763" s="242" t="s">
        <v>649</v>
      </c>
      <c r="F763" s="354">
        <v>0.0159375</v>
      </c>
      <c r="G763" s="242">
        <v>1.0</v>
      </c>
      <c r="H763" s="242">
        <v>34.0</v>
      </c>
      <c r="I763" s="242">
        <v>1.0</v>
      </c>
      <c r="J763" s="242">
        <v>34.0</v>
      </c>
    </row>
    <row r="764" ht="15.75" customHeight="1">
      <c r="A764" s="242" t="s">
        <v>552</v>
      </c>
      <c r="B764" s="245">
        <v>46294.0</v>
      </c>
      <c r="C764" s="242" t="s">
        <v>2684</v>
      </c>
      <c r="D764" s="242" t="s">
        <v>4338</v>
      </c>
      <c r="E764" s="242" t="s">
        <v>649</v>
      </c>
      <c r="F764" s="354">
        <v>0.02806712962962963</v>
      </c>
      <c r="G764" s="242">
        <v>1.0</v>
      </c>
      <c r="H764" s="242">
        <v>34.0</v>
      </c>
      <c r="I764" s="242">
        <v>1.0</v>
      </c>
      <c r="J764" s="242">
        <v>34.0</v>
      </c>
    </row>
    <row r="765" ht="15.75" customHeight="1">
      <c r="A765" s="242" t="s">
        <v>552</v>
      </c>
      <c r="B765" s="245">
        <v>46294.0</v>
      </c>
      <c r="C765" s="242" t="s">
        <v>1195</v>
      </c>
      <c r="D765" s="242" t="s">
        <v>4309</v>
      </c>
      <c r="E765" s="242" t="s">
        <v>649</v>
      </c>
      <c r="F765" s="354">
        <v>0.032372685185185185</v>
      </c>
      <c r="G765" s="242">
        <v>4.0</v>
      </c>
      <c r="H765" s="242">
        <v>12.0</v>
      </c>
      <c r="I765" s="242">
        <v>10.0</v>
      </c>
      <c r="J765" s="242">
        <v>42.0</v>
      </c>
    </row>
    <row r="766" ht="15.75" customHeight="1">
      <c r="A766" s="242" t="s">
        <v>552</v>
      </c>
      <c r="B766" s="245">
        <v>46294.0</v>
      </c>
      <c r="C766" s="242" t="s">
        <v>2686</v>
      </c>
      <c r="D766" s="242" t="s">
        <v>4341</v>
      </c>
      <c r="E766" s="242" t="s">
        <v>649</v>
      </c>
      <c r="F766" s="354">
        <v>0.03799768518518518</v>
      </c>
      <c r="G766" s="242">
        <v>3.0</v>
      </c>
      <c r="H766" s="242">
        <v>34.0</v>
      </c>
      <c r="I766" s="242">
        <v>3.0</v>
      </c>
      <c r="J766" s="242">
        <v>34.0</v>
      </c>
    </row>
    <row r="767" ht="15.75" customHeight="1">
      <c r="A767" s="242" t="s">
        <v>552</v>
      </c>
      <c r="B767" s="245">
        <v>46294.0</v>
      </c>
      <c r="C767" s="242" t="s">
        <v>2761</v>
      </c>
      <c r="D767" s="242" t="s">
        <v>4342</v>
      </c>
      <c r="E767" s="242" t="s">
        <v>645</v>
      </c>
      <c r="F767" s="354">
        <v>0.030081018518518517</v>
      </c>
      <c r="G767" s="242">
        <v>2.0</v>
      </c>
      <c r="H767" s="242">
        <v>34.0</v>
      </c>
      <c r="I767" s="242">
        <v>2.0</v>
      </c>
      <c r="J767" s="242">
        <v>34.0</v>
      </c>
    </row>
    <row r="768" ht="15.75" customHeight="1">
      <c r="A768" s="242" t="s">
        <v>552</v>
      </c>
      <c r="B768" s="245">
        <v>46294.0</v>
      </c>
      <c r="C768" s="242" t="s">
        <v>2432</v>
      </c>
      <c r="D768" s="242" t="s">
        <v>4335</v>
      </c>
      <c r="E768" s="242" t="s">
        <v>666</v>
      </c>
      <c r="F768" s="354">
        <v>0.0027430555555555554</v>
      </c>
      <c r="G768" s="242">
        <v>1.0</v>
      </c>
      <c r="H768" s="242">
        <v>5.0</v>
      </c>
      <c r="I768" s="242">
        <v>8.0</v>
      </c>
      <c r="J768" s="242">
        <v>35.0</v>
      </c>
    </row>
    <row r="769" ht="15.75" customHeight="1">
      <c r="A769" s="242" t="s">
        <v>552</v>
      </c>
      <c r="B769" s="245">
        <v>46294.0</v>
      </c>
      <c r="C769" s="242" t="s">
        <v>1813</v>
      </c>
      <c r="D769" s="242" t="s">
        <v>4323</v>
      </c>
      <c r="E769" s="242" t="s">
        <v>666</v>
      </c>
      <c r="F769" s="354">
        <v>0.015127314814814816</v>
      </c>
      <c r="G769" s="242">
        <v>3.0</v>
      </c>
      <c r="H769" s="242">
        <v>15.0</v>
      </c>
      <c r="I769" s="242">
        <v>17.0</v>
      </c>
      <c r="J769" s="242">
        <v>42.0</v>
      </c>
    </row>
    <row r="770" ht="15.75" customHeight="1">
      <c r="A770" s="242" t="s">
        <v>552</v>
      </c>
      <c r="B770" s="245">
        <v>46294.0</v>
      </c>
      <c r="C770" s="242" t="s">
        <v>2434</v>
      </c>
      <c r="D770" s="376" t="s">
        <v>4336</v>
      </c>
      <c r="E770" s="242" t="s">
        <v>666</v>
      </c>
      <c r="F770" s="354">
        <v>0.020405092592592593</v>
      </c>
      <c r="G770" s="242">
        <v>2.0</v>
      </c>
      <c r="H770" s="242">
        <v>18.0</v>
      </c>
      <c r="I770" s="242">
        <v>11.0</v>
      </c>
      <c r="J770" s="242">
        <v>45.0</v>
      </c>
    </row>
    <row r="771" ht="15.75" customHeight="1">
      <c r="A771" s="242" t="s">
        <v>552</v>
      </c>
      <c r="B771" s="245">
        <v>46294.0</v>
      </c>
      <c r="C771" s="242" t="s">
        <v>1192</v>
      </c>
      <c r="D771" s="242" t="s">
        <v>4308</v>
      </c>
      <c r="E771" s="242" t="s">
        <v>667</v>
      </c>
      <c r="F771" s="354">
        <v>0.0016203703703703703</v>
      </c>
      <c r="G771" s="242">
        <v>1.0</v>
      </c>
      <c r="H771" s="242">
        <v>12.0</v>
      </c>
      <c r="I771" s="242">
        <v>13.0</v>
      </c>
      <c r="J771" s="242">
        <v>42.0</v>
      </c>
    </row>
    <row r="772" ht="15.75" customHeight="1">
      <c r="A772" s="242" t="s">
        <v>552</v>
      </c>
      <c r="B772" s="245">
        <v>46294.0</v>
      </c>
      <c r="C772" s="242" t="s">
        <v>2556</v>
      </c>
      <c r="D772" s="242" t="s">
        <v>4311</v>
      </c>
      <c r="E772" s="242" t="s">
        <v>625</v>
      </c>
      <c r="F772" s="354">
        <v>0.03085648148148148</v>
      </c>
      <c r="G772" s="242">
        <v>5.0</v>
      </c>
      <c r="H772" s="242">
        <v>30.0</v>
      </c>
      <c r="I772" s="242">
        <v>8.0</v>
      </c>
      <c r="J772" s="242">
        <v>43.0</v>
      </c>
    </row>
    <row r="773" ht="15.75" customHeight="1">
      <c r="A773" s="242" t="s">
        <v>552</v>
      </c>
      <c r="B773" s="245">
        <v>46294.0</v>
      </c>
      <c r="C773" s="242" t="s">
        <v>2436</v>
      </c>
      <c r="D773" s="242" t="s">
        <v>4333</v>
      </c>
      <c r="E773" s="242" t="s">
        <v>625</v>
      </c>
      <c r="F773" s="354">
        <v>0.04390046296296296</v>
      </c>
      <c r="G773" s="242">
        <v>6.0</v>
      </c>
      <c r="H773" s="242">
        <v>40.0</v>
      </c>
      <c r="I773" s="242">
        <v>9.0</v>
      </c>
      <c r="J773" s="242">
        <v>43.0</v>
      </c>
    </row>
    <row r="774" ht="15.75" customHeight="1">
      <c r="A774" s="242" t="s">
        <v>552</v>
      </c>
      <c r="B774" s="245">
        <v>46294.0</v>
      </c>
      <c r="C774" s="242" t="s">
        <v>1195</v>
      </c>
      <c r="D774" s="242" t="s">
        <v>4309</v>
      </c>
      <c r="E774" s="242" t="s">
        <v>654</v>
      </c>
      <c r="F774" s="354">
        <v>7.407407407407407E-4</v>
      </c>
      <c r="G774" s="242">
        <v>1.0</v>
      </c>
      <c r="H774" s="242">
        <v>1.0</v>
      </c>
      <c r="I774" s="242">
        <v>10.0</v>
      </c>
      <c r="J774" s="242">
        <v>42.0</v>
      </c>
    </row>
    <row r="775" ht="15.75" customHeight="1">
      <c r="A775" s="242" t="s">
        <v>552</v>
      </c>
      <c r="B775" s="245">
        <v>46294.0</v>
      </c>
      <c r="C775" s="242" t="s">
        <v>1822</v>
      </c>
      <c r="D775" s="242" t="s">
        <v>4324</v>
      </c>
      <c r="E775" s="242" t="s">
        <v>654</v>
      </c>
      <c r="F775" s="354">
        <v>0.0042361111111111115</v>
      </c>
      <c r="G775" s="242">
        <v>1.0</v>
      </c>
      <c r="H775" s="242">
        <v>3.0</v>
      </c>
      <c r="I775" s="242">
        <v>15.0</v>
      </c>
      <c r="J775" s="242">
        <v>42.0</v>
      </c>
    </row>
    <row r="776" ht="15.75" customHeight="1">
      <c r="A776" s="242" t="s">
        <v>552</v>
      </c>
      <c r="B776" s="245">
        <v>46294.0</v>
      </c>
      <c r="C776" s="242" t="s">
        <v>2556</v>
      </c>
      <c r="D776" s="242" t="s">
        <v>4311</v>
      </c>
      <c r="E776" s="242" t="s">
        <v>654</v>
      </c>
      <c r="F776" s="354">
        <v>0.006493055555555556</v>
      </c>
      <c r="G776" s="242">
        <v>1.0</v>
      </c>
      <c r="H776" s="242">
        <v>6.0</v>
      </c>
      <c r="I776" s="242">
        <v>8.0</v>
      </c>
      <c r="J776" s="242">
        <v>43.0</v>
      </c>
    </row>
    <row r="777" ht="15.75" customHeight="1">
      <c r="A777" s="242" t="s">
        <v>552</v>
      </c>
      <c r="B777" s="245">
        <v>46294.0</v>
      </c>
      <c r="C777" s="242" t="s">
        <v>1809</v>
      </c>
      <c r="D777" s="242" t="s">
        <v>4325</v>
      </c>
      <c r="E777" s="242" t="s">
        <v>654</v>
      </c>
      <c r="F777" s="354">
        <v>0.01443287037037037</v>
      </c>
      <c r="G777" s="242">
        <v>1.0</v>
      </c>
      <c r="H777" s="242">
        <v>13.0</v>
      </c>
      <c r="I777" s="242">
        <v>9.0</v>
      </c>
      <c r="J777" s="242">
        <v>40.0</v>
      </c>
    </row>
    <row r="778" ht="15.75" customHeight="1">
      <c r="A778" s="242" t="s">
        <v>552</v>
      </c>
      <c r="B778" s="245">
        <v>46295.0</v>
      </c>
      <c r="C778" s="242" t="s">
        <v>1204</v>
      </c>
      <c r="D778" s="242" t="s">
        <v>4347</v>
      </c>
      <c r="E778" s="242" t="s">
        <v>627</v>
      </c>
      <c r="F778" s="354">
        <v>0.005335648148148148</v>
      </c>
      <c r="G778" s="242">
        <v>1.0</v>
      </c>
      <c r="H778" s="242">
        <v>12.0</v>
      </c>
      <c r="I778" s="242">
        <v>6.0</v>
      </c>
      <c r="J778" s="242">
        <v>32.0</v>
      </c>
    </row>
    <row r="779" ht="15.75" customHeight="1">
      <c r="A779" s="242" t="s">
        <v>552</v>
      </c>
      <c r="B779" s="245">
        <v>46295.0</v>
      </c>
      <c r="C779" s="242" t="s">
        <v>1206</v>
      </c>
      <c r="D779" s="242" t="s">
        <v>4348</v>
      </c>
      <c r="E779" s="242" t="s">
        <v>627</v>
      </c>
      <c r="F779" s="354">
        <v>0.027060185185185184</v>
      </c>
      <c r="G779" s="242">
        <v>2.0</v>
      </c>
      <c r="H779" s="242">
        <v>34.0</v>
      </c>
      <c r="I779" s="242">
        <v>2.0</v>
      </c>
      <c r="J779" s="242">
        <v>34.0</v>
      </c>
    </row>
    <row r="780" ht="15.75" customHeight="1">
      <c r="A780" s="242" t="s">
        <v>552</v>
      </c>
      <c r="B780" s="245">
        <v>46295.0</v>
      </c>
      <c r="C780" s="242" t="s">
        <v>1202</v>
      </c>
      <c r="D780" s="242" t="s">
        <v>4350</v>
      </c>
      <c r="E780" s="242" t="s">
        <v>627</v>
      </c>
      <c r="F780" s="354">
        <v>0.04545138888888889</v>
      </c>
      <c r="G780" s="242">
        <v>4.0</v>
      </c>
      <c r="H780" s="242">
        <v>37.0</v>
      </c>
      <c r="I780" s="242">
        <v>4.0</v>
      </c>
      <c r="J780" s="242">
        <v>37.0</v>
      </c>
    </row>
    <row r="781" ht="15.75" customHeight="1">
      <c r="A781" s="242" t="s">
        <v>552</v>
      </c>
      <c r="B781" s="245">
        <v>46295.0</v>
      </c>
      <c r="C781" s="242" t="s">
        <v>2564</v>
      </c>
      <c r="D781" s="242" t="s">
        <v>4351</v>
      </c>
      <c r="E781" s="242" t="s">
        <v>3608</v>
      </c>
      <c r="F781" s="354">
        <v>0.013761574074074074</v>
      </c>
      <c r="G781" s="242">
        <v>1.0</v>
      </c>
      <c r="H781" s="242">
        <v>33.0</v>
      </c>
      <c r="I781" s="242">
        <v>1.0</v>
      </c>
      <c r="J781" s="242">
        <v>33.0</v>
      </c>
    </row>
    <row r="782" ht="15.75" customHeight="1">
      <c r="A782" s="242" t="s">
        <v>552</v>
      </c>
      <c r="B782" s="245">
        <v>46295.0</v>
      </c>
      <c r="C782" s="242" t="s">
        <v>2567</v>
      </c>
      <c r="D782" s="242" t="s">
        <v>4352</v>
      </c>
      <c r="E782" s="242" t="s">
        <v>3608</v>
      </c>
      <c r="F782" s="354">
        <v>0.014675925925925926</v>
      </c>
      <c r="G782" s="242">
        <v>1.0</v>
      </c>
      <c r="H782" s="242">
        <v>35.0</v>
      </c>
      <c r="I782" s="242">
        <v>1.0</v>
      </c>
      <c r="J782" s="242">
        <v>35.0</v>
      </c>
    </row>
    <row r="783" ht="15.75" customHeight="1">
      <c r="A783" s="242" t="s">
        <v>552</v>
      </c>
      <c r="B783" s="245">
        <v>46295.0</v>
      </c>
      <c r="C783" s="242" t="s">
        <v>1673</v>
      </c>
      <c r="D783" s="242" t="s">
        <v>4354</v>
      </c>
      <c r="E783" s="242" t="s">
        <v>616</v>
      </c>
      <c r="F783" s="354">
        <v>5.555555555555556E-4</v>
      </c>
      <c r="G783" s="242">
        <v>1.0</v>
      </c>
      <c r="H783" s="242">
        <v>22.0</v>
      </c>
      <c r="I783" s="242">
        <v>2.0</v>
      </c>
      <c r="J783" s="242">
        <v>35.0</v>
      </c>
    </row>
    <row r="784" ht="15.75" customHeight="1">
      <c r="A784" s="242" t="s">
        <v>552</v>
      </c>
      <c r="B784" s="245">
        <v>46295.0</v>
      </c>
      <c r="C784" s="242" t="s">
        <v>1674</v>
      </c>
      <c r="D784" s="242" t="s">
        <v>4355</v>
      </c>
      <c r="E784" s="242" t="s">
        <v>616</v>
      </c>
      <c r="F784" s="354">
        <v>0.047141203703703706</v>
      </c>
      <c r="G784" s="242">
        <v>6.0</v>
      </c>
      <c r="H784" s="242">
        <v>35.0</v>
      </c>
      <c r="I784" s="242">
        <v>6.0</v>
      </c>
      <c r="J784" s="242">
        <v>35.0</v>
      </c>
    </row>
    <row r="785" ht="15.75" customHeight="1">
      <c r="A785" s="242" t="s">
        <v>552</v>
      </c>
      <c r="B785" s="245">
        <v>46295.0</v>
      </c>
      <c r="C785" s="242" t="s">
        <v>1672</v>
      </c>
      <c r="D785" s="242" t="s">
        <v>4356</v>
      </c>
      <c r="E785" s="242" t="s">
        <v>616</v>
      </c>
      <c r="F785" s="354">
        <v>0.07791666666666666</v>
      </c>
      <c r="G785" s="242">
        <v>14.0</v>
      </c>
      <c r="H785" s="242">
        <v>30.0</v>
      </c>
      <c r="I785" s="242">
        <v>18.0</v>
      </c>
      <c r="J785" s="242">
        <v>48.0</v>
      </c>
    </row>
    <row r="786" ht="15.75" customHeight="1">
      <c r="A786" s="242" t="s">
        <v>552</v>
      </c>
      <c r="B786" s="245">
        <v>46295.0</v>
      </c>
      <c r="C786" s="242" t="s">
        <v>1836</v>
      </c>
      <c r="D786" s="242" t="s">
        <v>4357</v>
      </c>
      <c r="E786" s="242" t="s">
        <v>635</v>
      </c>
      <c r="F786" s="354">
        <v>0.019594907407407408</v>
      </c>
      <c r="G786" s="242">
        <v>10.0</v>
      </c>
      <c r="H786" s="242">
        <v>25.0</v>
      </c>
      <c r="I786" s="242">
        <v>13.0</v>
      </c>
      <c r="J786" s="242">
        <v>43.0</v>
      </c>
    </row>
    <row r="787" ht="15.75" customHeight="1">
      <c r="A787" s="242" t="s">
        <v>552</v>
      </c>
      <c r="B787" s="245">
        <v>46295.0</v>
      </c>
      <c r="C787" s="242" t="s">
        <v>1830</v>
      </c>
      <c r="D787" s="242" t="s">
        <v>4359</v>
      </c>
      <c r="E787" s="242" t="s">
        <v>635</v>
      </c>
      <c r="F787" s="354">
        <v>0.02642361111111111</v>
      </c>
      <c r="G787" s="242">
        <v>4.0</v>
      </c>
      <c r="H787" s="242">
        <v>21.0</v>
      </c>
      <c r="I787" s="242">
        <v>6.0</v>
      </c>
      <c r="J787" s="242">
        <v>40.0</v>
      </c>
    </row>
    <row r="788" ht="15.75" customHeight="1">
      <c r="A788" s="242" t="s">
        <v>552</v>
      </c>
      <c r="B788" s="245">
        <v>46295.0</v>
      </c>
      <c r="C788" s="242" t="s">
        <v>1824</v>
      </c>
      <c r="D788" s="242" t="s">
        <v>4360</v>
      </c>
      <c r="E788" s="242" t="s">
        <v>635</v>
      </c>
      <c r="F788" s="354">
        <v>0.026435185185185187</v>
      </c>
      <c r="G788" s="242">
        <v>6.0</v>
      </c>
      <c r="H788" s="242">
        <v>25.0</v>
      </c>
      <c r="I788" s="242">
        <v>8.0</v>
      </c>
      <c r="J788" s="242">
        <v>41.0</v>
      </c>
    </row>
    <row r="789" ht="15.75" customHeight="1">
      <c r="A789" s="242" t="s">
        <v>552</v>
      </c>
      <c r="B789" s="245">
        <v>46295.0</v>
      </c>
      <c r="C789" s="242" t="s">
        <v>1833</v>
      </c>
      <c r="D789" s="242" t="s">
        <v>4361</v>
      </c>
      <c r="E789" s="242" t="s">
        <v>635</v>
      </c>
      <c r="F789" s="354">
        <v>0.04572916666666667</v>
      </c>
      <c r="G789" s="242">
        <v>17.0</v>
      </c>
      <c r="H789" s="242">
        <v>52.0</v>
      </c>
      <c r="I789" s="242">
        <v>17.0</v>
      </c>
      <c r="J789" s="242">
        <v>52.0</v>
      </c>
    </row>
    <row r="790" ht="15.75" customHeight="1">
      <c r="A790" s="242" t="s">
        <v>552</v>
      </c>
      <c r="B790" s="245">
        <v>46295.0</v>
      </c>
      <c r="C790" s="242" t="s">
        <v>1827</v>
      </c>
      <c r="D790" s="242" t="s">
        <v>4362</v>
      </c>
      <c r="E790" s="242" t="s">
        <v>635</v>
      </c>
      <c r="F790" s="354">
        <v>0.05016203703703704</v>
      </c>
      <c r="G790" s="242">
        <v>4.0</v>
      </c>
      <c r="H790" s="242">
        <v>46.0</v>
      </c>
      <c r="I790" s="242">
        <v>5.0</v>
      </c>
      <c r="J790" s="242">
        <v>47.0</v>
      </c>
    </row>
    <row r="791" ht="15.75" customHeight="1">
      <c r="A791" s="242" t="s">
        <v>552</v>
      </c>
      <c r="B791" s="245">
        <v>46295.0</v>
      </c>
      <c r="C791" s="242" t="s">
        <v>1204</v>
      </c>
      <c r="D791" s="242" t="s">
        <v>4347</v>
      </c>
      <c r="E791" s="242" t="s">
        <v>657</v>
      </c>
      <c r="F791" s="354">
        <v>0.012002314814814815</v>
      </c>
      <c r="G791" s="242">
        <v>2.0</v>
      </c>
      <c r="H791" s="242">
        <v>15.0</v>
      </c>
      <c r="I791" s="242">
        <v>6.0</v>
      </c>
      <c r="J791" s="242">
        <v>32.0</v>
      </c>
    </row>
    <row r="792" ht="15.75" customHeight="1">
      <c r="A792" s="242" t="s">
        <v>552</v>
      </c>
      <c r="B792" s="245">
        <v>46295.0</v>
      </c>
      <c r="C792" s="242" t="s">
        <v>1968</v>
      </c>
      <c r="D792" s="242" t="s">
        <v>4364</v>
      </c>
      <c r="E792" s="242" t="s">
        <v>657</v>
      </c>
      <c r="F792" s="354">
        <v>0.03162037037037037</v>
      </c>
      <c r="G792" s="242">
        <v>5.0</v>
      </c>
      <c r="H792" s="242">
        <v>25.0</v>
      </c>
      <c r="I792" s="242">
        <v>7.0</v>
      </c>
      <c r="J792" s="242">
        <v>39.0</v>
      </c>
    </row>
    <row r="793" ht="15.75" customHeight="1">
      <c r="A793" s="242" t="s">
        <v>552</v>
      </c>
      <c r="B793" s="245">
        <v>46295.0</v>
      </c>
      <c r="C793" s="242" t="s">
        <v>1970</v>
      </c>
      <c r="D793" s="242" t="s">
        <v>4365</v>
      </c>
      <c r="E793" s="242" t="s">
        <v>657</v>
      </c>
      <c r="F793" s="354">
        <v>0.07001157407407407</v>
      </c>
      <c r="G793" s="242">
        <v>8.0</v>
      </c>
      <c r="H793" s="242">
        <v>26.0</v>
      </c>
      <c r="I793" s="242">
        <v>17.0</v>
      </c>
      <c r="J793" s="242">
        <v>49.0</v>
      </c>
    </row>
    <row r="794" ht="15.75" customHeight="1">
      <c r="A794" s="242" t="s">
        <v>552</v>
      </c>
      <c r="B794" s="245">
        <v>46295.0</v>
      </c>
      <c r="C794" s="242" t="s">
        <v>2222</v>
      </c>
      <c r="D794" s="242" t="s">
        <v>4367</v>
      </c>
      <c r="E794" s="242" t="s">
        <v>620</v>
      </c>
      <c r="F794" s="354">
        <v>0.006469907407407408</v>
      </c>
      <c r="G794" s="242">
        <v>2.0</v>
      </c>
      <c r="H794" s="242">
        <v>22.0</v>
      </c>
      <c r="I794" s="242">
        <v>6.0</v>
      </c>
      <c r="J794" s="242">
        <v>40.0</v>
      </c>
    </row>
    <row r="795" ht="15.75" customHeight="1">
      <c r="A795" s="242" t="s">
        <v>552</v>
      </c>
      <c r="B795" s="245">
        <v>46295.0</v>
      </c>
      <c r="C795" s="242" t="s">
        <v>2218</v>
      </c>
      <c r="D795" s="242" t="s">
        <v>4369</v>
      </c>
      <c r="E795" s="242" t="s">
        <v>620</v>
      </c>
      <c r="F795" s="354">
        <v>0.014085648148148147</v>
      </c>
      <c r="G795" s="242">
        <v>4.0</v>
      </c>
      <c r="H795" s="242">
        <v>30.0</v>
      </c>
      <c r="I795" s="242">
        <v>6.0</v>
      </c>
      <c r="J795" s="242">
        <v>36.0</v>
      </c>
    </row>
    <row r="796" ht="15.75" customHeight="1">
      <c r="A796" s="242" t="s">
        <v>552</v>
      </c>
      <c r="B796" s="245">
        <v>46295.0</v>
      </c>
      <c r="C796" s="242" t="s">
        <v>2220</v>
      </c>
      <c r="D796" s="242" t="s">
        <v>4370</v>
      </c>
      <c r="E796" s="242" t="s">
        <v>620</v>
      </c>
      <c r="F796" s="354">
        <v>0.02908564814814815</v>
      </c>
      <c r="G796" s="242">
        <v>3.0</v>
      </c>
      <c r="H796" s="242">
        <v>40.0</v>
      </c>
      <c r="I796" s="242">
        <v>3.0</v>
      </c>
      <c r="J796" s="242">
        <v>40.0</v>
      </c>
    </row>
    <row r="797" ht="15.75" customHeight="1">
      <c r="A797" s="242" t="s">
        <v>552</v>
      </c>
      <c r="B797" s="245">
        <v>46295.0</v>
      </c>
      <c r="C797" s="242" t="s">
        <v>2218</v>
      </c>
      <c r="D797" s="242" t="s">
        <v>4369</v>
      </c>
      <c r="E797" s="242" t="s">
        <v>3615</v>
      </c>
      <c r="F797" s="354">
        <v>0.0014351851851851852</v>
      </c>
      <c r="G797" s="242">
        <v>2.0</v>
      </c>
      <c r="H797" s="242">
        <v>6.0</v>
      </c>
      <c r="I797" s="242">
        <v>6.0</v>
      </c>
      <c r="J797" s="242">
        <v>36.0</v>
      </c>
    </row>
    <row r="798" ht="15.75" customHeight="1">
      <c r="A798" s="242" t="s">
        <v>552</v>
      </c>
      <c r="B798" s="245">
        <v>46295.0</v>
      </c>
      <c r="C798" s="242" t="s">
        <v>1204</v>
      </c>
      <c r="D798" s="242" t="s">
        <v>4347</v>
      </c>
      <c r="E798" s="242" t="s">
        <v>3615</v>
      </c>
      <c r="F798" s="354">
        <v>0.0060879629629629626</v>
      </c>
      <c r="G798" s="242">
        <v>3.0</v>
      </c>
      <c r="H798" s="242">
        <v>5.0</v>
      </c>
      <c r="I798" s="242">
        <v>6.0</v>
      </c>
      <c r="J798" s="242">
        <v>32.0</v>
      </c>
    </row>
    <row r="799" ht="15.75" customHeight="1">
      <c r="A799" s="242" t="s">
        <v>552</v>
      </c>
      <c r="B799" s="245">
        <v>46295.0</v>
      </c>
      <c r="C799" s="242" t="s">
        <v>2442</v>
      </c>
      <c r="D799" s="242" t="s">
        <v>4372</v>
      </c>
      <c r="E799" s="242" t="s">
        <v>3615</v>
      </c>
      <c r="F799" s="354">
        <v>0.01943287037037037</v>
      </c>
      <c r="G799" s="242">
        <v>4.0</v>
      </c>
      <c r="H799" s="242">
        <v>18.0</v>
      </c>
      <c r="I799" s="242">
        <v>6.0</v>
      </c>
      <c r="J799" s="242">
        <v>30.0</v>
      </c>
    </row>
    <row r="800" ht="15.75" customHeight="1">
      <c r="A800" s="242" t="s">
        <v>552</v>
      </c>
      <c r="B800" s="245">
        <v>46295.0</v>
      </c>
      <c r="C800" s="242" t="s">
        <v>2448</v>
      </c>
      <c r="D800" s="242" t="s">
        <v>4373</v>
      </c>
      <c r="E800" s="242" t="s">
        <v>3615</v>
      </c>
      <c r="F800" s="354">
        <v>0.01974537037037037</v>
      </c>
      <c r="G800" s="242">
        <v>9.0</v>
      </c>
      <c r="H800" s="242">
        <v>19.0</v>
      </c>
      <c r="I800" s="242">
        <v>13.0</v>
      </c>
      <c r="J800" s="242">
        <v>40.0</v>
      </c>
    </row>
    <row r="801" ht="15.75" customHeight="1">
      <c r="A801" s="242" t="s">
        <v>552</v>
      </c>
      <c r="B801" s="245">
        <v>46295.0</v>
      </c>
      <c r="C801" s="242" t="s">
        <v>1672</v>
      </c>
      <c r="D801" s="242" t="s">
        <v>4356</v>
      </c>
      <c r="E801" s="242" t="s">
        <v>3615</v>
      </c>
      <c r="F801" s="354">
        <v>0.02300925925925926</v>
      </c>
      <c r="G801" s="242">
        <v>4.0</v>
      </c>
      <c r="H801" s="242">
        <v>18.0</v>
      </c>
      <c r="I801" s="242">
        <v>18.0</v>
      </c>
      <c r="J801" s="242">
        <v>48.0</v>
      </c>
    </row>
    <row r="802" ht="15.75" customHeight="1">
      <c r="A802" s="242" t="s">
        <v>552</v>
      </c>
      <c r="B802" s="245">
        <v>46295.0</v>
      </c>
      <c r="C802" s="242" t="s">
        <v>2222</v>
      </c>
      <c r="D802" s="242" t="s">
        <v>4367</v>
      </c>
      <c r="E802" s="242" t="s">
        <v>3615</v>
      </c>
      <c r="F802" s="354">
        <v>0.024259259259259258</v>
      </c>
      <c r="G802" s="242">
        <v>4.0</v>
      </c>
      <c r="H802" s="242">
        <v>18.0</v>
      </c>
      <c r="I802" s="242">
        <v>6.0</v>
      </c>
      <c r="J802" s="242">
        <v>40.0</v>
      </c>
    </row>
    <row r="803" ht="15.75" customHeight="1">
      <c r="A803" s="242" t="s">
        <v>552</v>
      </c>
      <c r="B803" s="245">
        <v>46295.0</v>
      </c>
      <c r="C803" s="242" t="s">
        <v>2444</v>
      </c>
      <c r="D803" s="242" t="s">
        <v>4376</v>
      </c>
      <c r="E803" s="242" t="s">
        <v>3615</v>
      </c>
      <c r="F803" s="354">
        <v>0.02652777777777778</v>
      </c>
      <c r="G803" s="242">
        <v>13.0</v>
      </c>
      <c r="H803" s="242">
        <v>20.0</v>
      </c>
      <c r="I803" s="242">
        <v>15.0</v>
      </c>
      <c r="J803" s="242">
        <v>35.0</v>
      </c>
    </row>
    <row r="804" ht="15.75" customHeight="1">
      <c r="A804" s="242" t="s">
        <v>552</v>
      </c>
      <c r="B804" s="245">
        <v>46295.0</v>
      </c>
      <c r="C804" s="242" t="s">
        <v>2451</v>
      </c>
      <c r="D804" s="242" t="s">
        <v>4377</v>
      </c>
      <c r="E804" s="242" t="s">
        <v>3615</v>
      </c>
      <c r="F804" s="354">
        <v>0.03858796296296296</v>
      </c>
      <c r="G804" s="242">
        <v>8.0</v>
      </c>
      <c r="H804" s="242">
        <v>37.0</v>
      </c>
      <c r="I804" s="242">
        <v>8.0</v>
      </c>
      <c r="J804" s="242">
        <v>37.0</v>
      </c>
    </row>
    <row r="805" ht="15.75" customHeight="1">
      <c r="A805" s="242" t="s">
        <v>552</v>
      </c>
      <c r="B805" s="245">
        <v>46295.0</v>
      </c>
      <c r="C805" s="242" t="s">
        <v>1673</v>
      </c>
      <c r="D805" s="242" t="s">
        <v>4354</v>
      </c>
      <c r="E805" s="242" t="s">
        <v>681</v>
      </c>
      <c r="F805" s="354">
        <v>0.011400462962962963</v>
      </c>
      <c r="G805" s="242">
        <v>1.0</v>
      </c>
      <c r="H805" s="242">
        <v>13.0</v>
      </c>
      <c r="I805" s="242">
        <v>2.0</v>
      </c>
      <c r="J805" s="242">
        <v>35.0</v>
      </c>
    </row>
    <row r="806" ht="15.75" customHeight="1">
      <c r="A806" s="242" t="s">
        <v>552</v>
      </c>
      <c r="B806" s="245">
        <v>46295.0</v>
      </c>
      <c r="C806" s="242" t="s">
        <v>2444</v>
      </c>
      <c r="D806" s="242" t="s">
        <v>4376</v>
      </c>
      <c r="E806" s="242" t="s">
        <v>666</v>
      </c>
      <c r="F806" s="354">
        <v>0.010069444444444445</v>
      </c>
      <c r="G806" s="242">
        <v>2.0</v>
      </c>
      <c r="H806" s="242">
        <v>15.0</v>
      </c>
      <c r="I806" s="242">
        <v>15.0</v>
      </c>
      <c r="J806" s="242">
        <v>35.0</v>
      </c>
    </row>
    <row r="807" ht="15.75" customHeight="1">
      <c r="A807" s="242" t="s">
        <v>552</v>
      </c>
      <c r="B807" s="245">
        <v>46295.0</v>
      </c>
      <c r="C807" s="242" t="s">
        <v>2442</v>
      </c>
      <c r="D807" s="242" t="s">
        <v>4372</v>
      </c>
      <c r="E807" s="242" t="s">
        <v>666</v>
      </c>
      <c r="F807" s="354">
        <v>0.018587962962962962</v>
      </c>
      <c r="G807" s="242">
        <v>2.0</v>
      </c>
      <c r="H807" s="242">
        <v>12.0</v>
      </c>
      <c r="I807" s="242">
        <v>6.0</v>
      </c>
      <c r="J807" s="242">
        <v>30.0</v>
      </c>
    </row>
    <row r="808" ht="15.75" customHeight="1">
      <c r="A808" s="242" t="s">
        <v>552</v>
      </c>
      <c r="B808" s="245">
        <v>46295.0</v>
      </c>
      <c r="C808" s="242" t="s">
        <v>2448</v>
      </c>
      <c r="D808" s="242" t="s">
        <v>4373</v>
      </c>
      <c r="E808" s="242" t="s">
        <v>666</v>
      </c>
      <c r="F808" s="354">
        <v>0.02386574074074074</v>
      </c>
      <c r="G808" s="242">
        <v>4.0</v>
      </c>
      <c r="H808" s="242">
        <v>21.0</v>
      </c>
      <c r="I808" s="242">
        <v>13.0</v>
      </c>
      <c r="J808" s="242">
        <v>40.0</v>
      </c>
    </row>
    <row r="809" ht="15.75" customHeight="1">
      <c r="A809" s="242" t="s">
        <v>552</v>
      </c>
      <c r="B809" s="245">
        <v>46295.0</v>
      </c>
      <c r="C809" s="242" t="s">
        <v>3224</v>
      </c>
      <c r="D809" s="242" t="s">
        <v>4379</v>
      </c>
      <c r="E809" s="242" t="s">
        <v>685</v>
      </c>
      <c r="F809" s="354">
        <v>0.03743055555555556</v>
      </c>
      <c r="G809" s="242">
        <v>1.0</v>
      </c>
      <c r="H809" s="242">
        <v>35.0</v>
      </c>
      <c r="I809" s="242">
        <v>1.0</v>
      </c>
      <c r="J809" s="242">
        <v>35.0</v>
      </c>
    </row>
    <row r="810" ht="15.75" customHeight="1">
      <c r="A810" s="242" t="s">
        <v>552</v>
      </c>
      <c r="B810" s="245">
        <v>46295.0</v>
      </c>
      <c r="C810" s="242" t="s">
        <v>1968</v>
      </c>
      <c r="D810" s="242" t="s">
        <v>4364</v>
      </c>
      <c r="E810" s="242" t="s">
        <v>625</v>
      </c>
      <c r="F810" s="354">
        <v>0.012222222222222223</v>
      </c>
      <c r="G810" s="242">
        <v>2.0</v>
      </c>
      <c r="H810" s="242">
        <v>14.0</v>
      </c>
      <c r="I810" s="242">
        <v>7.0</v>
      </c>
      <c r="J810" s="242">
        <v>39.0</v>
      </c>
    </row>
    <row r="811" ht="15.75" customHeight="1">
      <c r="A811" s="242" t="s">
        <v>552</v>
      </c>
      <c r="B811" s="245">
        <v>46295.0</v>
      </c>
      <c r="C811" s="242" t="s">
        <v>1970</v>
      </c>
      <c r="D811" s="242" t="s">
        <v>4365</v>
      </c>
      <c r="E811" s="242" t="s">
        <v>625</v>
      </c>
      <c r="F811" s="354">
        <v>0.05457175925925926</v>
      </c>
      <c r="G811" s="242">
        <v>9.0</v>
      </c>
      <c r="H811" s="242">
        <v>23.0</v>
      </c>
      <c r="I811" s="242">
        <v>17.0</v>
      </c>
      <c r="J811" s="242">
        <v>49.0</v>
      </c>
    </row>
    <row r="812" ht="15.75" customHeight="1">
      <c r="A812" s="242" t="s">
        <v>552</v>
      </c>
      <c r="B812" s="245">
        <v>46295.0</v>
      </c>
      <c r="C812" s="242" t="s">
        <v>1827</v>
      </c>
      <c r="D812" s="242" t="s">
        <v>4362</v>
      </c>
      <c r="E812" s="242" t="s">
        <v>654</v>
      </c>
      <c r="F812" s="354">
        <v>2.8935185185185184E-4</v>
      </c>
      <c r="G812" s="242">
        <v>1.0</v>
      </c>
      <c r="H812" s="242">
        <v>1.0</v>
      </c>
      <c r="I812" s="242">
        <v>5.0</v>
      </c>
      <c r="J812" s="242">
        <v>47.0</v>
      </c>
    </row>
    <row r="813" ht="15.75" customHeight="1">
      <c r="A813" s="242" t="s">
        <v>552</v>
      </c>
      <c r="B813" s="245">
        <v>46295.0</v>
      </c>
      <c r="C813" s="242" t="s">
        <v>1824</v>
      </c>
      <c r="D813" s="242" t="s">
        <v>4360</v>
      </c>
      <c r="E813" s="242" t="s">
        <v>654</v>
      </c>
      <c r="F813" s="354">
        <v>0.012314814814814815</v>
      </c>
      <c r="G813" s="242">
        <v>2.0</v>
      </c>
      <c r="H813" s="242">
        <v>16.0</v>
      </c>
      <c r="I813" s="242">
        <v>8.0</v>
      </c>
      <c r="J813" s="242">
        <v>41.0</v>
      </c>
    </row>
    <row r="814" ht="15.75" customHeight="1">
      <c r="A814" s="242" t="s">
        <v>552</v>
      </c>
      <c r="B814" s="245">
        <v>46295.0</v>
      </c>
      <c r="C814" s="242" t="s">
        <v>1830</v>
      </c>
      <c r="D814" s="242" t="s">
        <v>4359</v>
      </c>
      <c r="E814" s="242" t="s">
        <v>654</v>
      </c>
      <c r="F814" s="354">
        <v>0.014421296296296297</v>
      </c>
      <c r="G814" s="242">
        <v>2.0</v>
      </c>
      <c r="H814" s="242">
        <v>19.0</v>
      </c>
      <c r="I814" s="242">
        <v>6.0</v>
      </c>
      <c r="J814" s="242">
        <v>40.0</v>
      </c>
    </row>
    <row r="815" ht="15.75" customHeight="1">
      <c r="A815" s="242" t="s">
        <v>552</v>
      </c>
      <c r="B815" s="245">
        <v>46295.0</v>
      </c>
      <c r="C815" s="242" t="s">
        <v>1836</v>
      </c>
      <c r="D815" s="242" t="s">
        <v>4357</v>
      </c>
      <c r="E815" s="242" t="s">
        <v>654</v>
      </c>
      <c r="F815" s="354">
        <v>0.02497685185185185</v>
      </c>
      <c r="G815" s="242">
        <v>3.0</v>
      </c>
      <c r="H815" s="242">
        <v>18.0</v>
      </c>
      <c r="I815" s="242">
        <v>13.0</v>
      </c>
      <c r="J815" s="242">
        <v>43.0</v>
      </c>
    </row>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504"/>
  <printOptions/>
  <pageMargins bottom="0.75" footer="0.0" header="0.0" left="0.7" right="0.7" top="0.75"/>
  <pageSetup orientation="landscape"/>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1.43"/>
    <col customWidth="1" min="3" max="3" width="26.43"/>
    <col customWidth="1" min="4" max="4" width="11.43"/>
    <col customWidth="1" min="5" max="5" width="26.0"/>
    <col customWidth="1" min="6" max="7" width="12.71"/>
    <col customWidth="1" min="8" max="8" width="22.0"/>
    <col customWidth="1" min="9" max="9" width="18.14"/>
    <col customWidth="1" min="10" max="10" width="13.71"/>
    <col customWidth="1" min="11" max="11" width="13.29"/>
    <col customWidth="1" min="12" max="12" width="11.14"/>
    <col customWidth="1" min="13" max="13" width="40.0"/>
    <col customWidth="1" min="14" max="26" width="11.43"/>
  </cols>
  <sheetData>
    <row r="1" ht="17.25" customHeight="1">
      <c r="A1" s="52" t="s">
        <v>3667</v>
      </c>
    </row>
    <row r="3">
      <c r="M3" s="1" t="s">
        <v>3668</v>
      </c>
    </row>
    <row r="4">
      <c r="C4" s="332"/>
      <c r="H4" s="78"/>
      <c r="J4" s="333"/>
      <c r="K4" s="333"/>
    </row>
    <row r="5">
      <c r="A5" s="246" t="s">
        <v>3672</v>
      </c>
      <c r="B5" s="247" t="s">
        <v>548</v>
      </c>
      <c r="C5" s="334" t="s">
        <v>2</v>
      </c>
      <c r="D5" s="247" t="s">
        <v>3675</v>
      </c>
      <c r="E5" s="247" t="s">
        <v>809</v>
      </c>
      <c r="F5" s="247" t="s">
        <v>3676</v>
      </c>
      <c r="G5" s="247" t="s">
        <v>3677</v>
      </c>
      <c r="H5" s="335" t="s">
        <v>6</v>
      </c>
      <c r="I5" s="247" t="s">
        <v>3678</v>
      </c>
      <c r="J5" s="247" t="s">
        <v>3679</v>
      </c>
      <c r="K5" s="247" t="s">
        <v>3680</v>
      </c>
      <c r="L5" s="247" t="s">
        <v>781</v>
      </c>
      <c r="M5" s="247" t="s">
        <v>3682</v>
      </c>
    </row>
    <row r="6">
      <c r="A6" s="242" t="s">
        <v>3683</v>
      </c>
      <c r="B6" s="248" t="s">
        <v>552</v>
      </c>
      <c r="C6" s="336">
        <v>46268.0</v>
      </c>
      <c r="D6" s="248" t="s">
        <v>678</v>
      </c>
      <c r="E6" s="248" t="s">
        <v>814</v>
      </c>
      <c r="F6" s="248">
        <v>12.0</v>
      </c>
      <c r="G6" s="248">
        <v>3.0</v>
      </c>
      <c r="H6" s="337">
        <v>46269.0</v>
      </c>
      <c r="I6" s="249">
        <v>0.30940972222222224</v>
      </c>
      <c r="J6" s="249">
        <v>0.3350462962962963</v>
      </c>
      <c r="K6" s="248">
        <v>36.9167</v>
      </c>
      <c r="L6" s="248" t="s">
        <v>811</v>
      </c>
      <c r="M6" s="248" t="s">
        <v>815</v>
      </c>
    </row>
    <row r="7">
      <c r="A7" s="294" t="s">
        <v>3683</v>
      </c>
      <c r="B7" s="239" t="s">
        <v>552</v>
      </c>
      <c r="C7" s="340">
        <v>46269.0</v>
      </c>
      <c r="D7" s="239" t="s">
        <v>678</v>
      </c>
      <c r="E7" s="239" t="s">
        <v>816</v>
      </c>
      <c r="F7" s="239">
        <v>1.0</v>
      </c>
      <c r="G7" s="239">
        <v>1.0</v>
      </c>
      <c r="H7" s="342">
        <v>46269.0</v>
      </c>
      <c r="I7" s="251">
        <v>0.8132638888888889</v>
      </c>
      <c r="J7" s="251">
        <v>0.8141898148148148</v>
      </c>
      <c r="K7" s="239">
        <v>1.3167</v>
      </c>
      <c r="L7" s="239" t="s">
        <v>811</v>
      </c>
      <c r="M7" s="239" t="s">
        <v>817</v>
      </c>
    </row>
    <row r="8">
      <c r="A8" s="294" t="s">
        <v>3683</v>
      </c>
      <c r="B8" s="239" t="s">
        <v>552</v>
      </c>
      <c r="C8" s="340">
        <v>46269.0</v>
      </c>
      <c r="D8" s="239" t="s">
        <v>678</v>
      </c>
      <c r="E8" s="239" t="s">
        <v>818</v>
      </c>
      <c r="F8" s="239">
        <v>58.0</v>
      </c>
      <c r="G8" s="239">
        <v>42.0</v>
      </c>
      <c r="H8" s="342">
        <v>46269.0</v>
      </c>
      <c r="I8" s="251">
        <v>0.5105671296296296</v>
      </c>
      <c r="J8" s="251">
        <v>0.548125</v>
      </c>
      <c r="K8" s="239">
        <v>54.0667</v>
      </c>
      <c r="L8" s="239" t="s">
        <v>811</v>
      </c>
      <c r="M8" s="239" t="s">
        <v>819</v>
      </c>
    </row>
    <row r="9">
      <c r="A9" s="294" t="s">
        <v>3683</v>
      </c>
      <c r="B9" s="239" t="s">
        <v>552</v>
      </c>
      <c r="C9" s="340">
        <v>46268.0</v>
      </c>
      <c r="D9" s="239" t="s">
        <v>627</v>
      </c>
      <c r="E9" s="239" t="s">
        <v>1075</v>
      </c>
      <c r="F9" s="239">
        <v>181.0</v>
      </c>
      <c r="G9" s="239">
        <v>38.0</v>
      </c>
      <c r="H9" s="342">
        <v>46269.0</v>
      </c>
      <c r="I9" s="251">
        <v>0.32092592592592595</v>
      </c>
      <c r="J9" s="251">
        <v>0.36069444444444443</v>
      </c>
      <c r="K9" s="239">
        <v>57.25</v>
      </c>
      <c r="L9" s="239" t="s">
        <v>811</v>
      </c>
      <c r="M9" s="239" t="s">
        <v>1076</v>
      </c>
    </row>
    <row r="10">
      <c r="A10" s="294" t="s">
        <v>3683</v>
      </c>
      <c r="B10" s="239" t="s">
        <v>552</v>
      </c>
      <c r="C10" s="340">
        <v>46268.0</v>
      </c>
      <c r="D10" s="239" t="s">
        <v>627</v>
      </c>
      <c r="E10" s="239" t="s">
        <v>1077</v>
      </c>
      <c r="F10" s="239">
        <v>192.0</v>
      </c>
      <c r="G10" s="239">
        <v>84.0</v>
      </c>
      <c r="H10" s="342">
        <v>46269.0</v>
      </c>
      <c r="I10" s="251">
        <v>0.36256944444444444</v>
      </c>
      <c r="J10" s="251">
        <v>0.42527777777777775</v>
      </c>
      <c r="K10" s="239">
        <v>90.3</v>
      </c>
      <c r="L10" s="239" t="s">
        <v>811</v>
      </c>
      <c r="M10" s="239" t="s">
        <v>1078</v>
      </c>
    </row>
    <row r="11">
      <c r="A11" s="294" t="s">
        <v>3683</v>
      </c>
      <c r="B11" s="239" t="s">
        <v>552</v>
      </c>
      <c r="C11" s="340">
        <v>46268.0</v>
      </c>
      <c r="D11" s="228" t="s">
        <v>652</v>
      </c>
      <c r="E11" s="294" t="s">
        <v>1218</v>
      </c>
      <c r="F11" s="239">
        <v>134.0</v>
      </c>
      <c r="G11" s="239">
        <v>55.0</v>
      </c>
      <c r="H11" s="342">
        <v>46269.0</v>
      </c>
      <c r="I11" s="251">
        <v>0.3137152777777778</v>
      </c>
      <c r="J11" s="251">
        <v>0.3657638888888889</v>
      </c>
      <c r="K11" s="239">
        <v>74.95</v>
      </c>
      <c r="L11" s="239" t="s">
        <v>811</v>
      </c>
      <c r="M11" s="239" t="s">
        <v>2331</v>
      </c>
    </row>
    <row r="12">
      <c r="A12" s="294" t="s">
        <v>3683</v>
      </c>
      <c r="B12" s="239" t="s">
        <v>552</v>
      </c>
      <c r="C12" s="340">
        <v>46269.0</v>
      </c>
      <c r="D12" s="228" t="s">
        <v>652</v>
      </c>
      <c r="E12" s="294" t="s">
        <v>1220</v>
      </c>
      <c r="F12" s="239">
        <v>15.0</v>
      </c>
      <c r="G12" s="239">
        <v>11.0</v>
      </c>
      <c r="H12" s="342">
        <v>46269.0</v>
      </c>
      <c r="I12" s="251">
        <v>0.5901736111111111</v>
      </c>
      <c r="J12" s="251">
        <v>0.6109490740740741</v>
      </c>
      <c r="K12" s="239">
        <v>29.9167</v>
      </c>
      <c r="L12" s="239" t="s">
        <v>811</v>
      </c>
      <c r="M12" s="239" t="s">
        <v>2334</v>
      </c>
    </row>
    <row r="13">
      <c r="A13" s="294" t="s">
        <v>3683</v>
      </c>
      <c r="B13" s="239" t="s">
        <v>552</v>
      </c>
      <c r="C13" s="340">
        <v>46269.0</v>
      </c>
      <c r="D13" s="248" t="s">
        <v>652</v>
      </c>
      <c r="E13" s="239" t="s">
        <v>1222</v>
      </c>
      <c r="F13" s="239">
        <v>30.0</v>
      </c>
      <c r="G13" s="239">
        <v>25.0</v>
      </c>
      <c r="H13" s="342">
        <v>46269.0</v>
      </c>
      <c r="I13" s="251">
        <v>0.6122453703703704</v>
      </c>
      <c r="J13" s="251">
        <v>0.6353472222222222</v>
      </c>
      <c r="K13" s="239">
        <v>33.25</v>
      </c>
      <c r="L13" s="239" t="s">
        <v>811</v>
      </c>
      <c r="M13" s="239" t="s">
        <v>1219</v>
      </c>
    </row>
    <row r="14">
      <c r="A14" s="294" t="s">
        <v>3683</v>
      </c>
      <c r="B14" s="239" t="s">
        <v>552</v>
      </c>
      <c r="C14" s="340">
        <v>46268.0</v>
      </c>
      <c r="D14" s="239" t="s">
        <v>631</v>
      </c>
      <c r="E14" s="239" t="s">
        <v>2574</v>
      </c>
      <c r="F14" s="239">
        <v>5.0</v>
      </c>
      <c r="G14" s="239">
        <v>5.0</v>
      </c>
      <c r="H14" s="342">
        <v>46269.0</v>
      </c>
      <c r="I14" s="251">
        <v>0.3094791666666667</v>
      </c>
      <c r="J14" s="251">
        <v>0.34835648148148146</v>
      </c>
      <c r="K14" s="239">
        <v>55.9667</v>
      </c>
      <c r="L14" s="239" t="s">
        <v>811</v>
      </c>
      <c r="M14" s="239" t="s">
        <v>1221</v>
      </c>
    </row>
    <row r="15">
      <c r="A15" s="294" t="s">
        <v>3683</v>
      </c>
      <c r="B15" s="239" t="s">
        <v>552</v>
      </c>
      <c r="C15" s="340">
        <v>46269.0</v>
      </c>
      <c r="D15" s="239" t="s">
        <v>631</v>
      </c>
      <c r="E15" s="239" t="s">
        <v>816</v>
      </c>
      <c r="F15" s="239">
        <v>7.0</v>
      </c>
      <c r="G15" s="239">
        <v>3.0</v>
      </c>
      <c r="H15" s="342">
        <v>46269.0</v>
      </c>
      <c r="I15" s="251">
        <v>0.8132870370370371</v>
      </c>
      <c r="J15" s="251">
        <v>0.814212962962963</v>
      </c>
      <c r="K15" s="239">
        <v>1.3167</v>
      </c>
      <c r="L15" s="239" t="s">
        <v>811</v>
      </c>
      <c r="M15" s="239" t="s">
        <v>1223</v>
      </c>
    </row>
    <row r="16">
      <c r="A16" s="294" t="s">
        <v>3683</v>
      </c>
      <c r="B16" s="239" t="s">
        <v>552</v>
      </c>
      <c r="C16" s="340">
        <v>46269.0</v>
      </c>
      <c r="D16" s="239" t="s">
        <v>631</v>
      </c>
      <c r="E16" s="239" t="s">
        <v>814</v>
      </c>
      <c r="F16" s="239">
        <v>4.0</v>
      </c>
      <c r="G16" s="239">
        <v>2.0</v>
      </c>
      <c r="H16" s="342">
        <v>46269.0</v>
      </c>
      <c r="I16" s="251">
        <v>0.8132407407407407</v>
      </c>
      <c r="J16" s="251">
        <v>0.8141550925925926</v>
      </c>
      <c r="K16" s="239">
        <v>1.3</v>
      </c>
      <c r="L16" s="239" t="s">
        <v>811</v>
      </c>
      <c r="M16" s="239" t="s">
        <v>1295</v>
      </c>
    </row>
    <row r="17">
      <c r="A17" s="294" t="s">
        <v>3683</v>
      </c>
      <c r="B17" s="239" t="s">
        <v>552</v>
      </c>
      <c r="C17" s="340">
        <v>46269.0</v>
      </c>
      <c r="D17" s="239" t="s">
        <v>631</v>
      </c>
      <c r="E17" s="239" t="s">
        <v>1905</v>
      </c>
      <c r="F17" s="239">
        <v>114.0</v>
      </c>
      <c r="G17" s="239">
        <v>40.0</v>
      </c>
      <c r="H17" s="342">
        <v>46269.0</v>
      </c>
      <c r="I17" s="251">
        <v>0.8131712962962963</v>
      </c>
      <c r="J17" s="251">
        <v>0.8140740740740741</v>
      </c>
      <c r="K17" s="239">
        <v>1.3</v>
      </c>
      <c r="L17" s="239" t="s">
        <v>811</v>
      </c>
      <c r="M17" s="239" t="s">
        <v>3692</v>
      </c>
    </row>
    <row r="18">
      <c r="A18" s="294" t="s">
        <v>3683</v>
      </c>
      <c r="B18" s="239" t="s">
        <v>552</v>
      </c>
      <c r="C18" s="340">
        <v>46269.0</v>
      </c>
      <c r="D18" s="239" t="s">
        <v>631</v>
      </c>
      <c r="E18" s="239" t="s">
        <v>1077</v>
      </c>
      <c r="F18" s="239">
        <v>107.0</v>
      </c>
      <c r="G18" s="239">
        <v>63.0</v>
      </c>
      <c r="H18" s="342">
        <v>46269.0</v>
      </c>
      <c r="I18" s="251">
        <v>0.4007175925925926</v>
      </c>
      <c r="J18" s="251">
        <v>0.5510995370370371</v>
      </c>
      <c r="K18" s="239">
        <v>216.55</v>
      </c>
      <c r="L18" s="239" t="s">
        <v>811</v>
      </c>
      <c r="M18" s="239" t="s">
        <v>3693</v>
      </c>
    </row>
    <row r="19">
      <c r="A19" s="294" t="s">
        <v>3683</v>
      </c>
      <c r="B19" s="239" t="s">
        <v>552</v>
      </c>
      <c r="C19" s="340">
        <v>46269.0</v>
      </c>
      <c r="D19" s="239" t="s">
        <v>631</v>
      </c>
      <c r="E19" s="239" t="s">
        <v>3694</v>
      </c>
      <c r="F19" s="239">
        <v>2.0</v>
      </c>
      <c r="G19" s="239">
        <v>2.0</v>
      </c>
      <c r="H19" s="342">
        <v>46269.0</v>
      </c>
      <c r="I19" s="251">
        <v>0.8129398148148148</v>
      </c>
      <c r="J19" s="251">
        <v>0.8139236111111111</v>
      </c>
      <c r="K19" s="239">
        <v>1.4</v>
      </c>
      <c r="L19" s="239" t="s">
        <v>811</v>
      </c>
      <c r="M19" s="239" t="s">
        <v>1297</v>
      </c>
    </row>
    <row r="20">
      <c r="A20" s="294" t="s">
        <v>3683</v>
      </c>
      <c r="B20" s="239" t="s">
        <v>552</v>
      </c>
      <c r="C20" s="340">
        <v>46269.0</v>
      </c>
      <c r="D20" s="239" t="s">
        <v>676</v>
      </c>
      <c r="E20" s="239" t="s">
        <v>1075</v>
      </c>
      <c r="F20" s="239">
        <v>130.0</v>
      </c>
      <c r="G20" s="239">
        <v>39.0</v>
      </c>
      <c r="H20" s="342">
        <v>46269.0</v>
      </c>
      <c r="I20" s="251">
        <v>0.32038194444444446</v>
      </c>
      <c r="J20" s="251">
        <v>0.6615509259259259</v>
      </c>
      <c r="K20" s="239">
        <v>491.2833</v>
      </c>
      <c r="L20" s="239" t="s">
        <v>811</v>
      </c>
      <c r="M20" s="239" t="s">
        <v>1300</v>
      </c>
    </row>
    <row r="21" ht="15.75" customHeight="1">
      <c r="A21" s="294" t="s">
        <v>3683</v>
      </c>
      <c r="B21" s="239" t="s">
        <v>552</v>
      </c>
      <c r="C21" s="340">
        <v>46269.0</v>
      </c>
      <c r="D21" s="239" t="s">
        <v>676</v>
      </c>
      <c r="E21" s="239" t="s">
        <v>1218</v>
      </c>
      <c r="F21" s="239">
        <v>69.0</v>
      </c>
      <c r="G21" s="239">
        <v>46.0</v>
      </c>
      <c r="H21" s="342">
        <v>46269.0</v>
      </c>
      <c r="I21" s="251">
        <v>0.8130902777777778</v>
      </c>
      <c r="J21" s="251">
        <v>0.8140046296296296</v>
      </c>
      <c r="K21" s="239">
        <v>1.3167</v>
      </c>
      <c r="L21" s="239" t="s">
        <v>811</v>
      </c>
      <c r="M21" s="239" t="s">
        <v>3696</v>
      </c>
    </row>
    <row r="22" ht="15.75" customHeight="1">
      <c r="A22" s="294" t="s">
        <v>3683</v>
      </c>
      <c r="B22" s="239" t="s">
        <v>552</v>
      </c>
      <c r="C22" s="340">
        <v>46269.0</v>
      </c>
      <c r="D22" s="239" t="s">
        <v>676</v>
      </c>
      <c r="E22" s="239" t="s">
        <v>1478</v>
      </c>
      <c r="F22" s="239">
        <v>94.0</v>
      </c>
      <c r="G22" s="239">
        <v>48.0</v>
      </c>
      <c r="H22" s="342">
        <v>46269.0</v>
      </c>
      <c r="I22" s="251">
        <v>0.5148611111111111</v>
      </c>
      <c r="J22" s="251">
        <v>0.5744675925925926</v>
      </c>
      <c r="K22" s="239">
        <v>85.8167</v>
      </c>
      <c r="L22" s="239" t="s">
        <v>811</v>
      </c>
      <c r="M22" s="239" t="s">
        <v>1476</v>
      </c>
    </row>
    <row r="23" ht="15.75" customHeight="1">
      <c r="A23" s="294" t="s">
        <v>3683</v>
      </c>
      <c r="B23" s="239" t="s">
        <v>552</v>
      </c>
      <c r="C23" s="340">
        <v>46268.0</v>
      </c>
      <c r="D23" s="239" t="s">
        <v>616</v>
      </c>
      <c r="E23" s="239" t="s">
        <v>1075</v>
      </c>
      <c r="F23" s="239">
        <v>250.0</v>
      </c>
      <c r="G23" s="239">
        <v>38.0</v>
      </c>
      <c r="H23" s="342">
        <v>46269.0</v>
      </c>
      <c r="I23" s="251">
        <v>0.32221064814814815</v>
      </c>
      <c r="J23" s="251">
        <v>0.35913194444444446</v>
      </c>
      <c r="K23" s="239">
        <v>53.1667</v>
      </c>
      <c r="L23" s="239" t="s">
        <v>811</v>
      </c>
      <c r="M23" s="239" t="s">
        <v>1477</v>
      </c>
    </row>
    <row r="24" ht="15.75" customHeight="1">
      <c r="A24" s="294" t="s">
        <v>3683</v>
      </c>
      <c r="B24" s="239" t="s">
        <v>552</v>
      </c>
      <c r="C24" s="340">
        <v>46268.0</v>
      </c>
      <c r="D24" s="239" t="s">
        <v>635</v>
      </c>
      <c r="E24" s="239" t="s">
        <v>1075</v>
      </c>
      <c r="F24" s="239">
        <v>35.0</v>
      </c>
      <c r="G24" s="239">
        <v>29.0</v>
      </c>
      <c r="H24" s="342">
        <v>46269.0</v>
      </c>
      <c r="I24" s="251">
        <v>0.31233796296296296</v>
      </c>
      <c r="J24" s="251">
        <v>0.3542361111111111</v>
      </c>
      <c r="K24" s="239">
        <v>60.3167</v>
      </c>
      <c r="L24" s="239" t="s">
        <v>811</v>
      </c>
      <c r="M24" s="239" t="s">
        <v>1479</v>
      </c>
    </row>
    <row r="25" ht="15.75" customHeight="1">
      <c r="A25" s="294" t="s">
        <v>3683</v>
      </c>
      <c r="B25" s="239" t="s">
        <v>552</v>
      </c>
      <c r="C25" s="340">
        <v>46268.0</v>
      </c>
      <c r="D25" s="239" t="s">
        <v>635</v>
      </c>
      <c r="E25" s="239" t="s">
        <v>1218</v>
      </c>
      <c r="F25" s="239">
        <v>63.0</v>
      </c>
      <c r="G25" s="239">
        <v>45.0</v>
      </c>
      <c r="H25" s="342">
        <v>46269.0</v>
      </c>
      <c r="I25" s="251">
        <v>0.35430555555555554</v>
      </c>
      <c r="J25" s="251">
        <v>0.40425925925925926</v>
      </c>
      <c r="K25" s="239">
        <v>71.9333</v>
      </c>
      <c r="L25" s="239" t="s">
        <v>811</v>
      </c>
      <c r="M25" s="239" t="s">
        <v>1544</v>
      </c>
    </row>
    <row r="26" ht="15.75" customHeight="1">
      <c r="A26" s="294" t="s">
        <v>3683</v>
      </c>
      <c r="B26" s="239" t="s">
        <v>552</v>
      </c>
      <c r="C26" s="340">
        <v>46269.0</v>
      </c>
      <c r="D26" s="239" t="s">
        <v>635</v>
      </c>
      <c r="E26" s="239" t="s">
        <v>1077</v>
      </c>
      <c r="F26" s="239">
        <v>115.0</v>
      </c>
      <c r="G26" s="239">
        <v>61.0</v>
      </c>
      <c r="H26" s="342">
        <v>46269.0</v>
      </c>
      <c r="I26" s="251">
        <v>0.8129050925925926</v>
      </c>
      <c r="J26" s="251">
        <v>0.8138657407407407</v>
      </c>
      <c r="K26" s="239">
        <v>1.3667</v>
      </c>
      <c r="L26" s="239" t="s">
        <v>811</v>
      </c>
      <c r="M26" s="239" t="s">
        <v>1615</v>
      </c>
    </row>
    <row r="27" ht="15.75" customHeight="1">
      <c r="A27" s="294" t="s">
        <v>3683</v>
      </c>
      <c r="B27" s="239" t="s">
        <v>552</v>
      </c>
      <c r="C27" s="340">
        <v>46268.0</v>
      </c>
      <c r="D27" s="239" t="s">
        <v>3701</v>
      </c>
      <c r="E27" s="239" t="s">
        <v>1077</v>
      </c>
      <c r="F27" s="239">
        <v>208.0</v>
      </c>
      <c r="G27" s="239">
        <v>84.0</v>
      </c>
      <c r="H27" s="342">
        <v>46269.0</v>
      </c>
      <c r="I27" s="251">
        <v>0.40118055555555554</v>
      </c>
      <c r="J27" s="251">
        <v>0.4471412037037037</v>
      </c>
      <c r="K27" s="239">
        <v>66.1833</v>
      </c>
      <c r="L27" s="239" t="s">
        <v>811</v>
      </c>
      <c r="M27" s="239" t="s">
        <v>1617</v>
      </c>
    </row>
    <row r="28" ht="15.75" customHeight="1">
      <c r="A28" s="294" t="s">
        <v>3683</v>
      </c>
      <c r="B28" s="239" t="s">
        <v>552</v>
      </c>
      <c r="C28" s="340">
        <v>46269.0</v>
      </c>
      <c r="D28" s="239" t="s">
        <v>3701</v>
      </c>
      <c r="E28" s="239" t="s">
        <v>1908</v>
      </c>
      <c r="F28" s="239">
        <v>84.0</v>
      </c>
      <c r="G28" s="239">
        <v>34.0</v>
      </c>
      <c r="H28" s="342">
        <v>46269.0</v>
      </c>
      <c r="I28" s="251">
        <v>0.5095949074074074</v>
      </c>
      <c r="J28" s="251">
        <v>0.5571527777777778</v>
      </c>
      <c r="K28" s="239">
        <v>68.4833</v>
      </c>
      <c r="L28" s="239" t="s">
        <v>811</v>
      </c>
      <c r="M28" s="239" t="s">
        <v>3703</v>
      </c>
    </row>
    <row r="29" ht="15.75" customHeight="1">
      <c r="A29" s="294" t="s">
        <v>3683</v>
      </c>
      <c r="B29" s="239" t="s">
        <v>552</v>
      </c>
      <c r="C29" s="340">
        <v>46268.0</v>
      </c>
      <c r="D29" s="239" t="s">
        <v>659</v>
      </c>
      <c r="E29" s="239" t="s">
        <v>1075</v>
      </c>
      <c r="F29" s="239">
        <v>98.0</v>
      </c>
      <c r="G29" s="239">
        <v>43.0</v>
      </c>
      <c r="H29" s="342">
        <v>46269.0</v>
      </c>
      <c r="I29" s="251">
        <v>0.31452546296296297</v>
      </c>
      <c r="J29" s="251">
        <v>0.40019675925925924</v>
      </c>
      <c r="K29" s="239">
        <v>123.3667</v>
      </c>
      <c r="L29" s="239" t="s">
        <v>811</v>
      </c>
      <c r="M29" s="239" t="s">
        <v>3705</v>
      </c>
    </row>
    <row r="30" ht="15.75" customHeight="1">
      <c r="A30" s="294" t="s">
        <v>3683</v>
      </c>
      <c r="B30" s="239" t="s">
        <v>552</v>
      </c>
      <c r="C30" s="340">
        <v>46269.0</v>
      </c>
      <c r="D30" s="239" t="s">
        <v>659</v>
      </c>
      <c r="E30" s="239" t="s">
        <v>1218</v>
      </c>
      <c r="F30" s="239">
        <v>75.0</v>
      </c>
      <c r="G30" s="239">
        <v>46.0</v>
      </c>
      <c r="H30" s="342">
        <v>46269.0</v>
      </c>
      <c r="I30" s="251">
        <v>0.8131481481481482</v>
      </c>
      <c r="J30" s="251">
        <v>0.8140509259259259</v>
      </c>
      <c r="K30" s="239">
        <v>1.3</v>
      </c>
      <c r="L30" s="239" t="s">
        <v>811</v>
      </c>
      <c r="M30" s="239" t="s">
        <v>3706</v>
      </c>
    </row>
    <row r="31" ht="15.75" customHeight="1">
      <c r="A31" s="294" t="s">
        <v>3683</v>
      </c>
      <c r="B31" s="239" t="s">
        <v>552</v>
      </c>
      <c r="C31" s="340">
        <v>46269.0</v>
      </c>
      <c r="D31" s="239" t="s">
        <v>659</v>
      </c>
      <c r="E31" s="239" t="s">
        <v>1077</v>
      </c>
      <c r="F31" s="239">
        <v>98.0</v>
      </c>
      <c r="G31" s="239">
        <v>63.0</v>
      </c>
      <c r="H31" s="342">
        <v>46269.0</v>
      </c>
      <c r="I31" s="251">
        <v>0.8128703703703704</v>
      </c>
      <c r="J31" s="251">
        <v>0.8138194444444444</v>
      </c>
      <c r="K31" s="239">
        <v>1.35</v>
      </c>
      <c r="L31" s="239" t="s">
        <v>811</v>
      </c>
      <c r="M31" s="239" t="s">
        <v>1774</v>
      </c>
    </row>
    <row r="32" ht="15.75" customHeight="1">
      <c r="A32" s="294" t="s">
        <v>3683</v>
      </c>
      <c r="B32" s="239" t="s">
        <v>552</v>
      </c>
      <c r="C32" s="340">
        <v>46268.0</v>
      </c>
      <c r="D32" s="239" t="s">
        <v>657</v>
      </c>
      <c r="E32" s="239" t="s">
        <v>1905</v>
      </c>
      <c r="F32" s="239">
        <v>107.0</v>
      </c>
      <c r="G32" s="239">
        <v>43.0</v>
      </c>
      <c r="H32" s="342">
        <v>46269.0</v>
      </c>
      <c r="I32" s="251">
        <v>0.31175925925925924</v>
      </c>
      <c r="J32" s="251">
        <v>0.3690625</v>
      </c>
      <c r="K32" s="239">
        <v>82.5</v>
      </c>
      <c r="L32" s="239" t="s">
        <v>811</v>
      </c>
      <c r="M32" s="239" t="s">
        <v>1776</v>
      </c>
    </row>
    <row r="33" ht="15.75" customHeight="1">
      <c r="A33" s="294" t="s">
        <v>3683</v>
      </c>
      <c r="B33" s="239" t="s">
        <v>552</v>
      </c>
      <c r="C33" s="340">
        <v>46269.0</v>
      </c>
      <c r="D33" s="239" t="s">
        <v>657</v>
      </c>
      <c r="E33" s="239" t="s">
        <v>1218</v>
      </c>
      <c r="F33" s="239">
        <v>118.0</v>
      </c>
      <c r="G33" s="239">
        <v>79.0</v>
      </c>
      <c r="H33" s="342">
        <v>46269.0</v>
      </c>
      <c r="I33" s="251">
        <v>0.8130092592592593</v>
      </c>
      <c r="J33" s="251">
        <v>0.8139467592592593</v>
      </c>
      <c r="K33" s="239">
        <v>1.3333</v>
      </c>
      <c r="L33" s="239" t="s">
        <v>811</v>
      </c>
      <c r="M33" s="239" t="s">
        <v>3709</v>
      </c>
    </row>
    <row r="34" ht="15.75" customHeight="1">
      <c r="A34" s="294" t="s">
        <v>3683</v>
      </c>
      <c r="B34" s="239" t="s">
        <v>552</v>
      </c>
      <c r="C34" s="340">
        <v>46269.0</v>
      </c>
      <c r="D34" s="239" t="s">
        <v>657</v>
      </c>
      <c r="E34" s="239" t="s">
        <v>1077</v>
      </c>
      <c r="F34" s="239">
        <v>119.0</v>
      </c>
      <c r="G34" s="239">
        <v>59.0</v>
      </c>
      <c r="H34" s="342">
        <v>46269.0</v>
      </c>
      <c r="I34" s="251">
        <v>0.8128472222222223</v>
      </c>
      <c r="J34" s="251">
        <v>0.8138888888888889</v>
      </c>
      <c r="K34" s="239">
        <v>1.5</v>
      </c>
      <c r="L34" s="239" t="s">
        <v>811</v>
      </c>
      <c r="M34" s="239" t="s">
        <v>1906</v>
      </c>
    </row>
    <row r="35" ht="15.75" customHeight="1">
      <c r="A35" s="294" t="s">
        <v>3683</v>
      </c>
      <c r="B35" s="239" t="s">
        <v>552</v>
      </c>
      <c r="C35" s="340">
        <v>46269.0</v>
      </c>
      <c r="D35" s="239" t="s">
        <v>657</v>
      </c>
      <c r="E35" s="239" t="s">
        <v>1908</v>
      </c>
      <c r="F35" s="239">
        <v>63.0</v>
      </c>
      <c r="G35" s="239">
        <v>41.0</v>
      </c>
      <c r="H35" s="342">
        <v>46269.0</v>
      </c>
      <c r="I35" s="251">
        <v>0.5102777777777778</v>
      </c>
      <c r="J35" s="251">
        <v>0.5494675925925926</v>
      </c>
      <c r="K35" s="239">
        <v>56.4167</v>
      </c>
      <c r="L35" s="239" t="s">
        <v>811</v>
      </c>
      <c r="M35" s="239" t="s">
        <v>1907</v>
      </c>
    </row>
    <row r="36" ht="15.75" customHeight="1">
      <c r="A36" s="294" t="s">
        <v>3683</v>
      </c>
      <c r="B36" s="239" t="s">
        <v>552</v>
      </c>
      <c r="C36" s="340">
        <v>46269.0</v>
      </c>
      <c r="D36" s="239" t="s">
        <v>657</v>
      </c>
      <c r="E36" s="239" t="s">
        <v>1222</v>
      </c>
      <c r="F36" s="239">
        <v>37.0</v>
      </c>
      <c r="G36" s="239">
        <v>32.0</v>
      </c>
      <c r="H36" s="342">
        <v>46269.0</v>
      </c>
      <c r="I36" s="251">
        <v>0.5954976851851852</v>
      </c>
      <c r="J36" s="251">
        <v>0.6299074074074074</v>
      </c>
      <c r="K36" s="239">
        <v>49.55</v>
      </c>
      <c r="L36" s="239" t="s">
        <v>811</v>
      </c>
      <c r="M36" s="239" t="s">
        <v>3711</v>
      </c>
    </row>
    <row r="37" ht="15.75" customHeight="1">
      <c r="A37" s="294" t="s">
        <v>3683</v>
      </c>
      <c r="B37" s="239" t="s">
        <v>552</v>
      </c>
      <c r="C37" s="340">
        <v>46269.0</v>
      </c>
      <c r="D37" s="239" t="s">
        <v>3712</v>
      </c>
      <c r="E37" s="239" t="s">
        <v>1905</v>
      </c>
      <c r="F37" s="239">
        <v>1042.0</v>
      </c>
      <c r="G37" s="239">
        <v>293.0</v>
      </c>
      <c r="H37" s="342">
        <v>46269.0</v>
      </c>
      <c r="I37" s="251">
        <v>0.8135532407407408</v>
      </c>
      <c r="J37" s="251">
        <v>0.8136921296296297</v>
      </c>
      <c r="K37" s="239">
        <v>0.2</v>
      </c>
      <c r="L37" s="239" t="s">
        <v>811</v>
      </c>
      <c r="M37" s="239" t="s">
        <v>1909</v>
      </c>
    </row>
    <row r="38" ht="15.75" customHeight="1">
      <c r="A38" s="294" t="s">
        <v>3683</v>
      </c>
      <c r="B38" s="239" t="s">
        <v>552</v>
      </c>
      <c r="C38" s="340">
        <v>46268.0</v>
      </c>
      <c r="D38" s="239" t="s">
        <v>620</v>
      </c>
      <c r="E38" s="239" t="s">
        <v>1077</v>
      </c>
      <c r="F38" s="239">
        <v>213.0</v>
      </c>
      <c r="G38" s="239">
        <v>83.0</v>
      </c>
      <c r="H38" s="342">
        <v>46269.0</v>
      </c>
      <c r="I38" s="251">
        <v>0.3925925925925926</v>
      </c>
      <c r="J38" s="251">
        <v>0.3936574074074074</v>
      </c>
      <c r="K38" s="239">
        <v>1.5167</v>
      </c>
      <c r="L38" s="239" t="s">
        <v>811</v>
      </c>
      <c r="M38" s="239" t="s">
        <v>1910</v>
      </c>
    </row>
    <row r="39" ht="15.75" customHeight="1">
      <c r="A39" s="294" t="s">
        <v>3683</v>
      </c>
      <c r="B39" s="239" t="s">
        <v>552</v>
      </c>
      <c r="C39" s="340">
        <v>46269.0</v>
      </c>
      <c r="D39" s="311" t="s">
        <v>663</v>
      </c>
      <c r="E39" s="239" t="s">
        <v>1218</v>
      </c>
      <c r="F39" s="239">
        <v>171.0</v>
      </c>
      <c r="G39" s="239">
        <v>56.0</v>
      </c>
      <c r="H39" s="342">
        <v>46269.0</v>
      </c>
      <c r="I39" s="251">
        <v>0.8132060185185185</v>
      </c>
      <c r="J39" s="251">
        <v>0.8141319444444445</v>
      </c>
      <c r="K39" s="239">
        <v>1.3167</v>
      </c>
      <c r="L39" s="239" t="s">
        <v>811</v>
      </c>
      <c r="M39" s="239" t="s">
        <v>3716</v>
      </c>
    </row>
    <row r="40" ht="15.75" customHeight="1">
      <c r="A40" s="294" t="s">
        <v>3683</v>
      </c>
      <c r="B40" s="239" t="s">
        <v>552</v>
      </c>
      <c r="C40" s="340">
        <v>46269.0</v>
      </c>
      <c r="D40" s="311" t="s">
        <v>663</v>
      </c>
      <c r="E40" s="239" t="s">
        <v>1908</v>
      </c>
      <c r="F40" s="239">
        <v>25.0</v>
      </c>
      <c r="G40" s="239">
        <v>20.0</v>
      </c>
      <c r="H40" s="342">
        <v>46269.0</v>
      </c>
      <c r="I40" s="251">
        <v>0.5133101851851852</v>
      </c>
      <c r="J40" s="251">
        <v>0.5474768518518518</v>
      </c>
      <c r="K40" s="239">
        <v>49.1833</v>
      </c>
      <c r="L40" s="239" t="s">
        <v>811</v>
      </c>
      <c r="M40" s="239" t="s">
        <v>3717</v>
      </c>
    </row>
    <row r="41" ht="15.75" customHeight="1">
      <c r="A41" s="294" t="s">
        <v>3683</v>
      </c>
      <c r="B41" s="239" t="s">
        <v>552</v>
      </c>
      <c r="C41" s="340">
        <v>46269.0</v>
      </c>
      <c r="D41" s="51" t="s">
        <v>663</v>
      </c>
      <c r="E41" s="294" t="s">
        <v>818</v>
      </c>
      <c r="F41" s="239">
        <v>41.0</v>
      </c>
      <c r="G41" s="239">
        <v>27.0</v>
      </c>
      <c r="H41" s="342">
        <v>46269.0</v>
      </c>
      <c r="I41" s="251">
        <v>0.5490162037037037</v>
      </c>
      <c r="J41" s="251">
        <v>0.6001504629629629</v>
      </c>
      <c r="K41" s="239">
        <v>73.6167</v>
      </c>
      <c r="L41" s="239" t="s">
        <v>811</v>
      </c>
      <c r="M41" s="239" t="s">
        <v>3719</v>
      </c>
    </row>
    <row r="42" ht="15.75" customHeight="1">
      <c r="A42" s="294" t="s">
        <v>3683</v>
      </c>
      <c r="B42" s="239" t="s">
        <v>552</v>
      </c>
      <c r="C42" s="340">
        <v>46269.0</v>
      </c>
      <c r="D42" s="51" t="s">
        <v>663</v>
      </c>
      <c r="E42" s="294" t="s">
        <v>1222</v>
      </c>
      <c r="F42" s="239">
        <v>45.0</v>
      </c>
      <c r="G42" s="239">
        <v>30.0</v>
      </c>
      <c r="H42" s="342">
        <v>46269.0</v>
      </c>
      <c r="I42" s="251">
        <v>0.6003356481481481</v>
      </c>
      <c r="J42" s="251">
        <v>0.6522800925925926</v>
      </c>
      <c r="K42" s="239">
        <v>74.7833</v>
      </c>
      <c r="L42" s="239" t="s">
        <v>811</v>
      </c>
      <c r="M42" s="239" t="s">
        <v>2140</v>
      </c>
    </row>
    <row r="43" ht="15.75" customHeight="1">
      <c r="A43" s="294" t="s">
        <v>3683</v>
      </c>
      <c r="B43" s="239" t="s">
        <v>552</v>
      </c>
      <c r="C43" s="340">
        <v>46269.0</v>
      </c>
      <c r="D43" s="51" t="s">
        <v>638</v>
      </c>
      <c r="E43" s="294" t="s">
        <v>1905</v>
      </c>
      <c r="F43" s="239">
        <v>72.0</v>
      </c>
      <c r="G43" s="239">
        <v>43.0</v>
      </c>
      <c r="H43" s="342">
        <v>46269.0</v>
      </c>
      <c r="I43" s="251">
        <v>0.3151967592592593</v>
      </c>
      <c r="J43" s="251">
        <v>0.6643518518518519</v>
      </c>
      <c r="K43" s="239">
        <v>502.7833</v>
      </c>
      <c r="L43" s="239" t="s">
        <v>811</v>
      </c>
      <c r="M43" s="239" t="s">
        <v>2141</v>
      </c>
    </row>
    <row r="44" ht="15.75" customHeight="1">
      <c r="A44" s="294" t="s">
        <v>3683</v>
      </c>
      <c r="B44" s="239" t="s">
        <v>552</v>
      </c>
      <c r="C44" s="340">
        <v>46269.0</v>
      </c>
      <c r="D44" s="51" t="s">
        <v>638</v>
      </c>
      <c r="E44" s="294" t="s">
        <v>1218</v>
      </c>
      <c r="F44" s="239">
        <v>239.0</v>
      </c>
      <c r="G44" s="239">
        <v>76.0</v>
      </c>
      <c r="H44" s="342">
        <v>46269.0</v>
      </c>
      <c r="I44" s="251">
        <v>0.8130671296296297</v>
      </c>
      <c r="J44" s="251">
        <v>0.8139814814814815</v>
      </c>
      <c r="K44" s="239">
        <v>1.3167</v>
      </c>
      <c r="L44" s="239" t="s">
        <v>811</v>
      </c>
      <c r="M44" s="239" t="s">
        <v>2143</v>
      </c>
    </row>
    <row r="45" ht="15.75" customHeight="1">
      <c r="A45" s="294" t="s">
        <v>3683</v>
      </c>
      <c r="B45" s="239" t="s">
        <v>552</v>
      </c>
      <c r="C45" s="340">
        <v>46268.0</v>
      </c>
      <c r="D45" s="51" t="s">
        <v>642</v>
      </c>
      <c r="E45" s="294" t="s">
        <v>1905</v>
      </c>
      <c r="F45" s="239">
        <v>118.0</v>
      </c>
      <c r="G45" s="239">
        <v>41.0</v>
      </c>
      <c r="H45" s="342">
        <v>46269.0</v>
      </c>
      <c r="I45" s="251">
        <v>0.3123958333333333</v>
      </c>
      <c r="J45" s="251">
        <v>0.41357638888888887</v>
      </c>
      <c r="K45" s="239">
        <v>145.7</v>
      </c>
      <c r="L45" s="239" t="s">
        <v>811</v>
      </c>
      <c r="M45" s="239" t="s">
        <v>2278</v>
      </c>
    </row>
    <row r="46" ht="15.75" customHeight="1">
      <c r="A46" s="294" t="s">
        <v>3683</v>
      </c>
      <c r="B46" s="239" t="s">
        <v>552</v>
      </c>
      <c r="C46" s="340">
        <v>46269.0</v>
      </c>
      <c r="D46" s="51" t="s">
        <v>642</v>
      </c>
      <c r="E46" s="294" t="s">
        <v>1218</v>
      </c>
      <c r="F46" s="239">
        <v>160.0</v>
      </c>
      <c r="G46" s="239">
        <v>81.0</v>
      </c>
      <c r="H46" s="342">
        <v>46269.0</v>
      </c>
      <c r="I46" s="251">
        <v>0.8130439814814815</v>
      </c>
      <c r="J46" s="251">
        <v>0.8139583333333333</v>
      </c>
      <c r="K46" s="239">
        <v>1.3167</v>
      </c>
      <c r="L46" s="239" t="s">
        <v>811</v>
      </c>
      <c r="M46" s="239" t="s">
        <v>2279</v>
      </c>
    </row>
    <row r="47" ht="15.75" customHeight="1">
      <c r="A47" s="294" t="s">
        <v>3683</v>
      </c>
      <c r="B47" s="239" t="s">
        <v>552</v>
      </c>
      <c r="C47" s="340">
        <v>46268.0</v>
      </c>
      <c r="D47" s="348" t="s">
        <v>611</v>
      </c>
      <c r="E47" s="239" t="s">
        <v>1905</v>
      </c>
      <c r="F47" s="239">
        <v>84.0</v>
      </c>
      <c r="G47" s="239">
        <v>50.0</v>
      </c>
      <c r="H47" s="342">
        <v>46269.0</v>
      </c>
      <c r="I47" s="251">
        <v>0.3103356481481481</v>
      </c>
      <c r="J47" s="251">
        <v>0.36921296296296297</v>
      </c>
      <c r="K47" s="239">
        <v>84.7667</v>
      </c>
      <c r="L47" s="239" t="s">
        <v>811</v>
      </c>
      <c r="M47" s="239" t="s">
        <v>2576</v>
      </c>
    </row>
    <row r="48" ht="15.75" customHeight="1">
      <c r="A48" s="294" t="s">
        <v>3683</v>
      </c>
      <c r="B48" s="239" t="s">
        <v>552</v>
      </c>
      <c r="C48" s="340">
        <v>46269.0</v>
      </c>
      <c r="D48" s="311" t="s">
        <v>611</v>
      </c>
      <c r="E48" s="239" t="s">
        <v>1218</v>
      </c>
      <c r="F48" s="239">
        <v>123.0</v>
      </c>
      <c r="G48" s="239">
        <v>56.0</v>
      </c>
      <c r="H48" s="342">
        <v>46269.0</v>
      </c>
      <c r="I48" s="251">
        <v>0.8131944444444444</v>
      </c>
      <c r="J48" s="251">
        <v>0.8141087962962963</v>
      </c>
      <c r="K48" s="239">
        <v>1.3</v>
      </c>
      <c r="L48" s="239" t="s">
        <v>811</v>
      </c>
      <c r="M48" s="239" t="s">
        <v>2578</v>
      </c>
    </row>
    <row r="49" ht="15.75" customHeight="1">
      <c r="A49" s="294" t="s">
        <v>3683</v>
      </c>
      <c r="B49" s="239" t="s">
        <v>552</v>
      </c>
      <c r="C49" s="340">
        <v>46268.0</v>
      </c>
      <c r="D49" s="239" t="s">
        <v>649</v>
      </c>
      <c r="E49" s="239" t="s">
        <v>2574</v>
      </c>
      <c r="F49" s="239">
        <v>4.0</v>
      </c>
      <c r="G49" s="239">
        <v>3.0</v>
      </c>
      <c r="H49" s="342">
        <v>46269.0</v>
      </c>
      <c r="I49" s="251">
        <v>0.3092476851851852</v>
      </c>
      <c r="J49" s="251">
        <v>0.3482060185185185</v>
      </c>
      <c r="K49" s="239">
        <v>56.0833</v>
      </c>
      <c r="L49" s="239" t="s">
        <v>811</v>
      </c>
      <c r="M49" s="239" t="s">
        <v>2826</v>
      </c>
    </row>
    <row r="50" ht="15.75" customHeight="1">
      <c r="A50" s="294" t="s">
        <v>3683</v>
      </c>
      <c r="B50" s="239" t="s">
        <v>552</v>
      </c>
      <c r="C50" s="340">
        <v>46269.0</v>
      </c>
      <c r="D50" s="239" t="s">
        <v>649</v>
      </c>
      <c r="E50" s="239" t="s">
        <v>1478</v>
      </c>
      <c r="F50" s="239">
        <v>66.0</v>
      </c>
      <c r="G50" s="239">
        <v>46.0</v>
      </c>
      <c r="H50" s="342">
        <v>46269.0</v>
      </c>
      <c r="I50" s="251">
        <v>0.5334606481481482</v>
      </c>
      <c r="J50" s="251">
        <v>0.662974537037037</v>
      </c>
      <c r="K50" s="239">
        <v>186.4833</v>
      </c>
      <c r="L50" s="239" t="s">
        <v>811</v>
      </c>
      <c r="M50" s="239" t="s">
        <v>2827</v>
      </c>
    </row>
    <row r="51" ht="15.75" customHeight="1">
      <c r="A51" s="294" t="s">
        <v>3683</v>
      </c>
      <c r="B51" s="239" t="s">
        <v>552</v>
      </c>
      <c r="C51" s="340">
        <v>46268.0</v>
      </c>
      <c r="D51" s="239" t="s">
        <v>666</v>
      </c>
      <c r="E51" s="239" t="s">
        <v>1905</v>
      </c>
      <c r="F51" s="239">
        <v>74.0</v>
      </c>
      <c r="G51" s="239">
        <v>45.0</v>
      </c>
      <c r="H51" s="342">
        <v>46269.0</v>
      </c>
      <c r="I51" s="251">
        <v>0.31475694444444446</v>
      </c>
      <c r="J51" s="251">
        <v>0.3785648148148148</v>
      </c>
      <c r="K51" s="239">
        <v>91.8833</v>
      </c>
      <c r="L51" s="239" t="s">
        <v>811</v>
      </c>
      <c r="M51" s="239" t="s">
        <v>2967</v>
      </c>
    </row>
    <row r="52" ht="15.75" customHeight="1">
      <c r="A52" s="294" t="s">
        <v>3683</v>
      </c>
      <c r="B52" s="239" t="s">
        <v>552</v>
      </c>
      <c r="C52" s="340">
        <v>46268.0</v>
      </c>
      <c r="D52" s="239" t="s">
        <v>666</v>
      </c>
      <c r="E52" s="239" t="s">
        <v>1077</v>
      </c>
      <c r="F52" s="239">
        <v>121.0</v>
      </c>
      <c r="G52" s="239">
        <v>59.0</v>
      </c>
      <c r="H52" s="342">
        <v>46269.0</v>
      </c>
      <c r="I52" s="251">
        <v>0.3795601851851852</v>
      </c>
      <c r="J52" s="251">
        <v>0.4466550925925926</v>
      </c>
      <c r="K52" s="239">
        <v>96.6167</v>
      </c>
      <c r="L52" s="239" t="s">
        <v>811</v>
      </c>
      <c r="M52" s="239" t="s">
        <v>2970</v>
      </c>
    </row>
    <row r="53" ht="15.75" customHeight="1">
      <c r="A53" s="294" t="s">
        <v>3683</v>
      </c>
      <c r="B53" s="239" t="s">
        <v>552</v>
      </c>
      <c r="C53" s="340">
        <v>46268.0</v>
      </c>
      <c r="D53" s="239" t="s">
        <v>559</v>
      </c>
      <c r="E53" s="239" t="s">
        <v>1218</v>
      </c>
      <c r="F53" s="239">
        <v>117.0</v>
      </c>
      <c r="G53" s="239">
        <v>56.0</v>
      </c>
      <c r="H53" s="342">
        <v>46269.0</v>
      </c>
      <c r="I53" s="251">
        <v>0.31060185185185185</v>
      </c>
      <c r="J53" s="251">
        <v>0.3664351851851852</v>
      </c>
      <c r="K53" s="239">
        <v>80.3833</v>
      </c>
      <c r="L53" s="239" t="s">
        <v>811</v>
      </c>
      <c r="M53" s="239" t="s">
        <v>2972</v>
      </c>
    </row>
    <row r="54" ht="15.75" customHeight="1">
      <c r="A54" s="294" t="s">
        <v>3683</v>
      </c>
      <c r="B54" s="239" t="s">
        <v>552</v>
      </c>
      <c r="C54" s="340">
        <v>46269.0</v>
      </c>
      <c r="D54" s="239" t="s">
        <v>559</v>
      </c>
      <c r="E54" s="239" t="s">
        <v>1075</v>
      </c>
      <c r="F54" s="239">
        <v>98.0</v>
      </c>
      <c r="G54" s="239">
        <v>38.0</v>
      </c>
      <c r="H54" s="342">
        <v>46269.0</v>
      </c>
      <c r="I54" s="251">
        <v>0.36622685185185183</v>
      </c>
      <c r="J54" s="251">
        <v>0.6632291666666666</v>
      </c>
      <c r="K54" s="239">
        <v>427.6833</v>
      </c>
      <c r="L54" s="239" t="s">
        <v>811</v>
      </c>
      <c r="M54" s="239" t="s">
        <v>2974</v>
      </c>
    </row>
    <row r="55" ht="15.75" customHeight="1">
      <c r="A55" s="294" t="s">
        <v>3683</v>
      </c>
      <c r="B55" s="239" t="s">
        <v>552</v>
      </c>
      <c r="C55" s="340">
        <v>46269.0</v>
      </c>
      <c r="D55" s="239" t="s">
        <v>559</v>
      </c>
      <c r="E55" s="239" t="s">
        <v>1908</v>
      </c>
      <c r="F55" s="239">
        <v>78.0</v>
      </c>
      <c r="G55" s="239">
        <v>34.0</v>
      </c>
      <c r="H55" s="342">
        <v>46269.0</v>
      </c>
      <c r="I55" s="251">
        <v>0.5094675925925926</v>
      </c>
      <c r="J55" s="251">
        <v>0.5512731481481481</v>
      </c>
      <c r="K55" s="239">
        <v>60.2</v>
      </c>
      <c r="L55" s="239" t="s">
        <v>811</v>
      </c>
      <c r="M55" s="239" t="s">
        <v>2962</v>
      </c>
    </row>
    <row r="56" ht="15.75" customHeight="1">
      <c r="A56" s="294" t="s">
        <v>3683</v>
      </c>
      <c r="B56" s="239" t="s">
        <v>552</v>
      </c>
      <c r="C56" s="340">
        <v>46269.0</v>
      </c>
      <c r="D56" s="239" t="s">
        <v>559</v>
      </c>
      <c r="E56" s="239" t="s">
        <v>1222</v>
      </c>
      <c r="F56" s="239">
        <v>77.0</v>
      </c>
      <c r="G56" s="239">
        <v>48.0</v>
      </c>
      <c r="H56" s="342">
        <v>46269.0</v>
      </c>
      <c r="I56" s="251">
        <v>0.5911921296296296</v>
      </c>
      <c r="J56" s="251">
        <v>0.6335648148148149</v>
      </c>
      <c r="K56" s="239">
        <v>61.0167</v>
      </c>
      <c r="L56" s="239" t="s">
        <v>811</v>
      </c>
      <c r="M56" s="239" t="s">
        <v>2961</v>
      </c>
    </row>
    <row r="57" ht="15.75" customHeight="1">
      <c r="A57" s="294" t="s">
        <v>3683</v>
      </c>
      <c r="B57" s="239" t="s">
        <v>552</v>
      </c>
      <c r="C57" s="340">
        <v>46269.0</v>
      </c>
      <c r="D57" s="239" t="s">
        <v>669</v>
      </c>
      <c r="E57" s="239" t="s">
        <v>1075</v>
      </c>
      <c r="F57" s="239">
        <v>141.0</v>
      </c>
      <c r="G57" s="239">
        <v>39.0</v>
      </c>
      <c r="H57" s="342">
        <v>46269.0</v>
      </c>
      <c r="I57" s="251">
        <v>0.32077546296296294</v>
      </c>
      <c r="J57" s="251">
        <v>0.6619675925925926</v>
      </c>
      <c r="K57" s="239">
        <v>491.3167</v>
      </c>
      <c r="L57" s="239" t="s">
        <v>811</v>
      </c>
      <c r="M57" s="239" t="s">
        <v>3215</v>
      </c>
    </row>
    <row r="58" ht="15.75" customHeight="1">
      <c r="A58" s="294" t="s">
        <v>3683</v>
      </c>
      <c r="B58" s="239" t="s">
        <v>552</v>
      </c>
      <c r="C58" s="340">
        <v>46269.0</v>
      </c>
      <c r="D58" s="239" t="s">
        <v>669</v>
      </c>
      <c r="E58" s="239" t="s">
        <v>1218</v>
      </c>
      <c r="F58" s="239">
        <v>82.0</v>
      </c>
      <c r="G58" s="239">
        <v>47.0</v>
      </c>
      <c r="H58" s="342">
        <v>46269.0</v>
      </c>
      <c r="I58" s="251">
        <v>0.813125</v>
      </c>
      <c r="J58" s="251">
        <v>0.8140277777777778</v>
      </c>
      <c r="K58" s="239">
        <v>1.3</v>
      </c>
      <c r="L58" s="239" t="s">
        <v>811</v>
      </c>
      <c r="M58" s="239" t="s">
        <v>3216</v>
      </c>
    </row>
    <row r="59" ht="15.75" customHeight="1">
      <c r="A59" s="294" t="s">
        <v>3683</v>
      </c>
      <c r="B59" s="239" t="s">
        <v>552</v>
      </c>
      <c r="C59" s="340">
        <v>46268.0</v>
      </c>
      <c r="D59" s="239" t="s">
        <v>685</v>
      </c>
      <c r="E59" s="239" t="s">
        <v>1218</v>
      </c>
      <c r="F59" s="239">
        <v>195.0</v>
      </c>
      <c r="G59" s="239">
        <v>56.0</v>
      </c>
      <c r="H59" s="342">
        <v>46269.0</v>
      </c>
      <c r="I59" s="251">
        <v>0.3149537037037037</v>
      </c>
      <c r="J59" s="251">
        <v>0.3765277777777778</v>
      </c>
      <c r="K59" s="239">
        <v>88.65</v>
      </c>
      <c r="L59" s="239" t="s">
        <v>811</v>
      </c>
      <c r="M59" s="239" t="s">
        <v>3217</v>
      </c>
    </row>
    <row r="60" ht="15.75" customHeight="1">
      <c r="A60" s="294" t="s">
        <v>3683</v>
      </c>
      <c r="B60" s="239" t="s">
        <v>552</v>
      </c>
      <c r="C60" s="340">
        <v>46269.0</v>
      </c>
      <c r="D60" s="239" t="s">
        <v>685</v>
      </c>
      <c r="E60" s="239" t="s">
        <v>1077</v>
      </c>
      <c r="F60" s="239">
        <v>185.0</v>
      </c>
      <c r="G60" s="239">
        <v>84.0</v>
      </c>
      <c r="H60" s="342">
        <v>46269.0</v>
      </c>
      <c r="I60" s="251">
        <v>0.8127430555555556</v>
      </c>
      <c r="J60" s="251">
        <v>0.8137152777777777</v>
      </c>
      <c r="K60" s="239">
        <v>1.3833</v>
      </c>
      <c r="L60" s="239" t="s">
        <v>811</v>
      </c>
      <c r="M60" s="239" t="s">
        <v>3218</v>
      </c>
    </row>
    <row r="61" ht="15.75" customHeight="1">
      <c r="A61" s="294" t="s">
        <v>3683</v>
      </c>
      <c r="B61" s="239" t="s">
        <v>552</v>
      </c>
      <c r="C61" s="340">
        <v>46269.0</v>
      </c>
      <c r="D61" s="228" t="s">
        <v>685</v>
      </c>
      <c r="E61" s="294" t="s">
        <v>1908</v>
      </c>
      <c r="F61" s="239">
        <v>65.0</v>
      </c>
      <c r="G61" s="239">
        <v>35.0</v>
      </c>
      <c r="H61" s="342">
        <v>46269.0</v>
      </c>
      <c r="I61" s="251">
        <v>0.510150462962963</v>
      </c>
      <c r="J61" s="251">
        <v>0.5431712962962963</v>
      </c>
      <c r="K61" s="239">
        <v>47.5333</v>
      </c>
      <c r="L61" s="239" t="s">
        <v>811</v>
      </c>
      <c r="M61" s="239" t="s">
        <v>2510</v>
      </c>
    </row>
    <row r="62" ht="15.75" customHeight="1">
      <c r="A62" s="294" t="s">
        <v>3683</v>
      </c>
      <c r="B62" s="239" t="s">
        <v>552</v>
      </c>
      <c r="C62" s="340">
        <v>46269.0</v>
      </c>
      <c r="D62" s="228" t="s">
        <v>685</v>
      </c>
      <c r="E62" s="294" t="s">
        <v>1220</v>
      </c>
      <c r="F62" s="239">
        <v>37.0</v>
      </c>
      <c r="G62" s="239">
        <v>31.0</v>
      </c>
      <c r="H62" s="342">
        <v>46269.0</v>
      </c>
      <c r="I62" s="251">
        <v>0.5881018518518518</v>
      </c>
      <c r="J62" s="251">
        <v>0.614363425925926</v>
      </c>
      <c r="K62" s="239">
        <v>37.8</v>
      </c>
      <c r="L62" s="239" t="s">
        <v>811</v>
      </c>
      <c r="M62" s="239" t="s">
        <v>2512</v>
      </c>
    </row>
    <row r="63" ht="15.75" customHeight="1">
      <c r="A63" s="294" t="s">
        <v>3683</v>
      </c>
      <c r="B63" s="239" t="s">
        <v>552</v>
      </c>
      <c r="C63" s="340">
        <v>46268.0</v>
      </c>
      <c r="D63" s="248" t="s">
        <v>660</v>
      </c>
      <c r="E63" s="239" t="s">
        <v>1218</v>
      </c>
      <c r="F63" s="239">
        <v>155.0</v>
      </c>
      <c r="G63" s="239">
        <v>56.0</v>
      </c>
      <c r="H63" s="342">
        <v>46269.0</v>
      </c>
      <c r="I63" s="251">
        <v>0.31452546296296297</v>
      </c>
      <c r="J63" s="251">
        <v>0.3848611111111111</v>
      </c>
      <c r="K63" s="239">
        <v>101.2833</v>
      </c>
      <c r="L63" s="239" t="s">
        <v>811</v>
      </c>
      <c r="M63" s="239" t="s">
        <v>3299</v>
      </c>
    </row>
    <row r="64" ht="15.75" customHeight="1">
      <c r="A64" s="294" t="s">
        <v>3683</v>
      </c>
      <c r="B64" s="239" t="s">
        <v>552</v>
      </c>
      <c r="C64" s="340">
        <v>46269.0</v>
      </c>
      <c r="D64" s="239" t="s">
        <v>660</v>
      </c>
      <c r="E64" s="239" t="s">
        <v>818</v>
      </c>
      <c r="F64" s="239">
        <v>77.0</v>
      </c>
      <c r="G64" s="239">
        <v>41.0</v>
      </c>
      <c r="H64" s="342">
        <v>46269.0</v>
      </c>
      <c r="I64" s="251">
        <v>0.5152777777777777</v>
      </c>
      <c r="J64" s="251">
        <v>0.5763078703703703</v>
      </c>
      <c r="K64" s="239">
        <v>87.8667</v>
      </c>
      <c r="L64" s="239" t="s">
        <v>811</v>
      </c>
      <c r="M64" s="239" t="s">
        <v>3300</v>
      </c>
    </row>
    <row r="65" ht="15.75" customHeight="1">
      <c r="A65" s="294" t="s">
        <v>3683</v>
      </c>
      <c r="B65" s="239" t="s">
        <v>552</v>
      </c>
      <c r="C65" s="340">
        <v>46269.0</v>
      </c>
      <c r="D65" s="239" t="s">
        <v>660</v>
      </c>
      <c r="E65" s="239" t="s">
        <v>1220</v>
      </c>
      <c r="F65" s="239">
        <v>44.0</v>
      </c>
      <c r="G65" s="239">
        <v>30.0</v>
      </c>
      <c r="H65" s="342">
        <v>46269.0</v>
      </c>
      <c r="I65" s="251">
        <v>0.5879976851851851</v>
      </c>
      <c r="J65" s="251">
        <v>0.6237615740740741</v>
      </c>
      <c r="K65" s="239">
        <v>51.4833</v>
      </c>
      <c r="L65" s="239" t="s">
        <v>811</v>
      </c>
      <c r="M65" s="239" t="s">
        <v>3301</v>
      </c>
    </row>
    <row r="66" ht="15.75" customHeight="1">
      <c r="A66" s="294" t="s">
        <v>3683</v>
      </c>
      <c r="B66" s="239" t="s">
        <v>552</v>
      </c>
      <c r="C66" s="340">
        <v>46268.0</v>
      </c>
      <c r="D66" s="239" t="s">
        <v>625</v>
      </c>
      <c r="E66" s="239" t="s">
        <v>1075</v>
      </c>
      <c r="F66" s="239">
        <v>100.0</v>
      </c>
      <c r="G66" s="239">
        <v>43.0</v>
      </c>
      <c r="H66" s="342">
        <v>46269.0</v>
      </c>
      <c r="I66" s="251">
        <v>0.3140277777777778</v>
      </c>
      <c r="J66" s="251">
        <v>0.35822916666666665</v>
      </c>
      <c r="K66" s="239">
        <v>63.6333</v>
      </c>
      <c r="L66" s="239" t="s">
        <v>811</v>
      </c>
      <c r="M66" s="239" t="s">
        <v>3394</v>
      </c>
    </row>
    <row r="67" ht="15.75" customHeight="1">
      <c r="A67" s="294" t="s">
        <v>3683</v>
      </c>
      <c r="B67" s="239" t="s">
        <v>552</v>
      </c>
      <c r="C67" s="340">
        <v>46269.0</v>
      </c>
      <c r="D67" s="239" t="s">
        <v>625</v>
      </c>
      <c r="E67" s="239" t="s">
        <v>1077</v>
      </c>
      <c r="F67" s="239">
        <v>135.0</v>
      </c>
      <c r="G67" s="239">
        <v>83.0</v>
      </c>
      <c r="H67" s="342">
        <v>46269.0</v>
      </c>
      <c r="I67" s="251">
        <v>0.8128009259259259</v>
      </c>
      <c r="J67" s="251">
        <v>0.8137615740740741</v>
      </c>
      <c r="K67" s="239">
        <v>1.3833</v>
      </c>
      <c r="L67" s="239" t="s">
        <v>811</v>
      </c>
      <c r="M67" s="239" t="s">
        <v>3734</v>
      </c>
    </row>
    <row r="68" ht="15.75" customHeight="1">
      <c r="A68" s="294" t="s">
        <v>3683</v>
      </c>
      <c r="B68" s="239" t="s">
        <v>552</v>
      </c>
      <c r="C68" s="340">
        <v>46268.0</v>
      </c>
      <c r="D68" s="239" t="s">
        <v>3736</v>
      </c>
      <c r="E68" s="239" t="s">
        <v>1077</v>
      </c>
      <c r="F68" s="239">
        <v>168.0</v>
      </c>
      <c r="G68" s="239">
        <v>83.0</v>
      </c>
      <c r="H68" s="342">
        <v>46269.0</v>
      </c>
      <c r="I68" s="251">
        <v>0.3195138888888889</v>
      </c>
      <c r="J68" s="251">
        <v>0.47606481481481483</v>
      </c>
      <c r="K68" s="239">
        <v>225.4333</v>
      </c>
      <c r="L68" s="239" t="s">
        <v>811</v>
      </c>
      <c r="M68" s="239" t="s">
        <v>3471</v>
      </c>
    </row>
    <row r="69" ht="15.75" customHeight="1">
      <c r="A69" s="294" t="s">
        <v>3683</v>
      </c>
      <c r="B69" s="239" t="s">
        <v>552</v>
      </c>
      <c r="C69" s="340">
        <v>46269.0</v>
      </c>
      <c r="D69" s="239" t="s">
        <v>3736</v>
      </c>
      <c r="E69" s="239" t="s">
        <v>1478</v>
      </c>
      <c r="F69" s="239">
        <v>27.0</v>
      </c>
      <c r="G69" s="239">
        <v>24.0</v>
      </c>
      <c r="H69" s="342">
        <v>46269.0</v>
      </c>
      <c r="I69" s="251">
        <v>0.5182407407407408</v>
      </c>
      <c r="J69" s="251">
        <v>0.5867129629629629</v>
      </c>
      <c r="K69" s="239">
        <v>98.6</v>
      </c>
      <c r="L69" s="239" t="s">
        <v>811</v>
      </c>
      <c r="M69" s="239" t="s">
        <v>3472</v>
      </c>
    </row>
    <row r="70" ht="15.75" customHeight="1">
      <c r="A70" s="294" t="s">
        <v>3683</v>
      </c>
      <c r="B70" s="239" t="s">
        <v>552</v>
      </c>
      <c r="C70" s="340">
        <v>46269.0</v>
      </c>
      <c r="D70" s="239" t="s">
        <v>3736</v>
      </c>
      <c r="E70" s="239" t="s">
        <v>3473</v>
      </c>
      <c r="F70" s="239">
        <v>1.0</v>
      </c>
      <c r="G70" s="239">
        <v>1.0</v>
      </c>
      <c r="H70" s="342">
        <v>46269.0</v>
      </c>
      <c r="I70" s="251">
        <v>0.812662037037037</v>
      </c>
      <c r="J70" s="251">
        <v>0.8136574074074074</v>
      </c>
      <c r="K70" s="239">
        <v>1.4167</v>
      </c>
      <c r="L70" s="239" t="s">
        <v>811</v>
      </c>
      <c r="M70" s="239" t="s">
        <v>3474</v>
      </c>
    </row>
    <row r="71" ht="15.75" customHeight="1">
      <c r="A71" s="294" t="s">
        <v>3683</v>
      </c>
      <c r="B71" s="239" t="s">
        <v>552</v>
      </c>
      <c r="C71" s="340">
        <v>46269.0</v>
      </c>
      <c r="D71" s="239" t="s">
        <v>3736</v>
      </c>
      <c r="E71" s="239" t="s">
        <v>3475</v>
      </c>
      <c r="F71" s="239">
        <v>14.0</v>
      </c>
      <c r="G71" s="239">
        <v>4.0</v>
      </c>
      <c r="H71" s="342">
        <v>46269.0</v>
      </c>
      <c r="I71" s="251">
        <v>0.5659722222222222</v>
      </c>
      <c r="J71" s="251">
        <v>0.6608680555555555</v>
      </c>
      <c r="K71" s="239">
        <v>136.6333</v>
      </c>
      <c r="L71" s="239" t="s">
        <v>811</v>
      </c>
      <c r="M71" s="239" t="s">
        <v>3476</v>
      </c>
    </row>
    <row r="72" ht="15.75" customHeight="1">
      <c r="A72" s="294" t="s">
        <v>3683</v>
      </c>
      <c r="B72" s="239" t="s">
        <v>552</v>
      </c>
      <c r="C72" s="340">
        <v>46269.0</v>
      </c>
      <c r="D72" s="239" t="s">
        <v>3736</v>
      </c>
      <c r="E72" s="239" t="s">
        <v>3477</v>
      </c>
      <c r="F72" s="239">
        <v>1.0</v>
      </c>
      <c r="G72" s="239">
        <v>1.0</v>
      </c>
      <c r="H72" s="342">
        <v>46269.0</v>
      </c>
      <c r="I72" s="251">
        <v>0.5255208333333333</v>
      </c>
      <c r="J72" s="251">
        <v>0.525636574074074</v>
      </c>
      <c r="K72" s="239">
        <v>0.15</v>
      </c>
      <c r="L72" s="239" t="s">
        <v>811</v>
      </c>
      <c r="M72" s="239" t="s">
        <v>3478</v>
      </c>
    </row>
    <row r="73" ht="15.75" customHeight="1">
      <c r="A73" s="294" t="s">
        <v>3683</v>
      </c>
      <c r="B73" s="239" t="s">
        <v>552</v>
      </c>
      <c r="C73" s="340">
        <v>46269.0</v>
      </c>
      <c r="D73" s="239" t="s">
        <v>3736</v>
      </c>
      <c r="E73" s="239" t="s">
        <v>1222</v>
      </c>
      <c r="F73" s="239">
        <v>75.0</v>
      </c>
      <c r="G73" s="239">
        <v>48.0</v>
      </c>
      <c r="H73" s="342">
        <v>46269.0</v>
      </c>
      <c r="I73" s="251">
        <v>0.5901736111111111</v>
      </c>
      <c r="J73" s="251">
        <v>0.6499652777777778</v>
      </c>
      <c r="K73" s="239">
        <v>86.1</v>
      </c>
      <c r="L73" s="239" t="s">
        <v>811</v>
      </c>
      <c r="M73" s="239" t="s">
        <v>3479</v>
      </c>
    </row>
    <row r="74" ht="15.75" customHeight="1">
      <c r="A74" s="294" t="s">
        <v>3683</v>
      </c>
      <c r="B74" s="239" t="s">
        <v>552</v>
      </c>
      <c r="C74" s="340">
        <v>46268.0</v>
      </c>
      <c r="D74" s="239" t="s">
        <v>654</v>
      </c>
      <c r="E74" s="239" t="s">
        <v>1905</v>
      </c>
      <c r="F74" s="239">
        <v>92.0</v>
      </c>
      <c r="G74" s="239">
        <v>49.0</v>
      </c>
      <c r="H74" s="342">
        <v>46269.0</v>
      </c>
      <c r="I74" s="251">
        <v>0.3133680555555556</v>
      </c>
      <c r="J74" s="251">
        <v>0.4011342592592593</v>
      </c>
      <c r="K74" s="239">
        <v>126.3833</v>
      </c>
      <c r="L74" s="239" t="s">
        <v>811</v>
      </c>
      <c r="M74" s="239" t="s">
        <v>3533</v>
      </c>
    </row>
    <row r="75" ht="15.75" customHeight="1">
      <c r="A75" s="294" t="s">
        <v>3683</v>
      </c>
      <c r="B75" s="239" t="s">
        <v>552</v>
      </c>
      <c r="C75" s="340">
        <v>46269.0</v>
      </c>
      <c r="D75" s="239" t="s">
        <v>654</v>
      </c>
      <c r="E75" s="239" t="s">
        <v>1077</v>
      </c>
      <c r="F75" s="239">
        <v>233.0</v>
      </c>
      <c r="G75" s="239">
        <v>84.0</v>
      </c>
      <c r="H75" s="342">
        <v>46269.0</v>
      </c>
      <c r="I75" s="251">
        <v>0.8128240740740741</v>
      </c>
      <c r="J75" s="251">
        <v>0.8137847222222222</v>
      </c>
      <c r="K75" s="239">
        <v>1.3833</v>
      </c>
      <c r="L75" s="239" t="s">
        <v>811</v>
      </c>
      <c r="M75" s="239" t="s">
        <v>3740</v>
      </c>
    </row>
    <row r="76" ht="15.75" customHeight="1">
      <c r="A76" s="294" t="s">
        <v>3683</v>
      </c>
      <c r="B76" s="239" t="s">
        <v>552</v>
      </c>
      <c r="C76" s="340">
        <v>46270.0</v>
      </c>
      <c r="D76" s="239" t="s">
        <v>678</v>
      </c>
      <c r="E76" s="239" t="s">
        <v>821</v>
      </c>
      <c r="F76" s="239">
        <v>414.0</v>
      </c>
      <c r="G76" s="239">
        <v>71.0</v>
      </c>
      <c r="H76" s="342">
        <v>46271.0</v>
      </c>
      <c r="I76" s="251">
        <v>0.3073032407407407</v>
      </c>
      <c r="J76" s="251">
        <v>0.40414351851851854</v>
      </c>
      <c r="K76" s="239">
        <v>139.45</v>
      </c>
      <c r="L76" s="239" t="s">
        <v>811</v>
      </c>
      <c r="M76" s="239" t="s">
        <v>822</v>
      </c>
    </row>
    <row r="77" ht="15.75" customHeight="1">
      <c r="A77" s="294" t="s">
        <v>3683</v>
      </c>
      <c r="B77" s="239" t="s">
        <v>552</v>
      </c>
      <c r="C77" s="340">
        <v>46271.0</v>
      </c>
      <c r="D77" s="239" t="s">
        <v>678</v>
      </c>
      <c r="E77" s="239" t="s">
        <v>823</v>
      </c>
      <c r="F77" s="239">
        <v>228.0</v>
      </c>
      <c r="G77" s="239">
        <v>80.0</v>
      </c>
      <c r="H77" s="342">
        <v>46271.0</v>
      </c>
      <c r="I77" s="251">
        <v>0.40434027777777776</v>
      </c>
      <c r="J77" s="251">
        <v>0.57625</v>
      </c>
      <c r="K77" s="239">
        <v>247.5333</v>
      </c>
      <c r="L77" s="239" t="s">
        <v>811</v>
      </c>
      <c r="M77" s="239" t="s">
        <v>824</v>
      </c>
    </row>
    <row r="78" ht="15.75" customHeight="1">
      <c r="A78" s="294" t="s">
        <v>3683</v>
      </c>
      <c r="B78" s="239" t="s">
        <v>552</v>
      </c>
      <c r="C78" s="340">
        <v>46271.0</v>
      </c>
      <c r="D78" s="51" t="s">
        <v>673</v>
      </c>
      <c r="E78" s="294" t="s">
        <v>1228</v>
      </c>
      <c r="F78" s="239">
        <v>47.0</v>
      </c>
      <c r="G78" s="239">
        <v>32.0</v>
      </c>
      <c r="H78" s="342">
        <v>46271.0</v>
      </c>
      <c r="I78" s="251">
        <v>0.5893518518518519</v>
      </c>
      <c r="J78" s="251">
        <v>0.3131481481481482</v>
      </c>
      <c r="K78" s="239">
        <v>1042.25</v>
      </c>
      <c r="L78" s="239" t="s">
        <v>811</v>
      </c>
      <c r="M78" s="239" t="s">
        <v>3744</v>
      </c>
    </row>
    <row r="79" ht="15.75" customHeight="1">
      <c r="A79" s="294" t="s">
        <v>3683</v>
      </c>
      <c r="B79" s="239" t="s">
        <v>552</v>
      </c>
      <c r="C79" s="340">
        <v>46270.0</v>
      </c>
      <c r="D79" s="248" t="s">
        <v>627</v>
      </c>
      <c r="E79" s="239" t="s">
        <v>821</v>
      </c>
      <c r="F79" s="239">
        <v>335.0</v>
      </c>
      <c r="G79" s="239">
        <v>66.0</v>
      </c>
      <c r="H79" s="342">
        <v>46271.0</v>
      </c>
      <c r="I79" s="251">
        <v>0.3078356481481481</v>
      </c>
      <c r="J79" s="251">
        <v>0.4108449074074074</v>
      </c>
      <c r="K79" s="239">
        <v>148.3167</v>
      </c>
      <c r="L79" s="239" t="s">
        <v>811</v>
      </c>
      <c r="M79" s="239" t="s">
        <v>1080</v>
      </c>
    </row>
    <row r="80" ht="15.75" customHeight="1">
      <c r="A80" s="294" t="s">
        <v>3683</v>
      </c>
      <c r="B80" s="239" t="s">
        <v>552</v>
      </c>
      <c r="C80" s="340">
        <v>46270.0</v>
      </c>
      <c r="D80" s="239" t="s">
        <v>627</v>
      </c>
      <c r="E80" s="239" t="s">
        <v>823</v>
      </c>
      <c r="F80" s="239">
        <v>328.0</v>
      </c>
      <c r="G80" s="239">
        <v>80.0</v>
      </c>
      <c r="H80" s="342">
        <v>46271.0</v>
      </c>
      <c r="I80" s="251">
        <v>0.42486111111111113</v>
      </c>
      <c r="J80" s="251">
        <v>0.47390046296296295</v>
      </c>
      <c r="K80" s="239">
        <v>70.6</v>
      </c>
      <c r="L80" s="239" t="s">
        <v>811</v>
      </c>
      <c r="M80" s="239" t="s">
        <v>1082</v>
      </c>
    </row>
    <row r="81" ht="15.75" customHeight="1">
      <c r="A81" s="294" t="s">
        <v>3683</v>
      </c>
      <c r="B81" s="239" t="s">
        <v>552</v>
      </c>
      <c r="C81" s="340">
        <v>46270.0</v>
      </c>
      <c r="D81" s="228" t="s">
        <v>652</v>
      </c>
      <c r="E81" s="294" t="s">
        <v>1224</v>
      </c>
      <c r="F81" s="239">
        <v>3.0</v>
      </c>
      <c r="G81" s="239">
        <v>2.0</v>
      </c>
      <c r="H81" s="342">
        <v>46271.0</v>
      </c>
      <c r="I81" s="251">
        <v>0.30474537037037036</v>
      </c>
      <c r="J81" s="251">
        <v>0.31232638888888886</v>
      </c>
      <c r="K81" s="239">
        <v>10.9167</v>
      </c>
      <c r="L81" s="239" t="s">
        <v>811</v>
      </c>
      <c r="M81" s="239" t="s">
        <v>2339</v>
      </c>
    </row>
    <row r="82" ht="15.75" customHeight="1">
      <c r="A82" s="294" t="s">
        <v>3683</v>
      </c>
      <c r="B82" s="239" t="s">
        <v>552</v>
      </c>
      <c r="C82" s="340">
        <v>46271.0</v>
      </c>
      <c r="D82" s="228" t="s">
        <v>652</v>
      </c>
      <c r="E82" s="294" t="s">
        <v>1226</v>
      </c>
      <c r="F82" s="239">
        <v>77.0</v>
      </c>
      <c r="G82" s="239">
        <v>55.0</v>
      </c>
      <c r="H82" s="342">
        <v>46271.0</v>
      </c>
      <c r="I82" s="251">
        <v>0.5322337962962963</v>
      </c>
      <c r="J82" s="251">
        <v>0.5806134259259259</v>
      </c>
      <c r="K82" s="239">
        <v>69.65</v>
      </c>
      <c r="L82" s="239" t="s">
        <v>811</v>
      </c>
      <c r="M82" s="239" t="s">
        <v>2341</v>
      </c>
    </row>
    <row r="83" ht="15.75" customHeight="1">
      <c r="A83" s="294" t="s">
        <v>3683</v>
      </c>
      <c r="B83" s="239" t="s">
        <v>552</v>
      </c>
      <c r="C83" s="340">
        <v>46271.0</v>
      </c>
      <c r="D83" s="248" t="s">
        <v>652</v>
      </c>
      <c r="E83" s="239" t="s">
        <v>1228</v>
      </c>
      <c r="F83" s="239">
        <v>58.0</v>
      </c>
      <c r="G83" s="239">
        <v>32.0</v>
      </c>
      <c r="H83" s="342">
        <v>46271.0</v>
      </c>
      <c r="I83" s="251">
        <v>0.5903356481481481</v>
      </c>
      <c r="J83" s="251">
        <v>0.6217361111111112</v>
      </c>
      <c r="K83" s="239">
        <v>45.2</v>
      </c>
      <c r="L83" s="239" t="s">
        <v>811</v>
      </c>
      <c r="M83" s="239" t="s">
        <v>1225</v>
      </c>
    </row>
    <row r="84" ht="15.75" customHeight="1">
      <c r="A84" s="294" t="s">
        <v>3683</v>
      </c>
      <c r="B84" s="239" t="s">
        <v>552</v>
      </c>
      <c r="C84" s="340">
        <v>46270.0</v>
      </c>
      <c r="D84" s="239" t="s">
        <v>631</v>
      </c>
      <c r="E84" s="239" t="s">
        <v>823</v>
      </c>
      <c r="F84" s="239">
        <v>197.0</v>
      </c>
      <c r="G84" s="239">
        <v>59.0</v>
      </c>
      <c r="H84" s="342">
        <v>46271.0</v>
      </c>
      <c r="I84" s="251">
        <v>0.33631944444444445</v>
      </c>
      <c r="J84" s="251">
        <v>0.4345486111111111</v>
      </c>
      <c r="K84" s="239">
        <v>141.4333</v>
      </c>
      <c r="L84" s="239" t="s">
        <v>811</v>
      </c>
      <c r="M84" s="239" t="s">
        <v>1227</v>
      </c>
    </row>
    <row r="85" ht="15.75" customHeight="1">
      <c r="A85" s="294" t="s">
        <v>3683</v>
      </c>
      <c r="B85" s="239" t="s">
        <v>552</v>
      </c>
      <c r="C85" s="340">
        <v>46270.0</v>
      </c>
      <c r="D85" s="239" t="s">
        <v>631</v>
      </c>
      <c r="E85" s="239" t="s">
        <v>3749</v>
      </c>
      <c r="F85" s="239">
        <v>3.0</v>
      </c>
      <c r="G85" s="239">
        <v>3.0</v>
      </c>
      <c r="H85" s="342">
        <v>46271.0</v>
      </c>
      <c r="I85" s="251">
        <v>0.33515046296296297</v>
      </c>
      <c r="J85" s="251">
        <v>0.3351736111111111</v>
      </c>
      <c r="K85" s="239">
        <v>0.0167</v>
      </c>
      <c r="L85" s="239" t="s">
        <v>811</v>
      </c>
      <c r="M85" s="239" t="s">
        <v>1229</v>
      </c>
    </row>
    <row r="86" ht="15.75" customHeight="1">
      <c r="A86" s="294" t="s">
        <v>3683</v>
      </c>
      <c r="B86" s="239" t="s">
        <v>552</v>
      </c>
      <c r="C86" s="340">
        <v>46270.0</v>
      </c>
      <c r="D86" s="239" t="s">
        <v>631</v>
      </c>
      <c r="E86" s="239" t="s">
        <v>1777</v>
      </c>
      <c r="F86" s="239">
        <v>17.0</v>
      </c>
      <c r="G86" s="239">
        <v>4.0</v>
      </c>
      <c r="H86" s="342">
        <v>46271.0</v>
      </c>
      <c r="I86" s="251">
        <v>0.30657407407407405</v>
      </c>
      <c r="J86" s="251">
        <v>0.3349421296296296</v>
      </c>
      <c r="K86" s="239">
        <v>40.8333</v>
      </c>
      <c r="L86" s="239" t="s">
        <v>811</v>
      </c>
      <c r="M86" s="239" t="s">
        <v>1305</v>
      </c>
    </row>
    <row r="87" ht="15.75" customHeight="1">
      <c r="A87" s="294" t="s">
        <v>3683</v>
      </c>
      <c r="B87" s="239" t="s">
        <v>552</v>
      </c>
      <c r="C87" s="340">
        <v>46270.0</v>
      </c>
      <c r="D87" s="239" t="s">
        <v>631</v>
      </c>
      <c r="E87" s="239" t="s">
        <v>3751</v>
      </c>
      <c r="F87" s="239">
        <v>9.0</v>
      </c>
      <c r="G87" s="239">
        <v>5.0</v>
      </c>
      <c r="H87" s="342">
        <v>46271.0</v>
      </c>
      <c r="I87" s="251">
        <v>0.4512962962962963</v>
      </c>
      <c r="J87" s="251">
        <v>0.4625578703703704</v>
      </c>
      <c r="K87" s="239">
        <v>16.2</v>
      </c>
      <c r="L87" s="239" t="s">
        <v>811</v>
      </c>
      <c r="M87" s="239" t="s">
        <v>1310</v>
      </c>
    </row>
    <row r="88" ht="15.75" customHeight="1">
      <c r="A88" s="294" t="s">
        <v>3683</v>
      </c>
      <c r="B88" s="239" t="s">
        <v>552</v>
      </c>
      <c r="C88" s="340">
        <v>46270.0</v>
      </c>
      <c r="D88" s="239" t="s">
        <v>631</v>
      </c>
      <c r="E88" s="239" t="s">
        <v>1224</v>
      </c>
      <c r="F88" s="239">
        <v>2.0</v>
      </c>
      <c r="G88" s="239">
        <v>2.0</v>
      </c>
      <c r="H88" s="342">
        <v>46271.0</v>
      </c>
      <c r="I88" s="251">
        <v>0.3349884259259259</v>
      </c>
      <c r="J88" s="251">
        <v>0.33501157407407406</v>
      </c>
      <c r="K88" s="239">
        <v>0.0167</v>
      </c>
      <c r="L88" s="239" t="s">
        <v>811</v>
      </c>
      <c r="M88" s="239" t="s">
        <v>1311</v>
      </c>
    </row>
    <row r="89" ht="15.75" customHeight="1">
      <c r="A89" s="294" t="s">
        <v>3683</v>
      </c>
      <c r="B89" s="239" t="s">
        <v>552</v>
      </c>
      <c r="C89" s="340">
        <v>46270.0</v>
      </c>
      <c r="D89" s="239" t="s">
        <v>631</v>
      </c>
      <c r="E89" s="239" t="s">
        <v>3753</v>
      </c>
      <c r="F89" s="239">
        <v>2.0</v>
      </c>
      <c r="G89" s="239">
        <v>1.0</v>
      </c>
      <c r="H89" s="342">
        <v>46271.0</v>
      </c>
      <c r="I89" s="251">
        <v>0.3350578703703704</v>
      </c>
      <c r="J89" s="251">
        <v>0.3350810185185185</v>
      </c>
      <c r="K89" s="239">
        <v>0.0333</v>
      </c>
      <c r="L89" s="239" t="s">
        <v>811</v>
      </c>
      <c r="M89" s="239" t="s">
        <v>1314</v>
      </c>
    </row>
    <row r="90" ht="15.75" customHeight="1">
      <c r="A90" s="294" t="s">
        <v>3683</v>
      </c>
      <c r="B90" s="239" t="s">
        <v>552</v>
      </c>
      <c r="C90" s="340">
        <v>46271.0</v>
      </c>
      <c r="D90" s="239" t="s">
        <v>631</v>
      </c>
      <c r="E90" s="239" t="s">
        <v>3751</v>
      </c>
      <c r="F90" s="239">
        <v>13.0</v>
      </c>
      <c r="G90" s="239">
        <v>10.0</v>
      </c>
      <c r="H90" s="342">
        <v>46271.0</v>
      </c>
      <c r="I90" s="251">
        <v>0.46269675925925924</v>
      </c>
      <c r="J90" s="251">
        <v>0.649074074074074</v>
      </c>
      <c r="K90" s="239">
        <v>268.3667</v>
      </c>
      <c r="L90" s="239" t="s">
        <v>811</v>
      </c>
      <c r="M90" s="239" t="s">
        <v>1317</v>
      </c>
    </row>
    <row r="91" ht="15.75" customHeight="1">
      <c r="A91" s="294" t="s">
        <v>3683</v>
      </c>
      <c r="B91" s="239" t="s">
        <v>552</v>
      </c>
      <c r="C91" s="340">
        <v>46271.0</v>
      </c>
      <c r="D91" s="239" t="s">
        <v>3701</v>
      </c>
      <c r="E91" s="239" t="s">
        <v>1987</v>
      </c>
      <c r="F91" s="239">
        <v>204.0</v>
      </c>
      <c r="G91" s="239">
        <v>90.0</v>
      </c>
      <c r="H91" s="342">
        <v>46271.0</v>
      </c>
      <c r="I91" s="251">
        <v>0.5512962962962963</v>
      </c>
      <c r="J91" s="251">
        <v>0.551412037037037</v>
      </c>
      <c r="K91" s="239">
        <v>0.1667</v>
      </c>
      <c r="L91" s="239" t="s">
        <v>811</v>
      </c>
      <c r="M91" s="239" t="s">
        <v>1319</v>
      </c>
    </row>
    <row r="92" ht="15.75" customHeight="1">
      <c r="A92" s="294" t="s">
        <v>3683</v>
      </c>
      <c r="B92" s="239" t="s">
        <v>552</v>
      </c>
      <c r="C92" s="340">
        <v>46270.0</v>
      </c>
      <c r="D92" s="239" t="s">
        <v>659</v>
      </c>
      <c r="E92" s="239" t="s">
        <v>1777</v>
      </c>
      <c r="F92" s="239">
        <v>42.0</v>
      </c>
      <c r="G92" s="239">
        <v>7.0</v>
      </c>
      <c r="H92" s="342">
        <v>46271.0</v>
      </c>
      <c r="I92" s="251">
        <v>0.3048726851851852</v>
      </c>
      <c r="J92" s="251">
        <v>0.3799652777777778</v>
      </c>
      <c r="K92" s="239">
        <v>108.1333</v>
      </c>
      <c r="L92" s="239" t="s">
        <v>811</v>
      </c>
      <c r="M92" s="239" t="s">
        <v>3754</v>
      </c>
    </row>
    <row r="93" ht="15.75" customHeight="1">
      <c r="A93" s="294" t="s">
        <v>3683</v>
      </c>
      <c r="B93" s="239" t="s">
        <v>552</v>
      </c>
      <c r="C93" s="340">
        <v>46271.0</v>
      </c>
      <c r="D93" s="239" t="s">
        <v>659</v>
      </c>
      <c r="E93" s="239" t="s">
        <v>1228</v>
      </c>
      <c r="F93" s="239">
        <v>46.0</v>
      </c>
      <c r="G93" s="239">
        <v>32.0</v>
      </c>
      <c r="H93" s="342">
        <v>46271.0</v>
      </c>
      <c r="I93" s="251">
        <v>0.6045138888888889</v>
      </c>
      <c r="J93" s="251">
        <v>0.6311805555555555</v>
      </c>
      <c r="K93" s="239">
        <v>38.4</v>
      </c>
      <c r="L93" s="239" t="s">
        <v>811</v>
      </c>
      <c r="M93" s="239" t="s">
        <v>3756</v>
      </c>
    </row>
    <row r="94" ht="15.75" customHeight="1">
      <c r="A94" s="294" t="s">
        <v>3683</v>
      </c>
      <c r="B94" s="239" t="s">
        <v>552</v>
      </c>
      <c r="C94" s="340">
        <v>46270.0</v>
      </c>
      <c r="D94" s="239" t="s">
        <v>657</v>
      </c>
      <c r="E94" s="239" t="s">
        <v>821</v>
      </c>
      <c r="F94" s="239">
        <v>211.0</v>
      </c>
      <c r="G94" s="239">
        <v>59.0</v>
      </c>
      <c r="H94" s="342">
        <v>46271.0</v>
      </c>
      <c r="I94" s="251">
        <v>0.3066550925925926</v>
      </c>
      <c r="J94" s="251">
        <v>0.3847800925925926</v>
      </c>
      <c r="K94" s="239">
        <v>112.5</v>
      </c>
      <c r="L94" s="239" t="s">
        <v>811</v>
      </c>
      <c r="M94" s="239" t="s">
        <v>1778</v>
      </c>
    </row>
    <row r="95" ht="15.75" customHeight="1">
      <c r="A95" s="294" t="s">
        <v>3683</v>
      </c>
      <c r="B95" s="239" t="s">
        <v>552</v>
      </c>
      <c r="C95" s="340">
        <v>46270.0</v>
      </c>
      <c r="D95" s="239" t="s">
        <v>657</v>
      </c>
      <c r="E95" s="239" t="s">
        <v>823</v>
      </c>
      <c r="F95" s="239">
        <v>153.0</v>
      </c>
      <c r="G95" s="239">
        <v>63.0</v>
      </c>
      <c r="H95" s="342">
        <v>46271.0</v>
      </c>
      <c r="I95" s="251">
        <v>0.38645833333333335</v>
      </c>
      <c r="J95" s="251">
        <v>0.45394675925925926</v>
      </c>
      <c r="K95" s="239">
        <v>97.1833</v>
      </c>
      <c r="L95" s="239" t="s">
        <v>811</v>
      </c>
      <c r="M95" s="239" t="s">
        <v>1780</v>
      </c>
    </row>
    <row r="96" ht="15.75" customHeight="1">
      <c r="A96" s="294" t="s">
        <v>3683</v>
      </c>
      <c r="B96" s="239" t="s">
        <v>552</v>
      </c>
      <c r="C96" s="340">
        <v>46271.0</v>
      </c>
      <c r="D96" s="239" t="s">
        <v>657</v>
      </c>
      <c r="E96" s="239" t="s">
        <v>1226</v>
      </c>
      <c r="F96" s="239">
        <v>111.0</v>
      </c>
      <c r="G96" s="239">
        <v>66.0</v>
      </c>
      <c r="H96" s="342">
        <v>46271.0</v>
      </c>
      <c r="I96" s="251">
        <v>0.5209259259259259</v>
      </c>
      <c r="J96" s="251">
        <v>0.5818865740740741</v>
      </c>
      <c r="K96" s="239">
        <v>87.7667</v>
      </c>
      <c r="L96" s="239" t="s">
        <v>811</v>
      </c>
      <c r="M96" s="239" t="s">
        <v>1911</v>
      </c>
    </row>
    <row r="97" ht="15.75" customHeight="1">
      <c r="A97" s="294" t="s">
        <v>3683</v>
      </c>
      <c r="B97" s="239" t="s">
        <v>552</v>
      </c>
      <c r="C97" s="340">
        <v>46271.0</v>
      </c>
      <c r="D97" s="239" t="s">
        <v>657</v>
      </c>
      <c r="E97" s="239" t="s">
        <v>1228</v>
      </c>
      <c r="F97" s="239">
        <v>73.0</v>
      </c>
      <c r="G97" s="239">
        <v>43.0</v>
      </c>
      <c r="H97" s="342">
        <v>46271.0</v>
      </c>
      <c r="I97" s="251">
        <v>0.5888773148148149</v>
      </c>
      <c r="J97" s="251">
        <v>0.6333333333333333</v>
      </c>
      <c r="K97" s="239">
        <v>64.0167</v>
      </c>
      <c r="L97" s="239" t="s">
        <v>811</v>
      </c>
      <c r="M97" s="239" t="s">
        <v>1912</v>
      </c>
    </row>
    <row r="98" ht="15.75" customHeight="1">
      <c r="A98" s="294" t="s">
        <v>3683</v>
      </c>
      <c r="B98" s="239" t="s">
        <v>552</v>
      </c>
      <c r="C98" s="340">
        <v>46270.0</v>
      </c>
      <c r="D98" s="239" t="s">
        <v>3760</v>
      </c>
      <c r="E98" s="239" t="s">
        <v>1985</v>
      </c>
      <c r="F98" s="239">
        <v>198.0</v>
      </c>
      <c r="G98" s="239">
        <v>69.0</v>
      </c>
      <c r="H98" s="342">
        <v>46271.0</v>
      </c>
      <c r="I98" s="251">
        <v>0.30725694444444446</v>
      </c>
      <c r="J98" s="251">
        <v>0.4426157407407407</v>
      </c>
      <c r="K98" s="239">
        <v>194.9</v>
      </c>
      <c r="L98" s="239" t="s">
        <v>811</v>
      </c>
      <c r="M98" s="239" t="s">
        <v>1913</v>
      </c>
    </row>
    <row r="99" ht="15.75" customHeight="1">
      <c r="A99" s="294" t="s">
        <v>3683</v>
      </c>
      <c r="B99" s="239" t="s">
        <v>552</v>
      </c>
      <c r="C99" s="340">
        <v>46271.0</v>
      </c>
      <c r="D99" s="239" t="s">
        <v>3760</v>
      </c>
      <c r="E99" s="239" t="s">
        <v>1987</v>
      </c>
      <c r="F99" s="239">
        <v>355.0</v>
      </c>
      <c r="G99" s="239">
        <v>90.0</v>
      </c>
      <c r="H99" s="342">
        <v>46271.0</v>
      </c>
      <c r="I99" s="251">
        <v>0.44276620370370373</v>
      </c>
      <c r="J99" s="251">
        <v>0.6366203703703703</v>
      </c>
      <c r="K99" s="239">
        <v>279.1333</v>
      </c>
      <c r="L99" s="239" t="s">
        <v>811</v>
      </c>
      <c r="M99" s="239" t="s">
        <v>1914</v>
      </c>
    </row>
    <row r="100" ht="15.75" customHeight="1">
      <c r="A100" s="294" t="s">
        <v>3683</v>
      </c>
      <c r="B100" s="239" t="s">
        <v>552</v>
      </c>
      <c r="C100" s="340">
        <v>46270.0</v>
      </c>
      <c r="D100" s="239" t="s">
        <v>620</v>
      </c>
      <c r="E100" s="239" t="s">
        <v>821</v>
      </c>
      <c r="F100" s="239">
        <v>365.0</v>
      </c>
      <c r="G100" s="239">
        <v>70.0</v>
      </c>
      <c r="H100" s="342">
        <v>46271.0</v>
      </c>
      <c r="I100" s="251">
        <v>0.3068518518518519</v>
      </c>
      <c r="J100" s="251">
        <v>0.3972569444444444</v>
      </c>
      <c r="K100" s="239">
        <v>130.1833</v>
      </c>
      <c r="L100" s="239" t="s">
        <v>811</v>
      </c>
      <c r="M100" s="239" t="s">
        <v>3762</v>
      </c>
    </row>
    <row r="101" ht="15.75" customHeight="1">
      <c r="A101" s="294" t="s">
        <v>3683</v>
      </c>
      <c r="B101" s="239" t="s">
        <v>552</v>
      </c>
      <c r="C101" s="340">
        <v>46271.0</v>
      </c>
      <c r="D101" s="239" t="s">
        <v>620</v>
      </c>
      <c r="E101" s="239" t="s">
        <v>1987</v>
      </c>
      <c r="F101" s="239">
        <v>180.0</v>
      </c>
      <c r="G101" s="239">
        <v>84.0</v>
      </c>
      <c r="H101" s="342">
        <v>46271.0</v>
      </c>
      <c r="I101" s="251">
        <v>0.3981712962962963</v>
      </c>
      <c r="J101" s="251">
        <v>0.5628703703703704</v>
      </c>
      <c r="K101" s="239">
        <v>237.15</v>
      </c>
      <c r="L101" s="239" t="s">
        <v>811</v>
      </c>
      <c r="M101" s="239" t="s">
        <v>3763</v>
      </c>
    </row>
    <row r="102" ht="15.75" customHeight="1">
      <c r="A102" s="294" t="s">
        <v>3683</v>
      </c>
      <c r="B102" s="239" t="s">
        <v>552</v>
      </c>
      <c r="C102" s="340">
        <v>46270.0</v>
      </c>
      <c r="D102" s="311" t="s">
        <v>663</v>
      </c>
      <c r="E102" s="239" t="s">
        <v>821</v>
      </c>
      <c r="F102" s="239">
        <v>181.0</v>
      </c>
      <c r="G102" s="239">
        <v>70.0</v>
      </c>
      <c r="H102" s="342">
        <v>46271.0</v>
      </c>
      <c r="I102" s="251">
        <v>0.3064699074074074</v>
      </c>
      <c r="J102" s="251">
        <v>0.39469907407407406</v>
      </c>
      <c r="K102" s="239">
        <v>127.05</v>
      </c>
      <c r="L102" s="239" t="s">
        <v>811</v>
      </c>
      <c r="M102" s="239" t="s">
        <v>2072</v>
      </c>
    </row>
    <row r="103" ht="15.75" customHeight="1">
      <c r="A103" s="294" t="s">
        <v>3683</v>
      </c>
      <c r="B103" s="239" t="s">
        <v>552</v>
      </c>
      <c r="C103" s="340">
        <v>46270.0</v>
      </c>
      <c r="D103" s="311" t="s">
        <v>663</v>
      </c>
      <c r="E103" s="239" t="s">
        <v>823</v>
      </c>
      <c r="F103" s="239">
        <v>177.0</v>
      </c>
      <c r="G103" s="239">
        <v>75.0</v>
      </c>
      <c r="H103" s="342">
        <v>46271.0</v>
      </c>
      <c r="I103" s="251">
        <v>0.41452546296296294</v>
      </c>
      <c r="J103" s="251">
        <v>0.49141203703703706</v>
      </c>
      <c r="K103" s="239">
        <v>110.7167</v>
      </c>
      <c r="L103" s="239" t="s">
        <v>811</v>
      </c>
      <c r="M103" s="239" t="s">
        <v>2073</v>
      </c>
    </row>
    <row r="104" ht="15.75" customHeight="1">
      <c r="A104" s="294" t="s">
        <v>3683</v>
      </c>
      <c r="B104" s="239" t="s">
        <v>552</v>
      </c>
      <c r="C104" s="340">
        <v>46271.0</v>
      </c>
      <c r="D104" s="51" t="s">
        <v>663</v>
      </c>
      <c r="E104" s="294" t="s">
        <v>1228</v>
      </c>
      <c r="F104" s="239">
        <v>61.0</v>
      </c>
      <c r="G104" s="239">
        <v>47.0</v>
      </c>
      <c r="H104" s="342">
        <v>46271.0</v>
      </c>
      <c r="I104" s="251">
        <v>0.6051273148148149</v>
      </c>
      <c r="J104" s="251">
        <v>0.31247685185185187</v>
      </c>
      <c r="K104" s="239">
        <v>1018.5833</v>
      </c>
      <c r="L104" s="239" t="s">
        <v>811</v>
      </c>
      <c r="M104" s="239" t="s">
        <v>2145</v>
      </c>
    </row>
    <row r="105" ht="15.75" customHeight="1">
      <c r="A105" s="294" t="s">
        <v>3683</v>
      </c>
      <c r="B105" s="239" t="s">
        <v>552</v>
      </c>
      <c r="C105" s="340">
        <v>46270.0</v>
      </c>
      <c r="D105" s="51" t="s">
        <v>638</v>
      </c>
      <c r="E105" s="294" t="s">
        <v>1985</v>
      </c>
      <c r="F105" s="239">
        <v>74.0</v>
      </c>
      <c r="G105" s="239">
        <v>34.0</v>
      </c>
      <c r="H105" s="342">
        <v>46271.0</v>
      </c>
      <c r="I105" s="251">
        <v>0.3052662037037037</v>
      </c>
      <c r="J105" s="251">
        <v>0.34215277777777775</v>
      </c>
      <c r="K105" s="239">
        <v>53.1</v>
      </c>
      <c r="L105" s="239" t="s">
        <v>811</v>
      </c>
      <c r="M105" s="239" t="s">
        <v>2146</v>
      </c>
    </row>
    <row r="106" ht="15.75" customHeight="1">
      <c r="A106" s="294" t="s">
        <v>3683</v>
      </c>
      <c r="B106" s="239" t="s">
        <v>552</v>
      </c>
      <c r="C106" s="340">
        <v>46270.0</v>
      </c>
      <c r="D106" s="51" t="s">
        <v>638</v>
      </c>
      <c r="E106" s="294" t="s">
        <v>1987</v>
      </c>
      <c r="F106" s="239">
        <v>173.0</v>
      </c>
      <c r="G106" s="239">
        <v>74.0</v>
      </c>
      <c r="H106" s="342">
        <v>46271.0</v>
      </c>
      <c r="I106" s="251">
        <v>0.34219907407407407</v>
      </c>
      <c r="J106" s="251">
        <v>0.40252314814814816</v>
      </c>
      <c r="K106" s="239">
        <v>86.8667</v>
      </c>
      <c r="L106" s="239" t="s">
        <v>811</v>
      </c>
      <c r="M106" s="239" t="s">
        <v>3765</v>
      </c>
    </row>
    <row r="107" ht="15.75" customHeight="1">
      <c r="A107" s="294" t="s">
        <v>3683</v>
      </c>
      <c r="B107" s="239" t="s">
        <v>552</v>
      </c>
      <c r="C107" s="340">
        <v>46270.0</v>
      </c>
      <c r="D107" s="51" t="s">
        <v>638</v>
      </c>
      <c r="E107" s="294" t="s">
        <v>1987</v>
      </c>
      <c r="F107" s="239">
        <v>222.0</v>
      </c>
      <c r="G107" s="239">
        <v>72.0</v>
      </c>
      <c r="H107" s="342">
        <v>46271.0</v>
      </c>
      <c r="I107" s="251">
        <v>0.4321990740740741</v>
      </c>
      <c r="J107" s="251">
        <v>0.4694675925925926</v>
      </c>
      <c r="K107" s="239">
        <v>53.6667</v>
      </c>
      <c r="L107" s="239" t="s">
        <v>811</v>
      </c>
      <c r="M107" s="239" t="s">
        <v>2280</v>
      </c>
    </row>
    <row r="108" ht="15.75" customHeight="1">
      <c r="A108" s="294" t="s">
        <v>3683</v>
      </c>
      <c r="B108" s="239" t="s">
        <v>552</v>
      </c>
      <c r="C108" s="340">
        <v>46270.0</v>
      </c>
      <c r="D108" s="51" t="s">
        <v>642</v>
      </c>
      <c r="E108" s="294" t="s">
        <v>821</v>
      </c>
      <c r="F108" s="239">
        <v>281.0</v>
      </c>
      <c r="G108" s="239">
        <v>58.0</v>
      </c>
      <c r="H108" s="342">
        <v>46271.0</v>
      </c>
      <c r="I108" s="251">
        <v>0.3063194444444444</v>
      </c>
      <c r="J108" s="251">
        <v>0.3868287037037037</v>
      </c>
      <c r="K108" s="239">
        <v>115.9167</v>
      </c>
      <c r="L108" s="239" t="s">
        <v>811</v>
      </c>
      <c r="M108" s="239" t="s">
        <v>2281</v>
      </c>
    </row>
    <row r="109" ht="15.75" customHeight="1">
      <c r="A109" s="294" t="s">
        <v>3683</v>
      </c>
      <c r="B109" s="239" t="s">
        <v>552</v>
      </c>
      <c r="C109" s="340">
        <v>46270.0</v>
      </c>
      <c r="D109" s="51" t="s">
        <v>642</v>
      </c>
      <c r="E109" s="294" t="s">
        <v>823</v>
      </c>
      <c r="F109" s="239">
        <v>233.0</v>
      </c>
      <c r="G109" s="239">
        <v>62.0</v>
      </c>
      <c r="H109" s="342">
        <v>46271.0</v>
      </c>
      <c r="I109" s="251">
        <v>0.3869560185185185</v>
      </c>
      <c r="J109" s="251">
        <v>0.46069444444444446</v>
      </c>
      <c r="K109" s="239">
        <v>106.1667</v>
      </c>
      <c r="L109" s="239" t="s">
        <v>811</v>
      </c>
      <c r="M109" s="239" t="s">
        <v>2282</v>
      </c>
    </row>
    <row r="110" ht="15.75" customHeight="1">
      <c r="A110" s="294" t="s">
        <v>3683</v>
      </c>
      <c r="B110" s="239" t="s">
        <v>552</v>
      </c>
      <c r="C110" s="340">
        <v>46270.0</v>
      </c>
      <c r="D110" s="248" t="s">
        <v>649</v>
      </c>
      <c r="E110" s="239" t="s">
        <v>821</v>
      </c>
      <c r="F110" s="239">
        <v>188.0</v>
      </c>
      <c r="G110" s="239">
        <v>62.0</v>
      </c>
      <c r="H110" s="342">
        <v>46271.0</v>
      </c>
      <c r="I110" s="251">
        <v>0.30449074074074073</v>
      </c>
      <c r="J110" s="251">
        <v>0.37962962962962965</v>
      </c>
      <c r="K110" s="239">
        <v>108.1833</v>
      </c>
      <c r="L110" s="239" t="s">
        <v>811</v>
      </c>
      <c r="M110" s="239" t="s">
        <v>2581</v>
      </c>
    </row>
    <row r="111" ht="15.75" customHeight="1">
      <c r="A111" s="294" t="s">
        <v>3683</v>
      </c>
      <c r="B111" s="239" t="s">
        <v>552</v>
      </c>
      <c r="C111" s="340">
        <v>46270.0</v>
      </c>
      <c r="D111" s="239" t="s">
        <v>649</v>
      </c>
      <c r="E111" s="239" t="s">
        <v>823</v>
      </c>
      <c r="F111" s="239">
        <v>172.0</v>
      </c>
      <c r="G111" s="239">
        <v>64.0</v>
      </c>
      <c r="H111" s="342">
        <v>46271.0</v>
      </c>
      <c r="I111" s="251">
        <v>0.37980324074074073</v>
      </c>
      <c r="J111" s="251">
        <v>0.4485763888888889</v>
      </c>
      <c r="K111" s="239">
        <v>99.0167</v>
      </c>
      <c r="L111" s="239" t="s">
        <v>811</v>
      </c>
      <c r="M111" s="239" t="s">
        <v>2583</v>
      </c>
    </row>
    <row r="112" ht="15.75" customHeight="1">
      <c r="A112" s="294" t="s">
        <v>3683</v>
      </c>
      <c r="B112" s="239" t="s">
        <v>552</v>
      </c>
      <c r="C112" s="340">
        <v>46270.0</v>
      </c>
      <c r="D112" s="239" t="s">
        <v>645</v>
      </c>
      <c r="E112" s="239" t="s">
        <v>1985</v>
      </c>
      <c r="F112" s="239">
        <v>82.0</v>
      </c>
      <c r="G112" s="239">
        <v>32.0</v>
      </c>
      <c r="H112" s="342">
        <v>46271.0</v>
      </c>
      <c r="I112" s="251">
        <v>0.30572916666666666</v>
      </c>
      <c r="J112" s="251">
        <v>0.36074074074074075</v>
      </c>
      <c r="K112" s="239">
        <v>79.2</v>
      </c>
      <c r="L112" s="239" t="s">
        <v>811</v>
      </c>
      <c r="M112" s="239" t="s">
        <v>2689</v>
      </c>
    </row>
    <row r="113" ht="15.75" customHeight="1">
      <c r="A113" s="294" t="s">
        <v>3683</v>
      </c>
      <c r="B113" s="239" t="s">
        <v>552</v>
      </c>
      <c r="C113" s="340">
        <v>46270.0</v>
      </c>
      <c r="D113" s="239" t="s">
        <v>645</v>
      </c>
      <c r="E113" s="239" t="s">
        <v>1987</v>
      </c>
      <c r="F113" s="239">
        <v>164.0</v>
      </c>
      <c r="G113" s="239">
        <v>78.0</v>
      </c>
      <c r="H113" s="342">
        <v>46271.0</v>
      </c>
      <c r="I113" s="251">
        <v>0.3608101851851852</v>
      </c>
      <c r="J113" s="251">
        <v>0.46196759259259257</v>
      </c>
      <c r="K113" s="239">
        <v>145.6667</v>
      </c>
      <c r="L113" s="239" t="s">
        <v>811</v>
      </c>
      <c r="M113" s="239" t="s">
        <v>2690</v>
      </c>
    </row>
    <row r="114" ht="15.75" customHeight="1">
      <c r="A114" s="294" t="s">
        <v>3683</v>
      </c>
      <c r="B114" s="239" t="s">
        <v>552</v>
      </c>
      <c r="C114" s="340">
        <v>46270.0</v>
      </c>
      <c r="D114" s="239" t="s">
        <v>681</v>
      </c>
      <c r="E114" s="239" t="s">
        <v>1985</v>
      </c>
      <c r="F114" s="239">
        <v>257.0</v>
      </c>
      <c r="G114" s="239">
        <v>70.0</v>
      </c>
      <c r="H114" s="342">
        <v>46271.0</v>
      </c>
      <c r="I114" s="251">
        <v>0.3075</v>
      </c>
      <c r="J114" s="251">
        <v>0.4003125</v>
      </c>
      <c r="K114" s="239">
        <v>133.65</v>
      </c>
      <c r="L114" s="239" t="s">
        <v>811</v>
      </c>
      <c r="M114" s="239" t="s">
        <v>2717</v>
      </c>
    </row>
    <row r="115" ht="15.75" customHeight="1">
      <c r="A115" s="294" t="s">
        <v>3683</v>
      </c>
      <c r="B115" s="239" t="s">
        <v>552</v>
      </c>
      <c r="C115" s="340">
        <v>46271.0</v>
      </c>
      <c r="D115" s="239" t="s">
        <v>681</v>
      </c>
      <c r="E115" s="239" t="s">
        <v>1987</v>
      </c>
      <c r="F115" s="239">
        <v>255.0</v>
      </c>
      <c r="G115" s="239">
        <v>90.0</v>
      </c>
      <c r="H115" s="342">
        <v>46271.0</v>
      </c>
      <c r="I115" s="251">
        <v>0.4004050925925926</v>
      </c>
      <c r="J115" s="251">
        <v>0.530787037037037</v>
      </c>
      <c r="K115" s="239">
        <v>187.7333</v>
      </c>
      <c r="L115" s="239" t="s">
        <v>811</v>
      </c>
      <c r="M115" s="239" t="s">
        <v>2720</v>
      </c>
    </row>
    <row r="116" ht="15.75" customHeight="1">
      <c r="A116" s="294" t="s">
        <v>3683</v>
      </c>
      <c r="B116" s="239" t="s">
        <v>552</v>
      </c>
      <c r="C116" s="340">
        <v>46271.0</v>
      </c>
      <c r="D116" s="239" t="s">
        <v>681</v>
      </c>
      <c r="E116" s="239" t="s">
        <v>1228</v>
      </c>
      <c r="F116" s="239">
        <v>58.0</v>
      </c>
      <c r="G116" s="239">
        <v>32.0</v>
      </c>
      <c r="H116" s="342">
        <v>46271.0</v>
      </c>
      <c r="I116" s="251">
        <v>0.5887037037037037</v>
      </c>
      <c r="J116" s="251">
        <v>0.6306481481481482</v>
      </c>
      <c r="K116" s="239">
        <v>60.3833</v>
      </c>
      <c r="L116" s="239" t="s">
        <v>811</v>
      </c>
      <c r="M116" s="239" t="s">
        <v>2722</v>
      </c>
    </row>
    <row r="117" ht="15.75" customHeight="1">
      <c r="A117" s="294" t="s">
        <v>3683</v>
      </c>
      <c r="B117" s="239" t="s">
        <v>552</v>
      </c>
      <c r="C117" s="340">
        <v>46270.0</v>
      </c>
      <c r="D117" s="239" t="s">
        <v>666</v>
      </c>
      <c r="E117" s="239" t="s">
        <v>1985</v>
      </c>
      <c r="F117" s="239">
        <v>92.0</v>
      </c>
      <c r="G117" s="239">
        <v>33.0</v>
      </c>
      <c r="H117" s="342">
        <v>46271.0</v>
      </c>
      <c r="I117" s="251">
        <v>0.3059722222222222</v>
      </c>
      <c r="J117" s="251">
        <v>0.35616898148148146</v>
      </c>
      <c r="K117" s="239">
        <v>72.2667</v>
      </c>
      <c r="L117" s="239" t="s">
        <v>811</v>
      </c>
      <c r="M117" s="239" t="s">
        <v>2830</v>
      </c>
    </row>
    <row r="118" ht="15.75" customHeight="1">
      <c r="A118" s="294" t="s">
        <v>3683</v>
      </c>
      <c r="B118" s="239" t="s">
        <v>552</v>
      </c>
      <c r="C118" s="340">
        <v>46271.0</v>
      </c>
      <c r="D118" s="239" t="s">
        <v>666</v>
      </c>
      <c r="E118" s="239" t="s">
        <v>1987</v>
      </c>
      <c r="F118" s="239">
        <v>166.0</v>
      </c>
      <c r="G118" s="239">
        <v>75.0</v>
      </c>
      <c r="H118" s="342">
        <v>46271.0</v>
      </c>
      <c r="I118" s="251">
        <v>0.3576273148148148</v>
      </c>
      <c r="J118" s="251">
        <v>0.555775462962963</v>
      </c>
      <c r="K118" s="239">
        <v>285.3167</v>
      </c>
      <c r="L118" s="239" t="s">
        <v>811</v>
      </c>
      <c r="M118" s="239" t="s">
        <v>2832</v>
      </c>
    </row>
    <row r="119" ht="15.75" customHeight="1">
      <c r="A119" s="294" t="s">
        <v>3683</v>
      </c>
      <c r="B119" s="239" t="s">
        <v>552</v>
      </c>
      <c r="C119" s="340">
        <v>46270.0</v>
      </c>
      <c r="D119" s="239" t="s">
        <v>559</v>
      </c>
      <c r="E119" s="239" t="s">
        <v>1985</v>
      </c>
      <c r="F119" s="239">
        <v>296.0</v>
      </c>
      <c r="G119" s="239">
        <v>69.0</v>
      </c>
      <c r="H119" s="342">
        <v>46271.0</v>
      </c>
      <c r="I119" s="251">
        <v>0.3057523148148148</v>
      </c>
      <c r="J119" s="251">
        <v>0.412337962962963</v>
      </c>
      <c r="K119" s="239">
        <v>153.4667</v>
      </c>
      <c r="L119" s="239" t="s">
        <v>811</v>
      </c>
      <c r="M119" s="239" t="s">
        <v>2977</v>
      </c>
    </row>
    <row r="120" ht="15.75" customHeight="1">
      <c r="A120" s="294" t="s">
        <v>3683</v>
      </c>
      <c r="B120" s="239" t="s">
        <v>552</v>
      </c>
      <c r="C120" s="340">
        <v>46270.0</v>
      </c>
      <c r="D120" s="239" t="s">
        <v>559</v>
      </c>
      <c r="E120" s="239" t="s">
        <v>823</v>
      </c>
      <c r="F120" s="239">
        <v>331.0</v>
      </c>
      <c r="G120" s="239">
        <v>79.0</v>
      </c>
      <c r="H120" s="342">
        <v>46271.0</v>
      </c>
      <c r="I120" s="251">
        <v>0.41988425925925926</v>
      </c>
      <c r="J120" s="251">
        <v>0.4741898148148148</v>
      </c>
      <c r="K120" s="239">
        <v>78.1833</v>
      </c>
      <c r="L120" s="239" t="s">
        <v>811</v>
      </c>
      <c r="M120" s="239" t="s">
        <v>2981</v>
      </c>
    </row>
    <row r="121" ht="15.75" customHeight="1">
      <c r="A121" s="294" t="s">
        <v>3683</v>
      </c>
      <c r="B121" s="239" t="s">
        <v>552</v>
      </c>
      <c r="C121" s="340">
        <v>46271.0</v>
      </c>
      <c r="D121" s="239" t="s">
        <v>559</v>
      </c>
      <c r="E121" s="239" t="s">
        <v>1228</v>
      </c>
      <c r="F121" s="239">
        <v>65.0</v>
      </c>
      <c r="G121" s="239">
        <v>32.0</v>
      </c>
      <c r="H121" s="342">
        <v>46271.0</v>
      </c>
      <c r="I121" s="251">
        <v>0.5885532407407408</v>
      </c>
      <c r="J121" s="251">
        <v>0.6252546296296296</v>
      </c>
      <c r="K121" s="239">
        <v>52.8333</v>
      </c>
      <c r="L121" s="239" t="s">
        <v>811</v>
      </c>
      <c r="M121" s="239" t="s">
        <v>2983</v>
      </c>
    </row>
    <row r="122" ht="15.75" customHeight="1">
      <c r="A122" s="294" t="s">
        <v>3683</v>
      </c>
      <c r="B122" s="239" t="s">
        <v>552</v>
      </c>
      <c r="C122" s="340">
        <v>46270.0</v>
      </c>
      <c r="D122" s="239" t="s">
        <v>669</v>
      </c>
      <c r="E122" s="239" t="s">
        <v>821</v>
      </c>
      <c r="F122" s="239">
        <v>412.0</v>
      </c>
      <c r="G122" s="239">
        <v>72.0</v>
      </c>
      <c r="H122" s="342">
        <v>46271.0</v>
      </c>
      <c r="I122" s="251">
        <v>0.30552083333333335</v>
      </c>
      <c r="J122" s="251">
        <v>0.43137731481481484</v>
      </c>
      <c r="K122" s="239">
        <v>181.2333</v>
      </c>
      <c r="L122" s="239" t="s">
        <v>811</v>
      </c>
      <c r="M122" s="239" t="s">
        <v>2964</v>
      </c>
    </row>
    <row r="123" ht="15.75" customHeight="1">
      <c r="A123" s="294" t="s">
        <v>3683</v>
      </c>
      <c r="B123" s="239" t="s">
        <v>552</v>
      </c>
      <c r="C123" s="340">
        <v>46271.0</v>
      </c>
      <c r="D123" s="239" t="s">
        <v>669</v>
      </c>
      <c r="E123" s="239" t="s">
        <v>823</v>
      </c>
      <c r="F123" s="239">
        <v>394.0</v>
      </c>
      <c r="G123" s="239">
        <v>80.0</v>
      </c>
      <c r="H123" s="342">
        <v>46271.0</v>
      </c>
      <c r="I123" s="251">
        <v>0.5053935185185185</v>
      </c>
      <c r="J123" s="251">
        <v>0.6185532407407407</v>
      </c>
      <c r="K123" s="239">
        <v>162.95</v>
      </c>
      <c r="L123" s="239" t="s">
        <v>811</v>
      </c>
      <c r="M123" s="239" t="s">
        <v>2965</v>
      </c>
    </row>
    <row r="124" ht="15.75" customHeight="1">
      <c r="A124" s="294" t="s">
        <v>3683</v>
      </c>
      <c r="B124" s="239" t="s">
        <v>552</v>
      </c>
      <c r="C124" s="340">
        <v>46270.0</v>
      </c>
      <c r="D124" s="239" t="s">
        <v>667</v>
      </c>
      <c r="E124" s="239" t="s">
        <v>1987</v>
      </c>
      <c r="F124" s="239">
        <v>234.0</v>
      </c>
      <c r="G124" s="239">
        <v>90.0</v>
      </c>
      <c r="H124" s="342">
        <v>46271.0</v>
      </c>
      <c r="I124" s="251">
        <v>0.30765046296296295</v>
      </c>
      <c r="J124" s="251">
        <v>0.45114583333333336</v>
      </c>
      <c r="K124" s="239">
        <v>206.6333</v>
      </c>
      <c r="L124" s="239" t="s">
        <v>811</v>
      </c>
      <c r="M124" s="239" t="s">
        <v>3129</v>
      </c>
    </row>
    <row r="125" ht="15.75" customHeight="1">
      <c r="A125" s="294" t="s">
        <v>3683</v>
      </c>
      <c r="B125" s="239" t="s">
        <v>552</v>
      </c>
      <c r="C125" s="340">
        <v>46271.0</v>
      </c>
      <c r="D125" s="239" t="s">
        <v>667</v>
      </c>
      <c r="E125" s="239" t="s">
        <v>823</v>
      </c>
      <c r="F125" s="239">
        <v>243.0</v>
      </c>
      <c r="G125" s="239">
        <v>79.0</v>
      </c>
      <c r="H125" s="342">
        <v>46271.0</v>
      </c>
      <c r="I125" s="251">
        <v>0.4513773148148148</v>
      </c>
      <c r="J125" s="251">
        <v>0.6142708333333333</v>
      </c>
      <c r="K125" s="239">
        <v>234.5667</v>
      </c>
      <c r="L125" s="239" t="s">
        <v>811</v>
      </c>
      <c r="M125" s="239" t="s">
        <v>3130</v>
      </c>
    </row>
    <row r="126" ht="15.75" customHeight="1">
      <c r="A126" s="294" t="s">
        <v>3683</v>
      </c>
      <c r="B126" s="239" t="s">
        <v>552</v>
      </c>
      <c r="C126" s="340">
        <v>46271.0</v>
      </c>
      <c r="D126" s="239" t="s">
        <v>685</v>
      </c>
      <c r="E126" s="239" t="s">
        <v>1987</v>
      </c>
      <c r="F126" s="239">
        <v>282.0</v>
      </c>
      <c r="G126" s="239">
        <v>90.0</v>
      </c>
      <c r="H126" s="342">
        <v>46271.0</v>
      </c>
      <c r="I126" s="251">
        <v>0.30961805555555555</v>
      </c>
      <c r="J126" s="251">
        <v>0.6038773148148148</v>
      </c>
      <c r="K126" s="239">
        <v>423.7167</v>
      </c>
      <c r="L126" s="239" t="s">
        <v>811</v>
      </c>
      <c r="M126" s="239" t="s">
        <v>3221</v>
      </c>
    </row>
    <row r="127" ht="15.75" customHeight="1">
      <c r="A127" s="294" t="s">
        <v>3683</v>
      </c>
      <c r="B127" s="239" t="s">
        <v>552</v>
      </c>
      <c r="C127" s="340">
        <v>46270.0</v>
      </c>
      <c r="D127" s="239" t="s">
        <v>625</v>
      </c>
      <c r="E127" s="239" t="s">
        <v>821</v>
      </c>
      <c r="F127" s="239">
        <v>169.0</v>
      </c>
      <c r="G127" s="239">
        <v>61.0</v>
      </c>
      <c r="H127" s="342">
        <v>46271.0</v>
      </c>
      <c r="I127" s="251">
        <v>0.3062037037037037</v>
      </c>
      <c r="J127" s="251">
        <v>0.38179398148148147</v>
      </c>
      <c r="K127" s="239">
        <v>108.8333</v>
      </c>
      <c r="L127" s="239" t="s">
        <v>811</v>
      </c>
      <c r="M127" s="239" t="s">
        <v>3395</v>
      </c>
    </row>
    <row r="128" ht="15.75" customHeight="1">
      <c r="A128" s="294" t="s">
        <v>3683</v>
      </c>
      <c r="B128" s="239" t="s">
        <v>552</v>
      </c>
      <c r="C128" s="340">
        <v>46270.0</v>
      </c>
      <c r="D128" s="239" t="s">
        <v>625</v>
      </c>
      <c r="E128" s="239" t="s">
        <v>823</v>
      </c>
      <c r="F128" s="239">
        <v>223.0</v>
      </c>
      <c r="G128" s="239">
        <v>60.0</v>
      </c>
      <c r="H128" s="342">
        <v>46271.0</v>
      </c>
      <c r="I128" s="251">
        <v>0.3819444444444444</v>
      </c>
      <c r="J128" s="251">
        <v>0.4507523148148148</v>
      </c>
      <c r="K128" s="239">
        <v>99.0833</v>
      </c>
      <c r="L128" s="239" t="s">
        <v>811</v>
      </c>
      <c r="M128" s="239" t="s">
        <v>3396</v>
      </c>
    </row>
    <row r="129" ht="15.75" customHeight="1">
      <c r="A129" s="294" t="s">
        <v>3683</v>
      </c>
      <c r="B129" s="239" t="s">
        <v>552</v>
      </c>
      <c r="C129" s="340">
        <v>46271.0</v>
      </c>
      <c r="D129" s="239" t="s">
        <v>625</v>
      </c>
      <c r="E129" s="239" t="s">
        <v>1987</v>
      </c>
      <c r="F129" s="239">
        <v>217.0</v>
      </c>
      <c r="G129" s="239">
        <v>72.0</v>
      </c>
      <c r="H129" s="342">
        <v>46271.0</v>
      </c>
      <c r="I129" s="251">
        <v>0.4713541666666667</v>
      </c>
      <c r="J129" s="251">
        <v>0.5443865740740741</v>
      </c>
      <c r="K129" s="239">
        <v>105.15</v>
      </c>
      <c r="L129" s="239" t="s">
        <v>811</v>
      </c>
      <c r="M129" s="239" t="s">
        <v>3397</v>
      </c>
    </row>
    <row r="130" ht="15.75" customHeight="1">
      <c r="A130" s="294" t="s">
        <v>3683</v>
      </c>
      <c r="B130" s="239" t="s">
        <v>552</v>
      </c>
      <c r="C130" s="340">
        <v>46270.0</v>
      </c>
      <c r="D130" s="239" t="s">
        <v>3736</v>
      </c>
      <c r="E130" s="239" t="s">
        <v>1987</v>
      </c>
      <c r="F130" s="239">
        <v>279.0</v>
      </c>
      <c r="G130" s="239">
        <v>90.0</v>
      </c>
      <c r="H130" s="342">
        <v>46271.0</v>
      </c>
      <c r="I130" s="251">
        <v>0.30517361111111113</v>
      </c>
      <c r="J130" s="251">
        <v>0.4493402777777778</v>
      </c>
      <c r="K130" s="239">
        <v>207.6</v>
      </c>
      <c r="L130" s="239" t="s">
        <v>811</v>
      </c>
      <c r="M130" s="239" t="s">
        <v>3480</v>
      </c>
    </row>
    <row r="131" ht="15.75" customHeight="1">
      <c r="A131" s="294" t="s">
        <v>3683</v>
      </c>
      <c r="B131" s="239" t="s">
        <v>552</v>
      </c>
      <c r="C131" s="340">
        <v>46271.0</v>
      </c>
      <c r="D131" s="239" t="s">
        <v>3736</v>
      </c>
      <c r="E131" s="239" t="s">
        <v>1226</v>
      </c>
      <c r="F131" s="239">
        <v>141.0</v>
      </c>
      <c r="G131" s="239">
        <v>57.0</v>
      </c>
      <c r="H131" s="342">
        <v>46271.0</v>
      </c>
      <c r="I131" s="251">
        <v>0.5109722222222223</v>
      </c>
      <c r="J131" s="251">
        <v>0.6047569444444445</v>
      </c>
      <c r="K131" s="239">
        <v>135.05</v>
      </c>
      <c r="L131" s="239" t="s">
        <v>811</v>
      </c>
      <c r="M131" s="239" t="s">
        <v>3481</v>
      </c>
    </row>
    <row r="132" ht="15.75" customHeight="1">
      <c r="A132" s="294" t="s">
        <v>3683</v>
      </c>
      <c r="B132" s="239" t="s">
        <v>552</v>
      </c>
      <c r="C132" s="340">
        <v>46270.0</v>
      </c>
      <c r="D132" s="239" t="s">
        <v>654</v>
      </c>
      <c r="E132" s="239" t="s">
        <v>821</v>
      </c>
      <c r="F132" s="239">
        <v>479.0</v>
      </c>
      <c r="G132" s="239">
        <v>72.0</v>
      </c>
      <c r="H132" s="342">
        <v>46271.0</v>
      </c>
      <c r="I132" s="251">
        <v>0.3060763888888889</v>
      </c>
      <c r="J132" s="251">
        <v>0.3958564814814815</v>
      </c>
      <c r="K132" s="239">
        <v>129.2833</v>
      </c>
      <c r="L132" s="239" t="s">
        <v>811</v>
      </c>
      <c r="M132" s="239" t="s">
        <v>3535</v>
      </c>
    </row>
    <row r="133" ht="15.75" customHeight="1">
      <c r="A133" s="294" t="s">
        <v>3683</v>
      </c>
      <c r="B133" s="239" t="s">
        <v>552</v>
      </c>
      <c r="C133" s="340">
        <v>46270.0</v>
      </c>
      <c r="D133" s="239" t="s">
        <v>654</v>
      </c>
      <c r="E133" s="239" t="s">
        <v>823</v>
      </c>
      <c r="F133" s="239">
        <v>191.0</v>
      </c>
      <c r="G133" s="239">
        <v>76.0</v>
      </c>
      <c r="H133" s="342">
        <v>46271.0</v>
      </c>
      <c r="I133" s="251">
        <v>0.3959722222222222</v>
      </c>
      <c r="J133" s="251">
        <v>0.4740972222222222</v>
      </c>
      <c r="K133" s="239">
        <v>112.4833</v>
      </c>
      <c r="L133" s="239" t="s">
        <v>811</v>
      </c>
      <c r="M133" s="239" t="s">
        <v>3536</v>
      </c>
    </row>
    <row r="134" ht="15.75" customHeight="1">
      <c r="A134" s="294" t="s">
        <v>3683</v>
      </c>
      <c r="B134" s="239" t="s">
        <v>552</v>
      </c>
      <c r="C134" s="340">
        <v>46272.0</v>
      </c>
      <c r="D134" s="51" t="s">
        <v>673</v>
      </c>
      <c r="E134" s="294" t="s">
        <v>955</v>
      </c>
      <c r="F134" s="239">
        <v>323.0</v>
      </c>
      <c r="G134" s="239">
        <v>103.0</v>
      </c>
      <c r="H134" s="342">
        <v>46272.0</v>
      </c>
      <c r="I134" s="251">
        <v>0.3111111111111111</v>
      </c>
      <c r="J134" s="251">
        <v>0.5170370370370371</v>
      </c>
      <c r="K134" s="239">
        <v>296.5167</v>
      </c>
      <c r="L134" s="239" t="s">
        <v>811</v>
      </c>
      <c r="M134" s="239" t="s">
        <v>956</v>
      </c>
    </row>
    <row r="135" ht="15.75" customHeight="1">
      <c r="A135" s="294" t="s">
        <v>3683</v>
      </c>
      <c r="B135" s="239" t="s">
        <v>552</v>
      </c>
      <c r="C135" s="340">
        <v>46272.0</v>
      </c>
      <c r="D135" s="51" t="s">
        <v>673</v>
      </c>
      <c r="E135" s="294" t="s">
        <v>957</v>
      </c>
      <c r="F135" s="239">
        <v>70.0</v>
      </c>
      <c r="G135" s="239">
        <v>32.0</v>
      </c>
      <c r="H135" s="342">
        <v>46272.0</v>
      </c>
      <c r="I135" s="251">
        <v>0.5203935185185186</v>
      </c>
      <c r="J135" s="251">
        <v>0.5719791666666667</v>
      </c>
      <c r="K135" s="239">
        <v>74.2667</v>
      </c>
      <c r="L135" s="239" t="s">
        <v>811</v>
      </c>
      <c r="M135" s="239" t="s">
        <v>958</v>
      </c>
    </row>
    <row r="136" ht="15.75" customHeight="1">
      <c r="A136" s="294" t="s">
        <v>3683</v>
      </c>
      <c r="B136" s="239" t="s">
        <v>552</v>
      </c>
      <c r="C136" s="340">
        <v>46272.0</v>
      </c>
      <c r="D136" s="51" t="s">
        <v>673</v>
      </c>
      <c r="E136" s="294" t="s">
        <v>959</v>
      </c>
      <c r="F136" s="239">
        <v>42.0</v>
      </c>
      <c r="G136" s="239">
        <v>29.0</v>
      </c>
      <c r="H136" s="342">
        <v>46272.0</v>
      </c>
      <c r="I136" s="251">
        <v>0.5973495370370371</v>
      </c>
      <c r="J136" s="251">
        <v>0.6350925925925925</v>
      </c>
      <c r="K136" s="239">
        <v>54.3333</v>
      </c>
      <c r="L136" s="239" t="s">
        <v>811</v>
      </c>
      <c r="M136" s="239" t="s">
        <v>960</v>
      </c>
    </row>
    <row r="137" ht="15.75" customHeight="1">
      <c r="A137" s="294" t="s">
        <v>3683</v>
      </c>
      <c r="B137" s="239" t="s">
        <v>552</v>
      </c>
      <c r="C137" s="340">
        <v>46271.0</v>
      </c>
      <c r="D137" s="248" t="s">
        <v>627</v>
      </c>
      <c r="E137" s="239" t="s">
        <v>1084</v>
      </c>
      <c r="F137" s="239">
        <v>443.0</v>
      </c>
      <c r="G137" s="239">
        <v>112.0</v>
      </c>
      <c r="H137" s="342">
        <v>46272.0</v>
      </c>
      <c r="I137" s="251">
        <v>0.3258564814814815</v>
      </c>
      <c r="J137" s="251">
        <v>0.4323263888888889</v>
      </c>
      <c r="K137" s="239">
        <v>153.3167</v>
      </c>
      <c r="L137" s="239" t="s">
        <v>811</v>
      </c>
      <c r="M137" s="239" t="s">
        <v>1085</v>
      </c>
    </row>
    <row r="138" ht="15.75" customHeight="1">
      <c r="A138" s="294" t="s">
        <v>3683</v>
      </c>
      <c r="B138" s="239" t="s">
        <v>552</v>
      </c>
      <c r="C138" s="340">
        <v>46271.0</v>
      </c>
      <c r="D138" s="239" t="s">
        <v>627</v>
      </c>
      <c r="E138" s="239" t="s">
        <v>1086</v>
      </c>
      <c r="F138" s="239">
        <v>33.0</v>
      </c>
      <c r="G138" s="239">
        <v>10.0</v>
      </c>
      <c r="H138" s="342">
        <v>46272.0</v>
      </c>
      <c r="I138" s="251">
        <v>0.3102199074074074</v>
      </c>
      <c r="J138" s="251">
        <v>0.3249537037037037</v>
      </c>
      <c r="K138" s="239">
        <v>21.2167</v>
      </c>
      <c r="L138" s="239" t="s">
        <v>811</v>
      </c>
      <c r="M138" s="239" t="s">
        <v>1087</v>
      </c>
    </row>
    <row r="139" ht="15.75" customHeight="1">
      <c r="A139" s="294" t="s">
        <v>3683</v>
      </c>
      <c r="B139" s="239" t="s">
        <v>552</v>
      </c>
      <c r="C139" s="340">
        <v>46272.0</v>
      </c>
      <c r="D139" s="239" t="s">
        <v>627</v>
      </c>
      <c r="E139" s="239" t="s">
        <v>1088</v>
      </c>
      <c r="F139" s="239">
        <v>66.0</v>
      </c>
      <c r="G139" s="239">
        <v>31.0</v>
      </c>
      <c r="H139" s="342">
        <v>46272.0</v>
      </c>
      <c r="I139" s="251">
        <v>0.5150231481481482</v>
      </c>
      <c r="J139" s="251">
        <v>0.554849537037037</v>
      </c>
      <c r="K139" s="239">
        <v>57.35</v>
      </c>
      <c r="L139" s="239" t="s">
        <v>811</v>
      </c>
      <c r="M139" s="239" t="s">
        <v>1089</v>
      </c>
    </row>
    <row r="140" ht="15.75" customHeight="1">
      <c r="A140" s="294" t="s">
        <v>3683</v>
      </c>
      <c r="B140" s="239" t="s">
        <v>552</v>
      </c>
      <c r="C140" s="340">
        <v>46271.0</v>
      </c>
      <c r="D140" s="228" t="s">
        <v>652</v>
      </c>
      <c r="E140" s="294" t="s">
        <v>1230</v>
      </c>
      <c r="F140" s="239">
        <v>195.0</v>
      </c>
      <c r="G140" s="239">
        <v>51.0</v>
      </c>
      <c r="H140" s="342">
        <v>46272.0</v>
      </c>
      <c r="I140" s="251">
        <v>0.30899305555555556</v>
      </c>
      <c r="J140" s="251">
        <v>0.36159722222222224</v>
      </c>
      <c r="K140" s="239">
        <v>75.75</v>
      </c>
      <c r="L140" s="239" t="s">
        <v>811</v>
      </c>
      <c r="M140" s="239" t="s">
        <v>2345</v>
      </c>
    </row>
    <row r="141" ht="15.75" customHeight="1">
      <c r="A141" s="294" t="s">
        <v>3683</v>
      </c>
      <c r="B141" s="239" t="s">
        <v>552</v>
      </c>
      <c r="C141" s="340">
        <v>46271.0</v>
      </c>
      <c r="D141" s="228" t="s">
        <v>652</v>
      </c>
      <c r="E141" s="294" t="s">
        <v>1084</v>
      </c>
      <c r="F141" s="239">
        <v>231.0</v>
      </c>
      <c r="G141" s="239">
        <v>109.0</v>
      </c>
      <c r="H141" s="342">
        <v>46272.0</v>
      </c>
      <c r="I141" s="251">
        <v>0.3616898148148148</v>
      </c>
      <c r="J141" s="251">
        <v>0.45555555555555555</v>
      </c>
      <c r="K141" s="239">
        <v>135.15</v>
      </c>
      <c r="L141" s="239" t="s">
        <v>811</v>
      </c>
      <c r="M141" s="239" t="s">
        <v>2347</v>
      </c>
    </row>
    <row r="142" ht="15.75" customHeight="1">
      <c r="A142" s="294" t="s">
        <v>3683</v>
      </c>
      <c r="B142" s="239" t="s">
        <v>552</v>
      </c>
      <c r="C142" s="340">
        <v>46271.0</v>
      </c>
      <c r="D142" s="248" t="s">
        <v>676</v>
      </c>
      <c r="E142" s="239" t="s">
        <v>1480</v>
      </c>
      <c r="F142" s="239">
        <v>91.0</v>
      </c>
      <c r="G142" s="239">
        <v>39.0</v>
      </c>
      <c r="H142" s="342">
        <v>46272.0</v>
      </c>
      <c r="I142" s="251">
        <v>0.30962962962962964</v>
      </c>
      <c r="J142" s="251">
        <v>0.3670717592592593</v>
      </c>
      <c r="K142" s="239">
        <v>82.7167</v>
      </c>
      <c r="L142" s="239" t="s">
        <v>811</v>
      </c>
      <c r="M142" s="239" t="s">
        <v>1231</v>
      </c>
    </row>
    <row r="143" ht="15.75" customHeight="1">
      <c r="A143" s="294" t="s">
        <v>3683</v>
      </c>
      <c r="B143" s="239" t="s">
        <v>552</v>
      </c>
      <c r="C143" s="340">
        <v>46271.0</v>
      </c>
      <c r="D143" s="239" t="s">
        <v>676</v>
      </c>
      <c r="E143" s="239" t="s">
        <v>955</v>
      </c>
      <c r="F143" s="239">
        <v>214.0</v>
      </c>
      <c r="G143" s="239">
        <v>62.0</v>
      </c>
      <c r="H143" s="342">
        <v>46272.0</v>
      </c>
      <c r="I143" s="251">
        <v>0.36716435185185187</v>
      </c>
      <c r="J143" s="251">
        <v>0.4434606481481482</v>
      </c>
      <c r="K143" s="239">
        <v>109.85</v>
      </c>
      <c r="L143" s="239" t="s">
        <v>811</v>
      </c>
      <c r="M143" s="239" t="s">
        <v>1232</v>
      </c>
    </row>
    <row r="144" ht="15.75" customHeight="1">
      <c r="A144" s="294" t="s">
        <v>3683</v>
      </c>
      <c r="B144" s="239" t="s">
        <v>552</v>
      </c>
      <c r="C144" s="340">
        <v>46272.0</v>
      </c>
      <c r="D144" s="239" t="s">
        <v>676</v>
      </c>
      <c r="E144" s="239" t="s">
        <v>957</v>
      </c>
      <c r="F144" s="239">
        <v>62.0</v>
      </c>
      <c r="G144" s="239">
        <v>30.0</v>
      </c>
      <c r="H144" s="342">
        <v>46272.0</v>
      </c>
      <c r="I144" s="251">
        <v>0.541875</v>
      </c>
      <c r="J144" s="251">
        <v>0.5741319444444445</v>
      </c>
      <c r="K144" s="239">
        <v>46.45</v>
      </c>
      <c r="L144" s="239" t="s">
        <v>811</v>
      </c>
      <c r="M144" s="239" t="s">
        <v>1481</v>
      </c>
    </row>
    <row r="145" ht="15.75" customHeight="1">
      <c r="A145" s="294" t="s">
        <v>3683</v>
      </c>
      <c r="B145" s="239" t="s">
        <v>552</v>
      </c>
      <c r="C145" s="340">
        <v>46272.0</v>
      </c>
      <c r="D145" s="239" t="s">
        <v>676</v>
      </c>
      <c r="E145" s="239" t="s">
        <v>959</v>
      </c>
      <c r="F145" s="239">
        <v>75.0</v>
      </c>
      <c r="G145" s="239">
        <v>29.0</v>
      </c>
      <c r="H145" s="342">
        <v>46272.0</v>
      </c>
      <c r="I145" s="251">
        <v>0.5976157407407408</v>
      </c>
      <c r="J145" s="251">
        <v>0.6363657407407407</v>
      </c>
      <c r="K145" s="239">
        <v>55.7833</v>
      </c>
      <c r="L145" s="239" t="s">
        <v>811</v>
      </c>
      <c r="M145" s="239" t="s">
        <v>1482</v>
      </c>
    </row>
    <row r="146" ht="15.75" customHeight="1">
      <c r="A146" s="294" t="s">
        <v>3683</v>
      </c>
      <c r="B146" s="239" t="s">
        <v>552</v>
      </c>
      <c r="C146" s="340">
        <v>46271.0</v>
      </c>
      <c r="D146" s="239" t="s">
        <v>659</v>
      </c>
      <c r="E146" s="239" t="s">
        <v>1230</v>
      </c>
      <c r="F146" s="239">
        <v>143.0</v>
      </c>
      <c r="G146" s="239">
        <v>41.0</v>
      </c>
      <c r="H146" s="342">
        <v>46272.0</v>
      </c>
      <c r="I146" s="251">
        <v>0.31083333333333335</v>
      </c>
      <c r="J146" s="251">
        <v>0.3840277777777778</v>
      </c>
      <c r="K146" s="239">
        <v>105.4</v>
      </c>
      <c r="L146" s="239" t="s">
        <v>811</v>
      </c>
      <c r="M146" s="239" t="s">
        <v>1483</v>
      </c>
    </row>
    <row r="147" ht="15.75" customHeight="1">
      <c r="A147" s="294" t="s">
        <v>3683</v>
      </c>
      <c r="B147" s="239" t="s">
        <v>552</v>
      </c>
      <c r="C147" s="340">
        <v>46272.0</v>
      </c>
      <c r="D147" s="239" t="s">
        <v>659</v>
      </c>
      <c r="E147" s="239" t="s">
        <v>1084</v>
      </c>
      <c r="F147" s="239">
        <v>188.0</v>
      </c>
      <c r="G147" s="239">
        <v>78.0</v>
      </c>
      <c r="H147" s="342">
        <v>46272.0</v>
      </c>
      <c r="I147" s="251">
        <v>0.38425925925925924</v>
      </c>
      <c r="J147" s="251">
        <v>0.5420138888888889</v>
      </c>
      <c r="K147" s="239">
        <v>227.15</v>
      </c>
      <c r="L147" s="239" t="s">
        <v>811</v>
      </c>
      <c r="M147" s="239" t="s">
        <v>1484</v>
      </c>
    </row>
    <row r="148" ht="15.75" customHeight="1">
      <c r="A148" s="294" t="s">
        <v>3683</v>
      </c>
      <c r="B148" s="239" t="s">
        <v>552</v>
      </c>
      <c r="C148" s="340">
        <v>46271.0</v>
      </c>
      <c r="D148" s="239" t="s">
        <v>657</v>
      </c>
      <c r="E148" s="239" t="s">
        <v>1230</v>
      </c>
      <c r="F148" s="239">
        <v>76.0</v>
      </c>
      <c r="G148" s="239">
        <v>42.0</v>
      </c>
      <c r="H148" s="342">
        <v>46272.0</v>
      </c>
      <c r="I148" s="251">
        <v>0.31019675925925927</v>
      </c>
      <c r="J148" s="251">
        <v>0.3555787037037037</v>
      </c>
      <c r="K148" s="239">
        <v>65.3333</v>
      </c>
      <c r="L148" s="239" t="s">
        <v>811</v>
      </c>
      <c r="M148" s="239" t="s">
        <v>1783</v>
      </c>
    </row>
    <row r="149" ht="15.75" customHeight="1">
      <c r="A149" s="294" t="s">
        <v>3683</v>
      </c>
      <c r="B149" s="239" t="s">
        <v>552</v>
      </c>
      <c r="C149" s="340">
        <v>46271.0</v>
      </c>
      <c r="D149" s="239" t="s">
        <v>657</v>
      </c>
      <c r="E149" s="239" t="s">
        <v>1084</v>
      </c>
      <c r="F149" s="239">
        <v>171.0</v>
      </c>
      <c r="G149" s="239">
        <v>76.0</v>
      </c>
      <c r="H149" s="342">
        <v>46272.0</v>
      </c>
      <c r="I149" s="251">
        <v>0.36302083333333335</v>
      </c>
      <c r="J149" s="251">
        <v>0.43994212962962964</v>
      </c>
      <c r="K149" s="239">
        <v>110.7667</v>
      </c>
      <c r="L149" s="239" t="s">
        <v>811</v>
      </c>
      <c r="M149" s="239" t="s">
        <v>1785</v>
      </c>
    </row>
    <row r="150" ht="15.75" customHeight="1">
      <c r="A150" s="294" t="s">
        <v>3683</v>
      </c>
      <c r="B150" s="239" t="s">
        <v>552</v>
      </c>
      <c r="C150" s="340">
        <v>46272.0</v>
      </c>
      <c r="D150" s="239" t="s">
        <v>657</v>
      </c>
      <c r="E150" s="239" t="s">
        <v>1918</v>
      </c>
      <c r="F150" s="239">
        <v>1.0</v>
      </c>
      <c r="G150" s="239">
        <v>1.0</v>
      </c>
      <c r="H150" s="342">
        <v>46272.0</v>
      </c>
      <c r="I150" s="251">
        <v>0.5446527777777778</v>
      </c>
      <c r="J150" s="251">
        <v>0.5447685185185185</v>
      </c>
      <c r="K150" s="239">
        <v>0.15</v>
      </c>
      <c r="L150" s="239" t="s">
        <v>811</v>
      </c>
      <c r="M150" s="239" t="s">
        <v>1916</v>
      </c>
    </row>
    <row r="151" ht="15.75" customHeight="1">
      <c r="A151" s="294" t="s">
        <v>3683</v>
      </c>
      <c r="B151" s="239" t="s">
        <v>552</v>
      </c>
      <c r="C151" s="340">
        <v>46272.0</v>
      </c>
      <c r="D151" s="239" t="s">
        <v>657</v>
      </c>
      <c r="E151" s="239" t="s">
        <v>957</v>
      </c>
      <c r="F151" s="239">
        <v>25.0</v>
      </c>
      <c r="G151" s="239">
        <v>17.0</v>
      </c>
      <c r="H151" s="342">
        <v>46272.0</v>
      </c>
      <c r="I151" s="251">
        <v>0.5202893518518519</v>
      </c>
      <c r="J151" s="251">
        <v>0.5413541666666667</v>
      </c>
      <c r="K151" s="239">
        <v>30.3167</v>
      </c>
      <c r="L151" s="239" t="s">
        <v>811</v>
      </c>
      <c r="M151" s="239" t="s">
        <v>1917</v>
      </c>
    </row>
    <row r="152" ht="15.75" customHeight="1">
      <c r="A152" s="294" t="s">
        <v>3683</v>
      </c>
      <c r="B152" s="239" t="s">
        <v>552</v>
      </c>
      <c r="C152" s="340">
        <v>46272.0</v>
      </c>
      <c r="D152" s="239" t="s">
        <v>657</v>
      </c>
      <c r="E152" s="239" t="s">
        <v>959</v>
      </c>
      <c r="F152" s="239">
        <v>34.0</v>
      </c>
      <c r="G152" s="239">
        <v>27.0</v>
      </c>
      <c r="H152" s="342">
        <v>46272.0</v>
      </c>
      <c r="I152" s="251">
        <v>0.5982638888888889</v>
      </c>
      <c r="J152" s="251">
        <v>0.6207754629629629</v>
      </c>
      <c r="K152" s="239">
        <v>32.4167</v>
      </c>
      <c r="L152" s="239" t="s">
        <v>811</v>
      </c>
      <c r="M152" s="239" t="s">
        <v>1919</v>
      </c>
    </row>
    <row r="153" ht="15.75" customHeight="1">
      <c r="A153" s="294" t="s">
        <v>3683</v>
      </c>
      <c r="B153" s="239" t="s">
        <v>552</v>
      </c>
      <c r="C153" s="340">
        <v>46271.0</v>
      </c>
      <c r="D153" s="239" t="s">
        <v>3760</v>
      </c>
      <c r="E153" s="239" t="s">
        <v>1990</v>
      </c>
      <c r="F153" s="239">
        <v>9.0</v>
      </c>
      <c r="G153" s="239">
        <v>8.0</v>
      </c>
      <c r="H153" s="342">
        <v>46272.0</v>
      </c>
      <c r="I153" s="251">
        <v>0.31104166666666666</v>
      </c>
      <c r="J153" s="251">
        <v>0.3272685185185185</v>
      </c>
      <c r="K153" s="239">
        <v>23.3667</v>
      </c>
      <c r="L153" s="239" t="s">
        <v>811</v>
      </c>
      <c r="M153" s="239" t="s">
        <v>1920</v>
      </c>
    </row>
    <row r="154" ht="15.75" customHeight="1">
      <c r="A154" s="294" t="s">
        <v>3683</v>
      </c>
      <c r="B154" s="239" t="s">
        <v>552</v>
      </c>
      <c r="C154" s="340">
        <v>46272.0</v>
      </c>
      <c r="D154" s="239" t="s">
        <v>3760</v>
      </c>
      <c r="E154" s="239" t="s">
        <v>955</v>
      </c>
      <c r="F154" s="239">
        <v>440.0</v>
      </c>
      <c r="G154" s="239">
        <v>103.0</v>
      </c>
      <c r="H154" s="342">
        <v>46272.0</v>
      </c>
      <c r="I154" s="251">
        <v>0.3280092592592593</v>
      </c>
      <c r="J154" s="251">
        <v>0.5511111111111111</v>
      </c>
      <c r="K154" s="239">
        <v>321.25</v>
      </c>
      <c r="L154" s="239" t="s">
        <v>811</v>
      </c>
      <c r="M154" s="239" t="s">
        <v>1921</v>
      </c>
    </row>
    <row r="155" ht="15.75" customHeight="1">
      <c r="A155" s="294" t="s">
        <v>3683</v>
      </c>
      <c r="B155" s="239" t="s">
        <v>552</v>
      </c>
      <c r="C155" s="340">
        <v>46272.0</v>
      </c>
      <c r="D155" s="239" t="s">
        <v>3760</v>
      </c>
      <c r="E155" s="239" t="s">
        <v>959</v>
      </c>
      <c r="F155" s="239">
        <v>46.0</v>
      </c>
      <c r="G155" s="239">
        <v>29.0</v>
      </c>
      <c r="H155" s="342">
        <v>46272.0</v>
      </c>
      <c r="I155" s="251">
        <v>0.5976851851851852</v>
      </c>
      <c r="J155" s="251">
        <v>0.6282060185185185</v>
      </c>
      <c r="K155" s="239">
        <v>43.95</v>
      </c>
      <c r="L155" s="239" t="s">
        <v>811</v>
      </c>
      <c r="M155" s="239" t="s">
        <v>3798</v>
      </c>
    </row>
    <row r="156" ht="15.75" customHeight="1">
      <c r="A156" s="294" t="s">
        <v>3683</v>
      </c>
      <c r="B156" s="239" t="s">
        <v>552</v>
      </c>
      <c r="C156" s="340">
        <v>46271.0</v>
      </c>
      <c r="D156" s="239" t="s">
        <v>620</v>
      </c>
      <c r="E156" s="239" t="s">
        <v>1230</v>
      </c>
      <c r="F156" s="239">
        <v>121.0</v>
      </c>
      <c r="G156" s="239">
        <v>50.0</v>
      </c>
      <c r="H156" s="342">
        <v>46272.0</v>
      </c>
      <c r="I156" s="251">
        <v>0.30868055555555557</v>
      </c>
      <c r="J156" s="251">
        <v>0.351875</v>
      </c>
      <c r="K156" s="239">
        <v>62.2</v>
      </c>
      <c r="L156" s="239" t="s">
        <v>811</v>
      </c>
      <c r="M156" s="239" t="s">
        <v>1993</v>
      </c>
    </row>
    <row r="157" ht="15.75" customHeight="1">
      <c r="A157" s="294" t="s">
        <v>3683</v>
      </c>
      <c r="B157" s="239" t="s">
        <v>552</v>
      </c>
      <c r="C157" s="340">
        <v>46271.0</v>
      </c>
      <c r="D157" s="239" t="s">
        <v>620</v>
      </c>
      <c r="E157" s="239" t="s">
        <v>1084</v>
      </c>
      <c r="F157" s="239">
        <v>185.0</v>
      </c>
      <c r="G157" s="239">
        <v>107.0</v>
      </c>
      <c r="H157" s="342">
        <v>46272.0</v>
      </c>
      <c r="I157" s="251">
        <v>0.35206018518518517</v>
      </c>
      <c r="J157" s="251">
        <v>0.45166666666666666</v>
      </c>
      <c r="K157" s="239">
        <v>143.4333</v>
      </c>
      <c r="L157" s="239" t="s">
        <v>811</v>
      </c>
      <c r="M157" s="239" t="s">
        <v>3801</v>
      </c>
    </row>
    <row r="158" ht="15.75" customHeight="1">
      <c r="A158" s="294" t="s">
        <v>3683</v>
      </c>
      <c r="B158" s="239" t="s">
        <v>552</v>
      </c>
      <c r="C158" s="340">
        <v>46271.0</v>
      </c>
      <c r="D158" s="311" t="s">
        <v>663</v>
      </c>
      <c r="E158" s="239" t="s">
        <v>3802</v>
      </c>
      <c r="F158" s="239">
        <v>2.0</v>
      </c>
      <c r="G158" s="239">
        <v>1.0</v>
      </c>
      <c r="H158" s="342">
        <v>46272.0</v>
      </c>
      <c r="I158" s="251">
        <v>0.31189814814814815</v>
      </c>
      <c r="J158" s="251">
        <v>0.31194444444444447</v>
      </c>
      <c r="K158" s="239">
        <v>0.05</v>
      </c>
      <c r="L158" s="239" t="s">
        <v>811</v>
      </c>
      <c r="M158" s="239" t="s">
        <v>2075</v>
      </c>
    </row>
    <row r="159" ht="15.75" customHeight="1">
      <c r="A159" s="294" t="s">
        <v>3683</v>
      </c>
      <c r="B159" s="239" t="s">
        <v>552</v>
      </c>
      <c r="C159" s="340">
        <v>46271.0</v>
      </c>
      <c r="D159" s="311" t="s">
        <v>663</v>
      </c>
      <c r="E159" s="239" t="s">
        <v>3804</v>
      </c>
      <c r="F159" s="239">
        <v>4.0</v>
      </c>
      <c r="G159" s="239">
        <v>2.0</v>
      </c>
      <c r="H159" s="342">
        <v>46272.0</v>
      </c>
      <c r="I159" s="251">
        <v>0.31197916666666664</v>
      </c>
      <c r="J159" s="251">
        <v>0.3120486111111111</v>
      </c>
      <c r="K159" s="239">
        <v>0.1</v>
      </c>
      <c r="L159" s="239" t="s">
        <v>811</v>
      </c>
      <c r="M159" s="239" t="s">
        <v>2076</v>
      </c>
    </row>
    <row r="160" ht="15.75" customHeight="1">
      <c r="A160" s="294" t="s">
        <v>3683</v>
      </c>
      <c r="B160" s="239" t="s">
        <v>552</v>
      </c>
      <c r="C160" s="340">
        <v>46271.0</v>
      </c>
      <c r="D160" s="51" t="s">
        <v>663</v>
      </c>
      <c r="E160" s="294" t="s">
        <v>3805</v>
      </c>
      <c r="F160" s="239">
        <v>1.0</v>
      </c>
      <c r="G160" s="239">
        <v>1.0</v>
      </c>
      <c r="H160" s="342">
        <v>46272.0</v>
      </c>
      <c r="I160" s="251">
        <v>0.3121875</v>
      </c>
      <c r="J160" s="251">
        <v>0.31221064814814814</v>
      </c>
      <c r="K160" s="239">
        <v>0.0333</v>
      </c>
      <c r="L160" s="239" t="s">
        <v>811</v>
      </c>
      <c r="M160" s="239" t="s">
        <v>3807</v>
      </c>
    </row>
    <row r="161" ht="15.75" customHeight="1">
      <c r="A161" s="294" t="s">
        <v>3683</v>
      </c>
      <c r="B161" s="239" t="s">
        <v>552</v>
      </c>
      <c r="C161" s="340">
        <v>46271.0</v>
      </c>
      <c r="D161" s="51" t="s">
        <v>663</v>
      </c>
      <c r="E161" s="294" t="s">
        <v>1086</v>
      </c>
      <c r="F161" s="239">
        <v>16.0</v>
      </c>
      <c r="G161" s="239">
        <v>8.0</v>
      </c>
      <c r="H161" s="342">
        <v>46272.0</v>
      </c>
      <c r="I161" s="251">
        <v>0.3105439814814815</v>
      </c>
      <c r="J161" s="251">
        <v>0.33207175925925925</v>
      </c>
      <c r="K161" s="239">
        <v>31.0</v>
      </c>
      <c r="L161" s="239" t="s">
        <v>811</v>
      </c>
      <c r="M161" s="239" t="s">
        <v>3809</v>
      </c>
    </row>
    <row r="162" ht="15.75" customHeight="1">
      <c r="A162" s="294" t="s">
        <v>3683</v>
      </c>
      <c r="B162" s="239" t="s">
        <v>552</v>
      </c>
      <c r="C162" s="340">
        <v>46272.0</v>
      </c>
      <c r="D162" s="51" t="s">
        <v>663</v>
      </c>
      <c r="E162" s="294" t="s">
        <v>2150</v>
      </c>
      <c r="F162" s="239">
        <v>10.0</v>
      </c>
      <c r="G162" s="239">
        <v>9.0</v>
      </c>
      <c r="H162" s="342">
        <v>46272.0</v>
      </c>
      <c r="I162" s="251">
        <v>0.5123263888888889</v>
      </c>
      <c r="J162" s="251">
        <v>0.5241782407407407</v>
      </c>
      <c r="K162" s="239">
        <v>17.05</v>
      </c>
      <c r="L162" s="239" t="s">
        <v>811</v>
      </c>
      <c r="M162" s="239" t="s">
        <v>3810</v>
      </c>
    </row>
    <row r="163" ht="15.75" customHeight="1">
      <c r="A163" s="294" t="s">
        <v>3683</v>
      </c>
      <c r="B163" s="239" t="s">
        <v>552</v>
      </c>
      <c r="C163" s="340">
        <v>46272.0</v>
      </c>
      <c r="D163" s="51" t="s">
        <v>663</v>
      </c>
      <c r="E163" s="294" t="s">
        <v>1088</v>
      </c>
      <c r="F163" s="239">
        <v>49.0</v>
      </c>
      <c r="G163" s="239">
        <v>30.0</v>
      </c>
      <c r="H163" s="342">
        <v>46272.0</v>
      </c>
      <c r="I163" s="251">
        <v>0.5429398148148148</v>
      </c>
      <c r="J163" s="251">
        <v>0.5813425925925926</v>
      </c>
      <c r="K163" s="239">
        <v>55.2833</v>
      </c>
      <c r="L163" s="239" t="s">
        <v>811</v>
      </c>
      <c r="M163" s="239" t="s">
        <v>2148</v>
      </c>
    </row>
    <row r="164" ht="15.75" customHeight="1">
      <c r="A164" s="294" t="s">
        <v>3683</v>
      </c>
      <c r="B164" s="239" t="s">
        <v>552</v>
      </c>
      <c r="C164" s="340">
        <v>46272.0</v>
      </c>
      <c r="D164" s="51" t="s">
        <v>663</v>
      </c>
      <c r="E164" s="294" t="s">
        <v>959</v>
      </c>
      <c r="F164" s="239">
        <v>35.0</v>
      </c>
      <c r="G164" s="239">
        <v>27.0</v>
      </c>
      <c r="H164" s="342">
        <v>46272.0</v>
      </c>
      <c r="I164" s="251">
        <v>0.5983796296296297</v>
      </c>
      <c r="J164" s="251">
        <v>0.62875</v>
      </c>
      <c r="K164" s="239">
        <v>43.7167</v>
      </c>
      <c r="L164" s="239" t="s">
        <v>811</v>
      </c>
      <c r="M164" s="239" t="s">
        <v>2151</v>
      </c>
    </row>
    <row r="165" ht="15.75" customHeight="1">
      <c r="A165" s="294" t="s">
        <v>3683</v>
      </c>
      <c r="B165" s="239" t="s">
        <v>552</v>
      </c>
      <c r="C165" s="340">
        <v>46271.0</v>
      </c>
      <c r="D165" s="51" t="s">
        <v>638</v>
      </c>
      <c r="E165" s="294" t="s">
        <v>955</v>
      </c>
      <c r="F165" s="239">
        <v>284.0</v>
      </c>
      <c r="G165" s="239">
        <v>106.0</v>
      </c>
      <c r="H165" s="342">
        <v>46272.0</v>
      </c>
      <c r="I165" s="251">
        <v>0.31953703703703706</v>
      </c>
      <c r="J165" s="251">
        <v>0.42596064814814816</v>
      </c>
      <c r="K165" s="239">
        <v>153.25</v>
      </c>
      <c r="L165" s="239" t="s">
        <v>811</v>
      </c>
      <c r="M165" s="239" t="s">
        <v>2152</v>
      </c>
    </row>
    <row r="166" ht="15.75" customHeight="1">
      <c r="A166" s="294" t="s">
        <v>3683</v>
      </c>
      <c r="B166" s="239" t="s">
        <v>552</v>
      </c>
      <c r="C166" s="340">
        <v>46271.0</v>
      </c>
      <c r="D166" s="51" t="s">
        <v>638</v>
      </c>
      <c r="E166" s="294" t="s">
        <v>1990</v>
      </c>
      <c r="F166" s="239">
        <v>4.0</v>
      </c>
      <c r="G166" s="239">
        <v>4.0</v>
      </c>
      <c r="H166" s="342">
        <v>46272.0</v>
      </c>
      <c r="I166" s="251">
        <v>0.3097916666666667</v>
      </c>
      <c r="J166" s="251">
        <v>0.31940972222222225</v>
      </c>
      <c r="K166" s="239">
        <v>13.8333</v>
      </c>
      <c r="L166" s="239" t="s">
        <v>811</v>
      </c>
      <c r="M166" s="239" t="s">
        <v>2153</v>
      </c>
    </row>
    <row r="167" ht="15.75" customHeight="1">
      <c r="A167" s="294" t="s">
        <v>3683</v>
      </c>
      <c r="B167" s="239" t="s">
        <v>552</v>
      </c>
      <c r="C167" s="340">
        <v>46271.0</v>
      </c>
      <c r="D167" s="51" t="s">
        <v>642</v>
      </c>
      <c r="E167" s="294" t="s">
        <v>1084</v>
      </c>
      <c r="F167" s="239">
        <v>184.0</v>
      </c>
      <c r="G167" s="239">
        <v>76.0</v>
      </c>
      <c r="H167" s="342">
        <v>46272.0</v>
      </c>
      <c r="I167" s="251">
        <v>0.3942361111111111</v>
      </c>
      <c r="J167" s="251">
        <v>0.43653935185185183</v>
      </c>
      <c r="K167" s="239">
        <v>60.9167</v>
      </c>
      <c r="L167" s="239" t="s">
        <v>811</v>
      </c>
      <c r="M167" s="239" t="s">
        <v>2283</v>
      </c>
    </row>
    <row r="168" ht="15.75" customHeight="1">
      <c r="A168" s="294" t="s">
        <v>3683</v>
      </c>
      <c r="B168" s="239" t="s">
        <v>552</v>
      </c>
      <c r="C168" s="340">
        <v>46271.0</v>
      </c>
      <c r="D168" s="51" t="s">
        <v>642</v>
      </c>
      <c r="E168" s="294" t="s">
        <v>1084</v>
      </c>
      <c r="F168" s="239">
        <v>203.0</v>
      </c>
      <c r="G168" s="239">
        <v>75.0</v>
      </c>
      <c r="H168" s="342">
        <v>46272.0</v>
      </c>
      <c r="I168" s="251">
        <v>0.3110185185185185</v>
      </c>
      <c r="J168" s="251">
        <v>0.391712962962963</v>
      </c>
      <c r="K168" s="239">
        <v>116.1833</v>
      </c>
      <c r="L168" s="239" t="s">
        <v>811</v>
      </c>
      <c r="M168" s="239" t="s">
        <v>2284</v>
      </c>
    </row>
    <row r="169" ht="15.75" customHeight="1">
      <c r="A169" s="294" t="s">
        <v>3683</v>
      </c>
      <c r="B169" s="239" t="s">
        <v>552</v>
      </c>
      <c r="C169" s="340">
        <v>46271.0</v>
      </c>
      <c r="D169" s="248" t="s">
        <v>649</v>
      </c>
      <c r="E169" s="239" t="s">
        <v>1480</v>
      </c>
      <c r="F169" s="239">
        <v>54.0</v>
      </c>
      <c r="G169" s="239">
        <v>38.0</v>
      </c>
      <c r="H169" s="342">
        <v>46272.0</v>
      </c>
      <c r="I169" s="251">
        <v>0.31126157407407407</v>
      </c>
      <c r="J169" s="251">
        <v>0.3541435185185185</v>
      </c>
      <c r="K169" s="239">
        <v>61.75</v>
      </c>
      <c r="L169" s="239" t="s">
        <v>811</v>
      </c>
      <c r="M169" s="239" t="s">
        <v>2585</v>
      </c>
    </row>
    <row r="170" ht="15.75" customHeight="1">
      <c r="A170" s="294" t="s">
        <v>3683</v>
      </c>
      <c r="B170" s="239" t="s">
        <v>552</v>
      </c>
      <c r="C170" s="340">
        <v>46272.0</v>
      </c>
      <c r="D170" s="239" t="s">
        <v>649</v>
      </c>
      <c r="E170" s="239" t="s">
        <v>955</v>
      </c>
      <c r="F170" s="239">
        <v>286.0</v>
      </c>
      <c r="G170" s="239">
        <v>112.0</v>
      </c>
      <c r="H170" s="342">
        <v>46272.0</v>
      </c>
      <c r="I170" s="251">
        <v>0.3545023148148148</v>
      </c>
      <c r="J170" s="251">
        <v>0.5423726851851852</v>
      </c>
      <c r="K170" s="239">
        <v>270.5333</v>
      </c>
      <c r="L170" s="239" t="s">
        <v>811</v>
      </c>
      <c r="M170" s="239" t="s">
        <v>2587</v>
      </c>
    </row>
    <row r="171" ht="15.75" customHeight="1">
      <c r="A171" s="294" t="s">
        <v>3683</v>
      </c>
      <c r="B171" s="239" t="s">
        <v>552</v>
      </c>
      <c r="C171" s="340">
        <v>46271.0</v>
      </c>
      <c r="D171" s="239" t="s">
        <v>645</v>
      </c>
      <c r="E171" s="239" t="s">
        <v>955</v>
      </c>
      <c r="F171" s="239">
        <v>262.0</v>
      </c>
      <c r="G171" s="239">
        <v>106.0</v>
      </c>
      <c r="H171" s="342">
        <v>46272.0</v>
      </c>
      <c r="I171" s="251">
        <v>0.3101157407407407</v>
      </c>
      <c r="J171" s="251">
        <v>0.4569328703703704</v>
      </c>
      <c r="K171" s="239">
        <v>211.4</v>
      </c>
      <c r="L171" s="239" t="s">
        <v>811</v>
      </c>
      <c r="M171" s="239" t="s">
        <v>2692</v>
      </c>
    </row>
    <row r="172" ht="15.75" customHeight="1">
      <c r="A172" s="294" t="s">
        <v>3683</v>
      </c>
      <c r="B172" s="239" t="s">
        <v>552</v>
      </c>
      <c r="C172" s="340">
        <v>46271.0</v>
      </c>
      <c r="D172" s="239" t="s">
        <v>681</v>
      </c>
      <c r="E172" s="239" t="s">
        <v>1480</v>
      </c>
      <c r="F172" s="239">
        <v>93.0</v>
      </c>
      <c r="G172" s="239">
        <v>39.0</v>
      </c>
      <c r="H172" s="342">
        <v>46272.0</v>
      </c>
      <c r="I172" s="251">
        <v>0.31094907407407407</v>
      </c>
      <c r="J172" s="251">
        <v>0.3597106481481481</v>
      </c>
      <c r="K172" s="239">
        <v>70.2</v>
      </c>
      <c r="L172" s="239" t="s">
        <v>811</v>
      </c>
      <c r="M172" s="239" t="s">
        <v>2726</v>
      </c>
    </row>
    <row r="173" ht="15.75" customHeight="1">
      <c r="A173" s="294" t="s">
        <v>3683</v>
      </c>
      <c r="B173" s="239" t="s">
        <v>552</v>
      </c>
      <c r="C173" s="340">
        <v>46272.0</v>
      </c>
      <c r="D173" s="239" t="s">
        <v>681</v>
      </c>
      <c r="E173" s="239" t="s">
        <v>1084</v>
      </c>
      <c r="F173" s="239">
        <v>424.0</v>
      </c>
      <c r="G173" s="239">
        <v>112.0</v>
      </c>
      <c r="H173" s="342">
        <v>46272.0</v>
      </c>
      <c r="I173" s="251">
        <v>0.3598148148148148</v>
      </c>
      <c r="J173" s="251">
        <v>0.5630902777777778</v>
      </c>
      <c r="K173" s="239">
        <v>292.7167</v>
      </c>
      <c r="L173" s="239" t="s">
        <v>811</v>
      </c>
      <c r="M173" s="239" t="s">
        <v>2730</v>
      </c>
    </row>
    <row r="174" ht="15.75" customHeight="1">
      <c r="A174" s="294" t="s">
        <v>3683</v>
      </c>
      <c r="B174" s="239" t="s">
        <v>552</v>
      </c>
      <c r="C174" s="340">
        <v>46272.0</v>
      </c>
      <c r="D174" s="239" t="s">
        <v>681</v>
      </c>
      <c r="E174" s="239" t="s">
        <v>959</v>
      </c>
      <c r="F174" s="239">
        <v>43.0</v>
      </c>
      <c r="G174" s="239">
        <v>29.0</v>
      </c>
      <c r="H174" s="342">
        <v>46272.0</v>
      </c>
      <c r="I174" s="251">
        <v>0.5974537037037037</v>
      </c>
      <c r="J174" s="251">
        <v>0.6290277777777777</v>
      </c>
      <c r="K174" s="239">
        <v>45.45</v>
      </c>
      <c r="L174" s="239" t="s">
        <v>811</v>
      </c>
      <c r="M174" s="239" t="s">
        <v>2733</v>
      </c>
    </row>
    <row r="175" ht="15.75" customHeight="1">
      <c r="A175" s="294" t="s">
        <v>3683</v>
      </c>
      <c r="B175" s="239" t="s">
        <v>552</v>
      </c>
      <c r="C175" s="340">
        <v>46271.0</v>
      </c>
      <c r="D175" s="239" t="s">
        <v>666</v>
      </c>
      <c r="E175" s="239" t="s">
        <v>2833</v>
      </c>
      <c r="F175" s="239">
        <v>4.0</v>
      </c>
      <c r="G175" s="239">
        <v>3.0</v>
      </c>
      <c r="H175" s="342">
        <v>46272.0</v>
      </c>
      <c r="I175" s="251">
        <v>0.31061342592592595</v>
      </c>
      <c r="J175" s="251">
        <v>0.31798611111111114</v>
      </c>
      <c r="K175" s="239">
        <v>10.6</v>
      </c>
      <c r="L175" s="239" t="s">
        <v>811</v>
      </c>
      <c r="M175" s="239" t="s">
        <v>2834</v>
      </c>
    </row>
    <row r="176" ht="15.75" customHeight="1">
      <c r="A176" s="294" t="s">
        <v>3683</v>
      </c>
      <c r="B176" s="239" t="s">
        <v>552</v>
      </c>
      <c r="C176" s="340">
        <v>46272.0</v>
      </c>
      <c r="D176" s="239" t="s">
        <v>666</v>
      </c>
      <c r="E176" s="239" t="s">
        <v>1088</v>
      </c>
      <c r="F176" s="239">
        <v>52.0</v>
      </c>
      <c r="G176" s="239">
        <v>26.0</v>
      </c>
      <c r="H176" s="342">
        <v>46272.0</v>
      </c>
      <c r="I176" s="251">
        <v>0.5096412037037037</v>
      </c>
      <c r="J176" s="251">
        <v>0.5387268518518519</v>
      </c>
      <c r="K176" s="239">
        <v>41.8833</v>
      </c>
      <c r="L176" s="239" t="s">
        <v>811</v>
      </c>
      <c r="M176" s="239" t="s">
        <v>2835</v>
      </c>
    </row>
    <row r="177" ht="15.75" customHeight="1">
      <c r="A177" s="294" t="s">
        <v>3683</v>
      </c>
      <c r="B177" s="239" t="s">
        <v>552</v>
      </c>
      <c r="C177" s="340">
        <v>46272.0</v>
      </c>
      <c r="D177" s="239" t="s">
        <v>666</v>
      </c>
      <c r="E177" s="239" t="s">
        <v>959</v>
      </c>
      <c r="F177" s="239">
        <v>41.0</v>
      </c>
      <c r="G177" s="239">
        <v>27.0</v>
      </c>
      <c r="H177" s="342">
        <v>46272.0</v>
      </c>
      <c r="I177" s="251">
        <v>0.5967361111111111</v>
      </c>
      <c r="J177" s="251">
        <v>0.6242824074074074</v>
      </c>
      <c r="K177" s="239">
        <v>39.6667</v>
      </c>
      <c r="L177" s="239" t="s">
        <v>811</v>
      </c>
      <c r="M177" s="239" t="s">
        <v>2836</v>
      </c>
    </row>
    <row r="178" ht="15.75" customHeight="1">
      <c r="A178" s="294" t="s">
        <v>3683</v>
      </c>
      <c r="B178" s="239" t="s">
        <v>552</v>
      </c>
      <c r="C178" s="340">
        <v>46271.0</v>
      </c>
      <c r="D178" s="239" t="s">
        <v>559</v>
      </c>
      <c r="E178" s="239" t="s">
        <v>1230</v>
      </c>
      <c r="F178" s="239">
        <v>163.0</v>
      </c>
      <c r="G178" s="239">
        <v>50.0</v>
      </c>
      <c r="H178" s="342">
        <v>46272.0</v>
      </c>
      <c r="I178" s="251">
        <v>0.3088310185185185</v>
      </c>
      <c r="J178" s="251">
        <v>0.3829398148148148</v>
      </c>
      <c r="K178" s="239">
        <v>106.7</v>
      </c>
      <c r="L178" s="239" t="s">
        <v>811</v>
      </c>
      <c r="M178" s="239" t="s">
        <v>2986</v>
      </c>
    </row>
    <row r="179" ht="15.75" customHeight="1">
      <c r="A179" s="294" t="s">
        <v>3683</v>
      </c>
      <c r="B179" s="239" t="s">
        <v>552</v>
      </c>
      <c r="C179" s="340">
        <v>46272.0</v>
      </c>
      <c r="D179" s="239" t="s">
        <v>559</v>
      </c>
      <c r="E179" s="239" t="s">
        <v>1084</v>
      </c>
      <c r="F179" s="239">
        <v>322.0</v>
      </c>
      <c r="G179" s="239">
        <v>110.0</v>
      </c>
      <c r="H179" s="342">
        <v>46272.0</v>
      </c>
      <c r="I179" s="251">
        <v>0.3869212962962963</v>
      </c>
      <c r="J179" s="251">
        <v>0.5656597222222223</v>
      </c>
      <c r="K179" s="239">
        <v>257.3833</v>
      </c>
      <c r="L179" s="239" t="s">
        <v>811</v>
      </c>
      <c r="M179" s="239" t="s">
        <v>2989</v>
      </c>
    </row>
    <row r="180" ht="15.75" customHeight="1">
      <c r="A180" s="294" t="s">
        <v>3683</v>
      </c>
      <c r="B180" s="239" t="s">
        <v>552</v>
      </c>
      <c r="C180" s="340">
        <v>46272.0</v>
      </c>
      <c r="D180" s="239" t="s">
        <v>559</v>
      </c>
      <c r="E180" s="239" t="s">
        <v>959</v>
      </c>
      <c r="F180" s="239">
        <v>61.0</v>
      </c>
      <c r="G180" s="239">
        <v>30.0</v>
      </c>
      <c r="H180" s="342">
        <v>46272.0</v>
      </c>
      <c r="I180" s="251">
        <v>0.5980324074074074</v>
      </c>
      <c r="J180" s="251">
        <v>0.6248611111111111</v>
      </c>
      <c r="K180" s="239">
        <v>38.6333</v>
      </c>
      <c r="L180" s="239" t="s">
        <v>811</v>
      </c>
      <c r="M180" s="239" t="s">
        <v>2991</v>
      </c>
    </row>
    <row r="181" ht="15.75" customHeight="1">
      <c r="A181" s="294" t="s">
        <v>3683</v>
      </c>
      <c r="B181" s="239" t="s">
        <v>552</v>
      </c>
      <c r="C181" s="340">
        <v>46271.0</v>
      </c>
      <c r="D181" s="239" t="s">
        <v>669</v>
      </c>
      <c r="E181" s="239" t="s">
        <v>1480</v>
      </c>
      <c r="F181" s="239">
        <v>147.0</v>
      </c>
      <c r="G181" s="239">
        <v>39.0</v>
      </c>
      <c r="H181" s="342">
        <v>46272.0</v>
      </c>
      <c r="I181" s="251">
        <v>0.31070601851851853</v>
      </c>
      <c r="J181" s="251">
        <v>0.37494212962962964</v>
      </c>
      <c r="K181" s="239">
        <v>92.4833</v>
      </c>
      <c r="L181" s="239" t="s">
        <v>811</v>
      </c>
      <c r="M181" s="239" t="s">
        <v>2969</v>
      </c>
    </row>
    <row r="182" ht="15.75" customHeight="1">
      <c r="A182" s="294" t="s">
        <v>3683</v>
      </c>
      <c r="B182" s="239" t="s">
        <v>552</v>
      </c>
      <c r="C182" s="340">
        <v>46272.0</v>
      </c>
      <c r="D182" s="239" t="s">
        <v>669</v>
      </c>
      <c r="E182" s="239" t="s">
        <v>955</v>
      </c>
      <c r="F182" s="239">
        <v>178.0</v>
      </c>
      <c r="G182" s="239">
        <v>102.0</v>
      </c>
      <c r="H182" s="342">
        <v>46272.0</v>
      </c>
      <c r="I182" s="251">
        <v>0.3750115740740741</v>
      </c>
      <c r="J182" s="251">
        <v>0.5406481481481481</v>
      </c>
      <c r="K182" s="239">
        <v>238.5167</v>
      </c>
      <c r="L182" s="239" t="s">
        <v>811</v>
      </c>
      <c r="M182" s="239" t="s">
        <v>2971</v>
      </c>
    </row>
    <row r="183" ht="15.75" customHeight="1">
      <c r="A183" s="294" t="s">
        <v>3683</v>
      </c>
      <c r="B183" s="239" t="s">
        <v>552</v>
      </c>
      <c r="C183" s="340">
        <v>46271.0</v>
      </c>
      <c r="D183" s="239" t="s">
        <v>667</v>
      </c>
      <c r="E183" s="239" t="s">
        <v>1480</v>
      </c>
      <c r="F183" s="239">
        <v>94.0</v>
      </c>
      <c r="G183" s="239">
        <v>39.0</v>
      </c>
      <c r="H183" s="342">
        <v>46272.0</v>
      </c>
      <c r="I183" s="251">
        <v>0.3099074074074074</v>
      </c>
      <c r="J183" s="251">
        <v>0.3708680555555556</v>
      </c>
      <c r="K183" s="239">
        <v>87.7833</v>
      </c>
      <c r="L183" s="239" t="s">
        <v>811</v>
      </c>
      <c r="M183" s="239" t="s">
        <v>3131</v>
      </c>
    </row>
    <row r="184" ht="15.75" customHeight="1">
      <c r="A184" s="294" t="s">
        <v>3683</v>
      </c>
      <c r="B184" s="239" t="s">
        <v>552</v>
      </c>
      <c r="C184" s="340">
        <v>46272.0</v>
      </c>
      <c r="D184" s="239" t="s">
        <v>667</v>
      </c>
      <c r="E184" s="239" t="s">
        <v>955</v>
      </c>
      <c r="F184" s="239">
        <v>196.0</v>
      </c>
      <c r="G184" s="239">
        <v>100.0</v>
      </c>
      <c r="H184" s="342">
        <v>46272.0</v>
      </c>
      <c r="I184" s="251">
        <v>0.37092592592592594</v>
      </c>
      <c r="J184" s="251">
        <v>0.549837962962963</v>
      </c>
      <c r="K184" s="239">
        <v>257.6333</v>
      </c>
      <c r="L184" s="239" t="s">
        <v>811</v>
      </c>
      <c r="M184" s="239" t="s">
        <v>3133</v>
      </c>
    </row>
    <row r="185" ht="15.75" customHeight="1">
      <c r="A185" s="294" t="s">
        <v>3683</v>
      </c>
      <c r="B185" s="239" t="s">
        <v>552</v>
      </c>
      <c r="C185" s="340">
        <v>46272.0</v>
      </c>
      <c r="D185" s="239" t="s">
        <v>667</v>
      </c>
      <c r="E185" s="239" t="s">
        <v>959</v>
      </c>
      <c r="F185" s="239">
        <v>41.0</v>
      </c>
      <c r="G185" s="239">
        <v>29.0</v>
      </c>
      <c r="H185" s="342">
        <v>46272.0</v>
      </c>
      <c r="I185" s="251">
        <v>0.5975347222222223</v>
      </c>
      <c r="J185" s="251">
        <v>0.6389699074074074</v>
      </c>
      <c r="K185" s="239">
        <v>59.6667</v>
      </c>
      <c r="L185" s="239" t="s">
        <v>811</v>
      </c>
      <c r="M185" s="239" t="s">
        <v>3134</v>
      </c>
    </row>
    <row r="186" ht="15.75" customHeight="1">
      <c r="A186" s="294" t="s">
        <v>3683</v>
      </c>
      <c r="B186" s="239" t="s">
        <v>552</v>
      </c>
      <c r="C186" s="340">
        <v>46271.0</v>
      </c>
      <c r="D186" s="239" t="s">
        <v>685</v>
      </c>
      <c r="E186" s="239" t="s">
        <v>1480</v>
      </c>
      <c r="F186" s="239">
        <v>87.0</v>
      </c>
      <c r="G186" s="239">
        <v>39.0</v>
      </c>
      <c r="H186" s="342">
        <v>46272.0</v>
      </c>
      <c r="I186" s="251">
        <v>0.3099884259259259</v>
      </c>
      <c r="J186" s="251">
        <v>0.3534375</v>
      </c>
      <c r="K186" s="239">
        <v>62.55</v>
      </c>
      <c r="L186" s="239" t="s">
        <v>811</v>
      </c>
      <c r="M186" s="239" t="s">
        <v>3223</v>
      </c>
    </row>
    <row r="187" ht="15.75" customHeight="1">
      <c r="A187" s="294" t="s">
        <v>3683</v>
      </c>
      <c r="B187" s="239" t="s">
        <v>552</v>
      </c>
      <c r="C187" s="340">
        <v>46272.0</v>
      </c>
      <c r="D187" s="239" t="s">
        <v>685</v>
      </c>
      <c r="E187" s="239" t="s">
        <v>955</v>
      </c>
      <c r="F187" s="239">
        <v>293.0</v>
      </c>
      <c r="G187" s="239">
        <v>101.0</v>
      </c>
      <c r="H187" s="342">
        <v>46272.0</v>
      </c>
      <c r="I187" s="251">
        <v>0.35359953703703706</v>
      </c>
      <c r="J187" s="251">
        <v>0.5981018518518518</v>
      </c>
      <c r="K187" s="239">
        <v>352.0667</v>
      </c>
      <c r="L187" s="239" t="s">
        <v>811</v>
      </c>
      <c r="M187" s="239" t="s">
        <v>3226</v>
      </c>
    </row>
    <row r="188" ht="15.75" customHeight="1">
      <c r="A188" s="294" t="s">
        <v>3683</v>
      </c>
      <c r="B188" s="239" t="s">
        <v>552</v>
      </c>
      <c r="C188" s="340">
        <v>46272.0</v>
      </c>
      <c r="D188" s="239" t="s">
        <v>685</v>
      </c>
      <c r="E188" s="239" t="s">
        <v>1088</v>
      </c>
      <c r="F188" s="239">
        <v>43.0</v>
      </c>
      <c r="G188" s="239">
        <v>31.0</v>
      </c>
      <c r="H188" s="342">
        <v>46272.0</v>
      </c>
      <c r="I188" s="251">
        <v>0.5132060185185185</v>
      </c>
      <c r="J188" s="251">
        <v>0.5523148148148148</v>
      </c>
      <c r="K188" s="239">
        <v>56.3</v>
      </c>
      <c r="L188" s="239" t="s">
        <v>811</v>
      </c>
      <c r="M188" s="239" t="s">
        <v>3227</v>
      </c>
    </row>
    <row r="189" ht="15.75" customHeight="1">
      <c r="A189" s="294" t="s">
        <v>3683</v>
      </c>
      <c r="B189" s="239" t="s">
        <v>552</v>
      </c>
      <c r="C189" s="340">
        <v>46271.0</v>
      </c>
      <c r="D189" s="239" t="s">
        <v>660</v>
      </c>
      <c r="E189" s="239" t="s">
        <v>1230</v>
      </c>
      <c r="F189" s="239">
        <v>138.0</v>
      </c>
      <c r="G189" s="239">
        <v>51.0</v>
      </c>
      <c r="H189" s="342">
        <v>46272.0</v>
      </c>
      <c r="I189" s="251">
        <v>0.3091550925925926</v>
      </c>
      <c r="J189" s="251">
        <v>0.381875</v>
      </c>
      <c r="K189" s="239">
        <v>104.7</v>
      </c>
      <c r="L189" s="239" t="s">
        <v>811</v>
      </c>
      <c r="M189" s="239" t="s">
        <v>3302</v>
      </c>
    </row>
    <row r="190" ht="15.75" customHeight="1">
      <c r="A190" s="294" t="s">
        <v>3683</v>
      </c>
      <c r="B190" s="239" t="s">
        <v>552</v>
      </c>
      <c r="C190" s="340">
        <v>46272.0</v>
      </c>
      <c r="D190" s="239" t="s">
        <v>660</v>
      </c>
      <c r="E190" s="239" t="s">
        <v>1084</v>
      </c>
      <c r="F190" s="239">
        <v>307.0</v>
      </c>
      <c r="G190" s="239">
        <v>111.0</v>
      </c>
      <c r="H190" s="342">
        <v>46272.0</v>
      </c>
      <c r="I190" s="251">
        <v>0.3827777777777778</v>
      </c>
      <c r="J190" s="251">
        <v>0.5822685185185185</v>
      </c>
      <c r="K190" s="239">
        <v>287.25</v>
      </c>
      <c r="L190" s="239" t="s">
        <v>811</v>
      </c>
      <c r="M190" s="239" t="s">
        <v>3304</v>
      </c>
    </row>
    <row r="191" ht="15.75" customHeight="1">
      <c r="A191" s="294" t="s">
        <v>3683</v>
      </c>
      <c r="B191" s="239" t="s">
        <v>552</v>
      </c>
      <c r="C191" s="340">
        <v>46272.0</v>
      </c>
      <c r="D191" s="239" t="s">
        <v>660</v>
      </c>
      <c r="E191" s="239" t="s">
        <v>959</v>
      </c>
      <c r="F191" s="239">
        <v>35.0</v>
      </c>
      <c r="G191" s="239">
        <v>27.0</v>
      </c>
      <c r="H191" s="342">
        <v>46272.0</v>
      </c>
      <c r="I191" s="251">
        <v>0.5981597222222222</v>
      </c>
      <c r="J191" s="251">
        <v>0.6304166666666666</v>
      </c>
      <c r="K191" s="239">
        <v>46.4333</v>
      </c>
      <c r="L191" s="239" t="s">
        <v>811</v>
      </c>
      <c r="M191" s="239" t="s">
        <v>3305</v>
      </c>
    </row>
    <row r="192" ht="15.75" customHeight="1">
      <c r="A192" s="294" t="s">
        <v>3683</v>
      </c>
      <c r="B192" s="239" t="s">
        <v>552</v>
      </c>
      <c r="C192" s="340">
        <v>46271.0</v>
      </c>
      <c r="D192" s="239" t="s">
        <v>625</v>
      </c>
      <c r="E192" s="239" t="s">
        <v>1480</v>
      </c>
      <c r="F192" s="239">
        <v>58.0</v>
      </c>
      <c r="G192" s="239">
        <v>35.0</v>
      </c>
      <c r="H192" s="342">
        <v>46272.0</v>
      </c>
      <c r="I192" s="251">
        <v>0.3098263888888889</v>
      </c>
      <c r="J192" s="251">
        <v>0.3404976851851852</v>
      </c>
      <c r="K192" s="239">
        <v>44.15</v>
      </c>
      <c r="L192" s="239" t="s">
        <v>811</v>
      </c>
      <c r="M192" s="239" t="s">
        <v>3398</v>
      </c>
    </row>
    <row r="193" ht="15.75" customHeight="1">
      <c r="A193" s="294" t="s">
        <v>3683</v>
      </c>
      <c r="B193" s="239" t="s">
        <v>552</v>
      </c>
      <c r="C193" s="340">
        <v>46272.0</v>
      </c>
      <c r="D193" s="239" t="s">
        <v>625</v>
      </c>
      <c r="E193" s="239" t="s">
        <v>955</v>
      </c>
      <c r="F193" s="239">
        <v>246.0</v>
      </c>
      <c r="G193" s="239">
        <v>112.0</v>
      </c>
      <c r="H193" s="342">
        <v>46272.0</v>
      </c>
      <c r="I193" s="251">
        <v>0.370775462962963</v>
      </c>
      <c r="J193" s="251">
        <v>0.5528587962962963</v>
      </c>
      <c r="K193" s="239">
        <v>262.1833</v>
      </c>
      <c r="L193" s="239" t="s">
        <v>811</v>
      </c>
      <c r="M193" s="239" t="s">
        <v>3399</v>
      </c>
    </row>
    <row r="194" ht="15.75" customHeight="1">
      <c r="A194" s="294" t="s">
        <v>3683</v>
      </c>
      <c r="B194" s="239" t="s">
        <v>552</v>
      </c>
      <c r="C194" s="340">
        <v>46272.0</v>
      </c>
      <c r="D194" s="239" t="s">
        <v>3736</v>
      </c>
      <c r="E194" s="239" t="s">
        <v>955</v>
      </c>
      <c r="F194" s="239">
        <v>454.0</v>
      </c>
      <c r="G194" s="239">
        <v>102.0</v>
      </c>
      <c r="H194" s="342">
        <v>46272.0</v>
      </c>
      <c r="I194" s="251">
        <v>0.3104398148148148</v>
      </c>
      <c r="J194" s="251">
        <v>0.5583333333333333</v>
      </c>
      <c r="K194" s="239">
        <v>356.9667</v>
      </c>
      <c r="L194" s="239" t="s">
        <v>811</v>
      </c>
      <c r="M194" s="239" t="s">
        <v>3482</v>
      </c>
    </row>
    <row r="195" ht="15.75" customHeight="1">
      <c r="A195" s="294" t="s">
        <v>3683</v>
      </c>
      <c r="B195" s="239" t="s">
        <v>552</v>
      </c>
      <c r="C195" s="340">
        <v>46272.0</v>
      </c>
      <c r="D195" s="239" t="s">
        <v>3736</v>
      </c>
      <c r="E195" s="239" t="s">
        <v>959</v>
      </c>
      <c r="F195" s="239">
        <v>46.0</v>
      </c>
      <c r="G195" s="239">
        <v>29.0</v>
      </c>
      <c r="H195" s="342">
        <v>46272.0</v>
      </c>
      <c r="I195" s="251">
        <v>0.5977893518518519</v>
      </c>
      <c r="J195" s="251">
        <v>0.6314930555555556</v>
      </c>
      <c r="K195" s="239">
        <v>48.5167</v>
      </c>
      <c r="L195" s="239" t="s">
        <v>811</v>
      </c>
      <c r="M195" s="239" t="s">
        <v>3483</v>
      </c>
    </row>
    <row r="196" ht="15.75" customHeight="1">
      <c r="A196" s="294" t="s">
        <v>3683</v>
      </c>
      <c r="B196" s="239" t="s">
        <v>552</v>
      </c>
      <c r="C196" s="340">
        <v>46271.0</v>
      </c>
      <c r="D196" s="239" t="s">
        <v>654</v>
      </c>
      <c r="E196" s="239" t="s">
        <v>955</v>
      </c>
      <c r="F196" s="239">
        <v>282.0</v>
      </c>
      <c r="G196" s="239">
        <v>102.0</v>
      </c>
      <c r="H196" s="342">
        <v>46272.0</v>
      </c>
      <c r="I196" s="251">
        <v>0.30938657407407405</v>
      </c>
      <c r="J196" s="251">
        <v>0.40480324074074076</v>
      </c>
      <c r="K196" s="239">
        <v>137.3833</v>
      </c>
      <c r="L196" s="239" t="s">
        <v>811</v>
      </c>
      <c r="M196" s="239" t="s">
        <v>3539</v>
      </c>
    </row>
    <row r="197" ht="15.75" customHeight="1">
      <c r="A197" s="294" t="s">
        <v>3683</v>
      </c>
      <c r="B197" s="239" t="s">
        <v>552</v>
      </c>
      <c r="C197" s="340">
        <v>46272.0</v>
      </c>
      <c r="D197" s="239" t="s">
        <v>654</v>
      </c>
      <c r="E197" s="239" t="s">
        <v>955</v>
      </c>
      <c r="F197" s="239">
        <v>119.0</v>
      </c>
      <c r="G197" s="239">
        <v>40.0</v>
      </c>
      <c r="H197" s="342">
        <v>46272.0</v>
      </c>
      <c r="I197" s="251">
        <v>0.41065972222222225</v>
      </c>
      <c r="J197" s="251">
        <v>0.2836574074074074</v>
      </c>
      <c r="K197" s="239">
        <v>1257.1</v>
      </c>
      <c r="L197" s="239" t="s">
        <v>811</v>
      </c>
      <c r="M197" s="239" t="s">
        <v>3837</v>
      </c>
    </row>
    <row r="198" ht="15.75" customHeight="1">
      <c r="A198" s="294" t="s">
        <v>3683</v>
      </c>
      <c r="B198" s="239" t="s">
        <v>552</v>
      </c>
      <c r="C198" s="340">
        <v>46272.0</v>
      </c>
      <c r="D198" s="239" t="s">
        <v>654</v>
      </c>
      <c r="E198" s="239" t="s">
        <v>959</v>
      </c>
      <c r="F198" s="239">
        <v>55.0</v>
      </c>
      <c r="G198" s="239">
        <v>30.0</v>
      </c>
      <c r="H198" s="342">
        <v>46272.0</v>
      </c>
      <c r="I198" s="251">
        <v>0.6032291666666667</v>
      </c>
      <c r="J198" s="251">
        <v>0.6221643518518518</v>
      </c>
      <c r="K198" s="239">
        <v>27.2667</v>
      </c>
      <c r="L198" s="239" t="s">
        <v>811</v>
      </c>
      <c r="M198" s="239" t="s">
        <v>3540</v>
      </c>
    </row>
    <row r="199" ht="15.75" customHeight="1">
      <c r="A199" s="294" t="s">
        <v>3683</v>
      </c>
      <c r="B199" s="239" t="s">
        <v>552</v>
      </c>
      <c r="C199" s="340">
        <v>46272.0</v>
      </c>
      <c r="D199" s="239" t="s">
        <v>678</v>
      </c>
      <c r="E199" s="239" t="s">
        <v>825</v>
      </c>
      <c r="F199" s="239">
        <v>175.0</v>
      </c>
      <c r="G199" s="239">
        <v>79.0</v>
      </c>
      <c r="H199" s="342">
        <v>46273.0</v>
      </c>
      <c r="I199" s="251">
        <v>0.3586574074074074</v>
      </c>
      <c r="J199" s="251">
        <v>0.4403009259259259</v>
      </c>
      <c r="K199" s="239">
        <v>117.5667</v>
      </c>
      <c r="L199" s="239" t="s">
        <v>811</v>
      </c>
      <c r="M199" s="239" t="s">
        <v>826</v>
      </c>
    </row>
    <row r="200" ht="15.75" customHeight="1">
      <c r="A200" s="294" t="s">
        <v>3683</v>
      </c>
      <c r="B200" s="239" t="s">
        <v>552</v>
      </c>
      <c r="C200" s="340">
        <v>46272.0</v>
      </c>
      <c r="D200" s="239" t="s">
        <v>678</v>
      </c>
      <c r="E200" s="239" t="s">
        <v>827</v>
      </c>
      <c r="F200" s="239">
        <v>164.0</v>
      </c>
      <c r="G200" s="239">
        <v>40.0</v>
      </c>
      <c r="H200" s="342">
        <v>46273.0</v>
      </c>
      <c r="I200" s="251">
        <v>0.3054398148148148</v>
      </c>
      <c r="J200" s="251">
        <v>0.3539351851851852</v>
      </c>
      <c r="K200" s="239">
        <v>69.8167</v>
      </c>
      <c r="L200" s="239" t="s">
        <v>811</v>
      </c>
      <c r="M200" s="239" t="s">
        <v>828</v>
      </c>
    </row>
    <row r="201" ht="15.75" customHeight="1">
      <c r="A201" s="294" t="s">
        <v>3683</v>
      </c>
      <c r="B201" s="239" t="s">
        <v>552</v>
      </c>
      <c r="C201" s="340">
        <v>46272.0</v>
      </c>
      <c r="D201" s="51" t="s">
        <v>673</v>
      </c>
      <c r="E201" s="294" t="s">
        <v>825</v>
      </c>
      <c r="F201" s="239">
        <v>219.0</v>
      </c>
      <c r="G201" s="239">
        <v>50.0</v>
      </c>
      <c r="H201" s="342">
        <v>46273.0</v>
      </c>
      <c r="I201" s="251">
        <v>0.38979166666666665</v>
      </c>
      <c r="J201" s="251">
        <v>0.46099537037037036</v>
      </c>
      <c r="K201" s="239">
        <v>102.5167</v>
      </c>
      <c r="L201" s="239" t="s">
        <v>811</v>
      </c>
      <c r="M201" s="239" t="s">
        <v>964</v>
      </c>
    </row>
    <row r="202" ht="15.75" customHeight="1">
      <c r="A202" s="294" t="s">
        <v>3683</v>
      </c>
      <c r="B202" s="239" t="s">
        <v>552</v>
      </c>
      <c r="C202" s="340">
        <v>46272.0</v>
      </c>
      <c r="D202" s="51" t="s">
        <v>673</v>
      </c>
      <c r="E202" s="294" t="s">
        <v>827</v>
      </c>
      <c r="F202" s="239">
        <v>143.0</v>
      </c>
      <c r="G202" s="239">
        <v>60.0</v>
      </c>
      <c r="H202" s="342">
        <v>46273.0</v>
      </c>
      <c r="I202" s="251">
        <v>0.30605324074074075</v>
      </c>
      <c r="J202" s="251">
        <v>0.3889699074074074</v>
      </c>
      <c r="K202" s="239">
        <v>119.3833</v>
      </c>
      <c r="L202" s="239" t="s">
        <v>811</v>
      </c>
      <c r="M202" s="239" t="s">
        <v>966</v>
      </c>
    </row>
    <row r="203" ht="15.75" customHeight="1">
      <c r="A203" s="294" t="s">
        <v>3683</v>
      </c>
      <c r="B203" s="239" t="s">
        <v>552</v>
      </c>
      <c r="C203" s="340">
        <v>46273.0</v>
      </c>
      <c r="D203" s="51" t="s">
        <v>673</v>
      </c>
      <c r="E203" s="294" t="s">
        <v>967</v>
      </c>
      <c r="F203" s="239">
        <v>94.0</v>
      </c>
      <c r="G203" s="239">
        <v>33.0</v>
      </c>
      <c r="H203" s="342">
        <v>46273.0</v>
      </c>
      <c r="I203" s="251">
        <v>0.5918634259259259</v>
      </c>
      <c r="J203" s="251">
        <v>0.6499074074074074</v>
      </c>
      <c r="K203" s="239">
        <v>83.5667</v>
      </c>
      <c r="L203" s="239" t="s">
        <v>811</v>
      </c>
      <c r="M203" s="239" t="s">
        <v>968</v>
      </c>
    </row>
    <row r="204" ht="15.75" customHeight="1">
      <c r="A204" s="294" t="s">
        <v>3683</v>
      </c>
      <c r="B204" s="239" t="s">
        <v>552</v>
      </c>
      <c r="C204" s="340">
        <v>46272.0</v>
      </c>
      <c r="D204" s="248" t="s">
        <v>627</v>
      </c>
      <c r="E204" s="239" t="s">
        <v>1091</v>
      </c>
      <c r="F204" s="239">
        <v>31.0</v>
      </c>
      <c r="G204" s="239">
        <v>9.0</v>
      </c>
      <c r="H204" s="342">
        <v>46273.0</v>
      </c>
      <c r="I204" s="251">
        <v>0.3051157407407407</v>
      </c>
      <c r="J204" s="251">
        <v>0.32050925925925927</v>
      </c>
      <c r="K204" s="239">
        <v>22.1667</v>
      </c>
      <c r="L204" s="239" t="s">
        <v>811</v>
      </c>
      <c r="M204" s="239" t="s">
        <v>1092</v>
      </c>
    </row>
    <row r="205" ht="15.75" customHeight="1">
      <c r="A205" s="294" t="s">
        <v>3683</v>
      </c>
      <c r="B205" s="239" t="s">
        <v>552</v>
      </c>
      <c r="C205" s="340">
        <v>46272.0</v>
      </c>
      <c r="D205" s="239" t="s">
        <v>627</v>
      </c>
      <c r="E205" s="239" t="s">
        <v>1094</v>
      </c>
      <c r="F205" s="239">
        <v>8.0</v>
      </c>
      <c r="G205" s="239">
        <v>8.0</v>
      </c>
      <c r="H205" s="342">
        <v>46273.0</v>
      </c>
      <c r="I205" s="251">
        <v>0.3142013888888889</v>
      </c>
      <c r="J205" s="251">
        <v>0.3248726851851852</v>
      </c>
      <c r="K205" s="239">
        <v>15.35</v>
      </c>
      <c r="L205" s="239" t="s">
        <v>811</v>
      </c>
      <c r="M205" s="239" t="s">
        <v>1095</v>
      </c>
    </row>
    <row r="206" ht="15.75" customHeight="1">
      <c r="A206" s="294" t="s">
        <v>3683</v>
      </c>
      <c r="B206" s="239" t="s">
        <v>552</v>
      </c>
      <c r="C206" s="340">
        <v>46273.0</v>
      </c>
      <c r="D206" s="239" t="s">
        <v>627</v>
      </c>
      <c r="E206" s="239" t="s">
        <v>1097</v>
      </c>
      <c r="F206" s="239">
        <v>39.0</v>
      </c>
      <c r="G206" s="239">
        <v>20.0</v>
      </c>
      <c r="H206" s="342">
        <v>46273.0</v>
      </c>
      <c r="I206" s="251">
        <v>0.5173611111111112</v>
      </c>
      <c r="J206" s="251">
        <v>0.540625</v>
      </c>
      <c r="K206" s="239">
        <v>33.4833</v>
      </c>
      <c r="L206" s="239" t="s">
        <v>811</v>
      </c>
      <c r="M206" s="239" t="s">
        <v>1098</v>
      </c>
    </row>
    <row r="207" ht="15.75" customHeight="1">
      <c r="A207" s="294" t="s">
        <v>3683</v>
      </c>
      <c r="B207" s="239" t="s">
        <v>552</v>
      </c>
      <c r="C207" s="340">
        <v>46272.0</v>
      </c>
      <c r="D207" s="228" t="s">
        <v>652</v>
      </c>
      <c r="E207" s="294" t="s">
        <v>1233</v>
      </c>
      <c r="F207" s="239">
        <v>95.0</v>
      </c>
      <c r="G207" s="239">
        <v>60.0</v>
      </c>
      <c r="H207" s="342">
        <v>46273.0</v>
      </c>
      <c r="I207" s="251">
        <v>0.3064351851851852</v>
      </c>
      <c r="J207" s="251">
        <v>0.3695023148148148</v>
      </c>
      <c r="K207" s="239">
        <v>90.8</v>
      </c>
      <c r="L207" s="239" t="s">
        <v>811</v>
      </c>
      <c r="M207" s="239" t="s">
        <v>2349</v>
      </c>
    </row>
    <row r="208" ht="15.75" customHeight="1">
      <c r="A208" s="294" t="s">
        <v>3683</v>
      </c>
      <c r="B208" s="239" t="s">
        <v>552</v>
      </c>
      <c r="C208" s="340">
        <v>46272.0</v>
      </c>
      <c r="D208" s="228" t="s">
        <v>652</v>
      </c>
      <c r="E208" s="294" t="s">
        <v>825</v>
      </c>
      <c r="F208" s="239">
        <v>224.0</v>
      </c>
      <c r="G208" s="239">
        <v>80.0</v>
      </c>
      <c r="H208" s="342">
        <v>46273.0</v>
      </c>
      <c r="I208" s="251">
        <v>0.3696875</v>
      </c>
      <c r="J208" s="251">
        <v>0.4407638888888889</v>
      </c>
      <c r="K208" s="239">
        <v>102.3333</v>
      </c>
      <c r="L208" s="239" t="s">
        <v>811</v>
      </c>
      <c r="M208" s="239" t="s">
        <v>2351</v>
      </c>
    </row>
    <row r="209" ht="15.75" customHeight="1">
      <c r="A209" s="294" t="s">
        <v>3683</v>
      </c>
      <c r="B209" s="239" t="s">
        <v>552</v>
      </c>
      <c r="C209" s="340">
        <v>46273.0</v>
      </c>
      <c r="D209" s="228" t="s">
        <v>652</v>
      </c>
      <c r="E209" s="294" t="s">
        <v>1236</v>
      </c>
      <c r="F209" s="239">
        <v>45.0</v>
      </c>
      <c r="G209" s="239">
        <v>30.0</v>
      </c>
      <c r="H209" s="342">
        <v>46273.0</v>
      </c>
      <c r="I209" s="251">
        <v>0.5118981481481482</v>
      </c>
      <c r="J209" s="251">
        <v>0.5497916666666667</v>
      </c>
      <c r="K209" s="239">
        <v>54.5667</v>
      </c>
      <c r="L209" s="239" t="s">
        <v>811</v>
      </c>
      <c r="M209" s="239" t="s">
        <v>2354</v>
      </c>
    </row>
    <row r="210" ht="15.75" customHeight="1">
      <c r="A210" s="294" t="s">
        <v>3683</v>
      </c>
      <c r="B210" s="239" t="s">
        <v>552</v>
      </c>
      <c r="C210" s="340">
        <v>46272.0</v>
      </c>
      <c r="D210" s="248" t="s">
        <v>631</v>
      </c>
      <c r="E210" s="239" t="s">
        <v>1233</v>
      </c>
      <c r="F210" s="239">
        <v>106.0</v>
      </c>
      <c r="G210" s="239">
        <v>37.0</v>
      </c>
      <c r="H210" s="342">
        <v>46273.0</v>
      </c>
      <c r="I210" s="251">
        <v>0.3320486111111111</v>
      </c>
      <c r="J210" s="251">
        <v>0.38850694444444445</v>
      </c>
      <c r="K210" s="239">
        <v>81.3</v>
      </c>
      <c r="L210" s="239" t="s">
        <v>811</v>
      </c>
      <c r="M210" s="239" t="s">
        <v>1234</v>
      </c>
    </row>
    <row r="211" ht="15.75" customHeight="1">
      <c r="A211" s="294" t="s">
        <v>3683</v>
      </c>
      <c r="B211" s="239" t="s">
        <v>552</v>
      </c>
      <c r="C211" s="340">
        <v>46272.0</v>
      </c>
      <c r="D211" s="239" t="s">
        <v>631</v>
      </c>
      <c r="E211" s="239" t="s">
        <v>825</v>
      </c>
      <c r="F211" s="239">
        <v>122.0</v>
      </c>
      <c r="G211" s="239">
        <v>42.0</v>
      </c>
      <c r="H211" s="342">
        <v>46273.0</v>
      </c>
      <c r="I211" s="251">
        <v>0.38859953703703703</v>
      </c>
      <c r="J211" s="251">
        <v>0.44349537037037035</v>
      </c>
      <c r="K211" s="239">
        <v>79.05</v>
      </c>
      <c r="L211" s="239" t="s">
        <v>811</v>
      </c>
      <c r="M211" s="239" t="s">
        <v>1235</v>
      </c>
    </row>
    <row r="212" ht="15.75" customHeight="1">
      <c r="A212" s="294" t="s">
        <v>3683</v>
      </c>
      <c r="B212" s="239" t="s">
        <v>552</v>
      </c>
      <c r="C212" s="340">
        <v>46272.0</v>
      </c>
      <c r="D212" s="239" t="s">
        <v>631</v>
      </c>
      <c r="E212" s="239" t="s">
        <v>1091</v>
      </c>
      <c r="F212" s="239">
        <v>13.0</v>
      </c>
      <c r="G212" s="239">
        <v>6.0</v>
      </c>
      <c r="H212" s="342">
        <v>46273.0</v>
      </c>
      <c r="I212" s="251">
        <v>0.3048148148148148</v>
      </c>
      <c r="J212" s="251">
        <v>0.3220486111111111</v>
      </c>
      <c r="K212" s="239">
        <v>24.8167</v>
      </c>
      <c r="L212" s="239" t="s">
        <v>1274</v>
      </c>
      <c r="M212" s="239" t="s">
        <v>1237</v>
      </c>
    </row>
    <row r="213" ht="15.75" customHeight="1">
      <c r="A213" s="294" t="s">
        <v>3683</v>
      </c>
      <c r="B213" s="239" t="s">
        <v>552</v>
      </c>
      <c r="C213" s="340">
        <v>46272.0</v>
      </c>
      <c r="D213" s="239" t="s">
        <v>631</v>
      </c>
      <c r="E213" s="239" t="s">
        <v>1094</v>
      </c>
      <c r="F213" s="239">
        <v>10.0</v>
      </c>
      <c r="G213" s="239">
        <v>5.0</v>
      </c>
      <c r="H213" s="342">
        <v>46273.0</v>
      </c>
      <c r="I213" s="251">
        <v>0.3222453703703704</v>
      </c>
      <c r="J213" s="251">
        <v>0.33199074074074075</v>
      </c>
      <c r="K213" s="239">
        <v>14.0167</v>
      </c>
      <c r="L213" s="239" t="s">
        <v>1274</v>
      </c>
      <c r="M213" s="239" t="s">
        <v>1321</v>
      </c>
    </row>
    <row r="214" ht="15.75" customHeight="1">
      <c r="A214" s="294" t="s">
        <v>3683</v>
      </c>
      <c r="B214" s="239" t="s">
        <v>552</v>
      </c>
      <c r="C214" s="340">
        <v>46273.0</v>
      </c>
      <c r="D214" s="239" t="s">
        <v>631</v>
      </c>
      <c r="E214" s="239" t="s">
        <v>1097</v>
      </c>
      <c r="F214" s="239">
        <v>17.0</v>
      </c>
      <c r="G214" s="239">
        <v>11.0</v>
      </c>
      <c r="H214" s="342">
        <v>46273.0</v>
      </c>
      <c r="I214" s="251">
        <v>0.5177546296296296</v>
      </c>
      <c r="J214" s="251">
        <v>0.5399421296296296</v>
      </c>
      <c r="K214" s="239">
        <v>31.95</v>
      </c>
      <c r="L214" s="239" t="s">
        <v>811</v>
      </c>
      <c r="M214" s="239" t="s">
        <v>1324</v>
      </c>
    </row>
    <row r="215" ht="15.75" customHeight="1">
      <c r="A215" s="294" t="s">
        <v>3683</v>
      </c>
      <c r="B215" s="239" t="s">
        <v>552</v>
      </c>
      <c r="C215" s="340">
        <v>46272.0</v>
      </c>
      <c r="D215" s="239" t="s">
        <v>676</v>
      </c>
      <c r="E215" s="239" t="s">
        <v>827</v>
      </c>
      <c r="F215" s="239">
        <v>272.0</v>
      </c>
      <c r="G215" s="239">
        <v>80.0</v>
      </c>
      <c r="H215" s="342">
        <v>46273.0</v>
      </c>
      <c r="I215" s="251">
        <v>0.30516203703703704</v>
      </c>
      <c r="J215" s="251">
        <v>0.4197800925925926</v>
      </c>
      <c r="K215" s="239">
        <v>165.0333</v>
      </c>
      <c r="L215" s="239" t="s">
        <v>811</v>
      </c>
      <c r="M215" s="239" t="s">
        <v>1327</v>
      </c>
    </row>
    <row r="216" ht="15.75" customHeight="1">
      <c r="A216" s="294" t="s">
        <v>3683</v>
      </c>
      <c r="B216" s="239" t="s">
        <v>552</v>
      </c>
      <c r="C216" s="340">
        <v>46273.0</v>
      </c>
      <c r="D216" s="239" t="s">
        <v>676</v>
      </c>
      <c r="E216" s="239" t="s">
        <v>825</v>
      </c>
      <c r="F216" s="239">
        <v>94.0</v>
      </c>
      <c r="G216" s="239">
        <v>43.0</v>
      </c>
      <c r="H216" s="342">
        <v>46273.0</v>
      </c>
      <c r="I216" s="251">
        <v>0.42006944444444444</v>
      </c>
      <c r="J216" s="251">
        <v>0.5264467592592592</v>
      </c>
      <c r="K216" s="239">
        <v>153.1833</v>
      </c>
      <c r="L216" s="239" t="s">
        <v>811</v>
      </c>
      <c r="M216" s="239" t="s">
        <v>1330</v>
      </c>
    </row>
    <row r="217" ht="15.75" customHeight="1">
      <c r="A217" s="294" t="s">
        <v>3683</v>
      </c>
      <c r="B217" s="239" t="s">
        <v>552</v>
      </c>
      <c r="C217" s="340">
        <v>46273.0</v>
      </c>
      <c r="D217" s="239" t="s">
        <v>676</v>
      </c>
      <c r="E217" s="239" t="s">
        <v>967</v>
      </c>
      <c r="F217" s="239">
        <v>46.0</v>
      </c>
      <c r="G217" s="239">
        <v>33.0</v>
      </c>
      <c r="H217" s="342">
        <v>46273.0</v>
      </c>
      <c r="I217" s="251">
        <v>0.5905208333333334</v>
      </c>
      <c r="J217" s="251">
        <v>0.6272916666666667</v>
      </c>
      <c r="K217" s="239">
        <v>52.95</v>
      </c>
      <c r="L217" s="239" t="s">
        <v>811</v>
      </c>
      <c r="M217" s="239" t="s">
        <v>1332</v>
      </c>
    </row>
    <row r="218" ht="15.75" customHeight="1">
      <c r="A218" s="294" t="s">
        <v>3683</v>
      </c>
      <c r="B218" s="239" t="s">
        <v>552</v>
      </c>
      <c r="C218" s="340">
        <v>46272.0</v>
      </c>
      <c r="D218" s="239" t="s">
        <v>616</v>
      </c>
      <c r="E218" s="239" t="s">
        <v>1233</v>
      </c>
      <c r="F218" s="239">
        <v>326.0</v>
      </c>
      <c r="G218" s="239">
        <v>80.0</v>
      </c>
      <c r="H218" s="342">
        <v>46273.0</v>
      </c>
      <c r="I218" s="251">
        <v>0.31265046296296295</v>
      </c>
      <c r="J218" s="251">
        <v>0.3801851851851852</v>
      </c>
      <c r="K218" s="239">
        <v>97.2333</v>
      </c>
      <c r="L218" s="239" t="s">
        <v>811</v>
      </c>
      <c r="M218" s="239" t="s">
        <v>1485</v>
      </c>
    </row>
    <row r="219" ht="15.75" customHeight="1">
      <c r="A219" s="294" t="s">
        <v>3683</v>
      </c>
      <c r="B219" s="239" t="s">
        <v>552</v>
      </c>
      <c r="C219" s="340">
        <v>46272.0</v>
      </c>
      <c r="D219" s="239" t="s">
        <v>616</v>
      </c>
      <c r="E219" s="239" t="s">
        <v>825</v>
      </c>
      <c r="F219" s="239">
        <v>89.0</v>
      </c>
      <c r="G219" s="239">
        <v>49.0</v>
      </c>
      <c r="H219" s="342">
        <v>46273.0</v>
      </c>
      <c r="I219" s="251">
        <v>0.38028935185185186</v>
      </c>
      <c r="J219" s="251">
        <v>0.4089699074074074</v>
      </c>
      <c r="K219" s="239">
        <v>41.2833</v>
      </c>
      <c r="L219" s="239" t="s">
        <v>811</v>
      </c>
      <c r="M219" s="239" t="s">
        <v>1486</v>
      </c>
    </row>
    <row r="220" ht="15.75" customHeight="1">
      <c r="A220" s="294" t="s">
        <v>3683</v>
      </c>
      <c r="B220" s="239" t="s">
        <v>552</v>
      </c>
      <c r="C220" s="340">
        <v>46272.0</v>
      </c>
      <c r="D220" s="239" t="s">
        <v>3866</v>
      </c>
      <c r="E220" s="239" t="s">
        <v>827</v>
      </c>
      <c r="F220" s="239">
        <v>131.0</v>
      </c>
      <c r="G220" s="239">
        <v>60.0</v>
      </c>
      <c r="H220" s="342">
        <v>46273.0</v>
      </c>
      <c r="I220" s="251">
        <v>0.30407407407407405</v>
      </c>
      <c r="J220" s="251">
        <v>0.45685185185185184</v>
      </c>
      <c r="K220" s="239">
        <v>219.9833</v>
      </c>
      <c r="L220" s="239" t="s">
        <v>811</v>
      </c>
      <c r="M220" s="239" t="s">
        <v>1487</v>
      </c>
    </row>
    <row r="221" ht="15.75" customHeight="1">
      <c r="A221" s="294" t="s">
        <v>3683</v>
      </c>
      <c r="B221" s="239" t="s">
        <v>552</v>
      </c>
      <c r="C221" s="340">
        <v>46272.0</v>
      </c>
      <c r="D221" s="239" t="s">
        <v>635</v>
      </c>
      <c r="E221" s="239" t="s">
        <v>1233</v>
      </c>
      <c r="F221" s="239">
        <v>41.0</v>
      </c>
      <c r="G221" s="239">
        <v>24.0</v>
      </c>
      <c r="H221" s="342">
        <v>46273.0</v>
      </c>
      <c r="I221" s="251">
        <v>0.306875</v>
      </c>
      <c r="J221" s="251">
        <v>0.3381134259259259</v>
      </c>
      <c r="K221" s="239">
        <v>44.9833</v>
      </c>
      <c r="L221" s="239" t="s">
        <v>1274</v>
      </c>
      <c r="M221" s="239" t="s">
        <v>1546</v>
      </c>
    </row>
    <row r="222" ht="15.75" customHeight="1">
      <c r="A222" s="294" t="s">
        <v>3683</v>
      </c>
      <c r="B222" s="239" t="s">
        <v>552</v>
      </c>
      <c r="C222" s="340">
        <v>46272.0</v>
      </c>
      <c r="D222" s="239" t="s">
        <v>635</v>
      </c>
      <c r="E222" s="239" t="s">
        <v>825</v>
      </c>
      <c r="F222" s="239">
        <v>113.0</v>
      </c>
      <c r="G222" s="239">
        <v>43.0</v>
      </c>
      <c r="H222" s="342">
        <v>46273.0</v>
      </c>
      <c r="I222" s="251">
        <v>0.3382060185185185</v>
      </c>
      <c r="J222" s="251">
        <v>0.3851851851851852</v>
      </c>
      <c r="K222" s="239">
        <v>67.65</v>
      </c>
      <c r="L222" s="239" t="s">
        <v>811</v>
      </c>
      <c r="M222" s="239" t="s">
        <v>1547</v>
      </c>
    </row>
    <row r="223" ht="15.75" customHeight="1">
      <c r="A223" s="294" t="s">
        <v>3683</v>
      </c>
      <c r="B223" s="239" t="s">
        <v>552</v>
      </c>
      <c r="C223" s="340">
        <v>46272.0</v>
      </c>
      <c r="D223" s="239" t="s">
        <v>635</v>
      </c>
      <c r="E223" s="239" t="s">
        <v>827</v>
      </c>
      <c r="F223" s="239">
        <v>83.0</v>
      </c>
      <c r="G223" s="239">
        <v>36.0</v>
      </c>
      <c r="H223" s="342">
        <v>46273.0</v>
      </c>
      <c r="I223" s="251">
        <v>0.38528935185185187</v>
      </c>
      <c r="J223" s="251">
        <v>0.42119212962962965</v>
      </c>
      <c r="K223" s="239">
        <v>51.7</v>
      </c>
      <c r="L223" s="239" t="s">
        <v>811</v>
      </c>
      <c r="M223" s="239" t="s">
        <v>3880</v>
      </c>
    </row>
    <row r="224" ht="15.75" customHeight="1">
      <c r="A224" s="294" t="s">
        <v>3683</v>
      </c>
      <c r="B224" s="239" t="s">
        <v>552</v>
      </c>
      <c r="C224" s="340">
        <v>46272.0</v>
      </c>
      <c r="D224" s="239" t="s">
        <v>659</v>
      </c>
      <c r="E224" s="239" t="s">
        <v>1787</v>
      </c>
      <c r="F224" s="239">
        <v>87.0</v>
      </c>
      <c r="G224" s="239">
        <v>40.0</v>
      </c>
      <c r="H224" s="342">
        <v>46273.0</v>
      </c>
      <c r="I224" s="251">
        <v>0.30440972222222223</v>
      </c>
      <c r="J224" s="251">
        <v>0.3632175925925926</v>
      </c>
      <c r="K224" s="239">
        <v>84.6833</v>
      </c>
      <c r="L224" s="239" t="s">
        <v>811</v>
      </c>
      <c r="M224" s="239" t="s">
        <v>1619</v>
      </c>
    </row>
    <row r="225" ht="15.75" customHeight="1">
      <c r="A225" s="294" t="s">
        <v>3683</v>
      </c>
      <c r="B225" s="239" t="s">
        <v>552</v>
      </c>
      <c r="C225" s="340">
        <v>46272.0</v>
      </c>
      <c r="D225" s="239" t="s">
        <v>659</v>
      </c>
      <c r="E225" s="239" t="s">
        <v>827</v>
      </c>
      <c r="F225" s="239">
        <v>338.0</v>
      </c>
      <c r="G225" s="239">
        <v>80.0</v>
      </c>
      <c r="H225" s="342">
        <v>46273.0</v>
      </c>
      <c r="I225" s="251">
        <v>0.3669560185185185</v>
      </c>
      <c r="J225" s="251">
        <v>0.4542013888888889</v>
      </c>
      <c r="K225" s="239">
        <v>125.6167</v>
      </c>
      <c r="L225" s="239" t="s">
        <v>811</v>
      </c>
      <c r="M225" s="239" t="s">
        <v>1621</v>
      </c>
    </row>
    <row r="226" ht="15.75" customHeight="1">
      <c r="A226" s="294" t="s">
        <v>3683</v>
      </c>
      <c r="B226" s="239" t="s">
        <v>552</v>
      </c>
      <c r="C226" s="340">
        <v>46272.0</v>
      </c>
      <c r="D226" s="239" t="s">
        <v>657</v>
      </c>
      <c r="E226" s="239" t="s">
        <v>1787</v>
      </c>
      <c r="F226" s="239">
        <v>69.0</v>
      </c>
      <c r="G226" s="239">
        <v>36.0</v>
      </c>
      <c r="H226" s="342">
        <v>46273.0</v>
      </c>
      <c r="I226" s="251">
        <v>0.3038310185185185</v>
      </c>
      <c r="J226" s="251">
        <v>0.34726851851851853</v>
      </c>
      <c r="K226" s="239">
        <v>62.55</v>
      </c>
      <c r="L226" s="239" t="s">
        <v>811</v>
      </c>
      <c r="M226" s="239" t="s">
        <v>1623</v>
      </c>
    </row>
    <row r="227" ht="15.75" customHeight="1">
      <c r="A227" s="294" t="s">
        <v>3683</v>
      </c>
      <c r="B227" s="239" t="s">
        <v>552</v>
      </c>
      <c r="C227" s="340">
        <v>46273.0</v>
      </c>
      <c r="D227" s="239" t="s">
        <v>657</v>
      </c>
      <c r="E227" s="239" t="s">
        <v>827</v>
      </c>
      <c r="F227" s="239">
        <v>269.0</v>
      </c>
      <c r="G227" s="239">
        <v>106.0</v>
      </c>
      <c r="H227" s="342">
        <v>46273.0</v>
      </c>
      <c r="I227" s="251">
        <v>0.35421296296296295</v>
      </c>
      <c r="J227" s="251">
        <v>0.5406597222222222</v>
      </c>
      <c r="K227" s="239">
        <v>268.4833</v>
      </c>
      <c r="L227" s="239" t="s">
        <v>811</v>
      </c>
      <c r="M227" s="239" t="s">
        <v>1788</v>
      </c>
    </row>
    <row r="228" ht="15.75" customHeight="1">
      <c r="A228" s="294" t="s">
        <v>3683</v>
      </c>
      <c r="B228" s="239" t="s">
        <v>552</v>
      </c>
      <c r="C228" s="340">
        <v>46273.0</v>
      </c>
      <c r="D228" s="239" t="s">
        <v>657</v>
      </c>
      <c r="E228" s="239" t="s">
        <v>967</v>
      </c>
      <c r="F228" s="239">
        <v>44.0</v>
      </c>
      <c r="G228" s="239">
        <v>35.0</v>
      </c>
      <c r="H228" s="342">
        <v>46273.0</v>
      </c>
      <c r="I228" s="251">
        <v>0.5927893518518519</v>
      </c>
      <c r="J228" s="251">
        <v>0.6277314814814815</v>
      </c>
      <c r="K228" s="239">
        <v>50.3</v>
      </c>
      <c r="L228" s="239" t="s">
        <v>811</v>
      </c>
      <c r="M228" s="239" t="s">
        <v>1790</v>
      </c>
    </row>
    <row r="229" ht="15.75" customHeight="1">
      <c r="A229" s="294" t="s">
        <v>3683</v>
      </c>
      <c r="B229" s="239" t="s">
        <v>552</v>
      </c>
      <c r="C229" s="340">
        <v>46272.0</v>
      </c>
      <c r="D229" s="239" t="s">
        <v>3760</v>
      </c>
      <c r="E229" s="239" t="s">
        <v>827</v>
      </c>
      <c r="F229" s="239">
        <v>119.0</v>
      </c>
      <c r="G229" s="239">
        <v>60.0</v>
      </c>
      <c r="H229" s="342">
        <v>46273.0</v>
      </c>
      <c r="I229" s="251">
        <v>0.30394675925925924</v>
      </c>
      <c r="J229" s="251">
        <v>0.4039583333333333</v>
      </c>
      <c r="K229" s="239">
        <v>144.0</v>
      </c>
      <c r="L229" s="239" t="s">
        <v>811</v>
      </c>
      <c r="M229" s="239" t="s">
        <v>1922</v>
      </c>
    </row>
    <row r="230" ht="15.75" customHeight="1">
      <c r="A230" s="294" t="s">
        <v>3683</v>
      </c>
      <c r="B230" s="239" t="s">
        <v>552</v>
      </c>
      <c r="C230" s="340">
        <v>46272.0</v>
      </c>
      <c r="D230" s="239" t="s">
        <v>620</v>
      </c>
      <c r="E230" s="239" t="s">
        <v>1787</v>
      </c>
      <c r="F230" s="239">
        <v>350.0</v>
      </c>
      <c r="G230" s="239">
        <v>80.0</v>
      </c>
      <c r="H230" s="342">
        <v>46273.0</v>
      </c>
      <c r="I230" s="251">
        <v>0.30600694444444443</v>
      </c>
      <c r="J230" s="251">
        <v>0.4019212962962963</v>
      </c>
      <c r="K230" s="239">
        <v>138.1167</v>
      </c>
      <c r="L230" s="239" t="s">
        <v>811</v>
      </c>
      <c r="M230" s="239" t="s">
        <v>1924</v>
      </c>
    </row>
    <row r="231" ht="15.75" customHeight="1">
      <c r="A231" s="294" t="s">
        <v>3683</v>
      </c>
      <c r="B231" s="239" t="s">
        <v>552</v>
      </c>
      <c r="C231" s="340">
        <v>46272.0</v>
      </c>
      <c r="D231" s="239" t="s">
        <v>620</v>
      </c>
      <c r="E231" s="239" t="s">
        <v>827</v>
      </c>
      <c r="F231" s="239">
        <v>134.0</v>
      </c>
      <c r="G231" s="239">
        <v>40.0</v>
      </c>
      <c r="H231" s="342">
        <v>46273.0</v>
      </c>
      <c r="I231" s="251">
        <v>0.40197916666666667</v>
      </c>
      <c r="J231" s="251">
        <v>0.441400462962963</v>
      </c>
      <c r="K231" s="239">
        <v>56.75</v>
      </c>
      <c r="L231" s="239" t="s">
        <v>811</v>
      </c>
      <c r="M231" s="239" t="s">
        <v>1925</v>
      </c>
    </row>
    <row r="232" ht="15.75" customHeight="1">
      <c r="A232" s="294" t="s">
        <v>3683</v>
      </c>
      <c r="B232" s="239" t="s">
        <v>552</v>
      </c>
      <c r="C232" s="340">
        <v>46272.0</v>
      </c>
      <c r="D232" s="311" t="s">
        <v>663</v>
      </c>
      <c r="E232" s="239" t="s">
        <v>1787</v>
      </c>
      <c r="F232" s="239">
        <v>244.0</v>
      </c>
      <c r="G232" s="239">
        <v>63.0</v>
      </c>
      <c r="H232" s="342">
        <v>46273.0</v>
      </c>
      <c r="I232" s="251">
        <v>0.3046759259259259</v>
      </c>
      <c r="J232" s="251">
        <v>0.3928125</v>
      </c>
      <c r="K232" s="239">
        <v>126.9167</v>
      </c>
      <c r="L232" s="239" t="s">
        <v>811</v>
      </c>
      <c r="M232" s="239" t="s">
        <v>3901</v>
      </c>
    </row>
    <row r="233" ht="15.75" customHeight="1">
      <c r="A233" s="294" t="s">
        <v>3683</v>
      </c>
      <c r="B233" s="239" t="s">
        <v>552</v>
      </c>
      <c r="C233" s="340">
        <v>46273.0</v>
      </c>
      <c r="D233" s="311" t="s">
        <v>663</v>
      </c>
      <c r="E233" s="239" t="s">
        <v>827</v>
      </c>
      <c r="F233" s="239">
        <v>244.0</v>
      </c>
      <c r="G233" s="239">
        <v>80.0</v>
      </c>
      <c r="H233" s="342">
        <v>46273.0</v>
      </c>
      <c r="I233" s="251">
        <v>0.3929166666666667</v>
      </c>
      <c r="J233" s="251">
        <v>0.5459027777777777</v>
      </c>
      <c r="K233" s="239">
        <v>220.3</v>
      </c>
      <c r="L233" s="239" t="s">
        <v>811</v>
      </c>
      <c r="M233" s="239" t="s">
        <v>2077</v>
      </c>
    </row>
    <row r="234" ht="15.75" customHeight="1">
      <c r="A234" s="294" t="s">
        <v>3683</v>
      </c>
      <c r="B234" s="239" t="s">
        <v>552</v>
      </c>
      <c r="C234" s="340">
        <v>46273.0</v>
      </c>
      <c r="D234" s="311" t="s">
        <v>663</v>
      </c>
      <c r="E234" s="239" t="s">
        <v>967</v>
      </c>
      <c r="F234" s="239">
        <v>52.0</v>
      </c>
      <c r="G234" s="239">
        <v>34.0</v>
      </c>
      <c r="H234" s="342">
        <v>46273.0</v>
      </c>
      <c r="I234" s="251">
        <v>0.5929282407407407</v>
      </c>
      <c r="J234" s="251">
        <v>0.6359953703703703</v>
      </c>
      <c r="K234" s="239">
        <v>62.0</v>
      </c>
      <c r="L234" s="239" t="s">
        <v>811</v>
      </c>
      <c r="M234" s="239" t="s">
        <v>2078</v>
      </c>
    </row>
    <row r="235" ht="15.75" customHeight="1">
      <c r="A235" s="294" t="s">
        <v>3683</v>
      </c>
      <c r="B235" s="239" t="s">
        <v>552</v>
      </c>
      <c r="C235" s="340">
        <v>46272.0</v>
      </c>
      <c r="D235" s="51" t="s">
        <v>638</v>
      </c>
      <c r="E235" s="294" t="s">
        <v>1787</v>
      </c>
      <c r="F235" s="239">
        <v>71.0</v>
      </c>
      <c r="G235" s="239">
        <v>39.0</v>
      </c>
      <c r="H235" s="342">
        <v>46273.0</v>
      </c>
      <c r="I235" s="251">
        <v>0.30332175925925925</v>
      </c>
      <c r="J235" s="251">
        <v>0.3373148148148148</v>
      </c>
      <c r="K235" s="239">
        <v>48.95</v>
      </c>
      <c r="L235" s="239" t="s">
        <v>811</v>
      </c>
      <c r="M235" s="239" t="s">
        <v>2155</v>
      </c>
    </row>
    <row r="236" ht="15.75" customHeight="1">
      <c r="A236" s="294" t="s">
        <v>3683</v>
      </c>
      <c r="B236" s="239" t="s">
        <v>552</v>
      </c>
      <c r="C236" s="340">
        <v>46272.0</v>
      </c>
      <c r="D236" s="51" t="s">
        <v>638</v>
      </c>
      <c r="E236" s="294" t="s">
        <v>827</v>
      </c>
      <c r="F236" s="239">
        <v>230.0</v>
      </c>
      <c r="G236" s="239">
        <v>116.0</v>
      </c>
      <c r="H236" s="342">
        <v>46273.0</v>
      </c>
      <c r="I236" s="251">
        <v>0.3374537037037037</v>
      </c>
      <c r="J236" s="251">
        <v>0.4137037037037037</v>
      </c>
      <c r="K236" s="239">
        <v>109.8</v>
      </c>
      <c r="L236" s="239" t="s">
        <v>811</v>
      </c>
      <c r="M236" s="239" t="s">
        <v>2158</v>
      </c>
    </row>
    <row r="237" ht="15.75" customHeight="1">
      <c r="A237" s="294" t="s">
        <v>3683</v>
      </c>
      <c r="B237" s="239" t="s">
        <v>552</v>
      </c>
      <c r="C237" s="340">
        <v>46272.0</v>
      </c>
      <c r="D237" s="51" t="s">
        <v>638</v>
      </c>
      <c r="E237" s="294" t="s">
        <v>827</v>
      </c>
      <c r="F237" s="239">
        <v>52.0</v>
      </c>
      <c r="G237" s="239">
        <v>19.0</v>
      </c>
      <c r="H237" s="342">
        <v>46273.0</v>
      </c>
      <c r="I237" s="251">
        <v>0.41625</v>
      </c>
      <c r="J237" s="251">
        <v>0.4300231481481481</v>
      </c>
      <c r="K237" s="239">
        <v>19.8167</v>
      </c>
      <c r="L237" s="239" t="s">
        <v>811</v>
      </c>
      <c r="M237" s="239" t="s">
        <v>2159</v>
      </c>
    </row>
    <row r="238" ht="15.75" customHeight="1">
      <c r="A238" s="294" t="s">
        <v>3683</v>
      </c>
      <c r="B238" s="239" t="s">
        <v>552</v>
      </c>
      <c r="C238" s="340">
        <v>46272.0</v>
      </c>
      <c r="D238" s="51" t="s">
        <v>642</v>
      </c>
      <c r="E238" s="294" t="s">
        <v>1787</v>
      </c>
      <c r="F238" s="239">
        <v>83.0</v>
      </c>
      <c r="G238" s="239">
        <v>29.0</v>
      </c>
      <c r="H238" s="342">
        <v>46273.0</v>
      </c>
      <c r="I238" s="251">
        <v>0.30417824074074074</v>
      </c>
      <c r="J238" s="251">
        <v>0.34086805555555555</v>
      </c>
      <c r="K238" s="239">
        <v>52.8333</v>
      </c>
      <c r="L238" s="239" t="s">
        <v>811</v>
      </c>
      <c r="M238" s="239" t="s">
        <v>2285</v>
      </c>
    </row>
    <row r="239" ht="15.75" customHeight="1">
      <c r="A239" s="294" t="s">
        <v>3683</v>
      </c>
      <c r="B239" s="239" t="s">
        <v>552</v>
      </c>
      <c r="C239" s="340">
        <v>46272.0</v>
      </c>
      <c r="D239" s="51" t="s">
        <v>642</v>
      </c>
      <c r="E239" s="294" t="s">
        <v>827</v>
      </c>
      <c r="F239" s="239">
        <v>180.0</v>
      </c>
      <c r="G239" s="239">
        <v>62.0</v>
      </c>
      <c r="H239" s="342">
        <v>46273.0</v>
      </c>
      <c r="I239" s="251">
        <v>0.34155092592592595</v>
      </c>
      <c r="J239" s="251">
        <v>0.40756944444444443</v>
      </c>
      <c r="K239" s="239">
        <v>95.0667</v>
      </c>
      <c r="L239" s="239" t="s">
        <v>811</v>
      </c>
      <c r="M239" s="239" t="s">
        <v>2286</v>
      </c>
    </row>
    <row r="240" ht="15.75" customHeight="1">
      <c r="A240" s="294" t="s">
        <v>3683</v>
      </c>
      <c r="B240" s="239" t="s">
        <v>552</v>
      </c>
      <c r="C240" s="340">
        <v>46272.0</v>
      </c>
      <c r="D240" s="51" t="s">
        <v>642</v>
      </c>
      <c r="E240" s="294" t="s">
        <v>827</v>
      </c>
      <c r="F240" s="239">
        <v>49.0</v>
      </c>
      <c r="G240" s="239">
        <v>15.0</v>
      </c>
      <c r="H240" s="342">
        <v>46273.0</v>
      </c>
      <c r="I240" s="251">
        <v>0.4138425925925926</v>
      </c>
      <c r="J240" s="251">
        <v>0.42774305555555553</v>
      </c>
      <c r="K240" s="239">
        <v>20.0167</v>
      </c>
      <c r="L240" s="239" t="s">
        <v>811</v>
      </c>
      <c r="M240" s="239" t="s">
        <v>2287</v>
      </c>
    </row>
    <row r="241" ht="15.75" customHeight="1">
      <c r="A241" s="294" t="s">
        <v>3683</v>
      </c>
      <c r="B241" s="239" t="s">
        <v>552</v>
      </c>
      <c r="C241" s="340">
        <v>46272.0</v>
      </c>
      <c r="D241" s="348" t="s">
        <v>611</v>
      </c>
      <c r="E241" s="239" t="s">
        <v>1787</v>
      </c>
      <c r="F241" s="239">
        <v>315.0</v>
      </c>
      <c r="G241" s="239">
        <v>80.0</v>
      </c>
      <c r="H241" s="342">
        <v>46273.0</v>
      </c>
      <c r="I241" s="251">
        <v>0.30622685185185183</v>
      </c>
      <c r="J241" s="251">
        <v>0.4154398148148148</v>
      </c>
      <c r="K241" s="239">
        <v>157.2667</v>
      </c>
      <c r="L241" s="239" t="s">
        <v>811</v>
      </c>
      <c r="M241" s="239" t="s">
        <v>2591</v>
      </c>
    </row>
    <row r="242" ht="15.75" customHeight="1">
      <c r="A242" s="294" t="s">
        <v>3683</v>
      </c>
      <c r="B242" s="239" t="s">
        <v>552</v>
      </c>
      <c r="C242" s="340">
        <v>46272.0</v>
      </c>
      <c r="D242" s="311" t="s">
        <v>611</v>
      </c>
      <c r="E242" s="239" t="s">
        <v>827</v>
      </c>
      <c r="F242" s="239">
        <v>165.0</v>
      </c>
      <c r="G242" s="239">
        <v>40.0</v>
      </c>
      <c r="H242" s="342">
        <v>46273.0</v>
      </c>
      <c r="I242" s="251">
        <v>0.41650462962962964</v>
      </c>
      <c r="J242" s="251">
        <v>0.4738657407407407</v>
      </c>
      <c r="K242" s="239">
        <v>82.5833</v>
      </c>
      <c r="L242" s="239" t="s">
        <v>811</v>
      </c>
      <c r="M242" s="239" t="s">
        <v>2592</v>
      </c>
    </row>
    <row r="243" ht="15.75" customHeight="1">
      <c r="A243" s="294" t="s">
        <v>3683</v>
      </c>
      <c r="B243" s="239" t="s">
        <v>552</v>
      </c>
      <c r="C243" s="340">
        <v>46272.0</v>
      </c>
      <c r="D243" s="239" t="s">
        <v>649</v>
      </c>
      <c r="E243" s="239" t="s">
        <v>1233</v>
      </c>
      <c r="F243" s="239">
        <v>89.0</v>
      </c>
      <c r="G243" s="239">
        <v>37.0</v>
      </c>
      <c r="H243" s="342">
        <v>46273.0</v>
      </c>
      <c r="I243" s="251">
        <v>0.30670138888888887</v>
      </c>
      <c r="J243" s="251">
        <v>0.3478472222222222</v>
      </c>
      <c r="K243" s="239">
        <v>59.25</v>
      </c>
      <c r="L243" s="239" t="s">
        <v>811</v>
      </c>
      <c r="M243" s="239" t="s">
        <v>2593</v>
      </c>
    </row>
    <row r="244" ht="15.75" customHeight="1">
      <c r="A244" s="294" t="s">
        <v>3683</v>
      </c>
      <c r="B244" s="239" t="s">
        <v>552</v>
      </c>
      <c r="C244" s="340">
        <v>46272.0</v>
      </c>
      <c r="D244" s="239" t="s">
        <v>649</v>
      </c>
      <c r="E244" s="239" t="s">
        <v>825</v>
      </c>
      <c r="F244" s="239">
        <v>163.0</v>
      </c>
      <c r="G244" s="239">
        <v>78.0</v>
      </c>
      <c r="H244" s="342">
        <v>46273.0</v>
      </c>
      <c r="I244" s="251">
        <v>0.42725694444444445</v>
      </c>
      <c r="J244" s="251">
        <v>0.4275462962962963</v>
      </c>
      <c r="K244" s="239">
        <v>0.4</v>
      </c>
      <c r="L244" s="239" t="s">
        <v>811</v>
      </c>
      <c r="M244" s="239" t="s">
        <v>2594</v>
      </c>
    </row>
    <row r="245" ht="15.75" customHeight="1">
      <c r="A245" s="294" t="s">
        <v>3683</v>
      </c>
      <c r="B245" s="239" t="s">
        <v>552</v>
      </c>
      <c r="C245" s="340">
        <v>46272.0</v>
      </c>
      <c r="D245" s="239" t="s">
        <v>649</v>
      </c>
      <c r="E245" s="239" t="s">
        <v>827</v>
      </c>
      <c r="F245" s="239">
        <v>43.0</v>
      </c>
      <c r="G245" s="239">
        <v>19.0</v>
      </c>
      <c r="H245" s="342">
        <v>46273.0</v>
      </c>
      <c r="I245" s="251">
        <v>0.43407407407407406</v>
      </c>
      <c r="J245" s="251">
        <v>0.4517939814814815</v>
      </c>
      <c r="K245" s="239">
        <v>25.5</v>
      </c>
      <c r="L245" s="239" t="s">
        <v>811</v>
      </c>
      <c r="M245" s="239" t="s">
        <v>2693</v>
      </c>
    </row>
    <row r="246" ht="15.75" customHeight="1">
      <c r="A246" s="294" t="s">
        <v>3683</v>
      </c>
      <c r="B246" s="239" t="s">
        <v>552</v>
      </c>
      <c r="C246" s="340">
        <v>46273.0</v>
      </c>
      <c r="D246" s="239" t="s">
        <v>649</v>
      </c>
      <c r="E246" s="239" t="s">
        <v>827</v>
      </c>
      <c r="F246" s="239">
        <v>87.0</v>
      </c>
      <c r="G246" s="239">
        <v>37.0</v>
      </c>
      <c r="H246" s="342">
        <v>46273.0</v>
      </c>
      <c r="I246" s="251">
        <v>0.5087152777777778</v>
      </c>
      <c r="J246" s="251">
        <v>0.544699074074074</v>
      </c>
      <c r="K246" s="239">
        <v>51.8</v>
      </c>
      <c r="L246" s="239" t="s">
        <v>811</v>
      </c>
      <c r="M246" s="239" t="s">
        <v>2694</v>
      </c>
    </row>
    <row r="247" ht="15.75" customHeight="1">
      <c r="A247" s="294" t="s">
        <v>3683</v>
      </c>
      <c r="B247" s="239" t="s">
        <v>552</v>
      </c>
      <c r="C247" s="340">
        <v>46272.0</v>
      </c>
      <c r="D247" s="239" t="s">
        <v>645</v>
      </c>
      <c r="E247" s="239" t="s">
        <v>1233</v>
      </c>
      <c r="F247" s="239">
        <v>90.0</v>
      </c>
      <c r="G247" s="239">
        <v>39.0</v>
      </c>
      <c r="H247" s="342">
        <v>46273.0</v>
      </c>
      <c r="I247" s="251">
        <v>0.3068518518518519</v>
      </c>
      <c r="J247" s="251">
        <v>0.35555555555555557</v>
      </c>
      <c r="K247" s="239">
        <v>70.1333</v>
      </c>
      <c r="L247" s="239" t="s">
        <v>811</v>
      </c>
      <c r="M247" s="239" t="s">
        <v>2736</v>
      </c>
    </row>
    <row r="248" ht="15.75" customHeight="1">
      <c r="A248" s="294" t="s">
        <v>3683</v>
      </c>
      <c r="B248" s="239" t="s">
        <v>552</v>
      </c>
      <c r="C248" s="340">
        <v>46272.0</v>
      </c>
      <c r="D248" s="239" t="s">
        <v>645</v>
      </c>
      <c r="E248" s="239" t="s">
        <v>825</v>
      </c>
      <c r="F248" s="239">
        <v>218.0</v>
      </c>
      <c r="G248" s="239">
        <v>75.0</v>
      </c>
      <c r="H248" s="342">
        <v>46273.0</v>
      </c>
      <c r="I248" s="251">
        <v>0.35564814814814816</v>
      </c>
      <c r="J248" s="251">
        <v>0.46054398148148146</v>
      </c>
      <c r="K248" s="239">
        <v>151.0333</v>
      </c>
      <c r="L248" s="239" t="s">
        <v>811</v>
      </c>
      <c r="M248" s="239" t="s">
        <v>2738</v>
      </c>
    </row>
    <row r="249" ht="15.75" customHeight="1">
      <c r="A249" s="294" t="s">
        <v>3683</v>
      </c>
      <c r="B249" s="239" t="s">
        <v>552</v>
      </c>
      <c r="C249" s="340">
        <v>46272.0</v>
      </c>
      <c r="D249" s="239" t="s">
        <v>681</v>
      </c>
      <c r="E249" s="239" t="s">
        <v>825</v>
      </c>
      <c r="F249" s="239">
        <v>79.0</v>
      </c>
      <c r="G249" s="239">
        <v>40.0</v>
      </c>
      <c r="H249" s="342">
        <v>46273.0</v>
      </c>
      <c r="I249" s="251">
        <v>0.3036111111111111</v>
      </c>
      <c r="J249" s="251">
        <v>0.3559837962962963</v>
      </c>
      <c r="K249" s="239">
        <v>75.4167</v>
      </c>
      <c r="L249" s="239" t="s">
        <v>811</v>
      </c>
      <c r="M249" s="239" t="s">
        <v>2740</v>
      </c>
    </row>
    <row r="250" ht="15.75" customHeight="1">
      <c r="A250" s="294" t="s">
        <v>3683</v>
      </c>
      <c r="B250" s="239" t="s">
        <v>552</v>
      </c>
      <c r="C250" s="340">
        <v>46273.0</v>
      </c>
      <c r="D250" s="239" t="s">
        <v>681</v>
      </c>
      <c r="E250" s="239" t="s">
        <v>827</v>
      </c>
      <c r="F250" s="239">
        <v>190.0</v>
      </c>
      <c r="G250" s="239">
        <v>96.0</v>
      </c>
      <c r="H250" s="342">
        <v>46273.0</v>
      </c>
      <c r="I250" s="251">
        <v>0.35614583333333333</v>
      </c>
      <c r="J250" s="251">
        <v>0.5316435185185185</v>
      </c>
      <c r="K250" s="239">
        <v>252.7167</v>
      </c>
      <c r="L250" s="239" t="s">
        <v>811</v>
      </c>
      <c r="M250" s="239" t="s">
        <v>2838</v>
      </c>
    </row>
    <row r="251" ht="15.75" customHeight="1">
      <c r="A251" s="294" t="s">
        <v>3683</v>
      </c>
      <c r="B251" s="239" t="s">
        <v>552</v>
      </c>
      <c r="C251" s="340">
        <v>46273.0</v>
      </c>
      <c r="D251" s="239" t="s">
        <v>681</v>
      </c>
      <c r="E251" s="239" t="s">
        <v>967</v>
      </c>
      <c r="F251" s="239">
        <v>75.0</v>
      </c>
      <c r="G251" s="239">
        <v>34.0</v>
      </c>
      <c r="H251" s="342">
        <v>46273.0</v>
      </c>
      <c r="I251" s="251">
        <v>0.5924768518518518</v>
      </c>
      <c r="J251" s="251">
        <v>0.6332060185185185</v>
      </c>
      <c r="K251" s="239">
        <v>58.65</v>
      </c>
      <c r="L251" s="239" t="s">
        <v>811</v>
      </c>
      <c r="M251" s="239" t="s">
        <v>2839</v>
      </c>
    </row>
    <row r="252" ht="15.75" customHeight="1">
      <c r="A252" s="294" t="s">
        <v>3683</v>
      </c>
      <c r="B252" s="239" t="s">
        <v>552</v>
      </c>
      <c r="C252" s="340">
        <v>46272.0</v>
      </c>
      <c r="D252" s="239" t="s">
        <v>666</v>
      </c>
      <c r="E252" s="239" t="s">
        <v>1233</v>
      </c>
      <c r="F252" s="239">
        <v>172.0</v>
      </c>
      <c r="G252" s="239">
        <v>60.0</v>
      </c>
      <c r="H252" s="342">
        <v>46273.0</v>
      </c>
      <c r="I252" s="251">
        <v>0.3057986111111111</v>
      </c>
      <c r="J252" s="251">
        <v>0.3631712962962963</v>
      </c>
      <c r="K252" s="239">
        <v>82.6167</v>
      </c>
      <c r="L252" s="239" t="s">
        <v>811</v>
      </c>
      <c r="M252" s="239" t="s">
        <v>2995</v>
      </c>
    </row>
    <row r="253" ht="15.75" customHeight="1">
      <c r="A253" s="294" t="s">
        <v>3683</v>
      </c>
      <c r="B253" s="239" t="s">
        <v>552</v>
      </c>
      <c r="C253" s="340">
        <v>46272.0</v>
      </c>
      <c r="D253" s="239" t="s">
        <v>666</v>
      </c>
      <c r="E253" s="239" t="s">
        <v>825</v>
      </c>
      <c r="F253" s="239">
        <v>197.0</v>
      </c>
      <c r="G253" s="239">
        <v>80.0</v>
      </c>
      <c r="H253" s="342">
        <v>46273.0</v>
      </c>
      <c r="I253" s="251">
        <v>0.36961805555555555</v>
      </c>
      <c r="J253" s="251">
        <v>0.4347800925925926</v>
      </c>
      <c r="K253" s="239">
        <v>93.8333</v>
      </c>
      <c r="L253" s="239" t="s">
        <v>811</v>
      </c>
      <c r="M253" s="239" t="s">
        <v>2997</v>
      </c>
    </row>
    <row r="254" ht="15.75" customHeight="1">
      <c r="A254" s="294" t="s">
        <v>3683</v>
      </c>
      <c r="B254" s="239" t="s">
        <v>552</v>
      </c>
      <c r="C254" s="340">
        <v>46272.0</v>
      </c>
      <c r="D254" s="239" t="s">
        <v>559</v>
      </c>
      <c r="E254" s="239" t="s">
        <v>2994</v>
      </c>
      <c r="F254" s="239">
        <v>2.0</v>
      </c>
      <c r="G254" s="239">
        <v>2.0</v>
      </c>
      <c r="H254" s="342">
        <v>46273.0</v>
      </c>
      <c r="I254" s="251">
        <v>0.3208796296296296</v>
      </c>
      <c r="J254" s="251">
        <v>0.32436342592592593</v>
      </c>
      <c r="K254" s="239">
        <v>5.0167</v>
      </c>
      <c r="L254" s="239" t="s">
        <v>811</v>
      </c>
      <c r="M254" s="239" t="s">
        <v>2999</v>
      </c>
    </row>
    <row r="255" ht="15.75" customHeight="1">
      <c r="A255" s="294" t="s">
        <v>3683</v>
      </c>
      <c r="B255" s="239" t="s">
        <v>552</v>
      </c>
      <c r="C255" s="340">
        <v>46273.0</v>
      </c>
      <c r="D255" s="239" t="s">
        <v>559</v>
      </c>
      <c r="E255" s="239" t="s">
        <v>1236</v>
      </c>
      <c r="F255" s="239">
        <v>53.0</v>
      </c>
      <c r="G255" s="239">
        <v>39.0</v>
      </c>
      <c r="H255" s="342">
        <v>46273.0</v>
      </c>
      <c r="I255" s="251">
        <v>0.5102430555555556</v>
      </c>
      <c r="J255" s="251">
        <v>0.5512152777777778</v>
      </c>
      <c r="K255" s="239">
        <v>59.0</v>
      </c>
      <c r="L255" s="239" t="s">
        <v>811</v>
      </c>
      <c r="M255" s="239" t="s">
        <v>2973</v>
      </c>
    </row>
    <row r="256" ht="15.75" customHeight="1">
      <c r="A256" s="294" t="s">
        <v>3683</v>
      </c>
      <c r="B256" s="239" t="s">
        <v>552</v>
      </c>
      <c r="C256" s="340">
        <v>46273.0</v>
      </c>
      <c r="D256" s="239" t="s">
        <v>559</v>
      </c>
      <c r="E256" s="239" t="s">
        <v>967</v>
      </c>
      <c r="F256" s="239">
        <v>40.0</v>
      </c>
      <c r="G256" s="239">
        <v>32.0</v>
      </c>
      <c r="H256" s="342">
        <v>46273.0</v>
      </c>
      <c r="I256" s="251">
        <v>0.5907986111111111</v>
      </c>
      <c r="J256" s="251">
        <v>0.6298611111111111</v>
      </c>
      <c r="K256" s="239">
        <v>56.2333</v>
      </c>
      <c r="L256" s="239" t="s">
        <v>811</v>
      </c>
      <c r="M256" s="239" t="s">
        <v>2975</v>
      </c>
    </row>
    <row r="257" ht="15.75" customHeight="1">
      <c r="A257" s="294" t="s">
        <v>3683</v>
      </c>
      <c r="B257" s="239" t="s">
        <v>552</v>
      </c>
      <c r="C257" s="340">
        <v>46272.0</v>
      </c>
      <c r="D257" s="239" t="s">
        <v>669</v>
      </c>
      <c r="E257" s="239" t="s">
        <v>1233</v>
      </c>
      <c r="F257" s="239">
        <v>62.0</v>
      </c>
      <c r="G257" s="239">
        <v>16.0</v>
      </c>
      <c r="H257" s="342">
        <v>46273.0</v>
      </c>
      <c r="I257" s="251">
        <v>0.3057523148148148</v>
      </c>
      <c r="J257" s="251">
        <v>0.32913194444444444</v>
      </c>
      <c r="K257" s="239">
        <v>33.65</v>
      </c>
      <c r="L257" s="239" t="s">
        <v>811</v>
      </c>
      <c r="M257" s="239" t="s">
        <v>2978</v>
      </c>
    </row>
    <row r="258" ht="15.75" customHeight="1">
      <c r="A258" s="294" t="s">
        <v>3683</v>
      </c>
      <c r="B258" s="239" t="s">
        <v>552</v>
      </c>
      <c r="C258" s="340">
        <v>46272.0</v>
      </c>
      <c r="D258" s="239" t="s">
        <v>669</v>
      </c>
      <c r="E258" s="239" t="s">
        <v>825</v>
      </c>
      <c r="F258" s="239">
        <v>190.0</v>
      </c>
      <c r="G258" s="239">
        <v>97.0</v>
      </c>
      <c r="H258" s="342">
        <v>46273.0</v>
      </c>
      <c r="I258" s="251">
        <v>0.329212962962963</v>
      </c>
      <c r="J258" s="251">
        <v>0.4506712962962963</v>
      </c>
      <c r="K258" s="239">
        <v>174.9</v>
      </c>
      <c r="L258" s="239" t="s">
        <v>811</v>
      </c>
      <c r="M258" s="239" t="s">
        <v>2980</v>
      </c>
    </row>
    <row r="259" ht="15.75" customHeight="1">
      <c r="A259" s="294" t="s">
        <v>3683</v>
      </c>
      <c r="B259" s="239" t="s">
        <v>552</v>
      </c>
      <c r="C259" s="340">
        <v>46273.0</v>
      </c>
      <c r="D259" s="239" t="s">
        <v>669</v>
      </c>
      <c r="E259" s="239" t="s">
        <v>2976</v>
      </c>
      <c r="F259" s="239">
        <v>4.0</v>
      </c>
      <c r="G259" s="239">
        <v>4.0</v>
      </c>
      <c r="H259" s="342">
        <v>46273.0</v>
      </c>
      <c r="I259" s="251">
        <v>0.5131828703703704</v>
      </c>
      <c r="J259" s="251">
        <v>0.5239351851851852</v>
      </c>
      <c r="K259" s="239">
        <v>15.4667</v>
      </c>
      <c r="L259" s="239" t="s">
        <v>811</v>
      </c>
      <c r="M259" s="239" t="s">
        <v>2982</v>
      </c>
    </row>
    <row r="260" ht="15.75" customHeight="1">
      <c r="A260" s="294" t="s">
        <v>3683</v>
      </c>
      <c r="B260" s="239" t="s">
        <v>552</v>
      </c>
      <c r="C260" s="340">
        <v>46273.0</v>
      </c>
      <c r="D260" s="239" t="s">
        <v>669</v>
      </c>
      <c r="E260" s="239" t="s">
        <v>2979</v>
      </c>
      <c r="F260" s="239">
        <v>1.0</v>
      </c>
      <c r="G260" s="239">
        <v>1.0</v>
      </c>
      <c r="H260" s="342">
        <v>46273.0</v>
      </c>
      <c r="I260" s="251">
        <v>0.5240046296296297</v>
      </c>
      <c r="J260" s="251">
        <v>0.5240625</v>
      </c>
      <c r="K260" s="239">
        <v>0.0833</v>
      </c>
      <c r="L260" s="239" t="s">
        <v>811</v>
      </c>
      <c r="M260" s="239" t="s">
        <v>3135</v>
      </c>
    </row>
    <row r="261" ht="15.75" customHeight="1">
      <c r="A261" s="294" t="s">
        <v>3683</v>
      </c>
      <c r="B261" s="239" t="s">
        <v>552</v>
      </c>
      <c r="C261" s="340">
        <v>46273.0</v>
      </c>
      <c r="D261" s="239" t="s">
        <v>669</v>
      </c>
      <c r="E261" s="239" t="s">
        <v>967</v>
      </c>
      <c r="F261" s="239">
        <v>58.0</v>
      </c>
      <c r="G261" s="239">
        <v>33.0</v>
      </c>
      <c r="H261" s="342">
        <v>46273.0</v>
      </c>
      <c r="I261" s="251">
        <v>0.5913773148148148</v>
      </c>
      <c r="J261" s="251">
        <v>0.6215972222222222</v>
      </c>
      <c r="K261" s="239">
        <v>43.5</v>
      </c>
      <c r="L261" s="239" t="s">
        <v>811</v>
      </c>
      <c r="M261" s="239" t="s">
        <v>3136</v>
      </c>
    </row>
    <row r="262" ht="15.75" customHeight="1">
      <c r="A262" s="294" t="s">
        <v>3683</v>
      </c>
      <c r="B262" s="239" t="s">
        <v>552</v>
      </c>
      <c r="C262" s="340">
        <v>46273.0</v>
      </c>
      <c r="D262" s="228" t="s">
        <v>667</v>
      </c>
      <c r="E262" s="294" t="s">
        <v>1236</v>
      </c>
      <c r="F262" s="239">
        <v>80.0</v>
      </c>
      <c r="G262" s="239">
        <v>39.0</v>
      </c>
      <c r="H262" s="342">
        <v>46273.0</v>
      </c>
      <c r="I262" s="251">
        <v>0.5115856481481481</v>
      </c>
      <c r="J262" s="251">
        <v>0.5680787037037037</v>
      </c>
      <c r="K262" s="239">
        <v>81.35</v>
      </c>
      <c r="L262" s="239" t="s">
        <v>811</v>
      </c>
      <c r="M262" s="239" t="s">
        <v>2515</v>
      </c>
    </row>
    <row r="263" ht="15.75" customHeight="1">
      <c r="A263" s="294" t="s">
        <v>3683</v>
      </c>
      <c r="B263" s="239" t="s">
        <v>552</v>
      </c>
      <c r="C263" s="340">
        <v>46273.0</v>
      </c>
      <c r="D263" s="228" t="s">
        <v>667</v>
      </c>
      <c r="E263" s="294" t="s">
        <v>967</v>
      </c>
      <c r="F263" s="239">
        <v>87.0</v>
      </c>
      <c r="G263" s="239">
        <v>34.0</v>
      </c>
      <c r="H263" s="342">
        <v>46273.0</v>
      </c>
      <c r="I263" s="251">
        <v>0.5908912037037037</v>
      </c>
      <c r="J263" s="251">
        <v>0.6322685185185185</v>
      </c>
      <c r="K263" s="239">
        <v>59.5667</v>
      </c>
      <c r="L263" s="239" t="s">
        <v>811</v>
      </c>
      <c r="M263" s="239" t="s">
        <v>2517</v>
      </c>
    </row>
    <row r="264" ht="15.75" customHeight="1">
      <c r="A264" s="294" t="s">
        <v>3683</v>
      </c>
      <c r="B264" s="239" t="s">
        <v>552</v>
      </c>
      <c r="C264" s="340">
        <v>46272.0</v>
      </c>
      <c r="D264" s="248" t="s">
        <v>660</v>
      </c>
      <c r="E264" s="239" t="s">
        <v>825</v>
      </c>
      <c r="F264" s="239">
        <v>215.0</v>
      </c>
      <c r="G264" s="239">
        <v>78.0</v>
      </c>
      <c r="H264" s="342">
        <v>46273.0</v>
      </c>
      <c r="I264" s="251">
        <v>0.3692476851851852</v>
      </c>
      <c r="J264" s="251">
        <v>0.46341435185185187</v>
      </c>
      <c r="K264" s="239">
        <v>135.6</v>
      </c>
      <c r="L264" s="239" t="s">
        <v>811</v>
      </c>
      <c r="M264" s="239" t="s">
        <v>3307</v>
      </c>
    </row>
    <row r="265" ht="15.75" customHeight="1">
      <c r="A265" s="294" t="s">
        <v>3683</v>
      </c>
      <c r="B265" s="239" t="s">
        <v>552</v>
      </c>
      <c r="C265" s="340">
        <v>46272.0</v>
      </c>
      <c r="D265" s="239" t="s">
        <v>660</v>
      </c>
      <c r="E265" s="239" t="s">
        <v>827</v>
      </c>
      <c r="F265" s="239">
        <v>182.0</v>
      </c>
      <c r="G265" s="239">
        <v>40.0</v>
      </c>
      <c r="H265" s="342">
        <v>46273.0</v>
      </c>
      <c r="I265" s="251">
        <v>0.30486111111111114</v>
      </c>
      <c r="J265" s="251">
        <v>0.3648726851851852</v>
      </c>
      <c r="K265" s="239">
        <v>86.4</v>
      </c>
      <c r="L265" s="239" t="s">
        <v>811</v>
      </c>
      <c r="M265" s="239" t="s">
        <v>3308</v>
      </c>
    </row>
    <row r="266" ht="15.75" customHeight="1">
      <c r="A266" s="294" t="s">
        <v>3683</v>
      </c>
      <c r="B266" s="239" t="s">
        <v>552</v>
      </c>
      <c r="C266" s="340">
        <v>46273.0</v>
      </c>
      <c r="D266" s="239" t="s">
        <v>660</v>
      </c>
      <c r="E266" s="239" t="s">
        <v>1236</v>
      </c>
      <c r="F266" s="239">
        <v>40.0</v>
      </c>
      <c r="G266" s="239">
        <v>21.0</v>
      </c>
      <c r="H266" s="342">
        <v>46273.0</v>
      </c>
      <c r="I266" s="251">
        <v>0.5134837962962963</v>
      </c>
      <c r="J266" s="251">
        <v>0.5507986111111111</v>
      </c>
      <c r="K266" s="239">
        <v>53.7333</v>
      </c>
      <c r="L266" s="239" t="s">
        <v>811</v>
      </c>
      <c r="M266" s="239" t="s">
        <v>3309</v>
      </c>
    </row>
    <row r="267" ht="15.75" customHeight="1">
      <c r="A267" s="294" t="s">
        <v>3683</v>
      </c>
      <c r="B267" s="239" t="s">
        <v>552</v>
      </c>
      <c r="C267" s="340">
        <v>46272.0</v>
      </c>
      <c r="D267" s="239" t="s">
        <v>625</v>
      </c>
      <c r="E267" s="239" t="s">
        <v>1233</v>
      </c>
      <c r="F267" s="239">
        <v>81.0</v>
      </c>
      <c r="G267" s="239">
        <v>39.0</v>
      </c>
      <c r="H267" s="342">
        <v>46273.0</v>
      </c>
      <c r="I267" s="251">
        <v>0.3064236111111111</v>
      </c>
      <c r="J267" s="251">
        <v>0.3621875</v>
      </c>
      <c r="K267" s="239">
        <v>80.2833</v>
      </c>
      <c r="L267" s="239" t="s">
        <v>811</v>
      </c>
      <c r="M267" s="239" t="s">
        <v>3400</v>
      </c>
    </row>
    <row r="268" ht="15.75" customHeight="1">
      <c r="A268" s="294" t="s">
        <v>3683</v>
      </c>
      <c r="B268" s="239" t="s">
        <v>552</v>
      </c>
      <c r="C268" s="340">
        <v>46272.0</v>
      </c>
      <c r="D268" s="239" t="s">
        <v>625</v>
      </c>
      <c r="E268" s="239" t="s">
        <v>825</v>
      </c>
      <c r="F268" s="239">
        <v>204.0</v>
      </c>
      <c r="G268" s="239">
        <v>77.0</v>
      </c>
      <c r="H268" s="342">
        <v>46273.0</v>
      </c>
      <c r="I268" s="251">
        <v>0.3622337962962963</v>
      </c>
      <c r="J268" s="251">
        <v>0.4451273148148148</v>
      </c>
      <c r="K268" s="239">
        <v>119.35</v>
      </c>
      <c r="L268" s="239" t="s">
        <v>811</v>
      </c>
      <c r="M268" s="239" t="s">
        <v>3401</v>
      </c>
    </row>
    <row r="269" ht="15.75" customHeight="1">
      <c r="A269" s="294" t="s">
        <v>3683</v>
      </c>
      <c r="B269" s="239" t="s">
        <v>552</v>
      </c>
      <c r="C269" s="340">
        <v>46273.0</v>
      </c>
      <c r="D269" s="239" t="s">
        <v>625</v>
      </c>
      <c r="E269" s="239" t="s">
        <v>827</v>
      </c>
      <c r="F269" s="239">
        <v>115.0</v>
      </c>
      <c r="G269" s="239">
        <v>40.0</v>
      </c>
      <c r="H269" s="342">
        <v>46273.0</v>
      </c>
      <c r="I269" s="251">
        <v>0.4582986111111111</v>
      </c>
      <c r="J269" s="251">
        <v>0.5481712962962964</v>
      </c>
      <c r="K269" s="239">
        <v>129.4167</v>
      </c>
      <c r="L269" s="239" t="s">
        <v>811</v>
      </c>
      <c r="M269" s="239" t="s">
        <v>3403</v>
      </c>
    </row>
    <row r="270" ht="15.75" customHeight="1">
      <c r="A270" s="294" t="s">
        <v>3683</v>
      </c>
      <c r="B270" s="239" t="s">
        <v>552</v>
      </c>
      <c r="C270" s="340">
        <v>46272.0</v>
      </c>
      <c r="D270" s="239" t="s">
        <v>3736</v>
      </c>
      <c r="E270" s="239" t="s">
        <v>827</v>
      </c>
      <c r="F270" s="239">
        <v>181.0</v>
      </c>
      <c r="G270" s="239">
        <v>61.0</v>
      </c>
      <c r="H270" s="342">
        <v>46273.0</v>
      </c>
      <c r="I270" s="251">
        <v>0.30420138888888887</v>
      </c>
      <c r="J270" s="251">
        <v>0.425625</v>
      </c>
      <c r="K270" s="239">
        <v>174.85</v>
      </c>
      <c r="L270" s="239" t="s">
        <v>811</v>
      </c>
      <c r="M270" s="239" t="s">
        <v>3484</v>
      </c>
    </row>
    <row r="271" ht="15.75" customHeight="1">
      <c r="A271" s="294" t="s">
        <v>3683</v>
      </c>
      <c r="B271" s="239" t="s">
        <v>552</v>
      </c>
      <c r="C271" s="340">
        <v>46273.0</v>
      </c>
      <c r="D271" s="239" t="s">
        <v>3736</v>
      </c>
      <c r="E271" s="239" t="s">
        <v>967</v>
      </c>
      <c r="F271" s="239">
        <v>92.0</v>
      </c>
      <c r="G271" s="239">
        <v>34.0</v>
      </c>
      <c r="H271" s="342">
        <v>46273.0</v>
      </c>
      <c r="I271" s="251">
        <v>0.5945833333333334</v>
      </c>
      <c r="J271" s="251">
        <v>0.6454398148148148</v>
      </c>
      <c r="K271" s="239">
        <v>73.2333</v>
      </c>
      <c r="L271" s="239" t="s">
        <v>811</v>
      </c>
      <c r="M271" s="239" t="s">
        <v>3485</v>
      </c>
    </row>
    <row r="272" ht="15.75" customHeight="1">
      <c r="A272" s="294" t="s">
        <v>3683</v>
      </c>
      <c r="B272" s="239" t="s">
        <v>552</v>
      </c>
      <c r="C272" s="340">
        <v>46272.0</v>
      </c>
      <c r="D272" s="239" t="s">
        <v>654</v>
      </c>
      <c r="E272" s="239" t="s">
        <v>1233</v>
      </c>
      <c r="F272" s="239">
        <v>471.0</v>
      </c>
      <c r="G272" s="239">
        <v>80.0</v>
      </c>
      <c r="H272" s="342">
        <v>46273.0</v>
      </c>
      <c r="I272" s="251">
        <v>0.30712962962962964</v>
      </c>
      <c r="J272" s="251">
        <v>0.40715277777777775</v>
      </c>
      <c r="K272" s="239">
        <v>144.0167</v>
      </c>
      <c r="L272" s="239" t="s">
        <v>811</v>
      </c>
      <c r="M272" s="239" t="s">
        <v>3542</v>
      </c>
    </row>
    <row r="273" ht="15.75" customHeight="1">
      <c r="A273" s="294" t="s">
        <v>3683</v>
      </c>
      <c r="B273" s="239" t="s">
        <v>552</v>
      </c>
      <c r="C273" s="340">
        <v>46273.0</v>
      </c>
      <c r="D273" s="51" t="s">
        <v>673</v>
      </c>
      <c r="E273" s="294" t="s">
        <v>969</v>
      </c>
      <c r="F273" s="239">
        <v>52.0</v>
      </c>
      <c r="G273" s="239">
        <v>40.0</v>
      </c>
      <c r="H273" s="342">
        <v>46274.0</v>
      </c>
      <c r="I273" s="251">
        <v>0.3112152777777778</v>
      </c>
      <c r="J273" s="251">
        <v>0.3723263888888889</v>
      </c>
      <c r="K273" s="239">
        <v>88.0</v>
      </c>
      <c r="L273" s="239" t="s">
        <v>811</v>
      </c>
      <c r="M273" s="239" t="s">
        <v>970</v>
      </c>
    </row>
    <row r="274" ht="15.75" customHeight="1">
      <c r="A274" s="294" t="s">
        <v>3683</v>
      </c>
      <c r="B274" s="239" t="s">
        <v>552</v>
      </c>
      <c r="C274" s="340">
        <v>46273.0</v>
      </c>
      <c r="D274" s="51" t="s">
        <v>673</v>
      </c>
      <c r="E274" s="294" t="s">
        <v>969</v>
      </c>
      <c r="F274" s="239">
        <v>100.0</v>
      </c>
      <c r="G274" s="239">
        <v>40.0</v>
      </c>
      <c r="H274" s="342">
        <v>46274.0</v>
      </c>
      <c r="I274" s="251">
        <v>0.37439814814814815</v>
      </c>
      <c r="J274" s="251">
        <v>0.4393634259259259</v>
      </c>
      <c r="K274" s="239">
        <v>93.5333</v>
      </c>
      <c r="L274" s="239" t="s">
        <v>811</v>
      </c>
      <c r="M274" s="239" t="s">
        <v>971</v>
      </c>
    </row>
    <row r="275" ht="15.75" customHeight="1">
      <c r="A275" s="294" t="s">
        <v>3683</v>
      </c>
      <c r="B275" s="239" t="s">
        <v>552</v>
      </c>
      <c r="C275" s="340">
        <v>46274.0</v>
      </c>
      <c r="D275" s="51" t="s">
        <v>673</v>
      </c>
      <c r="E275" s="294" t="s">
        <v>972</v>
      </c>
      <c r="F275" s="239">
        <v>86.0</v>
      </c>
      <c r="G275" s="239">
        <v>33.0</v>
      </c>
      <c r="H275" s="342">
        <v>46274.0</v>
      </c>
      <c r="I275" s="251">
        <v>0.5127546296296296</v>
      </c>
      <c r="J275" s="251">
        <v>0.5581712962962962</v>
      </c>
      <c r="K275" s="239">
        <v>65.3833</v>
      </c>
      <c r="L275" s="239" t="s">
        <v>811</v>
      </c>
      <c r="M275" s="239" t="s">
        <v>973</v>
      </c>
    </row>
    <row r="276" ht="15.75" customHeight="1">
      <c r="A276" s="294" t="s">
        <v>3683</v>
      </c>
      <c r="B276" s="239" t="s">
        <v>552</v>
      </c>
      <c r="C276" s="340">
        <v>46273.0</v>
      </c>
      <c r="D276" s="248" t="s">
        <v>627</v>
      </c>
      <c r="E276" s="239" t="s">
        <v>1100</v>
      </c>
      <c r="F276" s="239">
        <v>165.0</v>
      </c>
      <c r="G276" s="239">
        <v>77.0</v>
      </c>
      <c r="H276" s="342">
        <v>46274.0</v>
      </c>
      <c r="I276" s="251">
        <v>0.3067361111111111</v>
      </c>
      <c r="J276" s="251">
        <v>0.4007291666666667</v>
      </c>
      <c r="K276" s="239">
        <v>135.35</v>
      </c>
      <c r="L276" s="239" t="s">
        <v>811</v>
      </c>
      <c r="M276" s="239" t="s">
        <v>1101</v>
      </c>
    </row>
    <row r="277" ht="15.75" customHeight="1">
      <c r="A277" s="294" t="s">
        <v>3683</v>
      </c>
      <c r="B277" s="239" t="s">
        <v>552</v>
      </c>
      <c r="C277" s="340">
        <v>46273.0</v>
      </c>
      <c r="D277" s="239" t="s">
        <v>627</v>
      </c>
      <c r="E277" s="239" t="s">
        <v>1103</v>
      </c>
      <c r="F277" s="239">
        <v>115.0</v>
      </c>
      <c r="G277" s="239">
        <v>40.0</v>
      </c>
      <c r="H277" s="342">
        <v>46274.0</v>
      </c>
      <c r="I277" s="251">
        <v>0.40677083333333336</v>
      </c>
      <c r="J277" s="251">
        <v>0.43648148148148147</v>
      </c>
      <c r="K277" s="239">
        <v>42.7667</v>
      </c>
      <c r="L277" s="239" t="s">
        <v>811</v>
      </c>
      <c r="M277" s="239" t="s">
        <v>1104</v>
      </c>
    </row>
    <row r="278" ht="15.75" customHeight="1">
      <c r="A278" s="294" t="s">
        <v>3683</v>
      </c>
      <c r="B278" s="239" t="s">
        <v>552</v>
      </c>
      <c r="C278" s="340">
        <v>46274.0</v>
      </c>
      <c r="D278" s="239" t="s">
        <v>627</v>
      </c>
      <c r="E278" s="239" t="s">
        <v>972</v>
      </c>
      <c r="F278" s="239">
        <v>61.0</v>
      </c>
      <c r="G278" s="239">
        <v>32.0</v>
      </c>
      <c r="H278" s="342">
        <v>46274.0</v>
      </c>
      <c r="I278" s="251">
        <v>0.5124652777777777</v>
      </c>
      <c r="J278" s="251">
        <v>0.5367476851851852</v>
      </c>
      <c r="K278" s="239">
        <v>34.95</v>
      </c>
      <c r="L278" s="239" t="s">
        <v>811</v>
      </c>
      <c r="M278" s="239" t="s">
        <v>1106</v>
      </c>
    </row>
    <row r="279" ht="15.75" customHeight="1">
      <c r="A279" s="294" t="s">
        <v>3683</v>
      </c>
      <c r="B279" s="239" t="s">
        <v>552</v>
      </c>
      <c r="C279" s="340">
        <v>46273.0</v>
      </c>
      <c r="D279" s="228" t="s">
        <v>652</v>
      </c>
      <c r="E279" s="294" t="s">
        <v>1100</v>
      </c>
      <c r="F279" s="239">
        <v>336.0</v>
      </c>
      <c r="G279" s="239">
        <v>80.0</v>
      </c>
      <c r="H279" s="342">
        <v>46274.0</v>
      </c>
      <c r="I279" s="251">
        <v>0.3060763888888889</v>
      </c>
      <c r="J279" s="251">
        <v>0.40412037037037035</v>
      </c>
      <c r="K279" s="239">
        <v>141.1833</v>
      </c>
      <c r="L279" s="239" t="s">
        <v>811</v>
      </c>
      <c r="M279" s="239" t="s">
        <v>2358</v>
      </c>
    </row>
    <row r="280" ht="15.75" customHeight="1">
      <c r="A280" s="294" t="s">
        <v>3683</v>
      </c>
      <c r="B280" s="239" t="s">
        <v>552</v>
      </c>
      <c r="C280" s="340">
        <v>46273.0</v>
      </c>
      <c r="D280" s="228" t="s">
        <v>652</v>
      </c>
      <c r="E280" s="294" t="s">
        <v>1103</v>
      </c>
      <c r="F280" s="239">
        <v>87.0</v>
      </c>
      <c r="G280" s="239">
        <v>40.0</v>
      </c>
      <c r="H280" s="342">
        <v>46274.0</v>
      </c>
      <c r="I280" s="251">
        <v>0.4043287037037037</v>
      </c>
      <c r="J280" s="251">
        <v>0.43994212962962964</v>
      </c>
      <c r="K280" s="239">
        <v>51.2667</v>
      </c>
      <c r="L280" s="239" t="s">
        <v>811</v>
      </c>
      <c r="M280" s="239" t="s">
        <v>2360</v>
      </c>
    </row>
    <row r="281" ht="15.75" customHeight="1">
      <c r="A281" s="294" t="s">
        <v>3683</v>
      </c>
      <c r="B281" s="239" t="s">
        <v>552</v>
      </c>
      <c r="C281" s="340">
        <v>46274.0</v>
      </c>
      <c r="D281" s="248" t="s">
        <v>652</v>
      </c>
      <c r="E281" s="239" t="s">
        <v>1243</v>
      </c>
      <c r="F281" s="239">
        <v>5.0</v>
      </c>
      <c r="G281" s="239">
        <v>2.0</v>
      </c>
      <c r="H281" s="342">
        <v>46274.0</v>
      </c>
      <c r="I281" s="251">
        <v>0.56125</v>
      </c>
      <c r="J281" s="251">
        <v>0.5680324074074075</v>
      </c>
      <c r="K281" s="239">
        <v>9.7667</v>
      </c>
      <c r="L281" s="239" t="s">
        <v>811</v>
      </c>
      <c r="M281" s="239" t="s">
        <v>1239</v>
      </c>
    </row>
    <row r="282" ht="15.75" customHeight="1">
      <c r="A282" s="294" t="s">
        <v>3683</v>
      </c>
      <c r="B282" s="239" t="s">
        <v>552</v>
      </c>
      <c r="C282" s="340">
        <v>46274.0</v>
      </c>
      <c r="D282" s="239" t="s">
        <v>652</v>
      </c>
      <c r="E282" s="239" t="s">
        <v>1245</v>
      </c>
      <c r="F282" s="239">
        <v>5.0</v>
      </c>
      <c r="G282" s="239">
        <v>4.0</v>
      </c>
      <c r="H282" s="342">
        <v>46274.0</v>
      </c>
      <c r="I282" s="251">
        <v>0.5108217592592592</v>
      </c>
      <c r="J282" s="251">
        <v>0.5613888888888889</v>
      </c>
      <c r="K282" s="239">
        <v>72.8</v>
      </c>
      <c r="L282" s="239" t="s">
        <v>811</v>
      </c>
      <c r="M282" s="239" t="s">
        <v>1242</v>
      </c>
    </row>
    <row r="283" ht="15.75" customHeight="1">
      <c r="A283" s="294" t="s">
        <v>3683</v>
      </c>
      <c r="B283" s="239" t="s">
        <v>552</v>
      </c>
      <c r="C283" s="340">
        <v>46274.0</v>
      </c>
      <c r="D283" s="239" t="s">
        <v>652</v>
      </c>
      <c r="E283" s="239" t="s">
        <v>2743</v>
      </c>
      <c r="F283" s="239">
        <v>44.0</v>
      </c>
      <c r="G283" s="239">
        <v>33.0</v>
      </c>
      <c r="H283" s="342">
        <v>46274.0</v>
      </c>
      <c r="I283" s="251">
        <v>0.5615509259259259</v>
      </c>
      <c r="J283" s="251">
        <v>0.27699074074074076</v>
      </c>
      <c r="K283" s="239">
        <v>1030.2333</v>
      </c>
      <c r="L283" s="239" t="s">
        <v>811</v>
      </c>
      <c r="M283" s="239" t="s">
        <v>1244</v>
      </c>
    </row>
    <row r="284" ht="15.75" customHeight="1">
      <c r="A284" s="294" t="s">
        <v>3683</v>
      </c>
      <c r="B284" s="239" t="s">
        <v>552</v>
      </c>
      <c r="C284" s="340">
        <v>46274.0</v>
      </c>
      <c r="D284" s="239" t="s">
        <v>652</v>
      </c>
      <c r="E284" s="239" t="s">
        <v>1248</v>
      </c>
      <c r="F284" s="239">
        <v>41.0</v>
      </c>
      <c r="G284" s="239">
        <v>33.0</v>
      </c>
      <c r="H284" s="342">
        <v>46274.0</v>
      </c>
      <c r="I284" s="251">
        <v>0.5953587962962963</v>
      </c>
      <c r="J284" s="251">
        <v>0.6286805555555556</v>
      </c>
      <c r="K284" s="239">
        <v>47.9833</v>
      </c>
      <c r="L284" s="239" t="s">
        <v>811</v>
      </c>
      <c r="M284" s="239" t="s">
        <v>1246</v>
      </c>
    </row>
    <row r="285" ht="15.75" customHeight="1">
      <c r="A285" s="294" t="s">
        <v>3683</v>
      </c>
      <c r="B285" s="239" t="s">
        <v>552</v>
      </c>
      <c r="C285" s="340">
        <v>46273.0</v>
      </c>
      <c r="D285" s="239" t="s">
        <v>631</v>
      </c>
      <c r="E285" s="239" t="s">
        <v>1793</v>
      </c>
      <c r="F285" s="239">
        <v>36.0</v>
      </c>
      <c r="G285" s="239">
        <v>22.0</v>
      </c>
      <c r="H285" s="342">
        <v>46274.0</v>
      </c>
      <c r="I285" s="251">
        <v>0.3307407407407407</v>
      </c>
      <c r="J285" s="251">
        <v>0.3554513888888889</v>
      </c>
      <c r="K285" s="239">
        <v>35.5667</v>
      </c>
      <c r="L285" s="239" t="s">
        <v>811</v>
      </c>
      <c r="M285" s="239" t="s">
        <v>3984</v>
      </c>
    </row>
    <row r="286" ht="15.75" customHeight="1">
      <c r="A286" s="294" t="s">
        <v>3683</v>
      </c>
      <c r="B286" s="239" t="s">
        <v>552</v>
      </c>
      <c r="C286" s="340">
        <v>46273.0</v>
      </c>
      <c r="D286" s="239" t="s">
        <v>631</v>
      </c>
      <c r="E286" s="239" t="s">
        <v>969</v>
      </c>
      <c r="F286" s="239">
        <v>70.0</v>
      </c>
      <c r="G286" s="239">
        <v>34.0</v>
      </c>
      <c r="H286" s="342">
        <v>46274.0</v>
      </c>
      <c r="I286" s="251">
        <v>0.3554861111111111</v>
      </c>
      <c r="J286" s="251">
        <v>0.40164351851851854</v>
      </c>
      <c r="K286" s="239">
        <v>66.45</v>
      </c>
      <c r="L286" s="239" t="s">
        <v>811</v>
      </c>
      <c r="M286" s="239" t="s">
        <v>1249</v>
      </c>
    </row>
    <row r="287" ht="15.75" customHeight="1">
      <c r="A287" s="294" t="s">
        <v>3683</v>
      </c>
      <c r="B287" s="239" t="s">
        <v>552</v>
      </c>
      <c r="C287" s="340">
        <v>46273.0</v>
      </c>
      <c r="D287" s="239" t="s">
        <v>631</v>
      </c>
      <c r="E287" s="239" t="s">
        <v>2518</v>
      </c>
      <c r="F287" s="239">
        <v>7.0</v>
      </c>
      <c r="G287" s="239">
        <v>3.0</v>
      </c>
      <c r="H287" s="342">
        <v>46274.0</v>
      </c>
      <c r="I287" s="251">
        <v>0.3084375</v>
      </c>
      <c r="J287" s="251">
        <v>0.321724537037037</v>
      </c>
      <c r="K287" s="239">
        <v>19.1167</v>
      </c>
      <c r="L287" s="239" t="s">
        <v>811</v>
      </c>
      <c r="M287" s="239" t="s">
        <v>1337</v>
      </c>
    </row>
    <row r="288" ht="15.75" customHeight="1">
      <c r="A288" s="294" t="s">
        <v>3683</v>
      </c>
      <c r="B288" s="239" t="s">
        <v>552</v>
      </c>
      <c r="C288" s="340">
        <v>46273.0</v>
      </c>
      <c r="D288" s="239" t="s">
        <v>631</v>
      </c>
      <c r="E288" s="239" t="s">
        <v>3138</v>
      </c>
      <c r="F288" s="239">
        <v>3.0</v>
      </c>
      <c r="G288" s="239">
        <v>2.0</v>
      </c>
      <c r="H288" s="342">
        <v>46274.0</v>
      </c>
      <c r="I288" s="251">
        <v>0.32180555555555557</v>
      </c>
      <c r="J288" s="251">
        <v>0.329212962962963</v>
      </c>
      <c r="K288" s="239">
        <v>10.6667</v>
      </c>
      <c r="L288" s="239" t="s">
        <v>811</v>
      </c>
      <c r="M288" s="239" t="s">
        <v>1340</v>
      </c>
    </row>
    <row r="289" ht="15.75" customHeight="1">
      <c r="A289" s="294" t="s">
        <v>3683</v>
      </c>
      <c r="B289" s="239" t="s">
        <v>552</v>
      </c>
      <c r="C289" s="340">
        <v>46273.0</v>
      </c>
      <c r="D289" s="239" t="s">
        <v>676</v>
      </c>
      <c r="E289" s="239" t="s">
        <v>1103</v>
      </c>
      <c r="F289" s="239">
        <v>37.0</v>
      </c>
      <c r="G289" s="239">
        <v>19.0</v>
      </c>
      <c r="H289" s="342">
        <v>46274.0</v>
      </c>
      <c r="I289" s="251">
        <v>0.31699074074074074</v>
      </c>
      <c r="J289" s="251">
        <v>0.33979166666666666</v>
      </c>
      <c r="K289" s="239">
        <v>32.8167</v>
      </c>
      <c r="L289" s="239" t="s">
        <v>811</v>
      </c>
      <c r="M289" s="239" t="s">
        <v>1342</v>
      </c>
    </row>
    <row r="290" ht="15.75" customHeight="1">
      <c r="A290" s="294" t="s">
        <v>3683</v>
      </c>
      <c r="B290" s="239" t="s">
        <v>552</v>
      </c>
      <c r="C290" s="340">
        <v>46273.0</v>
      </c>
      <c r="D290" s="239" t="s">
        <v>676</v>
      </c>
      <c r="E290" s="239" t="s">
        <v>1489</v>
      </c>
      <c r="F290" s="239">
        <v>9.0</v>
      </c>
      <c r="G290" s="239">
        <v>3.0</v>
      </c>
      <c r="H290" s="342">
        <v>46274.0</v>
      </c>
      <c r="I290" s="251">
        <v>0.3087962962962963</v>
      </c>
      <c r="J290" s="251">
        <v>0.31685185185185183</v>
      </c>
      <c r="K290" s="239">
        <v>11.5833</v>
      </c>
      <c r="L290" s="239" t="s">
        <v>811</v>
      </c>
      <c r="M290" s="239" t="s">
        <v>1344</v>
      </c>
    </row>
    <row r="291" ht="15.75" customHeight="1">
      <c r="A291" s="294" t="s">
        <v>3683</v>
      </c>
      <c r="B291" s="239" t="s">
        <v>552</v>
      </c>
      <c r="C291" s="340">
        <v>46274.0</v>
      </c>
      <c r="D291" s="239" t="s">
        <v>676</v>
      </c>
      <c r="E291" s="239" t="s">
        <v>1243</v>
      </c>
      <c r="F291" s="239">
        <v>4.0</v>
      </c>
      <c r="G291" s="239">
        <v>2.0</v>
      </c>
      <c r="H291" s="342">
        <v>46274.0</v>
      </c>
      <c r="I291" s="251">
        <v>0.5052430555555556</v>
      </c>
      <c r="J291" s="251">
        <v>0.5142245370370371</v>
      </c>
      <c r="K291" s="239">
        <v>12.9167</v>
      </c>
      <c r="L291" s="239" t="s">
        <v>811</v>
      </c>
      <c r="M291" s="239" t="s">
        <v>1488</v>
      </c>
    </row>
    <row r="292" ht="15.75" customHeight="1">
      <c r="A292" s="294" t="s">
        <v>3683</v>
      </c>
      <c r="B292" s="239" t="s">
        <v>552</v>
      </c>
      <c r="C292" s="340">
        <v>46274.0</v>
      </c>
      <c r="D292" s="239" t="s">
        <v>676</v>
      </c>
      <c r="E292" s="239" t="s">
        <v>1248</v>
      </c>
      <c r="F292" s="239">
        <v>76.0</v>
      </c>
      <c r="G292" s="239">
        <v>29.0</v>
      </c>
      <c r="H292" s="342">
        <v>46274.0</v>
      </c>
      <c r="I292" s="251">
        <v>0.5899537037037037</v>
      </c>
      <c r="J292" s="251">
        <v>0.6280208333333334</v>
      </c>
      <c r="K292" s="239">
        <v>54.8167</v>
      </c>
      <c r="L292" s="239" t="s">
        <v>811</v>
      </c>
      <c r="M292" s="239" t="s">
        <v>1490</v>
      </c>
    </row>
    <row r="293" ht="15.75" customHeight="1">
      <c r="A293" s="294" t="s">
        <v>3683</v>
      </c>
      <c r="B293" s="239" t="s">
        <v>552</v>
      </c>
      <c r="C293" s="340">
        <v>46273.0</v>
      </c>
      <c r="D293" s="239" t="s">
        <v>616</v>
      </c>
      <c r="E293" s="239" t="s">
        <v>1103</v>
      </c>
      <c r="F293" s="239">
        <v>116.0</v>
      </c>
      <c r="G293" s="239">
        <v>80.0</v>
      </c>
      <c r="H293" s="342">
        <v>46274.0</v>
      </c>
      <c r="I293" s="251">
        <v>0.30907407407407406</v>
      </c>
      <c r="J293" s="251">
        <v>0.3694212962962963</v>
      </c>
      <c r="K293" s="239">
        <v>86.8833</v>
      </c>
      <c r="L293" s="239" t="s">
        <v>811</v>
      </c>
      <c r="M293" s="239" t="s">
        <v>1491</v>
      </c>
    </row>
    <row r="294" ht="15.75" customHeight="1">
      <c r="A294" s="294" t="s">
        <v>3683</v>
      </c>
      <c r="B294" s="239" t="s">
        <v>552</v>
      </c>
      <c r="C294" s="340">
        <v>46273.0</v>
      </c>
      <c r="D294" s="239" t="s">
        <v>635</v>
      </c>
      <c r="E294" s="239" t="s">
        <v>969</v>
      </c>
      <c r="F294" s="239">
        <v>65.0</v>
      </c>
      <c r="G294" s="239">
        <v>35.0</v>
      </c>
      <c r="H294" s="342">
        <v>46274.0</v>
      </c>
      <c r="I294" s="251">
        <v>0.3250462962962963</v>
      </c>
      <c r="J294" s="251">
        <v>0.3290972222222222</v>
      </c>
      <c r="K294" s="239">
        <v>5.8167</v>
      </c>
      <c r="L294" s="239" t="s">
        <v>811</v>
      </c>
      <c r="M294" s="239" t="s">
        <v>1492</v>
      </c>
    </row>
    <row r="295" ht="15.75" customHeight="1">
      <c r="A295" s="294" t="s">
        <v>3683</v>
      </c>
      <c r="B295" s="239" t="s">
        <v>552</v>
      </c>
      <c r="C295" s="340">
        <v>46273.0</v>
      </c>
      <c r="D295" s="239" t="s">
        <v>635</v>
      </c>
      <c r="E295" s="239" t="s">
        <v>1489</v>
      </c>
      <c r="F295" s="239">
        <v>72.0</v>
      </c>
      <c r="G295" s="239">
        <v>2.0</v>
      </c>
      <c r="H295" s="342">
        <v>46274.0</v>
      </c>
      <c r="I295" s="251">
        <v>0.3098958333333333</v>
      </c>
      <c r="J295" s="251">
        <v>0.32472222222222225</v>
      </c>
      <c r="K295" s="239">
        <v>21.35</v>
      </c>
      <c r="L295" s="239" t="s">
        <v>811</v>
      </c>
      <c r="M295" s="239" t="s">
        <v>1549</v>
      </c>
    </row>
    <row r="296" ht="15.75" customHeight="1">
      <c r="A296" s="294" t="s">
        <v>3683</v>
      </c>
      <c r="B296" s="239" t="s">
        <v>552</v>
      </c>
      <c r="C296" s="340">
        <v>46273.0</v>
      </c>
      <c r="D296" s="239" t="s">
        <v>659</v>
      </c>
      <c r="E296" s="239" t="s">
        <v>1793</v>
      </c>
      <c r="F296" s="239">
        <v>288.0</v>
      </c>
      <c r="G296" s="239">
        <v>80.0</v>
      </c>
      <c r="H296" s="342">
        <v>46274.0</v>
      </c>
      <c r="I296" s="251">
        <v>0.3094791666666667</v>
      </c>
      <c r="J296" s="251">
        <v>0.3984837962962963</v>
      </c>
      <c r="K296" s="239">
        <v>128.15</v>
      </c>
      <c r="L296" s="239" t="s">
        <v>811</v>
      </c>
      <c r="M296" s="239" t="s">
        <v>1624</v>
      </c>
    </row>
    <row r="297" ht="15.75" customHeight="1">
      <c r="A297" s="294" t="s">
        <v>3683</v>
      </c>
      <c r="B297" s="239" t="s">
        <v>552</v>
      </c>
      <c r="C297" s="340">
        <v>46273.0</v>
      </c>
      <c r="D297" s="239" t="s">
        <v>657</v>
      </c>
      <c r="E297" s="239" t="s">
        <v>1793</v>
      </c>
      <c r="F297" s="239">
        <v>31.0</v>
      </c>
      <c r="G297" s="239">
        <v>22.0</v>
      </c>
      <c r="H297" s="342">
        <v>46274.0</v>
      </c>
      <c r="I297" s="251">
        <v>0.30486111111111114</v>
      </c>
      <c r="J297" s="251">
        <v>0.3328935185185185</v>
      </c>
      <c r="K297" s="239">
        <v>40.35</v>
      </c>
      <c r="L297" s="239" t="s">
        <v>811</v>
      </c>
      <c r="M297" s="239" t="s">
        <v>1625</v>
      </c>
    </row>
    <row r="298" ht="15.75" customHeight="1">
      <c r="A298" s="294" t="s">
        <v>3683</v>
      </c>
      <c r="B298" s="239" t="s">
        <v>552</v>
      </c>
      <c r="C298" s="340">
        <v>46273.0</v>
      </c>
      <c r="D298" s="239" t="s">
        <v>657</v>
      </c>
      <c r="E298" s="239" t="s">
        <v>969</v>
      </c>
      <c r="F298" s="239">
        <v>180.0</v>
      </c>
      <c r="G298" s="239">
        <v>119.0</v>
      </c>
      <c r="H298" s="342">
        <v>46274.0</v>
      </c>
      <c r="I298" s="251">
        <v>0.33439814814814817</v>
      </c>
      <c r="J298" s="251">
        <v>0.4535532407407407</v>
      </c>
      <c r="K298" s="239">
        <v>171.5667</v>
      </c>
      <c r="L298" s="239" t="s">
        <v>811</v>
      </c>
      <c r="M298" s="239" t="s">
        <v>1794</v>
      </c>
    </row>
    <row r="299" ht="15.75" customHeight="1">
      <c r="A299" s="294" t="s">
        <v>3683</v>
      </c>
      <c r="B299" s="239" t="s">
        <v>552</v>
      </c>
      <c r="C299" s="340">
        <v>46273.0</v>
      </c>
      <c r="D299" s="239" t="s">
        <v>3760</v>
      </c>
      <c r="E299" s="239" t="s">
        <v>1793</v>
      </c>
      <c r="F299" s="239">
        <v>162.0</v>
      </c>
      <c r="G299" s="239">
        <v>49.0</v>
      </c>
      <c r="H299" s="342">
        <v>46274.0</v>
      </c>
      <c r="I299" s="251">
        <v>0.30821759259259257</v>
      </c>
      <c r="J299" s="251">
        <v>0.4176388888888889</v>
      </c>
      <c r="K299" s="239">
        <v>157.55</v>
      </c>
      <c r="L299" s="239" t="s">
        <v>811</v>
      </c>
      <c r="M299" s="239" t="s">
        <v>1926</v>
      </c>
    </row>
    <row r="300" ht="15.75" customHeight="1">
      <c r="A300" s="294" t="s">
        <v>3683</v>
      </c>
      <c r="B300" s="239" t="s">
        <v>552</v>
      </c>
      <c r="C300" s="340">
        <v>46274.0</v>
      </c>
      <c r="D300" s="239" t="s">
        <v>3760</v>
      </c>
      <c r="E300" s="239" t="s">
        <v>969</v>
      </c>
      <c r="F300" s="239">
        <v>217.0</v>
      </c>
      <c r="G300" s="239">
        <v>76.0</v>
      </c>
      <c r="H300" s="342">
        <v>46274.0</v>
      </c>
      <c r="I300" s="251">
        <v>0.4177199074074074</v>
      </c>
      <c r="J300" s="251">
        <v>0.5945486111111111</v>
      </c>
      <c r="K300" s="239">
        <v>254.6167</v>
      </c>
      <c r="L300" s="239" t="s">
        <v>811</v>
      </c>
      <c r="M300" s="239" t="s">
        <v>1927</v>
      </c>
    </row>
    <row r="301" ht="15.75" customHeight="1">
      <c r="A301" s="294" t="s">
        <v>3683</v>
      </c>
      <c r="B301" s="239" t="s">
        <v>552</v>
      </c>
      <c r="C301" s="340">
        <v>46273.0</v>
      </c>
      <c r="D301" s="239" t="s">
        <v>620</v>
      </c>
      <c r="E301" s="239" t="s">
        <v>1100</v>
      </c>
      <c r="F301" s="239">
        <v>585.0</v>
      </c>
      <c r="G301" s="239">
        <v>80.0</v>
      </c>
      <c r="H301" s="342">
        <v>46274.0</v>
      </c>
      <c r="I301" s="251">
        <v>0.30596064814814816</v>
      </c>
      <c r="J301" s="251">
        <v>0.40447916666666667</v>
      </c>
      <c r="K301" s="239">
        <v>141.8667</v>
      </c>
      <c r="L301" s="239" t="s">
        <v>811</v>
      </c>
      <c r="M301" s="239" t="s">
        <v>4006</v>
      </c>
    </row>
    <row r="302" ht="15.75" customHeight="1">
      <c r="A302" s="294" t="s">
        <v>3683</v>
      </c>
      <c r="B302" s="239" t="s">
        <v>552</v>
      </c>
      <c r="C302" s="340">
        <v>46273.0</v>
      </c>
      <c r="D302" s="239" t="s">
        <v>620</v>
      </c>
      <c r="E302" s="239" t="s">
        <v>1103</v>
      </c>
      <c r="F302" s="239">
        <v>154.0</v>
      </c>
      <c r="G302" s="239">
        <v>40.0</v>
      </c>
      <c r="H302" s="342">
        <v>46274.0</v>
      </c>
      <c r="I302" s="251">
        <v>0.40456018518518516</v>
      </c>
      <c r="J302" s="251">
        <v>0.40471064814814817</v>
      </c>
      <c r="K302" s="239">
        <v>0.2</v>
      </c>
      <c r="L302" s="239" t="s">
        <v>811</v>
      </c>
      <c r="M302" s="239" t="s">
        <v>4009</v>
      </c>
    </row>
    <row r="303" ht="15.75" customHeight="1">
      <c r="A303" s="294" t="s">
        <v>3683</v>
      </c>
      <c r="B303" s="239" t="s">
        <v>552</v>
      </c>
      <c r="C303" s="340">
        <v>46273.0</v>
      </c>
      <c r="D303" s="311" t="s">
        <v>663</v>
      </c>
      <c r="E303" s="239" t="s">
        <v>1100</v>
      </c>
      <c r="F303" s="239">
        <v>305.0</v>
      </c>
      <c r="G303" s="239">
        <v>64.0</v>
      </c>
      <c r="H303" s="342">
        <v>46274.0</v>
      </c>
      <c r="I303" s="251">
        <v>0.3088194444444444</v>
      </c>
      <c r="J303" s="251">
        <v>0.4048263888888889</v>
      </c>
      <c r="K303" s="239">
        <v>138.25</v>
      </c>
      <c r="L303" s="239" t="s">
        <v>811</v>
      </c>
      <c r="M303" s="239" t="s">
        <v>2080</v>
      </c>
    </row>
    <row r="304" ht="15.75" customHeight="1">
      <c r="A304" s="294" t="s">
        <v>3683</v>
      </c>
      <c r="B304" s="239" t="s">
        <v>552</v>
      </c>
      <c r="C304" s="340">
        <v>46273.0</v>
      </c>
      <c r="D304" s="311" t="s">
        <v>663</v>
      </c>
      <c r="E304" s="239" t="s">
        <v>1103</v>
      </c>
      <c r="F304" s="239">
        <v>185.0</v>
      </c>
      <c r="G304" s="239">
        <v>60.0</v>
      </c>
      <c r="H304" s="342">
        <v>46274.0</v>
      </c>
      <c r="I304" s="251">
        <v>0.4053009259259259</v>
      </c>
      <c r="J304" s="251">
        <v>0.4578587962962963</v>
      </c>
      <c r="K304" s="239">
        <v>75.6833</v>
      </c>
      <c r="L304" s="239" t="s">
        <v>811</v>
      </c>
      <c r="M304" s="239" t="s">
        <v>2081</v>
      </c>
    </row>
    <row r="305" ht="15.75" customHeight="1">
      <c r="A305" s="294" t="s">
        <v>3683</v>
      </c>
      <c r="B305" s="239" t="s">
        <v>552</v>
      </c>
      <c r="C305" s="340">
        <v>46274.0</v>
      </c>
      <c r="D305" s="51" t="s">
        <v>663</v>
      </c>
      <c r="E305" s="294" t="s">
        <v>972</v>
      </c>
      <c r="F305" s="239">
        <v>45.0</v>
      </c>
      <c r="G305" s="239">
        <v>26.0</v>
      </c>
      <c r="H305" s="342">
        <v>46274.0</v>
      </c>
      <c r="I305" s="251">
        <v>0.512824074074074</v>
      </c>
      <c r="J305" s="251">
        <v>0.5547569444444445</v>
      </c>
      <c r="K305" s="239">
        <v>60.3833</v>
      </c>
      <c r="L305" s="239" t="s">
        <v>811</v>
      </c>
      <c r="M305" s="239" t="s">
        <v>2162</v>
      </c>
    </row>
    <row r="306" ht="15.75" customHeight="1">
      <c r="A306" s="294" t="s">
        <v>3683</v>
      </c>
      <c r="B306" s="239" t="s">
        <v>552</v>
      </c>
      <c r="C306" s="340">
        <v>46273.0</v>
      </c>
      <c r="D306" s="51" t="s">
        <v>638</v>
      </c>
      <c r="E306" s="294" t="s">
        <v>1100</v>
      </c>
      <c r="F306" s="239">
        <v>249.0</v>
      </c>
      <c r="G306" s="239">
        <v>70.0</v>
      </c>
      <c r="H306" s="342">
        <v>46274.0</v>
      </c>
      <c r="I306" s="251">
        <v>0.3070833333333333</v>
      </c>
      <c r="J306" s="251">
        <v>0.3948726851851852</v>
      </c>
      <c r="K306" s="239">
        <v>126.4167</v>
      </c>
      <c r="L306" s="239" t="s">
        <v>811</v>
      </c>
      <c r="M306" s="239" t="s">
        <v>2163</v>
      </c>
    </row>
    <row r="307" ht="15.75" customHeight="1">
      <c r="A307" s="294" t="s">
        <v>3683</v>
      </c>
      <c r="B307" s="239" t="s">
        <v>552</v>
      </c>
      <c r="C307" s="340">
        <v>46273.0</v>
      </c>
      <c r="D307" s="51" t="s">
        <v>638</v>
      </c>
      <c r="E307" s="294" t="s">
        <v>1103</v>
      </c>
      <c r="F307" s="239">
        <v>142.0</v>
      </c>
      <c r="G307" s="239">
        <v>57.0</v>
      </c>
      <c r="H307" s="342">
        <v>46274.0</v>
      </c>
      <c r="I307" s="251">
        <v>0.4</v>
      </c>
      <c r="J307" s="251">
        <v>0.44667824074074075</v>
      </c>
      <c r="K307" s="239">
        <v>67.2167</v>
      </c>
      <c r="L307" s="239" t="s">
        <v>811</v>
      </c>
      <c r="M307" s="239" t="s">
        <v>2164</v>
      </c>
    </row>
    <row r="308" ht="15.75" customHeight="1">
      <c r="A308" s="294" t="s">
        <v>3683</v>
      </c>
      <c r="B308" s="239" t="s">
        <v>552</v>
      </c>
      <c r="C308" s="340">
        <v>46273.0</v>
      </c>
      <c r="D308" s="51" t="s">
        <v>642</v>
      </c>
      <c r="E308" s="294" t="s">
        <v>1100</v>
      </c>
      <c r="F308" s="239">
        <v>77.0</v>
      </c>
      <c r="G308" s="239">
        <v>24.0</v>
      </c>
      <c r="H308" s="342">
        <v>46274.0</v>
      </c>
      <c r="I308" s="251">
        <v>0.3076388888888889</v>
      </c>
      <c r="J308" s="251">
        <v>0.3436574074074074</v>
      </c>
      <c r="K308" s="239">
        <v>51.8667</v>
      </c>
      <c r="L308" s="239" t="s">
        <v>1274</v>
      </c>
      <c r="M308" s="239" t="s">
        <v>2289</v>
      </c>
    </row>
    <row r="309" ht="15.75" customHeight="1">
      <c r="A309" s="294" t="s">
        <v>3683</v>
      </c>
      <c r="B309" s="239" t="s">
        <v>552</v>
      </c>
      <c r="C309" s="340">
        <v>46273.0</v>
      </c>
      <c r="D309" s="51" t="s">
        <v>642</v>
      </c>
      <c r="E309" s="294" t="s">
        <v>1103</v>
      </c>
      <c r="F309" s="239">
        <v>201.0</v>
      </c>
      <c r="G309" s="239">
        <v>76.0</v>
      </c>
      <c r="H309" s="342">
        <v>46274.0</v>
      </c>
      <c r="I309" s="251">
        <v>0.34394675925925927</v>
      </c>
      <c r="J309" s="251">
        <v>0.4221412037037037</v>
      </c>
      <c r="K309" s="239">
        <v>112.5833</v>
      </c>
      <c r="L309" s="239" t="s">
        <v>811</v>
      </c>
      <c r="M309" s="239" t="s">
        <v>2290</v>
      </c>
    </row>
    <row r="310" ht="15.75" customHeight="1">
      <c r="A310" s="294" t="s">
        <v>3683</v>
      </c>
      <c r="B310" s="239" t="s">
        <v>552</v>
      </c>
      <c r="C310" s="340">
        <v>46273.0</v>
      </c>
      <c r="D310" s="348" t="s">
        <v>611</v>
      </c>
      <c r="E310" s="239" t="s">
        <v>2518</v>
      </c>
      <c r="F310" s="239">
        <v>27.0</v>
      </c>
      <c r="G310" s="239">
        <v>7.0</v>
      </c>
      <c r="H310" s="342">
        <v>46274.0</v>
      </c>
      <c r="I310" s="251">
        <v>0.30872685185185184</v>
      </c>
      <c r="J310" s="251">
        <v>0.3214699074074074</v>
      </c>
      <c r="K310" s="239">
        <v>18.3333</v>
      </c>
      <c r="L310" s="239" t="s">
        <v>811</v>
      </c>
      <c r="M310" s="239" t="s">
        <v>2596</v>
      </c>
    </row>
    <row r="311" ht="15.75" customHeight="1">
      <c r="A311" s="294" t="s">
        <v>3683</v>
      </c>
      <c r="B311" s="239" t="s">
        <v>552</v>
      </c>
      <c r="C311" s="340">
        <v>46274.0</v>
      </c>
      <c r="D311" s="311" t="s">
        <v>611</v>
      </c>
      <c r="E311" s="239" t="s">
        <v>1245</v>
      </c>
      <c r="F311" s="239">
        <v>36.0</v>
      </c>
      <c r="G311" s="239">
        <v>20.0</v>
      </c>
      <c r="H311" s="342">
        <v>46274.0</v>
      </c>
      <c r="I311" s="251">
        <v>0.5048032407407408</v>
      </c>
      <c r="J311" s="251">
        <v>0.5282291666666666</v>
      </c>
      <c r="K311" s="239">
        <v>33.7333</v>
      </c>
      <c r="L311" s="239" t="s">
        <v>811</v>
      </c>
      <c r="M311" s="239" t="s">
        <v>2597</v>
      </c>
    </row>
    <row r="312" ht="15.75" customHeight="1">
      <c r="A312" s="294" t="s">
        <v>3683</v>
      </c>
      <c r="B312" s="239" t="s">
        <v>552</v>
      </c>
      <c r="C312" s="340">
        <v>46273.0</v>
      </c>
      <c r="D312" s="239" t="s">
        <v>649</v>
      </c>
      <c r="E312" s="239" t="s">
        <v>1100</v>
      </c>
      <c r="F312" s="239">
        <v>310.0</v>
      </c>
      <c r="G312" s="239">
        <v>68.0</v>
      </c>
      <c r="H312" s="342">
        <v>46274.0</v>
      </c>
      <c r="I312" s="251">
        <v>0.3065625</v>
      </c>
      <c r="J312" s="251">
        <v>0.4064583333333333</v>
      </c>
      <c r="K312" s="239">
        <v>143.8333</v>
      </c>
      <c r="L312" s="239" t="s">
        <v>811</v>
      </c>
      <c r="M312" s="239" t="s">
        <v>2695</v>
      </c>
    </row>
    <row r="313" ht="15.75" customHeight="1">
      <c r="A313" s="294" t="s">
        <v>3683</v>
      </c>
      <c r="B313" s="239" t="s">
        <v>552</v>
      </c>
      <c r="C313" s="340">
        <v>46273.0</v>
      </c>
      <c r="D313" s="239" t="s">
        <v>649</v>
      </c>
      <c r="E313" s="239" t="s">
        <v>1103</v>
      </c>
      <c r="F313" s="239">
        <v>121.0</v>
      </c>
      <c r="G313" s="239">
        <v>57.0</v>
      </c>
      <c r="H313" s="342">
        <v>46274.0</v>
      </c>
      <c r="I313" s="251">
        <v>0.41733796296296294</v>
      </c>
      <c r="J313" s="251">
        <v>0.46965277777777775</v>
      </c>
      <c r="K313" s="239">
        <v>75.3333</v>
      </c>
      <c r="L313" s="239" t="s">
        <v>811</v>
      </c>
      <c r="M313" s="239" t="s">
        <v>2696</v>
      </c>
    </row>
    <row r="314" ht="15.75" customHeight="1">
      <c r="A314" s="294" t="s">
        <v>3683</v>
      </c>
      <c r="B314" s="239" t="s">
        <v>552</v>
      </c>
      <c r="C314" s="340">
        <v>46273.0</v>
      </c>
      <c r="D314" s="239" t="s">
        <v>645</v>
      </c>
      <c r="E314" s="239" t="s">
        <v>1100</v>
      </c>
      <c r="F314" s="239">
        <v>253.0</v>
      </c>
      <c r="G314" s="239">
        <v>76.0</v>
      </c>
      <c r="H314" s="342">
        <v>46274.0</v>
      </c>
      <c r="I314" s="251">
        <v>0.30724537037037036</v>
      </c>
      <c r="J314" s="251">
        <v>0.39618055555555554</v>
      </c>
      <c r="K314" s="239">
        <v>128.0667</v>
      </c>
      <c r="L314" s="239" t="s">
        <v>811</v>
      </c>
      <c r="M314" s="239" t="s">
        <v>2744</v>
      </c>
    </row>
    <row r="315" ht="15.75" customHeight="1">
      <c r="A315" s="294" t="s">
        <v>3683</v>
      </c>
      <c r="B315" s="239" t="s">
        <v>552</v>
      </c>
      <c r="C315" s="340">
        <v>46273.0</v>
      </c>
      <c r="D315" s="239" t="s">
        <v>645</v>
      </c>
      <c r="E315" s="239" t="s">
        <v>1103</v>
      </c>
      <c r="F315" s="239">
        <v>90.0</v>
      </c>
      <c r="G315" s="239">
        <v>60.0</v>
      </c>
      <c r="H315" s="342">
        <v>46274.0</v>
      </c>
      <c r="I315" s="251">
        <v>0.39641203703703703</v>
      </c>
      <c r="J315" s="251">
        <v>0.4445601851851852</v>
      </c>
      <c r="K315" s="239">
        <v>69.3167</v>
      </c>
      <c r="L315" s="239" t="s">
        <v>811</v>
      </c>
      <c r="M315" s="239" t="s">
        <v>2747</v>
      </c>
    </row>
    <row r="316" ht="15.75" customHeight="1">
      <c r="A316" s="294" t="s">
        <v>3683</v>
      </c>
      <c r="B316" s="239" t="s">
        <v>552</v>
      </c>
      <c r="C316" s="340">
        <v>46274.0</v>
      </c>
      <c r="D316" s="239" t="s">
        <v>681</v>
      </c>
      <c r="E316" s="239" t="s">
        <v>2743</v>
      </c>
      <c r="F316" s="239">
        <v>39.0</v>
      </c>
      <c r="G316" s="239">
        <v>33.0</v>
      </c>
      <c r="H316" s="342">
        <v>46274.0</v>
      </c>
      <c r="I316" s="251">
        <v>0.5074074074074074</v>
      </c>
      <c r="J316" s="251">
        <v>0.5437037037037037</v>
      </c>
      <c r="K316" s="239">
        <v>52.2667</v>
      </c>
      <c r="L316" s="239" t="s">
        <v>811</v>
      </c>
      <c r="M316" s="239" t="s">
        <v>2841</v>
      </c>
    </row>
    <row r="317" ht="15.75" customHeight="1">
      <c r="A317" s="294" t="s">
        <v>3683</v>
      </c>
      <c r="B317" s="239" t="s">
        <v>552</v>
      </c>
      <c r="C317" s="340">
        <v>46274.0</v>
      </c>
      <c r="D317" s="239" t="s">
        <v>681</v>
      </c>
      <c r="E317" s="239" t="s">
        <v>1248</v>
      </c>
      <c r="F317" s="239">
        <v>41.0</v>
      </c>
      <c r="G317" s="239">
        <v>29.0</v>
      </c>
      <c r="H317" s="342">
        <v>46274.0</v>
      </c>
      <c r="I317" s="251">
        <v>0.5925925925925926</v>
      </c>
      <c r="J317" s="251">
        <v>0.6271064814814815</v>
      </c>
      <c r="K317" s="239">
        <v>49.7</v>
      </c>
      <c r="L317" s="239" t="s">
        <v>811</v>
      </c>
      <c r="M317" s="239" t="s">
        <v>2843</v>
      </c>
    </row>
    <row r="318" ht="15.75" customHeight="1">
      <c r="A318" s="294" t="s">
        <v>3683</v>
      </c>
      <c r="B318" s="239" t="s">
        <v>552</v>
      </c>
      <c r="C318" s="340">
        <v>46273.0</v>
      </c>
      <c r="D318" s="228" t="s">
        <v>666</v>
      </c>
      <c r="E318" s="294" t="s">
        <v>1793</v>
      </c>
      <c r="F318" s="239">
        <v>152.0</v>
      </c>
      <c r="G318" s="239">
        <v>48.0</v>
      </c>
      <c r="H318" s="342">
        <v>46274.0</v>
      </c>
      <c r="I318" s="251">
        <v>0.309375</v>
      </c>
      <c r="J318" s="251">
        <v>0.36052083333333335</v>
      </c>
      <c r="K318" s="239">
        <v>73.6333</v>
      </c>
      <c r="L318" s="239" t="s">
        <v>811</v>
      </c>
      <c r="M318" s="239" t="s">
        <v>2852</v>
      </c>
    </row>
    <row r="319" ht="15.75" customHeight="1">
      <c r="A319" s="294" t="s">
        <v>3683</v>
      </c>
      <c r="B319" s="239" t="s">
        <v>552</v>
      </c>
      <c r="C319" s="340">
        <v>46273.0</v>
      </c>
      <c r="D319" s="248" t="s">
        <v>666</v>
      </c>
      <c r="E319" s="239" t="s">
        <v>969</v>
      </c>
      <c r="F319" s="239">
        <v>200.0</v>
      </c>
      <c r="G319" s="239">
        <v>80.0</v>
      </c>
      <c r="H319" s="342">
        <v>46274.0</v>
      </c>
      <c r="I319" s="251">
        <v>0.3609375</v>
      </c>
      <c r="J319" s="251">
        <v>0.4273958333333333</v>
      </c>
      <c r="K319" s="239">
        <v>95.6833</v>
      </c>
      <c r="L319" s="239" t="s">
        <v>811</v>
      </c>
      <c r="M319" s="239" t="s">
        <v>3001</v>
      </c>
    </row>
    <row r="320" ht="15.75" customHeight="1">
      <c r="A320" s="294" t="s">
        <v>3683</v>
      </c>
      <c r="B320" s="239" t="s">
        <v>552</v>
      </c>
      <c r="C320" s="340">
        <v>46273.0</v>
      </c>
      <c r="D320" s="311" t="s">
        <v>686</v>
      </c>
      <c r="E320" s="239" t="s">
        <v>969</v>
      </c>
      <c r="F320" s="239">
        <v>74.0</v>
      </c>
      <c r="G320" s="239">
        <v>40.0</v>
      </c>
      <c r="H320" s="342">
        <v>46274.0</v>
      </c>
      <c r="I320" s="251">
        <v>0.36378472222222225</v>
      </c>
      <c r="J320" s="251">
        <v>0.4237037037037037</v>
      </c>
      <c r="K320" s="239">
        <v>86.2667</v>
      </c>
      <c r="L320" s="239" t="s">
        <v>811</v>
      </c>
      <c r="M320" s="239" t="s">
        <v>3003</v>
      </c>
    </row>
    <row r="321" ht="15.75" customHeight="1">
      <c r="A321" s="294" t="s">
        <v>3683</v>
      </c>
      <c r="B321" s="239" t="s">
        <v>552</v>
      </c>
      <c r="C321" s="340">
        <v>46273.0</v>
      </c>
      <c r="D321" s="239" t="s">
        <v>559</v>
      </c>
      <c r="E321" s="239" t="s">
        <v>1100</v>
      </c>
      <c r="F321" s="239">
        <v>333.0</v>
      </c>
      <c r="G321" s="239">
        <v>80.0</v>
      </c>
      <c r="H321" s="342">
        <v>46274.0</v>
      </c>
      <c r="I321" s="251">
        <v>0.30635416666666665</v>
      </c>
      <c r="J321" s="251">
        <v>0.4203125</v>
      </c>
      <c r="K321" s="239">
        <v>164.0833</v>
      </c>
      <c r="L321" s="239" t="s">
        <v>811</v>
      </c>
      <c r="M321" s="239" t="s">
        <v>3006</v>
      </c>
    </row>
    <row r="322" ht="15.75" customHeight="1">
      <c r="A322" s="294" t="s">
        <v>3683</v>
      </c>
      <c r="B322" s="239" t="s">
        <v>552</v>
      </c>
      <c r="C322" s="340">
        <v>46274.0</v>
      </c>
      <c r="D322" s="239" t="s">
        <v>559</v>
      </c>
      <c r="E322" s="239" t="s">
        <v>1103</v>
      </c>
      <c r="F322" s="239">
        <v>330.0</v>
      </c>
      <c r="G322" s="239">
        <v>40.0</v>
      </c>
      <c r="H322" s="342">
        <v>46274.0</v>
      </c>
      <c r="I322" s="251">
        <v>0.4349074074074074</v>
      </c>
      <c r="J322" s="251">
        <v>0.5409375</v>
      </c>
      <c r="K322" s="239">
        <v>152.6833</v>
      </c>
      <c r="L322" s="239" t="s">
        <v>811</v>
      </c>
      <c r="M322" s="239" t="s">
        <v>2984</v>
      </c>
    </row>
    <row r="323" ht="15.75" customHeight="1">
      <c r="A323" s="294" t="s">
        <v>3683</v>
      </c>
      <c r="B323" s="239" t="s">
        <v>552</v>
      </c>
      <c r="C323" s="340">
        <v>46274.0</v>
      </c>
      <c r="D323" s="239" t="s">
        <v>559</v>
      </c>
      <c r="E323" s="239" t="s">
        <v>1248</v>
      </c>
      <c r="F323" s="239">
        <v>76.0</v>
      </c>
      <c r="G323" s="239">
        <v>29.0</v>
      </c>
      <c r="H323" s="342">
        <v>46274.0</v>
      </c>
      <c r="I323" s="251">
        <v>0.5900810185185185</v>
      </c>
      <c r="J323" s="251">
        <v>0.6126157407407408</v>
      </c>
      <c r="K323" s="239">
        <v>32.4333</v>
      </c>
      <c r="L323" s="239" t="s">
        <v>811</v>
      </c>
      <c r="M323" s="239" t="s">
        <v>2987</v>
      </c>
    </row>
    <row r="324" ht="15.75" customHeight="1">
      <c r="A324" s="294" t="s">
        <v>3683</v>
      </c>
      <c r="B324" s="239" t="s">
        <v>552</v>
      </c>
      <c r="C324" s="340">
        <v>46273.0</v>
      </c>
      <c r="D324" s="239" t="s">
        <v>669</v>
      </c>
      <c r="E324" s="239" t="s">
        <v>1103</v>
      </c>
      <c r="F324" s="239">
        <v>128.0</v>
      </c>
      <c r="G324" s="239">
        <v>80.0</v>
      </c>
      <c r="H324" s="342">
        <v>46274.0</v>
      </c>
      <c r="I324" s="251">
        <v>0.3091435185185185</v>
      </c>
      <c r="J324" s="251">
        <v>0.38788194444444446</v>
      </c>
      <c r="K324" s="239">
        <v>113.3833</v>
      </c>
      <c r="L324" s="239" t="s">
        <v>811</v>
      </c>
      <c r="M324" s="239" t="s">
        <v>2990</v>
      </c>
    </row>
    <row r="325" ht="15.75" customHeight="1">
      <c r="A325" s="294" t="s">
        <v>3683</v>
      </c>
      <c r="B325" s="239" t="s">
        <v>552</v>
      </c>
      <c r="C325" s="340">
        <v>46273.0</v>
      </c>
      <c r="D325" s="239" t="s">
        <v>669</v>
      </c>
      <c r="E325" s="239" t="s">
        <v>969</v>
      </c>
      <c r="F325" s="239">
        <v>134.0</v>
      </c>
      <c r="G325" s="239">
        <v>40.0</v>
      </c>
      <c r="H325" s="342">
        <v>46274.0</v>
      </c>
      <c r="I325" s="251">
        <v>0.38797453703703705</v>
      </c>
      <c r="J325" s="251">
        <v>0.44525462962962964</v>
      </c>
      <c r="K325" s="239">
        <v>82.4667</v>
      </c>
      <c r="L325" s="239" t="s">
        <v>811</v>
      </c>
      <c r="M325" s="239" t="s">
        <v>3139</v>
      </c>
    </row>
    <row r="326" ht="15.75" customHeight="1">
      <c r="A326" s="294" t="s">
        <v>3683</v>
      </c>
      <c r="B326" s="239" t="s">
        <v>552</v>
      </c>
      <c r="C326" s="340">
        <v>46274.0</v>
      </c>
      <c r="D326" s="239" t="s">
        <v>669</v>
      </c>
      <c r="E326" s="239" t="s">
        <v>1248</v>
      </c>
      <c r="F326" s="239">
        <v>46.0</v>
      </c>
      <c r="G326" s="239">
        <v>29.0</v>
      </c>
      <c r="H326" s="342">
        <v>46274.0</v>
      </c>
      <c r="I326" s="251">
        <v>0.5900115740740741</v>
      </c>
      <c r="J326" s="251">
        <v>0.6192361111111111</v>
      </c>
      <c r="K326" s="239">
        <v>42.0833</v>
      </c>
      <c r="L326" s="239" t="s">
        <v>811</v>
      </c>
      <c r="M326" s="239" t="s">
        <v>3141</v>
      </c>
    </row>
    <row r="327" ht="15.75" customHeight="1">
      <c r="A327" s="294" t="s">
        <v>3683</v>
      </c>
      <c r="B327" s="239" t="s">
        <v>552</v>
      </c>
      <c r="C327" s="340">
        <v>46273.0</v>
      </c>
      <c r="D327" s="239" t="s">
        <v>667</v>
      </c>
      <c r="E327" s="239" t="s">
        <v>3138</v>
      </c>
      <c r="F327" s="239">
        <v>7.0</v>
      </c>
      <c r="G327" s="239">
        <v>6.0</v>
      </c>
      <c r="H327" s="342">
        <v>46274.0</v>
      </c>
      <c r="I327" s="251">
        <v>0.30796296296296294</v>
      </c>
      <c r="J327" s="251">
        <v>0.32077546296296294</v>
      </c>
      <c r="K327" s="239">
        <v>18.45</v>
      </c>
      <c r="L327" s="239" t="s">
        <v>811</v>
      </c>
      <c r="M327" s="239" t="s">
        <v>3142</v>
      </c>
    </row>
    <row r="328" ht="15.75" customHeight="1">
      <c r="A328" s="294" t="s">
        <v>3683</v>
      </c>
      <c r="B328" s="239" t="s">
        <v>552</v>
      </c>
      <c r="C328" s="340">
        <v>46274.0</v>
      </c>
      <c r="D328" s="239" t="s">
        <v>667</v>
      </c>
      <c r="E328" s="239" t="s">
        <v>972</v>
      </c>
      <c r="F328" s="239">
        <v>63.0</v>
      </c>
      <c r="G328" s="239">
        <v>32.0</v>
      </c>
      <c r="H328" s="342">
        <v>46274.0</v>
      </c>
      <c r="I328" s="251">
        <v>0.5125810185185186</v>
      </c>
      <c r="J328" s="251">
        <v>0.557974537037037</v>
      </c>
      <c r="K328" s="239">
        <v>65.3667</v>
      </c>
      <c r="L328" s="239" t="s">
        <v>811</v>
      </c>
      <c r="M328" s="239" t="s">
        <v>4053</v>
      </c>
    </row>
    <row r="329" ht="15.75" customHeight="1">
      <c r="A329" s="294" t="s">
        <v>3683</v>
      </c>
      <c r="B329" s="239" t="s">
        <v>552</v>
      </c>
      <c r="C329" s="340">
        <v>46274.0</v>
      </c>
      <c r="D329" s="239" t="s">
        <v>667</v>
      </c>
      <c r="E329" s="239" t="s">
        <v>1248</v>
      </c>
      <c r="F329" s="239">
        <v>40.0</v>
      </c>
      <c r="G329" s="239">
        <v>33.0</v>
      </c>
      <c r="H329" s="342">
        <v>46274.0</v>
      </c>
      <c r="I329" s="251">
        <v>0.5907638888888889</v>
      </c>
      <c r="J329" s="251">
        <v>0.6381597222222222</v>
      </c>
      <c r="K329" s="239">
        <v>68.2333</v>
      </c>
      <c r="L329" s="239" t="s">
        <v>811</v>
      </c>
      <c r="M329" s="239" t="s">
        <v>3228</v>
      </c>
    </row>
    <row r="330" ht="15.75" customHeight="1">
      <c r="A330" s="294" t="s">
        <v>3683</v>
      </c>
      <c r="B330" s="239" t="s">
        <v>552</v>
      </c>
      <c r="C330" s="340">
        <v>46275.0</v>
      </c>
      <c r="D330" s="239" t="s">
        <v>667</v>
      </c>
      <c r="E330" s="239" t="s">
        <v>4055</v>
      </c>
      <c r="F330" s="239">
        <v>3.0</v>
      </c>
      <c r="G330" s="239">
        <v>2.0</v>
      </c>
      <c r="H330" s="342">
        <v>46274.0</v>
      </c>
      <c r="I330" s="251">
        <v>0.3208912037037037</v>
      </c>
      <c r="J330" s="251">
        <v>0.30863425925925925</v>
      </c>
      <c r="K330" s="239">
        <v>2862.3333</v>
      </c>
      <c r="L330" s="239" t="s">
        <v>811</v>
      </c>
      <c r="M330" s="239" t="s">
        <v>3229</v>
      </c>
    </row>
    <row r="331" ht="15.75" customHeight="1">
      <c r="A331" s="294" t="s">
        <v>3683</v>
      </c>
      <c r="B331" s="239" t="s">
        <v>552</v>
      </c>
      <c r="C331" s="340">
        <v>46273.0</v>
      </c>
      <c r="D331" s="239" t="s">
        <v>685</v>
      </c>
      <c r="E331" s="239" t="s">
        <v>969</v>
      </c>
      <c r="F331" s="239">
        <v>164.0</v>
      </c>
      <c r="G331" s="239">
        <v>80.0</v>
      </c>
      <c r="H331" s="342">
        <v>46274.0</v>
      </c>
      <c r="I331" s="251">
        <v>0.3110648148148148</v>
      </c>
      <c r="J331" s="251">
        <v>0.39314814814814814</v>
      </c>
      <c r="K331" s="239">
        <v>118.1833</v>
      </c>
      <c r="L331" s="239" t="s">
        <v>811</v>
      </c>
      <c r="M331" s="239" t="s">
        <v>3230</v>
      </c>
    </row>
    <row r="332" ht="15.75" customHeight="1">
      <c r="A332" s="294" t="s">
        <v>3683</v>
      </c>
      <c r="B332" s="239" t="s">
        <v>552</v>
      </c>
      <c r="C332" s="340">
        <v>46274.0</v>
      </c>
      <c r="D332" s="228" t="s">
        <v>685</v>
      </c>
      <c r="E332" s="294" t="s">
        <v>2743</v>
      </c>
      <c r="F332" s="239">
        <v>56.0</v>
      </c>
      <c r="G332" s="239">
        <v>33.0</v>
      </c>
      <c r="H332" s="342">
        <v>46274.0</v>
      </c>
      <c r="I332" s="251">
        <v>0.5069675925925926</v>
      </c>
      <c r="J332" s="251">
        <v>0.5482407407407407</v>
      </c>
      <c r="K332" s="239">
        <v>59.4167</v>
      </c>
      <c r="L332" s="239" t="s">
        <v>811</v>
      </c>
      <c r="M332" s="239" t="s">
        <v>2519</v>
      </c>
    </row>
    <row r="333" ht="15.75" customHeight="1">
      <c r="A333" s="294" t="s">
        <v>3683</v>
      </c>
      <c r="B333" s="239" t="s">
        <v>552</v>
      </c>
      <c r="C333" s="340">
        <v>46274.0</v>
      </c>
      <c r="D333" s="228" t="s">
        <v>685</v>
      </c>
      <c r="E333" s="294" t="s">
        <v>1248</v>
      </c>
      <c r="F333" s="239">
        <v>46.0</v>
      </c>
      <c r="G333" s="239">
        <v>29.0</v>
      </c>
      <c r="H333" s="342">
        <v>46274.0</v>
      </c>
      <c r="I333" s="251">
        <v>0.5911921296296296</v>
      </c>
      <c r="J333" s="251">
        <v>0.6127199074074074</v>
      </c>
      <c r="K333" s="239">
        <v>31.0</v>
      </c>
      <c r="L333" s="239" t="s">
        <v>811</v>
      </c>
      <c r="M333" s="239" t="s">
        <v>2520</v>
      </c>
    </row>
    <row r="334" ht="15.75" customHeight="1">
      <c r="A334" s="294" t="s">
        <v>3683</v>
      </c>
      <c r="B334" s="239" t="s">
        <v>552</v>
      </c>
      <c r="C334" s="340">
        <v>46273.0</v>
      </c>
      <c r="D334" s="248" t="s">
        <v>660</v>
      </c>
      <c r="E334" s="239" t="s">
        <v>1103</v>
      </c>
      <c r="F334" s="239">
        <v>84.0</v>
      </c>
      <c r="G334" s="239">
        <v>40.0</v>
      </c>
      <c r="H334" s="342">
        <v>46274.0</v>
      </c>
      <c r="I334" s="251">
        <v>0.3091203703703704</v>
      </c>
      <c r="J334" s="251">
        <v>0.35564814814814816</v>
      </c>
      <c r="K334" s="239">
        <v>67.0</v>
      </c>
      <c r="L334" s="239" t="s">
        <v>811</v>
      </c>
      <c r="M334" s="239" t="s">
        <v>3311</v>
      </c>
    </row>
    <row r="335" ht="15.75" customHeight="1">
      <c r="A335" s="294" t="s">
        <v>3683</v>
      </c>
      <c r="B335" s="239" t="s">
        <v>552</v>
      </c>
      <c r="C335" s="340">
        <v>46273.0</v>
      </c>
      <c r="D335" s="239" t="s">
        <v>660</v>
      </c>
      <c r="E335" s="239" t="s">
        <v>969</v>
      </c>
      <c r="F335" s="239">
        <v>361.0</v>
      </c>
      <c r="G335" s="239">
        <v>80.0</v>
      </c>
      <c r="H335" s="342">
        <v>46274.0</v>
      </c>
      <c r="I335" s="251">
        <v>0.3588310185185185</v>
      </c>
      <c r="J335" s="251">
        <v>0.4524074074074074</v>
      </c>
      <c r="K335" s="239">
        <v>134.75</v>
      </c>
      <c r="L335" s="239" t="s">
        <v>811</v>
      </c>
      <c r="M335" s="239" t="s">
        <v>3312</v>
      </c>
    </row>
    <row r="336" ht="15.75" customHeight="1">
      <c r="A336" s="294" t="s">
        <v>3683</v>
      </c>
      <c r="B336" s="239" t="s">
        <v>552</v>
      </c>
      <c r="C336" s="340">
        <v>46274.0</v>
      </c>
      <c r="D336" s="239" t="s">
        <v>660</v>
      </c>
      <c r="E336" s="239" t="s">
        <v>2743</v>
      </c>
      <c r="F336" s="239">
        <v>53.0</v>
      </c>
      <c r="G336" s="239">
        <v>34.0</v>
      </c>
      <c r="H336" s="342">
        <v>46274.0</v>
      </c>
      <c r="I336" s="251">
        <v>0.5085879629629629</v>
      </c>
      <c r="J336" s="251">
        <v>0.5649652777777778</v>
      </c>
      <c r="K336" s="239">
        <v>81.1667</v>
      </c>
      <c r="L336" s="239" t="s">
        <v>811</v>
      </c>
      <c r="M336" s="239" t="s">
        <v>3313</v>
      </c>
    </row>
    <row r="337" ht="15.75" customHeight="1">
      <c r="A337" s="294" t="s">
        <v>3683</v>
      </c>
      <c r="B337" s="239" t="s">
        <v>552</v>
      </c>
      <c r="C337" s="340">
        <v>46273.0</v>
      </c>
      <c r="D337" s="239" t="s">
        <v>625</v>
      </c>
      <c r="E337" s="239" t="s">
        <v>1793</v>
      </c>
      <c r="F337" s="239">
        <v>42.0</v>
      </c>
      <c r="G337" s="239">
        <v>21.0</v>
      </c>
      <c r="H337" s="342">
        <v>46274.0</v>
      </c>
      <c r="I337" s="251">
        <v>0.30539351851851854</v>
      </c>
      <c r="J337" s="251">
        <v>0.4306365740740741</v>
      </c>
      <c r="K337" s="239">
        <v>180.3333</v>
      </c>
      <c r="L337" s="239" t="s">
        <v>811</v>
      </c>
      <c r="M337" s="239" t="s">
        <v>3404</v>
      </c>
    </row>
    <row r="338" ht="15.75" customHeight="1">
      <c r="A338" s="294" t="s">
        <v>3683</v>
      </c>
      <c r="B338" s="239" t="s">
        <v>552</v>
      </c>
      <c r="C338" s="340">
        <v>46273.0</v>
      </c>
      <c r="D338" s="239" t="s">
        <v>625</v>
      </c>
      <c r="E338" s="239" t="s">
        <v>969</v>
      </c>
      <c r="F338" s="239">
        <v>125.0</v>
      </c>
      <c r="G338" s="239">
        <v>77.0</v>
      </c>
      <c r="H338" s="342">
        <v>46274.0</v>
      </c>
      <c r="I338" s="251">
        <v>0.3525462962962963</v>
      </c>
      <c r="J338" s="251">
        <v>0.4306828703703704</v>
      </c>
      <c r="K338" s="239">
        <v>112.5</v>
      </c>
      <c r="L338" s="239" t="s">
        <v>811</v>
      </c>
      <c r="M338" s="239" t="s">
        <v>3405</v>
      </c>
    </row>
    <row r="339" ht="15.75" customHeight="1">
      <c r="A339" s="294" t="s">
        <v>3683</v>
      </c>
      <c r="B339" s="239" t="s">
        <v>552</v>
      </c>
      <c r="C339" s="340">
        <v>46273.0</v>
      </c>
      <c r="D339" s="239" t="s">
        <v>625</v>
      </c>
      <c r="E339" s="239" t="s">
        <v>969</v>
      </c>
      <c r="F339" s="239">
        <v>53.0</v>
      </c>
      <c r="G339" s="239">
        <v>30.0</v>
      </c>
      <c r="H339" s="342">
        <v>46274.0</v>
      </c>
      <c r="I339" s="251">
        <v>0.43072916666666666</v>
      </c>
      <c r="J339" s="251">
        <v>0.46980324074074076</v>
      </c>
      <c r="K339" s="239">
        <v>56.2667</v>
      </c>
      <c r="L339" s="239" t="s">
        <v>811</v>
      </c>
      <c r="M339" s="239" t="s">
        <v>3406</v>
      </c>
    </row>
    <row r="340" ht="15.75" customHeight="1">
      <c r="A340" s="294" t="s">
        <v>3683</v>
      </c>
      <c r="B340" s="239" t="s">
        <v>552</v>
      </c>
      <c r="C340" s="340">
        <v>46273.0</v>
      </c>
      <c r="D340" s="239" t="s">
        <v>3736</v>
      </c>
      <c r="E340" s="239" t="s">
        <v>1103</v>
      </c>
      <c r="F340" s="239">
        <v>120.0</v>
      </c>
      <c r="G340" s="239">
        <v>40.0</v>
      </c>
      <c r="H340" s="342">
        <v>46274.0</v>
      </c>
      <c r="I340" s="251">
        <v>0.3921875</v>
      </c>
      <c r="J340" s="251">
        <v>0.4569328703703704</v>
      </c>
      <c r="K340" s="239">
        <v>93.2333</v>
      </c>
      <c r="L340" s="239" t="s">
        <v>811</v>
      </c>
      <c r="M340" s="239" t="s">
        <v>3486</v>
      </c>
    </row>
    <row r="341" ht="15.75" customHeight="1">
      <c r="A341" s="294" t="s">
        <v>3683</v>
      </c>
      <c r="B341" s="239" t="s">
        <v>552</v>
      </c>
      <c r="C341" s="340">
        <v>46273.0</v>
      </c>
      <c r="D341" s="239" t="s">
        <v>3736</v>
      </c>
      <c r="E341" s="239" t="s">
        <v>969</v>
      </c>
      <c r="F341" s="239">
        <v>60.0</v>
      </c>
      <c r="G341" s="239">
        <v>40.0</v>
      </c>
      <c r="H341" s="342">
        <v>46274.0</v>
      </c>
      <c r="I341" s="251">
        <v>0.32158564814814816</v>
      </c>
      <c r="J341" s="251">
        <v>0.39211805555555557</v>
      </c>
      <c r="K341" s="239">
        <v>101.55</v>
      </c>
      <c r="L341" s="239" t="s">
        <v>811</v>
      </c>
      <c r="M341" s="239" t="s">
        <v>3487</v>
      </c>
    </row>
    <row r="342" ht="15.75" customHeight="1">
      <c r="A342" s="294" t="s">
        <v>3683</v>
      </c>
      <c r="B342" s="239" t="s">
        <v>552</v>
      </c>
      <c r="C342" s="340">
        <v>46273.0</v>
      </c>
      <c r="D342" s="239" t="s">
        <v>654</v>
      </c>
      <c r="E342" s="239" t="s">
        <v>1100</v>
      </c>
      <c r="F342" s="239">
        <v>386.0</v>
      </c>
      <c r="G342" s="239">
        <v>73.0</v>
      </c>
      <c r="H342" s="342">
        <v>46274.0</v>
      </c>
      <c r="I342" s="251">
        <v>0.308275462962963</v>
      </c>
      <c r="J342" s="251">
        <v>0.4067013888888889</v>
      </c>
      <c r="K342" s="239">
        <v>141.7333</v>
      </c>
      <c r="L342" s="239" t="s">
        <v>811</v>
      </c>
      <c r="M342" s="239" t="s">
        <v>3543</v>
      </c>
    </row>
    <row r="343" ht="15.75" customHeight="1">
      <c r="A343" s="294" t="s">
        <v>3683</v>
      </c>
      <c r="B343" s="239" t="s">
        <v>552</v>
      </c>
      <c r="C343" s="340">
        <v>46273.0</v>
      </c>
      <c r="D343" s="239" t="s">
        <v>654</v>
      </c>
      <c r="E343" s="239" t="s">
        <v>1103</v>
      </c>
      <c r="F343" s="239">
        <v>68.0</v>
      </c>
      <c r="G343" s="239">
        <v>40.0</v>
      </c>
      <c r="H343" s="342">
        <v>46274.0</v>
      </c>
      <c r="I343" s="251">
        <v>0.4068865740740741</v>
      </c>
      <c r="J343" s="251">
        <v>0.4404398148148148</v>
      </c>
      <c r="K343" s="239">
        <v>48.3</v>
      </c>
      <c r="L343" s="239" t="s">
        <v>811</v>
      </c>
      <c r="M343" s="239" t="s">
        <v>3544</v>
      </c>
    </row>
    <row r="344" ht="15.75" customHeight="1">
      <c r="A344" s="294" t="s">
        <v>3683</v>
      </c>
      <c r="B344" s="239" t="s">
        <v>552</v>
      </c>
      <c r="C344" s="340">
        <v>46274.0</v>
      </c>
      <c r="D344" s="239" t="s">
        <v>678</v>
      </c>
      <c r="E344" s="239" t="s">
        <v>830</v>
      </c>
      <c r="F344" s="239">
        <v>98.0</v>
      </c>
      <c r="G344" s="239">
        <v>39.0</v>
      </c>
      <c r="H344" s="342">
        <v>46275.0</v>
      </c>
      <c r="I344" s="251">
        <v>0.3101157407407407</v>
      </c>
      <c r="J344" s="251">
        <v>0.3566666666666667</v>
      </c>
      <c r="K344" s="239">
        <v>67.0167</v>
      </c>
      <c r="L344" s="239" t="s">
        <v>811</v>
      </c>
      <c r="M344" s="239" t="s">
        <v>831</v>
      </c>
    </row>
    <row r="345" ht="15.75" customHeight="1">
      <c r="A345" s="294" t="s">
        <v>3683</v>
      </c>
      <c r="B345" s="239" t="s">
        <v>552</v>
      </c>
      <c r="C345" s="340">
        <v>46274.0</v>
      </c>
      <c r="D345" s="239" t="s">
        <v>678</v>
      </c>
      <c r="E345" s="239" t="s">
        <v>832</v>
      </c>
      <c r="F345" s="239">
        <v>48.0</v>
      </c>
      <c r="G345" s="239">
        <v>31.0</v>
      </c>
      <c r="H345" s="342">
        <v>46275.0</v>
      </c>
      <c r="I345" s="251">
        <v>0.4177430555555556</v>
      </c>
      <c r="J345" s="251">
        <v>0.44158564814814816</v>
      </c>
      <c r="K345" s="239">
        <v>34.3167</v>
      </c>
      <c r="L345" s="239" t="s">
        <v>811</v>
      </c>
      <c r="M345" s="239" t="s">
        <v>833</v>
      </c>
    </row>
    <row r="346" ht="15.75" customHeight="1">
      <c r="A346" s="294" t="s">
        <v>3683</v>
      </c>
      <c r="B346" s="239" t="s">
        <v>552</v>
      </c>
      <c r="C346" s="340">
        <v>46274.0</v>
      </c>
      <c r="D346" s="239" t="s">
        <v>678</v>
      </c>
      <c r="E346" s="239" t="s">
        <v>834</v>
      </c>
      <c r="F346" s="239">
        <v>98.0</v>
      </c>
      <c r="G346" s="239">
        <v>48.0</v>
      </c>
      <c r="H346" s="342">
        <v>46275.0</v>
      </c>
      <c r="I346" s="251">
        <v>0.35684027777777777</v>
      </c>
      <c r="J346" s="251">
        <v>0.41747685185185185</v>
      </c>
      <c r="K346" s="239">
        <v>87.3167</v>
      </c>
      <c r="L346" s="239" t="s">
        <v>811</v>
      </c>
      <c r="M346" s="239" t="s">
        <v>835</v>
      </c>
    </row>
    <row r="347" ht="15.75" customHeight="1">
      <c r="A347" s="294" t="s">
        <v>3683</v>
      </c>
      <c r="B347" s="239" t="s">
        <v>552</v>
      </c>
      <c r="C347" s="340">
        <v>46274.0</v>
      </c>
      <c r="D347" s="51" t="s">
        <v>673</v>
      </c>
      <c r="E347" s="294" t="s">
        <v>834</v>
      </c>
      <c r="F347" s="239">
        <v>172.0</v>
      </c>
      <c r="G347" s="239">
        <v>60.0</v>
      </c>
      <c r="H347" s="342">
        <v>46275.0</v>
      </c>
      <c r="I347" s="251">
        <v>0.30900462962962966</v>
      </c>
      <c r="J347" s="251">
        <v>0.41377314814814814</v>
      </c>
      <c r="K347" s="239">
        <v>150.8667</v>
      </c>
      <c r="L347" s="239" t="s">
        <v>811</v>
      </c>
      <c r="M347" s="239" t="s">
        <v>975</v>
      </c>
    </row>
    <row r="348" ht="15.75" customHeight="1">
      <c r="A348" s="294" t="s">
        <v>3683</v>
      </c>
      <c r="B348" s="239" t="s">
        <v>552</v>
      </c>
      <c r="C348" s="340">
        <v>46275.0</v>
      </c>
      <c r="D348" s="51" t="s">
        <v>673</v>
      </c>
      <c r="E348" s="294" t="s">
        <v>978</v>
      </c>
      <c r="F348" s="239">
        <v>30.0</v>
      </c>
      <c r="G348" s="239">
        <v>23.0</v>
      </c>
      <c r="H348" s="342">
        <v>46275.0</v>
      </c>
      <c r="I348" s="251">
        <v>0.5081481481481481</v>
      </c>
      <c r="J348" s="251">
        <v>0.5518171296296296</v>
      </c>
      <c r="K348" s="239">
        <v>62.8833</v>
      </c>
      <c r="L348" s="239" t="s">
        <v>811</v>
      </c>
      <c r="M348" s="239" t="s">
        <v>979</v>
      </c>
    </row>
    <row r="349" ht="15.75" customHeight="1">
      <c r="A349" s="294" t="s">
        <v>3683</v>
      </c>
      <c r="B349" s="239" t="s">
        <v>552</v>
      </c>
      <c r="C349" s="340">
        <v>46275.0</v>
      </c>
      <c r="D349" s="51" t="s">
        <v>673</v>
      </c>
      <c r="E349" s="294" t="s">
        <v>982</v>
      </c>
      <c r="F349" s="239">
        <v>58.0</v>
      </c>
      <c r="G349" s="239">
        <v>31.0</v>
      </c>
      <c r="H349" s="342">
        <v>46275.0</v>
      </c>
      <c r="I349" s="251">
        <v>0.589212962962963</v>
      </c>
      <c r="J349" s="251">
        <v>0.627974537037037</v>
      </c>
      <c r="K349" s="239">
        <v>55.8</v>
      </c>
      <c r="L349" s="239" t="s">
        <v>811</v>
      </c>
      <c r="M349" s="239" t="s">
        <v>983</v>
      </c>
    </row>
    <row r="350" ht="15.75" customHeight="1">
      <c r="A350" s="294" t="s">
        <v>3683</v>
      </c>
      <c r="B350" s="239" t="s">
        <v>552</v>
      </c>
      <c r="C350" s="340">
        <v>46274.0</v>
      </c>
      <c r="D350" s="248" t="s">
        <v>627</v>
      </c>
      <c r="E350" s="239" t="s">
        <v>830</v>
      </c>
      <c r="F350" s="239">
        <v>153.0</v>
      </c>
      <c r="G350" s="239">
        <v>39.0</v>
      </c>
      <c r="H350" s="342">
        <v>46275.0</v>
      </c>
      <c r="I350" s="251">
        <v>0.3094675925925926</v>
      </c>
      <c r="J350" s="251">
        <v>0.35303240740740743</v>
      </c>
      <c r="K350" s="239">
        <v>62.7333</v>
      </c>
      <c r="L350" s="239" t="s">
        <v>811</v>
      </c>
      <c r="M350" s="239" t="s">
        <v>1108</v>
      </c>
    </row>
    <row r="351" ht="15.75" customHeight="1">
      <c r="A351" s="294" t="s">
        <v>3683</v>
      </c>
      <c r="B351" s="239" t="s">
        <v>552</v>
      </c>
      <c r="C351" s="340">
        <v>46274.0</v>
      </c>
      <c r="D351" s="239" t="s">
        <v>627</v>
      </c>
      <c r="E351" s="239" t="s">
        <v>832</v>
      </c>
      <c r="F351" s="239">
        <v>141.0</v>
      </c>
      <c r="G351" s="239">
        <v>78.0</v>
      </c>
      <c r="H351" s="342">
        <v>46275.0</v>
      </c>
      <c r="I351" s="251">
        <v>0.36171296296296296</v>
      </c>
      <c r="J351" s="251">
        <v>0.4189583333333333</v>
      </c>
      <c r="K351" s="239">
        <v>82.4333</v>
      </c>
      <c r="L351" s="239" t="s">
        <v>811</v>
      </c>
      <c r="M351" s="239" t="s">
        <v>1110</v>
      </c>
    </row>
    <row r="352" ht="15.75" customHeight="1">
      <c r="A352" s="294" t="s">
        <v>3683</v>
      </c>
      <c r="B352" s="239" t="s">
        <v>552</v>
      </c>
      <c r="C352" s="340">
        <v>46274.0</v>
      </c>
      <c r="D352" s="228" t="s">
        <v>652</v>
      </c>
      <c r="E352" s="294" t="s">
        <v>1250</v>
      </c>
      <c r="F352" s="239">
        <v>5.0</v>
      </c>
      <c r="G352" s="239">
        <v>3.0</v>
      </c>
      <c r="H352" s="342">
        <v>46275.0</v>
      </c>
      <c r="I352" s="251">
        <v>0.31114583333333334</v>
      </c>
      <c r="J352" s="251">
        <v>0.3193634259259259</v>
      </c>
      <c r="K352" s="239">
        <v>11.8167</v>
      </c>
      <c r="L352" s="239" t="s">
        <v>811</v>
      </c>
      <c r="M352" s="239" t="s">
        <v>2364</v>
      </c>
    </row>
    <row r="353" ht="15.75" customHeight="1">
      <c r="A353" s="294" t="s">
        <v>3683</v>
      </c>
      <c r="B353" s="239" t="s">
        <v>552</v>
      </c>
      <c r="C353" s="340">
        <v>46274.0</v>
      </c>
      <c r="D353" s="228" t="s">
        <v>652</v>
      </c>
      <c r="E353" s="294" t="s">
        <v>1252</v>
      </c>
      <c r="F353" s="239">
        <v>2.0</v>
      </c>
      <c r="G353" s="239">
        <v>2.0</v>
      </c>
      <c r="H353" s="342">
        <v>46275.0</v>
      </c>
      <c r="I353" s="251">
        <v>0.3197453703703704</v>
      </c>
      <c r="J353" s="251">
        <v>0.31981481481481483</v>
      </c>
      <c r="K353" s="239">
        <v>0.0833</v>
      </c>
      <c r="L353" s="239" t="s">
        <v>811</v>
      </c>
      <c r="M353" s="239" t="s">
        <v>2368</v>
      </c>
    </row>
    <row r="354" ht="15.75" customHeight="1">
      <c r="A354" s="294" t="s">
        <v>3683</v>
      </c>
      <c r="B354" s="239" t="s">
        <v>552</v>
      </c>
      <c r="C354" s="340">
        <v>46275.0</v>
      </c>
      <c r="D354" s="248" t="s">
        <v>652</v>
      </c>
      <c r="E354" s="239" t="s">
        <v>1254</v>
      </c>
      <c r="F354" s="239">
        <v>34.0</v>
      </c>
      <c r="G354" s="239">
        <v>23.0</v>
      </c>
      <c r="H354" s="342">
        <v>46275.0</v>
      </c>
      <c r="I354" s="251">
        <v>0.504849537037037</v>
      </c>
      <c r="J354" s="251">
        <v>0.5425</v>
      </c>
      <c r="K354" s="239">
        <v>54.2</v>
      </c>
      <c r="L354" s="239" t="s">
        <v>811</v>
      </c>
      <c r="M354" s="239" t="s">
        <v>1251</v>
      </c>
    </row>
    <row r="355" ht="15.75" customHeight="1">
      <c r="A355" s="294" t="s">
        <v>3683</v>
      </c>
      <c r="B355" s="239" t="s">
        <v>552</v>
      </c>
      <c r="C355" s="340">
        <v>46275.0</v>
      </c>
      <c r="D355" s="239" t="s">
        <v>652</v>
      </c>
      <c r="E355" s="239" t="s">
        <v>1256</v>
      </c>
      <c r="F355" s="239">
        <v>4.0</v>
      </c>
      <c r="G355" s="239">
        <v>2.0</v>
      </c>
      <c r="H355" s="342">
        <v>46275.0</v>
      </c>
      <c r="I355" s="251">
        <v>0.5427314814814815</v>
      </c>
      <c r="J355" s="251">
        <v>0.5519907407407407</v>
      </c>
      <c r="K355" s="239">
        <v>13.3167</v>
      </c>
      <c r="L355" s="239" t="s">
        <v>811</v>
      </c>
      <c r="M355" s="239" t="s">
        <v>1253</v>
      </c>
    </row>
    <row r="356" ht="15.75" customHeight="1">
      <c r="A356" s="294" t="s">
        <v>3683</v>
      </c>
      <c r="B356" s="239" t="s">
        <v>552</v>
      </c>
      <c r="C356" s="340">
        <v>46275.0</v>
      </c>
      <c r="D356" s="239" t="s">
        <v>652</v>
      </c>
      <c r="E356" s="239" t="s">
        <v>1258</v>
      </c>
      <c r="F356" s="239">
        <v>2.0</v>
      </c>
      <c r="G356" s="239">
        <v>1.0</v>
      </c>
      <c r="H356" s="342">
        <v>46275.0</v>
      </c>
      <c r="I356" s="251">
        <v>0.552037037037037</v>
      </c>
      <c r="J356" s="251">
        <v>0.5520833333333334</v>
      </c>
      <c r="K356" s="239">
        <v>0.0667</v>
      </c>
      <c r="L356" s="239" t="s">
        <v>811</v>
      </c>
      <c r="M356" s="239" t="s">
        <v>1255</v>
      </c>
    </row>
    <row r="357" ht="15.75" customHeight="1">
      <c r="A357" s="294" t="s">
        <v>3683</v>
      </c>
      <c r="B357" s="239" t="s">
        <v>552</v>
      </c>
      <c r="C357" s="340">
        <v>46275.0</v>
      </c>
      <c r="D357" s="239" t="s">
        <v>652</v>
      </c>
      <c r="E357" s="239" t="s">
        <v>982</v>
      </c>
      <c r="F357" s="239">
        <v>40.0</v>
      </c>
      <c r="G357" s="239">
        <v>32.0</v>
      </c>
      <c r="H357" s="342">
        <v>46275.0</v>
      </c>
      <c r="I357" s="251">
        <v>0.5922569444444444</v>
      </c>
      <c r="J357" s="251">
        <v>0.6342592592592593</v>
      </c>
      <c r="K357" s="239">
        <v>60.4667</v>
      </c>
      <c r="L357" s="239" t="s">
        <v>811</v>
      </c>
      <c r="M357" s="239" t="s">
        <v>1257</v>
      </c>
    </row>
    <row r="358" ht="15.75" customHeight="1">
      <c r="A358" s="294" t="s">
        <v>3683</v>
      </c>
      <c r="B358" s="239" t="s">
        <v>552</v>
      </c>
      <c r="C358" s="340">
        <v>46274.0</v>
      </c>
      <c r="D358" s="239" t="s">
        <v>631</v>
      </c>
      <c r="E358" s="239" t="s">
        <v>2598</v>
      </c>
      <c r="F358" s="239">
        <v>11.0</v>
      </c>
      <c r="G358" s="239">
        <v>7.0</v>
      </c>
      <c r="H358" s="342">
        <v>46275.0</v>
      </c>
      <c r="I358" s="251">
        <v>0.31059027777777776</v>
      </c>
      <c r="J358" s="251">
        <v>0.3269328703703704</v>
      </c>
      <c r="K358" s="239">
        <v>23.5333</v>
      </c>
      <c r="L358" s="239" t="s">
        <v>811</v>
      </c>
      <c r="M358" s="239" t="s">
        <v>1259</v>
      </c>
    </row>
    <row r="359" ht="15.75" customHeight="1">
      <c r="A359" s="294" t="s">
        <v>3683</v>
      </c>
      <c r="B359" s="239" t="s">
        <v>552</v>
      </c>
      <c r="C359" s="340">
        <v>46274.0</v>
      </c>
      <c r="D359" s="239" t="s">
        <v>631</v>
      </c>
      <c r="E359" s="239" t="s">
        <v>830</v>
      </c>
      <c r="F359" s="239">
        <v>270.0</v>
      </c>
      <c r="G359" s="239">
        <v>27.0</v>
      </c>
      <c r="H359" s="342">
        <v>46275.0</v>
      </c>
      <c r="I359" s="251">
        <v>0.3271759259259259</v>
      </c>
      <c r="J359" s="251">
        <v>0.43403935185185183</v>
      </c>
      <c r="K359" s="239">
        <v>153.8667</v>
      </c>
      <c r="L359" s="239" t="s">
        <v>1274</v>
      </c>
      <c r="M359" s="239" t="s">
        <v>1260</v>
      </c>
    </row>
    <row r="360" ht="15.75" customHeight="1">
      <c r="A360" s="294" t="s">
        <v>3683</v>
      </c>
      <c r="B360" s="239" t="s">
        <v>552</v>
      </c>
      <c r="C360" s="340">
        <v>46274.0</v>
      </c>
      <c r="D360" s="239" t="s">
        <v>631</v>
      </c>
      <c r="E360" s="239" t="s">
        <v>834</v>
      </c>
      <c r="F360" s="239">
        <v>45.0</v>
      </c>
      <c r="G360" s="239">
        <v>6.0</v>
      </c>
      <c r="H360" s="342">
        <v>46275.0</v>
      </c>
      <c r="I360" s="251">
        <v>0.4348958333333333</v>
      </c>
      <c r="J360" s="251">
        <v>0.4540625</v>
      </c>
      <c r="K360" s="239">
        <v>27.6</v>
      </c>
      <c r="L360" s="239" t="s">
        <v>1274</v>
      </c>
      <c r="M360" s="239" t="s">
        <v>1349</v>
      </c>
    </row>
    <row r="361" ht="15.75" customHeight="1">
      <c r="A361" s="294" t="s">
        <v>3683</v>
      </c>
      <c r="B361" s="239" t="s">
        <v>552</v>
      </c>
      <c r="C361" s="340">
        <v>46275.0</v>
      </c>
      <c r="D361" s="239" t="s">
        <v>631</v>
      </c>
      <c r="E361" s="239" t="s">
        <v>832</v>
      </c>
      <c r="F361" s="239">
        <v>118.0</v>
      </c>
      <c r="G361" s="239">
        <v>14.0</v>
      </c>
      <c r="H361" s="342">
        <v>46275.0</v>
      </c>
      <c r="I361" s="251">
        <v>0.45461805555555557</v>
      </c>
      <c r="J361" s="251">
        <v>0.5458680555555555</v>
      </c>
      <c r="K361" s="239">
        <v>131.3833</v>
      </c>
      <c r="L361" s="239" t="s">
        <v>1274</v>
      </c>
      <c r="M361" s="239" t="s">
        <v>1350</v>
      </c>
    </row>
    <row r="362" ht="15.75" customHeight="1">
      <c r="A362" s="294" t="s">
        <v>3683</v>
      </c>
      <c r="B362" s="239" t="s">
        <v>552</v>
      </c>
      <c r="C362" s="340">
        <v>46274.0</v>
      </c>
      <c r="D362" s="239" t="s">
        <v>676</v>
      </c>
      <c r="E362" s="239" t="s">
        <v>830</v>
      </c>
      <c r="F362" s="239">
        <v>172.0</v>
      </c>
      <c r="G362" s="239">
        <v>40.0</v>
      </c>
      <c r="H362" s="342">
        <v>46275.0</v>
      </c>
      <c r="I362" s="251">
        <v>0.3092361111111111</v>
      </c>
      <c r="J362" s="251">
        <v>0.3790625</v>
      </c>
      <c r="K362" s="239">
        <v>100.5333</v>
      </c>
      <c r="L362" s="239" t="s">
        <v>811</v>
      </c>
      <c r="M362" s="239" t="s">
        <v>1353</v>
      </c>
    </row>
    <row r="363" ht="15.75" customHeight="1">
      <c r="A363" s="294" t="s">
        <v>3683</v>
      </c>
      <c r="B363" s="239" t="s">
        <v>552</v>
      </c>
      <c r="C363" s="340">
        <v>46275.0</v>
      </c>
      <c r="D363" s="239" t="s">
        <v>676</v>
      </c>
      <c r="E363" s="239" t="s">
        <v>832</v>
      </c>
      <c r="F363" s="239">
        <v>261.0</v>
      </c>
      <c r="G363" s="239">
        <v>80.0</v>
      </c>
      <c r="H363" s="342">
        <v>46275.0</v>
      </c>
      <c r="I363" s="251">
        <v>0.3809722222222222</v>
      </c>
      <c r="J363" s="251">
        <v>0.5343981481481481</v>
      </c>
      <c r="K363" s="239">
        <v>220.9167</v>
      </c>
      <c r="L363" s="239" t="s">
        <v>811</v>
      </c>
      <c r="M363" s="239" t="s">
        <v>1356</v>
      </c>
    </row>
    <row r="364" ht="15.75" customHeight="1">
      <c r="A364" s="294" t="s">
        <v>3683</v>
      </c>
      <c r="B364" s="239" t="s">
        <v>552</v>
      </c>
      <c r="C364" s="340">
        <v>46275.0</v>
      </c>
      <c r="D364" s="239" t="s">
        <v>676</v>
      </c>
      <c r="E364" s="239" t="s">
        <v>982</v>
      </c>
      <c r="F364" s="239">
        <v>77.0</v>
      </c>
      <c r="G364" s="239">
        <v>31.0</v>
      </c>
      <c r="H364" s="342">
        <v>46275.0</v>
      </c>
      <c r="I364" s="251">
        <v>0.5891435185185185</v>
      </c>
      <c r="J364" s="251">
        <v>0.6301041666666667</v>
      </c>
      <c r="K364" s="239">
        <v>58.9833</v>
      </c>
      <c r="L364" s="239" t="s">
        <v>811</v>
      </c>
      <c r="M364" s="239" t="s">
        <v>1493</v>
      </c>
    </row>
    <row r="365" ht="15.75" customHeight="1">
      <c r="A365" s="294" t="s">
        <v>3683</v>
      </c>
      <c r="B365" s="239" t="s">
        <v>552</v>
      </c>
      <c r="C365" s="340">
        <v>46274.0</v>
      </c>
      <c r="D365" s="239" t="s">
        <v>616</v>
      </c>
      <c r="E365" s="239" t="s">
        <v>830</v>
      </c>
      <c r="F365" s="239">
        <v>201.0</v>
      </c>
      <c r="G365" s="239">
        <v>78.0</v>
      </c>
      <c r="H365" s="342">
        <v>46275.0</v>
      </c>
      <c r="I365" s="251">
        <v>0.3126041666666667</v>
      </c>
      <c r="J365" s="251">
        <v>0.38525462962962964</v>
      </c>
      <c r="K365" s="239">
        <v>104.6</v>
      </c>
      <c r="L365" s="239" t="s">
        <v>811</v>
      </c>
      <c r="M365" s="239" t="s">
        <v>1495</v>
      </c>
    </row>
    <row r="366" ht="15.75" customHeight="1">
      <c r="A366" s="294" t="s">
        <v>3683</v>
      </c>
      <c r="B366" s="239" t="s">
        <v>552</v>
      </c>
      <c r="C366" s="340">
        <v>46274.0</v>
      </c>
      <c r="D366" s="239" t="s">
        <v>659</v>
      </c>
      <c r="E366" s="239" t="s">
        <v>830</v>
      </c>
      <c r="F366" s="239">
        <v>442.0</v>
      </c>
      <c r="G366" s="239">
        <v>80.0</v>
      </c>
      <c r="H366" s="342">
        <v>46275.0</v>
      </c>
      <c r="I366" s="251">
        <v>0.3117361111111111</v>
      </c>
      <c r="J366" s="251">
        <v>0.41847222222222225</v>
      </c>
      <c r="K366" s="239">
        <v>153.6833</v>
      </c>
      <c r="L366" s="239" t="s">
        <v>811</v>
      </c>
      <c r="M366" s="239" t="s">
        <v>1496</v>
      </c>
    </row>
    <row r="367" ht="15.75" customHeight="1">
      <c r="A367" s="294" t="s">
        <v>3683</v>
      </c>
      <c r="B367" s="239" t="s">
        <v>552</v>
      </c>
      <c r="C367" s="340">
        <v>46274.0</v>
      </c>
      <c r="D367" s="239" t="s">
        <v>659</v>
      </c>
      <c r="E367" s="239" t="s">
        <v>832</v>
      </c>
      <c r="F367" s="239">
        <v>98.0</v>
      </c>
      <c r="G367" s="239">
        <v>40.0</v>
      </c>
      <c r="H367" s="342">
        <v>46275.0</v>
      </c>
      <c r="I367" s="251">
        <v>0.41856481481481483</v>
      </c>
      <c r="J367" s="251">
        <v>0.4566087962962963</v>
      </c>
      <c r="K367" s="239">
        <v>54.7833</v>
      </c>
      <c r="L367" s="239" t="s">
        <v>811</v>
      </c>
      <c r="M367" s="239" t="s">
        <v>1550</v>
      </c>
    </row>
    <row r="368" ht="15.75" customHeight="1">
      <c r="A368" s="294" t="s">
        <v>3683</v>
      </c>
      <c r="B368" s="239" t="s">
        <v>552</v>
      </c>
      <c r="C368" s="340">
        <v>46274.0</v>
      </c>
      <c r="D368" s="239" t="s">
        <v>657</v>
      </c>
      <c r="E368" s="239" t="s">
        <v>830</v>
      </c>
      <c r="F368" s="239">
        <v>157.0</v>
      </c>
      <c r="G368" s="239">
        <v>78.0</v>
      </c>
      <c r="H368" s="342">
        <v>46275.0</v>
      </c>
      <c r="I368" s="251">
        <v>0.3118518518518518</v>
      </c>
      <c r="J368" s="251">
        <v>0.38363425925925926</v>
      </c>
      <c r="K368" s="239">
        <v>103.3667</v>
      </c>
      <c r="L368" s="239" t="s">
        <v>811</v>
      </c>
      <c r="M368" s="239" t="s">
        <v>1796</v>
      </c>
    </row>
    <row r="369" ht="15.75" customHeight="1">
      <c r="A369" s="294" t="s">
        <v>3683</v>
      </c>
      <c r="B369" s="239" t="s">
        <v>552</v>
      </c>
      <c r="C369" s="340">
        <v>46274.0</v>
      </c>
      <c r="D369" s="239" t="s">
        <v>657</v>
      </c>
      <c r="E369" s="239" t="s">
        <v>832</v>
      </c>
      <c r="F369" s="239">
        <v>77.0</v>
      </c>
      <c r="G369" s="239">
        <v>49.0</v>
      </c>
      <c r="H369" s="342">
        <v>46275.0</v>
      </c>
      <c r="I369" s="251">
        <v>0.3837847222222222</v>
      </c>
      <c r="J369" s="251">
        <v>0.4280324074074074</v>
      </c>
      <c r="K369" s="239">
        <v>63.7</v>
      </c>
      <c r="L369" s="239" t="s">
        <v>811</v>
      </c>
      <c r="M369" s="239" t="s">
        <v>1798</v>
      </c>
    </row>
    <row r="370" ht="15.75" customHeight="1">
      <c r="A370" s="294" t="s">
        <v>3683</v>
      </c>
      <c r="B370" s="239" t="s">
        <v>552</v>
      </c>
      <c r="C370" s="340">
        <v>46275.0</v>
      </c>
      <c r="D370" s="239" t="s">
        <v>657</v>
      </c>
      <c r="E370" s="239" t="s">
        <v>978</v>
      </c>
      <c r="F370" s="239">
        <v>48.0</v>
      </c>
      <c r="G370" s="239">
        <v>31.0</v>
      </c>
      <c r="H370" s="342">
        <v>46275.0</v>
      </c>
      <c r="I370" s="251">
        <v>0.5084606481481482</v>
      </c>
      <c r="J370" s="251">
        <v>0.5506365740740741</v>
      </c>
      <c r="K370" s="239">
        <v>60.7333</v>
      </c>
      <c r="L370" s="239" t="s">
        <v>811</v>
      </c>
      <c r="M370" s="239" t="s">
        <v>1929</v>
      </c>
    </row>
    <row r="371" ht="15.75" customHeight="1">
      <c r="A371" s="294" t="s">
        <v>3683</v>
      </c>
      <c r="B371" s="239" t="s">
        <v>552</v>
      </c>
      <c r="C371" s="340">
        <v>46274.0</v>
      </c>
      <c r="D371" s="239" t="s">
        <v>3760</v>
      </c>
      <c r="E371" s="239" t="s">
        <v>2000</v>
      </c>
      <c r="F371" s="239">
        <v>97.0</v>
      </c>
      <c r="G371" s="239">
        <v>33.0</v>
      </c>
      <c r="H371" s="342">
        <v>46275.0</v>
      </c>
      <c r="I371" s="251">
        <v>0.31090277777777775</v>
      </c>
      <c r="J371" s="251">
        <v>0.3723842592592593</v>
      </c>
      <c r="K371" s="239">
        <v>88.5167</v>
      </c>
      <c r="L371" s="239" t="s">
        <v>811</v>
      </c>
      <c r="M371" s="239" t="s">
        <v>1930</v>
      </c>
    </row>
    <row r="372" ht="15.75" customHeight="1">
      <c r="A372" s="294" t="s">
        <v>3683</v>
      </c>
      <c r="B372" s="239" t="s">
        <v>552</v>
      </c>
      <c r="C372" s="340">
        <v>46274.0</v>
      </c>
      <c r="D372" s="239" t="s">
        <v>3760</v>
      </c>
      <c r="E372" s="239" t="s">
        <v>832</v>
      </c>
      <c r="F372" s="239">
        <v>60.0</v>
      </c>
      <c r="G372" s="239">
        <v>40.0</v>
      </c>
      <c r="H372" s="342">
        <v>46275.0</v>
      </c>
      <c r="I372" s="251">
        <v>0.41711805555555553</v>
      </c>
      <c r="J372" s="251">
        <v>0.42347222222222225</v>
      </c>
      <c r="K372" s="239">
        <v>9.15</v>
      </c>
      <c r="L372" s="239" t="s">
        <v>811</v>
      </c>
      <c r="M372" s="239" t="s">
        <v>1931</v>
      </c>
    </row>
    <row r="373" ht="15.75" customHeight="1">
      <c r="A373" s="294" t="s">
        <v>3683</v>
      </c>
      <c r="B373" s="239" t="s">
        <v>552</v>
      </c>
      <c r="C373" s="340">
        <v>46274.0</v>
      </c>
      <c r="D373" s="239" t="s">
        <v>620</v>
      </c>
      <c r="E373" s="239" t="s">
        <v>2000</v>
      </c>
      <c r="F373" s="239">
        <v>74.0</v>
      </c>
      <c r="G373" s="239">
        <v>33.0</v>
      </c>
      <c r="H373" s="342">
        <v>46275.0</v>
      </c>
      <c r="I373" s="251">
        <v>0.308900462962963</v>
      </c>
      <c r="J373" s="251">
        <v>0.3458333333333333</v>
      </c>
      <c r="K373" s="239">
        <v>53.1667</v>
      </c>
      <c r="L373" s="239" t="s">
        <v>811</v>
      </c>
      <c r="M373" s="239" t="s">
        <v>4103</v>
      </c>
    </row>
    <row r="374" ht="15.75" customHeight="1">
      <c r="A374" s="294" t="s">
        <v>3683</v>
      </c>
      <c r="B374" s="239" t="s">
        <v>552</v>
      </c>
      <c r="C374" s="340">
        <v>46274.0</v>
      </c>
      <c r="D374" s="239" t="s">
        <v>620</v>
      </c>
      <c r="E374" s="239" t="s">
        <v>834</v>
      </c>
      <c r="F374" s="239">
        <v>200.0</v>
      </c>
      <c r="G374" s="239">
        <v>80.0</v>
      </c>
      <c r="H374" s="342">
        <v>46275.0</v>
      </c>
      <c r="I374" s="251">
        <v>0.3458912037037037</v>
      </c>
      <c r="J374" s="251">
        <v>0.4293634259259259</v>
      </c>
      <c r="K374" s="239">
        <v>120.2</v>
      </c>
      <c r="L374" s="239" t="s">
        <v>811</v>
      </c>
      <c r="M374" s="239" t="s">
        <v>4105</v>
      </c>
    </row>
    <row r="375" ht="15.75" customHeight="1">
      <c r="A375" s="294" t="s">
        <v>3683</v>
      </c>
      <c r="B375" s="239" t="s">
        <v>552</v>
      </c>
      <c r="C375" s="340">
        <v>46274.0</v>
      </c>
      <c r="D375" s="311" t="s">
        <v>663</v>
      </c>
      <c r="E375" s="239" t="s">
        <v>830</v>
      </c>
      <c r="F375" s="239">
        <v>320.0</v>
      </c>
      <c r="G375" s="239">
        <v>80.0</v>
      </c>
      <c r="H375" s="342">
        <v>46275.0</v>
      </c>
      <c r="I375" s="251">
        <v>0.31221064814814814</v>
      </c>
      <c r="J375" s="251">
        <v>0.41833333333333333</v>
      </c>
      <c r="K375" s="239">
        <v>152.8167</v>
      </c>
      <c r="L375" s="239" t="s">
        <v>811</v>
      </c>
      <c r="M375" s="239" t="s">
        <v>2082</v>
      </c>
    </row>
    <row r="376" ht="15.75" customHeight="1">
      <c r="A376" s="294" t="s">
        <v>3683</v>
      </c>
      <c r="B376" s="239" t="s">
        <v>552</v>
      </c>
      <c r="C376" s="340">
        <v>46274.0</v>
      </c>
      <c r="D376" s="311" t="s">
        <v>663</v>
      </c>
      <c r="E376" s="239" t="s">
        <v>832</v>
      </c>
      <c r="F376" s="239">
        <v>112.0</v>
      </c>
      <c r="G376" s="239">
        <v>40.0</v>
      </c>
      <c r="H376" s="342">
        <v>46275.0</v>
      </c>
      <c r="I376" s="251">
        <v>0.4248958333333333</v>
      </c>
      <c r="J376" s="251">
        <v>0.4618865740740741</v>
      </c>
      <c r="K376" s="239">
        <v>53.25</v>
      </c>
      <c r="L376" s="239" t="s">
        <v>811</v>
      </c>
      <c r="M376" s="239" t="s">
        <v>2083</v>
      </c>
    </row>
    <row r="377" ht="15.75" customHeight="1">
      <c r="A377" s="294" t="s">
        <v>3683</v>
      </c>
      <c r="B377" s="239" t="s">
        <v>552</v>
      </c>
      <c r="C377" s="340">
        <v>46275.0</v>
      </c>
      <c r="D377" s="51" t="s">
        <v>663</v>
      </c>
      <c r="E377" s="294" t="s">
        <v>2172</v>
      </c>
      <c r="F377" s="239">
        <v>53.0</v>
      </c>
      <c r="G377" s="239">
        <v>27.0</v>
      </c>
      <c r="H377" s="342">
        <v>46275.0</v>
      </c>
      <c r="I377" s="251">
        <v>0.5157523148148148</v>
      </c>
      <c r="J377" s="251">
        <v>0.5621643518518519</v>
      </c>
      <c r="K377" s="239">
        <v>66.8333</v>
      </c>
      <c r="L377" s="239" t="s">
        <v>811</v>
      </c>
      <c r="M377" s="239" t="s">
        <v>2167</v>
      </c>
    </row>
    <row r="378" ht="15.75" customHeight="1">
      <c r="A378" s="294" t="s">
        <v>3683</v>
      </c>
      <c r="B378" s="239" t="s">
        <v>552</v>
      </c>
      <c r="C378" s="340">
        <v>46275.0</v>
      </c>
      <c r="D378" s="51" t="s">
        <v>663</v>
      </c>
      <c r="E378" s="294" t="s">
        <v>982</v>
      </c>
      <c r="F378" s="239">
        <v>40.0</v>
      </c>
      <c r="G378" s="239">
        <v>34.0</v>
      </c>
      <c r="H378" s="342">
        <v>46275.0</v>
      </c>
      <c r="I378" s="251">
        <v>0.5936689814814815</v>
      </c>
      <c r="J378" s="251">
        <v>0.640462962962963</v>
      </c>
      <c r="K378" s="239">
        <v>67.3667</v>
      </c>
      <c r="L378" s="239" t="s">
        <v>811</v>
      </c>
      <c r="M378" s="239" t="s">
        <v>2170</v>
      </c>
    </row>
    <row r="379" ht="15.75" customHeight="1">
      <c r="A379" s="294" t="s">
        <v>3683</v>
      </c>
      <c r="B379" s="239" t="s">
        <v>552</v>
      </c>
      <c r="C379" s="340">
        <v>46274.0</v>
      </c>
      <c r="D379" s="51" t="s">
        <v>638</v>
      </c>
      <c r="E379" s="294" t="s">
        <v>832</v>
      </c>
      <c r="F379" s="239">
        <v>60.0</v>
      </c>
      <c r="G379" s="239">
        <v>41.0</v>
      </c>
      <c r="H379" s="342">
        <v>46275.0</v>
      </c>
      <c r="I379" s="251">
        <v>0.4013773148148148</v>
      </c>
      <c r="J379" s="251">
        <v>0.43944444444444447</v>
      </c>
      <c r="K379" s="239">
        <v>54.8167</v>
      </c>
      <c r="L379" s="239" t="s">
        <v>811</v>
      </c>
      <c r="M379" s="239" t="s">
        <v>2173</v>
      </c>
    </row>
    <row r="380" ht="15.75" customHeight="1">
      <c r="A380" s="294" t="s">
        <v>3683</v>
      </c>
      <c r="B380" s="239" t="s">
        <v>552</v>
      </c>
      <c r="C380" s="340">
        <v>46274.0</v>
      </c>
      <c r="D380" s="51" t="s">
        <v>638</v>
      </c>
      <c r="E380" s="294" t="s">
        <v>834</v>
      </c>
      <c r="F380" s="239">
        <v>118.0</v>
      </c>
      <c r="G380" s="239">
        <v>86.0</v>
      </c>
      <c r="H380" s="342">
        <v>46275.0</v>
      </c>
      <c r="I380" s="251">
        <v>0.3088078703703704</v>
      </c>
      <c r="J380" s="251">
        <v>0.3993287037037037</v>
      </c>
      <c r="K380" s="239">
        <v>130.35</v>
      </c>
      <c r="L380" s="239" t="s">
        <v>1274</v>
      </c>
      <c r="M380" s="239" t="s">
        <v>2174</v>
      </c>
    </row>
    <row r="381" ht="15.75" customHeight="1">
      <c r="A381" s="294" t="s">
        <v>3683</v>
      </c>
      <c r="B381" s="239" t="s">
        <v>552</v>
      </c>
      <c r="C381" s="340">
        <v>46274.0</v>
      </c>
      <c r="D381" s="51" t="s">
        <v>642</v>
      </c>
      <c r="E381" s="294" t="s">
        <v>830</v>
      </c>
      <c r="F381" s="239">
        <v>173.0</v>
      </c>
      <c r="G381" s="239">
        <v>73.0</v>
      </c>
      <c r="H381" s="342">
        <v>46275.0</v>
      </c>
      <c r="I381" s="251">
        <v>0.3082523148148148</v>
      </c>
      <c r="J381" s="251">
        <v>0.3959375</v>
      </c>
      <c r="K381" s="239">
        <v>126.25</v>
      </c>
      <c r="L381" s="239" t="s">
        <v>811</v>
      </c>
      <c r="M381" s="239" t="s">
        <v>2291</v>
      </c>
    </row>
    <row r="382" ht="15.75" customHeight="1">
      <c r="A382" s="294" t="s">
        <v>3683</v>
      </c>
      <c r="B382" s="239" t="s">
        <v>552</v>
      </c>
      <c r="C382" s="340">
        <v>46274.0</v>
      </c>
      <c r="D382" s="51" t="s">
        <v>642</v>
      </c>
      <c r="E382" s="294" t="s">
        <v>832</v>
      </c>
      <c r="F382" s="239">
        <v>73.0</v>
      </c>
      <c r="G382" s="239">
        <v>50.0</v>
      </c>
      <c r="H382" s="342">
        <v>46275.0</v>
      </c>
      <c r="I382" s="251">
        <v>0.3975925925925926</v>
      </c>
      <c r="J382" s="251">
        <v>0.43766203703703704</v>
      </c>
      <c r="K382" s="239">
        <v>57.6833</v>
      </c>
      <c r="L382" s="239" t="s">
        <v>811</v>
      </c>
      <c r="M382" s="239" t="s">
        <v>2293</v>
      </c>
    </row>
    <row r="383" ht="15.75" customHeight="1">
      <c r="A383" s="294" t="s">
        <v>3683</v>
      </c>
      <c r="B383" s="239" t="s">
        <v>552</v>
      </c>
      <c r="C383" s="340">
        <v>46274.0</v>
      </c>
      <c r="D383" s="348" t="s">
        <v>611</v>
      </c>
      <c r="E383" s="239" t="s">
        <v>2000</v>
      </c>
      <c r="F383" s="239">
        <v>78.0</v>
      </c>
      <c r="G383" s="239">
        <v>33.0</v>
      </c>
      <c r="H383" s="342">
        <v>46275.0</v>
      </c>
      <c r="I383" s="251">
        <v>0.3124884259259259</v>
      </c>
      <c r="J383" s="251">
        <v>0.3499305555555556</v>
      </c>
      <c r="K383" s="239">
        <v>53.9</v>
      </c>
      <c r="L383" s="239" t="s">
        <v>811</v>
      </c>
      <c r="M383" s="239" t="s">
        <v>2599</v>
      </c>
    </row>
    <row r="384" ht="15.75" customHeight="1">
      <c r="A384" s="294" t="s">
        <v>3683</v>
      </c>
      <c r="B384" s="239" t="s">
        <v>552</v>
      </c>
      <c r="C384" s="340">
        <v>46274.0</v>
      </c>
      <c r="D384" s="311" t="s">
        <v>611</v>
      </c>
      <c r="E384" s="239" t="s">
        <v>834</v>
      </c>
      <c r="F384" s="239">
        <v>179.0</v>
      </c>
      <c r="G384" s="239">
        <v>80.0</v>
      </c>
      <c r="H384" s="342">
        <v>46275.0</v>
      </c>
      <c r="I384" s="251">
        <v>0.35866898148148146</v>
      </c>
      <c r="J384" s="251">
        <v>0.4486689814814815</v>
      </c>
      <c r="K384" s="239">
        <v>129.5833</v>
      </c>
      <c r="L384" s="239" t="s">
        <v>811</v>
      </c>
      <c r="M384" s="239" t="s">
        <v>2698</v>
      </c>
    </row>
    <row r="385" ht="15.75" customHeight="1">
      <c r="A385" s="294" t="s">
        <v>3683</v>
      </c>
      <c r="B385" s="239" t="s">
        <v>552</v>
      </c>
      <c r="C385" s="340">
        <v>46275.0</v>
      </c>
      <c r="D385" s="311" t="s">
        <v>611</v>
      </c>
      <c r="E385" s="239" t="s">
        <v>2172</v>
      </c>
      <c r="F385" s="239">
        <v>72.0</v>
      </c>
      <c r="G385" s="239">
        <v>37.0</v>
      </c>
      <c r="H385" s="342">
        <v>46275.0</v>
      </c>
      <c r="I385" s="251">
        <v>0.5166666666666667</v>
      </c>
      <c r="J385" s="251">
        <v>0.5561111111111111</v>
      </c>
      <c r="K385" s="239">
        <v>56.8</v>
      </c>
      <c r="L385" s="239" t="s">
        <v>811</v>
      </c>
      <c r="M385" s="239" t="s">
        <v>2700</v>
      </c>
    </row>
    <row r="386" ht="15.75" customHeight="1">
      <c r="A386" s="294" t="s">
        <v>3683</v>
      </c>
      <c r="B386" s="239" t="s">
        <v>552</v>
      </c>
      <c r="C386" s="340">
        <v>46274.0</v>
      </c>
      <c r="D386" s="239" t="s">
        <v>649</v>
      </c>
      <c r="E386" s="239" t="s">
        <v>2598</v>
      </c>
      <c r="F386" s="239">
        <v>24.0</v>
      </c>
      <c r="G386" s="239">
        <v>10.0</v>
      </c>
      <c r="H386" s="342">
        <v>46275.0</v>
      </c>
      <c r="I386" s="251">
        <v>0.31104166666666666</v>
      </c>
      <c r="J386" s="251">
        <v>0.32612268518518517</v>
      </c>
      <c r="K386" s="239">
        <v>21.7</v>
      </c>
      <c r="L386" s="239" t="s">
        <v>811</v>
      </c>
      <c r="M386" s="239" t="s">
        <v>2750</v>
      </c>
    </row>
    <row r="387" ht="15.75" customHeight="1">
      <c r="A387" s="294" t="s">
        <v>3683</v>
      </c>
      <c r="B387" s="239" t="s">
        <v>552</v>
      </c>
      <c r="C387" s="340">
        <v>46274.0</v>
      </c>
      <c r="D387" s="239" t="s">
        <v>645</v>
      </c>
      <c r="E387" s="239" t="s">
        <v>830</v>
      </c>
      <c r="F387" s="239">
        <v>152.0</v>
      </c>
      <c r="G387" s="239">
        <v>66.0</v>
      </c>
      <c r="H387" s="342">
        <v>46275.0</v>
      </c>
      <c r="I387" s="251">
        <v>0.30765046296296295</v>
      </c>
      <c r="J387" s="251">
        <v>0.3834490740740741</v>
      </c>
      <c r="K387" s="239">
        <v>109.1333</v>
      </c>
      <c r="L387" s="239" t="s">
        <v>811</v>
      </c>
      <c r="M387" s="239" t="s">
        <v>2752</v>
      </c>
    </row>
    <row r="388" ht="15.75" customHeight="1">
      <c r="A388" s="294" t="s">
        <v>3683</v>
      </c>
      <c r="B388" s="239" t="s">
        <v>552</v>
      </c>
      <c r="C388" s="340">
        <v>46274.0</v>
      </c>
      <c r="D388" s="239" t="s">
        <v>645</v>
      </c>
      <c r="E388" s="239" t="s">
        <v>832</v>
      </c>
      <c r="F388" s="239">
        <v>105.0</v>
      </c>
      <c r="G388" s="239">
        <v>60.0</v>
      </c>
      <c r="H388" s="342">
        <v>46275.0</v>
      </c>
      <c r="I388" s="251">
        <v>0.383912037037037</v>
      </c>
      <c r="J388" s="251">
        <v>0.4455439814814815</v>
      </c>
      <c r="K388" s="239">
        <v>88.75</v>
      </c>
      <c r="L388" s="239" t="s">
        <v>811</v>
      </c>
      <c r="M388" s="239" t="s">
        <v>2754</v>
      </c>
    </row>
    <row r="389" ht="15.75" customHeight="1">
      <c r="A389" s="294" t="s">
        <v>3683</v>
      </c>
      <c r="B389" s="239" t="s">
        <v>552</v>
      </c>
      <c r="C389" s="340">
        <v>46274.0</v>
      </c>
      <c r="D389" s="239" t="s">
        <v>681</v>
      </c>
      <c r="E389" s="239" t="s">
        <v>2000</v>
      </c>
      <c r="F389" s="239">
        <v>157.0</v>
      </c>
      <c r="G389" s="239">
        <v>33.0</v>
      </c>
      <c r="H389" s="342">
        <v>46275.0</v>
      </c>
      <c r="I389" s="251">
        <v>0.3110763888888889</v>
      </c>
      <c r="J389" s="251">
        <v>0.35859953703703706</v>
      </c>
      <c r="K389" s="239">
        <v>68.4167</v>
      </c>
      <c r="L389" s="239" t="s">
        <v>811</v>
      </c>
      <c r="M389" s="239" t="s">
        <v>2757</v>
      </c>
    </row>
    <row r="390" ht="15.75" customHeight="1">
      <c r="A390" s="294" t="s">
        <v>3683</v>
      </c>
      <c r="B390" s="239" t="s">
        <v>552</v>
      </c>
      <c r="C390" s="340">
        <v>46274.0</v>
      </c>
      <c r="D390" s="239" t="s">
        <v>681</v>
      </c>
      <c r="E390" s="239" t="s">
        <v>832</v>
      </c>
      <c r="F390" s="239">
        <v>80.0</v>
      </c>
      <c r="G390" s="239">
        <v>39.0</v>
      </c>
      <c r="H390" s="342">
        <v>46275.0</v>
      </c>
      <c r="I390" s="251">
        <v>0.35962962962962963</v>
      </c>
      <c r="J390" s="251">
        <v>0.40208333333333335</v>
      </c>
      <c r="K390" s="239">
        <v>61.1167</v>
      </c>
      <c r="L390" s="239" t="s">
        <v>811</v>
      </c>
      <c r="M390" s="239" t="s">
        <v>2845</v>
      </c>
    </row>
    <row r="391" ht="15.75" customHeight="1">
      <c r="A391" s="294" t="s">
        <v>3683</v>
      </c>
      <c r="B391" s="239" t="s">
        <v>552</v>
      </c>
      <c r="C391" s="340">
        <v>46275.0</v>
      </c>
      <c r="D391" s="239" t="s">
        <v>681</v>
      </c>
      <c r="E391" s="239" t="s">
        <v>1254</v>
      </c>
      <c r="F391" s="239">
        <v>35.0</v>
      </c>
      <c r="G391" s="239">
        <v>23.0</v>
      </c>
      <c r="H391" s="342">
        <v>46275.0</v>
      </c>
      <c r="I391" s="251">
        <v>0.5051388888888889</v>
      </c>
      <c r="J391" s="251">
        <v>0.5377662037037036</v>
      </c>
      <c r="K391" s="239">
        <v>46.9833</v>
      </c>
      <c r="L391" s="239" t="s">
        <v>811</v>
      </c>
      <c r="M391" s="239" t="s">
        <v>2846</v>
      </c>
    </row>
    <row r="392" ht="15.75" customHeight="1">
      <c r="A392" s="294" t="s">
        <v>3683</v>
      </c>
      <c r="B392" s="239" t="s">
        <v>552</v>
      </c>
      <c r="C392" s="340">
        <v>46275.0</v>
      </c>
      <c r="D392" s="228" t="s">
        <v>681</v>
      </c>
      <c r="E392" s="294" t="s">
        <v>982</v>
      </c>
      <c r="F392" s="239">
        <v>51.0</v>
      </c>
      <c r="G392" s="239">
        <v>31.0</v>
      </c>
      <c r="H392" s="342">
        <v>46275.0</v>
      </c>
      <c r="I392" s="251">
        <v>0.5893171296296297</v>
      </c>
      <c r="J392" s="251">
        <v>0.6300810185185185</v>
      </c>
      <c r="K392" s="239">
        <v>58.6833</v>
      </c>
      <c r="L392" s="239" t="s">
        <v>811</v>
      </c>
      <c r="M392" s="239" t="s">
        <v>2855</v>
      </c>
    </row>
    <row r="393" ht="15.75" customHeight="1">
      <c r="A393" s="294" t="s">
        <v>3683</v>
      </c>
      <c r="B393" s="239" t="s">
        <v>552</v>
      </c>
      <c r="C393" s="340">
        <v>46274.0</v>
      </c>
      <c r="D393" s="228" t="s">
        <v>666</v>
      </c>
      <c r="E393" s="294" t="s">
        <v>2000</v>
      </c>
      <c r="F393" s="239">
        <v>69.0</v>
      </c>
      <c r="G393" s="239">
        <v>32.0</v>
      </c>
      <c r="H393" s="342">
        <v>46275.0</v>
      </c>
      <c r="I393" s="251">
        <v>0.31135416666666665</v>
      </c>
      <c r="J393" s="251">
        <v>0.35105324074074074</v>
      </c>
      <c r="K393" s="239">
        <v>57.15</v>
      </c>
      <c r="L393" s="239" t="s">
        <v>811</v>
      </c>
      <c r="M393" s="239" t="s">
        <v>4126</v>
      </c>
    </row>
    <row r="394" ht="15.75" customHeight="1">
      <c r="A394" s="294" t="s">
        <v>3683</v>
      </c>
      <c r="B394" s="239" t="s">
        <v>552</v>
      </c>
      <c r="C394" s="340">
        <v>46274.0</v>
      </c>
      <c r="D394" s="228" t="s">
        <v>666</v>
      </c>
      <c r="E394" s="294" t="s">
        <v>832</v>
      </c>
      <c r="F394" s="239">
        <v>125.0</v>
      </c>
      <c r="G394" s="239">
        <v>59.0</v>
      </c>
      <c r="H394" s="342">
        <v>46275.0</v>
      </c>
      <c r="I394" s="251">
        <v>0.3582638888888889</v>
      </c>
      <c r="J394" s="251">
        <v>0.40423611111111113</v>
      </c>
      <c r="K394" s="239">
        <v>66.1833</v>
      </c>
      <c r="L394" s="239" t="s">
        <v>811</v>
      </c>
      <c r="M394" s="239" t="s">
        <v>2857</v>
      </c>
    </row>
    <row r="395" ht="15.75" customHeight="1">
      <c r="A395" s="294" t="s">
        <v>3683</v>
      </c>
      <c r="B395" s="239" t="s">
        <v>552</v>
      </c>
      <c r="C395" s="340">
        <v>46274.0</v>
      </c>
      <c r="D395" s="348" t="s">
        <v>686</v>
      </c>
      <c r="E395" s="239" t="s">
        <v>834</v>
      </c>
      <c r="F395" s="239">
        <v>131.0</v>
      </c>
      <c r="G395" s="239">
        <v>60.0</v>
      </c>
      <c r="H395" s="342">
        <v>46275.0</v>
      </c>
      <c r="I395" s="251">
        <v>0.3085763888888889</v>
      </c>
      <c r="J395" s="251">
        <v>0.4304398148148148</v>
      </c>
      <c r="K395" s="239">
        <v>175.4833</v>
      </c>
      <c r="L395" s="239" t="s">
        <v>811</v>
      </c>
      <c r="M395" s="239" t="s">
        <v>3008</v>
      </c>
    </row>
    <row r="396" ht="15.75" customHeight="1">
      <c r="A396" s="294" t="s">
        <v>3683</v>
      </c>
      <c r="B396" s="239" t="s">
        <v>552</v>
      </c>
      <c r="C396" s="340">
        <v>46275.0</v>
      </c>
      <c r="D396" s="311" t="s">
        <v>686</v>
      </c>
      <c r="E396" s="239" t="s">
        <v>4129</v>
      </c>
      <c r="F396" s="239">
        <v>1.0</v>
      </c>
      <c r="G396" s="239">
        <v>1.0</v>
      </c>
      <c r="H396" s="342">
        <v>46275.0</v>
      </c>
      <c r="I396" s="251">
        <v>0.6020601851851852</v>
      </c>
      <c r="J396" s="251">
        <v>0.31457175925925923</v>
      </c>
      <c r="K396" s="239">
        <v>1026.0</v>
      </c>
      <c r="L396" s="239" t="s">
        <v>811</v>
      </c>
      <c r="M396" s="239" t="s">
        <v>3011</v>
      </c>
    </row>
    <row r="397" ht="15.75" customHeight="1">
      <c r="A397" s="294" t="s">
        <v>3683</v>
      </c>
      <c r="B397" s="239" t="s">
        <v>552</v>
      </c>
      <c r="C397" s="340">
        <v>46275.0</v>
      </c>
      <c r="D397" s="311" t="s">
        <v>686</v>
      </c>
      <c r="E397" s="239" t="s">
        <v>2172</v>
      </c>
      <c r="F397" s="239">
        <v>83.0</v>
      </c>
      <c r="G397" s="239">
        <v>37.0</v>
      </c>
      <c r="H397" s="342">
        <v>46275.0</v>
      </c>
      <c r="I397" s="251">
        <v>0.5146180555555555</v>
      </c>
      <c r="J397" s="251">
        <v>0.6019328703703704</v>
      </c>
      <c r="K397" s="239">
        <v>125.7333</v>
      </c>
      <c r="L397" s="239" t="s">
        <v>811</v>
      </c>
      <c r="M397" s="239" t="s">
        <v>3013</v>
      </c>
    </row>
    <row r="398" ht="15.75" customHeight="1">
      <c r="A398" s="294" t="s">
        <v>3683</v>
      </c>
      <c r="B398" s="239" t="s">
        <v>552</v>
      </c>
      <c r="C398" s="340">
        <v>46274.0</v>
      </c>
      <c r="D398" s="239" t="s">
        <v>559</v>
      </c>
      <c r="E398" s="239" t="s">
        <v>2000</v>
      </c>
      <c r="F398" s="239">
        <v>104.0</v>
      </c>
      <c r="G398" s="239">
        <v>33.0</v>
      </c>
      <c r="H398" s="342">
        <v>46275.0</v>
      </c>
      <c r="I398" s="251">
        <v>0.30938657407407405</v>
      </c>
      <c r="J398" s="251">
        <v>0.3540277777777778</v>
      </c>
      <c r="K398" s="239">
        <v>64.2667</v>
      </c>
      <c r="L398" s="239" t="s">
        <v>811</v>
      </c>
      <c r="M398" s="239" t="s">
        <v>3015</v>
      </c>
    </row>
    <row r="399" ht="15.75" customHeight="1">
      <c r="A399" s="294" t="s">
        <v>3683</v>
      </c>
      <c r="B399" s="239" t="s">
        <v>552</v>
      </c>
      <c r="C399" s="340">
        <v>46274.0</v>
      </c>
      <c r="D399" s="239" t="s">
        <v>559</v>
      </c>
      <c r="E399" s="239" t="s">
        <v>832</v>
      </c>
      <c r="F399" s="239">
        <v>78.0</v>
      </c>
      <c r="G399" s="239">
        <v>30.0</v>
      </c>
      <c r="H399" s="342">
        <v>46275.0</v>
      </c>
      <c r="I399" s="251">
        <v>0.40577546296296296</v>
      </c>
      <c r="J399" s="251">
        <v>0.43618055555555557</v>
      </c>
      <c r="K399" s="239">
        <v>43.7667</v>
      </c>
      <c r="L399" s="239" t="s">
        <v>811</v>
      </c>
      <c r="M399" s="239" t="s">
        <v>3018</v>
      </c>
    </row>
    <row r="400" ht="15.75" customHeight="1">
      <c r="A400" s="294" t="s">
        <v>3683</v>
      </c>
      <c r="B400" s="239" t="s">
        <v>552</v>
      </c>
      <c r="C400" s="340">
        <v>46274.0</v>
      </c>
      <c r="D400" s="239" t="s">
        <v>559</v>
      </c>
      <c r="E400" s="239" t="s">
        <v>834</v>
      </c>
      <c r="F400" s="239">
        <v>60.0</v>
      </c>
      <c r="G400" s="239">
        <v>40.0</v>
      </c>
      <c r="H400" s="342">
        <v>46275.0</v>
      </c>
      <c r="I400" s="251">
        <v>0.3553472222222222</v>
      </c>
      <c r="J400" s="251">
        <v>0.40403935185185186</v>
      </c>
      <c r="K400" s="239">
        <v>70.1</v>
      </c>
      <c r="L400" s="239" t="s">
        <v>811</v>
      </c>
      <c r="M400" s="239" t="s">
        <v>2993</v>
      </c>
    </row>
    <row r="401" ht="15.75" customHeight="1">
      <c r="A401" s="294" t="s">
        <v>3683</v>
      </c>
      <c r="B401" s="239" t="s">
        <v>552</v>
      </c>
      <c r="C401" s="340">
        <v>46275.0</v>
      </c>
      <c r="D401" s="239" t="s">
        <v>559</v>
      </c>
      <c r="E401" s="239" t="s">
        <v>1254</v>
      </c>
      <c r="F401" s="239">
        <v>37.0</v>
      </c>
      <c r="G401" s="239">
        <v>24.0</v>
      </c>
      <c r="H401" s="342">
        <v>46275.0</v>
      </c>
      <c r="I401" s="251">
        <v>0.5050231481481482</v>
      </c>
      <c r="J401" s="251">
        <v>0.5311689814814815</v>
      </c>
      <c r="K401" s="239">
        <v>37.65</v>
      </c>
      <c r="L401" s="239" t="s">
        <v>811</v>
      </c>
      <c r="M401" s="239" t="s">
        <v>2996</v>
      </c>
    </row>
    <row r="402" ht="15.75" customHeight="1">
      <c r="A402" s="294" t="s">
        <v>3683</v>
      </c>
      <c r="B402" s="239" t="s">
        <v>552</v>
      </c>
      <c r="C402" s="340">
        <v>46275.0</v>
      </c>
      <c r="D402" s="239" t="s">
        <v>559</v>
      </c>
      <c r="E402" s="239" t="s">
        <v>2172</v>
      </c>
      <c r="F402" s="239">
        <v>57.0</v>
      </c>
      <c r="G402" s="239">
        <v>18.0</v>
      </c>
      <c r="H402" s="342">
        <v>46275.0</v>
      </c>
      <c r="I402" s="251">
        <v>0.5321064814814814</v>
      </c>
      <c r="J402" s="251">
        <v>0.5553125</v>
      </c>
      <c r="K402" s="239">
        <v>33.4167</v>
      </c>
      <c r="L402" s="239" t="s">
        <v>811</v>
      </c>
      <c r="M402" s="239" t="s">
        <v>2998</v>
      </c>
    </row>
    <row r="403" ht="15.75" customHeight="1">
      <c r="A403" s="294" t="s">
        <v>3683</v>
      </c>
      <c r="B403" s="239" t="s">
        <v>552</v>
      </c>
      <c r="C403" s="340">
        <v>46274.0</v>
      </c>
      <c r="D403" s="239" t="s">
        <v>669</v>
      </c>
      <c r="E403" s="239" t="s">
        <v>830</v>
      </c>
      <c r="F403" s="239">
        <v>118.0</v>
      </c>
      <c r="G403" s="239">
        <v>35.0</v>
      </c>
      <c r="H403" s="342">
        <v>46275.0</v>
      </c>
      <c r="I403" s="251">
        <v>0.3092013888888889</v>
      </c>
      <c r="J403" s="251">
        <v>0.36420138888888887</v>
      </c>
      <c r="K403" s="239">
        <v>79.1833</v>
      </c>
      <c r="L403" s="239" t="s">
        <v>811</v>
      </c>
      <c r="M403" s="239" t="s">
        <v>3143</v>
      </c>
    </row>
    <row r="404" ht="15.75" customHeight="1">
      <c r="A404" s="294" t="s">
        <v>3683</v>
      </c>
      <c r="B404" s="239" t="s">
        <v>552</v>
      </c>
      <c r="C404" s="340">
        <v>46274.0</v>
      </c>
      <c r="D404" s="239" t="s">
        <v>669</v>
      </c>
      <c r="E404" s="239" t="s">
        <v>832</v>
      </c>
      <c r="F404" s="239">
        <v>161.0</v>
      </c>
      <c r="G404" s="239">
        <v>75.0</v>
      </c>
      <c r="H404" s="342">
        <v>46275.0</v>
      </c>
      <c r="I404" s="251">
        <v>0.3642708333333333</v>
      </c>
      <c r="J404" s="251">
        <v>0.44972222222222225</v>
      </c>
      <c r="K404" s="239">
        <v>123.05</v>
      </c>
      <c r="L404" s="239" t="s">
        <v>811</v>
      </c>
      <c r="M404" s="239" t="s">
        <v>3233</v>
      </c>
    </row>
    <row r="405" ht="15.75" customHeight="1">
      <c r="A405" s="294" t="s">
        <v>3683</v>
      </c>
      <c r="B405" s="239" t="s">
        <v>552</v>
      </c>
      <c r="C405" s="340">
        <v>46275.0</v>
      </c>
      <c r="D405" s="239" t="s">
        <v>669</v>
      </c>
      <c r="E405" s="239" t="s">
        <v>978</v>
      </c>
      <c r="F405" s="239">
        <v>37.0</v>
      </c>
      <c r="G405" s="239">
        <v>23.0</v>
      </c>
      <c r="H405" s="342">
        <v>46275.0</v>
      </c>
      <c r="I405" s="251">
        <v>0.5078472222222222</v>
      </c>
      <c r="J405" s="251">
        <v>0.5299768518518518</v>
      </c>
      <c r="K405" s="239">
        <v>31.85</v>
      </c>
      <c r="L405" s="239" t="s">
        <v>811</v>
      </c>
      <c r="M405" s="239" t="s">
        <v>3234</v>
      </c>
    </row>
    <row r="406" ht="15.75" customHeight="1">
      <c r="A406" s="294" t="s">
        <v>3683</v>
      </c>
      <c r="B406" s="239" t="s">
        <v>552</v>
      </c>
      <c r="C406" s="340">
        <v>46274.0</v>
      </c>
      <c r="D406" s="239" t="s">
        <v>667</v>
      </c>
      <c r="E406" s="239" t="s">
        <v>834</v>
      </c>
      <c r="F406" s="239">
        <v>119.0</v>
      </c>
      <c r="G406" s="239">
        <v>78.0</v>
      </c>
      <c r="H406" s="342">
        <v>46275.0</v>
      </c>
      <c r="I406" s="251">
        <v>0.3077199074074074</v>
      </c>
      <c r="J406" s="251">
        <v>0.4034490740740741</v>
      </c>
      <c r="K406" s="239">
        <v>137.8333</v>
      </c>
      <c r="L406" s="239" t="s">
        <v>811</v>
      </c>
      <c r="M406" s="239" t="s">
        <v>3235</v>
      </c>
    </row>
    <row r="407" ht="15.75" customHeight="1">
      <c r="A407" s="294" t="s">
        <v>3683</v>
      </c>
      <c r="B407" s="239" t="s">
        <v>552</v>
      </c>
      <c r="C407" s="340">
        <v>46274.0</v>
      </c>
      <c r="D407" s="239" t="s">
        <v>685</v>
      </c>
      <c r="E407" s="239" t="s">
        <v>3232</v>
      </c>
      <c r="F407" s="239">
        <v>2.0</v>
      </c>
      <c r="G407" s="239">
        <v>2.0</v>
      </c>
      <c r="H407" s="342">
        <v>46275.0</v>
      </c>
      <c r="I407" s="251">
        <v>0.4447800925925926</v>
      </c>
      <c r="J407" s="251">
        <v>0.44663194444444443</v>
      </c>
      <c r="K407" s="239">
        <v>2.65</v>
      </c>
      <c r="L407" s="239" t="s">
        <v>811</v>
      </c>
      <c r="M407" s="239" t="s">
        <v>3236</v>
      </c>
    </row>
    <row r="408" ht="15.75" customHeight="1">
      <c r="A408" s="294" t="s">
        <v>3683</v>
      </c>
      <c r="B408" s="239" t="s">
        <v>552</v>
      </c>
      <c r="C408" s="340">
        <v>46275.0</v>
      </c>
      <c r="D408" s="228" t="s">
        <v>685</v>
      </c>
      <c r="E408" s="294" t="s">
        <v>978</v>
      </c>
      <c r="F408" s="239">
        <v>44.0</v>
      </c>
      <c r="G408" s="239">
        <v>23.0</v>
      </c>
      <c r="H408" s="342">
        <v>46275.0</v>
      </c>
      <c r="I408" s="251">
        <v>0.5082291666666666</v>
      </c>
      <c r="J408" s="251">
        <v>0.5343518518518519</v>
      </c>
      <c r="K408" s="239">
        <v>37.6</v>
      </c>
      <c r="L408" s="239" t="s">
        <v>811</v>
      </c>
      <c r="M408" s="239" t="s">
        <v>2522</v>
      </c>
    </row>
    <row r="409" ht="15.75" customHeight="1">
      <c r="A409" s="294" t="s">
        <v>3683</v>
      </c>
      <c r="B409" s="239" t="s">
        <v>552</v>
      </c>
      <c r="C409" s="340">
        <v>46275.0</v>
      </c>
      <c r="D409" s="228" t="s">
        <v>685</v>
      </c>
      <c r="E409" s="294" t="s">
        <v>2172</v>
      </c>
      <c r="F409" s="239">
        <v>44.0</v>
      </c>
      <c r="G409" s="239">
        <v>19.0</v>
      </c>
      <c r="H409" s="342">
        <v>46275.0</v>
      </c>
      <c r="I409" s="251">
        <v>0.5349305555555556</v>
      </c>
      <c r="J409" s="251">
        <v>0.5519444444444445</v>
      </c>
      <c r="K409" s="239">
        <v>24.5</v>
      </c>
      <c r="L409" s="239" t="s">
        <v>811</v>
      </c>
      <c r="M409" s="239" t="s">
        <v>2523</v>
      </c>
    </row>
    <row r="410" ht="15.75" customHeight="1">
      <c r="A410" s="294" t="s">
        <v>3683</v>
      </c>
      <c r="B410" s="239" t="s">
        <v>552</v>
      </c>
      <c r="C410" s="340">
        <v>46275.0</v>
      </c>
      <c r="D410" s="228" t="s">
        <v>685</v>
      </c>
      <c r="E410" s="294" t="s">
        <v>982</v>
      </c>
      <c r="F410" s="239">
        <v>49.0</v>
      </c>
      <c r="G410" s="239">
        <v>30.0</v>
      </c>
      <c r="H410" s="342">
        <v>46275.0</v>
      </c>
      <c r="I410" s="251">
        <v>0.5889814814814814</v>
      </c>
      <c r="J410" s="251">
        <v>0.6172685185185185</v>
      </c>
      <c r="K410" s="239">
        <v>40.7167</v>
      </c>
      <c r="L410" s="239" t="s">
        <v>811</v>
      </c>
      <c r="M410" s="239" t="s">
        <v>2525</v>
      </c>
    </row>
    <row r="411" ht="15.75" customHeight="1">
      <c r="A411" s="294" t="s">
        <v>3683</v>
      </c>
      <c r="B411" s="239" t="s">
        <v>552</v>
      </c>
      <c r="C411" s="340">
        <v>46274.0</v>
      </c>
      <c r="D411" s="248" t="s">
        <v>660</v>
      </c>
      <c r="E411" s="239" t="s">
        <v>830</v>
      </c>
      <c r="F411" s="239">
        <v>236.0</v>
      </c>
      <c r="G411" s="239">
        <v>40.0</v>
      </c>
      <c r="H411" s="342">
        <v>46275.0</v>
      </c>
      <c r="I411" s="251">
        <v>0.31197916666666664</v>
      </c>
      <c r="J411" s="251">
        <v>0.3804976851851852</v>
      </c>
      <c r="K411" s="239">
        <v>98.65</v>
      </c>
      <c r="L411" s="239" t="s">
        <v>811</v>
      </c>
      <c r="M411" s="239" t="s">
        <v>3315</v>
      </c>
    </row>
    <row r="412" ht="15.75" customHeight="1">
      <c r="A412" s="294" t="s">
        <v>3683</v>
      </c>
      <c r="B412" s="239" t="s">
        <v>552</v>
      </c>
      <c r="C412" s="340">
        <v>46274.0</v>
      </c>
      <c r="D412" s="239" t="s">
        <v>660</v>
      </c>
      <c r="E412" s="239" t="s">
        <v>832</v>
      </c>
      <c r="F412" s="239">
        <v>96.0</v>
      </c>
      <c r="G412" s="239">
        <v>40.0</v>
      </c>
      <c r="H412" s="342">
        <v>46275.0</v>
      </c>
      <c r="I412" s="251">
        <v>0.38592592592592595</v>
      </c>
      <c r="J412" s="251">
        <v>0.4322800925925926</v>
      </c>
      <c r="K412" s="239">
        <v>66.7333</v>
      </c>
      <c r="L412" s="239" t="s">
        <v>811</v>
      </c>
      <c r="M412" s="239" t="s">
        <v>3316</v>
      </c>
    </row>
    <row r="413" ht="15.75" customHeight="1">
      <c r="A413" s="294" t="s">
        <v>3683</v>
      </c>
      <c r="B413" s="239" t="s">
        <v>552</v>
      </c>
      <c r="C413" s="340">
        <v>46275.0</v>
      </c>
      <c r="D413" s="239" t="s">
        <v>660</v>
      </c>
      <c r="E413" s="239" t="s">
        <v>978</v>
      </c>
      <c r="F413" s="239">
        <v>60.0</v>
      </c>
      <c r="G413" s="239">
        <v>30.0</v>
      </c>
      <c r="H413" s="342">
        <v>46275.0</v>
      </c>
      <c r="I413" s="251">
        <v>0.515462962962963</v>
      </c>
      <c r="J413" s="251">
        <v>0.5678125</v>
      </c>
      <c r="K413" s="239">
        <v>75.3833</v>
      </c>
      <c r="L413" s="239" t="s">
        <v>811</v>
      </c>
      <c r="M413" s="239" t="s">
        <v>3317</v>
      </c>
    </row>
    <row r="414" ht="15.75" customHeight="1">
      <c r="A414" s="294" t="s">
        <v>3683</v>
      </c>
      <c r="B414" s="239" t="s">
        <v>552</v>
      </c>
      <c r="C414" s="340">
        <v>46275.0</v>
      </c>
      <c r="D414" s="239" t="s">
        <v>660</v>
      </c>
      <c r="E414" s="239" t="s">
        <v>982</v>
      </c>
      <c r="F414" s="239">
        <v>43.0</v>
      </c>
      <c r="G414" s="239">
        <v>31.0</v>
      </c>
      <c r="H414" s="342">
        <v>46275.0</v>
      </c>
      <c r="I414" s="251">
        <v>0.5890509259259259</v>
      </c>
      <c r="J414" s="251">
        <v>0.6253703703703704</v>
      </c>
      <c r="K414" s="239">
        <v>52.3</v>
      </c>
      <c r="L414" s="239" t="s">
        <v>811</v>
      </c>
      <c r="M414" s="239" t="s">
        <v>3318</v>
      </c>
    </row>
    <row r="415" ht="15.75" customHeight="1">
      <c r="A415" s="294" t="s">
        <v>3683</v>
      </c>
      <c r="B415" s="239" t="s">
        <v>552</v>
      </c>
      <c r="C415" s="340">
        <v>46274.0</v>
      </c>
      <c r="D415" s="239" t="s">
        <v>625</v>
      </c>
      <c r="E415" s="239" t="s">
        <v>2000</v>
      </c>
      <c r="F415" s="239">
        <v>64.0</v>
      </c>
      <c r="G415" s="239">
        <v>34.0</v>
      </c>
      <c r="H415" s="342">
        <v>46275.0</v>
      </c>
      <c r="I415" s="251">
        <v>0.3080671296296296</v>
      </c>
      <c r="J415" s="251">
        <v>0.3543865740740741</v>
      </c>
      <c r="K415" s="239">
        <v>66.6833</v>
      </c>
      <c r="L415" s="239" t="s">
        <v>1274</v>
      </c>
      <c r="M415" s="239" t="s">
        <v>3407</v>
      </c>
    </row>
    <row r="416" ht="15.75" customHeight="1">
      <c r="A416" s="294" t="s">
        <v>3683</v>
      </c>
      <c r="B416" s="239" t="s">
        <v>552</v>
      </c>
      <c r="C416" s="340">
        <v>46274.0</v>
      </c>
      <c r="D416" s="239" t="s">
        <v>625</v>
      </c>
      <c r="E416" s="239" t="s">
        <v>834</v>
      </c>
      <c r="F416" s="239">
        <v>124.0</v>
      </c>
      <c r="G416" s="239">
        <v>75.0</v>
      </c>
      <c r="H416" s="342">
        <v>46275.0</v>
      </c>
      <c r="I416" s="251">
        <v>0.35856481481481484</v>
      </c>
      <c r="J416" s="251">
        <v>0.4612615740740741</v>
      </c>
      <c r="K416" s="239">
        <v>147.8667</v>
      </c>
      <c r="L416" s="239" t="s">
        <v>1274</v>
      </c>
      <c r="M416" s="239" t="s">
        <v>3408</v>
      </c>
    </row>
    <row r="417" ht="15.75" customHeight="1">
      <c r="A417" s="294" t="s">
        <v>3683</v>
      </c>
      <c r="B417" s="239" t="s">
        <v>552</v>
      </c>
      <c r="C417" s="340">
        <v>46274.0</v>
      </c>
      <c r="D417" s="239" t="s">
        <v>3736</v>
      </c>
      <c r="E417" s="239" t="s">
        <v>834</v>
      </c>
      <c r="F417" s="239">
        <v>118.0</v>
      </c>
      <c r="G417" s="239">
        <v>40.0</v>
      </c>
      <c r="H417" s="342">
        <v>46275.0</v>
      </c>
      <c r="I417" s="251">
        <v>0.3127199074074074</v>
      </c>
      <c r="J417" s="251">
        <v>0.3919097222222222</v>
      </c>
      <c r="K417" s="239">
        <v>114.0333</v>
      </c>
      <c r="L417" s="239" t="s">
        <v>811</v>
      </c>
      <c r="M417" s="239" t="s">
        <v>3488</v>
      </c>
    </row>
    <row r="418" ht="15.75" customHeight="1">
      <c r="A418" s="294" t="s">
        <v>3683</v>
      </c>
      <c r="B418" s="239" t="s">
        <v>552</v>
      </c>
      <c r="C418" s="340">
        <v>46275.0</v>
      </c>
      <c r="D418" s="239" t="s">
        <v>3736</v>
      </c>
      <c r="E418" s="239" t="s">
        <v>978</v>
      </c>
      <c r="F418" s="239">
        <v>52.0</v>
      </c>
      <c r="G418" s="239">
        <v>24.0</v>
      </c>
      <c r="H418" s="342">
        <v>46275.0</v>
      </c>
      <c r="I418" s="251">
        <v>0.5083101851851852</v>
      </c>
      <c r="J418" s="251">
        <v>0.5497222222222222</v>
      </c>
      <c r="K418" s="239">
        <v>59.6333</v>
      </c>
      <c r="L418" s="239" t="s">
        <v>811</v>
      </c>
      <c r="M418" s="239" t="s">
        <v>3489</v>
      </c>
    </row>
    <row r="419" ht="15.75" customHeight="1">
      <c r="A419" s="294" t="s">
        <v>3683</v>
      </c>
      <c r="B419" s="239" t="s">
        <v>552</v>
      </c>
      <c r="C419" s="340">
        <v>46274.0</v>
      </c>
      <c r="D419" s="239" t="s">
        <v>654</v>
      </c>
      <c r="E419" s="239" t="s">
        <v>2000</v>
      </c>
      <c r="F419" s="239">
        <v>122.0</v>
      </c>
      <c r="G419" s="239">
        <v>33.0</v>
      </c>
      <c r="H419" s="342">
        <v>46275.0</v>
      </c>
      <c r="I419" s="251">
        <v>0.30952546296296296</v>
      </c>
      <c r="J419" s="251">
        <v>0.3435648148148148</v>
      </c>
      <c r="K419" s="239">
        <v>49.0</v>
      </c>
      <c r="L419" s="239" t="s">
        <v>811</v>
      </c>
      <c r="M419" s="239" t="s">
        <v>3546</v>
      </c>
    </row>
    <row r="420" ht="15.75" customHeight="1">
      <c r="A420" s="294" t="s">
        <v>3683</v>
      </c>
      <c r="B420" s="239" t="s">
        <v>552</v>
      </c>
      <c r="C420" s="340">
        <v>46274.0</v>
      </c>
      <c r="D420" s="239" t="s">
        <v>654</v>
      </c>
      <c r="E420" s="239" t="s">
        <v>832</v>
      </c>
      <c r="F420" s="239">
        <v>55.0</v>
      </c>
      <c r="G420" s="239">
        <v>30.0</v>
      </c>
      <c r="H420" s="342">
        <v>46275.0</v>
      </c>
      <c r="I420" s="251">
        <v>0.3791435185185185</v>
      </c>
      <c r="J420" s="251">
        <v>0.4015162037037037</v>
      </c>
      <c r="K420" s="239">
        <v>32.2</v>
      </c>
      <c r="L420" s="239" t="s">
        <v>811</v>
      </c>
      <c r="M420" s="239" t="s">
        <v>3547</v>
      </c>
    </row>
    <row r="421" ht="15.75" customHeight="1">
      <c r="A421" s="294" t="s">
        <v>3683</v>
      </c>
      <c r="B421" s="239" t="s">
        <v>552</v>
      </c>
      <c r="C421" s="340">
        <v>46274.0</v>
      </c>
      <c r="D421" s="239" t="s">
        <v>654</v>
      </c>
      <c r="E421" s="239" t="s">
        <v>834</v>
      </c>
      <c r="F421" s="239">
        <v>70.0</v>
      </c>
      <c r="G421" s="239">
        <v>39.0</v>
      </c>
      <c r="H421" s="342">
        <v>46275.0</v>
      </c>
      <c r="I421" s="251">
        <v>0.3436342592592593</v>
      </c>
      <c r="J421" s="251">
        <v>0.3790625</v>
      </c>
      <c r="K421" s="239">
        <v>51.0</v>
      </c>
      <c r="L421" s="239" t="s">
        <v>811</v>
      </c>
      <c r="M421" s="239" t="s">
        <v>3548</v>
      </c>
    </row>
    <row r="422" ht="15.75" customHeight="1">
      <c r="A422" s="294" t="s">
        <v>3683</v>
      </c>
      <c r="B422" s="239" t="s">
        <v>552</v>
      </c>
      <c r="C422" s="340">
        <v>46275.0</v>
      </c>
      <c r="D422" s="239" t="s">
        <v>678</v>
      </c>
      <c r="E422" s="239" t="s">
        <v>837</v>
      </c>
      <c r="F422" s="239">
        <v>149.0</v>
      </c>
      <c r="G422" s="239">
        <v>59.0</v>
      </c>
      <c r="H422" s="342">
        <v>46276.0</v>
      </c>
      <c r="I422" s="251">
        <v>0.3011226851851852</v>
      </c>
      <c r="J422" s="251">
        <v>0.3858101851851852</v>
      </c>
      <c r="K422" s="239">
        <v>121.95</v>
      </c>
      <c r="L422" s="239" t="s">
        <v>811</v>
      </c>
      <c r="M422" s="239" t="s">
        <v>838</v>
      </c>
    </row>
    <row r="423" ht="15.75" customHeight="1">
      <c r="A423" s="294" t="s">
        <v>3683</v>
      </c>
      <c r="B423" s="239" t="s">
        <v>552</v>
      </c>
      <c r="C423" s="340">
        <v>46275.0</v>
      </c>
      <c r="D423" s="239" t="s">
        <v>678</v>
      </c>
      <c r="E423" s="239" t="s">
        <v>839</v>
      </c>
      <c r="F423" s="239">
        <v>259.0</v>
      </c>
      <c r="G423" s="239">
        <v>80.0</v>
      </c>
      <c r="H423" s="342">
        <v>46276.0</v>
      </c>
      <c r="I423" s="251">
        <v>0.3864814814814815</v>
      </c>
      <c r="J423" s="251">
        <v>0.4647222222222222</v>
      </c>
      <c r="K423" s="239">
        <v>112.6667</v>
      </c>
      <c r="L423" s="239" t="s">
        <v>811</v>
      </c>
      <c r="M423" s="239" t="s">
        <v>840</v>
      </c>
    </row>
    <row r="424" ht="15.75" customHeight="1">
      <c r="A424" s="294" t="s">
        <v>3683</v>
      </c>
      <c r="B424" s="239" t="s">
        <v>552</v>
      </c>
      <c r="C424" s="340">
        <v>46276.0</v>
      </c>
      <c r="D424" s="239" t="s">
        <v>678</v>
      </c>
      <c r="E424" s="239" t="s">
        <v>843</v>
      </c>
      <c r="F424" s="239">
        <v>38.0</v>
      </c>
      <c r="G424" s="239">
        <v>26.0</v>
      </c>
      <c r="H424" s="342">
        <v>46276.0</v>
      </c>
      <c r="I424" s="251">
        <v>0.5078472222222222</v>
      </c>
      <c r="J424" s="251">
        <v>0.5438888888888889</v>
      </c>
      <c r="K424" s="239">
        <v>51.8833</v>
      </c>
      <c r="L424" s="239" t="s">
        <v>811</v>
      </c>
      <c r="M424" s="239" t="s">
        <v>844</v>
      </c>
    </row>
    <row r="425" ht="15.75" customHeight="1">
      <c r="A425" s="294" t="s">
        <v>3683</v>
      </c>
      <c r="B425" s="239" t="s">
        <v>552</v>
      </c>
      <c r="C425" s="340">
        <v>46275.0</v>
      </c>
      <c r="D425" s="239" t="s">
        <v>627</v>
      </c>
      <c r="E425" s="239" t="s">
        <v>1113</v>
      </c>
      <c r="F425" s="239">
        <v>65.0</v>
      </c>
      <c r="G425" s="239">
        <v>40.0</v>
      </c>
      <c r="H425" s="342">
        <v>46276.0</v>
      </c>
      <c r="I425" s="251">
        <v>0.3025115740740741</v>
      </c>
      <c r="J425" s="251">
        <v>0.34594907407407405</v>
      </c>
      <c r="K425" s="239">
        <v>62.5333</v>
      </c>
      <c r="L425" s="239" t="s">
        <v>811</v>
      </c>
      <c r="M425" s="239" t="s">
        <v>1114</v>
      </c>
    </row>
    <row r="426" ht="15.75" customHeight="1">
      <c r="A426" s="294" t="s">
        <v>3683</v>
      </c>
      <c r="B426" s="239" t="s">
        <v>552</v>
      </c>
      <c r="C426" s="340">
        <v>46275.0</v>
      </c>
      <c r="D426" s="239" t="s">
        <v>627</v>
      </c>
      <c r="E426" s="239" t="s">
        <v>839</v>
      </c>
      <c r="F426" s="239">
        <v>228.0</v>
      </c>
      <c r="G426" s="239">
        <v>80.0</v>
      </c>
      <c r="H426" s="342">
        <v>46276.0</v>
      </c>
      <c r="I426" s="251">
        <v>0.3460185185185185</v>
      </c>
      <c r="J426" s="251">
        <v>0.4095023148148148</v>
      </c>
      <c r="K426" s="239">
        <v>91.4</v>
      </c>
      <c r="L426" s="239" t="s">
        <v>811</v>
      </c>
      <c r="M426" s="239" t="s">
        <v>1116</v>
      </c>
    </row>
    <row r="427" ht="15.75" customHeight="1">
      <c r="A427" s="294" t="s">
        <v>3683</v>
      </c>
      <c r="B427" s="239" t="s">
        <v>552</v>
      </c>
      <c r="C427" s="340">
        <v>46275.0</v>
      </c>
      <c r="D427" s="228" t="s">
        <v>652</v>
      </c>
      <c r="E427" s="294" t="s">
        <v>1113</v>
      </c>
      <c r="F427" s="239">
        <v>264.0</v>
      </c>
      <c r="G427" s="239">
        <v>80.0</v>
      </c>
      <c r="H427" s="342">
        <v>46276.0</v>
      </c>
      <c r="I427" s="251">
        <v>0.30221064814814813</v>
      </c>
      <c r="J427" s="251">
        <v>0.3978703703703704</v>
      </c>
      <c r="K427" s="239">
        <v>137.7333</v>
      </c>
      <c r="L427" s="239" t="s">
        <v>811</v>
      </c>
      <c r="M427" s="239" t="s">
        <v>2371</v>
      </c>
    </row>
    <row r="428" ht="15.75" customHeight="1">
      <c r="A428" s="294" t="s">
        <v>3683</v>
      </c>
      <c r="B428" s="239" t="s">
        <v>552</v>
      </c>
      <c r="C428" s="340">
        <v>46275.0</v>
      </c>
      <c r="D428" s="228" t="s">
        <v>652</v>
      </c>
      <c r="E428" s="294" t="s">
        <v>1262</v>
      </c>
      <c r="F428" s="239">
        <v>59.0</v>
      </c>
      <c r="G428" s="239">
        <v>30.0</v>
      </c>
      <c r="H428" s="342">
        <v>46276.0</v>
      </c>
      <c r="I428" s="251">
        <v>0.3982523148148148</v>
      </c>
      <c r="J428" s="251">
        <v>0.4309027777777778</v>
      </c>
      <c r="K428" s="239">
        <v>47.0167</v>
      </c>
      <c r="L428" s="239" t="s">
        <v>811</v>
      </c>
      <c r="M428" s="239" t="s">
        <v>2374</v>
      </c>
    </row>
    <row r="429" ht="15.75" customHeight="1">
      <c r="A429" s="294" t="s">
        <v>3683</v>
      </c>
      <c r="B429" s="239" t="s">
        <v>552</v>
      </c>
      <c r="C429" s="340">
        <v>46276.0</v>
      </c>
      <c r="D429" s="248" t="s">
        <v>652</v>
      </c>
      <c r="E429" s="239" t="s">
        <v>1264</v>
      </c>
      <c r="F429" s="239">
        <v>48.0</v>
      </c>
      <c r="G429" s="239">
        <v>30.0</v>
      </c>
      <c r="H429" s="342">
        <v>46276.0</v>
      </c>
      <c r="I429" s="251">
        <v>0.5058101851851852</v>
      </c>
      <c r="J429" s="251">
        <v>0.5467824074074074</v>
      </c>
      <c r="K429" s="239">
        <v>59.0</v>
      </c>
      <c r="L429" s="239" t="s">
        <v>811</v>
      </c>
      <c r="M429" s="239" t="s">
        <v>1261</v>
      </c>
    </row>
    <row r="430" ht="15.75" customHeight="1">
      <c r="A430" s="294" t="s">
        <v>3683</v>
      </c>
      <c r="B430" s="239" t="s">
        <v>552</v>
      </c>
      <c r="C430" s="340">
        <v>46275.0</v>
      </c>
      <c r="D430" s="239" t="s">
        <v>631</v>
      </c>
      <c r="E430" s="239" t="s">
        <v>2181</v>
      </c>
      <c r="F430" s="239">
        <v>4.0</v>
      </c>
      <c r="G430" s="239">
        <v>2.0</v>
      </c>
      <c r="H430" s="342">
        <v>46276.0</v>
      </c>
      <c r="I430" s="251">
        <v>0.4119791666666667</v>
      </c>
      <c r="J430" s="251">
        <v>0.4188310185185185</v>
      </c>
      <c r="K430" s="239">
        <v>9.8667</v>
      </c>
      <c r="L430" s="239" t="s">
        <v>811</v>
      </c>
      <c r="M430" s="239" t="s">
        <v>1263</v>
      </c>
    </row>
    <row r="431" ht="15.75" customHeight="1">
      <c r="A431" s="294" t="s">
        <v>3683</v>
      </c>
      <c r="B431" s="239" t="s">
        <v>552</v>
      </c>
      <c r="C431" s="340">
        <v>46275.0</v>
      </c>
      <c r="D431" s="239" t="s">
        <v>631</v>
      </c>
      <c r="E431" s="239" t="s">
        <v>1113</v>
      </c>
      <c r="F431" s="239">
        <v>191.0</v>
      </c>
      <c r="G431" s="239">
        <v>27.0</v>
      </c>
      <c r="H431" s="342">
        <v>46276.0</v>
      </c>
      <c r="I431" s="251">
        <v>0.3352662037037037</v>
      </c>
      <c r="J431" s="251">
        <v>0.41122685185185187</v>
      </c>
      <c r="K431" s="239">
        <v>109.3667</v>
      </c>
      <c r="L431" s="239" t="s">
        <v>1274</v>
      </c>
      <c r="M431" s="239" t="s">
        <v>1265</v>
      </c>
    </row>
    <row r="432" ht="15.75" customHeight="1">
      <c r="A432" s="294" t="s">
        <v>3683</v>
      </c>
      <c r="B432" s="239" t="s">
        <v>552</v>
      </c>
      <c r="C432" s="340">
        <v>46275.0</v>
      </c>
      <c r="D432" s="239" t="s">
        <v>631</v>
      </c>
      <c r="E432" s="239" t="s">
        <v>837</v>
      </c>
      <c r="F432" s="239">
        <v>62.0</v>
      </c>
      <c r="G432" s="239">
        <v>10.0</v>
      </c>
      <c r="H432" s="342">
        <v>46276.0</v>
      </c>
      <c r="I432" s="251">
        <v>0.3002199074074074</v>
      </c>
      <c r="J432" s="251">
        <v>0.334537037037037</v>
      </c>
      <c r="K432" s="239">
        <v>49.4</v>
      </c>
      <c r="L432" s="239" t="s">
        <v>1274</v>
      </c>
      <c r="M432" s="239" t="s">
        <v>1360</v>
      </c>
    </row>
    <row r="433" ht="15.75" customHeight="1">
      <c r="A433" s="294" t="s">
        <v>3683</v>
      </c>
      <c r="B433" s="239" t="s">
        <v>552</v>
      </c>
      <c r="C433" s="340">
        <v>46275.0</v>
      </c>
      <c r="D433" s="239" t="s">
        <v>631</v>
      </c>
      <c r="E433" s="239" t="s">
        <v>1262</v>
      </c>
      <c r="F433" s="239">
        <v>60.0</v>
      </c>
      <c r="G433" s="239">
        <v>9.0</v>
      </c>
      <c r="H433" s="342">
        <v>46276.0</v>
      </c>
      <c r="I433" s="251">
        <v>0.42060185185185184</v>
      </c>
      <c r="J433" s="251">
        <v>0.4462962962962963</v>
      </c>
      <c r="K433" s="239">
        <v>37.0</v>
      </c>
      <c r="L433" s="239" t="s">
        <v>1274</v>
      </c>
      <c r="M433" s="239" t="s">
        <v>1363</v>
      </c>
    </row>
    <row r="434" ht="15.75" customHeight="1">
      <c r="A434" s="294" t="s">
        <v>3683</v>
      </c>
      <c r="B434" s="239" t="s">
        <v>552</v>
      </c>
      <c r="C434" s="340">
        <v>46276.0</v>
      </c>
      <c r="D434" s="239" t="s">
        <v>631</v>
      </c>
      <c r="E434" s="239" t="s">
        <v>4166</v>
      </c>
      <c r="F434" s="239">
        <v>9.0</v>
      </c>
      <c r="G434" s="239">
        <v>5.0</v>
      </c>
      <c r="H434" s="342">
        <v>46276.0</v>
      </c>
      <c r="I434" s="251">
        <v>0.5122106481481481</v>
      </c>
      <c r="J434" s="251">
        <v>0.5235069444444445</v>
      </c>
      <c r="K434" s="239">
        <v>16.25</v>
      </c>
      <c r="L434" s="239" t="s">
        <v>811</v>
      </c>
      <c r="M434" s="239" t="s">
        <v>1366</v>
      </c>
    </row>
    <row r="435" ht="15.75" customHeight="1">
      <c r="A435" s="294" t="s">
        <v>3683</v>
      </c>
      <c r="B435" s="239" t="s">
        <v>552</v>
      </c>
      <c r="C435" s="340">
        <v>46275.0</v>
      </c>
      <c r="D435" s="239" t="s">
        <v>676</v>
      </c>
      <c r="E435" s="239" t="s">
        <v>1113</v>
      </c>
      <c r="F435" s="239">
        <v>84.0</v>
      </c>
      <c r="G435" s="239">
        <v>40.0</v>
      </c>
      <c r="H435" s="342">
        <v>46276.0</v>
      </c>
      <c r="I435" s="251">
        <v>0.3030671296296296</v>
      </c>
      <c r="J435" s="251">
        <v>0.3627546296296296</v>
      </c>
      <c r="K435" s="239">
        <v>85.95</v>
      </c>
      <c r="L435" s="239" t="s">
        <v>811</v>
      </c>
      <c r="M435" s="239" t="s">
        <v>1368</v>
      </c>
    </row>
    <row r="436" ht="15.75" customHeight="1">
      <c r="A436" s="294" t="s">
        <v>3683</v>
      </c>
      <c r="B436" s="239" t="s">
        <v>552</v>
      </c>
      <c r="C436" s="340">
        <v>46275.0</v>
      </c>
      <c r="D436" s="239" t="s">
        <v>676</v>
      </c>
      <c r="E436" s="239" t="s">
        <v>839</v>
      </c>
      <c r="F436" s="239">
        <v>271.0</v>
      </c>
      <c r="G436" s="239">
        <v>80.0</v>
      </c>
      <c r="H436" s="342">
        <v>46276.0</v>
      </c>
      <c r="I436" s="251">
        <v>0.3628472222222222</v>
      </c>
      <c r="J436" s="251">
        <v>0.4553587962962963</v>
      </c>
      <c r="K436" s="239">
        <v>133.2167</v>
      </c>
      <c r="L436" s="239" t="s">
        <v>811</v>
      </c>
      <c r="M436" s="239" t="s">
        <v>1370</v>
      </c>
    </row>
    <row r="437" ht="15.75" customHeight="1">
      <c r="A437" s="294" t="s">
        <v>3683</v>
      </c>
      <c r="B437" s="239" t="s">
        <v>552</v>
      </c>
      <c r="C437" s="340">
        <v>46276.0</v>
      </c>
      <c r="D437" s="239" t="s">
        <v>676</v>
      </c>
      <c r="E437" s="239" t="s">
        <v>1264</v>
      </c>
      <c r="F437" s="239">
        <v>28.0</v>
      </c>
      <c r="G437" s="239">
        <v>25.0</v>
      </c>
      <c r="H437" s="342">
        <v>46276.0</v>
      </c>
      <c r="I437" s="251">
        <v>0.5056944444444444</v>
      </c>
      <c r="J437" s="251">
        <v>0.5406597222222222</v>
      </c>
      <c r="K437" s="239">
        <v>50.35</v>
      </c>
      <c r="L437" s="239" t="s">
        <v>811</v>
      </c>
      <c r="M437" s="239" t="s">
        <v>1497</v>
      </c>
    </row>
    <row r="438" ht="15.75" customHeight="1">
      <c r="A438" s="294" t="s">
        <v>3683</v>
      </c>
      <c r="B438" s="239" t="s">
        <v>552</v>
      </c>
      <c r="C438" s="340">
        <v>46276.0</v>
      </c>
      <c r="D438" s="239" t="s">
        <v>676</v>
      </c>
      <c r="E438" s="239" t="s">
        <v>1500</v>
      </c>
      <c r="F438" s="239">
        <v>44.0</v>
      </c>
      <c r="G438" s="239">
        <v>25.0</v>
      </c>
      <c r="H438" s="342">
        <v>46276.0</v>
      </c>
      <c r="I438" s="251">
        <v>0.6163425925925926</v>
      </c>
      <c r="J438" s="251">
        <v>0.6163657407407407</v>
      </c>
      <c r="K438" s="239">
        <v>0.0333</v>
      </c>
      <c r="L438" s="239" t="s">
        <v>811</v>
      </c>
      <c r="M438" s="239" t="s">
        <v>1498</v>
      </c>
    </row>
    <row r="439" ht="15.75" customHeight="1">
      <c r="A439" s="294" t="s">
        <v>3683</v>
      </c>
      <c r="B439" s="239" t="s">
        <v>552</v>
      </c>
      <c r="C439" s="340">
        <v>46275.0</v>
      </c>
      <c r="D439" s="239" t="s">
        <v>616</v>
      </c>
      <c r="E439" s="239" t="s">
        <v>837</v>
      </c>
      <c r="F439" s="239">
        <v>262.0</v>
      </c>
      <c r="G439" s="239">
        <v>60.0</v>
      </c>
      <c r="H439" s="342">
        <v>46276.0</v>
      </c>
      <c r="I439" s="251">
        <v>0.3027314814814815</v>
      </c>
      <c r="J439" s="251">
        <v>0.35355324074074074</v>
      </c>
      <c r="K439" s="239">
        <v>73.1833</v>
      </c>
      <c r="L439" s="239" t="s">
        <v>811</v>
      </c>
      <c r="M439" s="239" t="s">
        <v>1499</v>
      </c>
    </row>
    <row r="440" ht="15.75" customHeight="1">
      <c r="A440" s="294" t="s">
        <v>3683</v>
      </c>
      <c r="B440" s="239" t="s">
        <v>552</v>
      </c>
      <c r="C440" s="340">
        <v>46275.0</v>
      </c>
      <c r="D440" s="239" t="s">
        <v>3866</v>
      </c>
      <c r="E440" s="239" t="s">
        <v>1262</v>
      </c>
      <c r="F440" s="239">
        <v>195.0</v>
      </c>
      <c r="G440" s="239">
        <v>68.0</v>
      </c>
      <c r="H440" s="342">
        <v>46276.0</v>
      </c>
      <c r="I440" s="251">
        <v>0.30297453703703703</v>
      </c>
      <c r="J440" s="251">
        <v>0.43331018518518516</v>
      </c>
      <c r="K440" s="239">
        <v>187.6833</v>
      </c>
      <c r="L440" s="239" t="s">
        <v>811</v>
      </c>
      <c r="M440" s="239" t="s">
        <v>1501</v>
      </c>
    </row>
    <row r="441" ht="15.75" customHeight="1">
      <c r="A441" s="294" t="s">
        <v>3683</v>
      </c>
      <c r="B441" s="239" t="s">
        <v>552</v>
      </c>
      <c r="C441" s="340">
        <v>46276.0</v>
      </c>
      <c r="D441" s="239" t="s">
        <v>3866</v>
      </c>
      <c r="E441" s="239" t="s">
        <v>1935</v>
      </c>
      <c r="F441" s="239">
        <v>71.0</v>
      </c>
      <c r="G441" s="239">
        <v>28.0</v>
      </c>
      <c r="H441" s="342">
        <v>46276.0</v>
      </c>
      <c r="I441" s="251">
        <v>0.5192013888888889</v>
      </c>
      <c r="J441" s="251">
        <v>0.5700810185185186</v>
      </c>
      <c r="K441" s="239">
        <v>73.2667</v>
      </c>
      <c r="L441" s="239" t="s">
        <v>811</v>
      </c>
      <c r="M441" s="239" t="s">
        <v>1551</v>
      </c>
    </row>
    <row r="442" ht="15.75" customHeight="1">
      <c r="A442" s="294" t="s">
        <v>3683</v>
      </c>
      <c r="B442" s="239" t="s">
        <v>552</v>
      </c>
      <c r="C442" s="340">
        <v>46276.0</v>
      </c>
      <c r="D442" s="239" t="s">
        <v>3866</v>
      </c>
      <c r="E442" s="239" t="s">
        <v>1500</v>
      </c>
      <c r="F442" s="239">
        <v>36.0</v>
      </c>
      <c r="G442" s="239">
        <v>24.0</v>
      </c>
      <c r="H442" s="342">
        <v>46276.0</v>
      </c>
      <c r="I442" s="251">
        <v>0.5883680555555556</v>
      </c>
      <c r="J442" s="251">
        <v>0.6278703703703704</v>
      </c>
      <c r="K442" s="239">
        <v>56.8833</v>
      </c>
      <c r="L442" s="239" t="s">
        <v>811</v>
      </c>
      <c r="M442" s="239" t="s">
        <v>4176</v>
      </c>
    </row>
    <row r="443" ht="15.75" customHeight="1">
      <c r="A443" s="294" t="s">
        <v>3683</v>
      </c>
      <c r="B443" s="239" t="s">
        <v>552</v>
      </c>
      <c r="C443" s="340">
        <v>46275.0</v>
      </c>
      <c r="D443" s="239" t="s">
        <v>659</v>
      </c>
      <c r="E443" s="239" t="s">
        <v>1113</v>
      </c>
      <c r="F443" s="239">
        <v>191.0</v>
      </c>
      <c r="G443" s="239">
        <v>80.0</v>
      </c>
      <c r="H443" s="342">
        <v>46276.0</v>
      </c>
      <c r="I443" s="251">
        <v>0.3024074074074074</v>
      </c>
      <c r="J443" s="251">
        <v>0.3896875</v>
      </c>
      <c r="K443" s="239">
        <v>125.6833</v>
      </c>
      <c r="L443" s="239" t="s">
        <v>811</v>
      </c>
      <c r="M443" s="239" t="s">
        <v>4177</v>
      </c>
    </row>
    <row r="444" ht="15.75" customHeight="1">
      <c r="A444" s="294" t="s">
        <v>3683</v>
      </c>
      <c r="B444" s="239" t="s">
        <v>552</v>
      </c>
      <c r="C444" s="340">
        <v>46275.0</v>
      </c>
      <c r="D444" s="239" t="s">
        <v>659</v>
      </c>
      <c r="E444" s="239" t="s">
        <v>1262</v>
      </c>
      <c r="F444" s="239">
        <v>49.0</v>
      </c>
      <c r="G444" s="239">
        <v>30.0</v>
      </c>
      <c r="H444" s="342">
        <v>46276.0</v>
      </c>
      <c r="I444" s="251">
        <v>0.39328703703703705</v>
      </c>
      <c r="J444" s="251">
        <v>0.41616898148148146</v>
      </c>
      <c r="K444" s="239">
        <v>32.95</v>
      </c>
      <c r="L444" s="239" t="s">
        <v>811</v>
      </c>
      <c r="M444" s="239" t="s">
        <v>4179</v>
      </c>
    </row>
    <row r="445" ht="15.75" customHeight="1">
      <c r="A445" s="294" t="s">
        <v>3683</v>
      </c>
      <c r="B445" s="239" t="s">
        <v>552</v>
      </c>
      <c r="C445" s="340">
        <v>46275.0</v>
      </c>
      <c r="D445" s="239" t="s">
        <v>657</v>
      </c>
      <c r="E445" s="239" t="s">
        <v>837</v>
      </c>
      <c r="F445" s="239">
        <v>87.0</v>
      </c>
      <c r="G445" s="239">
        <v>58.0</v>
      </c>
      <c r="H445" s="342">
        <v>46276.0</v>
      </c>
      <c r="I445" s="251">
        <v>0.30355324074074075</v>
      </c>
      <c r="J445" s="251">
        <v>0.3787962962962963</v>
      </c>
      <c r="K445" s="239">
        <v>108.35</v>
      </c>
      <c r="L445" s="239" t="s">
        <v>811</v>
      </c>
      <c r="M445" s="239" t="s">
        <v>1800</v>
      </c>
    </row>
    <row r="446" ht="15.75" customHeight="1">
      <c r="A446" s="294" t="s">
        <v>3683</v>
      </c>
      <c r="B446" s="239" t="s">
        <v>552</v>
      </c>
      <c r="C446" s="340">
        <v>46276.0</v>
      </c>
      <c r="D446" s="239" t="s">
        <v>657</v>
      </c>
      <c r="E446" s="239" t="s">
        <v>1262</v>
      </c>
      <c r="F446" s="239">
        <v>132.0</v>
      </c>
      <c r="G446" s="239">
        <v>89.0</v>
      </c>
      <c r="H446" s="342">
        <v>46276.0</v>
      </c>
      <c r="I446" s="251">
        <v>0.38028935185185186</v>
      </c>
      <c r="J446" s="251">
        <v>0.5277314814814815</v>
      </c>
      <c r="K446" s="239">
        <v>212.3167</v>
      </c>
      <c r="L446" s="239" t="s">
        <v>1274</v>
      </c>
      <c r="M446" s="239" t="s">
        <v>1802</v>
      </c>
    </row>
    <row r="447" ht="15.75" customHeight="1">
      <c r="A447" s="294" t="s">
        <v>3683</v>
      </c>
      <c r="B447" s="239" t="s">
        <v>552</v>
      </c>
      <c r="C447" s="340">
        <v>46276.0</v>
      </c>
      <c r="D447" s="239" t="s">
        <v>657</v>
      </c>
      <c r="E447" s="239" t="s">
        <v>1935</v>
      </c>
      <c r="F447" s="239">
        <v>75.0</v>
      </c>
      <c r="G447" s="239">
        <v>29.0</v>
      </c>
      <c r="H447" s="342">
        <v>46276.0</v>
      </c>
      <c r="I447" s="251">
        <v>0.5365625</v>
      </c>
      <c r="J447" s="251">
        <v>0.5718981481481481</v>
      </c>
      <c r="K447" s="239">
        <v>50.8833</v>
      </c>
      <c r="L447" s="239" t="s">
        <v>811</v>
      </c>
      <c r="M447" s="239" t="s">
        <v>1932</v>
      </c>
    </row>
    <row r="448" ht="15.75" customHeight="1">
      <c r="A448" s="294" t="s">
        <v>3683</v>
      </c>
      <c r="B448" s="239" t="s">
        <v>552</v>
      </c>
      <c r="C448" s="340">
        <v>46275.0</v>
      </c>
      <c r="D448" s="239" t="s">
        <v>620</v>
      </c>
      <c r="E448" s="239" t="s">
        <v>1113</v>
      </c>
      <c r="F448" s="239">
        <v>182.0</v>
      </c>
      <c r="G448" s="239">
        <v>79.0</v>
      </c>
      <c r="H448" s="342">
        <v>46276.0</v>
      </c>
      <c r="I448" s="251">
        <v>0.3019791666666667</v>
      </c>
      <c r="J448" s="251">
        <v>0.38211805555555556</v>
      </c>
      <c r="K448" s="239">
        <v>115.3833</v>
      </c>
      <c r="L448" s="239" t="s">
        <v>811</v>
      </c>
      <c r="M448" s="239" t="s">
        <v>1934</v>
      </c>
    </row>
    <row r="449" ht="15.75" customHeight="1">
      <c r="A449" s="294" t="s">
        <v>3683</v>
      </c>
      <c r="B449" s="239" t="s">
        <v>552</v>
      </c>
      <c r="C449" s="340">
        <v>46275.0</v>
      </c>
      <c r="D449" s="239" t="s">
        <v>620</v>
      </c>
      <c r="E449" s="239" t="s">
        <v>839</v>
      </c>
      <c r="F449" s="239">
        <v>67.0</v>
      </c>
      <c r="G449" s="239">
        <v>37.0</v>
      </c>
      <c r="H449" s="342">
        <v>46276.0</v>
      </c>
      <c r="I449" s="251">
        <v>0.38225694444444447</v>
      </c>
      <c r="J449" s="251">
        <v>0.42189814814814813</v>
      </c>
      <c r="K449" s="239">
        <v>57.0833</v>
      </c>
      <c r="L449" s="239" t="s">
        <v>811</v>
      </c>
      <c r="M449" s="239" t="s">
        <v>1936</v>
      </c>
    </row>
    <row r="450" ht="15.75" customHeight="1">
      <c r="A450" s="294" t="s">
        <v>3683</v>
      </c>
      <c r="B450" s="239" t="s">
        <v>552</v>
      </c>
      <c r="C450" s="340">
        <v>46276.0</v>
      </c>
      <c r="D450" s="311" t="s">
        <v>663</v>
      </c>
      <c r="E450" s="239" t="s">
        <v>843</v>
      </c>
      <c r="F450" s="239">
        <v>50.0</v>
      </c>
      <c r="G450" s="239">
        <v>30.0</v>
      </c>
      <c r="H450" s="342">
        <v>46276.0</v>
      </c>
      <c r="I450" s="251">
        <v>0.5158217592592592</v>
      </c>
      <c r="J450" s="251">
        <v>0.5713657407407408</v>
      </c>
      <c r="K450" s="239">
        <v>79.9667</v>
      </c>
      <c r="L450" s="239" t="s">
        <v>811</v>
      </c>
      <c r="M450" s="239" t="s">
        <v>2084</v>
      </c>
    </row>
    <row r="451" ht="15.75" customHeight="1">
      <c r="A451" s="294" t="s">
        <v>3683</v>
      </c>
      <c r="B451" s="239" t="s">
        <v>552</v>
      </c>
      <c r="C451" s="340">
        <v>46276.0</v>
      </c>
      <c r="D451" s="311" t="s">
        <v>663</v>
      </c>
      <c r="E451" s="239" t="s">
        <v>1500</v>
      </c>
      <c r="F451" s="239">
        <v>37.0</v>
      </c>
      <c r="G451" s="239">
        <v>26.0</v>
      </c>
      <c r="H451" s="342">
        <v>46276.0</v>
      </c>
      <c r="I451" s="251">
        <v>0.5886226851851852</v>
      </c>
      <c r="J451" s="251">
        <v>0.6264583333333333</v>
      </c>
      <c r="K451" s="239">
        <v>54.4667</v>
      </c>
      <c r="L451" s="239" t="s">
        <v>811</v>
      </c>
      <c r="M451" s="239" t="s">
        <v>2085</v>
      </c>
    </row>
    <row r="452" ht="15.75" customHeight="1">
      <c r="A452" s="294" t="s">
        <v>3683</v>
      </c>
      <c r="B452" s="239" t="s">
        <v>552</v>
      </c>
      <c r="C452" s="340">
        <v>46279.0</v>
      </c>
      <c r="D452" s="51" t="s">
        <v>663</v>
      </c>
      <c r="E452" s="294" t="s">
        <v>4185</v>
      </c>
      <c r="F452" s="239">
        <v>1.0</v>
      </c>
      <c r="G452" s="239">
        <v>1.0</v>
      </c>
      <c r="H452" s="342">
        <v>46276.0</v>
      </c>
      <c r="I452" s="251">
        <v>0.3007986111111111</v>
      </c>
      <c r="J452" s="251">
        <v>0.5561689814814815</v>
      </c>
      <c r="K452" s="239">
        <v>4687.7167</v>
      </c>
      <c r="L452" s="239" t="s">
        <v>811</v>
      </c>
      <c r="M452" s="239" t="s">
        <v>2177</v>
      </c>
    </row>
    <row r="453" ht="15.75" customHeight="1">
      <c r="A453" s="294" t="s">
        <v>3683</v>
      </c>
      <c r="B453" s="239" t="s">
        <v>552</v>
      </c>
      <c r="C453" s="340">
        <v>46279.0</v>
      </c>
      <c r="D453" s="51" t="s">
        <v>663</v>
      </c>
      <c r="E453" s="294" t="s">
        <v>2181</v>
      </c>
      <c r="F453" s="239">
        <v>28.0</v>
      </c>
      <c r="G453" s="239">
        <v>6.0</v>
      </c>
      <c r="H453" s="342">
        <v>46276.0</v>
      </c>
      <c r="I453" s="251">
        <v>0.3161574074074074</v>
      </c>
      <c r="J453" s="251">
        <v>0.5569675925925925</v>
      </c>
      <c r="K453" s="239">
        <v>4666.75</v>
      </c>
      <c r="L453" s="239" t="s">
        <v>811</v>
      </c>
      <c r="M453" s="239" t="s">
        <v>2178</v>
      </c>
    </row>
    <row r="454" ht="15.75" customHeight="1">
      <c r="A454" s="294" t="s">
        <v>3683</v>
      </c>
      <c r="B454" s="239" t="s">
        <v>552</v>
      </c>
      <c r="C454" s="340">
        <v>46275.0</v>
      </c>
      <c r="D454" s="51" t="s">
        <v>638</v>
      </c>
      <c r="E454" s="294" t="s">
        <v>1113</v>
      </c>
      <c r="F454" s="239">
        <v>106.0</v>
      </c>
      <c r="G454" s="239">
        <v>60.0</v>
      </c>
      <c r="H454" s="342">
        <v>46276.0</v>
      </c>
      <c r="I454" s="251">
        <v>0.30365740740740743</v>
      </c>
      <c r="J454" s="251">
        <v>0.3519907407407407</v>
      </c>
      <c r="K454" s="239">
        <v>69.6</v>
      </c>
      <c r="L454" s="239" t="s">
        <v>811</v>
      </c>
      <c r="M454" s="239" t="s">
        <v>4187</v>
      </c>
    </row>
    <row r="455" ht="15.75" customHeight="1">
      <c r="A455" s="294" t="s">
        <v>3683</v>
      </c>
      <c r="B455" s="239" t="s">
        <v>552</v>
      </c>
      <c r="C455" s="340">
        <v>46275.0</v>
      </c>
      <c r="D455" s="51" t="s">
        <v>638</v>
      </c>
      <c r="E455" s="294" t="s">
        <v>839</v>
      </c>
      <c r="F455" s="239">
        <v>148.0</v>
      </c>
      <c r="G455" s="239">
        <v>89.0</v>
      </c>
      <c r="H455" s="342">
        <v>46276.0</v>
      </c>
      <c r="I455" s="251">
        <v>0.35225694444444444</v>
      </c>
      <c r="J455" s="251">
        <v>0.40556712962962965</v>
      </c>
      <c r="K455" s="239">
        <v>76.7667</v>
      </c>
      <c r="L455" s="239" t="s">
        <v>811</v>
      </c>
      <c r="M455" s="239" t="s">
        <v>2182</v>
      </c>
    </row>
    <row r="456" ht="15.75" customHeight="1">
      <c r="A456" s="294" t="s">
        <v>3683</v>
      </c>
      <c r="B456" s="239" t="s">
        <v>552</v>
      </c>
      <c r="C456" s="340">
        <v>46275.0</v>
      </c>
      <c r="D456" s="51" t="s">
        <v>642</v>
      </c>
      <c r="E456" s="294" t="s">
        <v>839</v>
      </c>
      <c r="F456" s="239">
        <v>212.0</v>
      </c>
      <c r="G456" s="239">
        <v>23.0</v>
      </c>
      <c r="H456" s="342">
        <v>46276.0</v>
      </c>
      <c r="I456" s="251">
        <v>0.3018402777777778</v>
      </c>
      <c r="J456" s="251">
        <v>0.3636111111111111</v>
      </c>
      <c r="K456" s="239">
        <v>88.9333</v>
      </c>
      <c r="L456" s="239" t="s">
        <v>1274</v>
      </c>
      <c r="M456" s="239" t="s">
        <v>2294</v>
      </c>
    </row>
    <row r="457" ht="15.75" customHeight="1">
      <c r="A457" s="294" t="s">
        <v>3683</v>
      </c>
      <c r="B457" s="239" t="s">
        <v>552</v>
      </c>
      <c r="C457" s="340">
        <v>46275.0</v>
      </c>
      <c r="D457" s="51" t="s">
        <v>642</v>
      </c>
      <c r="E457" s="294" t="s">
        <v>1262</v>
      </c>
      <c r="F457" s="239">
        <v>89.0</v>
      </c>
      <c r="G457" s="239">
        <v>62.0</v>
      </c>
      <c r="H457" s="342">
        <v>46276.0</v>
      </c>
      <c r="I457" s="251">
        <v>0.37755787037037036</v>
      </c>
      <c r="J457" s="251">
        <v>0.43517361111111114</v>
      </c>
      <c r="K457" s="239">
        <v>82.95</v>
      </c>
      <c r="L457" s="239" t="s">
        <v>1274</v>
      </c>
      <c r="M457" s="239" t="s">
        <v>2295</v>
      </c>
    </row>
    <row r="458" ht="15.75" customHeight="1">
      <c r="A458" s="294" t="s">
        <v>3683</v>
      </c>
      <c r="B458" s="239" t="s">
        <v>552</v>
      </c>
      <c r="C458" s="340">
        <v>46275.0</v>
      </c>
      <c r="D458" s="348" t="s">
        <v>611</v>
      </c>
      <c r="E458" s="239" t="s">
        <v>1113</v>
      </c>
      <c r="F458" s="239">
        <v>220.0</v>
      </c>
      <c r="G458" s="239">
        <v>64.0</v>
      </c>
      <c r="H458" s="342">
        <v>46276.0</v>
      </c>
      <c r="I458" s="251">
        <v>0.3020833333333333</v>
      </c>
      <c r="J458" s="251">
        <v>0.39363425925925927</v>
      </c>
      <c r="K458" s="239">
        <v>131.8167</v>
      </c>
      <c r="L458" s="239" t="s">
        <v>811</v>
      </c>
      <c r="M458" s="239" t="s">
        <v>2600</v>
      </c>
    </row>
    <row r="459" ht="15.75" customHeight="1">
      <c r="A459" s="294" t="s">
        <v>3683</v>
      </c>
      <c r="B459" s="239" t="s">
        <v>552</v>
      </c>
      <c r="C459" s="340">
        <v>46276.0</v>
      </c>
      <c r="D459" s="311" t="s">
        <v>611</v>
      </c>
      <c r="E459" s="239" t="s">
        <v>839</v>
      </c>
      <c r="F459" s="239">
        <v>108.0</v>
      </c>
      <c r="G459" s="239">
        <v>60.0</v>
      </c>
      <c r="H459" s="342">
        <v>46276.0</v>
      </c>
      <c r="I459" s="251">
        <v>0.4000925925925926</v>
      </c>
      <c r="J459" s="251">
        <v>0.5260416666666666</v>
      </c>
      <c r="K459" s="239">
        <v>181.35</v>
      </c>
      <c r="L459" s="239" t="s">
        <v>811</v>
      </c>
      <c r="M459" s="239" t="s">
        <v>2601</v>
      </c>
    </row>
    <row r="460" ht="15.75" customHeight="1">
      <c r="A460" s="294" t="s">
        <v>3683</v>
      </c>
      <c r="B460" s="239" t="s">
        <v>552</v>
      </c>
      <c r="C460" s="340">
        <v>46276.0</v>
      </c>
      <c r="D460" s="311" t="s">
        <v>611</v>
      </c>
      <c r="E460" s="239" t="s">
        <v>1500</v>
      </c>
      <c r="F460" s="239">
        <v>47.0</v>
      </c>
      <c r="G460" s="239">
        <v>25.0</v>
      </c>
      <c r="H460" s="342">
        <v>46276.0</v>
      </c>
      <c r="I460" s="251">
        <v>0.588738425925926</v>
      </c>
      <c r="J460" s="251">
        <v>0.6191782407407408</v>
      </c>
      <c r="K460" s="239">
        <v>43.8167</v>
      </c>
      <c r="L460" s="239" t="s">
        <v>811</v>
      </c>
      <c r="M460" s="239" t="s">
        <v>2701</v>
      </c>
    </row>
    <row r="461" ht="15.75" customHeight="1">
      <c r="A461" s="294" t="s">
        <v>3683</v>
      </c>
      <c r="B461" s="239" t="s">
        <v>552</v>
      </c>
      <c r="C461" s="340">
        <v>46275.0</v>
      </c>
      <c r="D461" s="239" t="s">
        <v>649</v>
      </c>
      <c r="E461" s="239" t="s">
        <v>1113</v>
      </c>
      <c r="F461" s="239">
        <v>49.0</v>
      </c>
      <c r="G461" s="239">
        <v>26.0</v>
      </c>
      <c r="H461" s="342">
        <v>46276.0</v>
      </c>
      <c r="I461" s="251">
        <v>0.3038425925925926</v>
      </c>
      <c r="J461" s="251">
        <v>0.3282523148148148</v>
      </c>
      <c r="K461" s="239">
        <v>35.15</v>
      </c>
      <c r="L461" s="239" t="s">
        <v>811</v>
      </c>
      <c r="M461" s="239" t="s">
        <v>2702</v>
      </c>
    </row>
    <row r="462" ht="15.75" customHeight="1">
      <c r="A462" s="294" t="s">
        <v>3683</v>
      </c>
      <c r="B462" s="239" t="s">
        <v>552</v>
      </c>
      <c r="C462" s="340">
        <v>46275.0</v>
      </c>
      <c r="D462" s="239" t="s">
        <v>649</v>
      </c>
      <c r="E462" s="239" t="s">
        <v>839</v>
      </c>
      <c r="F462" s="239">
        <v>164.0</v>
      </c>
      <c r="G462" s="239">
        <v>105.0</v>
      </c>
      <c r="H462" s="342">
        <v>46276.0</v>
      </c>
      <c r="I462" s="251">
        <v>0.3302662037037037</v>
      </c>
      <c r="J462" s="251">
        <v>0.42641203703703706</v>
      </c>
      <c r="K462" s="239">
        <v>138.4333</v>
      </c>
      <c r="L462" s="239" t="s">
        <v>811</v>
      </c>
      <c r="M462" s="239" t="s">
        <v>2847</v>
      </c>
    </row>
    <row r="463" ht="15.75" customHeight="1">
      <c r="A463" s="294" t="s">
        <v>3683</v>
      </c>
      <c r="B463" s="239" t="s">
        <v>552</v>
      </c>
      <c r="C463" s="340">
        <v>46275.0</v>
      </c>
      <c r="D463" s="239" t="s">
        <v>645</v>
      </c>
      <c r="E463" s="239" t="s">
        <v>1113</v>
      </c>
      <c r="F463" s="239">
        <v>45.0</v>
      </c>
      <c r="G463" s="239">
        <v>25.0</v>
      </c>
      <c r="H463" s="342">
        <v>46276.0</v>
      </c>
      <c r="I463" s="251">
        <v>0.3015509259259259</v>
      </c>
      <c r="J463" s="251">
        <v>0.33935185185185185</v>
      </c>
      <c r="K463" s="239">
        <v>54.4333</v>
      </c>
      <c r="L463" s="239" t="s">
        <v>811</v>
      </c>
      <c r="M463" s="239" t="s">
        <v>2849</v>
      </c>
    </row>
    <row r="464" ht="15.75" customHeight="1">
      <c r="A464" s="294" t="s">
        <v>3683</v>
      </c>
      <c r="B464" s="239" t="s">
        <v>552</v>
      </c>
      <c r="C464" s="340">
        <v>46275.0</v>
      </c>
      <c r="D464" s="239" t="s">
        <v>645</v>
      </c>
      <c r="E464" s="239" t="s">
        <v>1262</v>
      </c>
      <c r="F464" s="239">
        <v>122.0</v>
      </c>
      <c r="G464" s="239">
        <v>89.0</v>
      </c>
      <c r="H464" s="342">
        <v>46276.0</v>
      </c>
      <c r="I464" s="251">
        <v>0.33949074074074076</v>
      </c>
      <c r="J464" s="251">
        <v>0.43462962962962964</v>
      </c>
      <c r="K464" s="239">
        <v>137.0</v>
      </c>
      <c r="L464" s="239" t="s">
        <v>1274</v>
      </c>
      <c r="M464" s="239" t="s">
        <v>3020</v>
      </c>
    </row>
    <row r="465" ht="15.75" customHeight="1">
      <c r="A465" s="294" t="s">
        <v>3683</v>
      </c>
      <c r="B465" s="239" t="s">
        <v>552</v>
      </c>
      <c r="C465" s="340">
        <v>46275.0</v>
      </c>
      <c r="D465" s="239" t="s">
        <v>666</v>
      </c>
      <c r="E465" s="239" t="s">
        <v>837</v>
      </c>
      <c r="F465" s="239">
        <v>206.0</v>
      </c>
      <c r="G465" s="239">
        <v>60.0</v>
      </c>
      <c r="H465" s="342">
        <v>46276.0</v>
      </c>
      <c r="I465" s="251">
        <v>0.3023148148148148</v>
      </c>
      <c r="J465" s="251">
        <v>0.36519675925925926</v>
      </c>
      <c r="K465" s="239">
        <v>90.55</v>
      </c>
      <c r="L465" s="239" t="s">
        <v>811</v>
      </c>
      <c r="M465" s="239" t="s">
        <v>3024</v>
      </c>
    </row>
    <row r="466" ht="15.75" customHeight="1">
      <c r="A466" s="294" t="s">
        <v>3683</v>
      </c>
      <c r="B466" s="239" t="s">
        <v>552</v>
      </c>
      <c r="C466" s="340">
        <v>46275.0</v>
      </c>
      <c r="D466" s="239" t="s">
        <v>666</v>
      </c>
      <c r="E466" s="239" t="s">
        <v>1262</v>
      </c>
      <c r="F466" s="239">
        <v>161.0</v>
      </c>
      <c r="G466" s="239">
        <v>67.0</v>
      </c>
      <c r="H466" s="342">
        <v>46276.0</v>
      </c>
      <c r="I466" s="251">
        <v>0.3652662037037037</v>
      </c>
      <c r="J466" s="251">
        <v>0.42953703703703705</v>
      </c>
      <c r="K466" s="239">
        <v>92.55</v>
      </c>
      <c r="L466" s="239" t="s">
        <v>811</v>
      </c>
      <c r="M466" s="239" t="s">
        <v>3002</v>
      </c>
    </row>
    <row r="467" ht="15.75" customHeight="1">
      <c r="A467" s="294" t="s">
        <v>3683</v>
      </c>
      <c r="B467" s="239" t="s">
        <v>552</v>
      </c>
      <c r="C467" s="340">
        <v>46276.0</v>
      </c>
      <c r="D467" s="239" t="s">
        <v>559</v>
      </c>
      <c r="E467" s="239" t="s">
        <v>1264</v>
      </c>
      <c r="F467" s="239">
        <v>33.0</v>
      </c>
      <c r="G467" s="239">
        <v>26.0</v>
      </c>
      <c r="H467" s="342">
        <v>46276.0</v>
      </c>
      <c r="I467" s="251">
        <v>0.5054050925925926</v>
      </c>
      <c r="J467" s="251">
        <v>0.5369097222222222</v>
      </c>
      <c r="K467" s="239">
        <v>45.3667</v>
      </c>
      <c r="L467" s="239" t="s">
        <v>811</v>
      </c>
      <c r="M467" s="239" t="s">
        <v>3004</v>
      </c>
    </row>
    <row r="468" ht="15.75" customHeight="1">
      <c r="A468" s="294" t="s">
        <v>3683</v>
      </c>
      <c r="B468" s="239" t="s">
        <v>552</v>
      </c>
      <c r="C468" s="340">
        <v>46276.0</v>
      </c>
      <c r="D468" s="239" t="s">
        <v>559</v>
      </c>
      <c r="E468" s="239" t="s">
        <v>3022</v>
      </c>
      <c r="F468" s="239">
        <v>6.0</v>
      </c>
      <c r="G468" s="239">
        <v>3.0</v>
      </c>
      <c r="H468" s="342">
        <v>46276.0</v>
      </c>
      <c r="I468" s="251">
        <v>0.5290393518518518</v>
      </c>
      <c r="J468" s="251">
        <v>0.5353240740740741</v>
      </c>
      <c r="K468" s="239">
        <v>9.0333</v>
      </c>
      <c r="L468" s="239" t="s">
        <v>811</v>
      </c>
      <c r="M468" s="239" t="s">
        <v>3005</v>
      </c>
    </row>
    <row r="469" ht="15.75" customHeight="1">
      <c r="A469" s="294" t="s">
        <v>3683</v>
      </c>
      <c r="B469" s="239" t="s">
        <v>552</v>
      </c>
      <c r="C469" s="340">
        <v>46275.0</v>
      </c>
      <c r="D469" s="239" t="s">
        <v>669</v>
      </c>
      <c r="E469" s="239" t="s">
        <v>839</v>
      </c>
      <c r="F469" s="239">
        <v>235.0</v>
      </c>
      <c r="G469" s="239">
        <v>118.0</v>
      </c>
      <c r="H469" s="342">
        <v>46276.0</v>
      </c>
      <c r="I469" s="251">
        <v>0.30265046296296294</v>
      </c>
      <c r="J469" s="251">
        <v>0.43921296296296297</v>
      </c>
      <c r="K469" s="239">
        <v>196.6333</v>
      </c>
      <c r="L469" s="239" t="s">
        <v>811</v>
      </c>
      <c r="M469" s="239" t="s">
        <v>3144</v>
      </c>
    </row>
    <row r="470" ht="15.75" customHeight="1">
      <c r="A470" s="294" t="s">
        <v>3683</v>
      </c>
      <c r="B470" s="239" t="s">
        <v>552</v>
      </c>
      <c r="C470" s="340">
        <v>46276.0</v>
      </c>
      <c r="D470" s="239" t="s">
        <v>669</v>
      </c>
      <c r="E470" s="239" t="s">
        <v>843</v>
      </c>
      <c r="F470" s="239">
        <v>34.0</v>
      </c>
      <c r="G470" s="239">
        <v>26.0</v>
      </c>
      <c r="H470" s="342">
        <v>46276.0</v>
      </c>
      <c r="I470" s="251">
        <v>0.507650462962963</v>
      </c>
      <c r="J470" s="251">
        <v>0.5350694444444445</v>
      </c>
      <c r="K470" s="239">
        <v>39.4667</v>
      </c>
      <c r="L470" s="239" t="s">
        <v>811</v>
      </c>
      <c r="M470" s="239" t="s">
        <v>3145</v>
      </c>
    </row>
    <row r="471" ht="15.75" customHeight="1">
      <c r="A471" s="294" t="s">
        <v>3683</v>
      </c>
      <c r="B471" s="239" t="s">
        <v>552</v>
      </c>
      <c r="C471" s="340">
        <v>46276.0</v>
      </c>
      <c r="D471" s="239" t="s">
        <v>669</v>
      </c>
      <c r="E471" s="239" t="s">
        <v>1500</v>
      </c>
      <c r="F471" s="239">
        <v>46.0</v>
      </c>
      <c r="G471" s="239">
        <v>25.0</v>
      </c>
      <c r="H471" s="342">
        <v>46276.0</v>
      </c>
      <c r="I471" s="251">
        <v>0.5896296296296296</v>
      </c>
      <c r="J471" s="251">
        <v>0.6237962962962963</v>
      </c>
      <c r="K471" s="239">
        <v>49.1833</v>
      </c>
      <c r="L471" s="239" t="s">
        <v>811</v>
      </c>
      <c r="M471" s="239" t="s">
        <v>3237</v>
      </c>
    </row>
    <row r="472" ht="15.75" customHeight="1">
      <c r="A472" s="294" t="s">
        <v>3683</v>
      </c>
      <c r="B472" s="239" t="s">
        <v>552</v>
      </c>
      <c r="C472" s="340">
        <v>46275.0</v>
      </c>
      <c r="D472" s="239" t="s">
        <v>667</v>
      </c>
      <c r="E472" s="239" t="s">
        <v>1262</v>
      </c>
      <c r="F472" s="239">
        <v>102.0</v>
      </c>
      <c r="G472" s="239">
        <v>60.0</v>
      </c>
      <c r="H472" s="342">
        <v>46276.0</v>
      </c>
      <c r="I472" s="251">
        <v>0.3028587962962963</v>
      </c>
      <c r="J472" s="251">
        <v>0.39287037037037037</v>
      </c>
      <c r="K472" s="239">
        <v>129.6</v>
      </c>
      <c r="L472" s="239" t="s">
        <v>811</v>
      </c>
      <c r="M472" s="239" t="s">
        <v>3238</v>
      </c>
    </row>
    <row r="473" ht="15.75" customHeight="1">
      <c r="A473" s="294" t="s">
        <v>3683</v>
      </c>
      <c r="B473" s="239" t="s">
        <v>552</v>
      </c>
      <c r="C473" s="340">
        <v>46276.0</v>
      </c>
      <c r="D473" s="239" t="s">
        <v>667</v>
      </c>
      <c r="E473" s="239" t="s">
        <v>843</v>
      </c>
      <c r="F473" s="239">
        <v>57.0</v>
      </c>
      <c r="G473" s="239">
        <v>28.0</v>
      </c>
      <c r="H473" s="342">
        <v>46276.0</v>
      </c>
      <c r="I473" s="251">
        <v>0.507199074074074</v>
      </c>
      <c r="J473" s="251">
        <v>0.5610763888888889</v>
      </c>
      <c r="K473" s="239">
        <v>77.5833</v>
      </c>
      <c r="L473" s="239" t="s">
        <v>811</v>
      </c>
      <c r="M473" s="239" t="s">
        <v>3239</v>
      </c>
    </row>
    <row r="474" ht="15.75" customHeight="1">
      <c r="A474" s="294" t="s">
        <v>3683</v>
      </c>
      <c r="B474" s="239" t="s">
        <v>552</v>
      </c>
      <c r="C474" s="340">
        <v>46275.0</v>
      </c>
      <c r="D474" s="228" t="s">
        <v>685</v>
      </c>
      <c r="E474" s="294" t="s">
        <v>1262</v>
      </c>
      <c r="F474" s="239">
        <v>274.0</v>
      </c>
      <c r="G474" s="239">
        <v>120.0</v>
      </c>
      <c r="H474" s="342">
        <v>46276.0</v>
      </c>
      <c r="I474" s="251">
        <v>0.30319444444444443</v>
      </c>
      <c r="J474" s="251">
        <v>0.41768518518518516</v>
      </c>
      <c r="K474" s="239">
        <v>164.8667</v>
      </c>
      <c r="L474" s="239" t="s">
        <v>811</v>
      </c>
      <c r="M474" s="239" t="s">
        <v>2528</v>
      </c>
    </row>
    <row r="475" ht="15.75" customHeight="1">
      <c r="A475" s="294" t="s">
        <v>3683</v>
      </c>
      <c r="B475" s="239" t="s">
        <v>552</v>
      </c>
      <c r="C475" s="340">
        <v>46276.0</v>
      </c>
      <c r="D475" s="228" t="s">
        <v>685</v>
      </c>
      <c r="E475" s="294" t="s">
        <v>843</v>
      </c>
      <c r="F475" s="239">
        <v>67.0</v>
      </c>
      <c r="G475" s="239">
        <v>27.0</v>
      </c>
      <c r="H475" s="342">
        <v>46276.0</v>
      </c>
      <c r="I475" s="251">
        <v>0.5070717592592593</v>
      </c>
      <c r="J475" s="251">
        <v>0.5411111111111111</v>
      </c>
      <c r="K475" s="239">
        <v>49.0</v>
      </c>
      <c r="L475" s="239" t="s">
        <v>811</v>
      </c>
      <c r="M475" s="239" t="s">
        <v>2531</v>
      </c>
    </row>
    <row r="476" ht="15.75" customHeight="1">
      <c r="A476" s="294" t="s">
        <v>3683</v>
      </c>
      <c r="B476" s="239" t="s">
        <v>552</v>
      </c>
      <c r="C476" s="340">
        <v>46276.0</v>
      </c>
      <c r="D476" s="228" t="s">
        <v>685</v>
      </c>
      <c r="E476" s="294" t="s">
        <v>1500</v>
      </c>
      <c r="F476" s="239">
        <v>48.0</v>
      </c>
      <c r="G476" s="239">
        <v>25.0</v>
      </c>
      <c r="H476" s="342">
        <v>46276.0</v>
      </c>
      <c r="I476" s="251">
        <v>0.6105555555555555</v>
      </c>
      <c r="J476" s="251">
        <v>0.6185069444444444</v>
      </c>
      <c r="K476" s="239">
        <v>11.45</v>
      </c>
      <c r="L476" s="239" t="s">
        <v>811</v>
      </c>
      <c r="M476" s="239" t="s">
        <v>2533</v>
      </c>
    </row>
    <row r="477" ht="15.75" customHeight="1">
      <c r="A477" s="294" t="s">
        <v>3683</v>
      </c>
      <c r="B477" s="239" t="s">
        <v>552</v>
      </c>
      <c r="C477" s="340">
        <v>46275.0</v>
      </c>
      <c r="D477" s="248" t="s">
        <v>660</v>
      </c>
      <c r="E477" s="239" t="s">
        <v>837</v>
      </c>
      <c r="F477" s="239">
        <v>99.0</v>
      </c>
      <c r="G477" s="239">
        <v>32.0</v>
      </c>
      <c r="H477" s="342">
        <v>46276.0</v>
      </c>
      <c r="I477" s="251">
        <v>0.30122685185185183</v>
      </c>
      <c r="J477" s="251">
        <v>0.3490625</v>
      </c>
      <c r="K477" s="239">
        <v>68.8667</v>
      </c>
      <c r="L477" s="239" t="s">
        <v>811</v>
      </c>
      <c r="M477" s="239" t="s">
        <v>3319</v>
      </c>
    </row>
    <row r="478" ht="15.75" customHeight="1">
      <c r="A478" s="294" t="s">
        <v>3683</v>
      </c>
      <c r="B478" s="239" t="s">
        <v>552</v>
      </c>
      <c r="C478" s="340">
        <v>46275.0</v>
      </c>
      <c r="D478" s="239" t="s">
        <v>660</v>
      </c>
      <c r="E478" s="239" t="s">
        <v>839</v>
      </c>
      <c r="F478" s="239">
        <v>138.0</v>
      </c>
      <c r="G478" s="239">
        <v>60.0</v>
      </c>
      <c r="H478" s="342">
        <v>46276.0</v>
      </c>
      <c r="I478" s="251">
        <v>0.3491087962962963</v>
      </c>
      <c r="J478" s="251">
        <v>0.4140972222222222</v>
      </c>
      <c r="K478" s="239">
        <v>93.5667</v>
      </c>
      <c r="L478" s="239" t="s">
        <v>811</v>
      </c>
      <c r="M478" s="239" t="s">
        <v>3320</v>
      </c>
    </row>
    <row r="479" ht="15.75" customHeight="1">
      <c r="A479" s="294" t="s">
        <v>3683</v>
      </c>
      <c r="B479" s="239" t="s">
        <v>552</v>
      </c>
      <c r="C479" s="340">
        <v>46276.0</v>
      </c>
      <c r="D479" s="239" t="s">
        <v>660</v>
      </c>
      <c r="E479" s="239" t="s">
        <v>1935</v>
      </c>
      <c r="F479" s="239">
        <v>49.0</v>
      </c>
      <c r="G479" s="239">
        <v>35.0</v>
      </c>
      <c r="H479" s="342">
        <v>46276.0</v>
      </c>
      <c r="I479" s="251">
        <v>0.5166898148148148</v>
      </c>
      <c r="J479" s="251">
        <v>0.5746296296296296</v>
      </c>
      <c r="K479" s="239">
        <v>83.4333</v>
      </c>
      <c r="L479" s="239" t="s">
        <v>811</v>
      </c>
      <c r="M479" s="239" t="s">
        <v>3321</v>
      </c>
    </row>
    <row r="480" ht="15.75" customHeight="1">
      <c r="A480" s="294" t="s">
        <v>3683</v>
      </c>
      <c r="B480" s="239" t="s">
        <v>552</v>
      </c>
      <c r="C480" s="340">
        <v>46276.0</v>
      </c>
      <c r="D480" s="239" t="s">
        <v>660</v>
      </c>
      <c r="E480" s="239" t="s">
        <v>1500</v>
      </c>
      <c r="F480" s="239">
        <v>32.0</v>
      </c>
      <c r="G480" s="239">
        <v>27.0</v>
      </c>
      <c r="H480" s="342">
        <v>46276.0</v>
      </c>
      <c r="I480" s="251">
        <v>0.590787037037037</v>
      </c>
      <c r="J480" s="251">
        <v>0.6353356481481481</v>
      </c>
      <c r="K480" s="239">
        <v>64.15</v>
      </c>
      <c r="L480" s="239" t="s">
        <v>811</v>
      </c>
      <c r="M480" s="239" t="s">
        <v>3322</v>
      </c>
    </row>
    <row r="481" ht="15.75" customHeight="1">
      <c r="A481" s="294" t="s">
        <v>3683</v>
      </c>
      <c r="B481" s="239" t="s">
        <v>552</v>
      </c>
      <c r="C481" s="340">
        <v>46275.0</v>
      </c>
      <c r="D481" s="239" t="s">
        <v>625</v>
      </c>
      <c r="E481" s="239" t="s">
        <v>1113</v>
      </c>
      <c r="F481" s="239">
        <v>102.0</v>
      </c>
      <c r="G481" s="239">
        <v>60.0</v>
      </c>
      <c r="H481" s="342">
        <v>46276.0</v>
      </c>
      <c r="I481" s="251">
        <v>0.3037384259259259</v>
      </c>
      <c r="J481" s="251">
        <v>0.3789814814814815</v>
      </c>
      <c r="K481" s="239">
        <v>108.35</v>
      </c>
      <c r="L481" s="239" t="s">
        <v>811</v>
      </c>
      <c r="M481" s="239" t="s">
        <v>3409</v>
      </c>
    </row>
    <row r="482" ht="15.75" customHeight="1">
      <c r="A482" s="294" t="s">
        <v>3683</v>
      </c>
      <c r="B482" s="239" t="s">
        <v>552</v>
      </c>
      <c r="C482" s="340">
        <v>46275.0</v>
      </c>
      <c r="D482" s="239" t="s">
        <v>625</v>
      </c>
      <c r="E482" s="239" t="s">
        <v>839</v>
      </c>
      <c r="F482" s="239">
        <v>130.0</v>
      </c>
      <c r="G482" s="239">
        <v>86.0</v>
      </c>
      <c r="H482" s="342">
        <v>46276.0</v>
      </c>
      <c r="I482" s="251">
        <v>0.3802083333333333</v>
      </c>
      <c r="J482" s="251">
        <v>0.4599652777777778</v>
      </c>
      <c r="K482" s="239">
        <v>114.85</v>
      </c>
      <c r="L482" s="239" t="s">
        <v>811</v>
      </c>
      <c r="M482" s="239" t="s">
        <v>3410</v>
      </c>
    </row>
    <row r="483" ht="15.75" customHeight="1">
      <c r="A483" s="294" t="s">
        <v>3683</v>
      </c>
      <c r="B483" s="239" t="s">
        <v>552</v>
      </c>
      <c r="C483" s="340">
        <v>46275.0</v>
      </c>
      <c r="D483" s="239" t="s">
        <v>3736</v>
      </c>
      <c r="E483" s="239" t="s">
        <v>1262</v>
      </c>
      <c r="F483" s="239">
        <v>205.0</v>
      </c>
      <c r="G483" s="239">
        <v>120.0</v>
      </c>
      <c r="H483" s="342">
        <v>46276.0</v>
      </c>
      <c r="I483" s="251">
        <v>0.3032986111111111</v>
      </c>
      <c r="J483" s="251">
        <v>0.48907407407407405</v>
      </c>
      <c r="K483" s="239">
        <v>267.5</v>
      </c>
      <c r="L483" s="239" t="s">
        <v>811</v>
      </c>
      <c r="M483" s="239" t="s">
        <v>3490</v>
      </c>
    </row>
    <row r="484" ht="15.75" customHeight="1">
      <c r="A484" s="294" t="s">
        <v>3683</v>
      </c>
      <c r="B484" s="239" t="s">
        <v>552</v>
      </c>
      <c r="C484" s="340">
        <v>46276.0</v>
      </c>
      <c r="D484" s="239" t="s">
        <v>3736</v>
      </c>
      <c r="E484" s="239" t="s">
        <v>1935</v>
      </c>
      <c r="F484" s="239">
        <v>49.0</v>
      </c>
      <c r="G484" s="239">
        <v>28.0</v>
      </c>
      <c r="H484" s="342">
        <v>46276.0</v>
      </c>
      <c r="I484" s="251">
        <v>0.5358680555555555</v>
      </c>
      <c r="J484" s="251">
        <v>0.5768518518518518</v>
      </c>
      <c r="K484" s="239">
        <v>59.0167</v>
      </c>
      <c r="L484" s="239" t="s">
        <v>811</v>
      </c>
      <c r="M484" s="239" t="s">
        <v>3491</v>
      </c>
    </row>
    <row r="485" ht="15.75" customHeight="1">
      <c r="A485" s="294" t="s">
        <v>3683</v>
      </c>
      <c r="B485" s="239" t="s">
        <v>552</v>
      </c>
      <c r="C485" s="340">
        <v>46276.0</v>
      </c>
      <c r="D485" s="239" t="s">
        <v>3736</v>
      </c>
      <c r="E485" s="239" t="s">
        <v>1500</v>
      </c>
      <c r="F485" s="239">
        <v>47.0</v>
      </c>
      <c r="G485" s="239">
        <v>25.0</v>
      </c>
      <c r="H485" s="342">
        <v>46276.0</v>
      </c>
      <c r="I485" s="251">
        <v>0.5895254629629629</v>
      </c>
      <c r="J485" s="251">
        <v>0.621087962962963</v>
      </c>
      <c r="K485" s="239">
        <v>45.4333</v>
      </c>
      <c r="L485" s="239" t="s">
        <v>811</v>
      </c>
      <c r="M485" s="239" t="s">
        <v>3492</v>
      </c>
    </row>
    <row r="486" ht="15.75" customHeight="1">
      <c r="A486" s="294" t="s">
        <v>3683</v>
      </c>
      <c r="B486" s="239" t="s">
        <v>552</v>
      </c>
      <c r="C486" s="340">
        <v>46275.0</v>
      </c>
      <c r="D486" s="239" t="s">
        <v>654</v>
      </c>
      <c r="E486" s="239" t="s">
        <v>3549</v>
      </c>
      <c r="F486" s="239">
        <v>2.0</v>
      </c>
      <c r="G486" s="239">
        <v>2.0</v>
      </c>
      <c r="H486" s="342">
        <v>46276.0</v>
      </c>
      <c r="I486" s="251">
        <v>0.3005902777777778</v>
      </c>
      <c r="J486" s="251">
        <v>0.3092013888888889</v>
      </c>
      <c r="K486" s="239">
        <v>12.3833</v>
      </c>
      <c r="L486" s="239" t="s">
        <v>811</v>
      </c>
      <c r="M486" s="239" t="s">
        <v>3550</v>
      </c>
    </row>
    <row r="487" ht="15.75" customHeight="1">
      <c r="A487" s="294" t="s">
        <v>3683</v>
      </c>
      <c r="B487" s="239" t="s">
        <v>552</v>
      </c>
      <c r="C487" s="340">
        <v>46275.0</v>
      </c>
      <c r="D487" s="239" t="s">
        <v>654</v>
      </c>
      <c r="E487" s="239" t="s">
        <v>3551</v>
      </c>
      <c r="F487" s="239">
        <v>2.0</v>
      </c>
      <c r="G487" s="239">
        <v>1.0</v>
      </c>
      <c r="H487" s="342">
        <v>46276.0</v>
      </c>
      <c r="I487" s="251">
        <v>0.3095023148148148</v>
      </c>
      <c r="J487" s="251">
        <v>0.31267361111111114</v>
      </c>
      <c r="K487" s="239">
        <v>4.5667</v>
      </c>
      <c r="L487" s="239" t="s">
        <v>811</v>
      </c>
      <c r="M487" s="239" t="s">
        <v>3552</v>
      </c>
    </row>
    <row r="488" ht="15.75" customHeight="1">
      <c r="A488" s="294" t="s">
        <v>3683</v>
      </c>
      <c r="B488" s="239" t="s">
        <v>552</v>
      </c>
      <c r="C488" s="340">
        <v>46277.0</v>
      </c>
      <c r="D488" s="239" t="s">
        <v>678</v>
      </c>
      <c r="E488" s="239" t="s">
        <v>845</v>
      </c>
      <c r="F488" s="239">
        <v>167.0</v>
      </c>
      <c r="G488" s="239">
        <v>74.0</v>
      </c>
      <c r="H488" s="342">
        <v>46278.0</v>
      </c>
      <c r="I488" s="251">
        <v>0.35650462962962964</v>
      </c>
      <c r="J488" s="251">
        <v>0.43542824074074077</v>
      </c>
      <c r="K488" s="239">
        <v>113.65</v>
      </c>
      <c r="L488" s="239" t="s">
        <v>811</v>
      </c>
      <c r="M488" s="239" t="s">
        <v>846</v>
      </c>
    </row>
    <row r="489" ht="15.75" customHeight="1">
      <c r="A489" s="294" t="s">
        <v>3683</v>
      </c>
      <c r="B489" s="239" t="s">
        <v>552</v>
      </c>
      <c r="C489" s="340">
        <v>46277.0</v>
      </c>
      <c r="D489" s="239" t="s">
        <v>678</v>
      </c>
      <c r="E489" s="239" t="s">
        <v>847</v>
      </c>
      <c r="F489" s="239">
        <v>135.0</v>
      </c>
      <c r="G489" s="239">
        <v>40.0</v>
      </c>
      <c r="H489" s="342">
        <v>46278.0</v>
      </c>
      <c r="I489" s="251">
        <v>0.30346064814814816</v>
      </c>
      <c r="J489" s="251">
        <v>0.3564583333333333</v>
      </c>
      <c r="K489" s="239">
        <v>76.3167</v>
      </c>
      <c r="L489" s="239" t="s">
        <v>811</v>
      </c>
      <c r="M489" s="239" t="s">
        <v>848</v>
      </c>
    </row>
    <row r="490" ht="15.75" customHeight="1">
      <c r="A490" s="294" t="s">
        <v>3683</v>
      </c>
      <c r="B490" s="239" t="s">
        <v>552</v>
      </c>
      <c r="C490" s="340">
        <v>46278.0</v>
      </c>
      <c r="D490" s="239" t="s">
        <v>678</v>
      </c>
      <c r="E490" s="239" t="s">
        <v>849</v>
      </c>
      <c r="F490" s="239">
        <v>67.0</v>
      </c>
      <c r="G490" s="239">
        <v>27.0</v>
      </c>
      <c r="H490" s="342">
        <v>46278.0</v>
      </c>
      <c r="I490" s="251">
        <v>0.5054398148148148</v>
      </c>
      <c r="J490" s="251">
        <v>0.5441203703703704</v>
      </c>
      <c r="K490" s="239">
        <v>55.6833</v>
      </c>
      <c r="L490" s="239" t="s">
        <v>811</v>
      </c>
      <c r="M490" s="239" t="s">
        <v>850</v>
      </c>
    </row>
    <row r="491" ht="15.75" customHeight="1">
      <c r="A491" s="294" t="s">
        <v>3683</v>
      </c>
      <c r="B491" s="239" t="s">
        <v>552</v>
      </c>
      <c r="C491" s="340">
        <v>46277.0</v>
      </c>
      <c r="D491" s="51" t="s">
        <v>673</v>
      </c>
      <c r="E491" s="294" t="s">
        <v>847</v>
      </c>
      <c r="F491" s="239">
        <v>242.0</v>
      </c>
      <c r="G491" s="239">
        <v>82.0</v>
      </c>
      <c r="H491" s="342">
        <v>46278.0</v>
      </c>
      <c r="I491" s="251">
        <v>0.3029513888888889</v>
      </c>
      <c r="J491" s="251">
        <v>0.42030092592592594</v>
      </c>
      <c r="K491" s="239">
        <v>168.9667</v>
      </c>
      <c r="L491" s="239" t="s">
        <v>811</v>
      </c>
      <c r="M491" s="239" t="s">
        <v>987</v>
      </c>
    </row>
    <row r="492" ht="15.75" customHeight="1">
      <c r="A492" s="294" t="s">
        <v>3683</v>
      </c>
      <c r="B492" s="239" t="s">
        <v>552</v>
      </c>
      <c r="C492" s="340">
        <v>46278.0</v>
      </c>
      <c r="D492" s="51" t="s">
        <v>673</v>
      </c>
      <c r="E492" s="294" t="s">
        <v>849</v>
      </c>
      <c r="F492" s="239">
        <v>40.0</v>
      </c>
      <c r="G492" s="239">
        <v>27.0</v>
      </c>
      <c r="H492" s="342">
        <v>46278.0</v>
      </c>
      <c r="I492" s="251">
        <v>0.5053125</v>
      </c>
      <c r="J492" s="251">
        <v>0.5376967592592593</v>
      </c>
      <c r="K492" s="239">
        <v>46.6167</v>
      </c>
      <c r="L492" s="239" t="s">
        <v>811</v>
      </c>
      <c r="M492" s="239" t="s">
        <v>990</v>
      </c>
    </row>
    <row r="493" ht="15.75" customHeight="1">
      <c r="A493" s="294" t="s">
        <v>3683</v>
      </c>
      <c r="B493" s="239" t="s">
        <v>552</v>
      </c>
      <c r="C493" s="340">
        <v>46277.0</v>
      </c>
      <c r="D493" s="248" t="s">
        <v>627</v>
      </c>
      <c r="E493" s="239" t="s">
        <v>1117</v>
      </c>
      <c r="F493" s="239">
        <v>65.0</v>
      </c>
      <c r="G493" s="239">
        <v>34.0</v>
      </c>
      <c r="H493" s="342">
        <v>46278.0</v>
      </c>
      <c r="I493" s="251">
        <v>0.30324074074074076</v>
      </c>
      <c r="J493" s="251">
        <v>0.33934027777777775</v>
      </c>
      <c r="K493" s="239">
        <v>51.9667</v>
      </c>
      <c r="L493" s="239" t="s">
        <v>811</v>
      </c>
      <c r="M493" s="239" t="s">
        <v>1118</v>
      </c>
    </row>
    <row r="494" ht="15.75" customHeight="1">
      <c r="A494" s="294" t="s">
        <v>3683</v>
      </c>
      <c r="B494" s="239" t="s">
        <v>552</v>
      </c>
      <c r="C494" s="340">
        <v>46277.0</v>
      </c>
      <c r="D494" s="239" t="s">
        <v>627</v>
      </c>
      <c r="E494" s="239" t="s">
        <v>847</v>
      </c>
      <c r="F494" s="239">
        <v>110.0</v>
      </c>
      <c r="G494" s="239">
        <v>40.0</v>
      </c>
      <c r="H494" s="342">
        <v>46278.0</v>
      </c>
      <c r="I494" s="251">
        <v>0.33939814814814817</v>
      </c>
      <c r="J494" s="251">
        <v>0.3759490740740741</v>
      </c>
      <c r="K494" s="239">
        <v>52.6167</v>
      </c>
      <c r="L494" s="239" t="s">
        <v>811</v>
      </c>
      <c r="M494" s="239" t="s">
        <v>1120</v>
      </c>
    </row>
    <row r="495" ht="15.75" customHeight="1">
      <c r="A495" s="294" t="s">
        <v>3683</v>
      </c>
      <c r="B495" s="239" t="s">
        <v>552</v>
      </c>
      <c r="C495" s="340">
        <v>46278.0</v>
      </c>
      <c r="D495" s="239" t="s">
        <v>627</v>
      </c>
      <c r="E495" s="239" t="s">
        <v>1121</v>
      </c>
      <c r="F495" s="239">
        <v>39.0</v>
      </c>
      <c r="G495" s="239">
        <v>27.0</v>
      </c>
      <c r="H495" s="342">
        <v>46278.0</v>
      </c>
      <c r="I495" s="251">
        <v>0.505</v>
      </c>
      <c r="J495" s="251">
        <v>0.5381828703703704</v>
      </c>
      <c r="K495" s="239">
        <v>47.7667</v>
      </c>
      <c r="L495" s="239" t="s">
        <v>811</v>
      </c>
      <c r="M495" s="239" t="s">
        <v>1122</v>
      </c>
    </row>
    <row r="496" ht="15.75" customHeight="1">
      <c r="A496" s="294" t="s">
        <v>3683</v>
      </c>
      <c r="B496" s="239" t="s">
        <v>552</v>
      </c>
      <c r="C496" s="340">
        <v>46277.0</v>
      </c>
      <c r="D496" s="239" t="s">
        <v>652</v>
      </c>
      <c r="E496" s="239" t="s">
        <v>1266</v>
      </c>
      <c r="F496" s="239">
        <v>27.0</v>
      </c>
      <c r="G496" s="239">
        <v>6.0</v>
      </c>
      <c r="H496" s="342">
        <v>46278.0</v>
      </c>
      <c r="I496" s="251">
        <v>0.3190277777777778</v>
      </c>
      <c r="J496" s="251">
        <v>0.31928240740740743</v>
      </c>
      <c r="K496" s="239">
        <v>0.35</v>
      </c>
      <c r="L496" s="239" t="s">
        <v>811</v>
      </c>
      <c r="M496" s="239" t="s">
        <v>1267</v>
      </c>
    </row>
    <row r="497" ht="15.75" customHeight="1">
      <c r="A497" s="294" t="s">
        <v>3683</v>
      </c>
      <c r="B497" s="239" t="s">
        <v>552</v>
      </c>
      <c r="C497" s="340">
        <v>46277.0</v>
      </c>
      <c r="D497" s="239" t="s">
        <v>652</v>
      </c>
      <c r="E497" s="239" t="s">
        <v>1268</v>
      </c>
      <c r="F497" s="239">
        <v>2.0</v>
      </c>
      <c r="G497" s="239">
        <v>2.0</v>
      </c>
      <c r="H497" s="342">
        <v>46278.0</v>
      </c>
      <c r="I497" s="251">
        <v>0.301875</v>
      </c>
      <c r="J497" s="251">
        <v>0.31886574074074076</v>
      </c>
      <c r="K497" s="239">
        <v>24.45</v>
      </c>
      <c r="L497" s="239" t="s">
        <v>811</v>
      </c>
      <c r="M497" s="239" t="s">
        <v>1269</v>
      </c>
    </row>
    <row r="498" ht="15.75" customHeight="1">
      <c r="A498" s="294" t="s">
        <v>3683</v>
      </c>
      <c r="B498" s="239" t="s">
        <v>552</v>
      </c>
      <c r="C498" s="340">
        <v>46278.0</v>
      </c>
      <c r="D498" s="239" t="s">
        <v>652</v>
      </c>
      <c r="E498" s="239" t="s">
        <v>1270</v>
      </c>
      <c r="F498" s="239">
        <v>24.0</v>
      </c>
      <c r="G498" s="239">
        <v>21.0</v>
      </c>
      <c r="H498" s="342">
        <v>46278.0</v>
      </c>
      <c r="I498" s="251">
        <v>0.5947453703703703</v>
      </c>
      <c r="J498" s="251">
        <v>0.6415856481481481</v>
      </c>
      <c r="K498" s="239">
        <v>67.4333</v>
      </c>
      <c r="L498" s="239" t="s">
        <v>811</v>
      </c>
      <c r="M498" s="239" t="s">
        <v>1271</v>
      </c>
    </row>
    <row r="499" ht="15.75" customHeight="1">
      <c r="A499" s="294" t="s">
        <v>3683</v>
      </c>
      <c r="B499" s="239" t="s">
        <v>552</v>
      </c>
      <c r="C499" s="340">
        <v>46277.0</v>
      </c>
      <c r="D499" s="239" t="s">
        <v>631</v>
      </c>
      <c r="E499" s="239" t="s">
        <v>847</v>
      </c>
      <c r="F499" s="239">
        <v>133.0</v>
      </c>
      <c r="G499" s="239">
        <v>66.0</v>
      </c>
      <c r="H499" s="342">
        <v>46278.0</v>
      </c>
      <c r="I499" s="251">
        <v>0.33135416666666667</v>
      </c>
      <c r="J499" s="251">
        <v>0.4146990740740741</v>
      </c>
      <c r="K499" s="239">
        <v>120.0</v>
      </c>
      <c r="L499" s="239" t="s">
        <v>811</v>
      </c>
      <c r="M499" s="239" t="s">
        <v>1373</v>
      </c>
    </row>
    <row r="500" ht="15.75" customHeight="1">
      <c r="A500" s="294" t="s">
        <v>3683</v>
      </c>
      <c r="B500" s="239" t="s">
        <v>552</v>
      </c>
      <c r="C500" s="340">
        <v>46277.0</v>
      </c>
      <c r="D500" s="239" t="s">
        <v>631</v>
      </c>
      <c r="E500" s="239" t="s">
        <v>3025</v>
      </c>
      <c r="F500" s="239">
        <v>2.0</v>
      </c>
      <c r="G500" s="239">
        <v>2.0</v>
      </c>
      <c r="H500" s="342">
        <v>46278.0</v>
      </c>
      <c r="I500" s="251">
        <v>0.30302083333333335</v>
      </c>
      <c r="J500" s="251">
        <v>0.31399305555555557</v>
      </c>
      <c r="K500" s="239">
        <v>15.7833</v>
      </c>
      <c r="L500" s="239" t="s">
        <v>811</v>
      </c>
      <c r="M500" s="239" t="s">
        <v>1375</v>
      </c>
    </row>
    <row r="501" ht="15.75" customHeight="1">
      <c r="A501" s="294" t="s">
        <v>3683</v>
      </c>
      <c r="B501" s="239" t="s">
        <v>552</v>
      </c>
      <c r="C501" s="340">
        <v>46277.0</v>
      </c>
      <c r="D501" s="239" t="s">
        <v>631</v>
      </c>
      <c r="E501" s="239" t="s">
        <v>1266</v>
      </c>
      <c r="F501" s="239">
        <v>57.0</v>
      </c>
      <c r="G501" s="239">
        <v>5.0</v>
      </c>
      <c r="H501" s="342">
        <v>46278.0</v>
      </c>
      <c r="I501" s="251">
        <v>0.31991898148148146</v>
      </c>
      <c r="J501" s="251">
        <v>0.3312962962962963</v>
      </c>
      <c r="K501" s="239">
        <v>16.3833</v>
      </c>
      <c r="L501" s="239" t="s">
        <v>811</v>
      </c>
      <c r="M501" s="239" t="s">
        <v>1378</v>
      </c>
    </row>
    <row r="502" ht="15.75" customHeight="1">
      <c r="A502" s="294" t="s">
        <v>3683</v>
      </c>
      <c r="B502" s="239" t="s">
        <v>552</v>
      </c>
      <c r="C502" s="340">
        <v>46277.0</v>
      </c>
      <c r="D502" s="239" t="s">
        <v>631</v>
      </c>
      <c r="E502" s="239" t="s">
        <v>4230</v>
      </c>
      <c r="F502" s="239">
        <v>9.0</v>
      </c>
      <c r="G502" s="239">
        <v>1.0</v>
      </c>
      <c r="H502" s="342">
        <v>46278.0</v>
      </c>
      <c r="I502" s="251">
        <v>0.31407407407407406</v>
      </c>
      <c r="J502" s="251">
        <v>0.3197685185185185</v>
      </c>
      <c r="K502" s="239">
        <v>8.2</v>
      </c>
      <c r="L502" s="239" t="s">
        <v>811</v>
      </c>
      <c r="M502" s="239" t="s">
        <v>1379</v>
      </c>
    </row>
    <row r="503" ht="15.75" customHeight="1">
      <c r="A503" s="294" t="s">
        <v>3683</v>
      </c>
      <c r="B503" s="239" t="s">
        <v>552</v>
      </c>
      <c r="C503" s="340">
        <v>46278.0</v>
      </c>
      <c r="D503" s="239" t="s">
        <v>631</v>
      </c>
      <c r="E503" s="239" t="s">
        <v>4232</v>
      </c>
      <c r="F503" s="239">
        <v>2.0</v>
      </c>
      <c r="G503" s="239">
        <v>2.0</v>
      </c>
      <c r="H503" s="342">
        <v>46278.0</v>
      </c>
      <c r="I503" s="251">
        <v>0.5239699074074075</v>
      </c>
      <c r="J503" s="251">
        <v>0.5292592592592592</v>
      </c>
      <c r="K503" s="239">
        <v>7.6167</v>
      </c>
      <c r="L503" s="239" t="s">
        <v>811</v>
      </c>
      <c r="M503" s="239" t="s">
        <v>1382</v>
      </c>
    </row>
    <row r="504" ht="15.75" customHeight="1">
      <c r="A504" s="294" t="s">
        <v>3683</v>
      </c>
      <c r="B504" s="239" t="s">
        <v>552</v>
      </c>
      <c r="C504" s="340">
        <v>46278.0</v>
      </c>
      <c r="D504" s="239" t="s">
        <v>631</v>
      </c>
      <c r="E504" s="239" t="s">
        <v>2005</v>
      </c>
      <c r="F504" s="239">
        <v>8.0</v>
      </c>
      <c r="G504" s="239">
        <v>2.0</v>
      </c>
      <c r="H504" s="342">
        <v>46278.0</v>
      </c>
      <c r="I504" s="251">
        <v>0.5160763888888888</v>
      </c>
      <c r="J504" s="251">
        <v>0.523912037037037</v>
      </c>
      <c r="K504" s="239">
        <v>11.2667</v>
      </c>
      <c r="L504" s="239" t="s">
        <v>811</v>
      </c>
      <c r="M504" s="239" t="s">
        <v>1384</v>
      </c>
    </row>
    <row r="505" ht="15.75" customHeight="1">
      <c r="A505" s="294" t="s">
        <v>3683</v>
      </c>
      <c r="B505" s="239" t="s">
        <v>552</v>
      </c>
      <c r="C505" s="340">
        <v>46278.0</v>
      </c>
      <c r="D505" s="239" t="s">
        <v>631</v>
      </c>
      <c r="E505" s="239" t="s">
        <v>4237</v>
      </c>
      <c r="F505" s="239">
        <v>2.0</v>
      </c>
      <c r="G505" s="239">
        <v>1.0</v>
      </c>
      <c r="H505" s="342">
        <v>46278.0</v>
      </c>
      <c r="I505" s="251">
        <v>0.5293634259259259</v>
      </c>
      <c r="J505" s="251">
        <v>0.5369791666666667</v>
      </c>
      <c r="K505" s="239">
        <v>10.95</v>
      </c>
      <c r="L505" s="239" t="s">
        <v>811</v>
      </c>
      <c r="M505" s="239" t="s">
        <v>1385</v>
      </c>
    </row>
    <row r="506" ht="15.75" customHeight="1">
      <c r="A506" s="294" t="s">
        <v>3683</v>
      </c>
      <c r="B506" s="239" t="s">
        <v>552</v>
      </c>
      <c r="C506" s="340">
        <v>46277.0</v>
      </c>
      <c r="D506" s="239" t="s">
        <v>676</v>
      </c>
      <c r="E506" s="239" t="s">
        <v>847</v>
      </c>
      <c r="F506" s="239">
        <v>176.0</v>
      </c>
      <c r="G506" s="239">
        <v>81.0</v>
      </c>
      <c r="H506" s="342">
        <v>46278.0</v>
      </c>
      <c r="I506" s="251">
        <v>0.3028472222222222</v>
      </c>
      <c r="J506" s="251">
        <v>0.4310300925925926</v>
      </c>
      <c r="K506" s="239">
        <v>184.5833</v>
      </c>
      <c r="L506" s="239" t="s">
        <v>811</v>
      </c>
      <c r="M506" s="239" t="s">
        <v>1502</v>
      </c>
    </row>
    <row r="507" ht="15.75" customHeight="1">
      <c r="A507" s="294" t="s">
        <v>3683</v>
      </c>
      <c r="B507" s="239" t="s">
        <v>552</v>
      </c>
      <c r="C507" s="340">
        <v>46277.0</v>
      </c>
      <c r="D507" s="239" t="s">
        <v>616</v>
      </c>
      <c r="E507" s="239" t="s">
        <v>1553</v>
      </c>
      <c r="F507" s="239">
        <v>120.0</v>
      </c>
      <c r="G507" s="239">
        <v>37.0</v>
      </c>
      <c r="H507" s="342">
        <v>46278.0</v>
      </c>
      <c r="I507" s="251">
        <v>0.30332175925925925</v>
      </c>
      <c r="J507" s="251">
        <v>0.339375</v>
      </c>
      <c r="K507" s="239">
        <v>51.9</v>
      </c>
      <c r="L507" s="239" t="s">
        <v>811</v>
      </c>
      <c r="M507" s="239" t="s">
        <v>1554</v>
      </c>
    </row>
    <row r="508" ht="15.75" customHeight="1">
      <c r="A508" s="294" t="s">
        <v>3683</v>
      </c>
      <c r="B508" s="239" t="s">
        <v>552</v>
      </c>
      <c r="C508" s="340">
        <v>46277.0</v>
      </c>
      <c r="D508" s="239" t="s">
        <v>616</v>
      </c>
      <c r="E508" s="239" t="s">
        <v>1553</v>
      </c>
      <c r="F508" s="239">
        <v>173.0</v>
      </c>
      <c r="G508" s="239">
        <v>37.0</v>
      </c>
      <c r="H508" s="342">
        <v>46278.0</v>
      </c>
      <c r="I508" s="251">
        <v>0.33943287037037034</v>
      </c>
      <c r="J508" s="251">
        <v>0.37517361111111114</v>
      </c>
      <c r="K508" s="239">
        <v>51.4667</v>
      </c>
      <c r="L508" s="239" t="s">
        <v>811</v>
      </c>
      <c r="M508" s="239" t="s">
        <v>1555</v>
      </c>
    </row>
    <row r="509" ht="15.75" customHeight="1">
      <c r="A509" s="294" t="s">
        <v>3683</v>
      </c>
      <c r="B509" s="239" t="s">
        <v>552</v>
      </c>
      <c r="C509" s="340">
        <v>46277.0</v>
      </c>
      <c r="D509" s="239" t="s">
        <v>635</v>
      </c>
      <c r="E509" s="239" t="s">
        <v>847</v>
      </c>
      <c r="F509" s="239">
        <v>158.0</v>
      </c>
      <c r="G509" s="239">
        <v>63.0</v>
      </c>
      <c r="H509" s="342">
        <v>46278.0</v>
      </c>
      <c r="I509" s="251">
        <v>0.3013425925925926</v>
      </c>
      <c r="J509" s="251">
        <v>0.36971064814814814</v>
      </c>
      <c r="K509" s="239">
        <v>98.45</v>
      </c>
      <c r="L509" s="239" t="s">
        <v>811</v>
      </c>
      <c r="M509" s="239" t="s">
        <v>1628</v>
      </c>
    </row>
    <row r="510" ht="15.75" customHeight="1">
      <c r="A510" s="294" t="s">
        <v>3683</v>
      </c>
      <c r="B510" s="239" t="s">
        <v>552</v>
      </c>
      <c r="C510" s="340">
        <v>46277.0</v>
      </c>
      <c r="D510" s="239" t="s">
        <v>657</v>
      </c>
      <c r="E510" s="239" t="s">
        <v>1553</v>
      </c>
      <c r="F510" s="239">
        <v>86.0</v>
      </c>
      <c r="G510" s="239">
        <v>30.0</v>
      </c>
      <c r="H510" s="342">
        <v>46278.0</v>
      </c>
      <c r="I510" s="251">
        <v>0.3024074074074074</v>
      </c>
      <c r="J510" s="251">
        <v>0.34479166666666666</v>
      </c>
      <c r="K510" s="239">
        <v>61.0167</v>
      </c>
      <c r="L510" s="239" t="s">
        <v>811</v>
      </c>
      <c r="M510" s="239" t="s">
        <v>1938</v>
      </c>
    </row>
    <row r="511" ht="15.75" customHeight="1">
      <c r="A511" s="294" t="s">
        <v>3683</v>
      </c>
      <c r="B511" s="239" t="s">
        <v>552</v>
      </c>
      <c r="C511" s="340">
        <v>46277.0</v>
      </c>
      <c r="D511" s="239" t="s">
        <v>657</v>
      </c>
      <c r="E511" s="239" t="s">
        <v>845</v>
      </c>
      <c r="F511" s="239">
        <v>334.0</v>
      </c>
      <c r="G511" s="239">
        <v>114.0</v>
      </c>
      <c r="H511" s="342">
        <v>46278.0</v>
      </c>
      <c r="I511" s="251">
        <v>0.35431712962962963</v>
      </c>
      <c r="J511" s="251">
        <v>0.46578703703703705</v>
      </c>
      <c r="K511" s="239">
        <v>160.5</v>
      </c>
      <c r="L511" s="239" t="s">
        <v>811</v>
      </c>
      <c r="M511" s="239" t="s">
        <v>1939</v>
      </c>
    </row>
    <row r="512" ht="15.75" customHeight="1">
      <c r="A512" s="294" t="s">
        <v>3683</v>
      </c>
      <c r="B512" s="239" t="s">
        <v>552</v>
      </c>
      <c r="C512" s="340">
        <v>46278.0</v>
      </c>
      <c r="D512" s="239" t="s">
        <v>657</v>
      </c>
      <c r="E512" s="239" t="s">
        <v>849</v>
      </c>
      <c r="F512" s="239">
        <v>49.0</v>
      </c>
      <c r="G512" s="239">
        <v>33.0</v>
      </c>
      <c r="H512" s="342">
        <v>46278.0</v>
      </c>
      <c r="I512" s="251">
        <v>0.5259259259259259</v>
      </c>
      <c r="J512" s="251">
        <v>0.5642592592592592</v>
      </c>
      <c r="K512" s="239">
        <v>55.2</v>
      </c>
      <c r="L512" s="239" t="s">
        <v>811</v>
      </c>
      <c r="M512" s="239" t="s">
        <v>1940</v>
      </c>
    </row>
    <row r="513" ht="15.75" customHeight="1">
      <c r="A513" s="294" t="s">
        <v>3683</v>
      </c>
      <c r="B513" s="239" t="s">
        <v>552</v>
      </c>
      <c r="C513" s="340">
        <v>46277.0</v>
      </c>
      <c r="D513" s="239" t="s">
        <v>3760</v>
      </c>
      <c r="E513" s="239" t="s">
        <v>847</v>
      </c>
      <c r="F513" s="239">
        <v>161.0</v>
      </c>
      <c r="G513" s="239">
        <v>81.0</v>
      </c>
      <c r="H513" s="342">
        <v>46278.0</v>
      </c>
      <c r="I513" s="251">
        <v>0.3027546296296296</v>
      </c>
      <c r="J513" s="251">
        <v>0.42822916666666666</v>
      </c>
      <c r="K513" s="239">
        <v>180.6667</v>
      </c>
      <c r="L513" s="239" t="s">
        <v>811</v>
      </c>
      <c r="M513" s="239" t="s">
        <v>4248</v>
      </c>
    </row>
    <row r="514" ht="15.75" customHeight="1">
      <c r="A514" s="294" t="s">
        <v>3683</v>
      </c>
      <c r="B514" s="239" t="s">
        <v>552</v>
      </c>
      <c r="C514" s="340">
        <v>46278.0</v>
      </c>
      <c r="D514" s="239" t="s">
        <v>3760</v>
      </c>
      <c r="E514" s="239" t="s">
        <v>2005</v>
      </c>
      <c r="F514" s="239">
        <v>4.0</v>
      </c>
      <c r="G514" s="239">
        <v>3.0</v>
      </c>
      <c r="H514" s="342">
        <v>46278.0</v>
      </c>
      <c r="I514" s="251">
        <v>0.5071412037037037</v>
      </c>
      <c r="J514" s="251">
        <v>0.5139930555555555</v>
      </c>
      <c r="K514" s="239">
        <v>9.8667</v>
      </c>
      <c r="L514" s="239" t="s">
        <v>811</v>
      </c>
      <c r="M514" s="239" t="s">
        <v>4249</v>
      </c>
    </row>
    <row r="515" ht="15.75" customHeight="1">
      <c r="A515" s="294" t="s">
        <v>3683</v>
      </c>
      <c r="B515" s="239" t="s">
        <v>552</v>
      </c>
      <c r="C515" s="340">
        <v>46278.0</v>
      </c>
      <c r="D515" s="239" t="s">
        <v>3760</v>
      </c>
      <c r="E515" s="239" t="s">
        <v>1270</v>
      </c>
      <c r="F515" s="239">
        <v>53.0</v>
      </c>
      <c r="G515" s="239">
        <v>26.0</v>
      </c>
      <c r="H515" s="342">
        <v>46278.0</v>
      </c>
      <c r="I515" s="251">
        <v>0.6171180555555555</v>
      </c>
      <c r="J515" s="251">
        <v>0.6173611111111111</v>
      </c>
      <c r="K515" s="239">
        <v>0.3333</v>
      </c>
      <c r="L515" s="239" t="s">
        <v>811</v>
      </c>
      <c r="M515" s="239" t="s">
        <v>4251</v>
      </c>
    </row>
    <row r="516" ht="15.75" customHeight="1">
      <c r="A516" s="294" t="s">
        <v>3683</v>
      </c>
      <c r="B516" s="239" t="s">
        <v>552</v>
      </c>
      <c r="C516" s="340">
        <v>46277.0</v>
      </c>
      <c r="D516" s="239" t="s">
        <v>620</v>
      </c>
      <c r="E516" s="239" t="s">
        <v>1117</v>
      </c>
      <c r="F516" s="239">
        <v>99.0</v>
      </c>
      <c r="G516" s="239">
        <v>35.0</v>
      </c>
      <c r="H516" s="342">
        <v>46278.0</v>
      </c>
      <c r="I516" s="251">
        <v>0.30236111111111114</v>
      </c>
      <c r="J516" s="251">
        <v>0.34208333333333335</v>
      </c>
      <c r="K516" s="239">
        <v>57.1833</v>
      </c>
      <c r="L516" s="239" t="s">
        <v>811</v>
      </c>
      <c r="M516" s="239" t="s">
        <v>2087</v>
      </c>
    </row>
    <row r="517" ht="15.75" customHeight="1">
      <c r="A517" s="294" t="s">
        <v>3683</v>
      </c>
      <c r="B517" s="239" t="s">
        <v>552</v>
      </c>
      <c r="C517" s="340">
        <v>46277.0</v>
      </c>
      <c r="D517" s="239" t="s">
        <v>620</v>
      </c>
      <c r="E517" s="239" t="s">
        <v>845</v>
      </c>
      <c r="F517" s="239">
        <v>164.0</v>
      </c>
      <c r="G517" s="239">
        <v>75.0</v>
      </c>
      <c r="H517" s="342">
        <v>46278.0</v>
      </c>
      <c r="I517" s="251">
        <v>0.34216435185185184</v>
      </c>
      <c r="J517" s="251">
        <v>0.43474537037037037</v>
      </c>
      <c r="K517" s="239">
        <v>133.3167</v>
      </c>
      <c r="L517" s="239" t="s">
        <v>811</v>
      </c>
      <c r="M517" s="239" t="s">
        <v>2088</v>
      </c>
    </row>
    <row r="518" ht="15.75" customHeight="1">
      <c r="A518" s="294" t="s">
        <v>3683</v>
      </c>
      <c r="B518" s="239" t="s">
        <v>552</v>
      </c>
      <c r="C518" s="340">
        <v>46277.0</v>
      </c>
      <c r="D518" s="51" t="s">
        <v>663</v>
      </c>
      <c r="E518" s="294" t="s">
        <v>1553</v>
      </c>
      <c r="F518" s="239">
        <v>245.0</v>
      </c>
      <c r="G518" s="239">
        <v>37.0</v>
      </c>
      <c r="H518" s="342">
        <v>46278.0</v>
      </c>
      <c r="I518" s="251">
        <v>0.30221064814814813</v>
      </c>
      <c r="J518" s="251">
        <v>0.36474537037037036</v>
      </c>
      <c r="K518" s="239">
        <v>90.0333</v>
      </c>
      <c r="L518" s="239" t="s">
        <v>811</v>
      </c>
      <c r="M518" s="239" t="s">
        <v>2185</v>
      </c>
    </row>
    <row r="519" ht="15.75" customHeight="1">
      <c r="A519" s="294" t="s">
        <v>3683</v>
      </c>
      <c r="B519" s="239" t="s">
        <v>552</v>
      </c>
      <c r="C519" s="340">
        <v>46277.0</v>
      </c>
      <c r="D519" s="51" t="s">
        <v>663</v>
      </c>
      <c r="E519" s="294" t="s">
        <v>845</v>
      </c>
      <c r="F519" s="239">
        <v>230.0</v>
      </c>
      <c r="G519" s="239">
        <v>75.0</v>
      </c>
      <c r="H519" s="342">
        <v>46278.0</v>
      </c>
      <c r="I519" s="251">
        <v>0.37710648148148146</v>
      </c>
      <c r="J519" s="251">
        <v>0.45265046296296296</v>
      </c>
      <c r="K519" s="239">
        <v>108.7833</v>
      </c>
      <c r="L519" s="239" t="s">
        <v>811</v>
      </c>
      <c r="M519" s="239" t="s">
        <v>2187</v>
      </c>
    </row>
    <row r="520" ht="15.75" customHeight="1">
      <c r="A520" s="294" t="s">
        <v>3683</v>
      </c>
      <c r="B520" s="239" t="s">
        <v>552</v>
      </c>
      <c r="C520" s="340">
        <v>46278.0</v>
      </c>
      <c r="D520" s="51" t="s">
        <v>663</v>
      </c>
      <c r="E520" s="294" t="s">
        <v>1121</v>
      </c>
      <c r="F520" s="239">
        <v>34.0</v>
      </c>
      <c r="G520" s="239">
        <v>28.0</v>
      </c>
      <c r="H520" s="342">
        <v>46278.0</v>
      </c>
      <c r="I520" s="251">
        <v>0.5086689814814814</v>
      </c>
      <c r="J520" s="251">
        <v>0.5605902777777778</v>
      </c>
      <c r="K520" s="239">
        <v>74.7667</v>
      </c>
      <c r="L520" s="239" t="s">
        <v>811</v>
      </c>
      <c r="M520" s="239" t="s">
        <v>2189</v>
      </c>
    </row>
    <row r="521" ht="15.75" customHeight="1">
      <c r="A521" s="294" t="s">
        <v>3683</v>
      </c>
      <c r="B521" s="239" t="s">
        <v>552</v>
      </c>
      <c r="C521" s="340">
        <v>46278.0</v>
      </c>
      <c r="D521" s="51" t="s">
        <v>663</v>
      </c>
      <c r="E521" s="294" t="s">
        <v>1270</v>
      </c>
      <c r="F521" s="239">
        <v>26.0</v>
      </c>
      <c r="G521" s="239">
        <v>21.0</v>
      </c>
      <c r="H521" s="342">
        <v>46278.0</v>
      </c>
      <c r="I521" s="251">
        <v>0.5893402777777778</v>
      </c>
      <c r="J521" s="251">
        <v>0.6181944444444445</v>
      </c>
      <c r="K521" s="239">
        <v>41.5333</v>
      </c>
      <c r="L521" s="239" t="s">
        <v>811</v>
      </c>
      <c r="M521" s="239" t="s">
        <v>2190</v>
      </c>
    </row>
    <row r="522" ht="15.75" customHeight="1">
      <c r="A522" s="294" t="s">
        <v>3683</v>
      </c>
      <c r="B522" s="239" t="s">
        <v>552</v>
      </c>
      <c r="C522" s="340">
        <v>46277.0</v>
      </c>
      <c r="D522" s="51" t="s">
        <v>638</v>
      </c>
      <c r="E522" s="294" t="s">
        <v>1117</v>
      </c>
      <c r="F522" s="239">
        <v>69.0</v>
      </c>
      <c r="G522" s="239">
        <v>24.0</v>
      </c>
      <c r="H522" s="342">
        <v>46278.0</v>
      </c>
      <c r="I522" s="251">
        <v>0.30113425925925924</v>
      </c>
      <c r="J522" s="251">
        <v>0.3342013888888889</v>
      </c>
      <c r="K522" s="239">
        <v>47.6167</v>
      </c>
      <c r="L522" s="239" t="s">
        <v>811</v>
      </c>
      <c r="M522" s="239" t="s">
        <v>2297</v>
      </c>
    </row>
    <row r="523" ht="15.75" customHeight="1">
      <c r="A523" s="294" t="s">
        <v>3683</v>
      </c>
      <c r="B523" s="239" t="s">
        <v>552</v>
      </c>
      <c r="C523" s="340">
        <v>46277.0</v>
      </c>
      <c r="D523" s="51" t="s">
        <v>638</v>
      </c>
      <c r="E523" s="294" t="s">
        <v>845</v>
      </c>
      <c r="F523" s="239">
        <v>357.0</v>
      </c>
      <c r="G523" s="239">
        <v>116.0</v>
      </c>
      <c r="H523" s="342">
        <v>46278.0</v>
      </c>
      <c r="I523" s="251">
        <v>0.34127314814814813</v>
      </c>
      <c r="J523" s="251">
        <v>0.44763888888888886</v>
      </c>
      <c r="K523" s="239">
        <v>153.15</v>
      </c>
      <c r="L523" s="239" t="s">
        <v>811</v>
      </c>
      <c r="M523" s="239" t="s">
        <v>2299</v>
      </c>
    </row>
    <row r="524" ht="15.75" customHeight="1">
      <c r="A524" s="294" t="s">
        <v>3683</v>
      </c>
      <c r="B524" s="239" t="s">
        <v>552</v>
      </c>
      <c r="C524" s="340">
        <v>46277.0</v>
      </c>
      <c r="D524" s="248" t="s">
        <v>649</v>
      </c>
      <c r="E524" s="239" t="s">
        <v>845</v>
      </c>
      <c r="F524" s="239">
        <v>370.0</v>
      </c>
      <c r="G524" s="239">
        <v>111.0</v>
      </c>
      <c r="H524" s="342">
        <v>46278.0</v>
      </c>
      <c r="I524" s="251">
        <v>0.3022685185185185</v>
      </c>
      <c r="J524" s="251">
        <v>0.438587962962963</v>
      </c>
      <c r="K524" s="239">
        <v>196.2833</v>
      </c>
      <c r="L524" s="239" t="s">
        <v>811</v>
      </c>
      <c r="M524" s="239" t="s">
        <v>2602</v>
      </c>
    </row>
    <row r="525" ht="15.75" customHeight="1">
      <c r="A525" s="294" t="s">
        <v>3683</v>
      </c>
      <c r="B525" s="239" t="s">
        <v>552</v>
      </c>
      <c r="C525" s="340">
        <v>46277.0</v>
      </c>
      <c r="D525" s="239" t="s">
        <v>681</v>
      </c>
      <c r="E525" s="239" t="s">
        <v>845</v>
      </c>
      <c r="F525" s="239">
        <v>169.0</v>
      </c>
      <c r="G525" s="239">
        <v>76.0</v>
      </c>
      <c r="H525" s="342">
        <v>46278.0</v>
      </c>
      <c r="I525" s="251">
        <v>0.3033101851851852</v>
      </c>
      <c r="J525" s="251">
        <v>0.41935185185185186</v>
      </c>
      <c r="K525" s="239">
        <v>167.1</v>
      </c>
      <c r="L525" s="239" t="s">
        <v>811</v>
      </c>
      <c r="M525" s="239" t="s">
        <v>2760</v>
      </c>
    </row>
    <row r="526" ht="15.75" customHeight="1">
      <c r="A526" s="294" t="s">
        <v>3683</v>
      </c>
      <c r="B526" s="239" t="s">
        <v>552</v>
      </c>
      <c r="C526" s="340">
        <v>46278.0</v>
      </c>
      <c r="D526" s="239" t="s">
        <v>681</v>
      </c>
      <c r="E526" s="239" t="s">
        <v>1270</v>
      </c>
      <c r="F526" s="239">
        <v>39.0</v>
      </c>
      <c r="G526" s="239">
        <v>26.0</v>
      </c>
      <c r="H526" s="342">
        <v>46278.0</v>
      </c>
      <c r="I526" s="251">
        <v>0.5897106481481481</v>
      </c>
      <c r="J526" s="251">
        <v>0.6152430555555556</v>
      </c>
      <c r="K526" s="239">
        <v>36.75</v>
      </c>
      <c r="L526" s="239" t="s">
        <v>811</v>
      </c>
      <c r="M526" s="239" t="s">
        <v>2763</v>
      </c>
    </row>
    <row r="527" ht="15.75" customHeight="1">
      <c r="A527" s="294" t="s">
        <v>3683</v>
      </c>
      <c r="B527" s="239" t="s">
        <v>552</v>
      </c>
      <c r="C527" s="340">
        <v>46277.0</v>
      </c>
      <c r="D527" s="239" t="s">
        <v>666</v>
      </c>
      <c r="E527" s="239" t="s">
        <v>847</v>
      </c>
      <c r="F527" s="239">
        <v>231.0</v>
      </c>
      <c r="G527" s="239">
        <v>113.0</v>
      </c>
      <c r="H527" s="342">
        <v>46278.0</v>
      </c>
      <c r="I527" s="251">
        <v>0.30258101851851854</v>
      </c>
      <c r="J527" s="251">
        <v>0.436099537037037</v>
      </c>
      <c r="K527" s="239">
        <v>192.2667</v>
      </c>
      <c r="L527" s="239" t="s">
        <v>811</v>
      </c>
      <c r="M527" s="239" t="s">
        <v>2851</v>
      </c>
    </row>
    <row r="528" ht="15.75" customHeight="1">
      <c r="A528" s="294" t="s">
        <v>3683</v>
      </c>
      <c r="B528" s="239" t="s">
        <v>552</v>
      </c>
      <c r="C528" s="340">
        <v>46277.0</v>
      </c>
      <c r="D528" s="51" t="s">
        <v>686</v>
      </c>
      <c r="E528" s="294" t="s">
        <v>847</v>
      </c>
      <c r="F528" s="239">
        <v>207.0</v>
      </c>
      <c r="G528" s="239">
        <v>81.0</v>
      </c>
      <c r="H528" s="342">
        <v>46278.0</v>
      </c>
      <c r="I528" s="251">
        <v>0.30314814814814817</v>
      </c>
      <c r="J528" s="251">
        <v>0.4548263888888889</v>
      </c>
      <c r="K528" s="239">
        <v>218.4</v>
      </c>
      <c r="L528" s="239" t="s">
        <v>811</v>
      </c>
      <c r="M528" s="239" t="s">
        <v>2862</v>
      </c>
    </row>
    <row r="529" ht="15.75" customHeight="1">
      <c r="A529" s="294" t="s">
        <v>3683</v>
      </c>
      <c r="B529" s="239" t="s">
        <v>552</v>
      </c>
      <c r="C529" s="340">
        <v>46277.0</v>
      </c>
      <c r="D529" s="248" t="s">
        <v>559</v>
      </c>
      <c r="E529" s="239" t="s">
        <v>3025</v>
      </c>
      <c r="F529" s="239">
        <v>11.0</v>
      </c>
      <c r="G529" s="239">
        <v>4.0</v>
      </c>
      <c r="H529" s="342">
        <v>46278.0</v>
      </c>
      <c r="I529" s="251">
        <v>0.30202546296296295</v>
      </c>
      <c r="J529" s="251">
        <v>0.3124652777777778</v>
      </c>
      <c r="K529" s="239">
        <v>15.0333</v>
      </c>
      <c r="L529" s="239" t="s">
        <v>811</v>
      </c>
      <c r="M529" s="239" t="s">
        <v>3027</v>
      </c>
    </row>
    <row r="530" ht="15.75" customHeight="1">
      <c r="A530" s="294" t="s">
        <v>3683</v>
      </c>
      <c r="B530" s="239" t="s">
        <v>552</v>
      </c>
      <c r="C530" s="340">
        <v>46278.0</v>
      </c>
      <c r="D530" s="239" t="s">
        <v>559</v>
      </c>
      <c r="E530" s="239" t="s">
        <v>1270</v>
      </c>
      <c r="F530" s="239">
        <v>36.0</v>
      </c>
      <c r="G530" s="239">
        <v>26.0</v>
      </c>
      <c r="H530" s="342">
        <v>46278.0</v>
      </c>
      <c r="I530" s="251">
        <v>0.5894675925925926</v>
      </c>
      <c r="J530" s="251">
        <v>0.6122453703703704</v>
      </c>
      <c r="K530" s="239">
        <v>32.7833</v>
      </c>
      <c r="L530" s="239" t="s">
        <v>811</v>
      </c>
      <c r="M530" s="239" t="s">
        <v>3029</v>
      </c>
    </row>
    <row r="531" ht="15.75" customHeight="1">
      <c r="A531" s="294" t="s">
        <v>3683</v>
      </c>
      <c r="B531" s="239" t="s">
        <v>552</v>
      </c>
      <c r="C531" s="340">
        <v>46277.0</v>
      </c>
      <c r="D531" s="239" t="s">
        <v>669</v>
      </c>
      <c r="E531" s="239" t="s">
        <v>1553</v>
      </c>
      <c r="F531" s="239">
        <v>93.0</v>
      </c>
      <c r="G531" s="239">
        <v>35.0</v>
      </c>
      <c r="H531" s="342">
        <v>46278.0</v>
      </c>
      <c r="I531" s="251">
        <v>0.3033912037037037</v>
      </c>
      <c r="J531" s="251">
        <v>0.35572916666666665</v>
      </c>
      <c r="K531" s="239">
        <v>75.3667</v>
      </c>
      <c r="L531" s="239" t="s">
        <v>811</v>
      </c>
      <c r="M531" s="239" t="s">
        <v>3009</v>
      </c>
    </row>
    <row r="532" ht="15.75" customHeight="1">
      <c r="A532" s="294" t="s">
        <v>3683</v>
      </c>
      <c r="B532" s="239" t="s">
        <v>552</v>
      </c>
      <c r="C532" s="340">
        <v>46277.0</v>
      </c>
      <c r="D532" s="239" t="s">
        <v>669</v>
      </c>
      <c r="E532" s="239" t="s">
        <v>845</v>
      </c>
      <c r="F532" s="239">
        <v>261.0</v>
      </c>
      <c r="G532" s="239">
        <v>76.0</v>
      </c>
      <c r="H532" s="342">
        <v>46278.0</v>
      </c>
      <c r="I532" s="251">
        <v>0.3560763888888889</v>
      </c>
      <c r="J532" s="251">
        <v>0.46038194444444447</v>
      </c>
      <c r="K532" s="239">
        <v>150.1833</v>
      </c>
      <c r="L532" s="239" t="s">
        <v>811</v>
      </c>
      <c r="M532" s="239" t="s">
        <v>3012</v>
      </c>
    </row>
    <row r="533" ht="15.75" customHeight="1">
      <c r="A533" s="294" t="s">
        <v>3683</v>
      </c>
      <c r="B533" s="239" t="s">
        <v>552</v>
      </c>
      <c r="C533" s="340">
        <v>46278.0</v>
      </c>
      <c r="D533" s="239" t="s">
        <v>669</v>
      </c>
      <c r="E533" s="239" t="s">
        <v>849</v>
      </c>
      <c r="F533" s="239">
        <v>50.0</v>
      </c>
      <c r="G533" s="239">
        <v>27.0</v>
      </c>
      <c r="H533" s="342">
        <v>46278.0</v>
      </c>
      <c r="I533" s="251">
        <v>0.5055671296296296</v>
      </c>
      <c r="J533" s="251">
        <v>0.5302083333333333</v>
      </c>
      <c r="K533" s="239">
        <v>35.4833</v>
      </c>
      <c r="L533" s="239" t="s">
        <v>811</v>
      </c>
      <c r="M533" s="239" t="s">
        <v>3014</v>
      </c>
    </row>
    <row r="534" ht="15.75" customHeight="1">
      <c r="A534" s="294" t="s">
        <v>3683</v>
      </c>
      <c r="B534" s="239" t="s">
        <v>552</v>
      </c>
      <c r="C534" s="340">
        <v>46277.0</v>
      </c>
      <c r="D534" s="239" t="s">
        <v>667</v>
      </c>
      <c r="E534" s="239" t="s">
        <v>845</v>
      </c>
      <c r="F534" s="239">
        <v>383.0</v>
      </c>
      <c r="G534" s="239">
        <v>76.0</v>
      </c>
      <c r="H534" s="342">
        <v>46278.0</v>
      </c>
      <c r="I534" s="251">
        <v>0.30336805555555557</v>
      </c>
      <c r="J534" s="251">
        <v>0.4207060185185185</v>
      </c>
      <c r="K534" s="239">
        <v>168.9667</v>
      </c>
      <c r="L534" s="239" t="s">
        <v>811</v>
      </c>
      <c r="M534" s="239" t="s">
        <v>3146</v>
      </c>
    </row>
    <row r="535" ht="15.75" customHeight="1">
      <c r="A535" s="294" t="s">
        <v>3683</v>
      </c>
      <c r="B535" s="239" t="s">
        <v>552</v>
      </c>
      <c r="C535" s="340">
        <v>46278.0</v>
      </c>
      <c r="D535" s="239" t="s">
        <v>667</v>
      </c>
      <c r="E535" s="239" t="s">
        <v>1121</v>
      </c>
      <c r="F535" s="239">
        <v>43.0</v>
      </c>
      <c r="G535" s="239">
        <v>26.0</v>
      </c>
      <c r="H535" s="342">
        <v>46278.0</v>
      </c>
      <c r="I535" s="251">
        <v>0.5083217592592593</v>
      </c>
      <c r="J535" s="251">
        <v>0.5585648148148148</v>
      </c>
      <c r="K535" s="239">
        <v>72.35</v>
      </c>
      <c r="L535" s="239" t="s">
        <v>811</v>
      </c>
      <c r="M535" s="239" t="s">
        <v>3147</v>
      </c>
    </row>
    <row r="536" ht="15.75" customHeight="1">
      <c r="A536" s="294" t="s">
        <v>3683</v>
      </c>
      <c r="B536" s="239" t="s">
        <v>552</v>
      </c>
      <c r="C536" s="340">
        <v>46277.0</v>
      </c>
      <c r="D536" s="239" t="s">
        <v>685</v>
      </c>
      <c r="E536" s="239" t="s">
        <v>847</v>
      </c>
      <c r="F536" s="239">
        <v>219.0</v>
      </c>
      <c r="G536" s="239">
        <v>82.0</v>
      </c>
      <c r="H536" s="342">
        <v>46278.0</v>
      </c>
      <c r="I536" s="251">
        <v>0.30302083333333335</v>
      </c>
      <c r="J536" s="251">
        <v>0.38979166666666665</v>
      </c>
      <c r="K536" s="239">
        <v>124.95</v>
      </c>
      <c r="L536" s="239" t="s">
        <v>811</v>
      </c>
      <c r="M536" s="239" t="s">
        <v>3240</v>
      </c>
    </row>
    <row r="537" ht="15.75" customHeight="1">
      <c r="A537" s="294" t="s">
        <v>3683</v>
      </c>
      <c r="B537" s="239" t="s">
        <v>552</v>
      </c>
      <c r="C537" s="340">
        <v>46278.0</v>
      </c>
      <c r="D537" s="239" t="s">
        <v>685</v>
      </c>
      <c r="E537" s="239" t="s">
        <v>1121</v>
      </c>
      <c r="F537" s="239">
        <v>46.0</v>
      </c>
      <c r="G537" s="239">
        <v>27.0</v>
      </c>
      <c r="H537" s="342">
        <v>46278.0</v>
      </c>
      <c r="I537" s="251">
        <v>0.5038425925925926</v>
      </c>
      <c r="J537" s="251">
        <v>0.5318402777777778</v>
      </c>
      <c r="K537" s="239">
        <v>40.3167</v>
      </c>
      <c r="L537" s="239" t="s">
        <v>811</v>
      </c>
      <c r="M537" s="239" t="s">
        <v>3241</v>
      </c>
    </row>
    <row r="538" ht="15.75" customHeight="1">
      <c r="A538" s="294" t="s">
        <v>3683</v>
      </c>
      <c r="B538" s="239" t="s">
        <v>552</v>
      </c>
      <c r="C538" s="340">
        <v>46277.0</v>
      </c>
      <c r="D538" s="239" t="s">
        <v>660</v>
      </c>
      <c r="E538" s="239" t="s">
        <v>1553</v>
      </c>
      <c r="F538" s="239">
        <v>118.0</v>
      </c>
      <c r="G538" s="239">
        <v>36.0</v>
      </c>
      <c r="H538" s="342">
        <v>46278.0</v>
      </c>
      <c r="I538" s="251">
        <v>0.3015625</v>
      </c>
      <c r="J538" s="251">
        <v>0.30179398148148145</v>
      </c>
      <c r="K538" s="239">
        <v>0.3167</v>
      </c>
      <c r="L538" s="239" t="s">
        <v>811</v>
      </c>
      <c r="M538" s="239" t="s">
        <v>3323</v>
      </c>
    </row>
    <row r="539" ht="15.75" customHeight="1">
      <c r="A539" s="294" t="s">
        <v>3683</v>
      </c>
      <c r="B539" s="239" t="s">
        <v>552</v>
      </c>
      <c r="C539" s="340">
        <v>46277.0</v>
      </c>
      <c r="D539" s="239" t="s">
        <v>660</v>
      </c>
      <c r="E539" s="239" t="s">
        <v>845</v>
      </c>
      <c r="F539" s="239">
        <v>197.0</v>
      </c>
      <c r="G539" s="239">
        <v>75.0</v>
      </c>
      <c r="H539" s="342">
        <v>46278.0</v>
      </c>
      <c r="I539" s="251">
        <v>0.38082175925925926</v>
      </c>
      <c r="J539" s="251">
        <v>0.4749189814814815</v>
      </c>
      <c r="K539" s="239">
        <v>135.5</v>
      </c>
      <c r="L539" s="239" t="s">
        <v>811</v>
      </c>
      <c r="M539" s="239" t="s">
        <v>3324</v>
      </c>
    </row>
    <row r="540" ht="15.75" customHeight="1">
      <c r="A540" s="294" t="s">
        <v>3683</v>
      </c>
      <c r="B540" s="239" t="s">
        <v>552</v>
      </c>
      <c r="C540" s="340">
        <v>46277.0</v>
      </c>
      <c r="D540" s="239" t="s">
        <v>625</v>
      </c>
      <c r="E540" s="239" t="s">
        <v>1553</v>
      </c>
      <c r="F540" s="239">
        <v>65.0</v>
      </c>
      <c r="G540" s="239">
        <v>32.0</v>
      </c>
      <c r="H540" s="342">
        <v>46278.0</v>
      </c>
      <c r="I540" s="251">
        <v>0.30265046296296294</v>
      </c>
      <c r="J540" s="251">
        <v>0.3679050925925926</v>
      </c>
      <c r="K540" s="239">
        <v>93.9667</v>
      </c>
      <c r="L540" s="239" t="s">
        <v>811</v>
      </c>
      <c r="M540" s="239" t="s">
        <v>3411</v>
      </c>
    </row>
    <row r="541" ht="15.75" customHeight="1">
      <c r="A541" s="294" t="s">
        <v>3683</v>
      </c>
      <c r="B541" s="239" t="s">
        <v>552</v>
      </c>
      <c r="C541" s="340">
        <v>46277.0</v>
      </c>
      <c r="D541" s="239" t="s">
        <v>625</v>
      </c>
      <c r="E541" s="239" t="s">
        <v>847</v>
      </c>
      <c r="F541" s="239">
        <v>160.0</v>
      </c>
      <c r="G541" s="239">
        <v>62.0</v>
      </c>
      <c r="H541" s="342">
        <v>46278.0</v>
      </c>
      <c r="I541" s="251">
        <v>0.36797453703703703</v>
      </c>
      <c r="J541" s="251">
        <v>0.46020833333333333</v>
      </c>
      <c r="K541" s="239">
        <v>132.8</v>
      </c>
      <c r="L541" s="239" t="s">
        <v>811</v>
      </c>
      <c r="M541" s="239" t="s">
        <v>3412</v>
      </c>
    </row>
    <row r="542" ht="15.75" customHeight="1">
      <c r="A542" s="294" t="s">
        <v>3683</v>
      </c>
      <c r="B542" s="239" t="s">
        <v>552</v>
      </c>
      <c r="C542" s="340">
        <v>46277.0</v>
      </c>
      <c r="D542" s="239" t="s">
        <v>3736</v>
      </c>
      <c r="E542" s="239" t="s">
        <v>845</v>
      </c>
      <c r="F542" s="239">
        <v>213.0</v>
      </c>
      <c r="G542" s="239">
        <v>76.0</v>
      </c>
      <c r="H542" s="342">
        <v>46278.0</v>
      </c>
      <c r="I542" s="251">
        <v>0.3032523148148148</v>
      </c>
      <c r="J542" s="251">
        <v>0.42193287037037036</v>
      </c>
      <c r="K542" s="239">
        <v>170.8833</v>
      </c>
      <c r="L542" s="239" t="s">
        <v>811</v>
      </c>
      <c r="M542" s="239" t="s">
        <v>3493</v>
      </c>
    </row>
    <row r="543" ht="15.75" customHeight="1">
      <c r="A543" s="294" t="s">
        <v>3683</v>
      </c>
      <c r="B543" s="239" t="s">
        <v>552</v>
      </c>
      <c r="C543" s="340">
        <v>46278.0</v>
      </c>
      <c r="D543" s="239" t="s">
        <v>678</v>
      </c>
      <c r="E543" s="239" t="s">
        <v>851</v>
      </c>
      <c r="F543" s="239">
        <v>279.0</v>
      </c>
      <c r="G543" s="239">
        <v>54.0</v>
      </c>
      <c r="H543" s="342">
        <v>46279.0</v>
      </c>
      <c r="I543" s="251">
        <v>0.3079513888888889</v>
      </c>
      <c r="J543" s="251">
        <v>0.37831018518518517</v>
      </c>
      <c r="K543" s="239">
        <v>101.3167</v>
      </c>
      <c r="L543" s="239" t="s">
        <v>811</v>
      </c>
      <c r="M543" s="239" t="s">
        <v>852</v>
      </c>
    </row>
    <row r="544" ht="15.75" customHeight="1">
      <c r="A544" s="294" t="s">
        <v>3683</v>
      </c>
      <c r="B544" s="239" t="s">
        <v>552</v>
      </c>
      <c r="C544" s="340">
        <v>46278.0</v>
      </c>
      <c r="D544" s="239" t="s">
        <v>678</v>
      </c>
      <c r="E544" s="239" t="s">
        <v>854</v>
      </c>
      <c r="F544" s="239">
        <v>117.0</v>
      </c>
      <c r="G544" s="239">
        <v>60.0</v>
      </c>
      <c r="H544" s="342">
        <v>46279.0</v>
      </c>
      <c r="I544" s="251">
        <v>0.3784722222222222</v>
      </c>
      <c r="J544" s="251">
        <v>0.4400115740740741</v>
      </c>
      <c r="K544" s="239">
        <v>88.6167</v>
      </c>
      <c r="L544" s="239" t="s">
        <v>811</v>
      </c>
      <c r="M544" s="239" t="s">
        <v>855</v>
      </c>
    </row>
    <row r="545" ht="15.75" customHeight="1">
      <c r="A545" s="294" t="s">
        <v>3683</v>
      </c>
      <c r="B545" s="239" t="s">
        <v>552</v>
      </c>
      <c r="C545" s="340">
        <v>46279.0</v>
      </c>
      <c r="D545" s="239" t="s">
        <v>678</v>
      </c>
      <c r="E545" s="239" t="s">
        <v>856</v>
      </c>
      <c r="F545" s="239">
        <v>71.0</v>
      </c>
      <c r="G545" s="239">
        <v>26.0</v>
      </c>
      <c r="H545" s="342">
        <v>46279.0</v>
      </c>
      <c r="I545" s="251">
        <v>0.5072685185185185</v>
      </c>
      <c r="J545" s="251">
        <v>0.5412037037037037</v>
      </c>
      <c r="K545" s="239">
        <v>48.85</v>
      </c>
      <c r="L545" s="239" t="s">
        <v>811</v>
      </c>
      <c r="M545" s="239" t="s">
        <v>857</v>
      </c>
    </row>
    <row r="546" ht="15.75" customHeight="1">
      <c r="A546" s="294" t="s">
        <v>3683</v>
      </c>
      <c r="B546" s="239" t="s">
        <v>552</v>
      </c>
      <c r="C546" s="340">
        <v>46279.0</v>
      </c>
      <c r="D546" s="239" t="s">
        <v>678</v>
      </c>
      <c r="E546" s="239" t="s">
        <v>858</v>
      </c>
      <c r="F546" s="239">
        <v>32.0</v>
      </c>
      <c r="G546" s="239">
        <v>25.0</v>
      </c>
      <c r="H546" s="342">
        <v>46279.0</v>
      </c>
      <c r="I546" s="251">
        <v>0.5911111111111111</v>
      </c>
      <c r="J546" s="251">
        <v>0.6173611111111111</v>
      </c>
      <c r="K546" s="239">
        <v>37.8</v>
      </c>
      <c r="L546" s="239" t="s">
        <v>811</v>
      </c>
      <c r="M546" s="239" t="s">
        <v>859</v>
      </c>
    </row>
    <row r="547" ht="15.75" customHeight="1">
      <c r="A547" s="294" t="s">
        <v>3683</v>
      </c>
      <c r="B547" s="239" t="s">
        <v>552</v>
      </c>
      <c r="C547" s="340">
        <v>46278.0</v>
      </c>
      <c r="D547" s="51" t="s">
        <v>673</v>
      </c>
      <c r="E547" s="294" t="s">
        <v>992</v>
      </c>
      <c r="F547" s="239">
        <v>241.0</v>
      </c>
      <c r="G547" s="239">
        <v>80.0</v>
      </c>
      <c r="H547" s="342">
        <v>46279.0</v>
      </c>
      <c r="I547" s="251">
        <v>0.3065277777777778</v>
      </c>
      <c r="J547" s="251">
        <v>0.4153935185185185</v>
      </c>
      <c r="K547" s="239">
        <v>156.7667</v>
      </c>
      <c r="L547" s="239" t="s">
        <v>811</v>
      </c>
      <c r="M547" s="239" t="s">
        <v>993</v>
      </c>
    </row>
    <row r="548" ht="15.75" customHeight="1">
      <c r="A548" s="294" t="s">
        <v>3683</v>
      </c>
      <c r="B548" s="239" t="s">
        <v>552</v>
      </c>
      <c r="C548" s="340">
        <v>46279.0</v>
      </c>
      <c r="D548" s="51" t="s">
        <v>673</v>
      </c>
      <c r="E548" s="294" t="s">
        <v>995</v>
      </c>
      <c r="F548" s="239">
        <v>47.0</v>
      </c>
      <c r="G548" s="239">
        <v>33.0</v>
      </c>
      <c r="H548" s="342">
        <v>46279.0</v>
      </c>
      <c r="I548" s="251">
        <v>0.5152662037037037</v>
      </c>
      <c r="J548" s="251">
        <v>0.5532870370370371</v>
      </c>
      <c r="K548" s="239">
        <v>54.7333</v>
      </c>
      <c r="L548" s="239" t="s">
        <v>1274</v>
      </c>
      <c r="M548" s="239" t="s">
        <v>996</v>
      </c>
    </row>
    <row r="549" ht="15.75" customHeight="1">
      <c r="A549" s="294" t="s">
        <v>3683</v>
      </c>
      <c r="B549" s="239" t="s">
        <v>552</v>
      </c>
      <c r="C549" s="340">
        <v>46279.0</v>
      </c>
      <c r="D549" s="51" t="s">
        <v>673</v>
      </c>
      <c r="E549" s="294" t="s">
        <v>858</v>
      </c>
      <c r="F549" s="239">
        <v>42.0</v>
      </c>
      <c r="G549" s="239">
        <v>26.0</v>
      </c>
      <c r="H549" s="342">
        <v>46279.0</v>
      </c>
      <c r="I549" s="251">
        <v>0.6009375</v>
      </c>
      <c r="J549" s="251">
        <v>0.6218981481481481</v>
      </c>
      <c r="K549" s="239">
        <v>30.1833</v>
      </c>
      <c r="L549" s="239" t="s">
        <v>811</v>
      </c>
      <c r="M549" s="239" t="s">
        <v>999</v>
      </c>
    </row>
    <row r="550" ht="15.75" customHeight="1">
      <c r="A550" s="294" t="s">
        <v>3683</v>
      </c>
      <c r="B550" s="239" t="s">
        <v>552</v>
      </c>
      <c r="C550" s="340">
        <v>46278.0</v>
      </c>
      <c r="D550" s="248" t="s">
        <v>627</v>
      </c>
      <c r="E550" s="239" t="s">
        <v>851</v>
      </c>
      <c r="F550" s="239">
        <v>199.0</v>
      </c>
      <c r="G550" s="239">
        <v>77.0</v>
      </c>
      <c r="H550" s="342">
        <v>46279.0</v>
      </c>
      <c r="I550" s="251">
        <v>0.30899305555555556</v>
      </c>
      <c r="J550" s="251">
        <v>0.4370486111111111</v>
      </c>
      <c r="K550" s="239">
        <v>184.3833</v>
      </c>
      <c r="L550" s="239" t="s">
        <v>811</v>
      </c>
      <c r="M550" s="239" t="s">
        <v>1125</v>
      </c>
    </row>
    <row r="551" ht="15.75" customHeight="1">
      <c r="A551" s="294" t="s">
        <v>3683</v>
      </c>
      <c r="B551" s="239" t="s">
        <v>552</v>
      </c>
      <c r="C551" s="340">
        <v>46279.0</v>
      </c>
      <c r="D551" s="239" t="s">
        <v>627</v>
      </c>
      <c r="E551" s="239" t="s">
        <v>854</v>
      </c>
      <c r="F551" s="239">
        <v>382.0</v>
      </c>
      <c r="G551" s="239">
        <v>60.0</v>
      </c>
      <c r="H551" s="342">
        <v>46279.0</v>
      </c>
      <c r="I551" s="251">
        <v>0.4371412037037037</v>
      </c>
      <c r="J551" s="251">
        <v>0.5514814814814815</v>
      </c>
      <c r="K551" s="239">
        <v>164.6333</v>
      </c>
      <c r="L551" s="239" t="s">
        <v>811</v>
      </c>
      <c r="M551" s="239" t="s">
        <v>1129</v>
      </c>
    </row>
    <row r="552" ht="15.75" customHeight="1">
      <c r="A552" s="294" t="s">
        <v>3683</v>
      </c>
      <c r="B552" s="239" t="s">
        <v>552</v>
      </c>
      <c r="C552" s="340">
        <v>46278.0</v>
      </c>
      <c r="D552" s="228" t="s">
        <v>652</v>
      </c>
      <c r="E552" s="294" t="s">
        <v>854</v>
      </c>
      <c r="F552" s="239">
        <v>80.0</v>
      </c>
      <c r="G552" s="239">
        <v>35.0</v>
      </c>
      <c r="H552" s="342">
        <v>46279.0</v>
      </c>
      <c r="I552" s="251">
        <v>0.30873842592592593</v>
      </c>
      <c r="J552" s="251">
        <v>0.3453935185185185</v>
      </c>
      <c r="K552" s="239">
        <v>52.7833</v>
      </c>
      <c r="L552" s="239" t="s">
        <v>811</v>
      </c>
      <c r="M552" s="239" t="s">
        <v>2377</v>
      </c>
    </row>
    <row r="553" ht="15.75" customHeight="1">
      <c r="A553" s="294" t="s">
        <v>3683</v>
      </c>
      <c r="B553" s="239" t="s">
        <v>552</v>
      </c>
      <c r="C553" s="340">
        <v>46278.0</v>
      </c>
      <c r="D553" s="228" t="s">
        <v>652</v>
      </c>
      <c r="E553" s="294" t="s">
        <v>992</v>
      </c>
      <c r="F553" s="239">
        <v>209.0</v>
      </c>
      <c r="G553" s="239">
        <v>76.0</v>
      </c>
      <c r="H553" s="342">
        <v>46279.0</v>
      </c>
      <c r="I553" s="251">
        <v>0.3454513888888889</v>
      </c>
      <c r="J553" s="251">
        <v>0.45364583333333336</v>
      </c>
      <c r="K553" s="239">
        <v>155.8</v>
      </c>
      <c r="L553" s="239" t="s">
        <v>811</v>
      </c>
      <c r="M553" s="239" t="s">
        <v>2379</v>
      </c>
    </row>
    <row r="554" ht="15.75" customHeight="1">
      <c r="A554" s="294" t="s">
        <v>3683</v>
      </c>
      <c r="B554" s="239" t="s">
        <v>552</v>
      </c>
      <c r="C554" s="340">
        <v>46279.0</v>
      </c>
      <c r="D554" s="228" t="s">
        <v>652</v>
      </c>
      <c r="E554" s="294" t="s">
        <v>858</v>
      </c>
      <c r="F554" s="239">
        <v>49.0</v>
      </c>
      <c r="G554" s="239">
        <v>33.0</v>
      </c>
      <c r="H554" s="342">
        <v>46279.0</v>
      </c>
      <c r="I554" s="251">
        <v>0.5909606481481482</v>
      </c>
      <c r="J554" s="251">
        <v>0.6344097222222222</v>
      </c>
      <c r="K554" s="239">
        <v>62.55</v>
      </c>
      <c r="L554" s="239" t="s">
        <v>811</v>
      </c>
      <c r="M554" s="239" t="s">
        <v>2383</v>
      </c>
    </row>
    <row r="555" ht="15.75" customHeight="1">
      <c r="A555" s="294" t="s">
        <v>3683</v>
      </c>
      <c r="B555" s="239" t="s">
        <v>552</v>
      </c>
      <c r="C555" s="340">
        <v>46278.0</v>
      </c>
      <c r="D555" s="228" t="s">
        <v>631</v>
      </c>
      <c r="E555" s="294" t="s">
        <v>2091</v>
      </c>
      <c r="F555" s="239">
        <v>3.0</v>
      </c>
      <c r="G555" s="239">
        <v>2.0</v>
      </c>
      <c r="H555" s="342">
        <v>46279.0</v>
      </c>
      <c r="I555" s="251">
        <v>0.3075925925925926</v>
      </c>
      <c r="J555" s="251">
        <v>0.31743055555555555</v>
      </c>
      <c r="K555" s="239">
        <v>14.1667</v>
      </c>
      <c r="L555" s="239" t="s">
        <v>811</v>
      </c>
      <c r="M555" s="239" t="s">
        <v>2386</v>
      </c>
    </row>
    <row r="556" ht="15.75" customHeight="1">
      <c r="A556" s="294" t="s">
        <v>3683</v>
      </c>
      <c r="B556" s="239" t="s">
        <v>552</v>
      </c>
      <c r="C556" s="340">
        <v>46278.0</v>
      </c>
      <c r="D556" s="228" t="s">
        <v>631</v>
      </c>
      <c r="E556" s="294" t="s">
        <v>851</v>
      </c>
      <c r="F556" s="239">
        <v>372.0</v>
      </c>
      <c r="G556" s="239">
        <v>34.0</v>
      </c>
      <c r="H556" s="342">
        <v>46279.0</v>
      </c>
      <c r="I556" s="251">
        <v>0.349837962962963</v>
      </c>
      <c r="J556" s="251">
        <v>0.45489583333333333</v>
      </c>
      <c r="K556" s="239">
        <v>151.2667</v>
      </c>
      <c r="L556" s="239" t="s">
        <v>1274</v>
      </c>
      <c r="M556" s="239" t="s">
        <v>2390</v>
      </c>
    </row>
    <row r="557" ht="15.75" customHeight="1">
      <c r="A557" s="294" t="s">
        <v>3683</v>
      </c>
      <c r="B557" s="239" t="s">
        <v>552</v>
      </c>
      <c r="C557" s="340">
        <v>46278.0</v>
      </c>
      <c r="D557" s="248" t="s">
        <v>631</v>
      </c>
      <c r="E557" s="239" t="s">
        <v>2767</v>
      </c>
      <c r="F557" s="239">
        <v>47.0</v>
      </c>
      <c r="G557" s="239">
        <v>14.0</v>
      </c>
      <c r="H557" s="342">
        <v>46279.0</v>
      </c>
      <c r="I557" s="251">
        <v>0.3175925925925926</v>
      </c>
      <c r="J557" s="251">
        <v>0.3428935185185185</v>
      </c>
      <c r="K557" s="239">
        <v>36.4167</v>
      </c>
      <c r="L557" s="239" t="s">
        <v>811</v>
      </c>
      <c r="M557" s="239" t="s">
        <v>1272</v>
      </c>
    </row>
    <row r="558" ht="15.75" customHeight="1">
      <c r="A558" s="294" t="s">
        <v>3683</v>
      </c>
      <c r="B558" s="239" t="s">
        <v>552</v>
      </c>
      <c r="C558" s="340">
        <v>46279.0</v>
      </c>
      <c r="D558" s="239" t="s">
        <v>631</v>
      </c>
      <c r="E558" s="239" t="s">
        <v>854</v>
      </c>
      <c r="F558" s="239">
        <v>212.0</v>
      </c>
      <c r="G558" s="239">
        <v>23.0</v>
      </c>
      <c r="H558" s="342">
        <v>46279.0</v>
      </c>
      <c r="I558" s="251">
        <v>0.5112731481481482</v>
      </c>
      <c r="J558" s="251">
        <v>0.5809027777777778</v>
      </c>
      <c r="K558" s="239">
        <v>100.2667</v>
      </c>
      <c r="L558" s="239" t="s">
        <v>1274</v>
      </c>
      <c r="M558" s="239" t="s">
        <v>1273</v>
      </c>
    </row>
    <row r="559" ht="15.75" customHeight="1">
      <c r="A559" s="294" t="s">
        <v>3683</v>
      </c>
      <c r="B559" s="239" t="s">
        <v>552</v>
      </c>
      <c r="C559" s="340">
        <v>46279.0</v>
      </c>
      <c r="D559" s="239" t="s">
        <v>631</v>
      </c>
      <c r="E559" s="239" t="s">
        <v>992</v>
      </c>
      <c r="F559" s="239">
        <v>44.0</v>
      </c>
      <c r="G559" s="239">
        <v>26.0</v>
      </c>
      <c r="H559" s="342">
        <v>46279.0</v>
      </c>
      <c r="I559" s="251">
        <v>0.5811342592592592</v>
      </c>
      <c r="J559" s="251">
        <v>0.6317476851851852</v>
      </c>
      <c r="K559" s="239">
        <v>72.8833</v>
      </c>
      <c r="L559" s="239" t="s">
        <v>1274</v>
      </c>
      <c r="M559" s="239" t="s">
        <v>1275</v>
      </c>
    </row>
    <row r="560" ht="15.75" customHeight="1">
      <c r="A560" s="294" t="s">
        <v>3683</v>
      </c>
      <c r="B560" s="239" t="s">
        <v>552</v>
      </c>
      <c r="C560" s="340">
        <v>46278.0</v>
      </c>
      <c r="D560" s="239" t="s">
        <v>676</v>
      </c>
      <c r="E560" s="239" t="s">
        <v>851</v>
      </c>
      <c r="F560" s="239">
        <v>149.0</v>
      </c>
      <c r="G560" s="239">
        <v>52.0</v>
      </c>
      <c r="H560" s="342">
        <v>46279.0</v>
      </c>
      <c r="I560" s="251">
        <v>0.3078240740740741</v>
      </c>
      <c r="J560" s="251">
        <v>0.39770833333333333</v>
      </c>
      <c r="K560" s="239">
        <v>129.4333</v>
      </c>
      <c r="L560" s="239" t="s">
        <v>811</v>
      </c>
      <c r="M560" s="239" t="s">
        <v>1387</v>
      </c>
    </row>
    <row r="561" ht="15.75" customHeight="1">
      <c r="A561" s="294" t="s">
        <v>3683</v>
      </c>
      <c r="B561" s="239" t="s">
        <v>552</v>
      </c>
      <c r="C561" s="340">
        <v>46279.0</v>
      </c>
      <c r="D561" s="239" t="s">
        <v>676</v>
      </c>
      <c r="E561" s="239" t="s">
        <v>854</v>
      </c>
      <c r="F561" s="239">
        <v>153.0</v>
      </c>
      <c r="G561" s="239">
        <v>60.0</v>
      </c>
      <c r="H561" s="342">
        <v>46279.0</v>
      </c>
      <c r="I561" s="251">
        <v>0.40721064814814817</v>
      </c>
      <c r="J561" s="251">
        <v>0.5224189814814815</v>
      </c>
      <c r="K561" s="239">
        <v>165.8833</v>
      </c>
      <c r="L561" s="239" t="s">
        <v>811</v>
      </c>
      <c r="M561" s="239" t="s">
        <v>1388</v>
      </c>
    </row>
    <row r="562" ht="15.75" customHeight="1">
      <c r="A562" s="294" t="s">
        <v>3683</v>
      </c>
      <c r="B562" s="239" t="s">
        <v>552</v>
      </c>
      <c r="C562" s="340">
        <v>46278.0</v>
      </c>
      <c r="D562" s="239" t="s">
        <v>616</v>
      </c>
      <c r="E562" s="239" t="s">
        <v>851</v>
      </c>
      <c r="F562" s="239">
        <v>510.0</v>
      </c>
      <c r="G562" s="239">
        <v>80.0</v>
      </c>
      <c r="H562" s="342">
        <v>46279.0</v>
      </c>
      <c r="I562" s="251">
        <v>0.3088425925925926</v>
      </c>
      <c r="J562" s="251">
        <v>0.3844675925925926</v>
      </c>
      <c r="K562" s="239">
        <v>108.8833</v>
      </c>
      <c r="L562" s="239" t="s">
        <v>811</v>
      </c>
      <c r="M562" s="239" t="s">
        <v>1389</v>
      </c>
    </row>
    <row r="563" ht="15.75" customHeight="1">
      <c r="A563" s="294" t="s">
        <v>3683</v>
      </c>
      <c r="B563" s="239" t="s">
        <v>552</v>
      </c>
      <c r="C563" s="340">
        <v>46278.0</v>
      </c>
      <c r="D563" s="239" t="s">
        <v>616</v>
      </c>
      <c r="E563" s="239" t="s">
        <v>854</v>
      </c>
      <c r="F563" s="239">
        <v>144.0</v>
      </c>
      <c r="G563" s="239">
        <v>40.0</v>
      </c>
      <c r="H563" s="342">
        <v>46279.0</v>
      </c>
      <c r="I563" s="251">
        <v>0.4284722222222222</v>
      </c>
      <c r="J563" s="251">
        <v>0.4533564814814815</v>
      </c>
      <c r="K563" s="239">
        <v>35.8167</v>
      </c>
      <c r="L563" s="239" t="s">
        <v>811</v>
      </c>
      <c r="M563" s="239" t="s">
        <v>1390</v>
      </c>
    </row>
    <row r="564" ht="15.75" customHeight="1">
      <c r="A564" s="294" t="s">
        <v>3683</v>
      </c>
      <c r="B564" s="239" t="s">
        <v>552</v>
      </c>
      <c r="C564" s="340">
        <v>46279.0</v>
      </c>
      <c r="D564" s="239" t="s">
        <v>3866</v>
      </c>
      <c r="E564" s="239" t="s">
        <v>992</v>
      </c>
      <c r="F564" s="239">
        <v>336.0</v>
      </c>
      <c r="G564" s="239">
        <v>120.0</v>
      </c>
      <c r="H564" s="342">
        <v>46279.0</v>
      </c>
      <c r="I564" s="251">
        <v>0.3063194444444444</v>
      </c>
      <c r="J564" s="251">
        <v>0.5842361111111111</v>
      </c>
      <c r="K564" s="239">
        <v>400.2</v>
      </c>
      <c r="L564" s="239" t="s">
        <v>811</v>
      </c>
      <c r="M564" s="239" t="s">
        <v>1391</v>
      </c>
    </row>
    <row r="565" ht="15.75" customHeight="1">
      <c r="A565" s="294" t="s">
        <v>3683</v>
      </c>
      <c r="B565" s="239" t="s">
        <v>552</v>
      </c>
      <c r="C565" s="340">
        <v>46279.0</v>
      </c>
      <c r="D565" s="239" t="s">
        <v>3866</v>
      </c>
      <c r="E565" s="239" t="s">
        <v>858</v>
      </c>
      <c r="F565" s="239">
        <v>49.0</v>
      </c>
      <c r="G565" s="239">
        <v>26.0</v>
      </c>
      <c r="H565" s="342">
        <v>46279.0</v>
      </c>
      <c r="I565" s="251">
        <v>0.5913541666666666</v>
      </c>
      <c r="J565" s="251">
        <v>0.643287037037037</v>
      </c>
      <c r="K565" s="239">
        <v>74.7667</v>
      </c>
      <c r="L565" s="239" t="s">
        <v>811</v>
      </c>
      <c r="M565" s="239" t="s">
        <v>1504</v>
      </c>
    </row>
    <row r="566" ht="15.75" customHeight="1">
      <c r="A566" s="294" t="s">
        <v>3683</v>
      </c>
      <c r="B566" s="239" t="s">
        <v>552</v>
      </c>
      <c r="C566" s="340">
        <v>46278.0</v>
      </c>
      <c r="D566" s="239" t="s">
        <v>635</v>
      </c>
      <c r="E566" s="239" t="s">
        <v>854</v>
      </c>
      <c r="F566" s="239">
        <v>181.0</v>
      </c>
      <c r="G566" s="239">
        <v>25.0</v>
      </c>
      <c r="H566" s="342">
        <v>46279.0</v>
      </c>
      <c r="I566" s="251">
        <v>0.4260300925925926</v>
      </c>
      <c r="J566" s="251">
        <v>0.4815740740740741</v>
      </c>
      <c r="K566" s="239">
        <v>79.9667</v>
      </c>
      <c r="L566" s="239" t="s">
        <v>1274</v>
      </c>
      <c r="M566" s="239" t="s">
        <v>1506</v>
      </c>
    </row>
    <row r="567" ht="15.75" customHeight="1">
      <c r="A567" s="294" t="s">
        <v>3683</v>
      </c>
      <c r="B567" s="239" t="s">
        <v>552</v>
      </c>
      <c r="C567" s="340">
        <v>46278.0</v>
      </c>
      <c r="D567" s="239" t="s">
        <v>635</v>
      </c>
      <c r="E567" s="239" t="s">
        <v>992</v>
      </c>
      <c r="F567" s="239">
        <v>40.0</v>
      </c>
      <c r="G567" s="239">
        <v>25.0</v>
      </c>
      <c r="H567" s="342">
        <v>46279.0</v>
      </c>
      <c r="I567" s="251">
        <v>0.3105439814814815</v>
      </c>
      <c r="J567" s="251">
        <v>0.3391087962962963</v>
      </c>
      <c r="K567" s="239">
        <v>41.1167</v>
      </c>
      <c r="L567" s="239" t="s">
        <v>1274</v>
      </c>
      <c r="M567" s="239" t="s">
        <v>1556</v>
      </c>
    </row>
    <row r="568" ht="15.75" customHeight="1">
      <c r="A568" s="294" t="s">
        <v>3683</v>
      </c>
      <c r="B568" s="239" t="s">
        <v>552</v>
      </c>
      <c r="C568" s="340">
        <v>46279.0</v>
      </c>
      <c r="D568" s="239" t="s">
        <v>635</v>
      </c>
      <c r="E568" s="239" t="s">
        <v>851</v>
      </c>
      <c r="F568" s="239">
        <v>371.0</v>
      </c>
      <c r="G568" s="239">
        <v>28.0</v>
      </c>
      <c r="H568" s="342">
        <v>46279.0</v>
      </c>
      <c r="I568" s="251">
        <v>0.34152777777777776</v>
      </c>
      <c r="J568" s="251">
        <v>0.6076273148148148</v>
      </c>
      <c r="K568" s="239">
        <v>383.1667</v>
      </c>
      <c r="L568" s="239" t="s">
        <v>1274</v>
      </c>
      <c r="M568" s="239" t="s">
        <v>1557</v>
      </c>
    </row>
    <row r="569" ht="15.75" customHeight="1">
      <c r="A569" s="294" t="s">
        <v>3683</v>
      </c>
      <c r="B569" s="239" t="s">
        <v>552</v>
      </c>
      <c r="C569" s="340">
        <v>46278.0</v>
      </c>
      <c r="D569" s="239" t="s">
        <v>659</v>
      </c>
      <c r="E569" s="239" t="s">
        <v>1805</v>
      </c>
      <c r="F569" s="239">
        <v>87.0</v>
      </c>
      <c r="G569" s="239">
        <v>50.0</v>
      </c>
      <c r="H569" s="342">
        <v>46279.0</v>
      </c>
      <c r="I569" s="251">
        <v>0.3111574074074074</v>
      </c>
      <c r="J569" s="251">
        <v>0.38475694444444447</v>
      </c>
      <c r="K569" s="239">
        <v>105.9833</v>
      </c>
      <c r="L569" s="239" t="s">
        <v>811</v>
      </c>
      <c r="M569" s="239" t="s">
        <v>4298</v>
      </c>
    </row>
    <row r="570" ht="15.75" customHeight="1">
      <c r="A570" s="294" t="s">
        <v>3683</v>
      </c>
      <c r="B570" s="239" t="s">
        <v>552</v>
      </c>
      <c r="C570" s="340">
        <v>46278.0</v>
      </c>
      <c r="D570" s="239" t="s">
        <v>659</v>
      </c>
      <c r="E570" s="239" t="s">
        <v>854</v>
      </c>
      <c r="F570" s="239">
        <v>91.0</v>
      </c>
      <c r="G570" s="239">
        <v>60.0</v>
      </c>
      <c r="H570" s="342">
        <v>46279.0</v>
      </c>
      <c r="I570" s="251">
        <v>0.38481481481481483</v>
      </c>
      <c r="J570" s="251">
        <v>0.4449884259259259</v>
      </c>
      <c r="K570" s="239">
        <v>86.65</v>
      </c>
      <c r="L570" s="239" t="s">
        <v>811</v>
      </c>
      <c r="M570" s="239" t="s">
        <v>4299</v>
      </c>
    </row>
    <row r="571" ht="15.75" customHeight="1">
      <c r="A571" s="294" t="s">
        <v>3683</v>
      </c>
      <c r="B571" s="239" t="s">
        <v>552</v>
      </c>
      <c r="C571" s="340">
        <v>46279.0</v>
      </c>
      <c r="D571" s="239" t="s">
        <v>659</v>
      </c>
      <c r="E571" s="239" t="s">
        <v>992</v>
      </c>
      <c r="F571" s="239">
        <v>46.0</v>
      </c>
      <c r="G571" s="239">
        <v>24.0</v>
      </c>
      <c r="H571" s="342">
        <v>46279.0</v>
      </c>
      <c r="I571" s="251">
        <v>0.44505787037037037</v>
      </c>
      <c r="J571" s="251">
        <v>0.5496875</v>
      </c>
      <c r="K571" s="239">
        <v>150.65</v>
      </c>
      <c r="L571" s="239" t="s">
        <v>1274</v>
      </c>
      <c r="M571" s="239" t="s">
        <v>1631</v>
      </c>
    </row>
    <row r="572" ht="15.75" customHeight="1">
      <c r="A572" s="294" t="s">
        <v>3683</v>
      </c>
      <c r="B572" s="239" t="s">
        <v>552</v>
      </c>
      <c r="C572" s="340">
        <v>46278.0</v>
      </c>
      <c r="D572" s="239" t="s">
        <v>657</v>
      </c>
      <c r="E572" s="239" t="s">
        <v>851</v>
      </c>
      <c r="F572" s="239">
        <v>114.0</v>
      </c>
      <c r="G572" s="239">
        <v>55.0</v>
      </c>
      <c r="H572" s="342">
        <v>46279.0</v>
      </c>
      <c r="I572" s="251">
        <v>0.3081712962962963</v>
      </c>
      <c r="J572" s="251">
        <v>0.365787037037037</v>
      </c>
      <c r="K572" s="239">
        <v>82.9667</v>
      </c>
      <c r="L572" s="239" t="s">
        <v>811</v>
      </c>
      <c r="M572" s="239" t="s">
        <v>1633</v>
      </c>
    </row>
    <row r="573" ht="15.75" customHeight="1">
      <c r="A573" s="294" t="s">
        <v>3683</v>
      </c>
      <c r="B573" s="239" t="s">
        <v>552</v>
      </c>
      <c r="C573" s="340">
        <v>46278.0</v>
      </c>
      <c r="D573" s="239" t="s">
        <v>657</v>
      </c>
      <c r="E573" s="239" t="s">
        <v>854</v>
      </c>
      <c r="F573" s="239">
        <v>90.0</v>
      </c>
      <c r="G573" s="239">
        <v>58.0</v>
      </c>
      <c r="H573" s="342">
        <v>46279.0</v>
      </c>
      <c r="I573" s="251">
        <v>0.3659375</v>
      </c>
      <c r="J573" s="251">
        <v>0.4167592592592593</v>
      </c>
      <c r="K573" s="239">
        <v>73.1833</v>
      </c>
      <c r="L573" s="239" t="s">
        <v>811</v>
      </c>
      <c r="M573" s="239" t="s">
        <v>1635</v>
      </c>
    </row>
    <row r="574" ht="15.75" customHeight="1">
      <c r="A574" s="294" t="s">
        <v>3683</v>
      </c>
      <c r="B574" s="239" t="s">
        <v>552</v>
      </c>
      <c r="C574" s="340">
        <v>46278.0</v>
      </c>
      <c r="D574" s="239" t="s">
        <v>657</v>
      </c>
      <c r="E574" s="239" t="s">
        <v>992</v>
      </c>
      <c r="F574" s="239">
        <v>40.0</v>
      </c>
      <c r="G574" s="239">
        <v>27.0</v>
      </c>
      <c r="H574" s="342">
        <v>46279.0</v>
      </c>
      <c r="I574" s="251">
        <v>0.41681712962962963</v>
      </c>
      <c r="J574" s="251">
        <v>0.4423726851851852</v>
      </c>
      <c r="K574" s="239">
        <v>36.8</v>
      </c>
      <c r="L574" s="239" t="s">
        <v>1274</v>
      </c>
      <c r="M574" s="239" t="s">
        <v>1806</v>
      </c>
    </row>
    <row r="575" ht="15.75" customHeight="1">
      <c r="A575" s="294" t="s">
        <v>3683</v>
      </c>
      <c r="B575" s="239" t="s">
        <v>552</v>
      </c>
      <c r="C575" s="340">
        <v>46279.0</v>
      </c>
      <c r="D575" s="239" t="s">
        <v>657</v>
      </c>
      <c r="E575" s="239" t="s">
        <v>856</v>
      </c>
      <c r="F575" s="239">
        <v>55.0</v>
      </c>
      <c r="G575" s="239">
        <v>7.0</v>
      </c>
      <c r="H575" s="342">
        <v>46279.0</v>
      </c>
      <c r="I575" s="251">
        <v>0.5077430555555555</v>
      </c>
      <c r="J575" s="251">
        <v>0.5261805555555555</v>
      </c>
      <c r="K575" s="239">
        <v>26.5333</v>
      </c>
      <c r="L575" s="239" t="s">
        <v>1274</v>
      </c>
      <c r="M575" s="239" t="s">
        <v>1808</v>
      </c>
    </row>
    <row r="576" ht="15.75" customHeight="1">
      <c r="A576" s="294" t="s">
        <v>3683</v>
      </c>
      <c r="B576" s="239" t="s">
        <v>552</v>
      </c>
      <c r="C576" s="340">
        <v>46279.0</v>
      </c>
      <c r="D576" s="239" t="s">
        <v>657</v>
      </c>
      <c r="E576" s="239" t="s">
        <v>856</v>
      </c>
      <c r="F576" s="239">
        <v>51.0</v>
      </c>
      <c r="G576" s="239">
        <v>35.0</v>
      </c>
      <c r="H576" s="342">
        <v>46279.0</v>
      </c>
      <c r="I576" s="251">
        <v>0.5270717592592593</v>
      </c>
      <c r="J576" s="251">
        <v>0.5700810185185186</v>
      </c>
      <c r="K576" s="239">
        <v>61.9333</v>
      </c>
      <c r="L576" s="239" t="s">
        <v>1274</v>
      </c>
      <c r="M576" s="239" t="s">
        <v>1811</v>
      </c>
    </row>
    <row r="577" ht="15.75" customHeight="1">
      <c r="A577" s="294" t="s">
        <v>3683</v>
      </c>
      <c r="B577" s="239" t="s">
        <v>552</v>
      </c>
      <c r="C577" s="340">
        <v>46279.0</v>
      </c>
      <c r="D577" s="239" t="s">
        <v>657</v>
      </c>
      <c r="E577" s="239" t="s">
        <v>995</v>
      </c>
      <c r="F577" s="239">
        <v>32.0</v>
      </c>
      <c r="G577" s="239">
        <v>25.0</v>
      </c>
      <c r="H577" s="342">
        <v>46279.0</v>
      </c>
      <c r="I577" s="251">
        <v>0.5723726851851851</v>
      </c>
      <c r="J577" s="251">
        <v>0.6048958333333333</v>
      </c>
      <c r="K577" s="239">
        <v>46.8333</v>
      </c>
      <c r="L577" s="239" t="s">
        <v>811</v>
      </c>
      <c r="M577" s="239" t="s">
        <v>1941</v>
      </c>
    </row>
    <row r="578" ht="15.75" customHeight="1">
      <c r="A578" s="294" t="s">
        <v>3683</v>
      </c>
      <c r="B578" s="239" t="s">
        <v>552</v>
      </c>
      <c r="C578" s="340">
        <v>46278.0</v>
      </c>
      <c r="D578" s="239" t="s">
        <v>3760</v>
      </c>
      <c r="E578" s="239" t="s">
        <v>854</v>
      </c>
      <c r="F578" s="239">
        <v>92.0</v>
      </c>
      <c r="G578" s="239">
        <v>36.0</v>
      </c>
      <c r="H578" s="342">
        <v>46279.0</v>
      </c>
      <c r="I578" s="251">
        <v>0.30887731481481484</v>
      </c>
      <c r="J578" s="251">
        <v>0.358125</v>
      </c>
      <c r="K578" s="239">
        <v>70.9167</v>
      </c>
      <c r="L578" s="239" t="s">
        <v>811</v>
      </c>
      <c r="M578" s="239" t="s">
        <v>1942</v>
      </c>
    </row>
    <row r="579" ht="15.75" customHeight="1">
      <c r="A579" s="294" t="s">
        <v>3683</v>
      </c>
      <c r="B579" s="239" t="s">
        <v>552</v>
      </c>
      <c r="C579" s="340">
        <v>46278.0</v>
      </c>
      <c r="D579" s="239" t="s">
        <v>3760</v>
      </c>
      <c r="E579" s="239" t="s">
        <v>992</v>
      </c>
      <c r="F579" s="239">
        <v>177.0</v>
      </c>
      <c r="G579" s="239">
        <v>77.0</v>
      </c>
      <c r="H579" s="342">
        <v>46279.0</v>
      </c>
      <c r="I579" s="251">
        <v>0.3581944444444444</v>
      </c>
      <c r="J579" s="251">
        <v>0.47436342592592595</v>
      </c>
      <c r="K579" s="239">
        <v>167.2667</v>
      </c>
      <c r="L579" s="239" t="s">
        <v>811</v>
      </c>
      <c r="M579" s="239" t="s">
        <v>1943</v>
      </c>
    </row>
    <row r="580" ht="15.75" customHeight="1">
      <c r="A580" s="294" t="s">
        <v>3683</v>
      </c>
      <c r="B580" s="239" t="s">
        <v>552</v>
      </c>
      <c r="C580" s="340">
        <v>46279.0</v>
      </c>
      <c r="D580" s="239" t="s">
        <v>3760</v>
      </c>
      <c r="E580" s="239" t="s">
        <v>2011</v>
      </c>
      <c r="F580" s="239">
        <v>3.0</v>
      </c>
      <c r="G580" s="239">
        <v>3.0</v>
      </c>
      <c r="H580" s="342">
        <v>46279.0</v>
      </c>
      <c r="I580" s="251">
        <v>0.547962962962963</v>
      </c>
      <c r="J580" s="251">
        <v>0.5541319444444445</v>
      </c>
      <c r="K580" s="239">
        <v>8.8833</v>
      </c>
      <c r="L580" s="239" t="s">
        <v>811</v>
      </c>
      <c r="M580" s="239" t="s">
        <v>1944</v>
      </c>
    </row>
    <row r="581" ht="15.75" customHeight="1">
      <c r="A581" s="294" t="s">
        <v>3683</v>
      </c>
      <c r="B581" s="239" t="s">
        <v>552</v>
      </c>
      <c r="C581" s="340">
        <v>46279.0</v>
      </c>
      <c r="D581" s="239" t="s">
        <v>3760</v>
      </c>
      <c r="E581" s="239" t="s">
        <v>995</v>
      </c>
      <c r="F581" s="239">
        <v>101.0</v>
      </c>
      <c r="G581" s="239">
        <v>9.0</v>
      </c>
      <c r="H581" s="342">
        <v>46279.0</v>
      </c>
      <c r="I581" s="251">
        <v>0.5162268518518518</v>
      </c>
      <c r="J581" s="251">
        <v>0.5460300925925926</v>
      </c>
      <c r="K581" s="239">
        <v>42.9</v>
      </c>
      <c r="L581" s="239" t="s">
        <v>1274</v>
      </c>
      <c r="M581" s="239" t="s">
        <v>1945</v>
      </c>
    </row>
    <row r="582" ht="15.75" customHeight="1">
      <c r="A582" s="294" t="s">
        <v>3683</v>
      </c>
      <c r="B582" s="239" t="s">
        <v>552</v>
      </c>
      <c r="C582" s="340">
        <v>46278.0</v>
      </c>
      <c r="D582" s="239" t="s">
        <v>620</v>
      </c>
      <c r="E582" s="239" t="s">
        <v>2089</v>
      </c>
      <c r="F582" s="239">
        <v>5.0</v>
      </c>
      <c r="G582" s="239">
        <v>3.0</v>
      </c>
      <c r="H582" s="342">
        <v>46279.0</v>
      </c>
      <c r="I582" s="251">
        <v>0.311875</v>
      </c>
      <c r="J582" s="251">
        <v>0.3215162037037037</v>
      </c>
      <c r="K582" s="239">
        <v>13.8667</v>
      </c>
      <c r="L582" s="239" t="s">
        <v>811</v>
      </c>
      <c r="M582" s="239" t="s">
        <v>1946</v>
      </c>
    </row>
    <row r="583" ht="15.75" customHeight="1">
      <c r="A583" s="294" t="s">
        <v>3683</v>
      </c>
      <c r="B583" s="239" t="s">
        <v>552</v>
      </c>
      <c r="C583" s="340">
        <v>46278.0</v>
      </c>
      <c r="D583" s="239" t="s">
        <v>620</v>
      </c>
      <c r="E583" s="239" t="s">
        <v>2091</v>
      </c>
      <c r="F583" s="239">
        <v>2.0</v>
      </c>
      <c r="G583" s="239">
        <v>2.0</v>
      </c>
      <c r="H583" s="342">
        <v>46279.0</v>
      </c>
      <c r="I583" s="251">
        <v>0.3218171296296296</v>
      </c>
      <c r="J583" s="251">
        <v>0.321875</v>
      </c>
      <c r="K583" s="239">
        <v>0.0667</v>
      </c>
      <c r="L583" s="239" t="s">
        <v>811</v>
      </c>
      <c r="M583" s="239" t="s">
        <v>4312</v>
      </c>
    </row>
    <row r="584" ht="15.75" customHeight="1">
      <c r="A584" s="294" t="s">
        <v>3683</v>
      </c>
      <c r="B584" s="239" t="s">
        <v>552</v>
      </c>
      <c r="C584" s="340">
        <v>46278.0</v>
      </c>
      <c r="D584" s="311" t="s">
        <v>663</v>
      </c>
      <c r="E584" s="239" t="s">
        <v>1805</v>
      </c>
      <c r="F584" s="239">
        <v>126.0</v>
      </c>
      <c r="G584" s="239">
        <v>33.0</v>
      </c>
      <c r="H584" s="342">
        <v>46279.0</v>
      </c>
      <c r="I584" s="251">
        <v>0.3070486111111111</v>
      </c>
      <c r="J584" s="251">
        <v>0.3452314814814815</v>
      </c>
      <c r="K584" s="239">
        <v>54.9833</v>
      </c>
      <c r="L584" s="239" t="s">
        <v>811</v>
      </c>
      <c r="M584" s="239" t="s">
        <v>4314</v>
      </c>
    </row>
    <row r="585" ht="15.75" customHeight="1">
      <c r="A585" s="294" t="s">
        <v>3683</v>
      </c>
      <c r="B585" s="239" t="s">
        <v>552</v>
      </c>
      <c r="C585" s="340">
        <v>46278.0</v>
      </c>
      <c r="D585" s="311" t="s">
        <v>663</v>
      </c>
      <c r="E585" s="239" t="s">
        <v>854</v>
      </c>
      <c r="F585" s="239">
        <v>59.0</v>
      </c>
      <c r="G585" s="239">
        <v>40.0</v>
      </c>
      <c r="H585" s="342">
        <v>46279.0</v>
      </c>
      <c r="I585" s="251">
        <v>0.394837962962963</v>
      </c>
      <c r="J585" s="251">
        <v>0.4329513888888889</v>
      </c>
      <c r="K585" s="239">
        <v>54.8667</v>
      </c>
      <c r="L585" s="239" t="s">
        <v>811</v>
      </c>
      <c r="M585" s="239" t="s">
        <v>4316</v>
      </c>
    </row>
    <row r="586" ht="15.75" customHeight="1">
      <c r="A586" s="294" t="s">
        <v>3683</v>
      </c>
      <c r="B586" s="239" t="s">
        <v>552</v>
      </c>
      <c r="C586" s="340">
        <v>46278.0</v>
      </c>
      <c r="D586" s="311" t="s">
        <v>663</v>
      </c>
      <c r="E586" s="239" t="s">
        <v>992</v>
      </c>
      <c r="F586" s="239">
        <v>58.0</v>
      </c>
      <c r="G586" s="239">
        <v>37.0</v>
      </c>
      <c r="H586" s="342">
        <v>46279.0</v>
      </c>
      <c r="I586" s="251">
        <v>0.35324074074074074</v>
      </c>
      <c r="J586" s="251">
        <v>0.39395833333333335</v>
      </c>
      <c r="K586" s="239">
        <v>58.6167</v>
      </c>
      <c r="L586" s="239" t="s">
        <v>811</v>
      </c>
      <c r="M586" s="239" t="s">
        <v>4318</v>
      </c>
    </row>
    <row r="587" ht="15.75" customHeight="1">
      <c r="A587" s="294" t="s">
        <v>3683</v>
      </c>
      <c r="B587" s="239" t="s">
        <v>552</v>
      </c>
      <c r="C587" s="340">
        <v>46279.0</v>
      </c>
      <c r="D587" s="311" t="s">
        <v>663</v>
      </c>
      <c r="E587" s="239" t="s">
        <v>2200</v>
      </c>
      <c r="F587" s="239">
        <v>16.0</v>
      </c>
      <c r="G587" s="239">
        <v>15.0</v>
      </c>
      <c r="H587" s="342">
        <v>46279.0</v>
      </c>
      <c r="I587" s="251">
        <v>0.5438194444444444</v>
      </c>
      <c r="J587" s="251">
        <v>0.5560300925925926</v>
      </c>
      <c r="K587" s="239">
        <v>17.5667</v>
      </c>
      <c r="L587" s="239" t="s">
        <v>811</v>
      </c>
      <c r="M587" s="239" t="s">
        <v>2090</v>
      </c>
    </row>
    <row r="588" ht="15.75" customHeight="1">
      <c r="A588" s="294" t="s">
        <v>3683</v>
      </c>
      <c r="B588" s="239" t="s">
        <v>552</v>
      </c>
      <c r="C588" s="340">
        <v>46279.0</v>
      </c>
      <c r="D588" s="311" t="s">
        <v>663</v>
      </c>
      <c r="E588" s="239" t="s">
        <v>858</v>
      </c>
      <c r="F588" s="239">
        <v>52.0</v>
      </c>
      <c r="G588" s="239">
        <v>34.0</v>
      </c>
      <c r="H588" s="342">
        <v>46279.0</v>
      </c>
      <c r="I588" s="251">
        <v>0.5909606481481482</v>
      </c>
      <c r="J588" s="251">
        <v>0.6394212962962963</v>
      </c>
      <c r="K588" s="239">
        <v>69.7667</v>
      </c>
      <c r="L588" s="239" t="s">
        <v>811</v>
      </c>
      <c r="M588" s="239" t="s">
        <v>2092</v>
      </c>
    </row>
    <row r="589" ht="15.75" customHeight="1">
      <c r="A589" s="294" t="s">
        <v>3683</v>
      </c>
      <c r="B589" s="239" t="s">
        <v>552</v>
      </c>
      <c r="C589" s="340">
        <v>46278.0</v>
      </c>
      <c r="D589" s="51" t="s">
        <v>638</v>
      </c>
      <c r="E589" s="294" t="s">
        <v>851</v>
      </c>
      <c r="F589" s="239">
        <v>116.0</v>
      </c>
      <c r="G589" s="239">
        <v>57.0</v>
      </c>
      <c r="H589" s="342">
        <v>46279.0</v>
      </c>
      <c r="I589" s="251">
        <v>0.30972222222222223</v>
      </c>
      <c r="J589" s="251">
        <v>0.35966435185185186</v>
      </c>
      <c r="K589" s="239">
        <v>71.9167</v>
      </c>
      <c r="L589" s="239" t="s">
        <v>811</v>
      </c>
      <c r="M589" s="239" t="s">
        <v>2193</v>
      </c>
    </row>
    <row r="590" ht="15.75" customHeight="1">
      <c r="A590" s="294" t="s">
        <v>3683</v>
      </c>
      <c r="B590" s="239" t="s">
        <v>552</v>
      </c>
      <c r="C590" s="340">
        <v>46278.0</v>
      </c>
      <c r="D590" s="51" t="s">
        <v>638</v>
      </c>
      <c r="E590" s="294" t="s">
        <v>854</v>
      </c>
      <c r="F590" s="239">
        <v>94.0</v>
      </c>
      <c r="G590" s="239">
        <v>59.0</v>
      </c>
      <c r="H590" s="342">
        <v>46279.0</v>
      </c>
      <c r="I590" s="251">
        <v>0.3867361111111111</v>
      </c>
      <c r="J590" s="251">
        <v>0.4312962962962963</v>
      </c>
      <c r="K590" s="239">
        <v>64.15</v>
      </c>
      <c r="L590" s="239" t="s">
        <v>811</v>
      </c>
      <c r="M590" s="239" t="s">
        <v>2196</v>
      </c>
    </row>
    <row r="591" ht="15.75" customHeight="1">
      <c r="A591" s="294" t="s">
        <v>3683</v>
      </c>
      <c r="B591" s="239" t="s">
        <v>552</v>
      </c>
      <c r="C591" s="340">
        <v>46278.0</v>
      </c>
      <c r="D591" s="51" t="s">
        <v>638</v>
      </c>
      <c r="E591" s="294" t="s">
        <v>992</v>
      </c>
      <c r="F591" s="239">
        <v>41.0</v>
      </c>
      <c r="G591" s="239">
        <v>25.0</v>
      </c>
      <c r="H591" s="342">
        <v>46279.0</v>
      </c>
      <c r="I591" s="251">
        <v>0.3649189814814815</v>
      </c>
      <c r="J591" s="251">
        <v>0.3867013888888889</v>
      </c>
      <c r="K591" s="239">
        <v>31.35</v>
      </c>
      <c r="L591" s="239" t="s">
        <v>1274</v>
      </c>
      <c r="M591" s="239" t="s">
        <v>2198</v>
      </c>
    </row>
    <row r="592" ht="15.75" customHeight="1">
      <c r="A592" s="294" t="s">
        <v>3683</v>
      </c>
      <c r="B592" s="239" t="s">
        <v>552</v>
      </c>
      <c r="C592" s="340">
        <v>46278.0</v>
      </c>
      <c r="D592" s="51" t="s">
        <v>642</v>
      </c>
      <c r="E592" s="294" t="s">
        <v>1805</v>
      </c>
      <c r="F592" s="239">
        <v>63.0</v>
      </c>
      <c r="G592" s="239">
        <v>6.0</v>
      </c>
      <c r="H592" s="342">
        <v>46279.0</v>
      </c>
      <c r="I592" s="251">
        <v>0.3114236111111111</v>
      </c>
      <c r="J592" s="251">
        <v>0.3346412037037037</v>
      </c>
      <c r="K592" s="239">
        <v>33.4167</v>
      </c>
      <c r="L592" s="239" t="s">
        <v>1274</v>
      </c>
      <c r="M592" s="239" t="s">
        <v>2201</v>
      </c>
    </row>
    <row r="593" ht="15.75" customHeight="1">
      <c r="A593" s="294" t="s">
        <v>3683</v>
      </c>
      <c r="B593" s="239" t="s">
        <v>552</v>
      </c>
      <c r="C593" s="340">
        <v>46278.0</v>
      </c>
      <c r="D593" s="51" t="s">
        <v>642</v>
      </c>
      <c r="E593" s="294" t="s">
        <v>854</v>
      </c>
      <c r="F593" s="239">
        <v>140.0</v>
      </c>
      <c r="G593" s="239">
        <v>79.0</v>
      </c>
      <c r="H593" s="342">
        <v>46279.0</v>
      </c>
      <c r="I593" s="251">
        <v>0.3347222222222222</v>
      </c>
      <c r="J593" s="251">
        <v>0.4067013888888889</v>
      </c>
      <c r="K593" s="239">
        <v>103.65</v>
      </c>
      <c r="L593" s="239" t="s">
        <v>1274</v>
      </c>
      <c r="M593" s="239" t="s">
        <v>2202</v>
      </c>
    </row>
    <row r="594" ht="15.75" customHeight="1">
      <c r="A594" s="294" t="s">
        <v>3683</v>
      </c>
      <c r="B594" s="239" t="s">
        <v>552</v>
      </c>
      <c r="C594" s="340">
        <v>46279.0</v>
      </c>
      <c r="D594" s="51" t="s">
        <v>642</v>
      </c>
      <c r="E594" s="294" t="s">
        <v>992</v>
      </c>
      <c r="F594" s="239">
        <v>251.0</v>
      </c>
      <c r="G594" s="239">
        <v>36.0</v>
      </c>
      <c r="H594" s="342">
        <v>46279.0</v>
      </c>
      <c r="I594" s="251">
        <v>0.40677083333333336</v>
      </c>
      <c r="J594" s="251">
        <v>0.5445486111111111</v>
      </c>
      <c r="K594" s="239">
        <v>198.3833</v>
      </c>
      <c r="L594" s="239" t="s">
        <v>1274</v>
      </c>
      <c r="M594" s="239" t="s">
        <v>2300</v>
      </c>
    </row>
    <row r="595" ht="15.75" customHeight="1">
      <c r="A595" s="294" t="s">
        <v>3683</v>
      </c>
      <c r="B595" s="239" t="s">
        <v>552</v>
      </c>
      <c r="C595" s="340">
        <v>46279.0</v>
      </c>
      <c r="D595" s="51" t="s">
        <v>642</v>
      </c>
      <c r="E595" s="294" t="s">
        <v>2385</v>
      </c>
      <c r="F595" s="239">
        <v>3.0</v>
      </c>
      <c r="G595" s="239">
        <v>2.0</v>
      </c>
      <c r="H595" s="342">
        <v>46279.0</v>
      </c>
      <c r="I595" s="251">
        <v>0.5621064814814815</v>
      </c>
      <c r="J595" s="251">
        <v>0.5621412037037037</v>
      </c>
      <c r="K595" s="239">
        <v>0.0333</v>
      </c>
      <c r="L595" s="239" t="s">
        <v>811</v>
      </c>
      <c r="M595" s="239" t="s">
        <v>2302</v>
      </c>
    </row>
    <row r="596" ht="15.75" customHeight="1">
      <c r="A596" s="294" t="s">
        <v>3683</v>
      </c>
      <c r="B596" s="239" t="s">
        <v>552</v>
      </c>
      <c r="C596" s="340">
        <v>46279.0</v>
      </c>
      <c r="D596" s="51" t="s">
        <v>642</v>
      </c>
      <c r="E596" s="294" t="s">
        <v>2389</v>
      </c>
      <c r="F596" s="239">
        <v>6.0</v>
      </c>
      <c r="G596" s="239">
        <v>1.0</v>
      </c>
      <c r="H596" s="342">
        <v>46279.0</v>
      </c>
      <c r="I596" s="251">
        <v>0.5561111111111111</v>
      </c>
      <c r="J596" s="251">
        <v>0.5621759259259259</v>
      </c>
      <c r="K596" s="239">
        <v>8.7333</v>
      </c>
      <c r="L596" s="239" t="s">
        <v>811</v>
      </c>
      <c r="M596" s="239" t="s">
        <v>2303</v>
      </c>
    </row>
    <row r="597" ht="15.75" customHeight="1">
      <c r="A597" s="294" t="s">
        <v>3683</v>
      </c>
      <c r="B597" s="239" t="s">
        <v>552</v>
      </c>
      <c r="C597" s="340">
        <v>46278.0</v>
      </c>
      <c r="D597" s="248" t="s">
        <v>649</v>
      </c>
      <c r="E597" s="239" t="s">
        <v>851</v>
      </c>
      <c r="F597" s="239">
        <v>35.0</v>
      </c>
      <c r="G597" s="239">
        <v>23.0</v>
      </c>
      <c r="H597" s="342">
        <v>46279.0</v>
      </c>
      <c r="I597" s="251">
        <v>0.30800925925925926</v>
      </c>
      <c r="J597" s="251">
        <v>0.3297800925925926</v>
      </c>
      <c r="K597" s="239">
        <v>31.3333</v>
      </c>
      <c r="L597" s="239" t="s">
        <v>811</v>
      </c>
      <c r="M597" s="239" t="s">
        <v>2603</v>
      </c>
    </row>
    <row r="598" ht="15.75" customHeight="1">
      <c r="A598" s="294" t="s">
        <v>3683</v>
      </c>
      <c r="B598" s="239" t="s">
        <v>552</v>
      </c>
      <c r="C598" s="340">
        <v>46278.0</v>
      </c>
      <c r="D598" s="239" t="s">
        <v>649</v>
      </c>
      <c r="E598" s="239" t="s">
        <v>854</v>
      </c>
      <c r="F598" s="239">
        <v>60.0</v>
      </c>
      <c r="G598" s="239">
        <v>37.0</v>
      </c>
      <c r="H598" s="342">
        <v>46279.0</v>
      </c>
      <c r="I598" s="251">
        <v>0.35475694444444444</v>
      </c>
      <c r="J598" s="251">
        <v>0.3984837962962963</v>
      </c>
      <c r="K598" s="239">
        <v>62.9667</v>
      </c>
      <c r="L598" s="239" t="s">
        <v>1274</v>
      </c>
      <c r="M598" s="239" t="s">
        <v>2604</v>
      </c>
    </row>
    <row r="599" ht="15.75" customHeight="1">
      <c r="A599" s="294" t="s">
        <v>3683</v>
      </c>
      <c r="B599" s="239" t="s">
        <v>552</v>
      </c>
      <c r="C599" s="340">
        <v>46278.0</v>
      </c>
      <c r="D599" s="239" t="s">
        <v>649</v>
      </c>
      <c r="E599" s="239" t="s">
        <v>992</v>
      </c>
      <c r="F599" s="239">
        <v>45.0</v>
      </c>
      <c r="G599" s="239">
        <v>36.0</v>
      </c>
      <c r="H599" s="342">
        <v>46279.0</v>
      </c>
      <c r="I599" s="251">
        <v>0.3985648148148148</v>
      </c>
      <c r="J599" s="251">
        <v>0.43675925925925924</v>
      </c>
      <c r="K599" s="239">
        <v>55.0</v>
      </c>
      <c r="L599" s="239" t="s">
        <v>811</v>
      </c>
      <c r="M599" s="239" t="s">
        <v>2605</v>
      </c>
    </row>
    <row r="600" ht="15.75" customHeight="1">
      <c r="A600" s="294" t="s">
        <v>3683</v>
      </c>
      <c r="B600" s="239" t="s">
        <v>552</v>
      </c>
      <c r="C600" s="340">
        <v>46278.0</v>
      </c>
      <c r="D600" s="239" t="s">
        <v>649</v>
      </c>
      <c r="E600" s="239" t="s">
        <v>992</v>
      </c>
      <c r="F600" s="239">
        <v>40.0</v>
      </c>
      <c r="G600" s="239">
        <v>27.0</v>
      </c>
      <c r="H600" s="342">
        <v>46279.0</v>
      </c>
      <c r="I600" s="251">
        <v>0.33001157407407405</v>
      </c>
      <c r="J600" s="251">
        <v>0.3540740740740741</v>
      </c>
      <c r="K600" s="239">
        <v>34.65</v>
      </c>
      <c r="L600" s="239" t="s">
        <v>1274</v>
      </c>
      <c r="M600" s="239" t="s">
        <v>2606</v>
      </c>
    </row>
    <row r="601" ht="15.75" customHeight="1">
      <c r="A601" s="294" t="s">
        <v>3683</v>
      </c>
      <c r="B601" s="239" t="s">
        <v>552</v>
      </c>
      <c r="C601" s="340">
        <v>46278.0</v>
      </c>
      <c r="D601" s="239" t="s">
        <v>645</v>
      </c>
      <c r="E601" s="239" t="s">
        <v>851</v>
      </c>
      <c r="F601" s="239">
        <v>64.0</v>
      </c>
      <c r="G601" s="239">
        <v>32.0</v>
      </c>
      <c r="H601" s="342">
        <v>46279.0</v>
      </c>
      <c r="I601" s="251">
        <v>0.3107986111111111</v>
      </c>
      <c r="J601" s="251">
        <v>0.3553935185185185</v>
      </c>
      <c r="K601" s="239">
        <v>64.2</v>
      </c>
      <c r="L601" s="239" t="s">
        <v>811</v>
      </c>
      <c r="M601" s="239" t="s">
        <v>2703</v>
      </c>
    </row>
    <row r="602" ht="15.75" customHeight="1">
      <c r="A602" s="294" t="s">
        <v>3683</v>
      </c>
      <c r="B602" s="239" t="s">
        <v>552</v>
      </c>
      <c r="C602" s="340">
        <v>46279.0</v>
      </c>
      <c r="D602" s="239" t="s">
        <v>645</v>
      </c>
      <c r="E602" s="239" t="s">
        <v>992</v>
      </c>
      <c r="F602" s="239">
        <v>148.0</v>
      </c>
      <c r="G602" s="239">
        <v>83.0</v>
      </c>
      <c r="H602" s="342">
        <v>46279.0</v>
      </c>
      <c r="I602" s="251">
        <v>0.355462962962963</v>
      </c>
      <c r="J602" s="251">
        <v>0.6058217592592593</v>
      </c>
      <c r="K602" s="239">
        <v>360.5</v>
      </c>
      <c r="L602" s="239" t="s">
        <v>811</v>
      </c>
      <c r="M602" s="239" t="s">
        <v>2705</v>
      </c>
    </row>
    <row r="603" ht="15.75" customHeight="1">
      <c r="A603" s="294" t="s">
        <v>3683</v>
      </c>
      <c r="B603" s="239" t="s">
        <v>552</v>
      </c>
      <c r="C603" s="340">
        <v>46278.0</v>
      </c>
      <c r="D603" s="239" t="s">
        <v>681</v>
      </c>
      <c r="E603" s="239" t="s">
        <v>2767</v>
      </c>
      <c r="F603" s="239">
        <v>19.0</v>
      </c>
      <c r="G603" s="239">
        <v>11.0</v>
      </c>
      <c r="H603" s="342">
        <v>46279.0</v>
      </c>
      <c r="I603" s="251">
        <v>0.30944444444444447</v>
      </c>
      <c r="J603" s="251">
        <v>0.3255208333333333</v>
      </c>
      <c r="K603" s="239">
        <v>23.1333</v>
      </c>
      <c r="L603" s="239" t="s">
        <v>811</v>
      </c>
      <c r="M603" s="239" t="s">
        <v>2768</v>
      </c>
    </row>
    <row r="604" ht="15.75" customHeight="1">
      <c r="A604" s="294" t="s">
        <v>3683</v>
      </c>
      <c r="B604" s="239" t="s">
        <v>552</v>
      </c>
      <c r="C604" s="340">
        <v>46279.0</v>
      </c>
      <c r="D604" s="239" t="s">
        <v>681</v>
      </c>
      <c r="E604" s="239" t="s">
        <v>856</v>
      </c>
      <c r="F604" s="239">
        <v>31.0</v>
      </c>
      <c r="G604" s="239">
        <v>26.0</v>
      </c>
      <c r="H604" s="342">
        <v>46279.0</v>
      </c>
      <c r="I604" s="251">
        <v>0.5066782407407407</v>
      </c>
      <c r="J604" s="251">
        <v>0.5458680555555555</v>
      </c>
      <c r="K604" s="239">
        <v>56.4333</v>
      </c>
      <c r="L604" s="239" t="s">
        <v>811</v>
      </c>
      <c r="M604" s="239" t="s">
        <v>2770</v>
      </c>
    </row>
    <row r="605" ht="15.75" customHeight="1">
      <c r="A605" s="294" t="s">
        <v>3683</v>
      </c>
      <c r="B605" s="239" t="s">
        <v>552</v>
      </c>
      <c r="C605" s="340">
        <v>46278.0</v>
      </c>
      <c r="D605" s="239" t="s">
        <v>666</v>
      </c>
      <c r="E605" s="239" t="s">
        <v>851</v>
      </c>
      <c r="F605" s="239">
        <v>261.0</v>
      </c>
      <c r="G605" s="239">
        <v>80.0</v>
      </c>
      <c r="H605" s="342">
        <v>46279.0</v>
      </c>
      <c r="I605" s="251">
        <v>0.3091203703703704</v>
      </c>
      <c r="J605" s="251">
        <v>0.4021412037037037</v>
      </c>
      <c r="K605" s="239">
        <v>133.95</v>
      </c>
      <c r="L605" s="239" t="s">
        <v>811</v>
      </c>
      <c r="M605" s="239" t="s">
        <v>2853</v>
      </c>
    </row>
    <row r="606" ht="15.75" customHeight="1">
      <c r="A606" s="294" t="s">
        <v>3683</v>
      </c>
      <c r="B606" s="239" t="s">
        <v>552</v>
      </c>
      <c r="C606" s="340">
        <v>46278.0</v>
      </c>
      <c r="D606" s="239" t="s">
        <v>666</v>
      </c>
      <c r="E606" s="239" t="s">
        <v>854</v>
      </c>
      <c r="F606" s="239">
        <v>152.0</v>
      </c>
      <c r="G606" s="239">
        <v>60.0</v>
      </c>
      <c r="H606" s="342">
        <v>46279.0</v>
      </c>
      <c r="I606" s="251">
        <v>0.40586805555555555</v>
      </c>
      <c r="J606" s="251">
        <v>0.46716435185185184</v>
      </c>
      <c r="K606" s="239">
        <v>88.25</v>
      </c>
      <c r="L606" s="239" t="s">
        <v>811</v>
      </c>
      <c r="M606" s="239" t="s">
        <v>2856</v>
      </c>
    </row>
    <row r="607" ht="15.75" customHeight="1">
      <c r="A607" s="294" t="s">
        <v>3683</v>
      </c>
      <c r="B607" s="239" t="s">
        <v>552</v>
      </c>
      <c r="C607" s="340">
        <v>46278.0</v>
      </c>
      <c r="D607" s="51" t="s">
        <v>686</v>
      </c>
      <c r="E607" s="294" t="s">
        <v>992</v>
      </c>
      <c r="F607" s="239">
        <v>156.0</v>
      </c>
      <c r="G607" s="239">
        <v>77.0</v>
      </c>
      <c r="H607" s="342">
        <v>46279.0</v>
      </c>
      <c r="I607" s="251">
        <v>0.306412037037037</v>
      </c>
      <c r="J607" s="251">
        <v>0.45578703703703705</v>
      </c>
      <c r="K607" s="239">
        <v>215.1</v>
      </c>
      <c r="L607" s="239" t="s">
        <v>811</v>
      </c>
      <c r="M607" s="239" t="s">
        <v>2864</v>
      </c>
    </row>
    <row r="608" ht="15.75" customHeight="1">
      <c r="A608" s="294" t="s">
        <v>3683</v>
      </c>
      <c r="B608" s="239" t="s">
        <v>552</v>
      </c>
      <c r="C608" s="340">
        <v>46279.0</v>
      </c>
      <c r="D608" s="51" t="s">
        <v>686</v>
      </c>
      <c r="E608" s="294" t="s">
        <v>995</v>
      </c>
      <c r="F608" s="239">
        <v>48.0</v>
      </c>
      <c r="G608" s="239">
        <v>33.0</v>
      </c>
      <c r="H608" s="342">
        <v>46279.0</v>
      </c>
      <c r="I608" s="251">
        <v>0.5143634259259259</v>
      </c>
      <c r="J608" s="251">
        <v>0.5775</v>
      </c>
      <c r="K608" s="239">
        <v>90.9</v>
      </c>
      <c r="L608" s="239" t="s">
        <v>1274</v>
      </c>
      <c r="M608" s="239" t="s">
        <v>2866</v>
      </c>
    </row>
    <row r="609" ht="15.75" customHeight="1">
      <c r="A609" s="294" t="s">
        <v>3683</v>
      </c>
      <c r="B609" s="239" t="s">
        <v>552</v>
      </c>
      <c r="C609" s="340">
        <v>46279.0</v>
      </c>
      <c r="D609" s="51" t="s">
        <v>686</v>
      </c>
      <c r="E609" s="294" t="s">
        <v>858</v>
      </c>
      <c r="F609" s="239">
        <v>32.0</v>
      </c>
      <c r="G609" s="239">
        <v>25.0</v>
      </c>
      <c r="H609" s="342">
        <v>46279.0</v>
      </c>
      <c r="I609" s="251">
        <v>0.5932175925925925</v>
      </c>
      <c r="J609" s="251">
        <v>0.6280439814814814</v>
      </c>
      <c r="K609" s="239">
        <v>50.15</v>
      </c>
      <c r="L609" s="239" t="s">
        <v>811</v>
      </c>
      <c r="M609" s="239" t="s">
        <v>2868</v>
      </c>
    </row>
    <row r="610" ht="15.75" customHeight="1">
      <c r="A610" s="294" t="s">
        <v>3683</v>
      </c>
      <c r="B610" s="239" t="s">
        <v>552</v>
      </c>
      <c r="C610" s="340">
        <v>46278.0</v>
      </c>
      <c r="D610" s="248" t="s">
        <v>559</v>
      </c>
      <c r="E610" s="239" t="s">
        <v>851</v>
      </c>
      <c r="F610" s="239">
        <v>193.0</v>
      </c>
      <c r="G610" s="239">
        <v>54.0</v>
      </c>
      <c r="H610" s="342">
        <v>46279.0</v>
      </c>
      <c r="I610" s="251">
        <v>0.3092013888888889</v>
      </c>
      <c r="J610" s="251">
        <v>0.3889699074074074</v>
      </c>
      <c r="K610" s="239">
        <v>114.85</v>
      </c>
      <c r="L610" s="239" t="s">
        <v>811</v>
      </c>
      <c r="M610" s="239" t="s">
        <v>3031</v>
      </c>
    </row>
    <row r="611" ht="15.75" customHeight="1">
      <c r="A611" s="294" t="s">
        <v>3683</v>
      </c>
      <c r="B611" s="239" t="s">
        <v>552</v>
      </c>
      <c r="C611" s="340">
        <v>46278.0</v>
      </c>
      <c r="D611" s="239" t="s">
        <v>559</v>
      </c>
      <c r="E611" s="239" t="s">
        <v>854</v>
      </c>
      <c r="F611" s="239">
        <v>95.0</v>
      </c>
      <c r="G611" s="239">
        <v>60.0</v>
      </c>
      <c r="H611" s="342">
        <v>46279.0</v>
      </c>
      <c r="I611" s="251">
        <v>0.3971064814814815</v>
      </c>
      <c r="J611" s="251">
        <v>0.4555324074074074</v>
      </c>
      <c r="K611" s="239">
        <v>84.1167</v>
      </c>
      <c r="L611" s="239" t="s">
        <v>811</v>
      </c>
      <c r="M611" s="239" t="s">
        <v>3034</v>
      </c>
    </row>
    <row r="612" ht="15.75" customHeight="1">
      <c r="A612" s="294" t="s">
        <v>3683</v>
      </c>
      <c r="B612" s="239" t="s">
        <v>552</v>
      </c>
      <c r="C612" s="340">
        <v>46279.0</v>
      </c>
      <c r="D612" s="239" t="s">
        <v>559</v>
      </c>
      <c r="E612" s="239" t="s">
        <v>858</v>
      </c>
      <c r="F612" s="239">
        <v>39.0</v>
      </c>
      <c r="G612" s="239">
        <v>26.0</v>
      </c>
      <c r="H612" s="342">
        <v>46279.0</v>
      </c>
      <c r="I612" s="251">
        <v>0.5913773148148148</v>
      </c>
      <c r="J612" s="251">
        <v>0.6110300925925926</v>
      </c>
      <c r="K612" s="239">
        <v>28.2833</v>
      </c>
      <c r="L612" s="239" t="s">
        <v>811</v>
      </c>
      <c r="M612" s="239" t="s">
        <v>3036</v>
      </c>
    </row>
    <row r="613" ht="15.75" customHeight="1">
      <c r="A613" s="294" t="s">
        <v>3683</v>
      </c>
      <c r="B613" s="239" t="s">
        <v>552</v>
      </c>
      <c r="C613" s="340">
        <v>46279.0</v>
      </c>
      <c r="D613" s="239" t="s">
        <v>669</v>
      </c>
      <c r="E613" s="239" t="s">
        <v>856</v>
      </c>
      <c r="F613" s="239">
        <v>60.0</v>
      </c>
      <c r="G613" s="239">
        <v>26.0</v>
      </c>
      <c r="H613" s="342">
        <v>46279.0</v>
      </c>
      <c r="I613" s="251">
        <v>0.5062615740740741</v>
      </c>
      <c r="J613" s="251">
        <v>0.5421643518518519</v>
      </c>
      <c r="K613" s="239">
        <v>51.7</v>
      </c>
      <c r="L613" s="239" t="s">
        <v>811</v>
      </c>
      <c r="M613" s="239" t="s">
        <v>3016</v>
      </c>
    </row>
    <row r="614" ht="15.75" customHeight="1">
      <c r="A614" s="294" t="s">
        <v>3683</v>
      </c>
      <c r="B614" s="239" t="s">
        <v>552</v>
      </c>
      <c r="C614" s="340">
        <v>46278.0</v>
      </c>
      <c r="D614" s="239" t="s">
        <v>667</v>
      </c>
      <c r="E614" s="239" t="s">
        <v>1805</v>
      </c>
      <c r="F614" s="239">
        <v>86.0</v>
      </c>
      <c r="G614" s="239">
        <v>34.0</v>
      </c>
      <c r="H614" s="342">
        <v>46279.0</v>
      </c>
      <c r="I614" s="251">
        <v>0.31386574074074075</v>
      </c>
      <c r="J614" s="251">
        <v>0.36900462962962965</v>
      </c>
      <c r="K614" s="239">
        <v>79.3833</v>
      </c>
      <c r="L614" s="239" t="s">
        <v>811</v>
      </c>
      <c r="M614" s="239" t="s">
        <v>3149</v>
      </c>
    </row>
    <row r="615" ht="15.75" customHeight="1">
      <c r="A615" s="294" t="s">
        <v>3683</v>
      </c>
      <c r="B615" s="239" t="s">
        <v>552</v>
      </c>
      <c r="C615" s="340">
        <v>46278.0</v>
      </c>
      <c r="D615" s="239" t="s">
        <v>667</v>
      </c>
      <c r="E615" s="239" t="s">
        <v>1805</v>
      </c>
      <c r="F615" s="239">
        <v>91.0</v>
      </c>
      <c r="G615" s="239">
        <v>33.0</v>
      </c>
      <c r="H615" s="342">
        <v>46279.0</v>
      </c>
      <c r="I615" s="251">
        <v>0.3698263888888889</v>
      </c>
      <c r="J615" s="251">
        <v>0.42113425925925924</v>
      </c>
      <c r="K615" s="239">
        <v>73.8833</v>
      </c>
      <c r="L615" s="239" t="s">
        <v>811</v>
      </c>
      <c r="M615" s="239" t="s">
        <v>3150</v>
      </c>
    </row>
    <row r="616" ht="15.75" customHeight="1">
      <c r="A616" s="294" t="s">
        <v>3683</v>
      </c>
      <c r="B616" s="239" t="s">
        <v>552</v>
      </c>
      <c r="C616" s="340">
        <v>46279.0</v>
      </c>
      <c r="D616" s="239" t="s">
        <v>667</v>
      </c>
      <c r="E616" s="239" t="s">
        <v>854</v>
      </c>
      <c r="F616" s="239">
        <v>75.0</v>
      </c>
      <c r="G616" s="239">
        <v>38.0</v>
      </c>
      <c r="H616" s="342">
        <v>46279.0</v>
      </c>
      <c r="I616" s="251">
        <v>0.5208680555555556</v>
      </c>
      <c r="J616" s="251">
        <v>0.57125</v>
      </c>
      <c r="K616" s="239">
        <v>72.5333</v>
      </c>
      <c r="L616" s="239" t="s">
        <v>811</v>
      </c>
      <c r="M616" s="239" t="s">
        <v>3151</v>
      </c>
    </row>
    <row r="617" ht="15.75" customHeight="1">
      <c r="A617" s="294" t="s">
        <v>3683</v>
      </c>
      <c r="B617" s="239" t="s">
        <v>552</v>
      </c>
      <c r="C617" s="340">
        <v>46279.0</v>
      </c>
      <c r="D617" s="239" t="s">
        <v>667</v>
      </c>
      <c r="E617" s="239" t="s">
        <v>992</v>
      </c>
      <c r="F617" s="239">
        <v>90.0</v>
      </c>
      <c r="G617" s="239">
        <v>37.0</v>
      </c>
      <c r="H617" s="342">
        <v>46279.0</v>
      </c>
      <c r="I617" s="251">
        <v>0.42125</v>
      </c>
      <c r="J617" s="251">
        <v>0.5203125</v>
      </c>
      <c r="K617" s="239">
        <v>142.65</v>
      </c>
      <c r="L617" s="239" t="s">
        <v>811</v>
      </c>
      <c r="M617" s="239" t="s">
        <v>3153</v>
      </c>
    </row>
    <row r="618" ht="15.75" customHeight="1">
      <c r="A618" s="294" t="s">
        <v>3683</v>
      </c>
      <c r="B618" s="239" t="s">
        <v>552</v>
      </c>
      <c r="C618" s="340">
        <v>46278.0</v>
      </c>
      <c r="D618" s="239" t="s">
        <v>685</v>
      </c>
      <c r="E618" s="239" t="s">
        <v>1805</v>
      </c>
      <c r="F618" s="239">
        <v>66.0</v>
      </c>
      <c r="G618" s="239">
        <v>33.0</v>
      </c>
      <c r="H618" s="342">
        <v>46279.0</v>
      </c>
      <c r="I618" s="251">
        <v>0.31484953703703705</v>
      </c>
      <c r="J618" s="251">
        <v>0.3582638888888889</v>
      </c>
      <c r="K618" s="239">
        <v>62.5167</v>
      </c>
      <c r="L618" s="239" t="s">
        <v>811</v>
      </c>
      <c r="M618" s="239" t="s">
        <v>3243</v>
      </c>
    </row>
    <row r="619" ht="15.75" customHeight="1">
      <c r="A619" s="294" t="s">
        <v>3683</v>
      </c>
      <c r="B619" s="239" t="s">
        <v>552</v>
      </c>
      <c r="C619" s="340">
        <v>46278.0</v>
      </c>
      <c r="D619" s="239" t="s">
        <v>685</v>
      </c>
      <c r="E619" s="239" t="s">
        <v>854</v>
      </c>
      <c r="F619" s="239">
        <v>129.0</v>
      </c>
      <c r="G619" s="239">
        <v>40.0</v>
      </c>
      <c r="H619" s="342">
        <v>46279.0</v>
      </c>
      <c r="I619" s="251">
        <v>0.4061689814814815</v>
      </c>
      <c r="J619" s="251">
        <v>0.44814814814814813</v>
      </c>
      <c r="K619" s="239">
        <v>60.45</v>
      </c>
      <c r="L619" s="239" t="s">
        <v>811</v>
      </c>
      <c r="M619" s="239" t="s">
        <v>3244</v>
      </c>
    </row>
    <row r="620" ht="15.75" customHeight="1">
      <c r="A620" s="294" t="s">
        <v>3683</v>
      </c>
      <c r="B620" s="239" t="s">
        <v>552</v>
      </c>
      <c r="C620" s="340">
        <v>46279.0</v>
      </c>
      <c r="D620" s="239" t="s">
        <v>685</v>
      </c>
      <c r="E620" s="239" t="s">
        <v>854</v>
      </c>
      <c r="F620" s="239">
        <v>100.0</v>
      </c>
      <c r="G620" s="239">
        <v>40.0</v>
      </c>
      <c r="H620" s="342">
        <v>46279.0</v>
      </c>
      <c r="I620" s="251">
        <v>0.3584375</v>
      </c>
      <c r="J620" s="251">
        <v>0.5392013888888889</v>
      </c>
      <c r="K620" s="239">
        <v>260.3</v>
      </c>
      <c r="L620" s="239" t="s">
        <v>811</v>
      </c>
      <c r="M620" s="239" t="s">
        <v>3245</v>
      </c>
    </row>
    <row r="621" ht="15.75" customHeight="1">
      <c r="A621" s="294" t="s">
        <v>3683</v>
      </c>
      <c r="B621" s="239" t="s">
        <v>552</v>
      </c>
      <c r="C621" s="340">
        <v>46279.0</v>
      </c>
      <c r="D621" s="239" t="s">
        <v>685</v>
      </c>
      <c r="E621" s="239" t="s">
        <v>856</v>
      </c>
      <c r="F621" s="239">
        <v>54.0</v>
      </c>
      <c r="G621" s="239">
        <v>26.0</v>
      </c>
      <c r="H621" s="342">
        <v>46279.0</v>
      </c>
      <c r="I621" s="251">
        <v>0.5070833333333333</v>
      </c>
      <c r="J621" s="251">
        <v>0.5441550925925925</v>
      </c>
      <c r="K621" s="239">
        <v>53.3667</v>
      </c>
      <c r="L621" s="239" t="s">
        <v>811</v>
      </c>
      <c r="M621" s="239" t="s">
        <v>3246</v>
      </c>
    </row>
    <row r="622" ht="15.75" customHeight="1">
      <c r="A622" s="294" t="s">
        <v>3683</v>
      </c>
      <c r="B622" s="239" t="s">
        <v>552</v>
      </c>
      <c r="C622" s="340">
        <v>46279.0</v>
      </c>
      <c r="D622" s="239" t="s">
        <v>685</v>
      </c>
      <c r="E622" s="239" t="s">
        <v>858</v>
      </c>
      <c r="F622" s="239">
        <v>49.0</v>
      </c>
      <c r="G622" s="239">
        <v>26.0</v>
      </c>
      <c r="H622" s="342">
        <v>46279.0</v>
      </c>
      <c r="I622" s="251">
        <v>0.5911342592592592</v>
      </c>
      <c r="J622" s="251">
        <v>0.6181712962962963</v>
      </c>
      <c r="K622" s="239">
        <v>38.9333</v>
      </c>
      <c r="L622" s="239" t="s">
        <v>811</v>
      </c>
      <c r="M622" s="239" t="s">
        <v>3247</v>
      </c>
    </row>
    <row r="623" ht="15.75" customHeight="1">
      <c r="A623" s="294" t="s">
        <v>3683</v>
      </c>
      <c r="B623" s="239" t="s">
        <v>552</v>
      </c>
      <c r="C623" s="340">
        <v>46278.0</v>
      </c>
      <c r="D623" s="239" t="s">
        <v>660</v>
      </c>
      <c r="E623" s="239" t="s">
        <v>1805</v>
      </c>
      <c r="F623" s="239">
        <v>121.0</v>
      </c>
      <c r="G623" s="239">
        <v>33.0</v>
      </c>
      <c r="H623" s="342">
        <v>46279.0</v>
      </c>
      <c r="I623" s="251">
        <v>0.3082986111111111</v>
      </c>
      <c r="J623" s="251">
        <v>0.35390046296296296</v>
      </c>
      <c r="K623" s="239">
        <v>65.65</v>
      </c>
      <c r="L623" s="239" t="s">
        <v>811</v>
      </c>
      <c r="M623" s="239" t="s">
        <v>3325</v>
      </c>
    </row>
    <row r="624" ht="15.75" customHeight="1">
      <c r="A624" s="294" t="s">
        <v>3683</v>
      </c>
      <c r="B624" s="239" t="s">
        <v>552</v>
      </c>
      <c r="C624" s="340">
        <v>46278.0</v>
      </c>
      <c r="D624" s="239" t="s">
        <v>660</v>
      </c>
      <c r="E624" s="239" t="s">
        <v>854</v>
      </c>
      <c r="F624" s="239">
        <v>61.0</v>
      </c>
      <c r="G624" s="239">
        <v>40.0</v>
      </c>
      <c r="H624" s="342">
        <v>46279.0</v>
      </c>
      <c r="I624" s="251">
        <v>0.35431712962962963</v>
      </c>
      <c r="J624" s="251">
        <v>0.4053125</v>
      </c>
      <c r="K624" s="239">
        <v>73.4333</v>
      </c>
      <c r="L624" s="239" t="s">
        <v>811</v>
      </c>
      <c r="M624" s="239" t="s">
        <v>3326</v>
      </c>
    </row>
    <row r="625" ht="15.75" customHeight="1">
      <c r="A625" s="294" t="s">
        <v>3683</v>
      </c>
      <c r="B625" s="239" t="s">
        <v>552</v>
      </c>
      <c r="C625" s="340">
        <v>46278.0</v>
      </c>
      <c r="D625" s="239" t="s">
        <v>660</v>
      </c>
      <c r="E625" s="239" t="s">
        <v>992</v>
      </c>
      <c r="F625" s="239">
        <v>67.0</v>
      </c>
      <c r="G625" s="239">
        <v>39.0</v>
      </c>
      <c r="H625" s="342">
        <v>46279.0</v>
      </c>
      <c r="I625" s="251">
        <v>0.4053703703703704</v>
      </c>
      <c r="J625" s="251">
        <v>0.4585532407407407</v>
      </c>
      <c r="K625" s="239">
        <v>76.5833</v>
      </c>
      <c r="L625" s="239" t="s">
        <v>811</v>
      </c>
      <c r="M625" s="239" t="s">
        <v>3327</v>
      </c>
    </row>
    <row r="626" ht="15.75" customHeight="1">
      <c r="A626" s="294" t="s">
        <v>3683</v>
      </c>
      <c r="B626" s="239" t="s">
        <v>552</v>
      </c>
      <c r="C626" s="340">
        <v>46279.0</v>
      </c>
      <c r="D626" s="239" t="s">
        <v>660</v>
      </c>
      <c r="E626" s="239" t="s">
        <v>856</v>
      </c>
      <c r="F626" s="239">
        <v>52.0</v>
      </c>
      <c r="G626" s="239">
        <v>34.0</v>
      </c>
      <c r="H626" s="342">
        <v>46279.0</v>
      </c>
      <c r="I626" s="251">
        <v>0.507175925925926</v>
      </c>
      <c r="J626" s="251">
        <v>0.5557175925925926</v>
      </c>
      <c r="K626" s="239">
        <v>69.9</v>
      </c>
      <c r="L626" s="239" t="s">
        <v>1274</v>
      </c>
      <c r="M626" s="239" t="s">
        <v>3328</v>
      </c>
    </row>
    <row r="627" ht="15.75" customHeight="1">
      <c r="A627" s="294" t="s">
        <v>3683</v>
      </c>
      <c r="B627" s="239" t="s">
        <v>552</v>
      </c>
      <c r="C627" s="340">
        <v>46279.0</v>
      </c>
      <c r="D627" s="239" t="s">
        <v>660</v>
      </c>
      <c r="E627" s="239" t="s">
        <v>858</v>
      </c>
      <c r="F627" s="239">
        <v>63.0</v>
      </c>
      <c r="G627" s="239">
        <v>35.0</v>
      </c>
      <c r="H627" s="342">
        <v>46279.0</v>
      </c>
      <c r="I627" s="251">
        <v>0.5912384259259259</v>
      </c>
      <c r="J627" s="251">
        <v>0.6472106481481481</v>
      </c>
      <c r="K627" s="239">
        <v>80.6</v>
      </c>
      <c r="L627" s="239" t="s">
        <v>811</v>
      </c>
      <c r="M627" s="239" t="s">
        <v>3329</v>
      </c>
    </row>
    <row r="628" ht="15.75" customHeight="1">
      <c r="A628" s="294" t="s">
        <v>3683</v>
      </c>
      <c r="B628" s="239" t="s">
        <v>552</v>
      </c>
      <c r="C628" s="340">
        <v>46278.0</v>
      </c>
      <c r="D628" s="239" t="s">
        <v>625</v>
      </c>
      <c r="E628" s="239" t="s">
        <v>851</v>
      </c>
      <c r="F628" s="239">
        <v>27.0</v>
      </c>
      <c r="G628" s="239">
        <v>18.0</v>
      </c>
      <c r="H628" s="342">
        <v>46279.0</v>
      </c>
      <c r="I628" s="251">
        <v>0.3086921296296296</v>
      </c>
      <c r="J628" s="251">
        <v>0.3425578703703704</v>
      </c>
      <c r="K628" s="239">
        <v>48.7667</v>
      </c>
      <c r="L628" s="239" t="s">
        <v>811</v>
      </c>
      <c r="M628" s="239" t="s">
        <v>3413</v>
      </c>
    </row>
    <row r="629" ht="15.75" customHeight="1">
      <c r="A629" s="294" t="s">
        <v>3683</v>
      </c>
      <c r="B629" s="239" t="s">
        <v>552</v>
      </c>
      <c r="C629" s="340">
        <v>46278.0</v>
      </c>
      <c r="D629" s="239" t="s">
        <v>625</v>
      </c>
      <c r="E629" s="239" t="s">
        <v>854</v>
      </c>
      <c r="F629" s="239">
        <v>65.0</v>
      </c>
      <c r="G629" s="239">
        <v>39.0</v>
      </c>
      <c r="H629" s="342">
        <v>46279.0</v>
      </c>
      <c r="I629" s="251">
        <v>0.3950925925925926</v>
      </c>
      <c r="J629" s="251">
        <v>0.4328125</v>
      </c>
      <c r="K629" s="239">
        <v>54.3</v>
      </c>
      <c r="L629" s="239" t="s">
        <v>1274</v>
      </c>
      <c r="M629" s="239" t="s">
        <v>3414</v>
      </c>
    </row>
    <row r="630" ht="15.75" customHeight="1">
      <c r="A630" s="294" t="s">
        <v>3683</v>
      </c>
      <c r="B630" s="239" t="s">
        <v>552</v>
      </c>
      <c r="C630" s="340">
        <v>46278.0</v>
      </c>
      <c r="D630" s="239" t="s">
        <v>625</v>
      </c>
      <c r="E630" s="239" t="s">
        <v>992</v>
      </c>
      <c r="F630" s="239">
        <v>100.0</v>
      </c>
      <c r="G630" s="239">
        <v>60.0</v>
      </c>
      <c r="H630" s="342">
        <v>46279.0</v>
      </c>
      <c r="I630" s="251">
        <v>0.3428009259259259</v>
      </c>
      <c r="J630" s="251">
        <v>0.394849537037037</v>
      </c>
      <c r="K630" s="239">
        <v>74.9333</v>
      </c>
      <c r="L630" s="239" t="s">
        <v>811</v>
      </c>
      <c r="M630" s="239" t="s">
        <v>3415</v>
      </c>
    </row>
    <row r="631" ht="15.75" customHeight="1">
      <c r="A631" s="294" t="s">
        <v>3683</v>
      </c>
      <c r="B631" s="239" t="s">
        <v>552</v>
      </c>
      <c r="C631" s="340">
        <v>46278.0</v>
      </c>
      <c r="D631" s="239" t="s">
        <v>3736</v>
      </c>
      <c r="E631" s="239" t="s">
        <v>992</v>
      </c>
      <c r="F631" s="239">
        <v>363.0</v>
      </c>
      <c r="G631" s="239">
        <v>120.0</v>
      </c>
      <c r="H631" s="342">
        <v>46279.0</v>
      </c>
      <c r="I631" s="251">
        <v>0.30675925925925923</v>
      </c>
      <c r="J631" s="251">
        <v>0.48216435185185186</v>
      </c>
      <c r="K631" s="239">
        <v>252.5667</v>
      </c>
      <c r="L631" s="239" t="s">
        <v>811</v>
      </c>
      <c r="M631" s="239" t="s">
        <v>3494</v>
      </c>
    </row>
    <row r="632" ht="15.75" customHeight="1">
      <c r="A632" s="294" t="s">
        <v>3683</v>
      </c>
      <c r="B632" s="239" t="s">
        <v>552</v>
      </c>
      <c r="C632" s="340">
        <v>46279.0</v>
      </c>
      <c r="D632" s="239" t="s">
        <v>3736</v>
      </c>
      <c r="E632" s="239" t="s">
        <v>858</v>
      </c>
      <c r="F632" s="239">
        <v>31.0</v>
      </c>
      <c r="G632" s="239">
        <v>25.0</v>
      </c>
      <c r="H632" s="342">
        <v>46279.0</v>
      </c>
      <c r="I632" s="251">
        <v>0.59125</v>
      </c>
      <c r="J632" s="251">
        <v>0.6301273148148148</v>
      </c>
      <c r="K632" s="239">
        <v>55.9833</v>
      </c>
      <c r="L632" s="239" t="s">
        <v>811</v>
      </c>
      <c r="M632" s="239" t="s">
        <v>3495</v>
      </c>
    </row>
    <row r="633" ht="15.75" customHeight="1">
      <c r="A633" s="294" t="s">
        <v>3683</v>
      </c>
      <c r="B633" s="239" t="s">
        <v>552</v>
      </c>
      <c r="C633" s="340">
        <v>46278.0</v>
      </c>
      <c r="D633" s="239" t="s">
        <v>654</v>
      </c>
      <c r="E633" s="239" t="s">
        <v>851</v>
      </c>
      <c r="F633" s="239">
        <v>394.0</v>
      </c>
      <c r="G633" s="239">
        <v>80.0</v>
      </c>
      <c r="H633" s="342">
        <v>46279.0</v>
      </c>
      <c r="I633" s="251">
        <v>0.30895833333333333</v>
      </c>
      <c r="J633" s="251">
        <v>0.38528935185185187</v>
      </c>
      <c r="K633" s="239">
        <v>109.9</v>
      </c>
      <c r="L633" s="239" t="s">
        <v>811</v>
      </c>
      <c r="M633" s="239" t="s">
        <v>3553</v>
      </c>
    </row>
    <row r="634" ht="15.75" customHeight="1">
      <c r="A634" s="294" t="s">
        <v>3683</v>
      </c>
      <c r="B634" s="239" t="s">
        <v>552</v>
      </c>
      <c r="C634" s="340">
        <v>46278.0</v>
      </c>
      <c r="D634" s="239" t="s">
        <v>654</v>
      </c>
      <c r="E634" s="239" t="s">
        <v>854</v>
      </c>
      <c r="F634" s="239">
        <v>207.0</v>
      </c>
      <c r="G634" s="239">
        <v>60.0</v>
      </c>
      <c r="H634" s="342">
        <v>46279.0</v>
      </c>
      <c r="I634" s="251">
        <v>0.38538194444444446</v>
      </c>
      <c r="J634" s="251">
        <v>0.4416319444444444</v>
      </c>
      <c r="K634" s="239">
        <v>81.0</v>
      </c>
      <c r="L634" s="239" t="s">
        <v>811</v>
      </c>
      <c r="M634" s="239" t="s">
        <v>3554</v>
      </c>
    </row>
    <row r="635" ht="15.75" customHeight="1">
      <c r="A635" s="294" t="s">
        <v>3683</v>
      </c>
      <c r="B635" s="239" t="s">
        <v>552</v>
      </c>
      <c r="C635" s="340">
        <v>46279.0</v>
      </c>
      <c r="D635" s="239" t="s">
        <v>678</v>
      </c>
      <c r="E635" s="239" t="s">
        <v>861</v>
      </c>
      <c r="F635" s="239">
        <v>160.0</v>
      </c>
      <c r="G635" s="239">
        <v>49.0</v>
      </c>
      <c r="H635" s="342">
        <v>46280.0</v>
      </c>
      <c r="I635" s="251">
        <v>0.3035069444444444</v>
      </c>
      <c r="J635" s="251">
        <v>0.3646990740740741</v>
      </c>
      <c r="K635" s="239">
        <v>88.1</v>
      </c>
      <c r="L635" s="239" t="s">
        <v>811</v>
      </c>
      <c r="M635" s="239" t="s">
        <v>862</v>
      </c>
    </row>
    <row r="636" ht="15.75" customHeight="1">
      <c r="A636" s="294" t="s">
        <v>3683</v>
      </c>
      <c r="B636" s="239" t="s">
        <v>552</v>
      </c>
      <c r="C636" s="340">
        <v>46279.0</v>
      </c>
      <c r="D636" s="239" t="s">
        <v>678</v>
      </c>
      <c r="E636" s="239" t="s">
        <v>863</v>
      </c>
      <c r="F636" s="239">
        <v>193.0</v>
      </c>
      <c r="G636" s="239">
        <v>70.0</v>
      </c>
      <c r="H636" s="342">
        <v>46280.0</v>
      </c>
      <c r="I636" s="251">
        <v>0.3648032407407407</v>
      </c>
      <c r="J636" s="251">
        <v>0.4199074074074074</v>
      </c>
      <c r="K636" s="239">
        <v>79.3333</v>
      </c>
      <c r="L636" s="239" t="s">
        <v>811</v>
      </c>
      <c r="M636" s="239" t="s">
        <v>864</v>
      </c>
    </row>
    <row r="637" ht="15.75" customHeight="1">
      <c r="A637" s="294" t="s">
        <v>3683</v>
      </c>
      <c r="B637" s="239" t="s">
        <v>552</v>
      </c>
      <c r="C637" s="340">
        <v>46280.0</v>
      </c>
      <c r="D637" s="239" t="s">
        <v>678</v>
      </c>
      <c r="E637" s="239" t="s">
        <v>865</v>
      </c>
      <c r="F637" s="239">
        <v>41.0</v>
      </c>
      <c r="G637" s="239">
        <v>24.0</v>
      </c>
      <c r="H637" s="342">
        <v>46280.0</v>
      </c>
      <c r="I637" s="251">
        <v>0.5908680555555555</v>
      </c>
      <c r="J637" s="251">
        <v>0.6119212962962963</v>
      </c>
      <c r="K637" s="239">
        <v>30.3</v>
      </c>
      <c r="L637" s="239" t="s">
        <v>811</v>
      </c>
      <c r="M637" s="239" t="s">
        <v>866</v>
      </c>
    </row>
    <row r="638" ht="15.75" customHeight="1">
      <c r="A638" s="294" t="s">
        <v>3683</v>
      </c>
      <c r="B638" s="239" t="s">
        <v>552</v>
      </c>
      <c r="C638" s="340">
        <v>46279.0</v>
      </c>
      <c r="D638" s="51" t="s">
        <v>673</v>
      </c>
      <c r="E638" s="294" t="s">
        <v>1003</v>
      </c>
      <c r="F638" s="239">
        <v>121.0</v>
      </c>
      <c r="G638" s="239">
        <v>62.0</v>
      </c>
      <c r="H638" s="342">
        <v>46280.0</v>
      </c>
      <c r="I638" s="251">
        <v>0.2994675925925926</v>
      </c>
      <c r="J638" s="251">
        <v>0.3688888888888889</v>
      </c>
      <c r="K638" s="239">
        <v>99.9667</v>
      </c>
      <c r="L638" s="239" t="s">
        <v>811</v>
      </c>
      <c r="M638" s="239" t="s">
        <v>1004</v>
      </c>
    </row>
    <row r="639" ht="15.75" customHeight="1">
      <c r="A639" s="294" t="s">
        <v>3683</v>
      </c>
      <c r="B639" s="239" t="s">
        <v>552</v>
      </c>
      <c r="C639" s="340">
        <v>46280.0</v>
      </c>
      <c r="D639" s="51" t="s">
        <v>673</v>
      </c>
      <c r="E639" s="294" t="s">
        <v>1007</v>
      </c>
      <c r="F639" s="239">
        <v>58.0</v>
      </c>
      <c r="G639" s="239">
        <v>36.0</v>
      </c>
      <c r="H639" s="342">
        <v>46280.0</v>
      </c>
      <c r="I639" s="251">
        <v>0.5101851851851852</v>
      </c>
      <c r="J639" s="251">
        <v>0.5632291666666667</v>
      </c>
      <c r="K639" s="239">
        <v>76.3667</v>
      </c>
      <c r="L639" s="239" t="s">
        <v>811</v>
      </c>
      <c r="M639" s="239" t="s">
        <v>1008</v>
      </c>
    </row>
    <row r="640" ht="15.75" customHeight="1">
      <c r="A640" s="294" t="s">
        <v>3683</v>
      </c>
      <c r="B640" s="239" t="s">
        <v>552</v>
      </c>
      <c r="C640" s="340">
        <v>46279.0</v>
      </c>
      <c r="D640" s="248" t="s">
        <v>627</v>
      </c>
      <c r="E640" s="239" t="s">
        <v>861</v>
      </c>
      <c r="F640" s="239">
        <v>183.0</v>
      </c>
      <c r="G640" s="239">
        <v>51.0</v>
      </c>
      <c r="H640" s="342">
        <v>46280.0</v>
      </c>
      <c r="I640" s="251">
        <v>0.3050115740740741</v>
      </c>
      <c r="J640" s="251">
        <v>0.3654513888888889</v>
      </c>
      <c r="K640" s="239">
        <v>87.0167</v>
      </c>
      <c r="L640" s="239" t="s">
        <v>811</v>
      </c>
      <c r="M640" s="239" t="s">
        <v>1133</v>
      </c>
    </row>
    <row r="641" ht="15.75" customHeight="1">
      <c r="A641" s="294" t="s">
        <v>3683</v>
      </c>
      <c r="B641" s="239" t="s">
        <v>552</v>
      </c>
      <c r="C641" s="340">
        <v>46279.0</v>
      </c>
      <c r="D641" s="239" t="s">
        <v>627</v>
      </c>
      <c r="E641" s="239" t="s">
        <v>863</v>
      </c>
      <c r="F641" s="239">
        <v>100.0</v>
      </c>
      <c r="G641" s="239">
        <v>68.0</v>
      </c>
      <c r="H641" s="342">
        <v>46280.0</v>
      </c>
      <c r="I641" s="251">
        <v>0.36560185185185184</v>
      </c>
      <c r="J641" s="251">
        <v>0.42756944444444445</v>
      </c>
      <c r="K641" s="239">
        <v>89.2333</v>
      </c>
      <c r="L641" s="239" t="s">
        <v>811</v>
      </c>
      <c r="M641" s="239" t="s">
        <v>1137</v>
      </c>
    </row>
    <row r="642" ht="15.75" customHeight="1">
      <c r="A642" s="294" t="s">
        <v>3683</v>
      </c>
      <c r="B642" s="239" t="s">
        <v>552</v>
      </c>
      <c r="C642" s="340">
        <v>46279.0</v>
      </c>
      <c r="D642" s="228" t="s">
        <v>425</v>
      </c>
      <c r="E642" s="294" t="s">
        <v>1003</v>
      </c>
      <c r="F642" s="239">
        <v>204.0</v>
      </c>
      <c r="G642" s="239">
        <v>120.0</v>
      </c>
      <c r="H642" s="342">
        <v>46280.0</v>
      </c>
      <c r="I642" s="251">
        <v>0.314375</v>
      </c>
      <c r="J642" s="251">
        <v>0.46145833333333336</v>
      </c>
      <c r="K642" s="239">
        <v>211.7833</v>
      </c>
      <c r="L642" s="239" t="s">
        <v>811</v>
      </c>
      <c r="M642" s="239" t="s">
        <v>2393</v>
      </c>
    </row>
    <row r="643" ht="15.75" customHeight="1">
      <c r="A643" s="294" t="s">
        <v>3683</v>
      </c>
      <c r="B643" s="239" t="s">
        <v>552</v>
      </c>
      <c r="C643" s="340">
        <v>46280.0</v>
      </c>
      <c r="D643" s="228" t="s">
        <v>425</v>
      </c>
      <c r="E643" s="294" t="s">
        <v>1135</v>
      </c>
      <c r="F643" s="239">
        <v>101.0</v>
      </c>
      <c r="G643" s="239">
        <v>36.0</v>
      </c>
      <c r="H643" s="342">
        <v>46280.0</v>
      </c>
      <c r="I643" s="251">
        <v>0.5118634259259259</v>
      </c>
      <c r="J643" s="251">
        <v>0.5519675925925925</v>
      </c>
      <c r="K643" s="239">
        <v>57.75</v>
      </c>
      <c r="L643" s="239" t="s">
        <v>811</v>
      </c>
      <c r="M643" s="239" t="s">
        <v>2396</v>
      </c>
    </row>
    <row r="644" ht="15.75" customHeight="1">
      <c r="A644" s="294" t="s">
        <v>3683</v>
      </c>
      <c r="B644" s="239" t="s">
        <v>552</v>
      </c>
      <c r="C644" s="340">
        <v>46280.0</v>
      </c>
      <c r="D644" s="228" t="s">
        <v>425</v>
      </c>
      <c r="E644" s="294" t="s">
        <v>865</v>
      </c>
      <c r="F644" s="239">
        <v>34.0</v>
      </c>
      <c r="G644" s="239">
        <v>25.0</v>
      </c>
      <c r="H644" s="342">
        <v>46280.0</v>
      </c>
      <c r="I644" s="251">
        <v>0.5883217592592592</v>
      </c>
      <c r="J644" s="251">
        <v>0.6084490740740741</v>
      </c>
      <c r="K644" s="239">
        <v>28.9833</v>
      </c>
      <c r="L644" s="239" t="s">
        <v>811</v>
      </c>
      <c r="M644" s="239" t="s">
        <v>2400</v>
      </c>
    </row>
    <row r="645" ht="15.75" customHeight="1">
      <c r="A645" s="294" t="s">
        <v>3683</v>
      </c>
      <c r="B645" s="239" t="s">
        <v>552</v>
      </c>
      <c r="C645" s="340">
        <v>46279.0</v>
      </c>
      <c r="D645" s="248" t="s">
        <v>631</v>
      </c>
      <c r="E645" s="239" t="s">
        <v>4375</v>
      </c>
      <c r="F645" s="239">
        <v>4.0</v>
      </c>
      <c r="G645" s="239">
        <v>2.0</v>
      </c>
      <c r="H645" s="342">
        <v>46280.0</v>
      </c>
      <c r="I645" s="251">
        <v>0.4239351851851852</v>
      </c>
      <c r="J645" s="251">
        <v>0.43008101851851854</v>
      </c>
      <c r="K645" s="239">
        <v>8.8333</v>
      </c>
      <c r="L645" s="239" t="s">
        <v>811</v>
      </c>
      <c r="M645" s="239" t="s">
        <v>1131</v>
      </c>
    </row>
    <row r="646" ht="15.75" customHeight="1">
      <c r="A646" s="294" t="s">
        <v>3683</v>
      </c>
      <c r="B646" s="239" t="s">
        <v>552</v>
      </c>
      <c r="C646" s="340">
        <v>46279.0</v>
      </c>
      <c r="D646" s="239" t="s">
        <v>631</v>
      </c>
      <c r="E646" s="239" t="s">
        <v>1814</v>
      </c>
      <c r="F646" s="239">
        <v>29.0</v>
      </c>
      <c r="G646" s="239">
        <v>9.0</v>
      </c>
      <c r="H646" s="342">
        <v>46280.0</v>
      </c>
      <c r="I646" s="251">
        <v>0.30104166666666665</v>
      </c>
      <c r="J646" s="251">
        <v>0.3295486111111111</v>
      </c>
      <c r="K646" s="239">
        <v>41.05</v>
      </c>
      <c r="L646" s="239" t="s">
        <v>811</v>
      </c>
      <c r="M646" s="239" t="s">
        <v>1136</v>
      </c>
    </row>
    <row r="647" ht="15.75" customHeight="1">
      <c r="A647" s="294" t="s">
        <v>3683</v>
      </c>
      <c r="B647" s="239" t="s">
        <v>552</v>
      </c>
      <c r="C647" s="340">
        <v>46279.0</v>
      </c>
      <c r="D647" s="239" t="s">
        <v>631</v>
      </c>
      <c r="E647" s="239" t="s">
        <v>861</v>
      </c>
      <c r="F647" s="239">
        <v>245.0</v>
      </c>
      <c r="G647" s="239">
        <v>30.0</v>
      </c>
      <c r="H647" s="342">
        <v>46280.0</v>
      </c>
      <c r="I647" s="251">
        <v>0.33010416666666664</v>
      </c>
      <c r="J647" s="251">
        <v>0.4237152777777778</v>
      </c>
      <c r="K647" s="239">
        <v>134.8</v>
      </c>
      <c r="L647" s="239" t="s">
        <v>1274</v>
      </c>
      <c r="M647" s="239" t="s">
        <v>1141</v>
      </c>
    </row>
    <row r="648" ht="15.75" customHeight="1">
      <c r="A648" s="294" t="s">
        <v>3683</v>
      </c>
      <c r="B648" s="239" t="s">
        <v>552</v>
      </c>
      <c r="C648" s="340">
        <v>46279.0</v>
      </c>
      <c r="D648" s="239" t="s">
        <v>631</v>
      </c>
      <c r="E648" s="239" t="s">
        <v>1003</v>
      </c>
      <c r="F648" s="239">
        <v>97.0</v>
      </c>
      <c r="G648" s="239">
        <v>12.0</v>
      </c>
      <c r="H648" s="342">
        <v>46280.0</v>
      </c>
      <c r="I648" s="251">
        <v>0.43016203703703704</v>
      </c>
      <c r="J648" s="251">
        <v>0.4663541666666667</v>
      </c>
      <c r="K648" s="239">
        <v>52.1</v>
      </c>
      <c r="L648" s="239" t="s">
        <v>1274</v>
      </c>
      <c r="M648" s="239" t="s">
        <v>1392</v>
      </c>
    </row>
    <row r="649" ht="15.75" customHeight="1">
      <c r="A649" s="294" t="s">
        <v>3683</v>
      </c>
      <c r="B649" s="239" t="s">
        <v>552</v>
      </c>
      <c r="C649" s="340">
        <v>46280.0</v>
      </c>
      <c r="D649" s="239" t="s">
        <v>631</v>
      </c>
      <c r="E649" s="239" t="s">
        <v>863</v>
      </c>
      <c r="F649" s="239">
        <v>57.0</v>
      </c>
      <c r="G649" s="239">
        <v>40.0</v>
      </c>
      <c r="H649" s="342">
        <v>46280.0</v>
      </c>
      <c r="I649" s="251">
        <v>0.5098842592592593</v>
      </c>
      <c r="J649" s="251">
        <v>0.5513310185185185</v>
      </c>
      <c r="K649" s="239">
        <v>59.6833</v>
      </c>
      <c r="L649" s="239" t="s">
        <v>1274</v>
      </c>
      <c r="M649" s="239" t="s">
        <v>1393</v>
      </c>
    </row>
    <row r="650" ht="15.75" customHeight="1">
      <c r="A650" s="294" t="s">
        <v>3683</v>
      </c>
      <c r="B650" s="239" t="s">
        <v>552</v>
      </c>
      <c r="C650" s="340">
        <v>46279.0</v>
      </c>
      <c r="D650" s="239" t="s">
        <v>676</v>
      </c>
      <c r="E650" s="239" t="s">
        <v>1507</v>
      </c>
      <c r="F650" s="239">
        <v>99.0</v>
      </c>
      <c r="G650" s="239">
        <v>30.0</v>
      </c>
      <c r="H650" s="342">
        <v>46280.0</v>
      </c>
      <c r="I650" s="251">
        <v>0.30519675925925926</v>
      </c>
      <c r="J650" s="251">
        <v>0.35563657407407406</v>
      </c>
      <c r="K650" s="239">
        <v>72.6167</v>
      </c>
      <c r="L650" s="239" t="s">
        <v>811</v>
      </c>
      <c r="M650" s="239" t="s">
        <v>1394</v>
      </c>
    </row>
    <row r="651" ht="15.75" customHeight="1">
      <c r="A651" s="294" t="s">
        <v>3683</v>
      </c>
      <c r="B651" s="239" t="s">
        <v>552</v>
      </c>
      <c r="C651" s="340">
        <v>46279.0</v>
      </c>
      <c r="D651" s="239" t="s">
        <v>676</v>
      </c>
      <c r="E651" s="239" t="s">
        <v>863</v>
      </c>
      <c r="F651" s="239">
        <v>77.0</v>
      </c>
      <c r="G651" s="239">
        <v>38.0</v>
      </c>
      <c r="H651" s="342">
        <v>46280.0</v>
      </c>
      <c r="I651" s="251">
        <v>0.3557638888888889</v>
      </c>
      <c r="J651" s="251">
        <v>0.4050347222222222</v>
      </c>
      <c r="K651" s="239">
        <v>70.9333</v>
      </c>
      <c r="L651" s="239" t="s">
        <v>811</v>
      </c>
      <c r="M651" s="239" t="s">
        <v>1395</v>
      </c>
    </row>
    <row r="652" ht="15.75" customHeight="1">
      <c r="A652" s="294" t="s">
        <v>3683</v>
      </c>
      <c r="B652" s="239" t="s">
        <v>552</v>
      </c>
      <c r="C652" s="340">
        <v>46279.0</v>
      </c>
      <c r="D652" s="239" t="s">
        <v>616</v>
      </c>
      <c r="E652" s="239" t="s">
        <v>1507</v>
      </c>
      <c r="F652" s="239">
        <v>59.0</v>
      </c>
      <c r="G652" s="239">
        <v>29.0</v>
      </c>
      <c r="H652" s="342">
        <v>46280.0</v>
      </c>
      <c r="I652" s="251">
        <v>0.3055555555555556</v>
      </c>
      <c r="J652" s="251">
        <v>0.33414351851851853</v>
      </c>
      <c r="K652" s="239">
        <v>41.15</v>
      </c>
      <c r="L652" s="239" t="s">
        <v>811</v>
      </c>
      <c r="M652" s="239" t="s">
        <v>1397</v>
      </c>
    </row>
    <row r="653" ht="15.75" customHeight="1">
      <c r="A653" s="294" t="s">
        <v>3683</v>
      </c>
      <c r="B653" s="239" t="s">
        <v>552</v>
      </c>
      <c r="C653" s="340">
        <v>46279.0</v>
      </c>
      <c r="D653" s="239" t="s">
        <v>616</v>
      </c>
      <c r="E653" s="239" t="s">
        <v>1003</v>
      </c>
      <c r="F653" s="239">
        <v>83.0</v>
      </c>
      <c r="G653" s="239">
        <v>40.0</v>
      </c>
      <c r="H653" s="342">
        <v>46280.0</v>
      </c>
      <c r="I653" s="251">
        <v>0.33422453703703703</v>
      </c>
      <c r="J653" s="251">
        <v>0.3688888888888889</v>
      </c>
      <c r="K653" s="239">
        <v>49.9167</v>
      </c>
      <c r="L653" s="239" t="s">
        <v>811</v>
      </c>
      <c r="M653" s="239" t="s">
        <v>1508</v>
      </c>
    </row>
    <row r="654" ht="15.75" customHeight="1">
      <c r="A654" s="294" t="s">
        <v>3683</v>
      </c>
      <c r="B654" s="239" t="s">
        <v>552</v>
      </c>
      <c r="C654" s="340">
        <v>46279.0</v>
      </c>
      <c r="D654" s="239" t="s">
        <v>635</v>
      </c>
      <c r="E654" s="239" t="s">
        <v>1507</v>
      </c>
      <c r="F654" s="239">
        <v>97.0</v>
      </c>
      <c r="G654" s="239">
        <v>26.0</v>
      </c>
      <c r="H654" s="342">
        <v>46280.0</v>
      </c>
      <c r="I654" s="251">
        <v>0.3049189814814815</v>
      </c>
      <c r="J654" s="251">
        <v>0.3562037037037037</v>
      </c>
      <c r="K654" s="239">
        <v>73.85</v>
      </c>
      <c r="L654" s="239" t="s">
        <v>811</v>
      </c>
      <c r="M654" s="239" t="s">
        <v>1509</v>
      </c>
    </row>
    <row r="655" ht="15.75" customHeight="1">
      <c r="A655" s="294" t="s">
        <v>3683</v>
      </c>
      <c r="B655" s="239" t="s">
        <v>552</v>
      </c>
      <c r="C655" s="340">
        <v>46279.0</v>
      </c>
      <c r="D655" s="239" t="s">
        <v>635</v>
      </c>
      <c r="E655" s="239" t="s">
        <v>863</v>
      </c>
      <c r="F655" s="239">
        <v>58.0</v>
      </c>
      <c r="G655" s="239">
        <v>39.0</v>
      </c>
      <c r="H655" s="342">
        <v>46280.0</v>
      </c>
      <c r="I655" s="251">
        <v>0.3562962962962963</v>
      </c>
      <c r="J655" s="251">
        <v>0.4160300925925926</v>
      </c>
      <c r="K655" s="239">
        <v>86.0167</v>
      </c>
      <c r="L655" s="239" t="s">
        <v>1274</v>
      </c>
      <c r="M655" s="239" t="s">
        <v>1558</v>
      </c>
    </row>
    <row r="656" ht="15.75" customHeight="1">
      <c r="A656" s="294" t="s">
        <v>3683</v>
      </c>
      <c r="B656" s="239" t="s">
        <v>552</v>
      </c>
      <c r="C656" s="340">
        <v>46279.0</v>
      </c>
      <c r="D656" s="239" t="s">
        <v>659</v>
      </c>
      <c r="E656" s="239" t="s">
        <v>1814</v>
      </c>
      <c r="F656" s="239">
        <v>10.0</v>
      </c>
      <c r="G656" s="239">
        <v>7.0</v>
      </c>
      <c r="H656" s="342">
        <v>46280.0</v>
      </c>
      <c r="I656" s="251">
        <v>0.30594907407407407</v>
      </c>
      <c r="J656" s="251">
        <v>0.31572916666666667</v>
      </c>
      <c r="K656" s="239">
        <v>14.0667</v>
      </c>
      <c r="L656" s="239" t="s">
        <v>811</v>
      </c>
      <c r="M656" s="239" t="s">
        <v>1559</v>
      </c>
    </row>
    <row r="657" ht="15.75" customHeight="1">
      <c r="A657" s="294" t="s">
        <v>3683</v>
      </c>
      <c r="B657" s="239" t="s">
        <v>552</v>
      </c>
      <c r="C657" s="340">
        <v>46279.0</v>
      </c>
      <c r="D657" s="239" t="s">
        <v>657</v>
      </c>
      <c r="E657" s="239" t="s">
        <v>861</v>
      </c>
      <c r="F657" s="239">
        <v>68.0</v>
      </c>
      <c r="G657" s="239">
        <v>39.0</v>
      </c>
      <c r="H657" s="342">
        <v>46280.0</v>
      </c>
      <c r="I657" s="251">
        <v>0.30224537037037036</v>
      </c>
      <c r="J657" s="251">
        <v>0.33641203703703704</v>
      </c>
      <c r="K657" s="239">
        <v>49.1833</v>
      </c>
      <c r="L657" s="239" t="s">
        <v>811</v>
      </c>
      <c r="M657" s="239" t="s">
        <v>1637</v>
      </c>
    </row>
    <row r="658" ht="15.75" customHeight="1">
      <c r="A658" s="294" t="s">
        <v>3683</v>
      </c>
      <c r="B658" s="239" t="s">
        <v>552</v>
      </c>
      <c r="C658" s="340">
        <v>46279.0</v>
      </c>
      <c r="D658" s="239" t="s">
        <v>657</v>
      </c>
      <c r="E658" s="239" t="s">
        <v>863</v>
      </c>
      <c r="F658" s="239">
        <v>52.0</v>
      </c>
      <c r="G658" s="239">
        <v>39.0</v>
      </c>
      <c r="H658" s="342">
        <v>46280.0</v>
      </c>
      <c r="I658" s="251">
        <v>0.3365856481481482</v>
      </c>
      <c r="J658" s="251">
        <v>0.37118055555555557</v>
      </c>
      <c r="K658" s="239">
        <v>49.8</v>
      </c>
      <c r="L658" s="239" t="s">
        <v>811</v>
      </c>
      <c r="M658" s="239" t="s">
        <v>1639</v>
      </c>
    </row>
    <row r="659" ht="15.75" customHeight="1">
      <c r="A659" s="294" t="s">
        <v>3683</v>
      </c>
      <c r="B659" s="239" t="s">
        <v>552</v>
      </c>
      <c r="C659" s="340">
        <v>46279.0</v>
      </c>
      <c r="D659" s="239" t="s">
        <v>657</v>
      </c>
      <c r="E659" s="239" t="s">
        <v>1003</v>
      </c>
      <c r="F659" s="239">
        <v>90.0</v>
      </c>
      <c r="G659" s="239">
        <v>59.0</v>
      </c>
      <c r="H659" s="342">
        <v>46280.0</v>
      </c>
      <c r="I659" s="251">
        <v>0.3712962962962963</v>
      </c>
      <c r="J659" s="251">
        <v>0.4353356481481481</v>
      </c>
      <c r="K659" s="239">
        <v>92.2</v>
      </c>
      <c r="L659" s="239" t="s">
        <v>811</v>
      </c>
      <c r="M659" s="239" t="s">
        <v>1815</v>
      </c>
    </row>
    <row r="660" ht="15.75" customHeight="1">
      <c r="A660" s="294" t="s">
        <v>3683</v>
      </c>
      <c r="B660" s="239" t="s">
        <v>552</v>
      </c>
      <c r="C660" s="340">
        <v>46280.0</v>
      </c>
      <c r="D660" s="239" t="s">
        <v>657</v>
      </c>
      <c r="E660" s="239" t="s">
        <v>1007</v>
      </c>
      <c r="F660" s="239">
        <v>71.0</v>
      </c>
      <c r="G660" s="239">
        <v>38.0</v>
      </c>
      <c r="H660" s="342">
        <v>46280.0</v>
      </c>
      <c r="I660" s="251">
        <v>0.5373726851851852</v>
      </c>
      <c r="J660" s="251">
        <v>0.5783680555555556</v>
      </c>
      <c r="K660" s="239">
        <v>59.0333</v>
      </c>
      <c r="L660" s="239" t="s">
        <v>811</v>
      </c>
      <c r="M660" s="239" t="s">
        <v>1947</v>
      </c>
    </row>
    <row r="661" ht="15.75" customHeight="1">
      <c r="A661" s="294" t="s">
        <v>3683</v>
      </c>
      <c r="B661" s="239" t="s">
        <v>552</v>
      </c>
      <c r="C661" s="340">
        <v>46279.0</v>
      </c>
      <c r="D661" s="239" t="s">
        <v>620</v>
      </c>
      <c r="E661" s="239" t="s">
        <v>861</v>
      </c>
      <c r="F661" s="239">
        <v>355.0</v>
      </c>
      <c r="G661" s="239">
        <v>79.0</v>
      </c>
      <c r="H661" s="342">
        <v>46280.0</v>
      </c>
      <c r="I661" s="251">
        <v>0.3039236111111111</v>
      </c>
      <c r="J661" s="251">
        <v>0.38836805555555554</v>
      </c>
      <c r="K661" s="239">
        <v>121.5833</v>
      </c>
      <c r="L661" s="239" t="s">
        <v>811</v>
      </c>
      <c r="M661" s="239" t="s">
        <v>1948</v>
      </c>
    </row>
    <row r="662" ht="15.75" customHeight="1">
      <c r="A662" s="294" t="s">
        <v>3683</v>
      </c>
      <c r="B662" s="239" t="s">
        <v>552</v>
      </c>
      <c r="C662" s="340">
        <v>46279.0</v>
      </c>
      <c r="D662" s="239" t="s">
        <v>620</v>
      </c>
      <c r="E662" s="239" t="s">
        <v>863</v>
      </c>
      <c r="F662" s="239">
        <v>68.0</v>
      </c>
      <c r="G662" s="239">
        <v>40.0</v>
      </c>
      <c r="H662" s="342">
        <v>46280.0</v>
      </c>
      <c r="I662" s="251">
        <v>0.3871527777777778</v>
      </c>
      <c r="J662" s="251">
        <v>0.4128703703703704</v>
      </c>
      <c r="K662" s="239">
        <v>37.0333</v>
      </c>
      <c r="L662" s="239" t="s">
        <v>811</v>
      </c>
      <c r="M662" s="239" t="s">
        <v>1949</v>
      </c>
    </row>
    <row r="663" ht="15.75" customHeight="1">
      <c r="A663" s="294" t="s">
        <v>3683</v>
      </c>
      <c r="B663" s="239" t="s">
        <v>552</v>
      </c>
      <c r="C663" s="340">
        <v>46279.0</v>
      </c>
      <c r="D663" s="311" t="s">
        <v>663</v>
      </c>
      <c r="E663" s="239" t="s">
        <v>861</v>
      </c>
      <c r="F663" s="239">
        <v>291.0</v>
      </c>
      <c r="G663" s="239">
        <v>80.0</v>
      </c>
      <c r="H663" s="342">
        <v>46280.0</v>
      </c>
      <c r="I663" s="251">
        <v>0.3040393518518518</v>
      </c>
      <c r="J663" s="251">
        <v>0.41856481481481483</v>
      </c>
      <c r="K663" s="239">
        <v>164.9</v>
      </c>
      <c r="L663" s="239" t="s">
        <v>811</v>
      </c>
      <c r="M663" s="239" t="s">
        <v>1950</v>
      </c>
    </row>
    <row r="664" ht="15.75" customHeight="1">
      <c r="A664" s="294" t="s">
        <v>3683</v>
      </c>
      <c r="B664" s="239" t="s">
        <v>552</v>
      </c>
      <c r="C664" s="340">
        <v>46279.0</v>
      </c>
      <c r="D664" s="311" t="s">
        <v>663</v>
      </c>
      <c r="E664" s="239" t="s">
        <v>863</v>
      </c>
      <c r="F664" s="239">
        <v>106.0</v>
      </c>
      <c r="G664" s="239">
        <v>40.0</v>
      </c>
      <c r="H664" s="342">
        <v>46280.0</v>
      </c>
      <c r="I664" s="251">
        <v>0.42591435185185184</v>
      </c>
      <c r="J664" s="251">
        <v>0.46140046296296294</v>
      </c>
      <c r="K664" s="239">
        <v>51.1</v>
      </c>
      <c r="L664" s="239" t="s">
        <v>811</v>
      </c>
      <c r="M664" s="239" t="s">
        <v>2094</v>
      </c>
    </row>
    <row r="665" ht="15.75" customHeight="1">
      <c r="A665" s="294" t="s">
        <v>3683</v>
      </c>
      <c r="B665" s="239" t="s">
        <v>552</v>
      </c>
      <c r="C665" s="340">
        <v>46280.0</v>
      </c>
      <c r="D665" s="311" t="s">
        <v>663</v>
      </c>
      <c r="E665" s="239" t="s">
        <v>1007</v>
      </c>
      <c r="F665" s="239">
        <v>21.0</v>
      </c>
      <c r="G665" s="239">
        <v>17.0</v>
      </c>
      <c r="H665" s="342">
        <v>46280.0</v>
      </c>
      <c r="I665" s="251">
        <v>0.5534259259259259</v>
      </c>
      <c r="J665" s="251">
        <v>0.5762731481481481</v>
      </c>
      <c r="K665" s="239">
        <v>32.8833</v>
      </c>
      <c r="L665" s="239" t="s">
        <v>811</v>
      </c>
      <c r="M665" s="239" t="s">
        <v>2095</v>
      </c>
    </row>
    <row r="666" ht="15.75" customHeight="1">
      <c r="A666" s="294" t="s">
        <v>3683</v>
      </c>
      <c r="B666" s="239" t="s">
        <v>552</v>
      </c>
      <c r="C666" s="340">
        <v>46280.0</v>
      </c>
      <c r="D666" s="51" t="s">
        <v>663</v>
      </c>
      <c r="E666" s="294" t="s">
        <v>1135</v>
      </c>
      <c r="F666" s="239">
        <v>34.0</v>
      </c>
      <c r="G666" s="239">
        <v>20.0</v>
      </c>
      <c r="H666" s="342">
        <v>46280.0</v>
      </c>
      <c r="I666" s="251">
        <v>0.5155671296296296</v>
      </c>
      <c r="J666" s="251">
        <v>0.5518287037037037</v>
      </c>
      <c r="K666" s="239">
        <v>52.2167</v>
      </c>
      <c r="L666" s="239" t="s">
        <v>811</v>
      </c>
      <c r="M666" s="239" t="s">
        <v>2204</v>
      </c>
    </row>
    <row r="667" ht="15.75" customHeight="1">
      <c r="A667" s="294" t="s">
        <v>3683</v>
      </c>
      <c r="B667" s="239" t="s">
        <v>552</v>
      </c>
      <c r="C667" s="340">
        <v>46280.0</v>
      </c>
      <c r="D667" s="51" t="s">
        <v>663</v>
      </c>
      <c r="E667" s="294" t="s">
        <v>865</v>
      </c>
      <c r="F667" s="239">
        <v>50.0</v>
      </c>
      <c r="G667" s="239">
        <v>37.0</v>
      </c>
      <c r="H667" s="342">
        <v>46280.0</v>
      </c>
      <c r="I667" s="251">
        <v>0.5884490740740741</v>
      </c>
      <c r="J667" s="251">
        <v>0.6426041666666666</v>
      </c>
      <c r="K667" s="239">
        <v>77.9667</v>
      </c>
      <c r="L667" s="239" t="s">
        <v>811</v>
      </c>
      <c r="M667" s="239" t="s">
        <v>2206</v>
      </c>
    </row>
    <row r="668" ht="15.75" customHeight="1">
      <c r="A668" s="294" t="s">
        <v>3683</v>
      </c>
      <c r="B668" s="239" t="s">
        <v>552</v>
      </c>
      <c r="C668" s="340">
        <v>46279.0</v>
      </c>
      <c r="D668" s="51" t="s">
        <v>638</v>
      </c>
      <c r="E668" s="294" t="s">
        <v>861</v>
      </c>
      <c r="F668" s="239">
        <v>30.0</v>
      </c>
      <c r="G668" s="239">
        <v>21.0</v>
      </c>
      <c r="H668" s="342">
        <v>46280.0</v>
      </c>
      <c r="I668" s="251">
        <v>0.30040509259259257</v>
      </c>
      <c r="J668" s="251">
        <v>0.32284722222222223</v>
      </c>
      <c r="K668" s="239">
        <v>32.3167</v>
      </c>
      <c r="L668" s="239" t="s">
        <v>811</v>
      </c>
      <c r="M668" s="239" t="s">
        <v>2207</v>
      </c>
    </row>
    <row r="669" ht="15.75" customHeight="1">
      <c r="A669" s="294" t="s">
        <v>3683</v>
      </c>
      <c r="B669" s="239" t="s">
        <v>552</v>
      </c>
      <c r="C669" s="340">
        <v>46279.0</v>
      </c>
      <c r="D669" s="51" t="s">
        <v>638</v>
      </c>
      <c r="E669" s="294" t="s">
        <v>861</v>
      </c>
      <c r="F669" s="239">
        <v>71.0</v>
      </c>
      <c r="G669" s="239">
        <v>40.0</v>
      </c>
      <c r="H669" s="342">
        <v>46280.0</v>
      </c>
      <c r="I669" s="251">
        <v>0.32555555555555554</v>
      </c>
      <c r="J669" s="251">
        <v>0.3844328703703704</v>
      </c>
      <c r="K669" s="239">
        <v>84.7667</v>
      </c>
      <c r="L669" s="239" t="s">
        <v>811</v>
      </c>
      <c r="M669" s="239" t="s">
        <v>2209</v>
      </c>
    </row>
    <row r="670" ht="15.75" customHeight="1">
      <c r="A670" s="294" t="s">
        <v>3683</v>
      </c>
      <c r="B670" s="239" t="s">
        <v>552</v>
      </c>
      <c r="C670" s="340">
        <v>46279.0</v>
      </c>
      <c r="D670" s="51" t="s">
        <v>638</v>
      </c>
      <c r="E670" s="294" t="s">
        <v>863</v>
      </c>
      <c r="F670" s="239">
        <v>38.0</v>
      </c>
      <c r="G670" s="239">
        <v>29.0</v>
      </c>
      <c r="H670" s="342">
        <v>46280.0</v>
      </c>
      <c r="I670" s="251">
        <v>0.40001157407407406</v>
      </c>
      <c r="J670" s="251">
        <v>0.4211226851851852</v>
      </c>
      <c r="K670" s="239">
        <v>30.3833</v>
      </c>
      <c r="L670" s="239" t="s">
        <v>811</v>
      </c>
      <c r="M670" s="239" t="s">
        <v>2210</v>
      </c>
    </row>
    <row r="671" ht="15.75" customHeight="1">
      <c r="A671" s="294" t="s">
        <v>3683</v>
      </c>
      <c r="B671" s="239" t="s">
        <v>552</v>
      </c>
      <c r="C671" s="340">
        <v>46279.0</v>
      </c>
      <c r="D671" s="51" t="s">
        <v>638</v>
      </c>
      <c r="E671" s="294" t="s">
        <v>1003</v>
      </c>
      <c r="F671" s="239">
        <v>29.0</v>
      </c>
      <c r="G671" s="239">
        <v>18.0</v>
      </c>
      <c r="H671" s="342">
        <v>46280.0</v>
      </c>
      <c r="I671" s="251">
        <v>0.38471064814814815</v>
      </c>
      <c r="J671" s="251">
        <v>0.39988425925925924</v>
      </c>
      <c r="K671" s="239">
        <v>21.85</v>
      </c>
      <c r="L671" s="239" t="s">
        <v>811</v>
      </c>
      <c r="M671" s="239" t="s">
        <v>2305</v>
      </c>
    </row>
    <row r="672" ht="15.75" customHeight="1">
      <c r="A672" s="294" t="s">
        <v>3683</v>
      </c>
      <c r="B672" s="239" t="s">
        <v>552</v>
      </c>
      <c r="C672" s="340">
        <v>46279.0</v>
      </c>
      <c r="D672" s="51" t="s">
        <v>638</v>
      </c>
      <c r="E672" s="294" t="s">
        <v>1003</v>
      </c>
      <c r="F672" s="239">
        <v>51.0</v>
      </c>
      <c r="G672" s="239">
        <v>32.0</v>
      </c>
      <c r="H672" s="342">
        <v>46280.0</v>
      </c>
      <c r="I672" s="251">
        <v>0.42118055555555556</v>
      </c>
      <c r="J672" s="251">
        <v>0.4462037037037037</v>
      </c>
      <c r="K672" s="239">
        <v>36.0333</v>
      </c>
      <c r="L672" s="239" t="s">
        <v>811</v>
      </c>
      <c r="M672" s="239" t="s">
        <v>2307</v>
      </c>
    </row>
    <row r="673" ht="15.75" customHeight="1">
      <c r="A673" s="294" t="s">
        <v>3683</v>
      </c>
      <c r="B673" s="239" t="s">
        <v>552</v>
      </c>
      <c r="C673" s="340">
        <v>46279.0</v>
      </c>
      <c r="D673" s="51" t="s">
        <v>642</v>
      </c>
      <c r="E673" s="294" t="s">
        <v>861</v>
      </c>
      <c r="F673" s="239">
        <v>296.0</v>
      </c>
      <c r="G673" s="239">
        <v>26.0</v>
      </c>
      <c r="H673" s="342">
        <v>46280.0</v>
      </c>
      <c r="I673" s="251">
        <v>0.30083333333333334</v>
      </c>
      <c r="J673" s="251">
        <v>0.3645601851851852</v>
      </c>
      <c r="K673" s="239">
        <v>91.7667</v>
      </c>
      <c r="L673" s="239" t="s">
        <v>1274</v>
      </c>
      <c r="M673" s="239" t="s">
        <v>2308</v>
      </c>
    </row>
    <row r="674" ht="15.75" customHeight="1">
      <c r="A674" s="294" t="s">
        <v>3683</v>
      </c>
      <c r="B674" s="239" t="s">
        <v>552</v>
      </c>
      <c r="C674" s="340">
        <v>46279.0</v>
      </c>
      <c r="D674" s="51" t="s">
        <v>642</v>
      </c>
      <c r="E674" s="294" t="s">
        <v>863</v>
      </c>
      <c r="F674" s="239">
        <v>328.0</v>
      </c>
      <c r="G674" s="239">
        <v>45.0</v>
      </c>
      <c r="H674" s="342">
        <v>46280.0</v>
      </c>
      <c r="I674" s="251">
        <v>0.36474537037037036</v>
      </c>
      <c r="J674" s="251">
        <v>0.4452199074074074</v>
      </c>
      <c r="K674" s="239">
        <v>115.8667</v>
      </c>
      <c r="L674" s="239" t="s">
        <v>1274</v>
      </c>
      <c r="M674" s="239" t="s">
        <v>2309</v>
      </c>
    </row>
    <row r="675" ht="15.75" customHeight="1">
      <c r="A675" s="294" t="s">
        <v>3683</v>
      </c>
      <c r="B675" s="239" t="s">
        <v>552</v>
      </c>
      <c r="C675" s="340">
        <v>46280.0</v>
      </c>
      <c r="D675" s="51" t="s">
        <v>642</v>
      </c>
      <c r="E675" s="294" t="s">
        <v>1003</v>
      </c>
      <c r="F675" s="239">
        <v>46.0</v>
      </c>
      <c r="G675" s="239">
        <v>32.0</v>
      </c>
      <c r="H675" s="342">
        <v>46280.0</v>
      </c>
      <c r="I675" s="251">
        <v>0.4525810185185185</v>
      </c>
      <c r="J675" s="251">
        <v>0.5325347222222222</v>
      </c>
      <c r="K675" s="239">
        <v>115.1167</v>
      </c>
      <c r="L675" s="239" t="s">
        <v>811</v>
      </c>
      <c r="M675" s="239" t="s">
        <v>2310</v>
      </c>
    </row>
    <row r="676" ht="15.75" customHeight="1">
      <c r="A676" s="294" t="s">
        <v>3683</v>
      </c>
      <c r="B676" s="239" t="s">
        <v>552</v>
      </c>
      <c r="C676" s="340">
        <v>46279.0</v>
      </c>
      <c r="D676" s="248" t="s">
        <v>649</v>
      </c>
      <c r="E676" s="239" t="s">
        <v>861</v>
      </c>
      <c r="F676" s="239">
        <v>74.0</v>
      </c>
      <c r="G676" s="239">
        <v>39.0</v>
      </c>
      <c r="H676" s="342">
        <v>46280.0</v>
      </c>
      <c r="I676" s="251">
        <v>0.3024074074074074</v>
      </c>
      <c r="J676" s="251">
        <v>0.3394097222222222</v>
      </c>
      <c r="K676" s="239">
        <v>53.2833</v>
      </c>
      <c r="L676" s="239" t="s">
        <v>811</v>
      </c>
      <c r="M676" s="239" t="s">
        <v>2608</v>
      </c>
    </row>
    <row r="677" ht="15.75" customHeight="1">
      <c r="A677" s="294" t="s">
        <v>3683</v>
      </c>
      <c r="B677" s="239" t="s">
        <v>552</v>
      </c>
      <c r="C677" s="340">
        <v>46279.0</v>
      </c>
      <c r="D677" s="239" t="s">
        <v>649</v>
      </c>
      <c r="E677" s="239" t="s">
        <v>863</v>
      </c>
      <c r="F677" s="239">
        <v>58.0</v>
      </c>
      <c r="G677" s="239">
        <v>38.0</v>
      </c>
      <c r="H677" s="342">
        <v>46280.0</v>
      </c>
      <c r="I677" s="251">
        <v>0.394525462962963</v>
      </c>
      <c r="J677" s="251">
        <v>0.42596064814814816</v>
      </c>
      <c r="K677" s="239">
        <v>45.25</v>
      </c>
      <c r="L677" s="239" t="s">
        <v>811</v>
      </c>
      <c r="M677" s="239" t="s">
        <v>2609</v>
      </c>
    </row>
    <row r="678" ht="15.75" customHeight="1">
      <c r="A678" s="294" t="s">
        <v>3683</v>
      </c>
      <c r="B678" s="239" t="s">
        <v>552</v>
      </c>
      <c r="C678" s="340">
        <v>46279.0</v>
      </c>
      <c r="D678" s="239" t="s">
        <v>649</v>
      </c>
      <c r="E678" s="239" t="s">
        <v>1003</v>
      </c>
      <c r="F678" s="239">
        <v>87.0</v>
      </c>
      <c r="G678" s="239">
        <v>59.0</v>
      </c>
      <c r="H678" s="342">
        <v>46280.0</v>
      </c>
      <c r="I678" s="251">
        <v>0.3396527777777778</v>
      </c>
      <c r="J678" s="251">
        <v>0.39447916666666666</v>
      </c>
      <c r="K678" s="239">
        <v>78.95</v>
      </c>
      <c r="L678" s="239" t="s">
        <v>811</v>
      </c>
      <c r="M678" s="239" t="s">
        <v>2610</v>
      </c>
    </row>
    <row r="679" ht="15.75" customHeight="1">
      <c r="A679" s="294" t="s">
        <v>3683</v>
      </c>
      <c r="B679" s="239" t="s">
        <v>552</v>
      </c>
      <c r="C679" s="340">
        <v>46279.0</v>
      </c>
      <c r="D679" s="239" t="s">
        <v>645</v>
      </c>
      <c r="E679" s="239" t="s">
        <v>861</v>
      </c>
      <c r="F679" s="239">
        <v>72.0</v>
      </c>
      <c r="G679" s="239">
        <v>39.0</v>
      </c>
      <c r="H679" s="342">
        <v>46280.0</v>
      </c>
      <c r="I679" s="251">
        <v>0.30256944444444445</v>
      </c>
      <c r="J679" s="251">
        <v>0.33804398148148146</v>
      </c>
      <c r="K679" s="239">
        <v>51.0667</v>
      </c>
      <c r="L679" s="239" t="s">
        <v>811</v>
      </c>
      <c r="M679" s="239" t="s">
        <v>2707</v>
      </c>
    </row>
    <row r="680" ht="15.75" customHeight="1">
      <c r="A680" s="294" t="s">
        <v>3683</v>
      </c>
      <c r="B680" s="239" t="s">
        <v>552</v>
      </c>
      <c r="C680" s="340">
        <v>46279.0</v>
      </c>
      <c r="D680" s="239" t="s">
        <v>645</v>
      </c>
      <c r="E680" s="239" t="s">
        <v>863</v>
      </c>
      <c r="F680" s="239">
        <v>58.0</v>
      </c>
      <c r="G680" s="239">
        <v>40.0</v>
      </c>
      <c r="H680" s="342">
        <v>46280.0</v>
      </c>
      <c r="I680" s="251">
        <v>0.39153935185185185</v>
      </c>
      <c r="J680" s="251">
        <v>0.42885416666666665</v>
      </c>
      <c r="K680" s="239">
        <v>53.7333</v>
      </c>
      <c r="L680" s="239" t="s">
        <v>811</v>
      </c>
      <c r="M680" s="239" t="s">
        <v>2708</v>
      </c>
    </row>
    <row r="681" ht="15.75" customHeight="1">
      <c r="A681" s="294" t="s">
        <v>3683</v>
      </c>
      <c r="B681" s="239" t="s">
        <v>552</v>
      </c>
      <c r="C681" s="340">
        <v>46279.0</v>
      </c>
      <c r="D681" s="239" t="s">
        <v>645</v>
      </c>
      <c r="E681" s="239" t="s">
        <v>1003</v>
      </c>
      <c r="F681" s="239">
        <v>86.0</v>
      </c>
      <c r="G681" s="239">
        <v>57.0</v>
      </c>
      <c r="H681" s="342">
        <v>46280.0</v>
      </c>
      <c r="I681" s="251">
        <v>0.3381018518518519</v>
      </c>
      <c r="J681" s="251">
        <v>0.39109953703703704</v>
      </c>
      <c r="K681" s="239">
        <v>76.3167</v>
      </c>
      <c r="L681" s="239" t="s">
        <v>811</v>
      </c>
      <c r="M681" s="239" t="s">
        <v>2709</v>
      </c>
    </row>
    <row r="682" ht="15.75" customHeight="1">
      <c r="A682" s="294" t="s">
        <v>3683</v>
      </c>
      <c r="B682" s="239" t="s">
        <v>552</v>
      </c>
      <c r="C682" s="340">
        <v>46279.0</v>
      </c>
      <c r="D682" s="239" t="s">
        <v>681</v>
      </c>
      <c r="E682" s="239" t="s">
        <v>1507</v>
      </c>
      <c r="F682" s="239">
        <v>84.0</v>
      </c>
      <c r="G682" s="239">
        <v>29.0</v>
      </c>
      <c r="H682" s="342">
        <v>46280.0</v>
      </c>
      <c r="I682" s="251">
        <v>0.3056365740740741</v>
      </c>
      <c r="J682" s="251">
        <v>0.3512268518518519</v>
      </c>
      <c r="K682" s="239">
        <v>65.65</v>
      </c>
      <c r="L682" s="239" t="s">
        <v>811</v>
      </c>
      <c r="M682" s="239" t="s">
        <v>2772</v>
      </c>
    </row>
    <row r="683" ht="15.75" customHeight="1">
      <c r="A683" s="294" t="s">
        <v>3683</v>
      </c>
      <c r="B683" s="239" t="s">
        <v>552</v>
      </c>
      <c r="C683" s="340">
        <v>46279.0</v>
      </c>
      <c r="D683" s="239" t="s">
        <v>681</v>
      </c>
      <c r="E683" s="239" t="s">
        <v>863</v>
      </c>
      <c r="F683" s="239">
        <v>62.0</v>
      </c>
      <c r="G683" s="239">
        <v>29.0</v>
      </c>
      <c r="H683" s="342">
        <v>46280.0</v>
      </c>
      <c r="I683" s="251">
        <v>0.40949074074074077</v>
      </c>
      <c r="J683" s="251">
        <v>0.4466087962962963</v>
      </c>
      <c r="K683" s="239">
        <v>53.4333</v>
      </c>
      <c r="L683" s="239" t="s">
        <v>811</v>
      </c>
      <c r="M683" s="239" t="s">
        <v>2774</v>
      </c>
    </row>
    <row r="684" ht="15.75" customHeight="1">
      <c r="A684" s="294" t="s">
        <v>3683</v>
      </c>
      <c r="B684" s="239" t="s">
        <v>552</v>
      </c>
      <c r="C684" s="340">
        <v>46279.0</v>
      </c>
      <c r="D684" s="239" t="s">
        <v>681</v>
      </c>
      <c r="E684" s="239" t="s">
        <v>1003</v>
      </c>
      <c r="F684" s="239">
        <v>97.0</v>
      </c>
      <c r="G684" s="239">
        <v>40.0</v>
      </c>
      <c r="H684" s="342">
        <v>46280.0</v>
      </c>
      <c r="I684" s="251">
        <v>0.35193287037037035</v>
      </c>
      <c r="J684" s="251">
        <v>0.4048726851851852</v>
      </c>
      <c r="K684" s="239">
        <v>76.2333</v>
      </c>
      <c r="L684" s="239" t="s">
        <v>811</v>
      </c>
      <c r="M684" s="239" t="s">
        <v>2777</v>
      </c>
    </row>
    <row r="685" ht="15.75" customHeight="1">
      <c r="A685" s="294" t="s">
        <v>3683</v>
      </c>
      <c r="B685" s="239" t="s">
        <v>552</v>
      </c>
      <c r="C685" s="340">
        <v>46279.0</v>
      </c>
      <c r="D685" s="239" t="s">
        <v>666</v>
      </c>
      <c r="E685" s="239" t="s">
        <v>861</v>
      </c>
      <c r="F685" s="239">
        <v>341.0</v>
      </c>
      <c r="G685" s="239">
        <v>52.0</v>
      </c>
      <c r="H685" s="342">
        <v>46280.0</v>
      </c>
      <c r="I685" s="251">
        <v>0.3036111111111111</v>
      </c>
      <c r="J685" s="251">
        <v>0.39319444444444446</v>
      </c>
      <c r="K685" s="239">
        <v>128.9833</v>
      </c>
      <c r="L685" s="239" t="s">
        <v>811</v>
      </c>
      <c r="M685" s="239" t="s">
        <v>2860</v>
      </c>
    </row>
    <row r="686" ht="15.75" customHeight="1">
      <c r="A686" s="294" t="s">
        <v>3683</v>
      </c>
      <c r="B686" s="239" t="s">
        <v>552</v>
      </c>
      <c r="C686" s="340">
        <v>46279.0</v>
      </c>
      <c r="D686" s="239" t="s">
        <v>666</v>
      </c>
      <c r="E686" s="239" t="s">
        <v>863</v>
      </c>
      <c r="F686" s="239">
        <v>134.0</v>
      </c>
      <c r="G686" s="239">
        <v>67.0</v>
      </c>
      <c r="H686" s="342">
        <v>46280.0</v>
      </c>
      <c r="I686" s="251">
        <v>0.4038888888888889</v>
      </c>
      <c r="J686" s="251">
        <v>0.4703703703703704</v>
      </c>
      <c r="K686" s="239">
        <v>95.7333</v>
      </c>
      <c r="L686" s="239" t="s">
        <v>811</v>
      </c>
      <c r="M686" s="239" t="s">
        <v>2863</v>
      </c>
    </row>
    <row r="687" ht="15.75" customHeight="1">
      <c r="A687" s="294" t="s">
        <v>3683</v>
      </c>
      <c r="B687" s="239" t="s">
        <v>552</v>
      </c>
      <c r="C687" s="340">
        <v>46279.0</v>
      </c>
      <c r="D687" s="51" t="s">
        <v>686</v>
      </c>
      <c r="E687" s="294" t="s">
        <v>1003</v>
      </c>
      <c r="F687" s="239">
        <v>177.0</v>
      </c>
      <c r="G687" s="239">
        <v>79.0</v>
      </c>
      <c r="H687" s="342">
        <v>46280.0</v>
      </c>
      <c r="I687" s="251">
        <v>0.29886574074074074</v>
      </c>
      <c r="J687" s="251">
        <v>0.4499537037037037</v>
      </c>
      <c r="K687" s="239">
        <v>217.5667</v>
      </c>
      <c r="L687" s="239" t="s">
        <v>811</v>
      </c>
      <c r="M687" s="239" t="s">
        <v>2870</v>
      </c>
    </row>
    <row r="688" ht="15.75" customHeight="1">
      <c r="A688" s="294" t="s">
        <v>3683</v>
      </c>
      <c r="B688" s="239" t="s">
        <v>552</v>
      </c>
      <c r="C688" s="340">
        <v>46280.0</v>
      </c>
      <c r="D688" s="51" t="s">
        <v>686</v>
      </c>
      <c r="E688" s="294" t="s">
        <v>1135</v>
      </c>
      <c r="F688" s="239">
        <v>70.0</v>
      </c>
      <c r="G688" s="239">
        <v>36.0</v>
      </c>
      <c r="H688" s="342">
        <v>46280.0</v>
      </c>
      <c r="I688" s="251">
        <v>0.5117708333333333</v>
      </c>
      <c r="J688" s="251">
        <v>0.5810069444444445</v>
      </c>
      <c r="K688" s="239">
        <v>99.7</v>
      </c>
      <c r="L688" s="239" t="s">
        <v>811</v>
      </c>
      <c r="M688" s="239" t="s">
        <v>2873</v>
      </c>
    </row>
    <row r="689" ht="15.75" customHeight="1">
      <c r="A689" s="294" t="s">
        <v>3683</v>
      </c>
      <c r="B689" s="239" t="s">
        <v>552</v>
      </c>
      <c r="C689" s="340">
        <v>46280.0</v>
      </c>
      <c r="D689" s="51" t="s">
        <v>686</v>
      </c>
      <c r="E689" s="294" t="s">
        <v>865</v>
      </c>
      <c r="F689" s="239">
        <v>45.0</v>
      </c>
      <c r="G689" s="239">
        <v>25.0</v>
      </c>
      <c r="H689" s="342">
        <v>46280.0</v>
      </c>
      <c r="I689" s="251">
        <v>0.5882060185185185</v>
      </c>
      <c r="J689" s="251">
        <v>0.6226273148148148</v>
      </c>
      <c r="K689" s="239">
        <v>49.5667</v>
      </c>
      <c r="L689" s="239" t="s">
        <v>811</v>
      </c>
      <c r="M689" s="239" t="s">
        <v>2875</v>
      </c>
    </row>
    <row r="690" ht="15.75" customHeight="1">
      <c r="A690" s="294" t="s">
        <v>3683</v>
      </c>
      <c r="B690" s="239" t="s">
        <v>552</v>
      </c>
      <c r="C690" s="340">
        <v>46279.0</v>
      </c>
      <c r="D690" s="248" t="s">
        <v>559</v>
      </c>
      <c r="E690" s="239" t="s">
        <v>1507</v>
      </c>
      <c r="F690" s="239">
        <v>141.0</v>
      </c>
      <c r="G690" s="239">
        <v>30.0</v>
      </c>
      <c r="H690" s="342">
        <v>46280.0</v>
      </c>
      <c r="I690" s="251">
        <v>0.3054050925925926</v>
      </c>
      <c r="J690" s="251">
        <v>0.342025462962963</v>
      </c>
      <c r="K690" s="239">
        <v>52.7333</v>
      </c>
      <c r="L690" s="239" t="s">
        <v>811</v>
      </c>
      <c r="M690" s="239" t="s">
        <v>3039</v>
      </c>
    </row>
    <row r="691" ht="15.75" customHeight="1">
      <c r="A691" s="294" t="s">
        <v>3683</v>
      </c>
      <c r="B691" s="239" t="s">
        <v>552</v>
      </c>
      <c r="C691" s="340">
        <v>46279.0</v>
      </c>
      <c r="D691" s="239" t="s">
        <v>559</v>
      </c>
      <c r="E691" s="239" t="s">
        <v>863</v>
      </c>
      <c r="F691" s="239">
        <v>84.0</v>
      </c>
      <c r="G691" s="239">
        <v>30.0</v>
      </c>
      <c r="H691" s="342">
        <v>46280.0</v>
      </c>
      <c r="I691" s="251">
        <v>0.3933217592592593</v>
      </c>
      <c r="J691" s="251">
        <v>0.4474074074074074</v>
      </c>
      <c r="K691" s="239">
        <v>77.8667</v>
      </c>
      <c r="L691" s="239" t="s">
        <v>811</v>
      </c>
      <c r="M691" s="239" t="s">
        <v>3041</v>
      </c>
    </row>
    <row r="692" ht="15.75" customHeight="1">
      <c r="A692" s="294" t="s">
        <v>3683</v>
      </c>
      <c r="B692" s="239" t="s">
        <v>552</v>
      </c>
      <c r="C692" s="340">
        <v>46279.0</v>
      </c>
      <c r="D692" s="239" t="s">
        <v>559</v>
      </c>
      <c r="E692" s="239" t="s">
        <v>1003</v>
      </c>
      <c r="F692" s="239">
        <v>118.0</v>
      </c>
      <c r="G692" s="239">
        <v>40.0</v>
      </c>
      <c r="H692" s="342">
        <v>46280.0</v>
      </c>
      <c r="I692" s="251">
        <v>0.3432986111111111</v>
      </c>
      <c r="J692" s="251">
        <v>0.39295138888888886</v>
      </c>
      <c r="K692" s="239">
        <v>71.4833</v>
      </c>
      <c r="L692" s="239" t="s">
        <v>811</v>
      </c>
      <c r="M692" s="239" t="s">
        <v>3044</v>
      </c>
    </row>
    <row r="693" ht="15.75" customHeight="1">
      <c r="A693" s="294" t="s">
        <v>3683</v>
      </c>
      <c r="B693" s="239" t="s">
        <v>552</v>
      </c>
      <c r="C693" s="340">
        <v>46282.0</v>
      </c>
      <c r="D693" s="239" t="s">
        <v>559</v>
      </c>
      <c r="E693" s="239" t="s">
        <v>3026</v>
      </c>
      <c r="F693" s="239">
        <v>58.0</v>
      </c>
      <c r="G693" s="239">
        <v>27.0</v>
      </c>
      <c r="H693" s="342">
        <v>46280.0</v>
      </c>
      <c r="I693" s="251">
        <v>0.5063078703703704</v>
      </c>
      <c r="J693" s="251">
        <v>0.30150462962962965</v>
      </c>
      <c r="K693" s="239">
        <v>4025.0667</v>
      </c>
      <c r="L693" s="239" t="s">
        <v>811</v>
      </c>
      <c r="M693" s="239" t="s">
        <v>4380</v>
      </c>
    </row>
    <row r="694" ht="15.75" customHeight="1">
      <c r="A694" s="294" t="s">
        <v>3683</v>
      </c>
      <c r="B694" s="239" t="s">
        <v>552</v>
      </c>
      <c r="C694" s="340">
        <v>46279.0</v>
      </c>
      <c r="D694" s="239" t="s">
        <v>669</v>
      </c>
      <c r="E694" s="239" t="s">
        <v>1507</v>
      </c>
      <c r="F694" s="239">
        <v>85.0</v>
      </c>
      <c r="G694" s="239">
        <v>30.0</v>
      </c>
      <c r="H694" s="342">
        <v>46280.0</v>
      </c>
      <c r="I694" s="251">
        <v>0.3053240740740741</v>
      </c>
      <c r="J694" s="251">
        <v>0.3363425925925926</v>
      </c>
      <c r="K694" s="239">
        <v>44.6667</v>
      </c>
      <c r="L694" s="239" t="s">
        <v>811</v>
      </c>
      <c r="M694" s="239" t="s">
        <v>3019</v>
      </c>
    </row>
    <row r="695" ht="15.75" customHeight="1">
      <c r="A695" s="294" t="s">
        <v>3683</v>
      </c>
      <c r="B695" s="239" t="s">
        <v>552</v>
      </c>
      <c r="C695" s="340">
        <v>46279.0</v>
      </c>
      <c r="D695" s="239" t="s">
        <v>669</v>
      </c>
      <c r="E695" s="239" t="s">
        <v>863</v>
      </c>
      <c r="F695" s="239">
        <v>70.0</v>
      </c>
      <c r="G695" s="239">
        <v>30.0</v>
      </c>
      <c r="H695" s="342">
        <v>46280.0</v>
      </c>
      <c r="I695" s="251">
        <v>0.3364699074074074</v>
      </c>
      <c r="J695" s="251">
        <v>0.3616898148148148</v>
      </c>
      <c r="K695" s="239">
        <v>36.3</v>
      </c>
      <c r="L695" s="239" t="s">
        <v>811</v>
      </c>
      <c r="M695" s="239" t="s">
        <v>3021</v>
      </c>
    </row>
    <row r="696" ht="15.75" customHeight="1">
      <c r="A696" s="294" t="s">
        <v>3683</v>
      </c>
      <c r="B696" s="239" t="s">
        <v>552</v>
      </c>
      <c r="C696" s="340">
        <v>46279.0</v>
      </c>
      <c r="D696" s="239" t="s">
        <v>669</v>
      </c>
      <c r="E696" s="239" t="s">
        <v>1003</v>
      </c>
      <c r="F696" s="239">
        <v>108.0</v>
      </c>
      <c r="G696" s="239">
        <v>40.0</v>
      </c>
      <c r="H696" s="342">
        <v>46280.0</v>
      </c>
      <c r="I696" s="251">
        <v>0.3617592592592593</v>
      </c>
      <c r="J696" s="251">
        <v>0.40738425925925925</v>
      </c>
      <c r="K696" s="239">
        <v>65.6833</v>
      </c>
      <c r="L696" s="239" t="s">
        <v>811</v>
      </c>
      <c r="M696" s="239" t="s">
        <v>3023</v>
      </c>
    </row>
    <row r="697" ht="15.75" customHeight="1">
      <c r="A697" s="294" t="s">
        <v>3683</v>
      </c>
      <c r="B697" s="239" t="s">
        <v>552</v>
      </c>
      <c r="C697" s="340">
        <v>46280.0</v>
      </c>
      <c r="D697" s="239" t="s">
        <v>669</v>
      </c>
      <c r="E697" s="239" t="s">
        <v>3026</v>
      </c>
      <c r="F697" s="239">
        <v>36.0</v>
      </c>
      <c r="G697" s="239">
        <v>27.0</v>
      </c>
      <c r="H697" s="342">
        <v>46280.0</v>
      </c>
      <c r="I697" s="251">
        <v>0.5064814814814815</v>
      </c>
      <c r="J697" s="251">
        <v>0.5345138888888888</v>
      </c>
      <c r="K697" s="239">
        <v>40.3667</v>
      </c>
      <c r="L697" s="239" t="s">
        <v>811</v>
      </c>
      <c r="M697" s="239" t="s">
        <v>3028</v>
      </c>
    </row>
    <row r="698" ht="15.75" customHeight="1">
      <c r="A698" s="294" t="s">
        <v>3683</v>
      </c>
      <c r="B698" s="239" t="s">
        <v>552</v>
      </c>
      <c r="C698" s="340">
        <v>46280.0</v>
      </c>
      <c r="D698" s="239" t="s">
        <v>669</v>
      </c>
      <c r="E698" s="239" t="s">
        <v>865</v>
      </c>
      <c r="F698" s="239">
        <v>52.0</v>
      </c>
      <c r="G698" s="239">
        <v>25.0</v>
      </c>
      <c r="H698" s="342">
        <v>46280.0</v>
      </c>
      <c r="I698" s="251">
        <v>0.5883564814814815</v>
      </c>
      <c r="J698" s="251">
        <v>0.6143981481481482</v>
      </c>
      <c r="K698" s="239">
        <v>37.4833</v>
      </c>
      <c r="L698" s="239" t="s">
        <v>811</v>
      </c>
      <c r="M698" s="239" t="s">
        <v>3030</v>
      </c>
    </row>
    <row r="699" ht="15.75" customHeight="1">
      <c r="A699" s="294" t="s">
        <v>3683</v>
      </c>
      <c r="B699" s="239" t="s">
        <v>552</v>
      </c>
      <c r="C699" s="340">
        <v>46279.0</v>
      </c>
      <c r="D699" s="239" t="s">
        <v>667</v>
      </c>
      <c r="E699" s="239" t="s">
        <v>861</v>
      </c>
      <c r="F699" s="239">
        <v>115.0</v>
      </c>
      <c r="G699" s="239">
        <v>40.0</v>
      </c>
      <c r="H699" s="342">
        <v>46280.0</v>
      </c>
      <c r="I699" s="251">
        <v>0.3039236111111111</v>
      </c>
      <c r="J699" s="251">
        <v>0.42561342592592594</v>
      </c>
      <c r="K699" s="239">
        <v>175.2167</v>
      </c>
      <c r="L699" s="239" t="s">
        <v>811</v>
      </c>
      <c r="M699" s="239" t="s">
        <v>3155</v>
      </c>
    </row>
    <row r="700" ht="15.75" customHeight="1">
      <c r="A700" s="294" t="s">
        <v>3683</v>
      </c>
      <c r="B700" s="239" t="s">
        <v>552</v>
      </c>
      <c r="C700" s="340">
        <v>46280.0</v>
      </c>
      <c r="D700" s="239" t="s">
        <v>667</v>
      </c>
      <c r="E700" s="239" t="s">
        <v>863</v>
      </c>
      <c r="F700" s="239">
        <v>79.0</v>
      </c>
      <c r="G700" s="239">
        <v>40.0</v>
      </c>
      <c r="H700" s="342">
        <v>46280.0</v>
      </c>
      <c r="I700" s="251">
        <v>0.4256828703703704</v>
      </c>
      <c r="J700" s="251">
        <v>0.5163310185185185</v>
      </c>
      <c r="K700" s="239">
        <v>130.5333</v>
      </c>
      <c r="L700" s="239" t="s">
        <v>811</v>
      </c>
      <c r="M700" s="239" t="s">
        <v>3156</v>
      </c>
    </row>
    <row r="701" ht="15.75" customHeight="1">
      <c r="A701" s="294" t="s">
        <v>3683</v>
      </c>
      <c r="B701" s="239" t="s">
        <v>552</v>
      </c>
      <c r="C701" s="340">
        <v>46280.0</v>
      </c>
      <c r="D701" s="239" t="s">
        <v>667</v>
      </c>
      <c r="E701" s="239" t="s">
        <v>3157</v>
      </c>
      <c r="F701" s="239">
        <v>1.0</v>
      </c>
      <c r="G701" s="239">
        <v>1.0</v>
      </c>
      <c r="H701" s="342">
        <v>46280.0</v>
      </c>
      <c r="I701" s="251">
        <v>0.5200578703703703</v>
      </c>
      <c r="J701" s="251">
        <v>0.5316435185185185</v>
      </c>
      <c r="K701" s="239">
        <v>16.6667</v>
      </c>
      <c r="L701" s="239" t="s">
        <v>811</v>
      </c>
      <c r="M701" s="239" t="s">
        <v>3158</v>
      </c>
    </row>
    <row r="702" ht="15.75" customHeight="1">
      <c r="A702" s="294" t="s">
        <v>3683</v>
      </c>
      <c r="B702" s="239" t="s">
        <v>552</v>
      </c>
      <c r="C702" s="340">
        <v>46280.0</v>
      </c>
      <c r="D702" s="239" t="s">
        <v>667</v>
      </c>
      <c r="E702" s="239" t="s">
        <v>3159</v>
      </c>
      <c r="F702" s="239">
        <v>5.0</v>
      </c>
      <c r="G702" s="239">
        <v>1.0</v>
      </c>
      <c r="H702" s="342">
        <v>46280.0</v>
      </c>
      <c r="I702" s="251">
        <v>0.5314814814814814</v>
      </c>
      <c r="J702" s="251">
        <v>0.5315277777777778</v>
      </c>
      <c r="K702" s="239">
        <v>0.05</v>
      </c>
      <c r="L702" s="239" t="s">
        <v>811</v>
      </c>
      <c r="M702" s="239" t="s">
        <v>3160</v>
      </c>
    </row>
    <row r="703" ht="15.75" customHeight="1">
      <c r="A703" s="294" t="s">
        <v>3683</v>
      </c>
      <c r="B703" s="239" t="s">
        <v>552</v>
      </c>
      <c r="C703" s="340">
        <v>46280.0</v>
      </c>
      <c r="D703" s="239" t="s">
        <v>685</v>
      </c>
      <c r="E703" s="239" t="s">
        <v>865</v>
      </c>
      <c r="F703" s="239">
        <v>41.0</v>
      </c>
      <c r="G703" s="239">
        <v>25.0</v>
      </c>
      <c r="H703" s="342">
        <v>46280.0</v>
      </c>
      <c r="I703" s="251">
        <v>0.5882638888888889</v>
      </c>
      <c r="J703" s="251">
        <v>0.6077430555555555</v>
      </c>
      <c r="K703" s="239">
        <v>28.0333</v>
      </c>
      <c r="L703" s="239" t="s">
        <v>811</v>
      </c>
      <c r="M703" s="239" t="s">
        <v>3248</v>
      </c>
    </row>
    <row r="704" ht="15.75" customHeight="1">
      <c r="A704" s="294" t="s">
        <v>3683</v>
      </c>
      <c r="B704" s="239" t="s">
        <v>552</v>
      </c>
      <c r="C704" s="340">
        <v>46280.0</v>
      </c>
      <c r="D704" s="239" t="s">
        <v>660</v>
      </c>
      <c r="E704" s="239" t="s">
        <v>3026</v>
      </c>
      <c r="F704" s="239">
        <v>54.0</v>
      </c>
      <c r="G704" s="239">
        <v>27.0</v>
      </c>
      <c r="H704" s="342">
        <v>46280.0</v>
      </c>
      <c r="I704" s="251">
        <v>0.5061805555555555</v>
      </c>
      <c r="J704" s="251">
        <v>0.5490277777777778</v>
      </c>
      <c r="K704" s="239">
        <v>61.6833</v>
      </c>
      <c r="L704" s="239" t="s">
        <v>811</v>
      </c>
      <c r="M704" s="239" t="s">
        <v>3330</v>
      </c>
    </row>
    <row r="705" ht="15.75" customHeight="1">
      <c r="A705" s="294" t="s">
        <v>3683</v>
      </c>
      <c r="B705" s="239" t="s">
        <v>552</v>
      </c>
      <c r="C705" s="340">
        <v>46280.0</v>
      </c>
      <c r="D705" s="239" t="s">
        <v>660</v>
      </c>
      <c r="E705" s="239" t="s">
        <v>865</v>
      </c>
      <c r="F705" s="239">
        <v>49.0</v>
      </c>
      <c r="G705" s="239">
        <v>38.0</v>
      </c>
      <c r="H705" s="342">
        <v>46280.0</v>
      </c>
      <c r="I705" s="251">
        <v>0.5884953703703704</v>
      </c>
      <c r="J705" s="251">
        <v>0.6359606481481481</v>
      </c>
      <c r="K705" s="239">
        <v>68.35</v>
      </c>
      <c r="L705" s="239" t="s">
        <v>811</v>
      </c>
      <c r="M705" s="239" t="s">
        <v>3331</v>
      </c>
    </row>
    <row r="706" ht="15.75" customHeight="1">
      <c r="A706" s="294" t="s">
        <v>3683</v>
      </c>
      <c r="B706" s="239" t="s">
        <v>552</v>
      </c>
      <c r="C706" s="340">
        <v>46279.0</v>
      </c>
      <c r="D706" s="239" t="s">
        <v>625</v>
      </c>
      <c r="E706" s="239" t="s">
        <v>861</v>
      </c>
      <c r="F706" s="239">
        <v>69.0</v>
      </c>
      <c r="G706" s="239">
        <v>36.0</v>
      </c>
      <c r="H706" s="342">
        <v>46280.0</v>
      </c>
      <c r="I706" s="251">
        <v>0.3032638888888889</v>
      </c>
      <c r="J706" s="251">
        <v>0.3560300925925926</v>
      </c>
      <c r="K706" s="239">
        <v>75.9833</v>
      </c>
      <c r="L706" s="239" t="s">
        <v>811</v>
      </c>
      <c r="M706" s="239" t="s">
        <v>3416</v>
      </c>
    </row>
    <row r="707" ht="15.75" customHeight="1">
      <c r="A707" s="294" t="s">
        <v>3683</v>
      </c>
      <c r="B707" s="239" t="s">
        <v>552</v>
      </c>
      <c r="C707" s="340">
        <v>46279.0</v>
      </c>
      <c r="D707" s="239" t="s">
        <v>625</v>
      </c>
      <c r="E707" s="239" t="s">
        <v>1507</v>
      </c>
      <c r="F707" s="239">
        <v>36.0</v>
      </c>
      <c r="G707" s="239">
        <v>21.0</v>
      </c>
      <c r="H707" s="342">
        <v>46280.0</v>
      </c>
      <c r="I707" s="251">
        <v>0.3562152777777778</v>
      </c>
      <c r="J707" s="251">
        <v>0.37864583333333335</v>
      </c>
      <c r="K707" s="239">
        <v>32.2833</v>
      </c>
      <c r="L707" s="239" t="s">
        <v>811</v>
      </c>
      <c r="M707" s="239" t="s">
        <v>3417</v>
      </c>
    </row>
    <row r="708" ht="15.75" customHeight="1">
      <c r="A708" s="294" t="s">
        <v>3683</v>
      </c>
      <c r="B708" s="239" t="s">
        <v>552</v>
      </c>
      <c r="C708" s="340">
        <v>46279.0</v>
      </c>
      <c r="D708" s="239" t="s">
        <v>625</v>
      </c>
      <c r="E708" s="239" t="s">
        <v>863</v>
      </c>
      <c r="F708" s="239">
        <v>74.0</v>
      </c>
      <c r="G708" s="239">
        <v>45.0</v>
      </c>
      <c r="H708" s="342">
        <v>46280.0</v>
      </c>
      <c r="I708" s="251">
        <v>0.40805555555555556</v>
      </c>
      <c r="J708" s="251">
        <v>0.45510416666666664</v>
      </c>
      <c r="K708" s="239">
        <v>67.7333</v>
      </c>
      <c r="L708" s="239" t="s">
        <v>811</v>
      </c>
      <c r="M708" s="239" t="s">
        <v>3418</v>
      </c>
    </row>
    <row r="709" ht="15.75" customHeight="1">
      <c r="A709" s="294" t="s">
        <v>3683</v>
      </c>
      <c r="B709" s="239" t="s">
        <v>552</v>
      </c>
      <c r="C709" s="340">
        <v>46279.0</v>
      </c>
      <c r="D709" s="239" t="s">
        <v>625</v>
      </c>
      <c r="E709" s="239" t="s">
        <v>1003</v>
      </c>
      <c r="F709" s="239">
        <v>52.0</v>
      </c>
      <c r="G709" s="239">
        <v>31.0</v>
      </c>
      <c r="H709" s="342">
        <v>46280.0</v>
      </c>
      <c r="I709" s="251">
        <v>0.3799884259259259</v>
      </c>
      <c r="J709" s="251">
        <v>0.4063773148148148</v>
      </c>
      <c r="K709" s="239">
        <v>37.9833</v>
      </c>
      <c r="L709" s="239" t="s">
        <v>811</v>
      </c>
      <c r="M709" s="239" t="s">
        <v>3419</v>
      </c>
    </row>
    <row r="710" ht="15.75" customHeight="1">
      <c r="A710" s="294" t="s">
        <v>3683</v>
      </c>
      <c r="B710" s="239" t="s">
        <v>552</v>
      </c>
      <c r="C710" s="340">
        <v>46279.0</v>
      </c>
      <c r="D710" s="239" t="s">
        <v>3736</v>
      </c>
      <c r="E710" s="239" t="s">
        <v>1003</v>
      </c>
      <c r="F710" s="239">
        <v>106.0</v>
      </c>
      <c r="G710" s="239">
        <v>40.0</v>
      </c>
      <c r="H710" s="342">
        <v>46280.0</v>
      </c>
      <c r="I710" s="251">
        <v>0.2996759259259259</v>
      </c>
      <c r="J710" s="251">
        <v>0.3684722222222222</v>
      </c>
      <c r="K710" s="239">
        <v>99.0667</v>
      </c>
      <c r="L710" s="239" t="s">
        <v>811</v>
      </c>
      <c r="M710" s="239" t="s">
        <v>3496</v>
      </c>
    </row>
    <row r="711" ht="15.75" customHeight="1">
      <c r="A711" s="294" t="s">
        <v>3683</v>
      </c>
      <c r="B711" s="239" t="s">
        <v>552</v>
      </c>
      <c r="C711" s="340">
        <v>46280.0</v>
      </c>
      <c r="D711" s="239" t="s">
        <v>3736</v>
      </c>
      <c r="E711" s="239" t="s">
        <v>1007</v>
      </c>
      <c r="F711" s="239">
        <v>63.0</v>
      </c>
      <c r="G711" s="239">
        <v>37.0</v>
      </c>
      <c r="H711" s="342">
        <v>46280.0</v>
      </c>
      <c r="I711" s="251">
        <v>0.5101041666666667</v>
      </c>
      <c r="J711" s="251">
        <v>0.5678935185185185</v>
      </c>
      <c r="K711" s="239">
        <v>83.2</v>
      </c>
      <c r="L711" s="239" t="s">
        <v>811</v>
      </c>
      <c r="M711" s="239" t="s">
        <v>3497</v>
      </c>
    </row>
    <row r="712" ht="15.75" customHeight="1">
      <c r="A712" s="294" t="s">
        <v>3683</v>
      </c>
      <c r="B712" s="239" t="s">
        <v>552</v>
      </c>
      <c r="C712" s="340">
        <v>46279.0</v>
      </c>
      <c r="D712" s="239" t="s">
        <v>654</v>
      </c>
      <c r="E712" s="239" t="s">
        <v>861</v>
      </c>
      <c r="F712" s="239">
        <v>178.0</v>
      </c>
      <c r="G712" s="239">
        <v>80.0</v>
      </c>
      <c r="H712" s="342">
        <v>46280.0</v>
      </c>
      <c r="I712" s="251">
        <v>0.3037384259259259</v>
      </c>
      <c r="J712" s="251">
        <v>0.38842592592592595</v>
      </c>
      <c r="K712" s="239">
        <v>121.9333</v>
      </c>
      <c r="L712" s="239" t="s">
        <v>811</v>
      </c>
      <c r="M712" s="239" t="s">
        <v>3556</v>
      </c>
    </row>
    <row r="713" ht="15.75" customHeight="1">
      <c r="A713" s="294" t="s">
        <v>3683</v>
      </c>
      <c r="B713" s="239" t="s">
        <v>552</v>
      </c>
      <c r="C713" s="340">
        <v>46279.0</v>
      </c>
      <c r="D713" s="239" t="s">
        <v>654</v>
      </c>
      <c r="E713" s="239" t="s">
        <v>863</v>
      </c>
      <c r="F713" s="239">
        <v>88.0</v>
      </c>
      <c r="G713" s="239">
        <v>40.0</v>
      </c>
      <c r="H713" s="342">
        <v>46280.0</v>
      </c>
      <c r="I713" s="251">
        <v>0.38849537037037035</v>
      </c>
      <c r="J713" s="251">
        <v>0.41498842592592594</v>
      </c>
      <c r="K713" s="239">
        <v>38.1333</v>
      </c>
      <c r="L713" s="239" t="s">
        <v>811</v>
      </c>
      <c r="M713" s="239" t="s">
        <v>3557</v>
      </c>
    </row>
    <row r="714" ht="15.75" customHeight="1">
      <c r="A714" s="294" t="s">
        <v>3683</v>
      </c>
      <c r="B714" s="239" t="s">
        <v>552</v>
      </c>
      <c r="C714" s="340">
        <v>46281.0</v>
      </c>
      <c r="D714" s="239" t="s">
        <v>678</v>
      </c>
      <c r="E714" s="239" t="s">
        <v>869</v>
      </c>
      <c r="F714" s="239">
        <v>2.0</v>
      </c>
      <c r="G714" s="239">
        <v>2.0</v>
      </c>
      <c r="H714" s="342">
        <v>46281.0</v>
      </c>
      <c r="I714" s="251">
        <v>0.30297453703703703</v>
      </c>
      <c r="J714" s="251">
        <v>0.5433217592592593</v>
      </c>
      <c r="K714" s="239">
        <v>346.0833</v>
      </c>
      <c r="L714" s="239" t="s">
        <v>811</v>
      </c>
      <c r="M714" s="239" t="s">
        <v>870</v>
      </c>
    </row>
    <row r="715" ht="15.75" customHeight="1">
      <c r="A715" s="294" t="s">
        <v>3683</v>
      </c>
      <c r="B715" s="239" t="s">
        <v>552</v>
      </c>
      <c r="C715" s="340">
        <v>46281.0</v>
      </c>
      <c r="D715" s="239" t="s">
        <v>678</v>
      </c>
      <c r="E715" s="239" t="s">
        <v>871</v>
      </c>
      <c r="F715" s="239">
        <v>2.0</v>
      </c>
      <c r="G715" s="239">
        <v>2.0</v>
      </c>
      <c r="H715" s="342">
        <v>46281.0</v>
      </c>
      <c r="I715" s="251">
        <v>0.5432060185185185</v>
      </c>
      <c r="J715" s="251">
        <v>0.5432291666666667</v>
      </c>
      <c r="K715" s="239">
        <v>0.0333</v>
      </c>
      <c r="L715" s="239" t="s">
        <v>811</v>
      </c>
      <c r="M715" s="239" t="s">
        <v>872</v>
      </c>
    </row>
    <row r="716" ht="15.75" customHeight="1">
      <c r="A716" s="294" t="s">
        <v>3683</v>
      </c>
      <c r="B716" s="239" t="s">
        <v>552</v>
      </c>
      <c r="C716" s="340">
        <v>46281.0</v>
      </c>
      <c r="D716" s="239" t="s">
        <v>678</v>
      </c>
      <c r="E716" s="239" t="s">
        <v>873</v>
      </c>
      <c r="F716" s="239">
        <v>44.0</v>
      </c>
      <c r="G716" s="239">
        <v>26.0</v>
      </c>
      <c r="H716" s="342">
        <v>46281.0</v>
      </c>
      <c r="I716" s="251">
        <v>0.5322685185185185</v>
      </c>
      <c r="J716" s="251">
        <v>0.5324537037037037</v>
      </c>
      <c r="K716" s="239">
        <v>0.25</v>
      </c>
      <c r="L716" s="239" t="s">
        <v>811</v>
      </c>
      <c r="M716" s="239" t="s">
        <v>874</v>
      </c>
    </row>
    <row r="717" ht="15.75" customHeight="1">
      <c r="A717" s="294" t="s">
        <v>3683</v>
      </c>
      <c r="B717" s="239" t="s">
        <v>552</v>
      </c>
      <c r="C717" s="340">
        <v>46281.0</v>
      </c>
      <c r="D717" s="239" t="s">
        <v>678</v>
      </c>
      <c r="E717" s="239" t="s">
        <v>875</v>
      </c>
      <c r="F717" s="239">
        <v>42.0</v>
      </c>
      <c r="G717" s="239">
        <v>31.0</v>
      </c>
      <c r="H717" s="342">
        <v>46281.0</v>
      </c>
      <c r="I717" s="251">
        <v>0.5936921296296296</v>
      </c>
      <c r="J717" s="251">
        <v>0.6188425925925926</v>
      </c>
      <c r="K717" s="239">
        <v>36.2</v>
      </c>
      <c r="L717" s="239" t="s">
        <v>811</v>
      </c>
      <c r="M717" s="239" t="s">
        <v>876</v>
      </c>
    </row>
    <row r="718" ht="15.75" customHeight="1">
      <c r="A718" s="294" t="s">
        <v>3683</v>
      </c>
      <c r="B718" s="239" t="s">
        <v>552</v>
      </c>
      <c r="C718" s="340">
        <v>46280.0</v>
      </c>
      <c r="D718" s="51" t="s">
        <v>673</v>
      </c>
      <c r="E718" s="294" t="s">
        <v>1011</v>
      </c>
      <c r="F718" s="239">
        <v>57.0</v>
      </c>
      <c r="G718" s="239">
        <v>35.0</v>
      </c>
      <c r="H718" s="342">
        <v>46281.0</v>
      </c>
      <c r="I718" s="251">
        <v>0.3057638888888889</v>
      </c>
      <c r="J718" s="251">
        <v>0.3631597222222222</v>
      </c>
      <c r="K718" s="239">
        <v>82.65</v>
      </c>
      <c r="L718" s="239" t="s">
        <v>811</v>
      </c>
      <c r="M718" s="239" t="s">
        <v>1012</v>
      </c>
    </row>
    <row r="719" ht="15.75" customHeight="1">
      <c r="A719" s="294" t="s">
        <v>3683</v>
      </c>
      <c r="B719" s="239" t="s">
        <v>552</v>
      </c>
      <c r="C719" s="340">
        <v>46280.0</v>
      </c>
      <c r="D719" s="248" t="s">
        <v>627</v>
      </c>
      <c r="E719" s="239" t="s">
        <v>1139</v>
      </c>
      <c r="F719" s="239">
        <v>268.0</v>
      </c>
      <c r="G719" s="239">
        <v>79.0</v>
      </c>
      <c r="H719" s="342">
        <v>46281.0</v>
      </c>
      <c r="I719" s="251">
        <v>0.3040509259259259</v>
      </c>
      <c r="J719" s="251">
        <v>0.38719907407407406</v>
      </c>
      <c r="K719" s="239">
        <v>119.7333</v>
      </c>
      <c r="L719" s="239" t="s">
        <v>811</v>
      </c>
      <c r="M719" s="239" t="s">
        <v>1140</v>
      </c>
    </row>
    <row r="720" ht="15.75" customHeight="1">
      <c r="A720" s="294" t="s">
        <v>3683</v>
      </c>
      <c r="B720" s="239" t="s">
        <v>552</v>
      </c>
      <c r="C720" s="340">
        <v>46280.0</v>
      </c>
      <c r="D720" s="239" t="s">
        <v>627</v>
      </c>
      <c r="E720" s="239" t="s">
        <v>1142</v>
      </c>
      <c r="F720" s="239">
        <v>100.0</v>
      </c>
      <c r="G720" s="239">
        <v>40.0</v>
      </c>
      <c r="H720" s="342">
        <v>46281.0</v>
      </c>
      <c r="I720" s="251">
        <v>0.3901967592592593</v>
      </c>
      <c r="J720" s="251">
        <v>0.41841435185185183</v>
      </c>
      <c r="K720" s="239">
        <v>40.6167</v>
      </c>
      <c r="L720" s="239" t="s">
        <v>811</v>
      </c>
      <c r="M720" s="239" t="s">
        <v>1143</v>
      </c>
    </row>
    <row r="721" ht="15.75" customHeight="1">
      <c r="A721" s="294" t="s">
        <v>3683</v>
      </c>
      <c r="B721" s="239" t="s">
        <v>552</v>
      </c>
      <c r="C721" s="340">
        <v>46280.0</v>
      </c>
      <c r="D721" s="239" t="s">
        <v>425</v>
      </c>
      <c r="E721" s="239" t="s">
        <v>1139</v>
      </c>
      <c r="F721" s="239">
        <v>84.0</v>
      </c>
      <c r="G721" s="239">
        <v>38.0</v>
      </c>
      <c r="H721" s="342">
        <v>46281.0</v>
      </c>
      <c r="I721" s="251">
        <v>0.30475694444444446</v>
      </c>
      <c r="J721" s="251">
        <v>0.3650231481481481</v>
      </c>
      <c r="K721" s="239">
        <v>86.7833</v>
      </c>
      <c r="L721" s="239" t="s">
        <v>811</v>
      </c>
      <c r="M721" s="239" t="s">
        <v>1145</v>
      </c>
    </row>
    <row r="722" ht="15.75" customHeight="1">
      <c r="A722" s="294" t="s">
        <v>3683</v>
      </c>
      <c r="B722" s="239" t="s">
        <v>552</v>
      </c>
      <c r="C722" s="340">
        <v>46281.0</v>
      </c>
      <c r="D722" s="239" t="s">
        <v>425</v>
      </c>
      <c r="E722" s="239" t="s">
        <v>1142</v>
      </c>
      <c r="F722" s="239">
        <v>231.0</v>
      </c>
      <c r="G722" s="239">
        <v>80.0</v>
      </c>
      <c r="H722" s="342">
        <v>46281.0</v>
      </c>
      <c r="I722" s="251">
        <v>0.3650925925925926</v>
      </c>
      <c r="J722" s="251">
        <v>0.5276851851851851</v>
      </c>
      <c r="K722" s="239">
        <v>234.1333</v>
      </c>
      <c r="L722" s="239" t="s">
        <v>811</v>
      </c>
      <c r="M722" s="239" t="s">
        <v>1149</v>
      </c>
    </row>
    <row r="723" ht="15.75" customHeight="1">
      <c r="A723" s="294" t="s">
        <v>3683</v>
      </c>
      <c r="B723" s="239" t="s">
        <v>552</v>
      </c>
      <c r="C723" s="340">
        <v>46280.0</v>
      </c>
      <c r="D723" s="239" t="s">
        <v>652</v>
      </c>
      <c r="E723" s="239" t="s">
        <v>1011</v>
      </c>
      <c r="F723" s="239">
        <v>219.0</v>
      </c>
      <c r="G723" s="239">
        <v>107.0</v>
      </c>
      <c r="H723" s="342">
        <v>46281.0</v>
      </c>
      <c r="I723" s="251">
        <v>0.30519675925925926</v>
      </c>
      <c r="J723" s="251">
        <v>0.4075347222222222</v>
      </c>
      <c r="K723" s="239">
        <v>147.35</v>
      </c>
      <c r="L723" s="239" t="s">
        <v>811</v>
      </c>
      <c r="M723" s="239" t="s">
        <v>1276</v>
      </c>
    </row>
    <row r="724" ht="15.75" customHeight="1">
      <c r="A724" s="294" t="s">
        <v>3683</v>
      </c>
      <c r="B724" s="239" t="s">
        <v>552</v>
      </c>
      <c r="C724" s="340">
        <v>46281.0</v>
      </c>
      <c r="D724" s="239" t="s">
        <v>652</v>
      </c>
      <c r="E724" s="239" t="s">
        <v>1277</v>
      </c>
      <c r="F724" s="239">
        <v>48.0</v>
      </c>
      <c r="G724" s="239">
        <v>33.0</v>
      </c>
      <c r="H724" s="342">
        <v>46281.0</v>
      </c>
      <c r="I724" s="251">
        <v>0.5277314814814815</v>
      </c>
      <c r="J724" s="251">
        <v>0.5687152777777778</v>
      </c>
      <c r="K724" s="239">
        <v>59.0167</v>
      </c>
      <c r="L724" s="239" t="s">
        <v>811</v>
      </c>
      <c r="M724" s="239" t="s">
        <v>1278</v>
      </c>
    </row>
    <row r="725" ht="15.75" customHeight="1">
      <c r="A725" s="294" t="s">
        <v>3683</v>
      </c>
      <c r="B725" s="239" t="s">
        <v>552</v>
      </c>
      <c r="C725" s="340">
        <v>46280.0</v>
      </c>
      <c r="D725" s="239" t="s">
        <v>631</v>
      </c>
      <c r="E725" s="239" t="s">
        <v>3558</v>
      </c>
      <c r="F725" s="239">
        <v>4.0</v>
      </c>
      <c r="G725" s="239">
        <v>2.0</v>
      </c>
      <c r="H725" s="342">
        <v>46281.0</v>
      </c>
      <c r="I725" s="251">
        <v>0.31649305555555557</v>
      </c>
      <c r="J725" s="251">
        <v>0.32288194444444446</v>
      </c>
      <c r="K725" s="239">
        <v>9.2</v>
      </c>
      <c r="L725" s="239" t="s">
        <v>811</v>
      </c>
      <c r="M725" s="239" t="s">
        <v>1398</v>
      </c>
    </row>
    <row r="726" ht="15.75" customHeight="1">
      <c r="A726" s="294" t="s">
        <v>3683</v>
      </c>
      <c r="B726" s="239" t="s">
        <v>552</v>
      </c>
      <c r="C726" s="340">
        <v>46280.0</v>
      </c>
      <c r="D726" s="239" t="s">
        <v>631</v>
      </c>
      <c r="E726" s="239" t="s">
        <v>3567</v>
      </c>
      <c r="F726" s="239">
        <v>37.0</v>
      </c>
      <c r="G726" s="239">
        <v>5.0</v>
      </c>
      <c r="H726" s="342">
        <v>46281.0</v>
      </c>
      <c r="I726" s="251">
        <v>0.3037384259259259</v>
      </c>
      <c r="J726" s="251">
        <v>0.3163888888888889</v>
      </c>
      <c r="K726" s="239">
        <v>18.2167</v>
      </c>
      <c r="L726" s="239" t="s">
        <v>1274</v>
      </c>
      <c r="M726" s="239" t="s">
        <v>1399</v>
      </c>
    </row>
    <row r="727" ht="15.75" customHeight="1">
      <c r="A727" s="294" t="s">
        <v>3683</v>
      </c>
      <c r="B727" s="239" t="s">
        <v>552</v>
      </c>
      <c r="C727" s="340">
        <v>46280.0</v>
      </c>
      <c r="D727" s="239" t="s">
        <v>631</v>
      </c>
      <c r="E727" s="239" t="s">
        <v>1142</v>
      </c>
      <c r="F727" s="239">
        <v>185.0</v>
      </c>
      <c r="G727" s="239">
        <v>25.0</v>
      </c>
      <c r="H727" s="342">
        <v>46281.0</v>
      </c>
      <c r="I727" s="251">
        <v>0.323125</v>
      </c>
      <c r="J727" s="251">
        <v>0.40335648148148145</v>
      </c>
      <c r="K727" s="239">
        <v>115.5333</v>
      </c>
      <c r="L727" s="239" t="s">
        <v>811</v>
      </c>
      <c r="M727" s="239" t="s">
        <v>1400</v>
      </c>
    </row>
    <row r="728" ht="15.75" customHeight="1">
      <c r="A728" s="294" t="s">
        <v>3683</v>
      </c>
      <c r="B728" s="239" t="s">
        <v>552</v>
      </c>
      <c r="C728" s="340">
        <v>46280.0</v>
      </c>
      <c r="D728" s="239" t="s">
        <v>631</v>
      </c>
      <c r="E728" s="239" t="s">
        <v>1011</v>
      </c>
      <c r="F728" s="239">
        <v>45.0</v>
      </c>
      <c r="G728" s="239">
        <v>37.0</v>
      </c>
      <c r="H728" s="342">
        <v>46281.0</v>
      </c>
      <c r="I728" s="251">
        <v>0.40341435185185187</v>
      </c>
      <c r="J728" s="251">
        <v>0.44481481481481483</v>
      </c>
      <c r="K728" s="239">
        <v>59.6167</v>
      </c>
      <c r="L728" s="239" t="s">
        <v>811</v>
      </c>
      <c r="M728" s="239" t="s">
        <v>1401</v>
      </c>
    </row>
    <row r="729" ht="15.75" customHeight="1">
      <c r="A729" s="294" t="s">
        <v>3683</v>
      </c>
      <c r="B729" s="239" t="s">
        <v>552</v>
      </c>
      <c r="C729" s="340">
        <v>46281.0</v>
      </c>
      <c r="D729" s="239" t="s">
        <v>631</v>
      </c>
      <c r="E729" s="239" t="s">
        <v>4381</v>
      </c>
      <c r="F729" s="239">
        <v>12.0</v>
      </c>
      <c r="G729" s="239">
        <v>5.0</v>
      </c>
      <c r="H729" s="342">
        <v>46281.0</v>
      </c>
      <c r="I729" s="251">
        <v>0.5310532407407408</v>
      </c>
      <c r="J729" s="251">
        <v>0.5475925925925926</v>
      </c>
      <c r="K729" s="239">
        <v>23.8167</v>
      </c>
      <c r="L729" s="239" t="s">
        <v>811</v>
      </c>
      <c r="M729" s="239" t="s">
        <v>1402</v>
      </c>
    </row>
    <row r="730" ht="15.75" customHeight="1">
      <c r="A730" s="294" t="s">
        <v>3683</v>
      </c>
      <c r="B730" s="239" t="s">
        <v>552</v>
      </c>
      <c r="C730" s="340">
        <v>46281.0</v>
      </c>
      <c r="D730" s="239" t="s">
        <v>631</v>
      </c>
      <c r="E730" s="239" t="s">
        <v>4382</v>
      </c>
      <c r="F730" s="239">
        <v>4.0</v>
      </c>
      <c r="G730" s="239">
        <v>2.0</v>
      </c>
      <c r="H730" s="342">
        <v>46281.0</v>
      </c>
      <c r="I730" s="251">
        <v>0.5311574074074074</v>
      </c>
      <c r="J730" s="251">
        <v>0.5476620370370371</v>
      </c>
      <c r="K730" s="239">
        <v>23.75</v>
      </c>
      <c r="L730" s="239" t="s">
        <v>811</v>
      </c>
      <c r="M730" s="239" t="s">
        <v>1403</v>
      </c>
    </row>
    <row r="731" ht="15.75" customHeight="1">
      <c r="A731" s="294" t="s">
        <v>3683</v>
      </c>
      <c r="B731" s="239" t="s">
        <v>552</v>
      </c>
      <c r="C731" s="340">
        <v>46280.0</v>
      </c>
      <c r="D731" s="239" t="s">
        <v>676</v>
      </c>
      <c r="E731" s="239" t="s">
        <v>1139</v>
      </c>
      <c r="F731" s="239">
        <v>141.0</v>
      </c>
      <c r="G731" s="239">
        <v>40.0</v>
      </c>
      <c r="H731" s="342">
        <v>46281.0</v>
      </c>
      <c r="I731" s="251">
        <v>0.30421296296296296</v>
      </c>
      <c r="J731" s="251">
        <v>0.37832175925925926</v>
      </c>
      <c r="K731" s="239">
        <v>106.7167</v>
      </c>
      <c r="L731" s="239" t="s">
        <v>811</v>
      </c>
      <c r="M731" s="239" t="s">
        <v>1510</v>
      </c>
    </row>
    <row r="732" ht="15.75" customHeight="1">
      <c r="A732" s="294" t="s">
        <v>3683</v>
      </c>
      <c r="B732" s="239" t="s">
        <v>552</v>
      </c>
      <c r="C732" s="340">
        <v>46281.0</v>
      </c>
      <c r="D732" s="239" t="s">
        <v>676</v>
      </c>
      <c r="E732" s="239" t="s">
        <v>1142</v>
      </c>
      <c r="F732" s="239">
        <v>112.0</v>
      </c>
      <c r="G732" s="239">
        <v>78.0</v>
      </c>
      <c r="H732" s="342">
        <v>46281.0</v>
      </c>
      <c r="I732" s="251">
        <v>0.38993055555555556</v>
      </c>
      <c r="J732" s="251">
        <v>0.5216319444444445</v>
      </c>
      <c r="K732" s="239">
        <v>189.65</v>
      </c>
      <c r="L732" s="239" t="s">
        <v>811</v>
      </c>
      <c r="M732" s="239" t="s">
        <v>1512</v>
      </c>
    </row>
    <row r="733" ht="15.75" customHeight="1">
      <c r="A733" s="294" t="s">
        <v>3683</v>
      </c>
      <c r="B733" s="239" t="s">
        <v>552</v>
      </c>
      <c r="C733" s="340">
        <v>46280.0</v>
      </c>
      <c r="D733" s="239" t="s">
        <v>616</v>
      </c>
      <c r="E733" s="239" t="s">
        <v>1139</v>
      </c>
      <c r="F733" s="239">
        <v>175.0</v>
      </c>
      <c r="G733" s="239">
        <v>80.0</v>
      </c>
      <c r="H733" s="342">
        <v>46281.0</v>
      </c>
      <c r="I733" s="251">
        <v>0.3036111111111111</v>
      </c>
      <c r="J733" s="251">
        <v>0.3726273148148148</v>
      </c>
      <c r="K733" s="239">
        <v>99.3833</v>
      </c>
      <c r="L733" s="239" t="s">
        <v>811</v>
      </c>
      <c r="M733" s="239" t="s">
        <v>1560</v>
      </c>
    </row>
    <row r="734" ht="15.75" customHeight="1">
      <c r="A734" s="294" t="s">
        <v>3683</v>
      </c>
      <c r="B734" s="239" t="s">
        <v>552</v>
      </c>
      <c r="C734" s="340">
        <v>46280.0</v>
      </c>
      <c r="D734" s="239" t="s">
        <v>616</v>
      </c>
      <c r="E734" s="239" t="s">
        <v>1142</v>
      </c>
      <c r="F734" s="239">
        <v>70.0</v>
      </c>
      <c r="G734" s="239">
        <v>40.0</v>
      </c>
      <c r="H734" s="342">
        <v>46281.0</v>
      </c>
      <c r="I734" s="251">
        <v>0.3726851851851852</v>
      </c>
      <c r="J734" s="251">
        <v>0.4019212962962963</v>
      </c>
      <c r="K734" s="239">
        <v>42.0833</v>
      </c>
      <c r="L734" s="239" t="s">
        <v>811</v>
      </c>
      <c r="M734" s="239" t="s">
        <v>1561</v>
      </c>
    </row>
    <row r="735" ht="15.75" customHeight="1">
      <c r="A735" s="294" t="s">
        <v>3683</v>
      </c>
      <c r="B735" s="239" t="s">
        <v>552</v>
      </c>
      <c r="C735" s="340">
        <v>46280.0</v>
      </c>
      <c r="D735" s="239" t="s">
        <v>3866</v>
      </c>
      <c r="E735" s="239" t="s">
        <v>1011</v>
      </c>
      <c r="F735" s="239">
        <v>148.0</v>
      </c>
      <c r="G735" s="239">
        <v>72.0</v>
      </c>
      <c r="H735" s="342">
        <v>46281.0</v>
      </c>
      <c r="I735" s="251">
        <v>0.30527777777777776</v>
      </c>
      <c r="J735" s="251">
        <v>0.43269675925925927</v>
      </c>
      <c r="K735" s="239">
        <v>183.4667</v>
      </c>
      <c r="L735" s="239" t="s">
        <v>811</v>
      </c>
      <c r="M735" s="239" t="s">
        <v>4383</v>
      </c>
    </row>
    <row r="736" ht="15.75" customHeight="1">
      <c r="A736" s="294" t="s">
        <v>3683</v>
      </c>
      <c r="B736" s="239" t="s">
        <v>552</v>
      </c>
      <c r="C736" s="340">
        <v>46281.0</v>
      </c>
      <c r="D736" s="239" t="s">
        <v>3866</v>
      </c>
      <c r="E736" s="239" t="s">
        <v>1277</v>
      </c>
      <c r="F736" s="239">
        <v>28.0</v>
      </c>
      <c r="G736" s="239">
        <v>24.0</v>
      </c>
      <c r="H736" s="342">
        <v>46281.0</v>
      </c>
      <c r="I736" s="251">
        <v>0.5233101851851852</v>
      </c>
      <c r="J736" s="251">
        <v>0.5701041666666666</v>
      </c>
      <c r="K736" s="239">
        <v>67.3833</v>
      </c>
      <c r="L736" s="239" t="s">
        <v>811</v>
      </c>
      <c r="M736" s="239" t="s">
        <v>4384</v>
      </c>
    </row>
    <row r="737" ht="15.75" customHeight="1">
      <c r="A737" s="294" t="s">
        <v>3683</v>
      </c>
      <c r="B737" s="239" t="s">
        <v>552</v>
      </c>
      <c r="C737" s="340">
        <v>46281.0</v>
      </c>
      <c r="D737" s="239" t="s">
        <v>3866</v>
      </c>
      <c r="E737" s="239" t="s">
        <v>875</v>
      </c>
      <c r="F737" s="239">
        <v>45.0</v>
      </c>
      <c r="G737" s="239">
        <v>32.0</v>
      </c>
      <c r="H737" s="342">
        <v>46281.0</v>
      </c>
      <c r="I737" s="251">
        <v>0.5927199074074074</v>
      </c>
      <c r="J737" s="251">
        <v>0.6418981481481482</v>
      </c>
      <c r="K737" s="239">
        <v>70.8</v>
      </c>
      <c r="L737" s="239" t="s">
        <v>811</v>
      </c>
      <c r="M737" s="239" t="s">
        <v>4385</v>
      </c>
    </row>
    <row r="738" ht="15.75" customHeight="1">
      <c r="A738" s="294" t="s">
        <v>3683</v>
      </c>
      <c r="B738" s="239" t="s">
        <v>552</v>
      </c>
      <c r="C738" s="340">
        <v>46280.0</v>
      </c>
      <c r="D738" s="239" t="s">
        <v>659</v>
      </c>
      <c r="E738" s="239" t="s">
        <v>1818</v>
      </c>
      <c r="F738" s="239">
        <v>68.0</v>
      </c>
      <c r="G738" s="239">
        <v>41.0</v>
      </c>
      <c r="H738" s="342">
        <v>46281.0</v>
      </c>
      <c r="I738" s="251">
        <v>0.3044791666666667</v>
      </c>
      <c r="J738" s="251">
        <v>0.36997685185185186</v>
      </c>
      <c r="K738" s="239">
        <v>94.3</v>
      </c>
      <c r="L738" s="239" t="s">
        <v>1274</v>
      </c>
      <c r="M738" s="239" t="s">
        <v>1819</v>
      </c>
    </row>
    <row r="739" ht="15.75" customHeight="1">
      <c r="A739" s="294" t="s">
        <v>3683</v>
      </c>
      <c r="B739" s="239" t="s">
        <v>552</v>
      </c>
      <c r="C739" s="340">
        <v>46280.0</v>
      </c>
      <c r="D739" s="239" t="s">
        <v>659</v>
      </c>
      <c r="E739" s="239" t="s">
        <v>1142</v>
      </c>
      <c r="F739" s="239">
        <v>73.0</v>
      </c>
      <c r="G739" s="239">
        <v>57.0</v>
      </c>
      <c r="H739" s="342">
        <v>46281.0</v>
      </c>
      <c r="I739" s="251">
        <v>0.39936342592592594</v>
      </c>
      <c r="J739" s="251">
        <v>0.4506134259259259</v>
      </c>
      <c r="K739" s="239">
        <v>73.8</v>
      </c>
      <c r="L739" s="239" t="s">
        <v>811</v>
      </c>
      <c r="M739" s="239" t="s">
        <v>1821</v>
      </c>
    </row>
    <row r="740" ht="15.75" customHeight="1">
      <c r="A740" s="294" t="s">
        <v>3683</v>
      </c>
      <c r="B740" s="239" t="s">
        <v>552</v>
      </c>
      <c r="C740" s="340">
        <v>46280.0</v>
      </c>
      <c r="D740" s="239" t="s">
        <v>659</v>
      </c>
      <c r="E740" s="239" t="s">
        <v>1011</v>
      </c>
      <c r="F740" s="239">
        <v>28.0</v>
      </c>
      <c r="G740" s="239">
        <v>20.0</v>
      </c>
      <c r="H740" s="342">
        <v>46281.0</v>
      </c>
      <c r="I740" s="251">
        <v>0.37015046296296295</v>
      </c>
      <c r="J740" s="251">
        <v>0.3992824074074074</v>
      </c>
      <c r="K740" s="239">
        <v>41.95</v>
      </c>
      <c r="L740" s="239" t="s">
        <v>811</v>
      </c>
      <c r="M740" s="239" t="s">
        <v>1823</v>
      </c>
    </row>
    <row r="741" ht="15.75" customHeight="1">
      <c r="A741" s="294" t="s">
        <v>3683</v>
      </c>
      <c r="B741" s="239" t="s">
        <v>552</v>
      </c>
      <c r="C741" s="340">
        <v>46280.0</v>
      </c>
      <c r="D741" s="239" t="s">
        <v>657</v>
      </c>
      <c r="E741" s="239" t="s">
        <v>1139</v>
      </c>
      <c r="F741" s="239">
        <v>129.0</v>
      </c>
      <c r="G741" s="239">
        <v>77.0</v>
      </c>
      <c r="H741" s="342">
        <v>46281.0</v>
      </c>
      <c r="I741" s="251">
        <v>0.3043518518518519</v>
      </c>
      <c r="J741" s="251">
        <v>0.3734953703703704</v>
      </c>
      <c r="K741" s="239">
        <v>99.55</v>
      </c>
      <c r="L741" s="239" t="s">
        <v>811</v>
      </c>
      <c r="M741" s="239" t="s">
        <v>1951</v>
      </c>
    </row>
    <row r="742" ht="15.75" customHeight="1">
      <c r="A742" s="294" t="s">
        <v>3683</v>
      </c>
      <c r="B742" s="239" t="s">
        <v>552</v>
      </c>
      <c r="C742" s="340">
        <v>46280.0</v>
      </c>
      <c r="D742" s="239" t="s">
        <v>657</v>
      </c>
      <c r="E742" s="239" t="s">
        <v>1142</v>
      </c>
      <c r="F742" s="239">
        <v>88.0</v>
      </c>
      <c r="G742" s="239">
        <v>54.0</v>
      </c>
      <c r="H742" s="342">
        <v>46281.0</v>
      </c>
      <c r="I742" s="251">
        <v>0.3738194444444444</v>
      </c>
      <c r="J742" s="251">
        <v>0.41561342592592593</v>
      </c>
      <c r="K742" s="239">
        <v>60.1667</v>
      </c>
      <c r="L742" s="239" t="s">
        <v>811</v>
      </c>
      <c r="M742" s="239" t="s">
        <v>1952</v>
      </c>
    </row>
    <row r="743" ht="15.75" customHeight="1">
      <c r="A743" s="294" t="s">
        <v>3683</v>
      </c>
      <c r="B743" s="239" t="s">
        <v>552</v>
      </c>
      <c r="C743" s="340">
        <v>46280.0</v>
      </c>
      <c r="D743" s="239" t="s">
        <v>657</v>
      </c>
      <c r="E743" s="239" t="s">
        <v>1011</v>
      </c>
      <c r="F743" s="239">
        <v>29.0</v>
      </c>
      <c r="G743" s="239">
        <v>20.0</v>
      </c>
      <c r="H743" s="342">
        <v>46281.0</v>
      </c>
      <c r="I743" s="251">
        <v>0.4156712962962963</v>
      </c>
      <c r="J743" s="251">
        <v>0.43561342592592595</v>
      </c>
      <c r="K743" s="239">
        <v>28.7167</v>
      </c>
      <c r="L743" s="239" t="s">
        <v>811</v>
      </c>
      <c r="M743" s="239" t="s">
        <v>1953</v>
      </c>
    </row>
    <row r="744" ht="15.75" customHeight="1">
      <c r="A744" s="294" t="s">
        <v>3683</v>
      </c>
      <c r="B744" s="239" t="s">
        <v>552</v>
      </c>
      <c r="C744" s="340">
        <v>46281.0</v>
      </c>
      <c r="D744" s="239" t="s">
        <v>657</v>
      </c>
      <c r="E744" s="239" t="s">
        <v>1011</v>
      </c>
      <c r="F744" s="239">
        <v>158.0</v>
      </c>
      <c r="G744" s="239">
        <v>20.0</v>
      </c>
      <c r="H744" s="342">
        <v>46281.0</v>
      </c>
      <c r="I744" s="251">
        <v>0.5398495370370371</v>
      </c>
      <c r="J744" s="251">
        <v>0.5967592592592592</v>
      </c>
      <c r="K744" s="239">
        <v>81.95</v>
      </c>
      <c r="L744" s="239" t="s">
        <v>1274</v>
      </c>
      <c r="M744" s="239" t="s">
        <v>1954</v>
      </c>
    </row>
    <row r="745" ht="15.75" customHeight="1">
      <c r="A745" s="294" t="s">
        <v>3683</v>
      </c>
      <c r="B745" s="239" t="s">
        <v>552</v>
      </c>
      <c r="C745" s="340">
        <v>46281.0</v>
      </c>
      <c r="D745" s="239" t="s">
        <v>657</v>
      </c>
      <c r="E745" s="239" t="s">
        <v>873</v>
      </c>
      <c r="F745" s="239">
        <v>33.0</v>
      </c>
      <c r="G745" s="239">
        <v>25.0</v>
      </c>
      <c r="H745" s="342">
        <v>46281.0</v>
      </c>
      <c r="I745" s="251">
        <v>0.5071527777777778</v>
      </c>
      <c r="J745" s="251">
        <v>0.5382870370370371</v>
      </c>
      <c r="K745" s="239">
        <v>44.8333</v>
      </c>
      <c r="L745" s="239" t="s">
        <v>811</v>
      </c>
      <c r="M745" s="239" t="s">
        <v>1955</v>
      </c>
    </row>
    <row r="746" ht="15.75" customHeight="1">
      <c r="A746" s="294" t="s">
        <v>3683</v>
      </c>
      <c r="B746" s="239" t="s">
        <v>552</v>
      </c>
      <c r="C746" s="340">
        <v>46280.0</v>
      </c>
      <c r="D746" s="239" t="s">
        <v>3760</v>
      </c>
      <c r="E746" s="239" t="s">
        <v>1011</v>
      </c>
      <c r="F746" s="239">
        <v>187.0</v>
      </c>
      <c r="G746" s="239">
        <v>72.0</v>
      </c>
      <c r="H746" s="342">
        <v>46281.0</v>
      </c>
      <c r="I746" s="251">
        <v>0.3055439814814815</v>
      </c>
      <c r="J746" s="251">
        <v>0.4073263888888889</v>
      </c>
      <c r="K746" s="239">
        <v>146.5667</v>
      </c>
      <c r="L746" s="239" t="s">
        <v>811</v>
      </c>
      <c r="M746" s="239" t="s">
        <v>4386</v>
      </c>
    </row>
    <row r="747" ht="15.75" customHeight="1">
      <c r="A747" s="294" t="s">
        <v>3683</v>
      </c>
      <c r="B747" s="239" t="s">
        <v>552</v>
      </c>
      <c r="C747" s="340">
        <v>46280.0</v>
      </c>
      <c r="D747" s="239" t="s">
        <v>620</v>
      </c>
      <c r="E747" s="239" t="s">
        <v>1818</v>
      </c>
      <c r="F747" s="239">
        <v>140.0</v>
      </c>
      <c r="G747" s="239">
        <v>40.0</v>
      </c>
      <c r="H747" s="342">
        <v>46281.0</v>
      </c>
      <c r="I747" s="251">
        <v>0.3047337962962963</v>
      </c>
      <c r="J747" s="251">
        <v>0.3406018518518519</v>
      </c>
      <c r="K747" s="239">
        <v>51.65</v>
      </c>
      <c r="L747" s="239" t="s">
        <v>811</v>
      </c>
      <c r="M747" s="239" t="s">
        <v>2097</v>
      </c>
    </row>
    <row r="748" ht="15.75" customHeight="1">
      <c r="A748" s="294" t="s">
        <v>3683</v>
      </c>
      <c r="B748" s="239" t="s">
        <v>552</v>
      </c>
      <c r="C748" s="340">
        <v>46280.0</v>
      </c>
      <c r="D748" s="239" t="s">
        <v>620</v>
      </c>
      <c r="E748" s="239" t="s">
        <v>1142</v>
      </c>
      <c r="F748" s="239">
        <v>55.0</v>
      </c>
      <c r="G748" s="239">
        <v>40.0</v>
      </c>
      <c r="H748" s="342">
        <v>46281.0</v>
      </c>
      <c r="I748" s="251">
        <v>0.373599537037037</v>
      </c>
      <c r="J748" s="251">
        <v>0.41082175925925923</v>
      </c>
      <c r="K748" s="239">
        <v>53.6</v>
      </c>
      <c r="L748" s="239" t="s">
        <v>811</v>
      </c>
      <c r="M748" s="239" t="s">
        <v>3049</v>
      </c>
    </row>
    <row r="749" ht="15.75" customHeight="1">
      <c r="A749" s="294" t="s">
        <v>3683</v>
      </c>
      <c r="B749" s="239" t="s">
        <v>552</v>
      </c>
      <c r="C749" s="340">
        <v>46280.0</v>
      </c>
      <c r="D749" s="51" t="s">
        <v>663</v>
      </c>
      <c r="E749" s="294" t="s">
        <v>1818</v>
      </c>
      <c r="F749" s="239">
        <v>146.0</v>
      </c>
      <c r="G749" s="239">
        <v>40.0</v>
      </c>
      <c r="H749" s="342">
        <v>46281.0</v>
      </c>
      <c r="I749" s="251">
        <v>0.30547453703703703</v>
      </c>
      <c r="J749" s="251">
        <v>0.35283564814814816</v>
      </c>
      <c r="K749" s="239">
        <v>68.2</v>
      </c>
      <c r="L749" s="239" t="s">
        <v>811</v>
      </c>
      <c r="M749" s="239" t="s">
        <v>2213</v>
      </c>
    </row>
    <row r="750" ht="15.75" customHeight="1">
      <c r="A750" s="294" t="s">
        <v>3683</v>
      </c>
      <c r="B750" s="239" t="s">
        <v>552</v>
      </c>
      <c r="C750" s="340">
        <v>46280.0</v>
      </c>
      <c r="D750" s="51" t="s">
        <v>663</v>
      </c>
      <c r="E750" s="294" t="s">
        <v>1011</v>
      </c>
      <c r="F750" s="239">
        <v>74.0</v>
      </c>
      <c r="G750" s="239">
        <v>58.0</v>
      </c>
      <c r="H750" s="342">
        <v>46281.0</v>
      </c>
      <c r="I750" s="251">
        <v>0.4377314814814815</v>
      </c>
      <c r="J750" s="251">
        <v>0.4877430555555556</v>
      </c>
      <c r="K750" s="239">
        <v>72.0</v>
      </c>
      <c r="L750" s="239" t="s">
        <v>811</v>
      </c>
      <c r="M750" s="239" t="s">
        <v>2215</v>
      </c>
    </row>
    <row r="751" ht="15.75" customHeight="1">
      <c r="A751" s="294" t="s">
        <v>3683</v>
      </c>
      <c r="B751" s="239" t="s">
        <v>552</v>
      </c>
      <c r="C751" s="340">
        <v>46281.0</v>
      </c>
      <c r="D751" s="51" t="s">
        <v>663</v>
      </c>
      <c r="E751" s="294" t="s">
        <v>1277</v>
      </c>
      <c r="F751" s="239">
        <v>59.0</v>
      </c>
      <c r="G751" s="239">
        <v>33.0</v>
      </c>
      <c r="H751" s="342">
        <v>46281.0</v>
      </c>
      <c r="I751" s="251">
        <v>0.5324421296296297</v>
      </c>
      <c r="J751" s="251">
        <v>0.5736458333333333</v>
      </c>
      <c r="K751" s="239">
        <v>59.3333</v>
      </c>
      <c r="L751" s="239" t="s">
        <v>811</v>
      </c>
      <c r="M751" s="239" t="s">
        <v>2217</v>
      </c>
    </row>
    <row r="752" ht="15.75" customHeight="1">
      <c r="A752" s="294" t="s">
        <v>3683</v>
      </c>
      <c r="B752" s="239" t="s">
        <v>552</v>
      </c>
      <c r="C752" s="340">
        <v>46281.0</v>
      </c>
      <c r="D752" s="51" t="s">
        <v>663</v>
      </c>
      <c r="E752" s="294" t="s">
        <v>875</v>
      </c>
      <c r="F752" s="239">
        <v>36.0</v>
      </c>
      <c r="G752" s="239">
        <v>25.0</v>
      </c>
      <c r="H752" s="342">
        <v>46281.0</v>
      </c>
      <c r="I752" s="251">
        <v>0.5924421296296296</v>
      </c>
      <c r="J752" s="251">
        <v>0.6325694444444444</v>
      </c>
      <c r="K752" s="239">
        <v>57.7667</v>
      </c>
      <c r="L752" s="239" t="s">
        <v>811</v>
      </c>
      <c r="M752" s="239" t="s">
        <v>2219</v>
      </c>
    </row>
    <row r="753" ht="15.75" customHeight="1">
      <c r="A753" s="294" t="s">
        <v>3683</v>
      </c>
      <c r="B753" s="239" t="s">
        <v>552</v>
      </c>
      <c r="C753" s="340">
        <v>46280.0</v>
      </c>
      <c r="D753" s="51" t="s">
        <v>638</v>
      </c>
      <c r="E753" s="294" t="s">
        <v>1818</v>
      </c>
      <c r="F753" s="239">
        <v>49.0</v>
      </c>
      <c r="G753" s="239">
        <v>12.0</v>
      </c>
      <c r="H753" s="342">
        <v>46281.0</v>
      </c>
      <c r="I753" s="251">
        <v>0.30505787037037035</v>
      </c>
      <c r="J753" s="251">
        <v>0.33545138888888887</v>
      </c>
      <c r="K753" s="239">
        <v>43.7667</v>
      </c>
      <c r="L753" s="239" t="s">
        <v>811</v>
      </c>
      <c r="M753" s="239" t="s">
        <v>2312</v>
      </c>
    </row>
    <row r="754" ht="15.75" customHeight="1">
      <c r="A754" s="294" t="s">
        <v>3683</v>
      </c>
      <c r="B754" s="239" t="s">
        <v>552</v>
      </c>
      <c r="C754" s="340">
        <v>46280.0</v>
      </c>
      <c r="D754" s="51" t="s">
        <v>638</v>
      </c>
      <c r="E754" s="294" t="s">
        <v>1142</v>
      </c>
      <c r="F754" s="239">
        <v>81.0</v>
      </c>
      <c r="G754" s="239">
        <v>58.0</v>
      </c>
      <c r="H754" s="342">
        <v>46281.0</v>
      </c>
      <c r="I754" s="251">
        <v>0.3360763888888889</v>
      </c>
      <c r="J754" s="251">
        <v>0.38135416666666666</v>
      </c>
      <c r="K754" s="239">
        <v>65.2</v>
      </c>
      <c r="L754" s="239" t="s">
        <v>811</v>
      </c>
      <c r="M754" s="239" t="s">
        <v>2313</v>
      </c>
    </row>
    <row r="755" ht="15.75" customHeight="1">
      <c r="A755" s="294" t="s">
        <v>3683</v>
      </c>
      <c r="B755" s="239" t="s">
        <v>552</v>
      </c>
      <c r="C755" s="340">
        <v>46280.0</v>
      </c>
      <c r="D755" s="51" t="s">
        <v>638</v>
      </c>
      <c r="E755" s="294" t="s">
        <v>1011</v>
      </c>
      <c r="F755" s="239">
        <v>74.0</v>
      </c>
      <c r="G755" s="239">
        <v>58.0</v>
      </c>
      <c r="H755" s="342">
        <v>46281.0</v>
      </c>
      <c r="I755" s="251">
        <v>0.3814351851851852</v>
      </c>
      <c r="J755" s="251">
        <v>0.43466435185185187</v>
      </c>
      <c r="K755" s="239">
        <v>76.6333</v>
      </c>
      <c r="L755" s="239" t="s">
        <v>1274</v>
      </c>
      <c r="M755" s="239" t="s">
        <v>2314</v>
      </c>
    </row>
    <row r="756" ht="15.75" customHeight="1">
      <c r="A756" s="294" t="s">
        <v>3683</v>
      </c>
      <c r="B756" s="239" t="s">
        <v>552</v>
      </c>
      <c r="C756" s="340">
        <v>46280.0</v>
      </c>
      <c r="D756" s="248" t="s">
        <v>649</v>
      </c>
      <c r="E756" s="239" t="s">
        <v>1139</v>
      </c>
      <c r="F756" s="239">
        <v>130.0</v>
      </c>
      <c r="G756" s="239">
        <v>78.0</v>
      </c>
      <c r="H756" s="342">
        <v>46281.0</v>
      </c>
      <c r="I756" s="251">
        <v>0.30583333333333335</v>
      </c>
      <c r="J756" s="251">
        <v>0.3790046296296296</v>
      </c>
      <c r="K756" s="239">
        <v>105.3667</v>
      </c>
      <c r="L756" s="239" t="s">
        <v>811</v>
      </c>
      <c r="M756" s="239" t="s">
        <v>2612</v>
      </c>
    </row>
    <row r="757" ht="15.75" customHeight="1">
      <c r="A757" s="294" t="s">
        <v>3683</v>
      </c>
      <c r="B757" s="239" t="s">
        <v>552</v>
      </c>
      <c r="C757" s="340">
        <v>46280.0</v>
      </c>
      <c r="D757" s="239" t="s">
        <v>649</v>
      </c>
      <c r="E757" s="239" t="s">
        <v>1142</v>
      </c>
      <c r="F757" s="239">
        <v>85.0</v>
      </c>
      <c r="G757" s="239">
        <v>57.0</v>
      </c>
      <c r="H757" s="342">
        <v>46281.0</v>
      </c>
      <c r="I757" s="251">
        <v>0.39708333333333334</v>
      </c>
      <c r="J757" s="251">
        <v>0.4464930555555556</v>
      </c>
      <c r="K757" s="239">
        <v>71.15</v>
      </c>
      <c r="L757" s="239" t="s">
        <v>811</v>
      </c>
      <c r="M757" s="239" t="s">
        <v>2613</v>
      </c>
    </row>
    <row r="758" ht="15.75" customHeight="1">
      <c r="A758" s="294" t="s">
        <v>3683</v>
      </c>
      <c r="B758" s="239" t="s">
        <v>552</v>
      </c>
      <c r="C758" s="340">
        <v>46280.0</v>
      </c>
      <c r="D758" s="239" t="s">
        <v>649</v>
      </c>
      <c r="E758" s="239" t="s">
        <v>1011</v>
      </c>
      <c r="F758" s="239">
        <v>29.0</v>
      </c>
      <c r="G758" s="239">
        <v>20.0</v>
      </c>
      <c r="H758" s="342">
        <v>46281.0</v>
      </c>
      <c r="I758" s="251">
        <v>0.3790972222222222</v>
      </c>
      <c r="J758" s="251">
        <v>0.39696759259259257</v>
      </c>
      <c r="K758" s="239">
        <v>25.7333</v>
      </c>
      <c r="L758" s="239" t="s">
        <v>811</v>
      </c>
      <c r="M758" s="239" t="s">
        <v>2614</v>
      </c>
    </row>
    <row r="759" ht="15.75" customHeight="1">
      <c r="A759" s="294" t="s">
        <v>3683</v>
      </c>
      <c r="B759" s="239" t="s">
        <v>552</v>
      </c>
      <c r="C759" s="340">
        <v>46280.0</v>
      </c>
      <c r="D759" s="239" t="s">
        <v>645</v>
      </c>
      <c r="E759" s="239" t="s">
        <v>1139</v>
      </c>
      <c r="F759" s="239">
        <v>326.0</v>
      </c>
      <c r="G759" s="239">
        <v>34.0</v>
      </c>
      <c r="H759" s="342">
        <v>46281.0</v>
      </c>
      <c r="I759" s="251">
        <v>0.3038888888888889</v>
      </c>
      <c r="J759" s="251">
        <v>0.4117013888888889</v>
      </c>
      <c r="K759" s="239">
        <v>155.2333</v>
      </c>
      <c r="L759" s="239" t="s">
        <v>1274</v>
      </c>
      <c r="M759" s="239" t="s">
        <v>2711</v>
      </c>
    </row>
    <row r="760" ht="15.75" customHeight="1">
      <c r="A760" s="294" t="s">
        <v>3683</v>
      </c>
      <c r="B760" s="239" t="s">
        <v>552</v>
      </c>
      <c r="C760" s="340">
        <v>46280.0</v>
      </c>
      <c r="D760" s="239" t="s">
        <v>645</v>
      </c>
      <c r="E760" s="239" t="s">
        <v>1142</v>
      </c>
      <c r="F760" s="239">
        <v>197.0</v>
      </c>
      <c r="G760" s="239">
        <v>25.0</v>
      </c>
      <c r="H760" s="342">
        <v>46281.0</v>
      </c>
      <c r="I760" s="251">
        <v>0.41175925925925927</v>
      </c>
      <c r="J760" s="251">
        <v>0.4708101851851852</v>
      </c>
      <c r="K760" s="239">
        <v>85.0167</v>
      </c>
      <c r="L760" s="239" t="s">
        <v>811</v>
      </c>
      <c r="M760" s="239" t="s">
        <v>2714</v>
      </c>
    </row>
    <row r="761" ht="15.75" customHeight="1">
      <c r="A761" s="294" t="s">
        <v>3683</v>
      </c>
      <c r="B761" s="239" t="s">
        <v>552</v>
      </c>
      <c r="C761" s="340">
        <v>46280.0</v>
      </c>
      <c r="D761" s="239" t="s">
        <v>681</v>
      </c>
      <c r="E761" s="239" t="s">
        <v>1818</v>
      </c>
      <c r="F761" s="239">
        <v>110.0</v>
      </c>
      <c r="G761" s="239">
        <v>38.0</v>
      </c>
      <c r="H761" s="342">
        <v>46281.0</v>
      </c>
      <c r="I761" s="251">
        <v>0.30546296296296294</v>
      </c>
      <c r="J761" s="251">
        <v>0.3645023148148148</v>
      </c>
      <c r="K761" s="239">
        <v>85.0</v>
      </c>
      <c r="L761" s="239" t="s">
        <v>811</v>
      </c>
      <c r="M761" s="239" t="s">
        <v>2779</v>
      </c>
    </row>
    <row r="762" ht="15.75" customHeight="1">
      <c r="A762" s="294" t="s">
        <v>3683</v>
      </c>
      <c r="B762" s="239" t="s">
        <v>552</v>
      </c>
      <c r="C762" s="340">
        <v>46280.0</v>
      </c>
      <c r="D762" s="239" t="s">
        <v>681</v>
      </c>
      <c r="E762" s="239" t="s">
        <v>1011</v>
      </c>
      <c r="F762" s="239">
        <v>76.0</v>
      </c>
      <c r="G762" s="239">
        <v>34.0</v>
      </c>
      <c r="H762" s="342">
        <v>46281.0</v>
      </c>
      <c r="I762" s="251">
        <v>0.36461805555555554</v>
      </c>
      <c r="J762" s="251">
        <v>0.4147800925925926</v>
      </c>
      <c r="K762" s="239">
        <v>72.2333</v>
      </c>
      <c r="L762" s="239" t="s">
        <v>811</v>
      </c>
      <c r="M762" s="239" t="s">
        <v>2780</v>
      </c>
    </row>
    <row r="763" ht="15.75" customHeight="1">
      <c r="A763" s="294" t="s">
        <v>3683</v>
      </c>
      <c r="B763" s="239" t="s">
        <v>552</v>
      </c>
      <c r="C763" s="340">
        <v>46280.0</v>
      </c>
      <c r="D763" s="239" t="s">
        <v>666</v>
      </c>
      <c r="E763" s="239" t="s">
        <v>1139</v>
      </c>
      <c r="F763" s="239">
        <v>283.0</v>
      </c>
      <c r="G763" s="239">
        <v>80.0</v>
      </c>
      <c r="H763" s="342">
        <v>46281.0</v>
      </c>
      <c r="I763" s="251">
        <v>0.3053356481481482</v>
      </c>
      <c r="J763" s="251">
        <v>0.4002662037037037</v>
      </c>
      <c r="K763" s="239">
        <v>136.6833</v>
      </c>
      <c r="L763" s="239" t="s">
        <v>811</v>
      </c>
      <c r="M763" s="239" t="s">
        <v>2865</v>
      </c>
    </row>
    <row r="764" ht="15.75" customHeight="1">
      <c r="A764" s="294" t="s">
        <v>3683</v>
      </c>
      <c r="B764" s="239" t="s">
        <v>552</v>
      </c>
      <c r="C764" s="340">
        <v>46280.0</v>
      </c>
      <c r="D764" s="239" t="s">
        <v>666</v>
      </c>
      <c r="E764" s="239" t="s">
        <v>1142</v>
      </c>
      <c r="F764" s="239">
        <v>89.0</v>
      </c>
      <c r="G764" s="239">
        <v>40.0</v>
      </c>
      <c r="H764" s="342">
        <v>46281.0</v>
      </c>
      <c r="I764" s="251">
        <v>0.40032407407407405</v>
      </c>
      <c r="J764" s="251">
        <v>0.4340277777777778</v>
      </c>
      <c r="K764" s="239">
        <v>48.5333</v>
      </c>
      <c r="L764" s="239" t="s">
        <v>811</v>
      </c>
      <c r="M764" s="239" t="s">
        <v>2867</v>
      </c>
    </row>
    <row r="765" ht="15.75" customHeight="1">
      <c r="A765" s="294" t="s">
        <v>3683</v>
      </c>
      <c r="B765" s="239" t="s">
        <v>552</v>
      </c>
      <c r="C765" s="340">
        <v>46280.0</v>
      </c>
      <c r="D765" s="51" t="s">
        <v>686</v>
      </c>
      <c r="E765" s="294" t="s">
        <v>1011</v>
      </c>
      <c r="F765" s="239">
        <v>51.0</v>
      </c>
      <c r="G765" s="239">
        <v>35.0</v>
      </c>
      <c r="H765" s="342">
        <v>46281.0</v>
      </c>
      <c r="I765" s="251">
        <v>0.3056365740740741</v>
      </c>
      <c r="J765" s="251">
        <v>0.362974537037037</v>
      </c>
      <c r="K765" s="239">
        <v>82.5667</v>
      </c>
      <c r="L765" s="239" t="s">
        <v>811</v>
      </c>
      <c r="M765" s="239" t="s">
        <v>2877</v>
      </c>
    </row>
    <row r="766" ht="15.75" customHeight="1">
      <c r="A766" s="294" t="s">
        <v>3683</v>
      </c>
      <c r="B766" s="239" t="s">
        <v>552</v>
      </c>
      <c r="C766" s="340">
        <v>46281.0</v>
      </c>
      <c r="D766" s="51" t="s">
        <v>686</v>
      </c>
      <c r="E766" s="294" t="s">
        <v>1277</v>
      </c>
      <c r="F766" s="239">
        <v>30.0</v>
      </c>
      <c r="G766" s="239">
        <v>23.0</v>
      </c>
      <c r="H766" s="342">
        <v>46281.0</v>
      </c>
      <c r="I766" s="251">
        <v>0.5087847222222223</v>
      </c>
      <c r="J766" s="251">
        <v>0.5472453703703704</v>
      </c>
      <c r="K766" s="239">
        <v>55.3667</v>
      </c>
      <c r="L766" s="239" t="s">
        <v>811</v>
      </c>
      <c r="M766" s="239" t="s">
        <v>2879</v>
      </c>
    </row>
    <row r="767" ht="15.75" customHeight="1">
      <c r="A767" s="294" t="s">
        <v>3683</v>
      </c>
      <c r="B767" s="239" t="s">
        <v>552</v>
      </c>
      <c r="C767" s="340">
        <v>46281.0</v>
      </c>
      <c r="D767" s="51" t="s">
        <v>686</v>
      </c>
      <c r="E767" s="294" t="s">
        <v>875</v>
      </c>
      <c r="F767" s="239">
        <v>55.0</v>
      </c>
      <c r="G767" s="239">
        <v>32.0</v>
      </c>
      <c r="H767" s="342">
        <v>46281.0</v>
      </c>
      <c r="I767" s="251">
        <v>0.5922222222222222</v>
      </c>
      <c r="J767" s="251">
        <v>0.6310300925925926</v>
      </c>
      <c r="K767" s="239">
        <v>55.8833</v>
      </c>
      <c r="L767" s="239" t="s">
        <v>811</v>
      </c>
      <c r="M767" s="239" t="s">
        <v>2881</v>
      </c>
    </row>
    <row r="768" ht="15.75" customHeight="1">
      <c r="A768" s="294" t="s">
        <v>3683</v>
      </c>
      <c r="B768" s="239" t="s">
        <v>552</v>
      </c>
      <c r="C768" s="340">
        <v>46280.0</v>
      </c>
      <c r="D768" s="248" t="s">
        <v>559</v>
      </c>
      <c r="E768" s="239" t="s">
        <v>1139</v>
      </c>
      <c r="F768" s="239">
        <v>157.0</v>
      </c>
      <c r="G768" s="239">
        <v>50.0</v>
      </c>
      <c r="H768" s="342">
        <v>46281.0</v>
      </c>
      <c r="I768" s="251">
        <v>0.3043518518518519</v>
      </c>
      <c r="J768" s="251">
        <v>0.37354166666666666</v>
      </c>
      <c r="K768" s="239">
        <v>99.6167</v>
      </c>
      <c r="L768" s="239" t="s">
        <v>811</v>
      </c>
      <c r="M768" s="239" t="s">
        <v>3046</v>
      </c>
    </row>
    <row r="769" ht="15.75" customHeight="1">
      <c r="A769" s="294" t="s">
        <v>3683</v>
      </c>
      <c r="B769" s="239" t="s">
        <v>552</v>
      </c>
      <c r="C769" s="340">
        <v>46280.0</v>
      </c>
      <c r="D769" s="239" t="s">
        <v>4387</v>
      </c>
      <c r="E769" s="239" t="s">
        <v>1142</v>
      </c>
      <c r="F769" s="239">
        <v>105.0</v>
      </c>
      <c r="G769" s="239">
        <v>40.0</v>
      </c>
      <c r="H769" s="342">
        <v>46281.0</v>
      </c>
      <c r="I769" s="251">
        <v>0.3432986111111111</v>
      </c>
      <c r="J769" s="251">
        <v>0.4132638888888889</v>
      </c>
      <c r="K769" s="239">
        <v>100.7333</v>
      </c>
      <c r="L769" s="239" t="s">
        <v>811</v>
      </c>
      <c r="M769" s="239" t="s">
        <v>4388</v>
      </c>
    </row>
    <row r="770" ht="15.75" customHeight="1">
      <c r="A770" s="294" t="s">
        <v>3683</v>
      </c>
      <c r="B770" s="239" t="s">
        <v>552</v>
      </c>
      <c r="C770" s="340">
        <v>46281.0</v>
      </c>
      <c r="D770" s="239" t="s">
        <v>4387</v>
      </c>
      <c r="E770" s="239" t="s">
        <v>3335</v>
      </c>
      <c r="F770" s="239">
        <v>87.0</v>
      </c>
      <c r="G770" s="239">
        <v>37.0</v>
      </c>
      <c r="H770" s="342">
        <v>46281.0</v>
      </c>
      <c r="I770" s="251">
        <v>0.5141782407407407</v>
      </c>
      <c r="J770" s="251">
        <v>0.596099537037037</v>
      </c>
      <c r="K770" s="239">
        <v>117.9667</v>
      </c>
      <c r="L770" s="239" t="s">
        <v>811</v>
      </c>
      <c r="M770" s="239" t="s">
        <v>4389</v>
      </c>
    </row>
    <row r="771" ht="15.75" customHeight="1">
      <c r="A771" s="294" t="s">
        <v>3683</v>
      </c>
      <c r="B771" s="239" t="s">
        <v>552</v>
      </c>
      <c r="C771" s="340">
        <v>46281.0</v>
      </c>
      <c r="D771" s="239" t="s">
        <v>669</v>
      </c>
      <c r="E771" s="239" t="s">
        <v>1277</v>
      </c>
      <c r="F771" s="239">
        <v>43.0</v>
      </c>
      <c r="G771" s="239">
        <v>24.0</v>
      </c>
      <c r="H771" s="342">
        <v>46281.0</v>
      </c>
      <c r="I771" s="251">
        <v>0.5088888888888888</v>
      </c>
      <c r="J771" s="251">
        <v>0.5326388888888889</v>
      </c>
      <c r="K771" s="239">
        <v>34.2</v>
      </c>
      <c r="L771" s="239" t="s">
        <v>811</v>
      </c>
      <c r="M771" s="239" t="s">
        <v>3033</v>
      </c>
    </row>
    <row r="772" ht="15.75" customHeight="1">
      <c r="A772" s="294" t="s">
        <v>3683</v>
      </c>
      <c r="B772" s="239" t="s">
        <v>552</v>
      </c>
      <c r="C772" s="340">
        <v>46281.0</v>
      </c>
      <c r="D772" s="239" t="s">
        <v>669</v>
      </c>
      <c r="E772" s="239" t="s">
        <v>875</v>
      </c>
      <c r="F772" s="239">
        <v>49.0</v>
      </c>
      <c r="G772" s="239">
        <v>32.0</v>
      </c>
      <c r="H772" s="342">
        <v>46281.0</v>
      </c>
      <c r="I772" s="251">
        <v>0.5923032407407407</v>
      </c>
      <c r="J772" s="251">
        <v>0.6181018518518518</v>
      </c>
      <c r="K772" s="239">
        <v>37.1333</v>
      </c>
      <c r="L772" s="239" t="s">
        <v>811</v>
      </c>
      <c r="M772" s="239" t="s">
        <v>3035</v>
      </c>
    </row>
    <row r="773" ht="15.75" customHeight="1">
      <c r="A773" s="294" t="s">
        <v>3683</v>
      </c>
      <c r="B773" s="239" t="s">
        <v>552</v>
      </c>
      <c r="C773" s="340">
        <v>46280.0</v>
      </c>
      <c r="D773" s="239" t="s">
        <v>667</v>
      </c>
      <c r="E773" s="239" t="s">
        <v>1142</v>
      </c>
      <c r="F773" s="239">
        <v>117.0</v>
      </c>
      <c r="G773" s="239">
        <v>49.0</v>
      </c>
      <c r="H773" s="342">
        <v>46281.0</v>
      </c>
      <c r="I773" s="251">
        <v>0.30564814814814817</v>
      </c>
      <c r="J773" s="251">
        <v>0.37645833333333334</v>
      </c>
      <c r="K773" s="239">
        <v>101.95</v>
      </c>
      <c r="L773" s="239" t="s">
        <v>811</v>
      </c>
      <c r="M773" s="239" t="s">
        <v>3161</v>
      </c>
    </row>
    <row r="774" ht="15.75" customHeight="1">
      <c r="A774" s="294" t="s">
        <v>3683</v>
      </c>
      <c r="B774" s="239" t="s">
        <v>552</v>
      </c>
      <c r="C774" s="340">
        <v>46280.0</v>
      </c>
      <c r="D774" s="239" t="s">
        <v>685</v>
      </c>
      <c r="E774" s="239" t="s">
        <v>1818</v>
      </c>
      <c r="F774" s="239">
        <v>110.0</v>
      </c>
      <c r="G774" s="239">
        <v>39.0</v>
      </c>
      <c r="H774" s="342">
        <v>46281.0</v>
      </c>
      <c r="I774" s="251">
        <v>0.3051388888888889</v>
      </c>
      <c r="J774" s="251">
        <v>0.34822916666666665</v>
      </c>
      <c r="K774" s="239">
        <v>62.05</v>
      </c>
      <c r="L774" s="239" t="s">
        <v>811</v>
      </c>
      <c r="M774" s="239" t="s">
        <v>3249</v>
      </c>
    </row>
    <row r="775" ht="15.75" customHeight="1">
      <c r="A775" s="294" t="s">
        <v>3683</v>
      </c>
      <c r="B775" s="239" t="s">
        <v>552</v>
      </c>
      <c r="C775" s="340">
        <v>46280.0</v>
      </c>
      <c r="D775" s="239" t="s">
        <v>685</v>
      </c>
      <c r="E775" s="239" t="s">
        <v>1011</v>
      </c>
      <c r="F775" s="239">
        <v>68.0</v>
      </c>
      <c r="G775" s="239">
        <v>36.0</v>
      </c>
      <c r="H775" s="342">
        <v>46281.0</v>
      </c>
      <c r="I775" s="251">
        <v>0.3482986111111111</v>
      </c>
      <c r="J775" s="251">
        <v>0.3925</v>
      </c>
      <c r="K775" s="239">
        <v>63.6333</v>
      </c>
      <c r="L775" s="239" t="s">
        <v>811</v>
      </c>
      <c r="M775" s="239" t="s">
        <v>3251</v>
      </c>
    </row>
    <row r="776" ht="15.75" customHeight="1">
      <c r="A776" s="294" t="s">
        <v>3683</v>
      </c>
      <c r="B776" s="239" t="s">
        <v>552</v>
      </c>
      <c r="C776" s="340">
        <v>46281.0</v>
      </c>
      <c r="D776" s="239" t="s">
        <v>685</v>
      </c>
      <c r="E776" s="239" t="s">
        <v>873</v>
      </c>
      <c r="F776" s="239">
        <v>36.0</v>
      </c>
      <c r="G776" s="239">
        <v>27.0</v>
      </c>
      <c r="H776" s="342">
        <v>46281.0</v>
      </c>
      <c r="I776" s="251">
        <v>0.507349537037037</v>
      </c>
      <c r="J776" s="251">
        <v>0.5392708333333334</v>
      </c>
      <c r="K776" s="239">
        <v>45.9667</v>
      </c>
      <c r="L776" s="239" t="s">
        <v>811</v>
      </c>
      <c r="M776" s="239" t="s">
        <v>3252</v>
      </c>
    </row>
    <row r="777" ht="15.75" customHeight="1">
      <c r="A777" s="294" t="s">
        <v>3683</v>
      </c>
      <c r="B777" s="239" t="s">
        <v>552</v>
      </c>
      <c r="C777" s="340">
        <v>46280.0</v>
      </c>
      <c r="D777" s="239" t="s">
        <v>660</v>
      </c>
      <c r="E777" s="239" t="s">
        <v>1139</v>
      </c>
      <c r="F777" s="239">
        <v>80.0</v>
      </c>
      <c r="G777" s="239">
        <v>39.0</v>
      </c>
      <c r="H777" s="342">
        <v>46281.0</v>
      </c>
      <c r="I777" s="251">
        <v>0.3048263888888889</v>
      </c>
      <c r="J777" s="251">
        <v>0.36244212962962963</v>
      </c>
      <c r="K777" s="239">
        <v>82.95</v>
      </c>
      <c r="L777" s="239" t="s">
        <v>811</v>
      </c>
      <c r="M777" s="239" t="s">
        <v>3333</v>
      </c>
    </row>
    <row r="778" ht="15.75" customHeight="1">
      <c r="A778" s="294" t="s">
        <v>3683</v>
      </c>
      <c r="B778" s="239" t="s">
        <v>552</v>
      </c>
      <c r="C778" s="340">
        <v>46280.0</v>
      </c>
      <c r="D778" s="239" t="s">
        <v>660</v>
      </c>
      <c r="E778" s="239" t="s">
        <v>1142</v>
      </c>
      <c r="F778" s="239">
        <v>154.0</v>
      </c>
      <c r="G778" s="239">
        <v>79.0</v>
      </c>
      <c r="H778" s="342">
        <v>46281.0</v>
      </c>
      <c r="I778" s="251">
        <v>0.36283564814814817</v>
      </c>
      <c r="J778" s="251">
        <v>0.46771990740740743</v>
      </c>
      <c r="K778" s="239">
        <v>151.0333</v>
      </c>
      <c r="L778" s="239" t="s">
        <v>811</v>
      </c>
      <c r="M778" s="239" t="s">
        <v>3334</v>
      </c>
    </row>
    <row r="779" ht="15.75" customHeight="1">
      <c r="A779" s="294" t="s">
        <v>3683</v>
      </c>
      <c r="B779" s="239" t="s">
        <v>552</v>
      </c>
      <c r="C779" s="340">
        <v>46281.0</v>
      </c>
      <c r="D779" s="239" t="s">
        <v>660</v>
      </c>
      <c r="E779" s="239" t="s">
        <v>3335</v>
      </c>
      <c r="F779" s="239">
        <v>47.0</v>
      </c>
      <c r="G779" s="239">
        <v>31.0</v>
      </c>
      <c r="H779" s="342">
        <v>46281.0</v>
      </c>
      <c r="I779" s="251">
        <v>0.513425925925926</v>
      </c>
      <c r="J779" s="251">
        <v>0.5745138888888889</v>
      </c>
      <c r="K779" s="239">
        <v>87.9667</v>
      </c>
      <c r="L779" s="239" t="s">
        <v>811</v>
      </c>
      <c r="M779" s="239" t="s">
        <v>3336</v>
      </c>
    </row>
    <row r="780" ht="15.75" customHeight="1">
      <c r="A780" s="294" t="s">
        <v>3683</v>
      </c>
      <c r="B780" s="239" t="s">
        <v>552</v>
      </c>
      <c r="C780" s="340">
        <v>46281.0</v>
      </c>
      <c r="D780" s="239" t="s">
        <v>660</v>
      </c>
      <c r="E780" s="239" t="s">
        <v>875</v>
      </c>
      <c r="F780" s="239">
        <v>38.0</v>
      </c>
      <c r="G780" s="239">
        <v>26.0</v>
      </c>
      <c r="H780" s="342">
        <v>46281.0</v>
      </c>
      <c r="I780" s="251">
        <v>0.5925115740740741</v>
      </c>
      <c r="J780" s="251">
        <v>0.6262268518518519</v>
      </c>
      <c r="K780" s="239">
        <v>48.55</v>
      </c>
      <c r="L780" s="239" t="s">
        <v>811</v>
      </c>
      <c r="M780" s="239" t="s">
        <v>3337</v>
      </c>
    </row>
    <row r="781" ht="15.75" customHeight="1">
      <c r="A781" s="294" t="s">
        <v>3683</v>
      </c>
      <c r="B781" s="239" t="s">
        <v>552</v>
      </c>
      <c r="C781" s="340">
        <v>46280.0</v>
      </c>
      <c r="D781" s="239" t="s">
        <v>625</v>
      </c>
      <c r="E781" s="239" t="s">
        <v>1139</v>
      </c>
      <c r="F781" s="239">
        <v>67.0</v>
      </c>
      <c r="G781" s="239">
        <v>39.0</v>
      </c>
      <c r="H781" s="342">
        <v>46281.0</v>
      </c>
      <c r="I781" s="251">
        <v>0.30496527777777777</v>
      </c>
      <c r="J781" s="251">
        <v>0.3527777777777778</v>
      </c>
      <c r="K781" s="239">
        <v>68.85</v>
      </c>
      <c r="L781" s="239" t="s">
        <v>811</v>
      </c>
      <c r="M781" s="239" t="s">
        <v>3420</v>
      </c>
    </row>
    <row r="782" ht="15.75" customHeight="1">
      <c r="A782" s="294" t="s">
        <v>3683</v>
      </c>
      <c r="B782" s="239" t="s">
        <v>552</v>
      </c>
      <c r="C782" s="340">
        <v>46280.0</v>
      </c>
      <c r="D782" s="239" t="s">
        <v>625</v>
      </c>
      <c r="E782" s="239" t="s">
        <v>1142</v>
      </c>
      <c r="F782" s="239">
        <v>86.0</v>
      </c>
      <c r="G782" s="239">
        <v>56.0</v>
      </c>
      <c r="H782" s="342">
        <v>46281.0</v>
      </c>
      <c r="I782" s="251">
        <v>0.35283564814814816</v>
      </c>
      <c r="J782" s="251">
        <v>0.4116550925925926</v>
      </c>
      <c r="K782" s="239">
        <v>84.6833</v>
      </c>
      <c r="L782" s="239" t="s">
        <v>811</v>
      </c>
      <c r="M782" s="239" t="s">
        <v>3422</v>
      </c>
    </row>
    <row r="783" ht="15.75" customHeight="1">
      <c r="A783" s="294" t="s">
        <v>3683</v>
      </c>
      <c r="B783" s="239" t="s">
        <v>552</v>
      </c>
      <c r="C783" s="340">
        <v>46280.0</v>
      </c>
      <c r="D783" s="239" t="s">
        <v>625</v>
      </c>
      <c r="E783" s="239" t="s">
        <v>1011</v>
      </c>
      <c r="F783" s="239">
        <v>25.0</v>
      </c>
      <c r="G783" s="239">
        <v>21.0</v>
      </c>
      <c r="H783" s="342">
        <v>46281.0</v>
      </c>
      <c r="I783" s="251">
        <v>0.41184027777777776</v>
      </c>
      <c r="J783" s="251">
        <v>0.4286111111111111</v>
      </c>
      <c r="K783" s="239">
        <v>24.1333</v>
      </c>
      <c r="L783" s="239" t="s">
        <v>811</v>
      </c>
      <c r="M783" s="239" t="s">
        <v>3423</v>
      </c>
    </row>
    <row r="784" ht="15.75" customHeight="1">
      <c r="A784" s="294" t="s">
        <v>3683</v>
      </c>
      <c r="B784" s="239" t="s">
        <v>552</v>
      </c>
      <c r="C784" s="340">
        <v>46280.0</v>
      </c>
      <c r="D784" s="239" t="s">
        <v>3736</v>
      </c>
      <c r="E784" s="239" t="s">
        <v>1011</v>
      </c>
      <c r="F784" s="239">
        <v>93.0</v>
      </c>
      <c r="G784" s="239">
        <v>35.0</v>
      </c>
      <c r="H784" s="342">
        <v>46281.0</v>
      </c>
      <c r="I784" s="251">
        <v>0.30594907407407407</v>
      </c>
      <c r="J784" s="251">
        <v>0.3834375</v>
      </c>
      <c r="K784" s="239">
        <v>111.5667</v>
      </c>
      <c r="L784" s="239" t="s">
        <v>811</v>
      </c>
      <c r="M784" s="239" t="s">
        <v>3498</v>
      </c>
    </row>
    <row r="785" ht="15.75" customHeight="1">
      <c r="A785" s="294" t="s">
        <v>3683</v>
      </c>
      <c r="B785" s="239" t="s">
        <v>552</v>
      </c>
      <c r="C785" s="340">
        <v>46281.0</v>
      </c>
      <c r="D785" s="239" t="s">
        <v>3736</v>
      </c>
      <c r="E785" s="239" t="s">
        <v>3335</v>
      </c>
      <c r="F785" s="239">
        <v>95.0</v>
      </c>
      <c r="G785" s="239">
        <v>38.0</v>
      </c>
      <c r="H785" s="342">
        <v>46281.0</v>
      </c>
      <c r="I785" s="251">
        <v>0.5131944444444444</v>
      </c>
      <c r="J785" s="251">
        <v>0.5760648148148149</v>
      </c>
      <c r="K785" s="239">
        <v>90.5333</v>
      </c>
      <c r="L785" s="239" t="s">
        <v>811</v>
      </c>
      <c r="M785" s="239" t="s">
        <v>3500</v>
      </c>
    </row>
    <row r="786" ht="15.75" customHeight="1">
      <c r="A786" s="294" t="s">
        <v>3683</v>
      </c>
      <c r="B786" s="239" t="s">
        <v>552</v>
      </c>
      <c r="C786" s="340">
        <v>46281.0</v>
      </c>
      <c r="D786" s="239" t="s">
        <v>3736</v>
      </c>
      <c r="E786" s="239" t="s">
        <v>875</v>
      </c>
      <c r="F786" s="239">
        <v>38.0</v>
      </c>
      <c r="G786" s="239">
        <v>32.0</v>
      </c>
      <c r="H786" s="342">
        <v>46281.0</v>
      </c>
      <c r="I786" s="251">
        <v>0.5918402777777778</v>
      </c>
      <c r="J786" s="251">
        <v>0.6400462962962963</v>
      </c>
      <c r="K786" s="239">
        <v>69.4167</v>
      </c>
      <c r="L786" s="239" t="s">
        <v>811</v>
      </c>
      <c r="M786" s="239" t="s">
        <v>3501</v>
      </c>
    </row>
    <row r="787" ht="15.75" customHeight="1">
      <c r="A787" s="294" t="s">
        <v>3683</v>
      </c>
      <c r="B787" s="239" t="s">
        <v>552</v>
      </c>
      <c r="C787" s="340">
        <v>46280.0</v>
      </c>
      <c r="D787" s="239" t="s">
        <v>654</v>
      </c>
      <c r="E787" s="239" t="s">
        <v>3558</v>
      </c>
      <c r="F787" s="239">
        <v>3.0</v>
      </c>
      <c r="G787" s="239">
        <v>3.0</v>
      </c>
      <c r="H787" s="342">
        <v>46281.0</v>
      </c>
      <c r="I787" s="251">
        <v>0.303125</v>
      </c>
      <c r="J787" s="251">
        <v>0.31547453703703704</v>
      </c>
      <c r="K787" s="239">
        <v>17.7833</v>
      </c>
      <c r="L787" s="239" t="s">
        <v>811</v>
      </c>
      <c r="M787" s="239" t="s">
        <v>3559</v>
      </c>
    </row>
    <row r="788" ht="15.75" customHeight="1">
      <c r="A788" s="294" t="s">
        <v>3683</v>
      </c>
      <c r="B788" s="239" t="s">
        <v>552</v>
      </c>
      <c r="C788" s="340">
        <v>46281.0</v>
      </c>
      <c r="D788" s="51" t="s">
        <v>673</v>
      </c>
      <c r="E788" s="294" t="s">
        <v>1013</v>
      </c>
      <c r="F788" s="239">
        <v>172.0</v>
      </c>
      <c r="G788" s="239">
        <v>47.0</v>
      </c>
      <c r="H788" s="342">
        <v>46282.0</v>
      </c>
      <c r="I788" s="251">
        <v>0.30524305555555553</v>
      </c>
      <c r="J788" s="251">
        <v>0.36909722222222224</v>
      </c>
      <c r="K788" s="239">
        <v>91.95</v>
      </c>
      <c r="L788" s="239" t="s">
        <v>811</v>
      </c>
      <c r="M788" s="239" t="s">
        <v>1014</v>
      </c>
    </row>
    <row r="789" ht="15.75" customHeight="1">
      <c r="A789" s="294" t="s">
        <v>3683</v>
      </c>
      <c r="B789" s="239" t="s">
        <v>552</v>
      </c>
      <c r="C789" s="340">
        <v>46281.0</v>
      </c>
      <c r="D789" s="51" t="s">
        <v>673</v>
      </c>
      <c r="E789" s="294" t="s">
        <v>1015</v>
      </c>
      <c r="F789" s="239">
        <v>208.0</v>
      </c>
      <c r="G789" s="239">
        <v>80.0</v>
      </c>
      <c r="H789" s="342">
        <v>46282.0</v>
      </c>
      <c r="I789" s="251">
        <v>0.3691435185185185</v>
      </c>
      <c r="J789" s="251">
        <v>0.459212962962963</v>
      </c>
      <c r="K789" s="239">
        <v>129.7</v>
      </c>
      <c r="L789" s="239" t="s">
        <v>811</v>
      </c>
      <c r="M789" s="239" t="s">
        <v>1016</v>
      </c>
    </row>
    <row r="790" ht="15.75" customHeight="1">
      <c r="A790" s="294" t="s">
        <v>3683</v>
      </c>
      <c r="B790" s="239" t="s">
        <v>552</v>
      </c>
      <c r="C790" s="340">
        <v>46282.0</v>
      </c>
      <c r="D790" s="51" t="s">
        <v>673</v>
      </c>
      <c r="E790" s="294" t="s">
        <v>1017</v>
      </c>
      <c r="F790" s="239">
        <v>79.0</v>
      </c>
      <c r="G790" s="239">
        <v>31.0</v>
      </c>
      <c r="H790" s="342">
        <v>46282.0</v>
      </c>
      <c r="I790" s="251">
        <v>0.5516203703703704</v>
      </c>
      <c r="J790" s="251">
        <v>0.5848611111111112</v>
      </c>
      <c r="K790" s="239">
        <v>47.8667</v>
      </c>
      <c r="L790" s="239" t="s">
        <v>811</v>
      </c>
      <c r="M790" s="239" t="s">
        <v>1018</v>
      </c>
    </row>
    <row r="791" ht="15.75" customHeight="1">
      <c r="A791" s="294" t="s">
        <v>3683</v>
      </c>
      <c r="B791" s="239" t="s">
        <v>552</v>
      </c>
      <c r="C791" s="340">
        <v>46282.0</v>
      </c>
      <c r="D791" s="51" t="s">
        <v>673</v>
      </c>
      <c r="E791" s="294" t="s">
        <v>1017</v>
      </c>
      <c r="F791" s="239">
        <v>46.0</v>
      </c>
      <c r="G791" s="239">
        <v>31.0</v>
      </c>
      <c r="H791" s="342">
        <v>46282.0</v>
      </c>
      <c r="I791" s="251">
        <v>0.5135069444444444</v>
      </c>
      <c r="J791" s="251">
        <v>0.5511226851851851</v>
      </c>
      <c r="K791" s="239">
        <v>54.15</v>
      </c>
      <c r="L791" s="239" t="s">
        <v>811</v>
      </c>
      <c r="M791" s="239" t="s">
        <v>1019</v>
      </c>
    </row>
    <row r="792" ht="15.75" customHeight="1">
      <c r="A792" s="294" t="s">
        <v>3683</v>
      </c>
      <c r="B792" s="239" t="s">
        <v>552</v>
      </c>
      <c r="C792" s="340">
        <v>46282.0</v>
      </c>
      <c r="D792" s="51" t="s">
        <v>673</v>
      </c>
      <c r="E792" s="294" t="s">
        <v>1020</v>
      </c>
      <c r="F792" s="239">
        <v>61.0</v>
      </c>
      <c r="G792" s="239">
        <v>33.0</v>
      </c>
      <c r="H792" s="342">
        <v>46282.0</v>
      </c>
      <c r="I792" s="251">
        <v>0.5918055555555556</v>
      </c>
      <c r="J792" s="251">
        <v>0.6207407407407407</v>
      </c>
      <c r="K792" s="239">
        <v>41.6667</v>
      </c>
      <c r="L792" s="239" t="s">
        <v>811</v>
      </c>
      <c r="M792" s="239" t="s">
        <v>1021</v>
      </c>
    </row>
    <row r="793" ht="15.75" customHeight="1">
      <c r="A793" s="294" t="s">
        <v>3683</v>
      </c>
      <c r="B793" s="239" t="s">
        <v>552</v>
      </c>
      <c r="C793" s="340">
        <v>46281.0</v>
      </c>
      <c r="D793" s="248" t="s">
        <v>627</v>
      </c>
      <c r="E793" s="239" t="s">
        <v>1146</v>
      </c>
      <c r="F793" s="239">
        <v>275.0</v>
      </c>
      <c r="G793" s="239">
        <v>67.0</v>
      </c>
      <c r="H793" s="342">
        <v>46282.0</v>
      </c>
      <c r="I793" s="251">
        <v>0.30552083333333335</v>
      </c>
      <c r="J793" s="251">
        <v>0.3909375</v>
      </c>
      <c r="K793" s="239">
        <v>122.9833</v>
      </c>
      <c r="L793" s="239" t="s">
        <v>811</v>
      </c>
      <c r="M793" s="239" t="s">
        <v>1147</v>
      </c>
    </row>
    <row r="794" ht="15.75" customHeight="1">
      <c r="A794" s="294" t="s">
        <v>3683</v>
      </c>
      <c r="B794" s="239" t="s">
        <v>552</v>
      </c>
      <c r="C794" s="340">
        <v>46281.0</v>
      </c>
      <c r="D794" s="239" t="s">
        <v>627</v>
      </c>
      <c r="E794" s="239" t="s">
        <v>1015</v>
      </c>
      <c r="F794" s="239">
        <v>52.0</v>
      </c>
      <c r="G794" s="239">
        <v>38.0</v>
      </c>
      <c r="H794" s="342">
        <v>46282.0</v>
      </c>
      <c r="I794" s="251">
        <v>0.39118055555555553</v>
      </c>
      <c r="J794" s="251">
        <v>0.42627314814814815</v>
      </c>
      <c r="K794" s="239">
        <v>50.5167</v>
      </c>
      <c r="L794" s="239" t="s">
        <v>811</v>
      </c>
      <c r="M794" s="239" t="s">
        <v>1150</v>
      </c>
    </row>
    <row r="795" ht="15.75" customHeight="1">
      <c r="A795" s="294" t="s">
        <v>3683</v>
      </c>
      <c r="B795" s="239" t="s">
        <v>552</v>
      </c>
      <c r="C795" s="340">
        <v>46281.0</v>
      </c>
      <c r="D795" s="239" t="s">
        <v>627</v>
      </c>
      <c r="E795" s="239" t="s">
        <v>1152</v>
      </c>
      <c r="F795" s="239">
        <v>46.0</v>
      </c>
      <c r="G795" s="239">
        <v>39.0</v>
      </c>
      <c r="H795" s="342">
        <v>46282.0</v>
      </c>
      <c r="I795" s="251">
        <v>0.4263194444444444</v>
      </c>
      <c r="J795" s="251">
        <v>0.4658101851851852</v>
      </c>
      <c r="K795" s="239">
        <v>56.8667</v>
      </c>
      <c r="L795" s="239" t="s">
        <v>811</v>
      </c>
      <c r="M795" s="239" t="s">
        <v>1153</v>
      </c>
    </row>
    <row r="796" ht="15.75" customHeight="1">
      <c r="A796" s="294" t="s">
        <v>3683</v>
      </c>
      <c r="B796" s="239" t="s">
        <v>552</v>
      </c>
      <c r="C796" s="340">
        <v>46281.0</v>
      </c>
      <c r="D796" s="228" t="s">
        <v>652</v>
      </c>
      <c r="E796" s="294" t="s">
        <v>1013</v>
      </c>
      <c r="F796" s="239">
        <v>120.0</v>
      </c>
      <c r="G796" s="239">
        <v>48.0</v>
      </c>
      <c r="H796" s="342">
        <v>46282.0</v>
      </c>
      <c r="I796" s="251">
        <v>0.34901620370370373</v>
      </c>
      <c r="J796" s="251">
        <v>0.3924884259259259</v>
      </c>
      <c r="K796" s="239">
        <v>62.5833</v>
      </c>
      <c r="L796" s="239" t="s">
        <v>811</v>
      </c>
      <c r="M796" s="239" t="s">
        <v>2401</v>
      </c>
    </row>
    <row r="797" ht="15.75" customHeight="1">
      <c r="A797" s="294" t="s">
        <v>3683</v>
      </c>
      <c r="B797" s="239" t="s">
        <v>552</v>
      </c>
      <c r="C797" s="340">
        <v>46281.0</v>
      </c>
      <c r="D797" s="228" t="s">
        <v>652</v>
      </c>
      <c r="E797" s="294" t="s">
        <v>1146</v>
      </c>
      <c r="F797" s="239">
        <v>77.0</v>
      </c>
      <c r="G797" s="239">
        <v>33.0</v>
      </c>
      <c r="H797" s="342">
        <v>46282.0</v>
      </c>
      <c r="I797" s="251">
        <v>0.3059375</v>
      </c>
      <c r="J797" s="251">
        <v>0.34891203703703705</v>
      </c>
      <c r="K797" s="239">
        <v>61.8833</v>
      </c>
      <c r="L797" s="239" t="s">
        <v>811</v>
      </c>
      <c r="M797" s="239" t="s">
        <v>2405</v>
      </c>
    </row>
    <row r="798" ht="15.75" customHeight="1">
      <c r="A798" s="294" t="s">
        <v>3683</v>
      </c>
      <c r="B798" s="239" t="s">
        <v>552</v>
      </c>
      <c r="C798" s="340">
        <v>46281.0</v>
      </c>
      <c r="D798" s="248" t="s">
        <v>652</v>
      </c>
      <c r="E798" s="239" t="s">
        <v>1015</v>
      </c>
      <c r="F798" s="239">
        <v>152.0</v>
      </c>
      <c r="G798" s="239">
        <v>74.0</v>
      </c>
      <c r="H798" s="342">
        <v>46282.0</v>
      </c>
      <c r="I798" s="251">
        <v>0.3925462962962963</v>
      </c>
      <c r="J798" s="251">
        <v>0.46015046296296297</v>
      </c>
      <c r="K798" s="239">
        <v>97.3333</v>
      </c>
      <c r="L798" s="239" t="s">
        <v>811</v>
      </c>
      <c r="M798" s="239" t="s">
        <v>1279</v>
      </c>
    </row>
    <row r="799" ht="15.75" customHeight="1">
      <c r="A799" s="294" t="s">
        <v>3683</v>
      </c>
      <c r="B799" s="239" t="s">
        <v>552</v>
      </c>
      <c r="C799" s="340">
        <v>46282.0</v>
      </c>
      <c r="D799" s="239" t="s">
        <v>652</v>
      </c>
      <c r="E799" s="239" t="s">
        <v>1020</v>
      </c>
      <c r="F799" s="239">
        <v>55.0</v>
      </c>
      <c r="G799" s="239">
        <v>37.0</v>
      </c>
      <c r="H799" s="342">
        <v>46282.0</v>
      </c>
      <c r="I799" s="251">
        <v>0.5912962962962963</v>
      </c>
      <c r="J799" s="251">
        <v>0.6420023148148148</v>
      </c>
      <c r="K799" s="239">
        <v>73.0</v>
      </c>
      <c r="L799" s="239" t="s">
        <v>811</v>
      </c>
      <c r="M799" s="239" t="s">
        <v>1281</v>
      </c>
    </row>
    <row r="800" ht="15.75" customHeight="1">
      <c r="A800" s="294" t="s">
        <v>3683</v>
      </c>
      <c r="B800" s="239" t="s">
        <v>552</v>
      </c>
      <c r="C800" s="340">
        <v>46281.0</v>
      </c>
      <c r="D800" s="239" t="s">
        <v>631</v>
      </c>
      <c r="E800" s="239" t="s">
        <v>3255</v>
      </c>
      <c r="F800" s="239">
        <v>63.0</v>
      </c>
      <c r="G800" s="239">
        <v>11.0</v>
      </c>
      <c r="H800" s="342">
        <v>46282.0</v>
      </c>
      <c r="I800" s="251">
        <v>0.3061921296296296</v>
      </c>
      <c r="J800" s="251">
        <v>0.3360532407407407</v>
      </c>
      <c r="K800" s="239">
        <v>43.0</v>
      </c>
      <c r="L800" s="239" t="s">
        <v>811</v>
      </c>
      <c r="M800" s="239" t="s">
        <v>1282</v>
      </c>
    </row>
    <row r="801" ht="15.75" customHeight="1">
      <c r="A801" s="294" t="s">
        <v>3683</v>
      </c>
      <c r="B801" s="239" t="s">
        <v>552</v>
      </c>
      <c r="C801" s="340">
        <v>46281.0</v>
      </c>
      <c r="D801" s="239" t="s">
        <v>631</v>
      </c>
      <c r="E801" s="239" t="s">
        <v>1013</v>
      </c>
      <c r="F801" s="239">
        <v>246.0</v>
      </c>
      <c r="G801" s="239">
        <v>28.0</v>
      </c>
      <c r="H801" s="342">
        <v>46282.0</v>
      </c>
      <c r="I801" s="251">
        <v>0.4618055555555556</v>
      </c>
      <c r="J801" s="251">
        <v>0.4980671296296296</v>
      </c>
      <c r="K801" s="239">
        <v>52.2</v>
      </c>
      <c r="L801" s="239" t="s">
        <v>1274</v>
      </c>
      <c r="M801" s="239" t="s">
        <v>1283</v>
      </c>
    </row>
    <row r="802" ht="15.75" customHeight="1">
      <c r="A802" s="294" t="s">
        <v>3683</v>
      </c>
      <c r="B802" s="239" t="s">
        <v>552</v>
      </c>
      <c r="C802" s="340">
        <v>46281.0</v>
      </c>
      <c r="D802" s="239" t="s">
        <v>631</v>
      </c>
      <c r="E802" s="239" t="s">
        <v>1152</v>
      </c>
      <c r="F802" s="239">
        <v>60.0</v>
      </c>
      <c r="G802" s="239">
        <v>8.0</v>
      </c>
      <c r="H802" s="342">
        <v>46282.0</v>
      </c>
      <c r="I802" s="251">
        <v>0.3361226851851852</v>
      </c>
      <c r="J802" s="251">
        <v>0.3635300925925926</v>
      </c>
      <c r="K802" s="239">
        <v>39.4667</v>
      </c>
      <c r="L802" s="239" t="s">
        <v>1274</v>
      </c>
      <c r="M802" s="239" t="s">
        <v>1404</v>
      </c>
    </row>
    <row r="803" ht="15.75" customHeight="1">
      <c r="A803" s="294" t="s">
        <v>3683</v>
      </c>
      <c r="B803" s="239" t="s">
        <v>552</v>
      </c>
      <c r="C803" s="340">
        <v>46281.0</v>
      </c>
      <c r="D803" s="239" t="s">
        <v>676</v>
      </c>
      <c r="E803" s="239" t="s">
        <v>1013</v>
      </c>
      <c r="F803" s="239">
        <v>98.0</v>
      </c>
      <c r="G803" s="239">
        <v>47.0</v>
      </c>
      <c r="H803" s="342">
        <v>46282.0</v>
      </c>
      <c r="I803" s="251">
        <v>0.3049537037037037</v>
      </c>
      <c r="J803" s="251">
        <v>0.38342592592592595</v>
      </c>
      <c r="K803" s="239">
        <v>113.0</v>
      </c>
      <c r="L803" s="239" t="s">
        <v>811</v>
      </c>
      <c r="M803" s="239" t="s">
        <v>1405</v>
      </c>
    </row>
    <row r="804" ht="15.75" customHeight="1">
      <c r="A804" s="294" t="s">
        <v>3683</v>
      </c>
      <c r="B804" s="239" t="s">
        <v>552</v>
      </c>
      <c r="C804" s="340">
        <v>46281.0</v>
      </c>
      <c r="D804" s="239" t="s">
        <v>676</v>
      </c>
      <c r="E804" s="239" t="s">
        <v>1015</v>
      </c>
      <c r="F804" s="239">
        <v>69.0</v>
      </c>
      <c r="G804" s="239">
        <v>40.0</v>
      </c>
      <c r="H804" s="342">
        <v>46282.0</v>
      </c>
      <c r="I804" s="251">
        <v>0.40413194444444445</v>
      </c>
      <c r="J804" s="251">
        <v>0.4615625</v>
      </c>
      <c r="K804" s="239">
        <v>82.6833</v>
      </c>
      <c r="L804" s="239" t="s">
        <v>811</v>
      </c>
      <c r="M804" s="239" t="s">
        <v>1406</v>
      </c>
    </row>
    <row r="805" ht="15.75" customHeight="1">
      <c r="A805" s="294" t="s">
        <v>3683</v>
      </c>
      <c r="B805" s="239" t="s">
        <v>552</v>
      </c>
      <c r="C805" s="340">
        <v>46282.0</v>
      </c>
      <c r="D805" s="239" t="s">
        <v>676</v>
      </c>
      <c r="E805" s="239" t="s">
        <v>1152</v>
      </c>
      <c r="F805" s="239">
        <v>75.0</v>
      </c>
      <c r="G805" s="239">
        <v>38.0</v>
      </c>
      <c r="H805" s="342">
        <v>46282.0</v>
      </c>
      <c r="I805" s="251">
        <v>0.5456365740740741</v>
      </c>
      <c r="J805" s="251">
        <v>0.5908101851851851</v>
      </c>
      <c r="K805" s="239">
        <v>65.0333</v>
      </c>
      <c r="L805" s="239" t="s">
        <v>811</v>
      </c>
      <c r="M805" s="239" t="s">
        <v>1514</v>
      </c>
    </row>
    <row r="806" ht="15.75" customHeight="1">
      <c r="A806" s="294" t="s">
        <v>3683</v>
      </c>
      <c r="B806" s="239" t="s">
        <v>552</v>
      </c>
      <c r="C806" s="340">
        <v>46281.0</v>
      </c>
      <c r="D806" s="239" t="s">
        <v>616</v>
      </c>
      <c r="E806" s="239" t="s">
        <v>1013</v>
      </c>
      <c r="F806" s="239">
        <v>295.0</v>
      </c>
      <c r="G806" s="239">
        <v>93.0</v>
      </c>
      <c r="H806" s="342">
        <v>46282.0</v>
      </c>
      <c r="I806" s="251">
        <v>0.3053240740740741</v>
      </c>
      <c r="J806" s="251">
        <v>0.38354166666666667</v>
      </c>
      <c r="K806" s="239">
        <v>112.6167</v>
      </c>
      <c r="L806" s="239" t="s">
        <v>811</v>
      </c>
      <c r="M806" s="239" t="s">
        <v>1515</v>
      </c>
    </row>
    <row r="807" ht="15.75" customHeight="1">
      <c r="A807" s="294" t="s">
        <v>3683</v>
      </c>
      <c r="B807" s="239" t="s">
        <v>552</v>
      </c>
      <c r="C807" s="340">
        <v>46281.0</v>
      </c>
      <c r="D807" s="239" t="s">
        <v>3866</v>
      </c>
      <c r="E807" s="239" t="s">
        <v>1152</v>
      </c>
      <c r="F807" s="239">
        <v>381.0</v>
      </c>
      <c r="G807" s="239">
        <v>80.0</v>
      </c>
      <c r="H807" s="342">
        <v>46282.0</v>
      </c>
      <c r="I807" s="251">
        <v>0.303599537037037</v>
      </c>
      <c r="J807" s="251">
        <v>0.45997685185185183</v>
      </c>
      <c r="K807" s="239">
        <v>225.1833</v>
      </c>
      <c r="L807" s="239" t="s">
        <v>811</v>
      </c>
      <c r="M807" s="239" t="s">
        <v>1516</v>
      </c>
    </row>
    <row r="808" ht="15.75" customHeight="1">
      <c r="A808" s="294" t="s">
        <v>3683</v>
      </c>
      <c r="B808" s="239" t="s">
        <v>552</v>
      </c>
      <c r="C808" s="340">
        <v>46282.0</v>
      </c>
      <c r="D808" s="239" t="s">
        <v>3866</v>
      </c>
      <c r="E808" s="239" t="s">
        <v>1960</v>
      </c>
      <c r="F808" s="239">
        <v>82.0</v>
      </c>
      <c r="G808" s="239">
        <v>34.0</v>
      </c>
      <c r="H808" s="342">
        <v>46282.0</v>
      </c>
      <c r="I808" s="251">
        <v>0.5112962962962962</v>
      </c>
      <c r="J808" s="251">
        <v>0.5872106481481482</v>
      </c>
      <c r="K808" s="239">
        <v>109.3167</v>
      </c>
      <c r="L808" s="239" t="s">
        <v>811</v>
      </c>
      <c r="M808" s="239" t="s">
        <v>1562</v>
      </c>
    </row>
    <row r="809" ht="15.75" customHeight="1">
      <c r="A809" s="294" t="s">
        <v>3683</v>
      </c>
      <c r="B809" s="239" t="s">
        <v>552</v>
      </c>
      <c r="C809" s="340">
        <v>46282.0</v>
      </c>
      <c r="D809" s="239" t="s">
        <v>3866</v>
      </c>
      <c r="E809" s="239" t="s">
        <v>1020</v>
      </c>
      <c r="F809" s="239">
        <v>60.0</v>
      </c>
      <c r="G809" s="239">
        <v>33.0</v>
      </c>
      <c r="H809" s="342">
        <v>46282.0</v>
      </c>
      <c r="I809" s="251">
        <v>0.591550925925926</v>
      </c>
      <c r="J809" s="251">
        <v>0.6479398148148148</v>
      </c>
      <c r="K809" s="239">
        <v>81.2</v>
      </c>
      <c r="L809" s="239" t="s">
        <v>811</v>
      </c>
      <c r="M809" s="239" t="s">
        <v>4390</v>
      </c>
    </row>
    <row r="810" ht="15.75" customHeight="1">
      <c r="A810" s="294" t="s">
        <v>3683</v>
      </c>
      <c r="B810" s="239" t="s">
        <v>552</v>
      </c>
      <c r="C810" s="340">
        <v>46281.0</v>
      </c>
      <c r="D810" s="239" t="s">
        <v>659</v>
      </c>
      <c r="E810" s="239" t="s">
        <v>1825</v>
      </c>
      <c r="F810" s="239">
        <v>3.0</v>
      </c>
      <c r="G810" s="239">
        <v>3.0</v>
      </c>
      <c r="H810" s="342">
        <v>46282.0</v>
      </c>
      <c r="I810" s="251">
        <v>0.30248842592592595</v>
      </c>
      <c r="J810" s="251">
        <v>0.3150925925925926</v>
      </c>
      <c r="K810" s="239">
        <v>18.15</v>
      </c>
      <c r="L810" s="239" t="s">
        <v>811</v>
      </c>
      <c r="M810" s="239" t="s">
        <v>4391</v>
      </c>
    </row>
    <row r="811" ht="15.75" customHeight="1">
      <c r="A811" s="294" t="s">
        <v>3683</v>
      </c>
      <c r="B811" s="239" t="s">
        <v>552</v>
      </c>
      <c r="C811" s="340">
        <v>46281.0</v>
      </c>
      <c r="D811" s="239" t="s">
        <v>659</v>
      </c>
      <c r="E811" s="239" t="s">
        <v>1828</v>
      </c>
      <c r="F811" s="239">
        <v>2.0</v>
      </c>
      <c r="G811" s="239">
        <v>2.0</v>
      </c>
      <c r="H811" s="342">
        <v>46282.0</v>
      </c>
      <c r="I811" s="251">
        <v>0.3153240740740741</v>
      </c>
      <c r="J811" s="251">
        <v>0.3153472222222222</v>
      </c>
      <c r="K811" s="239">
        <v>0.0333</v>
      </c>
      <c r="L811" s="239" t="s">
        <v>811</v>
      </c>
      <c r="M811" s="239" t="s">
        <v>4392</v>
      </c>
    </row>
    <row r="812" ht="15.75" customHeight="1">
      <c r="A812" s="294" t="s">
        <v>3683</v>
      </c>
      <c r="B812" s="239" t="s">
        <v>552</v>
      </c>
      <c r="C812" s="340">
        <v>46281.0</v>
      </c>
      <c r="D812" s="239" t="s">
        <v>659</v>
      </c>
      <c r="E812" s="239" t="s">
        <v>1831</v>
      </c>
      <c r="F812" s="239">
        <v>4.0</v>
      </c>
      <c r="G812" s="239">
        <v>2.0</v>
      </c>
      <c r="H812" s="342">
        <v>46282.0</v>
      </c>
      <c r="I812" s="251">
        <v>0.3154050925925926</v>
      </c>
      <c r="J812" s="251">
        <v>0.3154398148148148</v>
      </c>
      <c r="K812" s="239">
        <v>0.0333</v>
      </c>
      <c r="L812" s="239" t="s">
        <v>811</v>
      </c>
      <c r="M812" s="239" t="s">
        <v>1826</v>
      </c>
    </row>
    <row r="813" ht="15.75" customHeight="1">
      <c r="A813" s="294" t="s">
        <v>3683</v>
      </c>
      <c r="B813" s="239" t="s">
        <v>552</v>
      </c>
      <c r="C813" s="340">
        <v>46282.0</v>
      </c>
      <c r="D813" s="239" t="s">
        <v>659</v>
      </c>
      <c r="E813" s="239" t="s">
        <v>1834</v>
      </c>
      <c r="F813" s="239">
        <v>52.0</v>
      </c>
      <c r="G813" s="239">
        <v>33.0</v>
      </c>
      <c r="H813" s="342">
        <v>46282.0</v>
      </c>
      <c r="I813" s="251">
        <v>0.5068865740740741</v>
      </c>
      <c r="J813" s="251">
        <v>0.5517361111111111</v>
      </c>
      <c r="K813" s="239">
        <v>64.5667</v>
      </c>
      <c r="L813" s="239" t="s">
        <v>811</v>
      </c>
      <c r="M813" s="239" t="s">
        <v>1829</v>
      </c>
    </row>
    <row r="814" ht="15.75" customHeight="1">
      <c r="A814" s="294" t="s">
        <v>3683</v>
      </c>
      <c r="B814" s="239" t="s">
        <v>552</v>
      </c>
      <c r="C814" s="340">
        <v>46281.0</v>
      </c>
      <c r="D814" s="239" t="s">
        <v>657</v>
      </c>
      <c r="E814" s="239" t="s">
        <v>1013</v>
      </c>
      <c r="F814" s="239">
        <v>72.0</v>
      </c>
      <c r="G814" s="239">
        <v>37.0</v>
      </c>
      <c r="H814" s="342">
        <v>46282.0</v>
      </c>
      <c r="I814" s="251">
        <v>0.3051157407407407</v>
      </c>
      <c r="J814" s="251">
        <v>0.3364699074074074</v>
      </c>
      <c r="K814" s="239">
        <v>45.1333</v>
      </c>
      <c r="L814" s="239" t="s">
        <v>811</v>
      </c>
      <c r="M814" s="239" t="s">
        <v>1832</v>
      </c>
    </row>
    <row r="815" ht="15.75" customHeight="1">
      <c r="A815" s="294" t="s">
        <v>3683</v>
      </c>
      <c r="B815" s="239" t="s">
        <v>552</v>
      </c>
      <c r="C815" s="340">
        <v>46281.0</v>
      </c>
      <c r="D815" s="239" t="s">
        <v>657</v>
      </c>
      <c r="E815" s="239" t="s">
        <v>1015</v>
      </c>
      <c r="F815" s="239">
        <v>116.0</v>
      </c>
      <c r="G815" s="239">
        <v>71.0</v>
      </c>
      <c r="H815" s="342">
        <v>46282.0</v>
      </c>
      <c r="I815" s="251">
        <v>0.37181712962962965</v>
      </c>
      <c r="J815" s="251">
        <v>0.43767361111111114</v>
      </c>
      <c r="K815" s="239">
        <v>94.8333</v>
      </c>
      <c r="L815" s="239" t="s">
        <v>1274</v>
      </c>
      <c r="M815" s="239" t="s">
        <v>1835</v>
      </c>
    </row>
    <row r="816" ht="15.75" customHeight="1">
      <c r="A816" s="294" t="s">
        <v>3683</v>
      </c>
      <c r="B816" s="239" t="s">
        <v>552</v>
      </c>
      <c r="C816" s="340">
        <v>46281.0</v>
      </c>
      <c r="D816" s="239" t="s">
        <v>657</v>
      </c>
      <c r="E816" s="239" t="s">
        <v>1152</v>
      </c>
      <c r="F816" s="239">
        <v>58.0</v>
      </c>
      <c r="G816" s="239">
        <v>37.0</v>
      </c>
      <c r="H816" s="342">
        <v>46282.0</v>
      </c>
      <c r="I816" s="251">
        <v>0.33725694444444443</v>
      </c>
      <c r="J816" s="251">
        <v>0.37159722222222225</v>
      </c>
      <c r="K816" s="239">
        <v>49.45</v>
      </c>
      <c r="L816" s="239" t="s">
        <v>811</v>
      </c>
      <c r="M816" s="239" t="s">
        <v>1957</v>
      </c>
    </row>
    <row r="817" ht="15.75" customHeight="1">
      <c r="A817" s="294" t="s">
        <v>3683</v>
      </c>
      <c r="B817" s="239" t="s">
        <v>552</v>
      </c>
      <c r="C817" s="340">
        <v>46282.0</v>
      </c>
      <c r="D817" s="239" t="s">
        <v>657</v>
      </c>
      <c r="E817" s="239" t="s">
        <v>1960</v>
      </c>
      <c r="F817" s="239">
        <v>56.0</v>
      </c>
      <c r="G817" s="239">
        <v>36.0</v>
      </c>
      <c r="H817" s="342">
        <v>46282.0</v>
      </c>
      <c r="I817" s="251">
        <v>0.5098263888888889</v>
      </c>
      <c r="J817" s="251">
        <v>0.5475462962962963</v>
      </c>
      <c r="K817" s="239">
        <v>54.3167</v>
      </c>
      <c r="L817" s="239" t="s">
        <v>811</v>
      </c>
      <c r="M817" s="239" t="s">
        <v>1958</v>
      </c>
    </row>
    <row r="818" ht="15.75" customHeight="1">
      <c r="A818" s="294" t="s">
        <v>3683</v>
      </c>
      <c r="B818" s="239" t="s">
        <v>552</v>
      </c>
      <c r="C818" s="340">
        <v>46282.0</v>
      </c>
      <c r="D818" s="239" t="s">
        <v>657</v>
      </c>
      <c r="E818" s="239" t="s">
        <v>1017</v>
      </c>
      <c r="F818" s="239">
        <v>28.0</v>
      </c>
      <c r="G818" s="239">
        <v>18.0</v>
      </c>
      <c r="H818" s="342">
        <v>46282.0</v>
      </c>
      <c r="I818" s="251">
        <v>0.5658449074074074</v>
      </c>
      <c r="J818" s="251">
        <v>0.5930787037037037</v>
      </c>
      <c r="K818" s="239">
        <v>39.2167</v>
      </c>
      <c r="L818" s="239" t="s">
        <v>811</v>
      </c>
      <c r="M818" s="239" t="s">
        <v>1959</v>
      </c>
    </row>
    <row r="819" ht="15.75" customHeight="1">
      <c r="A819" s="294" t="s">
        <v>3683</v>
      </c>
      <c r="B819" s="239" t="s">
        <v>552</v>
      </c>
      <c r="C819" s="340">
        <v>46282.0</v>
      </c>
      <c r="D819" s="239" t="s">
        <v>657</v>
      </c>
      <c r="E819" s="239" t="s">
        <v>1965</v>
      </c>
      <c r="F819" s="239">
        <v>3.0</v>
      </c>
      <c r="G819" s="239">
        <v>3.0</v>
      </c>
      <c r="H819" s="342">
        <v>46282.0</v>
      </c>
      <c r="I819" s="251">
        <v>0.5506134259259259</v>
      </c>
      <c r="J819" s="251">
        <v>0.5637037037037037</v>
      </c>
      <c r="K819" s="239">
        <v>18.85</v>
      </c>
      <c r="L819" s="239" t="s">
        <v>811</v>
      </c>
      <c r="M819" s="239" t="s">
        <v>1961</v>
      </c>
    </row>
    <row r="820" ht="15.75" customHeight="1">
      <c r="A820" s="294" t="s">
        <v>3683</v>
      </c>
      <c r="B820" s="239" t="s">
        <v>552</v>
      </c>
      <c r="C820" s="340">
        <v>46282.0</v>
      </c>
      <c r="D820" s="239" t="s">
        <v>657</v>
      </c>
      <c r="E820" s="239" t="s">
        <v>4393</v>
      </c>
      <c r="F820" s="239">
        <v>10.0</v>
      </c>
      <c r="G820" s="239">
        <v>4.0</v>
      </c>
      <c r="H820" s="342">
        <v>46282.0</v>
      </c>
      <c r="I820" s="251">
        <v>0.5506712962962963</v>
      </c>
      <c r="J820" s="251">
        <v>0.5636574074074074</v>
      </c>
      <c r="K820" s="239">
        <v>18.6833</v>
      </c>
      <c r="L820" s="239" t="s">
        <v>811</v>
      </c>
      <c r="M820" s="239" t="s">
        <v>1962</v>
      </c>
    </row>
    <row r="821" ht="15.75" customHeight="1">
      <c r="A821" s="294" t="s">
        <v>3683</v>
      </c>
      <c r="B821" s="239" t="s">
        <v>552</v>
      </c>
      <c r="C821" s="340">
        <v>46281.0</v>
      </c>
      <c r="D821" s="239" t="s">
        <v>3760</v>
      </c>
      <c r="E821" s="239" t="s">
        <v>1015</v>
      </c>
      <c r="F821" s="239">
        <v>540.0</v>
      </c>
      <c r="G821" s="239">
        <v>120.0</v>
      </c>
      <c r="H821" s="342">
        <v>46282.0</v>
      </c>
      <c r="I821" s="251">
        <v>0.30528935185185185</v>
      </c>
      <c r="J821" s="251">
        <v>0.4702314814814815</v>
      </c>
      <c r="K821" s="239">
        <v>237.5167</v>
      </c>
      <c r="L821" s="239" t="s">
        <v>811</v>
      </c>
      <c r="M821" s="239" t="s">
        <v>4394</v>
      </c>
    </row>
    <row r="822" ht="15.75" customHeight="1">
      <c r="A822" s="294" t="s">
        <v>3683</v>
      </c>
      <c r="B822" s="239" t="s">
        <v>552</v>
      </c>
      <c r="C822" s="340">
        <v>46282.0</v>
      </c>
      <c r="D822" s="239" t="s">
        <v>3760</v>
      </c>
      <c r="E822" s="239" t="s">
        <v>1017</v>
      </c>
      <c r="F822" s="239">
        <v>52.0</v>
      </c>
      <c r="G822" s="239">
        <v>31.0</v>
      </c>
      <c r="H822" s="342">
        <v>46282.0</v>
      </c>
      <c r="I822" s="251">
        <v>0.5143055555555556</v>
      </c>
      <c r="J822" s="251">
        <v>0.5497337962962963</v>
      </c>
      <c r="K822" s="239">
        <v>51.0</v>
      </c>
      <c r="L822" s="239" t="s">
        <v>811</v>
      </c>
      <c r="M822" s="239" t="s">
        <v>4395</v>
      </c>
    </row>
    <row r="823" ht="15.75" customHeight="1">
      <c r="A823" s="294" t="s">
        <v>3683</v>
      </c>
      <c r="B823" s="239" t="s">
        <v>552</v>
      </c>
      <c r="C823" s="340">
        <v>46282.0</v>
      </c>
      <c r="D823" s="239" t="s">
        <v>3760</v>
      </c>
      <c r="E823" s="239" t="s">
        <v>1020</v>
      </c>
      <c r="F823" s="239">
        <v>65.0</v>
      </c>
      <c r="G823" s="239">
        <v>33.0</v>
      </c>
      <c r="H823" s="342">
        <v>46282.0</v>
      </c>
      <c r="I823" s="251">
        <v>0.5914351851851852</v>
      </c>
      <c r="J823" s="251">
        <v>0.6321064814814815</v>
      </c>
      <c r="K823" s="239">
        <v>58.55</v>
      </c>
      <c r="L823" s="239" t="s">
        <v>811</v>
      </c>
      <c r="M823" s="239" t="s">
        <v>4396</v>
      </c>
    </row>
    <row r="824" ht="15.75" customHeight="1">
      <c r="A824" s="294" t="s">
        <v>3683</v>
      </c>
      <c r="B824" s="239" t="s">
        <v>552</v>
      </c>
      <c r="C824" s="340">
        <v>46281.0</v>
      </c>
      <c r="D824" s="239" t="s">
        <v>620</v>
      </c>
      <c r="E824" s="239" t="s">
        <v>1146</v>
      </c>
      <c r="F824" s="239">
        <v>216.0</v>
      </c>
      <c r="G824" s="239">
        <v>68.0</v>
      </c>
      <c r="H824" s="342">
        <v>46282.0</v>
      </c>
      <c r="I824" s="251">
        <v>0.30375</v>
      </c>
      <c r="J824" s="251">
        <v>0.363275462962963</v>
      </c>
      <c r="K824" s="239">
        <v>85.7</v>
      </c>
      <c r="L824" s="239" t="s">
        <v>811</v>
      </c>
      <c r="M824" s="239" t="s">
        <v>4397</v>
      </c>
    </row>
    <row r="825" ht="15.75" customHeight="1">
      <c r="A825" s="294" t="s">
        <v>3683</v>
      </c>
      <c r="B825" s="239" t="s">
        <v>552</v>
      </c>
      <c r="C825" s="340">
        <v>46281.0</v>
      </c>
      <c r="D825" s="239" t="s">
        <v>620</v>
      </c>
      <c r="E825" s="239" t="s">
        <v>1015</v>
      </c>
      <c r="F825" s="239">
        <v>70.0</v>
      </c>
      <c r="G825" s="239">
        <v>37.0</v>
      </c>
      <c r="H825" s="342">
        <v>46282.0</v>
      </c>
      <c r="I825" s="251">
        <v>0.3633449074074074</v>
      </c>
      <c r="J825" s="251">
        <v>0.3974421296296296</v>
      </c>
      <c r="K825" s="239">
        <v>49.1</v>
      </c>
      <c r="L825" s="239" t="s">
        <v>811</v>
      </c>
      <c r="M825" s="239" t="s">
        <v>4398</v>
      </c>
    </row>
    <row r="826" ht="15.75" customHeight="1">
      <c r="A826" s="294" t="s">
        <v>3683</v>
      </c>
      <c r="B826" s="239" t="s">
        <v>552</v>
      </c>
      <c r="C826" s="340">
        <v>46281.0</v>
      </c>
      <c r="D826" s="311" t="s">
        <v>638</v>
      </c>
      <c r="E826" s="239" t="s">
        <v>1013</v>
      </c>
      <c r="F826" s="239">
        <v>60.0</v>
      </c>
      <c r="G826" s="239">
        <v>39.0</v>
      </c>
      <c r="H826" s="342">
        <v>46282.0</v>
      </c>
      <c r="I826" s="251">
        <v>0.30391203703703706</v>
      </c>
      <c r="J826" s="251">
        <v>0.33966435185185184</v>
      </c>
      <c r="K826" s="239">
        <v>51.4833</v>
      </c>
      <c r="L826" s="239" t="s">
        <v>811</v>
      </c>
      <c r="M826" s="239" t="s">
        <v>2099</v>
      </c>
    </row>
    <row r="827" ht="15.75" customHeight="1">
      <c r="A827" s="294" t="s">
        <v>3683</v>
      </c>
      <c r="B827" s="239" t="s">
        <v>552</v>
      </c>
      <c r="C827" s="340">
        <v>46281.0</v>
      </c>
      <c r="D827" s="311" t="s">
        <v>638</v>
      </c>
      <c r="E827" s="239" t="s">
        <v>1015</v>
      </c>
      <c r="F827" s="239">
        <v>104.0</v>
      </c>
      <c r="G827" s="239">
        <v>67.0</v>
      </c>
      <c r="H827" s="342">
        <v>46282.0</v>
      </c>
      <c r="I827" s="251">
        <v>0.33980324074074075</v>
      </c>
      <c r="J827" s="251">
        <v>0.3821875</v>
      </c>
      <c r="K827" s="239">
        <v>61.0333</v>
      </c>
      <c r="L827" s="239" t="s">
        <v>1274</v>
      </c>
      <c r="M827" s="239" t="s">
        <v>2100</v>
      </c>
    </row>
    <row r="828" ht="15.75" customHeight="1">
      <c r="A828" s="294" t="s">
        <v>3683</v>
      </c>
      <c r="B828" s="239" t="s">
        <v>552</v>
      </c>
      <c r="C828" s="340">
        <v>46281.0</v>
      </c>
      <c r="D828" s="51" t="s">
        <v>638</v>
      </c>
      <c r="E828" s="294" t="s">
        <v>1152</v>
      </c>
      <c r="F828" s="239">
        <v>57.0</v>
      </c>
      <c r="G828" s="239">
        <v>36.0</v>
      </c>
      <c r="H828" s="342">
        <v>46282.0</v>
      </c>
      <c r="I828" s="251">
        <v>0.38229166666666664</v>
      </c>
      <c r="J828" s="251">
        <v>0.41</v>
      </c>
      <c r="K828" s="239">
        <v>39.8833</v>
      </c>
      <c r="L828" s="239" t="s">
        <v>811</v>
      </c>
      <c r="M828" s="239" t="s">
        <v>2316</v>
      </c>
    </row>
    <row r="829" ht="15.75" customHeight="1">
      <c r="A829" s="294" t="s">
        <v>3683</v>
      </c>
      <c r="B829" s="239" t="s">
        <v>552</v>
      </c>
      <c r="C829" s="340">
        <v>46281.0</v>
      </c>
      <c r="D829" s="51" t="s">
        <v>642</v>
      </c>
      <c r="E829" s="294" t="s">
        <v>1146</v>
      </c>
      <c r="F829" s="239">
        <v>92.0</v>
      </c>
      <c r="G829" s="239">
        <v>25.0</v>
      </c>
      <c r="H829" s="342">
        <v>46282.0</v>
      </c>
      <c r="I829" s="251">
        <v>0.3040625</v>
      </c>
      <c r="J829" s="251">
        <v>0.3401388888888889</v>
      </c>
      <c r="K829" s="239">
        <v>51.9333</v>
      </c>
      <c r="L829" s="239" t="s">
        <v>811</v>
      </c>
      <c r="M829" s="239" t="s">
        <v>2318</v>
      </c>
    </row>
    <row r="830" ht="15.75" customHeight="1">
      <c r="A830" s="294" t="s">
        <v>3683</v>
      </c>
      <c r="B830" s="239" t="s">
        <v>552</v>
      </c>
      <c r="C830" s="340">
        <v>46281.0</v>
      </c>
      <c r="D830" s="51" t="s">
        <v>642</v>
      </c>
      <c r="E830" s="294" t="s">
        <v>1152</v>
      </c>
      <c r="F830" s="239">
        <v>77.0</v>
      </c>
      <c r="G830" s="239">
        <v>59.0</v>
      </c>
      <c r="H830" s="342">
        <v>46282.0</v>
      </c>
      <c r="I830" s="251">
        <v>0.34063657407407405</v>
      </c>
      <c r="J830" s="251">
        <v>0.4009375</v>
      </c>
      <c r="K830" s="239">
        <v>86.8167</v>
      </c>
      <c r="L830" s="239" t="s">
        <v>1274</v>
      </c>
      <c r="M830" s="239" t="s">
        <v>2319</v>
      </c>
    </row>
    <row r="831" ht="15.75" customHeight="1">
      <c r="A831" s="294" t="s">
        <v>3683</v>
      </c>
      <c r="B831" s="239" t="s">
        <v>552</v>
      </c>
      <c r="C831" s="340">
        <v>46281.0</v>
      </c>
      <c r="D831" s="248" t="s">
        <v>649</v>
      </c>
      <c r="E831" s="239" t="s">
        <v>1013</v>
      </c>
      <c r="F831" s="239">
        <v>69.0</v>
      </c>
      <c r="G831" s="239">
        <v>37.0</v>
      </c>
      <c r="H831" s="342">
        <v>46282.0</v>
      </c>
      <c r="I831" s="251">
        <v>0.30417824074074074</v>
      </c>
      <c r="J831" s="251">
        <v>0.3522337962962963</v>
      </c>
      <c r="K831" s="239">
        <v>69.1833</v>
      </c>
      <c r="L831" s="239" t="s">
        <v>811</v>
      </c>
      <c r="M831" s="239" t="s">
        <v>2616</v>
      </c>
    </row>
    <row r="832" ht="15.75" customHeight="1">
      <c r="A832" s="294" t="s">
        <v>3683</v>
      </c>
      <c r="B832" s="239" t="s">
        <v>552</v>
      </c>
      <c r="C832" s="340">
        <v>46281.0</v>
      </c>
      <c r="D832" s="239" t="s">
        <v>649</v>
      </c>
      <c r="E832" s="239" t="s">
        <v>1015</v>
      </c>
      <c r="F832" s="239">
        <v>97.0</v>
      </c>
      <c r="G832" s="239">
        <v>68.0</v>
      </c>
      <c r="H832" s="342">
        <v>46282.0</v>
      </c>
      <c r="I832" s="251">
        <v>0.3764236111111111</v>
      </c>
      <c r="J832" s="251">
        <v>0.43800925925925926</v>
      </c>
      <c r="K832" s="239">
        <v>88.6833</v>
      </c>
      <c r="L832" s="239" t="s">
        <v>1274</v>
      </c>
      <c r="M832" s="239" t="s">
        <v>2617</v>
      </c>
    </row>
    <row r="833" ht="15.75" customHeight="1">
      <c r="A833" s="294" t="s">
        <v>3683</v>
      </c>
      <c r="B833" s="239" t="s">
        <v>552</v>
      </c>
      <c r="C833" s="340">
        <v>46281.0</v>
      </c>
      <c r="D833" s="239" t="s">
        <v>649</v>
      </c>
      <c r="E833" s="239" t="s">
        <v>1152</v>
      </c>
      <c r="F833" s="239">
        <v>56.0</v>
      </c>
      <c r="G833" s="239">
        <v>37.0</v>
      </c>
      <c r="H833" s="342">
        <v>46282.0</v>
      </c>
      <c r="I833" s="251">
        <v>0.35234953703703703</v>
      </c>
      <c r="J833" s="251">
        <v>0.3762847222222222</v>
      </c>
      <c r="K833" s="239">
        <v>34.4667</v>
      </c>
      <c r="L833" s="239" t="s">
        <v>811</v>
      </c>
      <c r="M833" s="239" t="s">
        <v>2618</v>
      </c>
    </row>
    <row r="834" ht="15.75" customHeight="1">
      <c r="A834" s="294" t="s">
        <v>3683</v>
      </c>
      <c r="B834" s="239" t="s">
        <v>552</v>
      </c>
      <c r="C834" s="340">
        <v>46281.0</v>
      </c>
      <c r="D834" s="239" t="s">
        <v>645</v>
      </c>
      <c r="E834" s="239" t="s">
        <v>1013</v>
      </c>
      <c r="F834" s="239">
        <v>56.0</v>
      </c>
      <c r="G834" s="239">
        <v>37.0</v>
      </c>
      <c r="H834" s="342">
        <v>46282.0</v>
      </c>
      <c r="I834" s="251">
        <v>0.3044560185185185</v>
      </c>
      <c r="J834" s="251">
        <v>0.345150462962963</v>
      </c>
      <c r="K834" s="239">
        <v>58.5833</v>
      </c>
      <c r="L834" s="239" t="s">
        <v>811</v>
      </c>
      <c r="M834" s="239" t="s">
        <v>2715</v>
      </c>
    </row>
    <row r="835" ht="15.75" customHeight="1">
      <c r="A835" s="294" t="s">
        <v>3683</v>
      </c>
      <c r="B835" s="239" t="s">
        <v>552</v>
      </c>
      <c r="C835" s="340">
        <v>46281.0</v>
      </c>
      <c r="D835" s="239" t="s">
        <v>645</v>
      </c>
      <c r="E835" s="239" t="s">
        <v>1015</v>
      </c>
      <c r="F835" s="239">
        <v>101.0</v>
      </c>
      <c r="G835" s="239">
        <v>67.0</v>
      </c>
      <c r="H835" s="342">
        <v>46282.0</v>
      </c>
      <c r="I835" s="251">
        <v>0.3452314814814815</v>
      </c>
      <c r="J835" s="251">
        <v>0.39837962962962964</v>
      </c>
      <c r="K835" s="239">
        <v>76.5333</v>
      </c>
      <c r="L835" s="239" t="s">
        <v>1274</v>
      </c>
      <c r="M835" s="239" t="s">
        <v>2718</v>
      </c>
    </row>
    <row r="836" ht="15.75" customHeight="1">
      <c r="A836" s="294" t="s">
        <v>3683</v>
      </c>
      <c r="B836" s="239" t="s">
        <v>552</v>
      </c>
      <c r="C836" s="340">
        <v>46281.0</v>
      </c>
      <c r="D836" s="239" t="s">
        <v>645</v>
      </c>
      <c r="E836" s="239" t="s">
        <v>1152</v>
      </c>
      <c r="F836" s="239">
        <v>51.0</v>
      </c>
      <c r="G836" s="239">
        <v>37.0</v>
      </c>
      <c r="H836" s="342">
        <v>46282.0</v>
      </c>
      <c r="I836" s="251">
        <v>0.3984375</v>
      </c>
      <c r="J836" s="251">
        <v>0.43395833333333333</v>
      </c>
      <c r="K836" s="239">
        <v>51.15</v>
      </c>
      <c r="L836" s="239" t="s">
        <v>811</v>
      </c>
      <c r="M836" s="239" t="s">
        <v>2719</v>
      </c>
    </row>
    <row r="837" ht="15.75" customHeight="1">
      <c r="A837" s="294" t="s">
        <v>3683</v>
      </c>
      <c r="B837" s="239" t="s">
        <v>552</v>
      </c>
      <c r="C837" s="340">
        <v>46282.0</v>
      </c>
      <c r="D837" s="239" t="s">
        <v>681</v>
      </c>
      <c r="E837" s="239" t="s">
        <v>1834</v>
      </c>
      <c r="F837" s="239">
        <v>53.0</v>
      </c>
      <c r="G837" s="239">
        <v>34.0</v>
      </c>
      <c r="H837" s="342">
        <v>46282.0</v>
      </c>
      <c r="I837" s="251">
        <v>0.507800925925926</v>
      </c>
      <c r="J837" s="251">
        <v>0.5554166666666667</v>
      </c>
      <c r="K837" s="239">
        <v>68.5667</v>
      </c>
      <c r="L837" s="239" t="s">
        <v>811</v>
      </c>
      <c r="M837" s="239" t="s">
        <v>2782</v>
      </c>
    </row>
    <row r="838" ht="15.75" customHeight="1">
      <c r="A838" s="294" t="s">
        <v>3683</v>
      </c>
      <c r="B838" s="239" t="s">
        <v>552</v>
      </c>
      <c r="C838" s="340">
        <v>46282.0</v>
      </c>
      <c r="D838" s="239" t="s">
        <v>681</v>
      </c>
      <c r="E838" s="239" t="s">
        <v>1020</v>
      </c>
      <c r="F838" s="239">
        <v>48.0</v>
      </c>
      <c r="G838" s="239">
        <v>32.0</v>
      </c>
      <c r="H838" s="342">
        <v>46282.0</v>
      </c>
      <c r="I838" s="251">
        <v>0.5919212962962963</v>
      </c>
      <c r="J838" s="251">
        <v>0.6261458333333333</v>
      </c>
      <c r="K838" s="239">
        <v>49.2667</v>
      </c>
      <c r="L838" s="239" t="s">
        <v>811</v>
      </c>
      <c r="M838" s="239" t="s">
        <v>2784</v>
      </c>
    </row>
    <row r="839" ht="15.75" customHeight="1">
      <c r="A839" s="294" t="s">
        <v>3683</v>
      </c>
      <c r="B839" s="239" t="s">
        <v>552</v>
      </c>
      <c r="C839" s="340">
        <v>46281.0</v>
      </c>
      <c r="D839" s="239" t="s">
        <v>666</v>
      </c>
      <c r="E839" s="239" t="s">
        <v>1013</v>
      </c>
      <c r="F839" s="239">
        <v>124.0</v>
      </c>
      <c r="G839" s="239">
        <v>48.0</v>
      </c>
      <c r="H839" s="342">
        <v>46282.0</v>
      </c>
      <c r="I839" s="251">
        <v>0.3027314814814815</v>
      </c>
      <c r="J839" s="251">
        <v>0.3501273148148148</v>
      </c>
      <c r="K839" s="239">
        <v>68.25</v>
      </c>
      <c r="L839" s="239" t="s">
        <v>811</v>
      </c>
      <c r="M839" s="239" t="s">
        <v>2872</v>
      </c>
    </row>
    <row r="840" ht="15.75" customHeight="1">
      <c r="A840" s="294" t="s">
        <v>3683</v>
      </c>
      <c r="B840" s="239" t="s">
        <v>552</v>
      </c>
      <c r="C840" s="340">
        <v>46281.0</v>
      </c>
      <c r="D840" s="239" t="s">
        <v>666</v>
      </c>
      <c r="E840" s="239" t="s">
        <v>1015</v>
      </c>
      <c r="F840" s="239">
        <v>84.0</v>
      </c>
      <c r="G840" s="239">
        <v>38.0</v>
      </c>
      <c r="H840" s="342">
        <v>46282.0</v>
      </c>
      <c r="I840" s="251">
        <v>0.35336805555555556</v>
      </c>
      <c r="J840" s="251">
        <v>0.3848726851851852</v>
      </c>
      <c r="K840" s="239">
        <v>45.3667</v>
      </c>
      <c r="L840" s="239" t="s">
        <v>811</v>
      </c>
      <c r="M840" s="239" t="s">
        <v>2874</v>
      </c>
    </row>
    <row r="841" ht="15.75" customHeight="1">
      <c r="A841" s="294" t="s">
        <v>3683</v>
      </c>
      <c r="B841" s="239" t="s">
        <v>552</v>
      </c>
      <c r="C841" s="340">
        <v>46281.0</v>
      </c>
      <c r="D841" s="239" t="s">
        <v>666</v>
      </c>
      <c r="E841" s="239" t="s">
        <v>1152</v>
      </c>
      <c r="F841" s="239">
        <v>62.0</v>
      </c>
      <c r="G841" s="239">
        <v>38.0</v>
      </c>
      <c r="H841" s="342">
        <v>46282.0</v>
      </c>
      <c r="I841" s="251">
        <v>0.38491898148148146</v>
      </c>
      <c r="J841" s="251">
        <v>0.41458333333333336</v>
      </c>
      <c r="K841" s="239">
        <v>42.7167</v>
      </c>
      <c r="L841" s="239" t="s">
        <v>811</v>
      </c>
      <c r="M841" s="239" t="s">
        <v>2876</v>
      </c>
    </row>
    <row r="842" ht="15.75" customHeight="1">
      <c r="A842" s="294" t="s">
        <v>3683</v>
      </c>
      <c r="B842" s="239" t="s">
        <v>552</v>
      </c>
      <c r="C842" s="340">
        <v>46282.0</v>
      </c>
      <c r="D842" s="51" t="s">
        <v>686</v>
      </c>
      <c r="E842" s="294" t="s">
        <v>1015</v>
      </c>
      <c r="F842" s="239">
        <v>60.0</v>
      </c>
      <c r="G842" s="239">
        <v>38.0</v>
      </c>
      <c r="H842" s="342">
        <v>46282.0</v>
      </c>
      <c r="I842" s="251">
        <v>0.3032060185185185</v>
      </c>
      <c r="J842" s="251">
        <v>0.5481828703703704</v>
      </c>
      <c r="K842" s="239">
        <v>352.7667</v>
      </c>
      <c r="L842" s="239" t="s">
        <v>811</v>
      </c>
      <c r="M842" s="239" t="s">
        <v>2884</v>
      </c>
    </row>
    <row r="843" ht="15.75" customHeight="1">
      <c r="A843" s="294" t="s">
        <v>3683</v>
      </c>
      <c r="B843" s="239" t="s">
        <v>552</v>
      </c>
      <c r="C843" s="340">
        <v>46282.0</v>
      </c>
      <c r="D843" s="51" t="s">
        <v>686</v>
      </c>
      <c r="E843" s="294" t="s">
        <v>1152</v>
      </c>
      <c r="F843" s="239">
        <v>144.0</v>
      </c>
      <c r="G843" s="239">
        <v>77.0</v>
      </c>
      <c r="H843" s="342">
        <v>46282.0</v>
      </c>
      <c r="I843" s="251">
        <v>0.4408912037037037</v>
      </c>
      <c r="J843" s="251">
        <v>0.5653472222222222</v>
      </c>
      <c r="K843" s="239">
        <v>179.2167</v>
      </c>
      <c r="L843" s="239" t="s">
        <v>811</v>
      </c>
      <c r="M843" s="239" t="s">
        <v>2887</v>
      </c>
    </row>
    <row r="844" ht="15.75" customHeight="1">
      <c r="A844" s="294" t="s">
        <v>3683</v>
      </c>
      <c r="B844" s="239" t="s">
        <v>552</v>
      </c>
      <c r="C844" s="340">
        <v>46282.0</v>
      </c>
      <c r="D844" s="51" t="s">
        <v>686</v>
      </c>
      <c r="E844" s="294" t="s">
        <v>1017</v>
      </c>
      <c r="F844" s="239">
        <v>3.0</v>
      </c>
      <c r="G844" s="239">
        <v>3.0</v>
      </c>
      <c r="H844" s="342">
        <v>46282.0</v>
      </c>
      <c r="I844" s="251">
        <v>0.5491435185185185</v>
      </c>
      <c r="J844" s="251">
        <v>0.565300925925926</v>
      </c>
      <c r="K844" s="239">
        <v>23.25</v>
      </c>
      <c r="L844" s="239" t="s">
        <v>811</v>
      </c>
      <c r="M844" s="239" t="s">
        <v>2890</v>
      </c>
    </row>
    <row r="845" ht="15.75" customHeight="1">
      <c r="A845" s="294" t="s">
        <v>3683</v>
      </c>
      <c r="B845" s="239" t="s">
        <v>552</v>
      </c>
      <c r="C845" s="340">
        <v>46282.0</v>
      </c>
      <c r="D845" s="51" t="s">
        <v>686</v>
      </c>
      <c r="E845" s="294" t="s">
        <v>1020</v>
      </c>
      <c r="F845" s="239">
        <v>45.0</v>
      </c>
      <c r="G845" s="239">
        <v>32.0</v>
      </c>
      <c r="H845" s="342">
        <v>46282.0</v>
      </c>
      <c r="I845" s="251">
        <v>0.594375</v>
      </c>
      <c r="J845" s="251">
        <v>0.6482523148148148</v>
      </c>
      <c r="K845" s="239">
        <v>77.5667</v>
      </c>
      <c r="L845" s="239" t="s">
        <v>811</v>
      </c>
      <c r="M845" s="239" t="s">
        <v>2893</v>
      </c>
    </row>
    <row r="846" ht="15.75" customHeight="1">
      <c r="A846" s="294" t="s">
        <v>3683</v>
      </c>
      <c r="B846" s="239" t="s">
        <v>552</v>
      </c>
      <c r="C846" s="340">
        <v>46281.0</v>
      </c>
      <c r="D846" s="248" t="s">
        <v>4387</v>
      </c>
      <c r="E846" s="239" t="s">
        <v>1152</v>
      </c>
      <c r="F846" s="239">
        <v>200.0</v>
      </c>
      <c r="G846" s="239">
        <v>80.0</v>
      </c>
      <c r="H846" s="342">
        <v>46282.0</v>
      </c>
      <c r="I846" s="251">
        <v>0.3049537037037037</v>
      </c>
      <c r="J846" s="251">
        <v>0.46489583333333334</v>
      </c>
      <c r="K846" s="239">
        <v>230.3167</v>
      </c>
      <c r="L846" s="239" t="s">
        <v>811</v>
      </c>
      <c r="M846" s="239" t="s">
        <v>4399</v>
      </c>
    </row>
    <row r="847" ht="15.75" customHeight="1">
      <c r="A847" s="294" t="s">
        <v>3683</v>
      </c>
      <c r="B847" s="239" t="s">
        <v>552</v>
      </c>
      <c r="C847" s="340">
        <v>46282.0</v>
      </c>
      <c r="D847" s="239" t="s">
        <v>4387</v>
      </c>
      <c r="E847" s="239" t="s">
        <v>1960</v>
      </c>
      <c r="F847" s="239">
        <v>50.0</v>
      </c>
      <c r="G847" s="239">
        <v>33.0</v>
      </c>
      <c r="H847" s="342">
        <v>46282.0</v>
      </c>
      <c r="I847" s="251">
        <v>0.5092361111111111</v>
      </c>
      <c r="J847" s="251">
        <v>0.572037037037037</v>
      </c>
      <c r="K847" s="239">
        <v>90.4333</v>
      </c>
      <c r="L847" s="239" t="s">
        <v>811</v>
      </c>
      <c r="M847" s="239" t="s">
        <v>4400</v>
      </c>
    </row>
    <row r="848" ht="15.75" customHeight="1">
      <c r="A848" s="294" t="s">
        <v>3683</v>
      </c>
      <c r="B848" s="239" t="s">
        <v>552</v>
      </c>
      <c r="C848" s="340">
        <v>46281.0</v>
      </c>
      <c r="D848" s="239" t="s">
        <v>667</v>
      </c>
      <c r="E848" s="239" t="s">
        <v>1013</v>
      </c>
      <c r="F848" s="239">
        <v>159.0</v>
      </c>
      <c r="G848" s="239">
        <v>48.0</v>
      </c>
      <c r="H848" s="342">
        <v>46282.0</v>
      </c>
      <c r="I848" s="251">
        <v>0.30542824074074076</v>
      </c>
      <c r="J848" s="251">
        <v>0.38297453703703704</v>
      </c>
      <c r="K848" s="239">
        <v>111.65</v>
      </c>
      <c r="L848" s="239" t="s">
        <v>811</v>
      </c>
      <c r="M848" s="239" t="s">
        <v>3163</v>
      </c>
    </row>
    <row r="849" ht="15.75" customHeight="1">
      <c r="A849" s="294" t="s">
        <v>3683</v>
      </c>
      <c r="B849" s="239" t="s">
        <v>552</v>
      </c>
      <c r="C849" s="340">
        <v>46282.0</v>
      </c>
      <c r="D849" s="239" t="s">
        <v>667</v>
      </c>
      <c r="E849" s="239" t="s">
        <v>1015</v>
      </c>
      <c r="F849" s="239">
        <v>104.0</v>
      </c>
      <c r="G849" s="239">
        <v>38.0</v>
      </c>
      <c r="H849" s="342">
        <v>46282.0</v>
      </c>
      <c r="I849" s="251">
        <v>0.38306712962962963</v>
      </c>
      <c r="J849" s="251">
        <v>0.5102546296296296</v>
      </c>
      <c r="K849" s="239">
        <v>183.15</v>
      </c>
      <c r="L849" s="239" t="s">
        <v>811</v>
      </c>
      <c r="M849" s="239" t="s">
        <v>3165</v>
      </c>
    </row>
    <row r="850" ht="15.75" customHeight="1">
      <c r="A850" s="294" t="s">
        <v>3683</v>
      </c>
      <c r="B850" s="239" t="s">
        <v>552</v>
      </c>
      <c r="C850" s="340">
        <v>46282.0</v>
      </c>
      <c r="D850" s="239" t="s">
        <v>667</v>
      </c>
      <c r="E850" s="239" t="s">
        <v>1152</v>
      </c>
      <c r="F850" s="239">
        <v>73.0</v>
      </c>
      <c r="G850" s="239">
        <v>38.0</v>
      </c>
      <c r="H850" s="342">
        <v>46282.0</v>
      </c>
      <c r="I850" s="251">
        <v>0.43680555555555556</v>
      </c>
      <c r="J850" s="251">
        <v>0.5430324074074074</v>
      </c>
      <c r="K850" s="239">
        <v>152.95</v>
      </c>
      <c r="L850" s="239" t="s">
        <v>811</v>
      </c>
      <c r="M850" s="239" t="s">
        <v>3167</v>
      </c>
    </row>
    <row r="851" ht="15.75" customHeight="1">
      <c r="A851" s="294" t="s">
        <v>3683</v>
      </c>
      <c r="B851" s="239" t="s">
        <v>552</v>
      </c>
      <c r="C851" s="340">
        <v>46282.0</v>
      </c>
      <c r="D851" s="239" t="s">
        <v>667</v>
      </c>
      <c r="E851" s="239" t="s">
        <v>1020</v>
      </c>
      <c r="F851" s="239">
        <v>44.0</v>
      </c>
      <c r="G851" s="239">
        <v>37.0</v>
      </c>
      <c r="H851" s="342">
        <v>46282.0</v>
      </c>
      <c r="I851" s="251">
        <v>0.5922337962962962</v>
      </c>
      <c r="J851" s="251">
        <v>0.6477662037037037</v>
      </c>
      <c r="K851" s="239">
        <v>79.9667</v>
      </c>
      <c r="L851" s="239" t="s">
        <v>811</v>
      </c>
      <c r="M851" s="239" t="s">
        <v>3168</v>
      </c>
    </row>
    <row r="852" ht="15.75" customHeight="1">
      <c r="A852" s="294" t="s">
        <v>3683</v>
      </c>
      <c r="B852" s="239" t="s">
        <v>552</v>
      </c>
      <c r="C852" s="340">
        <v>46281.0</v>
      </c>
      <c r="D852" s="239" t="s">
        <v>685</v>
      </c>
      <c r="E852" s="239" t="s">
        <v>3253</v>
      </c>
      <c r="F852" s="239">
        <v>2.0</v>
      </c>
      <c r="G852" s="239">
        <v>2.0</v>
      </c>
      <c r="H852" s="342">
        <v>46282.0</v>
      </c>
      <c r="I852" s="251">
        <v>0.3255324074074074</v>
      </c>
      <c r="J852" s="251">
        <v>0.3287615740740741</v>
      </c>
      <c r="K852" s="239">
        <v>4.65</v>
      </c>
      <c r="L852" s="239" t="s">
        <v>811</v>
      </c>
      <c r="M852" s="239" t="s">
        <v>3254</v>
      </c>
    </row>
    <row r="853" ht="15.75" customHeight="1">
      <c r="A853" s="294" t="s">
        <v>3683</v>
      </c>
      <c r="B853" s="239" t="s">
        <v>552</v>
      </c>
      <c r="C853" s="340">
        <v>46281.0</v>
      </c>
      <c r="D853" s="239" t="s">
        <v>685</v>
      </c>
      <c r="E853" s="239" t="s">
        <v>3255</v>
      </c>
      <c r="F853" s="239">
        <v>29.0</v>
      </c>
      <c r="G853" s="239">
        <v>12.0</v>
      </c>
      <c r="H853" s="342">
        <v>46282.0</v>
      </c>
      <c r="I853" s="251">
        <v>0.30261574074074077</v>
      </c>
      <c r="J853" s="251">
        <v>0.3254513888888889</v>
      </c>
      <c r="K853" s="239">
        <v>32.8833</v>
      </c>
      <c r="L853" s="239" t="s">
        <v>811</v>
      </c>
      <c r="M853" s="239" t="s">
        <v>3256</v>
      </c>
    </row>
    <row r="854" ht="15.75" customHeight="1">
      <c r="A854" s="294" t="s">
        <v>3683</v>
      </c>
      <c r="B854" s="239" t="s">
        <v>552</v>
      </c>
      <c r="C854" s="340">
        <v>46282.0</v>
      </c>
      <c r="D854" s="239" t="s">
        <v>685</v>
      </c>
      <c r="E854" s="239" t="s">
        <v>1834</v>
      </c>
      <c r="F854" s="239">
        <v>49.0</v>
      </c>
      <c r="G854" s="239">
        <v>35.0</v>
      </c>
      <c r="H854" s="342">
        <v>46282.0</v>
      </c>
      <c r="I854" s="251">
        <v>0.5072916666666667</v>
      </c>
      <c r="J854" s="251">
        <v>0.5416087962962963</v>
      </c>
      <c r="K854" s="239">
        <v>49.4</v>
      </c>
      <c r="L854" s="239" t="s">
        <v>811</v>
      </c>
      <c r="M854" s="239" t="s">
        <v>3257</v>
      </c>
    </row>
    <row r="855" ht="15.75" customHeight="1">
      <c r="A855" s="294" t="s">
        <v>3683</v>
      </c>
      <c r="B855" s="239" t="s">
        <v>552</v>
      </c>
      <c r="C855" s="340">
        <v>46282.0</v>
      </c>
      <c r="D855" s="239" t="s">
        <v>685</v>
      </c>
      <c r="E855" s="239" t="s">
        <v>1960</v>
      </c>
      <c r="F855" s="239">
        <v>40.0</v>
      </c>
      <c r="G855" s="239">
        <v>34.0</v>
      </c>
      <c r="H855" s="342">
        <v>46282.0</v>
      </c>
      <c r="I855" s="251">
        <v>0.5428472222222223</v>
      </c>
      <c r="J855" s="251">
        <v>0.5786342592592593</v>
      </c>
      <c r="K855" s="239">
        <v>51.5333</v>
      </c>
      <c r="L855" s="239" t="s">
        <v>811</v>
      </c>
      <c r="M855" s="239" t="s">
        <v>3258</v>
      </c>
    </row>
    <row r="856" ht="15.75" customHeight="1">
      <c r="A856" s="294" t="s">
        <v>3683</v>
      </c>
      <c r="B856" s="239" t="s">
        <v>552</v>
      </c>
      <c r="C856" s="340">
        <v>46281.0</v>
      </c>
      <c r="D856" s="239" t="s">
        <v>660</v>
      </c>
      <c r="E856" s="239" t="s">
        <v>1013</v>
      </c>
      <c r="F856" s="239">
        <v>37.0</v>
      </c>
      <c r="G856" s="239">
        <v>19.0</v>
      </c>
      <c r="H856" s="342">
        <v>46282.0</v>
      </c>
      <c r="I856" s="251">
        <v>0.3058449074074074</v>
      </c>
      <c r="J856" s="251">
        <v>0.33761574074074074</v>
      </c>
      <c r="K856" s="239">
        <v>45.7333</v>
      </c>
      <c r="L856" s="239" t="s">
        <v>811</v>
      </c>
      <c r="M856" s="239" t="s">
        <v>3339</v>
      </c>
    </row>
    <row r="857" ht="15.75" customHeight="1">
      <c r="A857" s="294" t="s">
        <v>3683</v>
      </c>
      <c r="B857" s="239" t="s">
        <v>552</v>
      </c>
      <c r="C857" s="340">
        <v>46281.0</v>
      </c>
      <c r="D857" s="239" t="s">
        <v>660</v>
      </c>
      <c r="E857" s="239" t="s">
        <v>1146</v>
      </c>
      <c r="F857" s="239">
        <v>13.0</v>
      </c>
      <c r="G857" s="239">
        <v>11.0</v>
      </c>
      <c r="H857" s="342">
        <v>46282.0</v>
      </c>
      <c r="I857" s="251">
        <v>0.33784722222222224</v>
      </c>
      <c r="J857" s="251">
        <v>0.3502777777777778</v>
      </c>
      <c r="K857" s="239">
        <v>17.9</v>
      </c>
      <c r="L857" s="239" t="s">
        <v>811</v>
      </c>
      <c r="M857" s="239" t="s">
        <v>3340</v>
      </c>
    </row>
    <row r="858" ht="15.75" customHeight="1">
      <c r="A858" s="294" t="s">
        <v>3683</v>
      </c>
      <c r="B858" s="239" t="s">
        <v>552</v>
      </c>
      <c r="C858" s="340">
        <v>46281.0</v>
      </c>
      <c r="D858" s="239" t="s">
        <v>660</v>
      </c>
      <c r="E858" s="239" t="s">
        <v>1015</v>
      </c>
      <c r="F858" s="239">
        <v>52.0</v>
      </c>
      <c r="G858" s="239">
        <v>39.0</v>
      </c>
      <c r="H858" s="342">
        <v>46282.0</v>
      </c>
      <c r="I858" s="251">
        <v>0.3882060185185185</v>
      </c>
      <c r="J858" s="251">
        <v>0.4288425925925926</v>
      </c>
      <c r="K858" s="239">
        <v>58.5</v>
      </c>
      <c r="L858" s="239" t="s">
        <v>811</v>
      </c>
      <c r="M858" s="239" t="s">
        <v>3341</v>
      </c>
    </row>
    <row r="859" ht="15.75" customHeight="1">
      <c r="A859" s="294" t="s">
        <v>3683</v>
      </c>
      <c r="B859" s="239" t="s">
        <v>552</v>
      </c>
      <c r="C859" s="340">
        <v>46281.0</v>
      </c>
      <c r="D859" s="239" t="s">
        <v>660</v>
      </c>
      <c r="E859" s="239" t="s">
        <v>1152</v>
      </c>
      <c r="F859" s="239">
        <v>34.0</v>
      </c>
      <c r="G859" s="239">
        <v>28.0</v>
      </c>
      <c r="H859" s="342">
        <v>46282.0</v>
      </c>
      <c r="I859" s="251">
        <v>0.3504050925925926</v>
      </c>
      <c r="J859" s="251">
        <v>0.3880439814814815</v>
      </c>
      <c r="K859" s="239">
        <v>54.1833</v>
      </c>
      <c r="L859" s="239" t="s">
        <v>811</v>
      </c>
      <c r="M859" s="239" t="s">
        <v>3342</v>
      </c>
    </row>
    <row r="860" ht="15.75" customHeight="1">
      <c r="A860" s="294" t="s">
        <v>3683</v>
      </c>
      <c r="B860" s="239" t="s">
        <v>552</v>
      </c>
      <c r="C860" s="340">
        <v>46282.0</v>
      </c>
      <c r="D860" s="239" t="s">
        <v>660</v>
      </c>
      <c r="E860" s="239" t="s">
        <v>1960</v>
      </c>
      <c r="F860" s="239">
        <v>67.0</v>
      </c>
      <c r="G860" s="239">
        <v>37.0</v>
      </c>
      <c r="H860" s="342">
        <v>46282.0</v>
      </c>
      <c r="I860" s="251">
        <v>0.5091319444444444</v>
      </c>
      <c r="J860" s="251">
        <v>0.5809722222222222</v>
      </c>
      <c r="K860" s="239">
        <v>103.4333</v>
      </c>
      <c r="L860" s="239" t="s">
        <v>811</v>
      </c>
      <c r="M860" s="239" t="s">
        <v>3343</v>
      </c>
    </row>
    <row r="861" ht="15.75" customHeight="1">
      <c r="A861" s="294" t="s">
        <v>3683</v>
      </c>
      <c r="B861" s="239" t="s">
        <v>552</v>
      </c>
      <c r="C861" s="340">
        <v>46281.0</v>
      </c>
      <c r="D861" s="239" t="s">
        <v>625</v>
      </c>
      <c r="E861" s="239" t="s">
        <v>1146</v>
      </c>
      <c r="F861" s="239">
        <v>33.0</v>
      </c>
      <c r="G861" s="239">
        <v>22.0</v>
      </c>
      <c r="H861" s="342">
        <v>46282.0</v>
      </c>
      <c r="I861" s="251">
        <v>0.3045833333333333</v>
      </c>
      <c r="J861" s="251">
        <v>0.3399074074074074</v>
      </c>
      <c r="K861" s="239">
        <v>50.8667</v>
      </c>
      <c r="L861" s="239" t="s">
        <v>1274</v>
      </c>
      <c r="M861" s="239" t="s">
        <v>3425</v>
      </c>
    </row>
    <row r="862" ht="15.75" customHeight="1">
      <c r="A862" s="294" t="s">
        <v>3683</v>
      </c>
      <c r="B862" s="239" t="s">
        <v>552</v>
      </c>
      <c r="C862" s="340">
        <v>46281.0</v>
      </c>
      <c r="D862" s="239" t="s">
        <v>625</v>
      </c>
      <c r="E862" s="239" t="s">
        <v>1152</v>
      </c>
      <c r="F862" s="239">
        <v>48.0</v>
      </c>
      <c r="G862" s="239">
        <v>40.0</v>
      </c>
      <c r="H862" s="342">
        <v>46282.0</v>
      </c>
      <c r="I862" s="251">
        <v>0.3402662037037037</v>
      </c>
      <c r="J862" s="251">
        <v>0.4066898148148148</v>
      </c>
      <c r="K862" s="239">
        <v>95.6333</v>
      </c>
      <c r="L862" s="239" t="s">
        <v>1274</v>
      </c>
      <c r="M862" s="239" t="s">
        <v>3426</v>
      </c>
    </row>
    <row r="863" ht="15.75" customHeight="1">
      <c r="A863" s="294" t="s">
        <v>3683</v>
      </c>
      <c r="B863" s="239" t="s">
        <v>552</v>
      </c>
      <c r="C863" s="340">
        <v>46282.0</v>
      </c>
      <c r="D863" s="239" t="s">
        <v>625</v>
      </c>
      <c r="E863" s="239" t="s">
        <v>1015</v>
      </c>
      <c r="F863" s="239">
        <v>312.0</v>
      </c>
      <c r="G863" s="239">
        <v>42.0</v>
      </c>
      <c r="H863" s="342">
        <v>46282.0</v>
      </c>
      <c r="I863" s="251">
        <v>0.4070138888888889</v>
      </c>
      <c r="J863" s="251">
        <v>0.5772337962962963</v>
      </c>
      <c r="K863" s="239">
        <v>245.1167</v>
      </c>
      <c r="L863" s="239" t="s">
        <v>1274</v>
      </c>
      <c r="M863" s="239" t="s">
        <v>3428</v>
      </c>
    </row>
    <row r="864" ht="15.75" customHeight="1">
      <c r="A864" s="294" t="s">
        <v>3683</v>
      </c>
      <c r="B864" s="239" t="s">
        <v>552</v>
      </c>
      <c r="C864" s="340">
        <v>46281.0</v>
      </c>
      <c r="D864" s="239" t="s">
        <v>654</v>
      </c>
      <c r="E864" s="239" t="s">
        <v>1013</v>
      </c>
      <c r="F864" s="239">
        <v>83.0</v>
      </c>
      <c r="G864" s="239">
        <v>46.0</v>
      </c>
      <c r="H864" s="342">
        <v>46282.0</v>
      </c>
      <c r="I864" s="251">
        <v>0.30517361111111113</v>
      </c>
      <c r="J864" s="251">
        <v>0.3506828703703704</v>
      </c>
      <c r="K864" s="239">
        <v>65.5167</v>
      </c>
      <c r="L864" s="239" t="s">
        <v>811</v>
      </c>
      <c r="M864" s="239" t="s">
        <v>3561</v>
      </c>
    </row>
    <row r="865" ht="15.75" customHeight="1">
      <c r="A865" s="294" t="s">
        <v>3683</v>
      </c>
      <c r="B865" s="239" t="s">
        <v>552</v>
      </c>
      <c r="C865" s="340">
        <v>46281.0</v>
      </c>
      <c r="D865" s="239" t="s">
        <v>654</v>
      </c>
      <c r="E865" s="239" t="s">
        <v>1015</v>
      </c>
      <c r="F865" s="239">
        <v>58.0</v>
      </c>
      <c r="G865" s="239">
        <v>37.0</v>
      </c>
      <c r="H865" s="342">
        <v>46282.0</v>
      </c>
      <c r="I865" s="251">
        <v>0.3910300925925926</v>
      </c>
      <c r="J865" s="251">
        <v>0.4260185185185185</v>
      </c>
      <c r="K865" s="239">
        <v>50.3833</v>
      </c>
      <c r="L865" s="239" t="s">
        <v>811</v>
      </c>
      <c r="M865" s="239" t="s">
        <v>3562</v>
      </c>
    </row>
    <row r="866" ht="15.75" customHeight="1">
      <c r="A866" s="294" t="s">
        <v>3683</v>
      </c>
      <c r="B866" s="239" t="s">
        <v>552</v>
      </c>
      <c r="C866" s="340">
        <v>46281.0</v>
      </c>
      <c r="D866" s="239" t="s">
        <v>654</v>
      </c>
      <c r="E866" s="239" t="s">
        <v>1152</v>
      </c>
      <c r="F866" s="239">
        <v>54.0</v>
      </c>
      <c r="G866" s="239">
        <v>39.0</v>
      </c>
      <c r="H866" s="342">
        <v>46282.0</v>
      </c>
      <c r="I866" s="251">
        <v>0.35072916666666665</v>
      </c>
      <c r="J866" s="251">
        <v>0.3899652777777778</v>
      </c>
      <c r="K866" s="239">
        <v>56.4833</v>
      </c>
      <c r="L866" s="239" t="s">
        <v>811</v>
      </c>
      <c r="M866" s="239" t="s">
        <v>3563</v>
      </c>
    </row>
    <row r="867" ht="15.75" customHeight="1">
      <c r="A867" s="294" t="s">
        <v>3683</v>
      </c>
      <c r="B867" s="239" t="s">
        <v>552</v>
      </c>
      <c r="C867" s="340">
        <v>46282.0</v>
      </c>
      <c r="D867" s="239" t="s">
        <v>678</v>
      </c>
      <c r="E867" s="239" t="s">
        <v>877</v>
      </c>
      <c r="F867" s="239">
        <v>70.0</v>
      </c>
      <c r="G867" s="239">
        <v>37.0</v>
      </c>
      <c r="H867" s="342">
        <v>46283.0</v>
      </c>
      <c r="I867" s="251">
        <v>0.30716435185185187</v>
      </c>
      <c r="J867" s="251">
        <v>0.3460416666666667</v>
      </c>
      <c r="K867" s="239">
        <v>55.9833</v>
      </c>
      <c r="L867" s="239" t="s">
        <v>811</v>
      </c>
      <c r="M867" s="239" t="s">
        <v>878</v>
      </c>
    </row>
    <row r="868" ht="15.75" customHeight="1">
      <c r="A868" s="294" t="s">
        <v>3683</v>
      </c>
      <c r="B868" s="239" t="s">
        <v>552</v>
      </c>
      <c r="C868" s="340">
        <v>46282.0</v>
      </c>
      <c r="D868" s="239" t="s">
        <v>678</v>
      </c>
      <c r="E868" s="239" t="s">
        <v>879</v>
      </c>
      <c r="F868" s="239">
        <v>138.0</v>
      </c>
      <c r="G868" s="239">
        <v>48.0</v>
      </c>
      <c r="H868" s="342">
        <v>46283.0</v>
      </c>
      <c r="I868" s="251">
        <v>0.3462384259259259</v>
      </c>
      <c r="J868" s="251">
        <v>0.3958564814814815</v>
      </c>
      <c r="K868" s="239">
        <v>71.45</v>
      </c>
      <c r="L868" s="239" t="s">
        <v>811</v>
      </c>
      <c r="M868" s="239" t="s">
        <v>880</v>
      </c>
    </row>
    <row r="869" ht="15.75" customHeight="1">
      <c r="A869" s="294" t="s">
        <v>3683</v>
      </c>
      <c r="B869" s="239" t="s">
        <v>552</v>
      </c>
      <c r="C869" s="340">
        <v>46282.0</v>
      </c>
      <c r="D869" s="239" t="s">
        <v>678</v>
      </c>
      <c r="E869" s="239" t="s">
        <v>879</v>
      </c>
      <c r="F869" s="239">
        <v>106.0</v>
      </c>
      <c r="G869" s="239">
        <v>40.0</v>
      </c>
      <c r="H869" s="342">
        <v>46283.0</v>
      </c>
      <c r="I869" s="251">
        <v>0.39590277777777777</v>
      </c>
      <c r="J869" s="251">
        <v>0.44078703703703703</v>
      </c>
      <c r="K869" s="239">
        <v>64.6167</v>
      </c>
      <c r="L869" s="239" t="s">
        <v>811</v>
      </c>
      <c r="M869" s="239" t="s">
        <v>881</v>
      </c>
    </row>
    <row r="870" ht="15.75" customHeight="1">
      <c r="A870" s="294" t="s">
        <v>3683</v>
      </c>
      <c r="B870" s="239" t="s">
        <v>552</v>
      </c>
      <c r="C870" s="340">
        <v>46283.0</v>
      </c>
      <c r="D870" s="239" t="s">
        <v>678</v>
      </c>
      <c r="E870" s="239" t="s">
        <v>882</v>
      </c>
      <c r="F870" s="239">
        <v>59.0</v>
      </c>
      <c r="G870" s="239">
        <v>30.0</v>
      </c>
      <c r="H870" s="342">
        <v>46283.0</v>
      </c>
      <c r="I870" s="251">
        <v>0.5112847222222222</v>
      </c>
      <c r="J870" s="251">
        <v>0.5434143518518518</v>
      </c>
      <c r="K870" s="239">
        <v>46.2667</v>
      </c>
      <c r="L870" s="239" t="s">
        <v>811</v>
      </c>
      <c r="M870" s="239" t="s">
        <v>883</v>
      </c>
    </row>
    <row r="871" ht="15.75" customHeight="1">
      <c r="A871" s="294" t="s">
        <v>3683</v>
      </c>
      <c r="B871" s="239" t="s">
        <v>552</v>
      </c>
      <c r="C871" s="340">
        <v>46283.0</v>
      </c>
      <c r="D871" s="239" t="s">
        <v>678</v>
      </c>
      <c r="E871" s="239" t="s">
        <v>884</v>
      </c>
      <c r="F871" s="239">
        <v>48.0</v>
      </c>
      <c r="G871" s="239">
        <v>30.0</v>
      </c>
      <c r="H871" s="342">
        <v>46283.0</v>
      </c>
      <c r="I871" s="251">
        <v>0.5437962962962963</v>
      </c>
      <c r="J871" s="251">
        <v>0.570324074074074</v>
      </c>
      <c r="K871" s="239">
        <v>38.1833</v>
      </c>
      <c r="L871" s="239" t="s">
        <v>811</v>
      </c>
      <c r="M871" s="239" t="s">
        <v>885</v>
      </c>
    </row>
    <row r="872" ht="15.75" customHeight="1">
      <c r="A872" s="294" t="s">
        <v>3683</v>
      </c>
      <c r="B872" s="239" t="s">
        <v>552</v>
      </c>
      <c r="C872" s="340">
        <v>46282.0</v>
      </c>
      <c r="D872" s="239" t="s">
        <v>627</v>
      </c>
      <c r="E872" s="239" t="s">
        <v>1155</v>
      </c>
      <c r="F872" s="239">
        <v>6.0</v>
      </c>
      <c r="G872" s="239">
        <v>4.0</v>
      </c>
      <c r="H872" s="342">
        <v>46283.0</v>
      </c>
      <c r="I872" s="251">
        <v>0.3066550925925926</v>
      </c>
      <c r="J872" s="251">
        <v>0.3165046296296296</v>
      </c>
      <c r="K872" s="239">
        <v>14.1833</v>
      </c>
      <c r="L872" s="239" t="s">
        <v>811</v>
      </c>
      <c r="M872" s="239" t="s">
        <v>1156</v>
      </c>
    </row>
    <row r="873" ht="15.75" customHeight="1">
      <c r="A873" s="294" t="s">
        <v>3683</v>
      </c>
      <c r="B873" s="239" t="s">
        <v>552</v>
      </c>
      <c r="C873" s="340">
        <v>46282.0</v>
      </c>
      <c r="D873" s="228" t="s">
        <v>631</v>
      </c>
      <c r="E873" s="294" t="s">
        <v>877</v>
      </c>
      <c r="F873" s="239">
        <v>50.0</v>
      </c>
      <c r="G873" s="239">
        <v>25.0</v>
      </c>
      <c r="H873" s="342">
        <v>46283.0</v>
      </c>
      <c r="I873" s="251">
        <v>0.30658564814814815</v>
      </c>
      <c r="J873" s="251">
        <v>0.348125</v>
      </c>
      <c r="K873" s="239">
        <v>59.8167</v>
      </c>
      <c r="L873" s="239" t="s">
        <v>1274</v>
      </c>
      <c r="M873" s="239" t="s">
        <v>2408</v>
      </c>
    </row>
    <row r="874" ht="15.75" customHeight="1">
      <c r="A874" s="294" t="s">
        <v>3683</v>
      </c>
      <c r="B874" s="239" t="s">
        <v>552</v>
      </c>
      <c r="C874" s="340">
        <v>46282.0</v>
      </c>
      <c r="D874" s="228" t="s">
        <v>631</v>
      </c>
      <c r="E874" s="294" t="s">
        <v>1563</v>
      </c>
      <c r="F874" s="239">
        <v>42.0</v>
      </c>
      <c r="G874" s="239">
        <v>6.0</v>
      </c>
      <c r="H874" s="342">
        <v>46283.0</v>
      </c>
      <c r="I874" s="251">
        <v>0.3700347222222222</v>
      </c>
      <c r="J874" s="251">
        <v>0.3905902777777778</v>
      </c>
      <c r="K874" s="239">
        <v>29.6</v>
      </c>
      <c r="L874" s="239" t="s">
        <v>1274</v>
      </c>
      <c r="M874" s="239" t="s">
        <v>2409</v>
      </c>
    </row>
    <row r="875" ht="15.75" customHeight="1">
      <c r="A875" s="294" t="s">
        <v>3683</v>
      </c>
      <c r="B875" s="239" t="s">
        <v>552</v>
      </c>
      <c r="C875" s="340">
        <v>46282.0</v>
      </c>
      <c r="D875" s="248" t="s">
        <v>631</v>
      </c>
      <c r="E875" s="239" t="s">
        <v>1971</v>
      </c>
      <c r="F875" s="239">
        <v>100.0</v>
      </c>
      <c r="G875" s="239">
        <v>14.0</v>
      </c>
      <c r="H875" s="342">
        <v>46283.0</v>
      </c>
      <c r="I875" s="251">
        <v>0.3906365740740741</v>
      </c>
      <c r="J875" s="251">
        <v>0.4444560185185185</v>
      </c>
      <c r="K875" s="239">
        <v>77.4833</v>
      </c>
      <c r="L875" s="239" t="s">
        <v>1274</v>
      </c>
      <c r="M875" s="239" t="s">
        <v>1407</v>
      </c>
    </row>
    <row r="876" ht="15.75" customHeight="1">
      <c r="A876" s="294" t="s">
        <v>3683</v>
      </c>
      <c r="B876" s="239" t="s">
        <v>552</v>
      </c>
      <c r="C876" s="340">
        <v>46282.0</v>
      </c>
      <c r="D876" s="239" t="s">
        <v>631</v>
      </c>
      <c r="E876" s="239" t="s">
        <v>3502</v>
      </c>
      <c r="F876" s="239">
        <v>57.0</v>
      </c>
      <c r="G876" s="239">
        <v>9.0</v>
      </c>
      <c r="H876" s="342">
        <v>46283.0</v>
      </c>
      <c r="I876" s="251">
        <v>0.34872685185185187</v>
      </c>
      <c r="J876" s="251">
        <v>0.36787037037037035</v>
      </c>
      <c r="K876" s="239">
        <v>27.5667</v>
      </c>
      <c r="L876" s="239" t="s">
        <v>811</v>
      </c>
      <c r="M876" s="239" t="s">
        <v>1408</v>
      </c>
    </row>
    <row r="877" ht="15.75" customHeight="1">
      <c r="A877" s="294" t="s">
        <v>3683</v>
      </c>
      <c r="B877" s="239" t="s">
        <v>552</v>
      </c>
      <c r="C877" s="340">
        <v>46283.0</v>
      </c>
      <c r="D877" s="239" t="s">
        <v>631</v>
      </c>
      <c r="E877" s="239" t="s">
        <v>1971</v>
      </c>
      <c r="F877" s="239">
        <v>39.0</v>
      </c>
      <c r="G877" s="239">
        <v>34.0</v>
      </c>
      <c r="H877" s="342">
        <v>46283.0</v>
      </c>
      <c r="I877" s="251">
        <v>0.6179513888888889</v>
      </c>
      <c r="J877" s="251">
        <v>0.6569675925925926</v>
      </c>
      <c r="K877" s="239">
        <v>56.1833</v>
      </c>
      <c r="L877" s="239" t="s">
        <v>811</v>
      </c>
      <c r="M877" s="239" t="s">
        <v>1409</v>
      </c>
    </row>
    <row r="878" ht="15.75" customHeight="1">
      <c r="A878" s="294" t="s">
        <v>3683</v>
      </c>
      <c r="B878" s="239" t="s">
        <v>552</v>
      </c>
      <c r="C878" s="340">
        <v>46283.0</v>
      </c>
      <c r="D878" s="239" t="s">
        <v>631</v>
      </c>
      <c r="E878" s="239" t="s">
        <v>884</v>
      </c>
      <c r="F878" s="239">
        <v>49.0</v>
      </c>
      <c r="G878" s="239">
        <v>28.0</v>
      </c>
      <c r="H878" s="342">
        <v>46283.0</v>
      </c>
      <c r="I878" s="251">
        <v>0.5309027777777777</v>
      </c>
      <c r="J878" s="251">
        <v>0.5822916666666667</v>
      </c>
      <c r="K878" s="239">
        <v>73.9833</v>
      </c>
      <c r="L878" s="239" t="s">
        <v>811</v>
      </c>
      <c r="M878" s="239" t="s">
        <v>1410</v>
      </c>
    </row>
    <row r="879" ht="15.75" customHeight="1">
      <c r="A879" s="294" t="s">
        <v>3683</v>
      </c>
      <c r="B879" s="239" t="s">
        <v>552</v>
      </c>
      <c r="C879" s="340">
        <v>46282.0</v>
      </c>
      <c r="D879" s="239" t="s">
        <v>616</v>
      </c>
      <c r="E879" s="239" t="s">
        <v>1563</v>
      </c>
      <c r="F879" s="239">
        <v>117.0</v>
      </c>
      <c r="G879" s="239">
        <v>40.0</v>
      </c>
      <c r="H879" s="342">
        <v>46283.0</v>
      </c>
      <c r="I879" s="251">
        <v>0.3071875</v>
      </c>
      <c r="J879" s="251">
        <v>0.4141782407407407</v>
      </c>
      <c r="K879" s="239">
        <v>154.0667</v>
      </c>
      <c r="L879" s="239" t="s">
        <v>811</v>
      </c>
      <c r="M879" s="239" t="s">
        <v>1411</v>
      </c>
    </row>
    <row r="880" ht="15.75" customHeight="1">
      <c r="A880" s="294" t="s">
        <v>3683</v>
      </c>
      <c r="B880" s="239" t="s">
        <v>552</v>
      </c>
      <c r="C880" s="340">
        <v>46282.0</v>
      </c>
      <c r="D880" s="239" t="s">
        <v>616</v>
      </c>
      <c r="E880" s="239" t="s">
        <v>1563</v>
      </c>
      <c r="F880" s="239">
        <v>266.0</v>
      </c>
      <c r="G880" s="239">
        <v>80.0</v>
      </c>
      <c r="H880" s="342">
        <v>46283.0</v>
      </c>
      <c r="I880" s="251">
        <v>0.3827662037037037</v>
      </c>
      <c r="J880" s="251">
        <v>0.3828240740740741</v>
      </c>
      <c r="K880" s="239">
        <v>0.0667</v>
      </c>
      <c r="L880" s="239" t="s">
        <v>811</v>
      </c>
      <c r="M880" s="239" t="s">
        <v>1412</v>
      </c>
    </row>
    <row r="881" ht="15.75" customHeight="1">
      <c r="A881" s="294" t="s">
        <v>3683</v>
      </c>
      <c r="B881" s="239" t="s">
        <v>552</v>
      </c>
      <c r="C881" s="340">
        <v>46282.0</v>
      </c>
      <c r="D881" s="239" t="s">
        <v>635</v>
      </c>
      <c r="E881" s="239" t="s">
        <v>879</v>
      </c>
      <c r="F881" s="239">
        <v>127.0</v>
      </c>
      <c r="G881" s="239">
        <v>40.0</v>
      </c>
      <c r="H881" s="342">
        <v>46283.0</v>
      </c>
      <c r="I881" s="251">
        <v>0.3085185185185185</v>
      </c>
      <c r="J881" s="251">
        <v>0.3509837962962963</v>
      </c>
      <c r="K881" s="239">
        <v>61.1333</v>
      </c>
      <c r="L881" s="239" t="s">
        <v>811</v>
      </c>
      <c r="M881" s="239" t="s">
        <v>1564</v>
      </c>
    </row>
    <row r="882" ht="15.75" customHeight="1">
      <c r="A882" s="294" t="s">
        <v>3683</v>
      </c>
      <c r="B882" s="239" t="s">
        <v>552</v>
      </c>
      <c r="C882" s="340">
        <v>46282.0</v>
      </c>
      <c r="D882" s="239" t="s">
        <v>659</v>
      </c>
      <c r="E882" s="239" t="s">
        <v>877</v>
      </c>
      <c r="F882" s="239">
        <v>269.0</v>
      </c>
      <c r="G882" s="239">
        <v>80.0</v>
      </c>
      <c r="H882" s="342">
        <v>46283.0</v>
      </c>
      <c r="I882" s="251">
        <v>0.3067476851851852</v>
      </c>
      <c r="J882" s="251">
        <v>0.3980092592592593</v>
      </c>
      <c r="K882" s="239">
        <v>131.4167</v>
      </c>
      <c r="L882" s="239" t="s">
        <v>811</v>
      </c>
      <c r="M882" s="239" t="s">
        <v>1565</v>
      </c>
    </row>
    <row r="883" ht="15.75" customHeight="1">
      <c r="A883" s="294" t="s">
        <v>3683</v>
      </c>
      <c r="B883" s="239" t="s">
        <v>552</v>
      </c>
      <c r="C883" s="340">
        <v>46282.0</v>
      </c>
      <c r="D883" s="239" t="s">
        <v>659</v>
      </c>
      <c r="E883" s="239" t="s">
        <v>877</v>
      </c>
      <c r="F883" s="239">
        <v>151.0</v>
      </c>
      <c r="G883" s="239">
        <v>38.0</v>
      </c>
      <c r="H883" s="342">
        <v>46283.0</v>
      </c>
      <c r="I883" s="251">
        <v>0.39806712962962965</v>
      </c>
      <c r="J883" s="251">
        <v>0.4482291666666667</v>
      </c>
      <c r="K883" s="239">
        <v>72.2167</v>
      </c>
      <c r="L883" s="239" t="s">
        <v>811</v>
      </c>
      <c r="M883" s="239" t="s">
        <v>1641</v>
      </c>
    </row>
    <row r="884" ht="15.75" customHeight="1">
      <c r="A884" s="294" t="s">
        <v>3683</v>
      </c>
      <c r="B884" s="239" t="s">
        <v>552</v>
      </c>
      <c r="C884" s="340">
        <v>46282.0</v>
      </c>
      <c r="D884" s="239" t="s">
        <v>657</v>
      </c>
      <c r="E884" s="239" t="s">
        <v>877</v>
      </c>
      <c r="F884" s="239">
        <v>73.0</v>
      </c>
      <c r="G884" s="239">
        <v>39.0</v>
      </c>
      <c r="H884" s="342">
        <v>46283.0</v>
      </c>
      <c r="I884" s="251">
        <v>0.3075925925925926</v>
      </c>
      <c r="J884" s="251">
        <v>0.34186342592592595</v>
      </c>
      <c r="K884" s="239">
        <v>49.35</v>
      </c>
      <c r="L884" s="239" t="s">
        <v>811</v>
      </c>
      <c r="M884" s="239" t="s">
        <v>1838</v>
      </c>
    </row>
    <row r="885" ht="15.75" customHeight="1">
      <c r="A885" s="294" t="s">
        <v>3683</v>
      </c>
      <c r="B885" s="239" t="s">
        <v>552</v>
      </c>
      <c r="C885" s="340">
        <v>46282.0</v>
      </c>
      <c r="D885" s="239" t="s">
        <v>657</v>
      </c>
      <c r="E885" s="239" t="s">
        <v>879</v>
      </c>
      <c r="F885" s="239">
        <v>192.0</v>
      </c>
      <c r="G885" s="239">
        <v>75.0</v>
      </c>
      <c r="H885" s="342">
        <v>46283.0</v>
      </c>
      <c r="I885" s="251">
        <v>0.3593402777777778</v>
      </c>
      <c r="J885" s="251">
        <v>0.4290625</v>
      </c>
      <c r="K885" s="239">
        <v>100.3833</v>
      </c>
      <c r="L885" s="239" t="s">
        <v>811</v>
      </c>
      <c r="M885" s="239" t="s">
        <v>1839</v>
      </c>
    </row>
    <row r="886" ht="15.75" customHeight="1">
      <c r="A886" s="294" t="s">
        <v>3683</v>
      </c>
      <c r="B886" s="239" t="s">
        <v>552</v>
      </c>
      <c r="C886" s="340">
        <v>46282.0</v>
      </c>
      <c r="D886" s="239" t="s">
        <v>657</v>
      </c>
      <c r="E886" s="239" t="s">
        <v>1971</v>
      </c>
      <c r="F886" s="239">
        <v>29.0</v>
      </c>
      <c r="G886" s="239">
        <v>23.0</v>
      </c>
      <c r="H886" s="342">
        <v>46283.0</v>
      </c>
      <c r="I886" s="251">
        <v>0.34199074074074076</v>
      </c>
      <c r="J886" s="251">
        <v>0.3592592592592593</v>
      </c>
      <c r="K886" s="239">
        <v>24.85</v>
      </c>
      <c r="L886" s="239" t="s">
        <v>811</v>
      </c>
      <c r="M886" s="239" t="s">
        <v>1967</v>
      </c>
    </row>
    <row r="887" ht="15.75" customHeight="1">
      <c r="A887" s="294" t="s">
        <v>3683</v>
      </c>
      <c r="B887" s="239" t="s">
        <v>552</v>
      </c>
      <c r="C887" s="340">
        <v>46283.0</v>
      </c>
      <c r="D887" s="239" t="s">
        <v>657</v>
      </c>
      <c r="E887" s="239" t="s">
        <v>1971</v>
      </c>
      <c r="F887" s="239">
        <v>45.0</v>
      </c>
      <c r="G887" s="239">
        <v>34.0</v>
      </c>
      <c r="H887" s="342">
        <v>46283.0</v>
      </c>
      <c r="I887" s="251">
        <v>0.6240393518518519</v>
      </c>
      <c r="J887" s="251">
        <v>0.6512152777777778</v>
      </c>
      <c r="K887" s="239">
        <v>39.1167</v>
      </c>
      <c r="L887" s="239" t="s">
        <v>811</v>
      </c>
      <c r="M887" s="239" t="s">
        <v>1969</v>
      </c>
    </row>
    <row r="888" ht="15.75" customHeight="1">
      <c r="A888" s="294" t="s">
        <v>3683</v>
      </c>
      <c r="B888" s="239" t="s">
        <v>552</v>
      </c>
      <c r="C888" s="340">
        <v>46283.0</v>
      </c>
      <c r="D888" s="239" t="s">
        <v>657</v>
      </c>
      <c r="E888" s="239" t="s">
        <v>1974</v>
      </c>
      <c r="F888" s="239">
        <v>60.0</v>
      </c>
      <c r="G888" s="239">
        <v>32.0</v>
      </c>
      <c r="H888" s="342">
        <v>46283.0</v>
      </c>
      <c r="I888" s="251">
        <v>0.5120254629629629</v>
      </c>
      <c r="J888" s="251">
        <v>0.5548263888888889</v>
      </c>
      <c r="K888" s="239">
        <v>61.6333</v>
      </c>
      <c r="L888" s="239" t="s">
        <v>811</v>
      </c>
      <c r="M888" s="239" t="s">
        <v>1972</v>
      </c>
    </row>
    <row r="889" ht="15.75" customHeight="1">
      <c r="A889" s="294" t="s">
        <v>3683</v>
      </c>
      <c r="B889" s="239" t="s">
        <v>552</v>
      </c>
      <c r="C889" s="340">
        <v>46283.0</v>
      </c>
      <c r="D889" s="239" t="s">
        <v>657</v>
      </c>
      <c r="E889" s="239" t="s">
        <v>882</v>
      </c>
      <c r="F889" s="239">
        <v>58.0</v>
      </c>
      <c r="G889" s="239">
        <v>39.0</v>
      </c>
      <c r="H889" s="342">
        <v>46283.0</v>
      </c>
      <c r="I889" s="251">
        <v>0.5549074074074074</v>
      </c>
      <c r="J889" s="251">
        <v>0.5959837962962963</v>
      </c>
      <c r="K889" s="239">
        <v>59.15</v>
      </c>
      <c r="L889" s="239" t="s">
        <v>811</v>
      </c>
      <c r="M889" s="239" t="s">
        <v>1973</v>
      </c>
    </row>
    <row r="890" ht="15.75" customHeight="1">
      <c r="A890" s="294" t="s">
        <v>3683</v>
      </c>
      <c r="B890" s="239" t="s">
        <v>552</v>
      </c>
      <c r="C890" s="340">
        <v>46282.0</v>
      </c>
      <c r="D890" s="239" t="s">
        <v>3760</v>
      </c>
      <c r="E890" s="239" t="s">
        <v>1563</v>
      </c>
      <c r="F890" s="239">
        <v>39.0</v>
      </c>
      <c r="G890" s="239">
        <v>27.0</v>
      </c>
      <c r="H890" s="342">
        <v>46283.0</v>
      </c>
      <c r="I890" s="251">
        <v>0.3092476851851852</v>
      </c>
      <c r="J890" s="251">
        <v>0.36</v>
      </c>
      <c r="K890" s="239">
        <v>73.0667</v>
      </c>
      <c r="L890" s="239" t="s">
        <v>811</v>
      </c>
      <c r="M890" s="239" t="s">
        <v>1975</v>
      </c>
    </row>
    <row r="891" ht="15.75" customHeight="1">
      <c r="A891" s="294" t="s">
        <v>3683</v>
      </c>
      <c r="B891" s="239" t="s">
        <v>552</v>
      </c>
      <c r="C891" s="340">
        <v>46282.0</v>
      </c>
      <c r="D891" s="239" t="s">
        <v>3760</v>
      </c>
      <c r="E891" s="239" t="s">
        <v>879</v>
      </c>
      <c r="F891" s="239">
        <v>193.0</v>
      </c>
      <c r="G891" s="239">
        <v>40.0</v>
      </c>
      <c r="H891" s="342">
        <v>46283.0</v>
      </c>
      <c r="I891" s="251">
        <v>0.42833333333333334</v>
      </c>
      <c r="J891" s="251">
        <v>0.4780671296296296</v>
      </c>
      <c r="K891" s="239">
        <v>71.6167</v>
      </c>
      <c r="L891" s="239" t="s">
        <v>811</v>
      </c>
      <c r="M891" s="239" t="s">
        <v>1976</v>
      </c>
    </row>
    <row r="892" ht="15.75" customHeight="1">
      <c r="A892" s="294" t="s">
        <v>3683</v>
      </c>
      <c r="B892" s="239" t="s">
        <v>552</v>
      </c>
      <c r="C892" s="340">
        <v>46282.0</v>
      </c>
      <c r="D892" s="239" t="s">
        <v>3760</v>
      </c>
      <c r="E892" s="239" t="s">
        <v>1971</v>
      </c>
      <c r="F892" s="239">
        <v>85.0</v>
      </c>
      <c r="G892" s="239">
        <v>46.0</v>
      </c>
      <c r="H892" s="342">
        <v>46283.0</v>
      </c>
      <c r="I892" s="251">
        <v>0.3612268518518518</v>
      </c>
      <c r="J892" s="251">
        <v>0.4282638888888889</v>
      </c>
      <c r="K892" s="239">
        <v>96.5167</v>
      </c>
      <c r="L892" s="239" t="s">
        <v>811</v>
      </c>
      <c r="M892" s="239" t="s">
        <v>2020</v>
      </c>
    </row>
    <row r="893" ht="15.75" customHeight="1">
      <c r="A893" s="294" t="s">
        <v>3683</v>
      </c>
      <c r="B893" s="239" t="s">
        <v>552</v>
      </c>
      <c r="C893" s="340">
        <v>46283.0</v>
      </c>
      <c r="D893" s="239" t="s">
        <v>3760</v>
      </c>
      <c r="E893" s="239" t="s">
        <v>2026</v>
      </c>
      <c r="F893" s="239">
        <v>49.0</v>
      </c>
      <c r="G893" s="239">
        <v>40.0</v>
      </c>
      <c r="H893" s="342">
        <v>46283.0</v>
      </c>
      <c r="I893" s="251">
        <v>0.5929398148148148</v>
      </c>
      <c r="J893" s="251">
        <v>0.642974537037037</v>
      </c>
      <c r="K893" s="239">
        <v>72.05</v>
      </c>
      <c r="L893" s="239" t="s">
        <v>811</v>
      </c>
      <c r="M893" s="239" t="s">
        <v>2021</v>
      </c>
    </row>
    <row r="894" ht="15.75" customHeight="1">
      <c r="A894" s="294" t="s">
        <v>3683</v>
      </c>
      <c r="B894" s="239" t="s">
        <v>552</v>
      </c>
      <c r="C894" s="340">
        <v>46282.0</v>
      </c>
      <c r="D894" s="239" t="s">
        <v>620</v>
      </c>
      <c r="E894" s="239" t="s">
        <v>877</v>
      </c>
      <c r="F894" s="239">
        <v>237.0</v>
      </c>
      <c r="G894" s="239">
        <v>80.0</v>
      </c>
      <c r="H894" s="342">
        <v>46283.0</v>
      </c>
      <c r="I894" s="251">
        <v>0.30799768518518517</v>
      </c>
      <c r="J894" s="251">
        <v>0.37694444444444447</v>
      </c>
      <c r="K894" s="239">
        <v>99.2833</v>
      </c>
      <c r="L894" s="239" t="s">
        <v>811</v>
      </c>
      <c r="M894" s="239" t="s">
        <v>2023</v>
      </c>
    </row>
    <row r="895" ht="15.75" customHeight="1">
      <c r="A895" s="294" t="s">
        <v>3683</v>
      </c>
      <c r="B895" s="239" t="s">
        <v>552</v>
      </c>
      <c r="C895" s="340">
        <v>46282.0</v>
      </c>
      <c r="D895" s="239" t="s">
        <v>620</v>
      </c>
      <c r="E895" s="239" t="s">
        <v>1971</v>
      </c>
      <c r="F895" s="239">
        <v>286.0</v>
      </c>
      <c r="G895" s="239">
        <v>47.0</v>
      </c>
      <c r="H895" s="342">
        <v>46283.0</v>
      </c>
      <c r="I895" s="251">
        <v>0.3770601851851852</v>
      </c>
      <c r="J895" s="251">
        <v>0.4157638888888889</v>
      </c>
      <c r="K895" s="239">
        <v>55.7333</v>
      </c>
      <c r="L895" s="239" t="s">
        <v>811</v>
      </c>
      <c r="M895" s="239" t="s">
        <v>2027</v>
      </c>
    </row>
    <row r="896" ht="15.75" customHeight="1">
      <c r="A896" s="294" t="s">
        <v>3683</v>
      </c>
      <c r="B896" s="239" t="s">
        <v>552</v>
      </c>
      <c r="C896" s="340">
        <v>46282.0</v>
      </c>
      <c r="D896" s="311" t="s">
        <v>663</v>
      </c>
      <c r="E896" s="239" t="s">
        <v>877</v>
      </c>
      <c r="F896" s="239">
        <v>99.0</v>
      </c>
      <c r="G896" s="239">
        <v>38.0</v>
      </c>
      <c r="H896" s="342">
        <v>46283.0</v>
      </c>
      <c r="I896" s="251">
        <v>0.3069560185185185</v>
      </c>
      <c r="J896" s="251">
        <v>0.3488773148148148</v>
      </c>
      <c r="K896" s="239">
        <v>60.3667</v>
      </c>
      <c r="L896" s="239" t="s">
        <v>811</v>
      </c>
      <c r="M896" s="239" t="s">
        <v>2102</v>
      </c>
    </row>
    <row r="897" ht="15.75" customHeight="1">
      <c r="A897" s="294" t="s">
        <v>3683</v>
      </c>
      <c r="B897" s="239" t="s">
        <v>552</v>
      </c>
      <c r="C897" s="340">
        <v>46282.0</v>
      </c>
      <c r="D897" s="311" t="s">
        <v>663</v>
      </c>
      <c r="E897" s="239" t="s">
        <v>879</v>
      </c>
      <c r="F897" s="239">
        <v>63.0</v>
      </c>
      <c r="G897" s="239">
        <v>48.0</v>
      </c>
      <c r="H897" s="342">
        <v>46283.0</v>
      </c>
      <c r="I897" s="251">
        <v>0.3489583333333333</v>
      </c>
      <c r="J897" s="251">
        <v>0.39394675925925926</v>
      </c>
      <c r="K897" s="239">
        <v>64.7667</v>
      </c>
      <c r="L897" s="239" t="s">
        <v>811</v>
      </c>
      <c r="M897" s="239" t="s">
        <v>2103</v>
      </c>
    </row>
    <row r="898" ht="15.75" customHeight="1">
      <c r="A898" s="294" t="s">
        <v>3683</v>
      </c>
      <c r="B898" s="239" t="s">
        <v>552</v>
      </c>
      <c r="C898" s="340">
        <v>46283.0</v>
      </c>
      <c r="D898" s="51" t="s">
        <v>663</v>
      </c>
      <c r="E898" s="294" t="s">
        <v>882</v>
      </c>
      <c r="F898" s="239">
        <v>53.0</v>
      </c>
      <c r="G898" s="239">
        <v>40.0</v>
      </c>
      <c r="H898" s="342">
        <v>46283.0</v>
      </c>
      <c r="I898" s="251">
        <v>0.5157060185185185</v>
      </c>
      <c r="J898" s="251">
        <v>0.5542476851851852</v>
      </c>
      <c r="K898" s="239">
        <v>55.5</v>
      </c>
      <c r="L898" s="239" t="s">
        <v>811</v>
      </c>
      <c r="M898" s="239" t="s">
        <v>2221</v>
      </c>
    </row>
    <row r="899" ht="15.75" customHeight="1">
      <c r="A899" s="294" t="s">
        <v>3683</v>
      </c>
      <c r="B899" s="239" t="s">
        <v>552</v>
      </c>
      <c r="C899" s="340">
        <v>46283.0</v>
      </c>
      <c r="D899" s="51" t="s">
        <v>663</v>
      </c>
      <c r="E899" s="294" t="s">
        <v>2026</v>
      </c>
      <c r="F899" s="239">
        <v>44.0</v>
      </c>
      <c r="G899" s="239">
        <v>33.0</v>
      </c>
      <c r="H899" s="342">
        <v>46283.0</v>
      </c>
      <c r="I899" s="251">
        <v>0.5959027777777778</v>
      </c>
      <c r="J899" s="251">
        <v>0.6354282407407408</v>
      </c>
      <c r="K899" s="239">
        <v>56.9167</v>
      </c>
      <c r="L899" s="239" t="s">
        <v>811</v>
      </c>
      <c r="M899" s="239" t="s">
        <v>2223</v>
      </c>
    </row>
    <row r="900" ht="15.75" customHeight="1">
      <c r="A900" s="294" t="s">
        <v>3683</v>
      </c>
      <c r="B900" s="239" t="s">
        <v>552</v>
      </c>
      <c r="C900" s="340">
        <v>46282.0</v>
      </c>
      <c r="D900" s="51" t="s">
        <v>638</v>
      </c>
      <c r="E900" s="294" t="s">
        <v>877</v>
      </c>
      <c r="F900" s="239">
        <v>235.0</v>
      </c>
      <c r="G900" s="239">
        <v>27.0</v>
      </c>
      <c r="H900" s="342">
        <v>46283.0</v>
      </c>
      <c r="I900" s="251">
        <v>0.30854166666666666</v>
      </c>
      <c r="J900" s="251">
        <v>0.3942939814814815</v>
      </c>
      <c r="K900" s="239">
        <v>123.4833</v>
      </c>
      <c r="L900" s="239" t="s">
        <v>1274</v>
      </c>
      <c r="M900" s="239" t="s">
        <v>2224</v>
      </c>
    </row>
    <row r="901" ht="15.75" customHeight="1">
      <c r="A901" s="294" t="s">
        <v>3683</v>
      </c>
      <c r="B901" s="239" t="s">
        <v>552</v>
      </c>
      <c r="C901" s="340">
        <v>46282.0</v>
      </c>
      <c r="D901" s="51" t="s">
        <v>638</v>
      </c>
      <c r="E901" s="294" t="s">
        <v>1563</v>
      </c>
      <c r="F901" s="239">
        <v>38.0</v>
      </c>
      <c r="G901" s="239">
        <v>21.0</v>
      </c>
      <c r="H901" s="342">
        <v>46283.0</v>
      </c>
      <c r="I901" s="251">
        <v>0.39439814814814816</v>
      </c>
      <c r="J901" s="251">
        <v>0.42758101851851854</v>
      </c>
      <c r="K901" s="239">
        <v>47.7833</v>
      </c>
      <c r="L901" s="239" t="s">
        <v>1274</v>
      </c>
      <c r="M901" s="239" t="s">
        <v>2225</v>
      </c>
    </row>
    <row r="902" ht="15.75" customHeight="1">
      <c r="A902" s="294" t="s">
        <v>3683</v>
      </c>
      <c r="B902" s="239" t="s">
        <v>552</v>
      </c>
      <c r="C902" s="340">
        <v>46283.0</v>
      </c>
      <c r="D902" s="51" t="s">
        <v>638</v>
      </c>
      <c r="E902" s="294" t="s">
        <v>879</v>
      </c>
      <c r="F902" s="239">
        <v>190.0</v>
      </c>
      <c r="G902" s="239">
        <v>75.0</v>
      </c>
      <c r="H902" s="342">
        <v>46283.0</v>
      </c>
      <c r="I902" s="251">
        <v>0.42769675925925926</v>
      </c>
      <c r="J902" s="251">
        <v>0.5399305555555556</v>
      </c>
      <c r="K902" s="239">
        <v>161.6</v>
      </c>
      <c r="L902" s="239" t="s">
        <v>811</v>
      </c>
      <c r="M902" s="239" t="s">
        <v>2322</v>
      </c>
    </row>
    <row r="903" ht="15.75" customHeight="1">
      <c r="A903" s="294" t="s">
        <v>3683</v>
      </c>
      <c r="B903" s="239" t="s">
        <v>552</v>
      </c>
      <c r="C903" s="340">
        <v>46283.0</v>
      </c>
      <c r="D903" s="51" t="s">
        <v>638</v>
      </c>
      <c r="E903" s="294" t="s">
        <v>1971</v>
      </c>
      <c r="F903" s="239">
        <v>32.0</v>
      </c>
      <c r="G903" s="239">
        <v>21.0</v>
      </c>
      <c r="H903" s="342">
        <v>46283.0</v>
      </c>
      <c r="I903" s="251">
        <v>0.539699074074074</v>
      </c>
      <c r="J903" s="251">
        <v>0.5601273148148148</v>
      </c>
      <c r="K903" s="239">
        <v>29.4</v>
      </c>
      <c r="L903" s="239" t="s">
        <v>811</v>
      </c>
      <c r="M903" s="239" t="s">
        <v>2324</v>
      </c>
    </row>
    <row r="904" ht="15.75" customHeight="1">
      <c r="A904" s="294" t="s">
        <v>3683</v>
      </c>
      <c r="B904" s="239" t="s">
        <v>552</v>
      </c>
      <c r="C904" s="340">
        <v>46282.0</v>
      </c>
      <c r="D904" s="51" t="s">
        <v>642</v>
      </c>
      <c r="E904" s="294" t="s">
        <v>877</v>
      </c>
      <c r="F904" s="239">
        <v>58.0</v>
      </c>
      <c r="G904" s="239">
        <v>39.0</v>
      </c>
      <c r="H904" s="342">
        <v>46283.0</v>
      </c>
      <c r="I904" s="251">
        <v>0.3088310185185185</v>
      </c>
      <c r="J904" s="251">
        <v>0.34427083333333336</v>
      </c>
      <c r="K904" s="239">
        <v>51.0167</v>
      </c>
      <c r="L904" s="239" t="s">
        <v>811</v>
      </c>
      <c r="M904" s="239" t="s">
        <v>2326</v>
      </c>
    </row>
    <row r="905" ht="15.75" customHeight="1">
      <c r="A905" s="294" t="s">
        <v>3683</v>
      </c>
      <c r="B905" s="239" t="s">
        <v>552</v>
      </c>
      <c r="C905" s="340">
        <v>46282.0</v>
      </c>
      <c r="D905" s="51" t="s">
        <v>642</v>
      </c>
      <c r="E905" s="294" t="s">
        <v>1971</v>
      </c>
      <c r="F905" s="239">
        <v>31.0</v>
      </c>
      <c r="G905" s="239">
        <v>23.0</v>
      </c>
      <c r="H905" s="342">
        <v>46283.0</v>
      </c>
      <c r="I905" s="251">
        <v>0.35140046296296296</v>
      </c>
      <c r="J905" s="251">
        <v>0.36878472222222225</v>
      </c>
      <c r="K905" s="239">
        <v>25.0333</v>
      </c>
      <c r="L905" s="239" t="s">
        <v>811</v>
      </c>
      <c r="M905" s="239" t="s">
        <v>2329</v>
      </c>
    </row>
    <row r="906" ht="15.75" customHeight="1">
      <c r="A906" s="294" t="s">
        <v>3683</v>
      </c>
      <c r="B906" s="239" t="s">
        <v>552</v>
      </c>
      <c r="C906" s="340">
        <v>46282.0</v>
      </c>
      <c r="D906" s="248" t="s">
        <v>649</v>
      </c>
      <c r="E906" s="239" t="s">
        <v>877</v>
      </c>
      <c r="F906" s="239">
        <v>45.0</v>
      </c>
      <c r="G906" s="239">
        <v>30.0</v>
      </c>
      <c r="H906" s="342">
        <v>46283.0</v>
      </c>
      <c r="I906" s="251">
        <v>0.3084837962962963</v>
      </c>
      <c r="J906" s="251">
        <v>0.34355324074074073</v>
      </c>
      <c r="K906" s="239">
        <v>50.5</v>
      </c>
      <c r="L906" s="239" t="s">
        <v>811</v>
      </c>
      <c r="M906" s="239" t="s">
        <v>2619</v>
      </c>
    </row>
    <row r="907" ht="15.75" customHeight="1">
      <c r="A907" s="294" t="s">
        <v>3683</v>
      </c>
      <c r="B907" s="239" t="s">
        <v>552</v>
      </c>
      <c r="C907" s="340">
        <v>46282.0</v>
      </c>
      <c r="D907" s="239" t="s">
        <v>649</v>
      </c>
      <c r="E907" s="239" t="s">
        <v>1563</v>
      </c>
      <c r="F907" s="239">
        <v>29.0</v>
      </c>
      <c r="G907" s="239">
        <v>21.0</v>
      </c>
      <c r="H907" s="342">
        <v>46283.0</v>
      </c>
      <c r="I907" s="251">
        <v>0.34368055555555554</v>
      </c>
      <c r="J907" s="251">
        <v>0.36689814814814814</v>
      </c>
      <c r="K907" s="239">
        <v>33.4333</v>
      </c>
      <c r="L907" s="239" t="s">
        <v>811</v>
      </c>
      <c r="M907" s="239" t="s">
        <v>2620</v>
      </c>
    </row>
    <row r="908" ht="15.75" customHeight="1">
      <c r="A908" s="294" t="s">
        <v>3683</v>
      </c>
      <c r="B908" s="239" t="s">
        <v>552</v>
      </c>
      <c r="C908" s="340">
        <v>46282.0</v>
      </c>
      <c r="D908" s="239" t="s">
        <v>649</v>
      </c>
      <c r="E908" s="239" t="s">
        <v>879</v>
      </c>
      <c r="F908" s="239">
        <v>136.0</v>
      </c>
      <c r="G908" s="239">
        <v>76.0</v>
      </c>
      <c r="H908" s="342">
        <v>46283.0</v>
      </c>
      <c r="I908" s="251">
        <v>0.36792824074074076</v>
      </c>
      <c r="J908" s="251">
        <v>0.44136574074074075</v>
      </c>
      <c r="K908" s="239">
        <v>105.7333</v>
      </c>
      <c r="L908" s="239" t="s">
        <v>811</v>
      </c>
      <c r="M908" s="239" t="s">
        <v>2621</v>
      </c>
    </row>
    <row r="909" ht="15.75" customHeight="1">
      <c r="A909" s="294" t="s">
        <v>3683</v>
      </c>
      <c r="B909" s="239" t="s">
        <v>552</v>
      </c>
      <c r="C909" s="340">
        <v>46282.0</v>
      </c>
      <c r="D909" s="239" t="s">
        <v>649</v>
      </c>
      <c r="E909" s="239" t="s">
        <v>1971</v>
      </c>
      <c r="F909" s="239">
        <v>110.0</v>
      </c>
      <c r="G909" s="239">
        <v>46.0</v>
      </c>
      <c r="H909" s="342">
        <v>46283.0</v>
      </c>
      <c r="I909" s="251">
        <v>0.4416319444444444</v>
      </c>
      <c r="J909" s="251">
        <v>0.48118055555555556</v>
      </c>
      <c r="K909" s="239">
        <v>56.95</v>
      </c>
      <c r="L909" s="239" t="s">
        <v>811</v>
      </c>
      <c r="M909" s="239" t="s">
        <v>2622</v>
      </c>
    </row>
    <row r="910" ht="15.75" customHeight="1">
      <c r="A910" s="294" t="s">
        <v>3683</v>
      </c>
      <c r="B910" s="239" t="s">
        <v>552</v>
      </c>
      <c r="C910" s="340">
        <v>46282.0</v>
      </c>
      <c r="D910" s="239" t="s">
        <v>645</v>
      </c>
      <c r="E910" s="239" t="s">
        <v>1563</v>
      </c>
      <c r="F910" s="239">
        <v>57.0</v>
      </c>
      <c r="G910" s="239">
        <v>38.0</v>
      </c>
      <c r="H910" s="342">
        <v>46283.0</v>
      </c>
      <c r="I910" s="251">
        <v>0.30831018518518516</v>
      </c>
      <c r="J910" s="251">
        <v>0.36508101851851854</v>
      </c>
      <c r="K910" s="239">
        <v>81.7333</v>
      </c>
      <c r="L910" s="239" t="s">
        <v>1274</v>
      </c>
      <c r="M910" s="239" t="s">
        <v>2721</v>
      </c>
    </row>
    <row r="911" ht="15.75" customHeight="1">
      <c r="A911" s="294" t="s">
        <v>3683</v>
      </c>
      <c r="B911" s="239" t="s">
        <v>552</v>
      </c>
      <c r="C911" s="340">
        <v>46282.0</v>
      </c>
      <c r="D911" s="239" t="s">
        <v>645</v>
      </c>
      <c r="E911" s="239" t="s">
        <v>879</v>
      </c>
      <c r="F911" s="239">
        <v>117.0</v>
      </c>
      <c r="G911" s="239">
        <v>48.0</v>
      </c>
      <c r="H911" s="342">
        <v>46283.0</v>
      </c>
      <c r="I911" s="251">
        <v>0.3651273148148148</v>
      </c>
      <c r="J911" s="251">
        <v>0.43104166666666666</v>
      </c>
      <c r="K911" s="239">
        <v>94.9167</v>
      </c>
      <c r="L911" s="239" t="s">
        <v>1274</v>
      </c>
      <c r="M911" s="239" t="s">
        <v>2724</v>
      </c>
    </row>
    <row r="912" ht="15.75" customHeight="1">
      <c r="A912" s="294" t="s">
        <v>3683</v>
      </c>
      <c r="B912" s="239" t="s">
        <v>552</v>
      </c>
      <c r="C912" s="340">
        <v>46282.0</v>
      </c>
      <c r="D912" s="239" t="s">
        <v>645</v>
      </c>
      <c r="E912" s="239" t="s">
        <v>1971</v>
      </c>
      <c r="F912" s="239">
        <v>31.0</v>
      </c>
      <c r="G912" s="239">
        <v>23.0</v>
      </c>
      <c r="H912" s="342">
        <v>46283.0</v>
      </c>
      <c r="I912" s="251">
        <v>0.431087962962963</v>
      </c>
      <c r="J912" s="251">
        <v>0.4519444444444444</v>
      </c>
      <c r="K912" s="239">
        <v>30.0167</v>
      </c>
      <c r="L912" s="239" t="s">
        <v>811</v>
      </c>
      <c r="M912" s="239" t="s">
        <v>2728</v>
      </c>
    </row>
    <row r="913" ht="15.75" customHeight="1">
      <c r="A913" s="294" t="s">
        <v>3683</v>
      </c>
      <c r="B913" s="239" t="s">
        <v>552</v>
      </c>
      <c r="C913" s="340">
        <v>46282.0</v>
      </c>
      <c r="D913" s="239" t="s">
        <v>666</v>
      </c>
      <c r="E913" s="239" t="s">
        <v>877</v>
      </c>
      <c r="F913" s="239">
        <v>69.0</v>
      </c>
      <c r="G913" s="239">
        <v>37.0</v>
      </c>
      <c r="H913" s="342">
        <v>46283.0</v>
      </c>
      <c r="I913" s="251">
        <v>0.3077083333333333</v>
      </c>
      <c r="J913" s="251">
        <v>0.34056712962962965</v>
      </c>
      <c r="K913" s="239">
        <v>47.3</v>
      </c>
      <c r="L913" s="239" t="s">
        <v>811</v>
      </c>
      <c r="M913" s="239" t="s">
        <v>2878</v>
      </c>
    </row>
    <row r="914" ht="15.75" customHeight="1">
      <c r="A914" s="294" t="s">
        <v>3683</v>
      </c>
      <c r="B914" s="239" t="s">
        <v>552</v>
      </c>
      <c r="C914" s="340">
        <v>46282.0</v>
      </c>
      <c r="D914" s="239" t="s">
        <v>666</v>
      </c>
      <c r="E914" s="239" t="s">
        <v>1971</v>
      </c>
      <c r="F914" s="239">
        <v>139.0</v>
      </c>
      <c r="G914" s="239">
        <v>98.0</v>
      </c>
      <c r="H914" s="342">
        <v>46283.0</v>
      </c>
      <c r="I914" s="251">
        <v>0.34577546296296297</v>
      </c>
      <c r="J914" s="251">
        <v>0.4207638888888889</v>
      </c>
      <c r="K914" s="239">
        <v>107.9833</v>
      </c>
      <c r="L914" s="239" t="s">
        <v>811</v>
      </c>
      <c r="M914" s="239" t="s">
        <v>2882</v>
      </c>
    </row>
    <row r="915" ht="15.75" customHeight="1">
      <c r="A915" s="294" t="s">
        <v>3683</v>
      </c>
      <c r="B915" s="239" t="s">
        <v>552</v>
      </c>
      <c r="C915" s="340">
        <v>46282.0</v>
      </c>
      <c r="D915" s="239" t="s">
        <v>559</v>
      </c>
      <c r="E915" s="239" t="s">
        <v>877</v>
      </c>
      <c r="F915" s="239">
        <v>106.0</v>
      </c>
      <c r="G915" s="239">
        <v>37.0</v>
      </c>
      <c r="H915" s="342">
        <v>46283.0</v>
      </c>
      <c r="I915" s="251">
        <v>0.30613425925925924</v>
      </c>
      <c r="J915" s="251">
        <v>0.34521990740740743</v>
      </c>
      <c r="K915" s="239">
        <v>56.2667</v>
      </c>
      <c r="L915" s="239" t="s">
        <v>811</v>
      </c>
      <c r="M915" s="239" t="s">
        <v>3052</v>
      </c>
    </row>
    <row r="916" ht="15.75" customHeight="1">
      <c r="A916" s="294" t="s">
        <v>3683</v>
      </c>
      <c r="B916" s="239" t="s">
        <v>552</v>
      </c>
      <c r="C916" s="340">
        <v>46282.0</v>
      </c>
      <c r="D916" s="239" t="s">
        <v>559</v>
      </c>
      <c r="E916" s="239" t="s">
        <v>879</v>
      </c>
      <c r="F916" s="239">
        <v>141.0</v>
      </c>
      <c r="G916" s="239">
        <v>76.0</v>
      </c>
      <c r="H916" s="342">
        <v>46283.0</v>
      </c>
      <c r="I916" s="251">
        <v>0.34528935185185183</v>
      </c>
      <c r="J916" s="251">
        <v>0.4296412037037037</v>
      </c>
      <c r="K916" s="239">
        <v>121.45</v>
      </c>
      <c r="L916" s="239" t="s">
        <v>811</v>
      </c>
      <c r="M916" s="239" t="s">
        <v>3054</v>
      </c>
    </row>
    <row r="917" ht="15.75" customHeight="1">
      <c r="A917" s="294" t="s">
        <v>3683</v>
      </c>
      <c r="B917" s="239" t="s">
        <v>552</v>
      </c>
      <c r="C917" s="340">
        <v>46283.0</v>
      </c>
      <c r="D917" s="239" t="s">
        <v>559</v>
      </c>
      <c r="E917" s="239" t="s">
        <v>879</v>
      </c>
      <c r="F917" s="239">
        <v>85.0</v>
      </c>
      <c r="G917" s="239">
        <v>40.0</v>
      </c>
      <c r="H917" s="342">
        <v>46283.0</v>
      </c>
      <c r="I917" s="251">
        <v>0.6239351851851852</v>
      </c>
      <c r="J917" s="251">
        <v>0.6608449074074074</v>
      </c>
      <c r="K917" s="239">
        <v>53.1333</v>
      </c>
      <c r="L917" s="239" t="s">
        <v>811</v>
      </c>
      <c r="M917" s="239" t="s">
        <v>3055</v>
      </c>
    </row>
    <row r="918" ht="15.75" customHeight="1">
      <c r="A918" s="294" t="s">
        <v>3683</v>
      </c>
      <c r="B918" s="239" t="s">
        <v>552</v>
      </c>
      <c r="C918" s="340">
        <v>46283.0</v>
      </c>
      <c r="D918" s="239" t="s">
        <v>559</v>
      </c>
      <c r="E918" s="239" t="s">
        <v>1974</v>
      </c>
      <c r="F918" s="239">
        <v>45.0</v>
      </c>
      <c r="G918" s="239">
        <v>25.0</v>
      </c>
      <c r="H918" s="342">
        <v>46283.0</v>
      </c>
      <c r="I918" s="251">
        <v>0.5124884259259259</v>
      </c>
      <c r="J918" s="251">
        <v>0.5413541666666667</v>
      </c>
      <c r="K918" s="239">
        <v>41.55</v>
      </c>
      <c r="L918" s="239" t="s">
        <v>811</v>
      </c>
      <c r="M918" s="239" t="s">
        <v>3057</v>
      </c>
    </row>
    <row r="919" ht="15.75" customHeight="1">
      <c r="A919" s="294" t="s">
        <v>3683</v>
      </c>
      <c r="B919" s="239" t="s">
        <v>552</v>
      </c>
      <c r="C919" s="340">
        <v>46283.0</v>
      </c>
      <c r="D919" s="239" t="s">
        <v>559</v>
      </c>
      <c r="E919" s="239" t="s">
        <v>882</v>
      </c>
      <c r="F919" s="239">
        <v>77.0</v>
      </c>
      <c r="G919" s="239">
        <v>31.0</v>
      </c>
      <c r="H919" s="342">
        <v>46283.0</v>
      </c>
      <c r="I919" s="251">
        <v>0.5111226851851852</v>
      </c>
      <c r="J919" s="251">
        <v>0.5791782407407408</v>
      </c>
      <c r="K919" s="239">
        <v>98.0</v>
      </c>
      <c r="L919" s="239" t="s">
        <v>811</v>
      </c>
      <c r="M919" s="239" t="s">
        <v>3060</v>
      </c>
    </row>
    <row r="920" ht="15.75" customHeight="1">
      <c r="A920" s="294" t="s">
        <v>3683</v>
      </c>
      <c r="B920" s="239" t="s">
        <v>552</v>
      </c>
      <c r="C920" s="340">
        <v>46283.0</v>
      </c>
      <c r="D920" s="239" t="s">
        <v>559</v>
      </c>
      <c r="E920" s="239" t="s">
        <v>2026</v>
      </c>
      <c r="F920" s="239">
        <v>63.0</v>
      </c>
      <c r="G920" s="239">
        <v>40.0</v>
      </c>
      <c r="H920" s="342">
        <v>46283.0</v>
      </c>
      <c r="I920" s="251">
        <v>0.5915393518518518</v>
      </c>
      <c r="J920" s="251">
        <v>0.6228819444444444</v>
      </c>
      <c r="K920" s="239">
        <v>45.1333</v>
      </c>
      <c r="L920" s="239" t="s">
        <v>811</v>
      </c>
      <c r="M920" s="239" t="s">
        <v>3062</v>
      </c>
    </row>
    <row r="921" ht="15.75" customHeight="1">
      <c r="A921" s="294" t="s">
        <v>3683</v>
      </c>
      <c r="B921" s="239" t="s">
        <v>552</v>
      </c>
      <c r="C921" s="340">
        <v>46282.0</v>
      </c>
      <c r="D921" s="239" t="s">
        <v>4387</v>
      </c>
      <c r="E921" s="239" t="s">
        <v>879</v>
      </c>
      <c r="F921" s="239">
        <v>422.0</v>
      </c>
      <c r="G921" s="239">
        <v>80.0</v>
      </c>
      <c r="H921" s="342">
        <v>46283.0</v>
      </c>
      <c r="I921" s="251">
        <v>0.3090277777777778</v>
      </c>
      <c r="J921" s="251">
        <v>0.4450810185185185</v>
      </c>
      <c r="K921" s="239">
        <v>195.9167</v>
      </c>
      <c r="L921" s="239" t="s">
        <v>811</v>
      </c>
      <c r="M921" s="239" t="s">
        <v>4401</v>
      </c>
    </row>
    <row r="922" ht="15.75" customHeight="1">
      <c r="A922" s="294" t="s">
        <v>3683</v>
      </c>
      <c r="B922" s="239" t="s">
        <v>552</v>
      </c>
      <c r="C922" s="340">
        <v>46283.0</v>
      </c>
      <c r="D922" s="239" t="s">
        <v>4387</v>
      </c>
      <c r="E922" s="239" t="s">
        <v>1971</v>
      </c>
      <c r="F922" s="239">
        <v>94.0</v>
      </c>
      <c r="G922" s="239">
        <v>47.0</v>
      </c>
      <c r="H922" s="342">
        <v>46283.0</v>
      </c>
      <c r="I922" s="251">
        <v>0.44927083333333334</v>
      </c>
      <c r="J922" s="251">
        <v>0.5934606481481481</v>
      </c>
      <c r="K922" s="239">
        <v>207.6333</v>
      </c>
      <c r="L922" s="239" t="s">
        <v>811</v>
      </c>
      <c r="M922" s="239" t="s">
        <v>4402</v>
      </c>
    </row>
    <row r="923" ht="15.75" customHeight="1">
      <c r="A923" s="294" t="s">
        <v>3683</v>
      </c>
      <c r="B923" s="239" t="s">
        <v>552</v>
      </c>
      <c r="C923" s="340">
        <v>46282.0</v>
      </c>
      <c r="D923" s="239" t="s">
        <v>669</v>
      </c>
      <c r="E923" s="239" t="s">
        <v>1563</v>
      </c>
      <c r="F923" s="239">
        <v>79.0</v>
      </c>
      <c r="G923" s="239">
        <v>31.0</v>
      </c>
      <c r="H923" s="342">
        <v>46283.0</v>
      </c>
      <c r="I923" s="251">
        <v>0.30973379629629627</v>
      </c>
      <c r="J923" s="251">
        <v>0.3471064814814815</v>
      </c>
      <c r="K923" s="239">
        <v>53.8</v>
      </c>
      <c r="L923" s="239" t="s">
        <v>811</v>
      </c>
      <c r="M923" s="239" t="s">
        <v>3038</v>
      </c>
    </row>
    <row r="924" ht="15.75" customHeight="1">
      <c r="A924" s="294" t="s">
        <v>3683</v>
      </c>
      <c r="B924" s="239" t="s">
        <v>552</v>
      </c>
      <c r="C924" s="340">
        <v>46282.0</v>
      </c>
      <c r="D924" s="239" t="s">
        <v>669</v>
      </c>
      <c r="E924" s="239" t="s">
        <v>1971</v>
      </c>
      <c r="F924" s="239">
        <v>96.0</v>
      </c>
      <c r="G924" s="239">
        <v>46.0</v>
      </c>
      <c r="H924" s="342">
        <v>46283.0</v>
      </c>
      <c r="I924" s="251">
        <v>0.3471990740740741</v>
      </c>
      <c r="J924" s="251">
        <v>0.39221064814814816</v>
      </c>
      <c r="K924" s="239">
        <v>64.8167</v>
      </c>
      <c r="L924" s="239" t="s">
        <v>811</v>
      </c>
      <c r="M924" s="239" t="s">
        <v>3040</v>
      </c>
    </row>
    <row r="925" ht="15.75" customHeight="1">
      <c r="A925" s="294" t="s">
        <v>3683</v>
      </c>
      <c r="B925" s="239" t="s">
        <v>552</v>
      </c>
      <c r="C925" s="340">
        <v>46283.0</v>
      </c>
      <c r="D925" s="239" t="s">
        <v>669</v>
      </c>
      <c r="E925" s="239" t="s">
        <v>1974</v>
      </c>
      <c r="F925" s="239">
        <v>39.0</v>
      </c>
      <c r="G925" s="239">
        <v>25.0</v>
      </c>
      <c r="H925" s="342">
        <v>46283.0</v>
      </c>
      <c r="I925" s="251">
        <v>0.5461111111111111</v>
      </c>
      <c r="J925" s="251">
        <v>0.566400462962963</v>
      </c>
      <c r="K925" s="239">
        <v>29.2167</v>
      </c>
      <c r="L925" s="239" t="s">
        <v>811</v>
      </c>
      <c r="M925" s="239" t="s">
        <v>3042</v>
      </c>
    </row>
    <row r="926" ht="15.75" customHeight="1">
      <c r="A926" s="294" t="s">
        <v>3683</v>
      </c>
      <c r="B926" s="239" t="s">
        <v>552</v>
      </c>
      <c r="C926" s="340">
        <v>46283.0</v>
      </c>
      <c r="D926" s="239" t="s">
        <v>669</v>
      </c>
      <c r="E926" s="239" t="s">
        <v>882</v>
      </c>
      <c r="F926" s="239">
        <v>65.0</v>
      </c>
      <c r="G926" s="239">
        <v>31.0</v>
      </c>
      <c r="H926" s="342">
        <v>46283.0</v>
      </c>
      <c r="I926" s="251">
        <v>0.5113888888888889</v>
      </c>
      <c r="J926" s="251">
        <v>0.5457175925925926</v>
      </c>
      <c r="K926" s="239">
        <v>49.4333</v>
      </c>
      <c r="L926" s="239" t="s">
        <v>811</v>
      </c>
      <c r="M926" s="239" t="s">
        <v>3045</v>
      </c>
    </row>
    <row r="927" ht="15.75" customHeight="1">
      <c r="A927" s="294" t="s">
        <v>3683</v>
      </c>
      <c r="B927" s="239" t="s">
        <v>552</v>
      </c>
      <c r="C927" s="340">
        <v>46283.0</v>
      </c>
      <c r="D927" s="239" t="s">
        <v>669</v>
      </c>
      <c r="E927" s="239" t="s">
        <v>2026</v>
      </c>
      <c r="F927" s="239">
        <v>70.0</v>
      </c>
      <c r="G927" s="239">
        <v>40.0</v>
      </c>
      <c r="H927" s="342">
        <v>46283.0</v>
      </c>
      <c r="I927" s="251">
        <v>0.5969560185185185</v>
      </c>
      <c r="J927" s="251">
        <v>0.6257523148148149</v>
      </c>
      <c r="K927" s="239">
        <v>41.4667</v>
      </c>
      <c r="L927" s="239" t="s">
        <v>811</v>
      </c>
      <c r="M927" s="239" t="s">
        <v>3047</v>
      </c>
    </row>
    <row r="928" ht="15.75" customHeight="1">
      <c r="A928" s="294" t="s">
        <v>3683</v>
      </c>
      <c r="B928" s="239" t="s">
        <v>552</v>
      </c>
      <c r="C928" s="340">
        <v>46282.0</v>
      </c>
      <c r="D928" s="239" t="s">
        <v>4403</v>
      </c>
      <c r="E928" s="239" t="s">
        <v>1971</v>
      </c>
      <c r="F928" s="239">
        <v>105.0</v>
      </c>
      <c r="G928" s="239">
        <v>47.0</v>
      </c>
      <c r="H928" s="342">
        <v>46283.0</v>
      </c>
      <c r="I928" s="251">
        <v>0.33663194444444444</v>
      </c>
      <c r="J928" s="251">
        <v>0.4242824074074074</v>
      </c>
      <c r="K928" s="239">
        <v>126.2167</v>
      </c>
      <c r="L928" s="239" t="s">
        <v>811</v>
      </c>
      <c r="M928" s="239" t="s">
        <v>3122</v>
      </c>
    </row>
    <row r="929" ht="15.75" customHeight="1">
      <c r="A929" s="294" t="s">
        <v>3683</v>
      </c>
      <c r="B929" s="239" t="s">
        <v>552</v>
      </c>
      <c r="C929" s="340">
        <v>46283.0</v>
      </c>
      <c r="D929" s="239" t="s">
        <v>4403</v>
      </c>
      <c r="E929" s="239" t="s">
        <v>884</v>
      </c>
      <c r="F929" s="239">
        <v>52.0</v>
      </c>
      <c r="G929" s="239">
        <v>30.0</v>
      </c>
      <c r="H929" s="342">
        <v>46283.0</v>
      </c>
      <c r="I929" s="251">
        <v>0.5224768518518519</v>
      </c>
      <c r="J929" s="251">
        <v>0.5772916666666666</v>
      </c>
      <c r="K929" s="239">
        <v>78.9167</v>
      </c>
      <c r="L929" s="239" t="s">
        <v>811</v>
      </c>
      <c r="M929" s="239" t="s">
        <v>3123</v>
      </c>
    </row>
    <row r="930" ht="15.75" customHeight="1">
      <c r="A930" s="294" t="s">
        <v>3683</v>
      </c>
      <c r="B930" s="239" t="s">
        <v>552</v>
      </c>
      <c r="C930" s="340">
        <v>46282.0</v>
      </c>
      <c r="D930" s="239" t="s">
        <v>667</v>
      </c>
      <c r="E930" s="239" t="s">
        <v>877</v>
      </c>
      <c r="F930" s="239">
        <v>104.0</v>
      </c>
      <c r="G930" s="239">
        <v>38.0</v>
      </c>
      <c r="H930" s="342">
        <v>46283.0</v>
      </c>
      <c r="I930" s="251">
        <v>0.3073726851851852</v>
      </c>
      <c r="J930" s="251">
        <v>0.3683796296296296</v>
      </c>
      <c r="K930" s="239">
        <v>87.85</v>
      </c>
      <c r="L930" s="239" t="s">
        <v>811</v>
      </c>
      <c r="M930" s="239" t="s">
        <v>3169</v>
      </c>
    </row>
    <row r="931" ht="15.75" customHeight="1">
      <c r="A931" s="294" t="s">
        <v>3683</v>
      </c>
      <c r="B931" s="239" t="s">
        <v>552</v>
      </c>
      <c r="C931" s="340">
        <v>46282.0</v>
      </c>
      <c r="D931" s="239" t="s">
        <v>667</v>
      </c>
      <c r="E931" s="239" t="s">
        <v>879</v>
      </c>
      <c r="F931" s="239">
        <v>111.0</v>
      </c>
      <c r="G931" s="239">
        <v>48.0</v>
      </c>
      <c r="H931" s="342">
        <v>46283.0</v>
      </c>
      <c r="I931" s="251">
        <v>0.36984953703703705</v>
      </c>
      <c r="J931" s="251">
        <v>0.4375462962962963</v>
      </c>
      <c r="K931" s="239">
        <v>97.4667</v>
      </c>
      <c r="L931" s="239" t="s">
        <v>811</v>
      </c>
      <c r="M931" s="239" t="s">
        <v>3170</v>
      </c>
    </row>
    <row r="932" ht="15.75" customHeight="1">
      <c r="A932" s="294" t="s">
        <v>3683</v>
      </c>
      <c r="B932" s="239" t="s">
        <v>552</v>
      </c>
      <c r="C932" s="340">
        <v>46283.0</v>
      </c>
      <c r="D932" s="239" t="s">
        <v>667</v>
      </c>
      <c r="E932" s="239" t="s">
        <v>861</v>
      </c>
      <c r="F932" s="239">
        <v>128.0</v>
      </c>
      <c r="G932" s="239">
        <v>40.0</v>
      </c>
      <c r="H932" s="342">
        <v>46283.0</v>
      </c>
      <c r="I932" s="251">
        <v>0.30167824074074073</v>
      </c>
      <c r="J932" s="251">
        <v>0.5054976851851852</v>
      </c>
      <c r="K932" s="239">
        <v>293.4833</v>
      </c>
      <c r="L932" s="239" t="s">
        <v>811</v>
      </c>
      <c r="M932" s="239" t="s">
        <v>3171</v>
      </c>
    </row>
    <row r="933" ht="15.75" customHeight="1">
      <c r="A933" s="294" t="s">
        <v>3683</v>
      </c>
      <c r="B933" s="239" t="s">
        <v>552</v>
      </c>
      <c r="C933" s="340">
        <v>46283.0</v>
      </c>
      <c r="D933" s="239" t="s">
        <v>667</v>
      </c>
      <c r="E933" s="239" t="s">
        <v>1971</v>
      </c>
      <c r="F933" s="239">
        <v>81.0</v>
      </c>
      <c r="G933" s="239">
        <v>45.0</v>
      </c>
      <c r="H933" s="342">
        <v>46283.0</v>
      </c>
      <c r="I933" s="251">
        <v>0.4375925925925926</v>
      </c>
      <c r="J933" s="251">
        <v>0.5509027777777777</v>
      </c>
      <c r="K933" s="239">
        <v>163.15</v>
      </c>
      <c r="L933" s="239" t="s">
        <v>811</v>
      </c>
      <c r="M933" s="239" t="s">
        <v>3172</v>
      </c>
    </row>
    <row r="934" ht="15.75" customHeight="1">
      <c r="A934" s="294" t="s">
        <v>3683</v>
      </c>
      <c r="B934" s="239" t="s">
        <v>552</v>
      </c>
      <c r="C934" s="340">
        <v>46283.0</v>
      </c>
      <c r="D934" s="239" t="s">
        <v>667</v>
      </c>
      <c r="E934" s="239" t="s">
        <v>3173</v>
      </c>
      <c r="F934" s="239">
        <v>2.0</v>
      </c>
      <c r="G934" s="239">
        <v>2.0</v>
      </c>
      <c r="H934" s="342">
        <v>46283.0</v>
      </c>
      <c r="I934" s="251">
        <v>0.5522916666666666</v>
      </c>
      <c r="J934" s="251">
        <v>0.552349537037037</v>
      </c>
      <c r="K934" s="239">
        <v>0.0833</v>
      </c>
      <c r="L934" s="239" t="s">
        <v>811</v>
      </c>
      <c r="M934" s="239" t="s">
        <v>3174</v>
      </c>
    </row>
    <row r="935" ht="15.75" customHeight="1">
      <c r="A935" s="294" t="s">
        <v>3683</v>
      </c>
      <c r="B935" s="239" t="s">
        <v>552</v>
      </c>
      <c r="C935" s="340">
        <v>46283.0</v>
      </c>
      <c r="D935" s="239" t="s">
        <v>667</v>
      </c>
      <c r="E935" s="239" t="s">
        <v>3175</v>
      </c>
      <c r="F935" s="239">
        <v>1.0</v>
      </c>
      <c r="G935" s="239">
        <v>1.0</v>
      </c>
      <c r="H935" s="342">
        <v>46283.0</v>
      </c>
      <c r="I935" s="251">
        <v>0.5518518518518518</v>
      </c>
      <c r="J935" s="251">
        <v>0.5602083333333333</v>
      </c>
      <c r="K935" s="239">
        <v>12.0333</v>
      </c>
      <c r="L935" s="239" t="s">
        <v>811</v>
      </c>
      <c r="M935" s="239" t="s">
        <v>3176</v>
      </c>
    </row>
    <row r="936" ht="15.75" customHeight="1">
      <c r="A936" s="294" t="s">
        <v>3683</v>
      </c>
      <c r="B936" s="239" t="s">
        <v>552</v>
      </c>
      <c r="C936" s="340">
        <v>46283.0</v>
      </c>
      <c r="D936" s="239" t="s">
        <v>667</v>
      </c>
      <c r="E936" s="239" t="s">
        <v>2026</v>
      </c>
      <c r="F936" s="239">
        <v>43.0</v>
      </c>
      <c r="G936" s="239">
        <v>34.0</v>
      </c>
      <c r="H936" s="342">
        <v>46283.0</v>
      </c>
      <c r="I936" s="251">
        <v>0.5910185185185185</v>
      </c>
      <c r="J936" s="251">
        <v>0.6484027777777778</v>
      </c>
      <c r="K936" s="239">
        <v>82.6167</v>
      </c>
      <c r="L936" s="239" t="s">
        <v>811</v>
      </c>
      <c r="M936" s="239" t="s">
        <v>3178</v>
      </c>
    </row>
    <row r="937" ht="15.75" customHeight="1">
      <c r="A937" s="294" t="s">
        <v>3683</v>
      </c>
      <c r="B937" s="239" t="s">
        <v>552</v>
      </c>
      <c r="C937" s="340">
        <v>46282.0</v>
      </c>
      <c r="D937" s="239" t="s">
        <v>625</v>
      </c>
      <c r="E937" s="239" t="s">
        <v>877</v>
      </c>
      <c r="F937" s="239">
        <v>76.0</v>
      </c>
      <c r="G937" s="239">
        <v>40.0</v>
      </c>
      <c r="H937" s="342">
        <v>46283.0</v>
      </c>
      <c r="I937" s="251">
        <v>0.30818287037037034</v>
      </c>
      <c r="J937" s="251">
        <v>0.3576273148148148</v>
      </c>
      <c r="K937" s="239">
        <v>71.1833</v>
      </c>
      <c r="L937" s="239" t="s">
        <v>811</v>
      </c>
      <c r="M937" s="239" t="s">
        <v>3429</v>
      </c>
    </row>
    <row r="938" ht="15.75" customHeight="1">
      <c r="A938" s="294" t="s">
        <v>3683</v>
      </c>
      <c r="B938" s="239" t="s">
        <v>552</v>
      </c>
      <c r="C938" s="340">
        <v>46282.0</v>
      </c>
      <c r="D938" s="239" t="s">
        <v>625</v>
      </c>
      <c r="E938" s="239" t="s">
        <v>879</v>
      </c>
      <c r="F938" s="239">
        <v>150.0</v>
      </c>
      <c r="G938" s="239">
        <v>74.0</v>
      </c>
      <c r="H938" s="342">
        <v>46283.0</v>
      </c>
      <c r="I938" s="251">
        <v>0.35768518518518516</v>
      </c>
      <c r="J938" s="251">
        <v>0.42347222222222225</v>
      </c>
      <c r="K938" s="239">
        <v>94.7167</v>
      </c>
      <c r="L938" s="239" t="s">
        <v>811</v>
      </c>
      <c r="M938" s="239" t="s">
        <v>3431</v>
      </c>
    </row>
    <row r="939" ht="15.75" customHeight="1">
      <c r="A939" s="294" t="s">
        <v>3683</v>
      </c>
      <c r="B939" s="239" t="s">
        <v>552</v>
      </c>
      <c r="C939" s="340">
        <v>46282.0</v>
      </c>
      <c r="D939" s="239" t="s">
        <v>3736</v>
      </c>
      <c r="E939" s="239" t="s">
        <v>3502</v>
      </c>
      <c r="F939" s="239">
        <v>28.0</v>
      </c>
      <c r="G939" s="239">
        <v>7.0</v>
      </c>
      <c r="H939" s="342">
        <v>46283.0</v>
      </c>
      <c r="I939" s="251">
        <v>0.3068402777777778</v>
      </c>
      <c r="J939" s="251">
        <v>0.347337962962963</v>
      </c>
      <c r="K939" s="239">
        <v>58.3167</v>
      </c>
      <c r="L939" s="239" t="s">
        <v>811</v>
      </c>
      <c r="M939" s="239" t="s">
        <v>3503</v>
      </c>
    </row>
    <row r="940" ht="15.75" customHeight="1">
      <c r="A940" s="294" t="s">
        <v>3683</v>
      </c>
      <c r="B940" s="239" t="s">
        <v>552</v>
      </c>
      <c r="C940" s="340">
        <v>46283.0</v>
      </c>
      <c r="D940" s="239" t="s">
        <v>3736</v>
      </c>
      <c r="E940" s="239" t="s">
        <v>884</v>
      </c>
      <c r="F940" s="239">
        <v>58.0</v>
      </c>
      <c r="G940" s="239">
        <v>30.0</v>
      </c>
      <c r="H940" s="342">
        <v>46283.0</v>
      </c>
      <c r="I940" s="251">
        <v>0.5285532407407407</v>
      </c>
      <c r="J940" s="251">
        <v>0.5697685185185185</v>
      </c>
      <c r="K940" s="239">
        <v>59.3333</v>
      </c>
      <c r="L940" s="239" t="s">
        <v>811</v>
      </c>
      <c r="M940" s="239" t="s">
        <v>3504</v>
      </c>
    </row>
    <row r="941" ht="15.75" customHeight="1">
      <c r="A941" s="294" t="s">
        <v>3683</v>
      </c>
      <c r="B941" s="239" t="s">
        <v>552</v>
      </c>
      <c r="C941" s="340">
        <v>46283.0</v>
      </c>
      <c r="D941" s="239" t="s">
        <v>3736</v>
      </c>
      <c r="E941" s="239" t="s">
        <v>2026</v>
      </c>
      <c r="F941" s="239">
        <v>73.0</v>
      </c>
      <c r="G941" s="239">
        <v>41.0</v>
      </c>
      <c r="H941" s="342">
        <v>46283.0</v>
      </c>
      <c r="I941" s="251">
        <v>0.5916319444444444</v>
      </c>
      <c r="J941" s="251">
        <v>0.6450231481481481</v>
      </c>
      <c r="K941" s="239">
        <v>76.8833</v>
      </c>
      <c r="L941" s="239" t="s">
        <v>811</v>
      </c>
      <c r="M941" s="239" t="s">
        <v>3505</v>
      </c>
    </row>
    <row r="942" ht="15.75" customHeight="1">
      <c r="A942" s="294" t="s">
        <v>3683</v>
      </c>
      <c r="B942" s="239" t="s">
        <v>552</v>
      </c>
      <c r="C942" s="340">
        <v>46282.0</v>
      </c>
      <c r="D942" s="239" t="s">
        <v>654</v>
      </c>
      <c r="E942" s="239" t="s">
        <v>877</v>
      </c>
      <c r="F942" s="239">
        <v>69.0</v>
      </c>
      <c r="G942" s="239">
        <v>34.0</v>
      </c>
      <c r="H942" s="342">
        <v>46283.0</v>
      </c>
      <c r="I942" s="251">
        <v>0.3073958333333333</v>
      </c>
      <c r="J942" s="251">
        <v>0.34305555555555556</v>
      </c>
      <c r="K942" s="239">
        <v>51.3333</v>
      </c>
      <c r="L942" s="239" t="s">
        <v>811</v>
      </c>
      <c r="M942" s="239" t="s">
        <v>3564</v>
      </c>
    </row>
    <row r="943" ht="15.75" customHeight="1">
      <c r="A943" s="294" t="s">
        <v>3683</v>
      </c>
      <c r="B943" s="239" t="s">
        <v>552</v>
      </c>
      <c r="C943" s="340">
        <v>46282.0</v>
      </c>
      <c r="D943" s="239" t="s">
        <v>654</v>
      </c>
      <c r="E943" s="239" t="s">
        <v>879</v>
      </c>
      <c r="F943" s="239">
        <v>67.0</v>
      </c>
      <c r="G943" s="239">
        <v>48.0</v>
      </c>
      <c r="H943" s="342">
        <v>46283.0</v>
      </c>
      <c r="I943" s="251">
        <v>0.3431018518518518</v>
      </c>
      <c r="J943" s="251">
        <v>0.3774074074074074</v>
      </c>
      <c r="K943" s="239">
        <v>49.4</v>
      </c>
      <c r="L943" s="239" t="s">
        <v>811</v>
      </c>
      <c r="M943" s="239" t="s">
        <v>3565</v>
      </c>
    </row>
    <row r="944" ht="15.75" customHeight="1">
      <c r="A944" s="294" t="s">
        <v>3683</v>
      </c>
      <c r="B944" s="239" t="s">
        <v>552</v>
      </c>
      <c r="C944" s="340">
        <v>46282.0</v>
      </c>
      <c r="D944" s="239" t="s">
        <v>654</v>
      </c>
      <c r="E944" s="239" t="s">
        <v>1971</v>
      </c>
      <c r="F944" s="239">
        <v>68.0</v>
      </c>
      <c r="G944" s="239">
        <v>45.0</v>
      </c>
      <c r="H944" s="342">
        <v>46283.0</v>
      </c>
      <c r="I944" s="251">
        <v>0.3774537037037037</v>
      </c>
      <c r="J944" s="251">
        <v>0.40952546296296294</v>
      </c>
      <c r="K944" s="239">
        <v>46.1833</v>
      </c>
      <c r="L944" s="239" t="s">
        <v>811</v>
      </c>
      <c r="M944" s="239" t="s">
        <v>3566</v>
      </c>
    </row>
    <row r="945" ht="15.75" customHeight="1">
      <c r="A945" s="294" t="s">
        <v>3683</v>
      </c>
      <c r="B945" s="239" t="s">
        <v>552</v>
      </c>
      <c r="C945" s="340">
        <v>46284.0</v>
      </c>
      <c r="D945" s="239" t="s">
        <v>654</v>
      </c>
      <c r="E945" s="239" t="s">
        <v>3567</v>
      </c>
      <c r="F945" s="239">
        <v>3.0</v>
      </c>
      <c r="G945" s="239">
        <v>3.0</v>
      </c>
      <c r="H945" s="342">
        <v>46283.0</v>
      </c>
      <c r="I945" s="251">
        <v>0.3016435185185185</v>
      </c>
      <c r="J945" s="251">
        <v>0.3151157407407407</v>
      </c>
      <c r="K945" s="239">
        <v>2899.4</v>
      </c>
      <c r="L945" s="239" t="s">
        <v>811</v>
      </c>
      <c r="M945" s="239" t="s">
        <v>3568</v>
      </c>
    </row>
    <row r="946" ht="15.75" customHeight="1">
      <c r="A946" s="294" t="s">
        <v>3683</v>
      </c>
      <c r="B946" s="239" t="s">
        <v>552</v>
      </c>
      <c r="C946" s="340">
        <v>46284.0</v>
      </c>
      <c r="D946" s="239" t="s">
        <v>678</v>
      </c>
      <c r="E946" s="239" t="s">
        <v>887</v>
      </c>
      <c r="F946" s="239">
        <v>151.0</v>
      </c>
      <c r="G946" s="239">
        <v>34.0</v>
      </c>
      <c r="H946" s="342">
        <v>46285.0</v>
      </c>
      <c r="I946" s="251">
        <v>0.3028472222222222</v>
      </c>
      <c r="J946" s="251">
        <v>0.3499537037037037</v>
      </c>
      <c r="K946" s="239">
        <v>67.8333</v>
      </c>
      <c r="L946" s="239" t="s">
        <v>811</v>
      </c>
      <c r="M946" s="239" t="s">
        <v>888</v>
      </c>
    </row>
    <row r="947" ht="15.75" customHeight="1">
      <c r="A947" s="294" t="s">
        <v>3683</v>
      </c>
      <c r="B947" s="239" t="s">
        <v>552</v>
      </c>
      <c r="C947" s="340">
        <v>46284.0</v>
      </c>
      <c r="D947" s="239" t="s">
        <v>678</v>
      </c>
      <c r="E947" s="239" t="s">
        <v>889</v>
      </c>
      <c r="F947" s="239">
        <v>93.0</v>
      </c>
      <c r="G947" s="239">
        <v>37.0</v>
      </c>
      <c r="H947" s="342">
        <v>46285.0</v>
      </c>
      <c r="I947" s="251">
        <v>0.4099305555555556</v>
      </c>
      <c r="J947" s="251">
        <v>0.41078703703703706</v>
      </c>
      <c r="K947" s="239">
        <v>1.2333</v>
      </c>
      <c r="L947" s="239" t="s">
        <v>811</v>
      </c>
      <c r="M947" s="239" t="s">
        <v>890</v>
      </c>
    </row>
    <row r="948" ht="15.75" customHeight="1">
      <c r="A948" s="294" t="s">
        <v>3683</v>
      </c>
      <c r="B948" s="239" t="s">
        <v>552</v>
      </c>
      <c r="C948" s="340">
        <v>46284.0</v>
      </c>
      <c r="D948" s="239" t="s">
        <v>678</v>
      </c>
      <c r="E948" s="239" t="s">
        <v>891</v>
      </c>
      <c r="F948" s="239">
        <v>63.0</v>
      </c>
      <c r="G948" s="239">
        <v>37.0</v>
      </c>
      <c r="H948" s="342">
        <v>46285.0</v>
      </c>
      <c r="I948" s="251">
        <v>0.35030092592592593</v>
      </c>
      <c r="J948" s="251">
        <v>0.3972800925925926</v>
      </c>
      <c r="K948" s="239">
        <v>67.6333</v>
      </c>
      <c r="L948" s="239" t="s">
        <v>811</v>
      </c>
      <c r="M948" s="239" t="s">
        <v>892</v>
      </c>
    </row>
    <row r="949" ht="15.75" customHeight="1">
      <c r="A949" s="294" t="s">
        <v>3683</v>
      </c>
      <c r="B949" s="239" t="s">
        <v>552</v>
      </c>
      <c r="C949" s="340">
        <v>46285.0</v>
      </c>
      <c r="D949" s="239" t="s">
        <v>678</v>
      </c>
      <c r="E949" s="239" t="s">
        <v>893</v>
      </c>
      <c r="F949" s="239">
        <v>26.0</v>
      </c>
      <c r="G949" s="239">
        <v>24.0</v>
      </c>
      <c r="H949" s="342">
        <v>46285.0</v>
      </c>
      <c r="I949" s="251">
        <v>0.5057986111111111</v>
      </c>
      <c r="J949" s="251">
        <v>0.538125</v>
      </c>
      <c r="K949" s="239">
        <v>46.5333</v>
      </c>
      <c r="L949" s="239" t="s">
        <v>811</v>
      </c>
      <c r="M949" s="239" t="s">
        <v>894</v>
      </c>
    </row>
    <row r="950" ht="15.75" customHeight="1">
      <c r="A950" s="294" t="s">
        <v>3683</v>
      </c>
      <c r="B950" s="239" t="s">
        <v>552</v>
      </c>
      <c r="C950" s="340">
        <v>46284.0</v>
      </c>
      <c r="D950" s="51" t="s">
        <v>673</v>
      </c>
      <c r="E950" s="294" t="s">
        <v>889</v>
      </c>
      <c r="F950" s="239">
        <v>272.0</v>
      </c>
      <c r="G950" s="239">
        <v>100.0</v>
      </c>
      <c r="H950" s="342">
        <v>46285.0</v>
      </c>
      <c r="I950" s="251">
        <v>0.3029398148148148</v>
      </c>
      <c r="J950" s="251">
        <v>0.4376041666666667</v>
      </c>
      <c r="K950" s="239">
        <v>193.9</v>
      </c>
      <c r="L950" s="239" t="s">
        <v>811</v>
      </c>
      <c r="M950" s="239" t="s">
        <v>1023</v>
      </c>
    </row>
    <row r="951" ht="15.75" customHeight="1">
      <c r="A951" s="294" t="s">
        <v>3683</v>
      </c>
      <c r="B951" s="239" t="s">
        <v>552</v>
      </c>
      <c r="C951" s="340">
        <v>46285.0</v>
      </c>
      <c r="D951" s="51" t="s">
        <v>673</v>
      </c>
      <c r="E951" s="294" t="s">
        <v>893</v>
      </c>
      <c r="F951" s="239">
        <v>44.0</v>
      </c>
      <c r="G951" s="239">
        <v>24.0</v>
      </c>
      <c r="H951" s="342">
        <v>46285.0</v>
      </c>
      <c r="I951" s="251">
        <v>0.5101157407407407</v>
      </c>
      <c r="J951" s="251">
        <v>0.5503009259259259</v>
      </c>
      <c r="K951" s="239">
        <v>57.85</v>
      </c>
      <c r="L951" s="239" t="s">
        <v>811</v>
      </c>
      <c r="M951" s="239" t="s">
        <v>1024</v>
      </c>
    </row>
    <row r="952" ht="15.75" customHeight="1">
      <c r="A952" s="294" t="s">
        <v>3683</v>
      </c>
      <c r="B952" s="239" t="s">
        <v>552</v>
      </c>
      <c r="C952" s="340">
        <v>46285.0</v>
      </c>
      <c r="D952" s="51" t="s">
        <v>673</v>
      </c>
      <c r="E952" s="294" t="s">
        <v>1025</v>
      </c>
      <c r="F952" s="239">
        <v>34.0</v>
      </c>
      <c r="G952" s="239">
        <v>25.0</v>
      </c>
      <c r="H952" s="342">
        <v>46285.0</v>
      </c>
      <c r="I952" s="251">
        <v>0.5923379629629629</v>
      </c>
      <c r="J952" s="251">
        <v>0.6156365740740741</v>
      </c>
      <c r="K952" s="239">
        <v>33.55</v>
      </c>
      <c r="L952" s="239" t="s">
        <v>811</v>
      </c>
      <c r="M952" s="239" t="s">
        <v>1026</v>
      </c>
    </row>
    <row r="953" ht="15.75" customHeight="1">
      <c r="A953" s="294" t="s">
        <v>3683</v>
      </c>
      <c r="B953" s="239" t="s">
        <v>552</v>
      </c>
      <c r="C953" s="340">
        <v>46284.0</v>
      </c>
      <c r="D953" s="248" t="s">
        <v>627</v>
      </c>
      <c r="E953" s="239" t="s">
        <v>1158</v>
      </c>
      <c r="F953" s="239">
        <v>61.0</v>
      </c>
      <c r="G953" s="239">
        <v>27.0</v>
      </c>
      <c r="H953" s="342">
        <v>46285.0</v>
      </c>
      <c r="I953" s="251">
        <v>0.3019907407407407</v>
      </c>
      <c r="J953" s="251">
        <v>0.3214236111111111</v>
      </c>
      <c r="K953" s="239">
        <v>27.9667</v>
      </c>
      <c r="L953" s="239" t="s">
        <v>811</v>
      </c>
      <c r="M953" s="239" t="s">
        <v>1159</v>
      </c>
    </row>
    <row r="954" ht="15.75" customHeight="1">
      <c r="A954" s="294" t="s">
        <v>3683</v>
      </c>
      <c r="B954" s="239" t="s">
        <v>552</v>
      </c>
      <c r="C954" s="340">
        <v>46284.0</v>
      </c>
      <c r="D954" s="239" t="s">
        <v>627</v>
      </c>
      <c r="E954" s="239" t="s">
        <v>889</v>
      </c>
      <c r="F954" s="239">
        <v>573.0</v>
      </c>
      <c r="G954" s="239">
        <v>100.0</v>
      </c>
      <c r="H954" s="342">
        <v>46285.0</v>
      </c>
      <c r="I954" s="251">
        <v>0.3215046296296296</v>
      </c>
      <c r="J954" s="251">
        <v>0.4111226851851852</v>
      </c>
      <c r="K954" s="239">
        <v>129.0333</v>
      </c>
      <c r="L954" s="239" t="s">
        <v>811</v>
      </c>
      <c r="M954" s="239" t="s">
        <v>1161</v>
      </c>
    </row>
    <row r="955" ht="15.75" customHeight="1">
      <c r="A955" s="294" t="s">
        <v>3683</v>
      </c>
      <c r="B955" s="239" t="s">
        <v>552</v>
      </c>
      <c r="C955" s="340">
        <v>46284.0</v>
      </c>
      <c r="D955" s="239" t="s">
        <v>627</v>
      </c>
      <c r="E955" s="239" t="s">
        <v>891</v>
      </c>
      <c r="F955" s="239">
        <v>104.0</v>
      </c>
      <c r="G955" s="239">
        <v>20.0</v>
      </c>
      <c r="H955" s="342">
        <v>46285.0</v>
      </c>
      <c r="I955" s="251">
        <v>0.4125578703703704</v>
      </c>
      <c r="J955" s="251">
        <v>0.4395833333333333</v>
      </c>
      <c r="K955" s="239">
        <v>38.9167</v>
      </c>
      <c r="L955" s="239" t="s">
        <v>811</v>
      </c>
      <c r="M955" s="239" t="s">
        <v>1163</v>
      </c>
    </row>
    <row r="956" ht="15.75" customHeight="1">
      <c r="A956" s="294" t="s">
        <v>3683</v>
      </c>
      <c r="B956" s="239" t="s">
        <v>552</v>
      </c>
      <c r="C956" s="340">
        <v>46284.0</v>
      </c>
      <c r="D956" s="228" t="s">
        <v>652</v>
      </c>
      <c r="E956" s="294" t="s">
        <v>891</v>
      </c>
      <c r="F956" s="239">
        <v>107.0</v>
      </c>
      <c r="G956" s="239">
        <v>72.0</v>
      </c>
      <c r="H956" s="342">
        <v>46285.0</v>
      </c>
      <c r="I956" s="251">
        <v>0.3454861111111111</v>
      </c>
      <c r="J956" s="251">
        <v>0.43346064814814816</v>
      </c>
      <c r="K956" s="239">
        <v>126.6833</v>
      </c>
      <c r="L956" s="239" t="s">
        <v>811</v>
      </c>
      <c r="M956" s="239" t="s">
        <v>2411</v>
      </c>
    </row>
    <row r="957" ht="15.75" customHeight="1">
      <c r="A957" s="294" t="s">
        <v>3683</v>
      </c>
      <c r="B957" s="239" t="s">
        <v>552</v>
      </c>
      <c r="C957" s="340">
        <v>46284.0</v>
      </c>
      <c r="D957" s="228" t="s">
        <v>652</v>
      </c>
      <c r="E957" s="294" t="s">
        <v>891</v>
      </c>
      <c r="F957" s="239">
        <v>102.0</v>
      </c>
      <c r="G957" s="239">
        <v>40.0</v>
      </c>
      <c r="H957" s="342">
        <v>46285.0</v>
      </c>
      <c r="I957" s="251">
        <v>0.3075925925925926</v>
      </c>
      <c r="J957" s="251">
        <v>0.34524305555555557</v>
      </c>
      <c r="K957" s="239">
        <v>54.2167</v>
      </c>
      <c r="L957" s="239" t="s">
        <v>811</v>
      </c>
      <c r="M957" s="239" t="s">
        <v>2412</v>
      </c>
    </row>
    <row r="958" ht="15.75" customHeight="1">
      <c r="A958" s="294" t="s">
        <v>3683</v>
      </c>
      <c r="B958" s="239" t="s">
        <v>552</v>
      </c>
      <c r="C958" s="340">
        <v>46285.0</v>
      </c>
      <c r="D958" s="228" t="s">
        <v>652</v>
      </c>
      <c r="E958" s="294" t="s">
        <v>1286</v>
      </c>
      <c r="F958" s="239">
        <v>21.0</v>
      </c>
      <c r="G958" s="239">
        <v>15.0</v>
      </c>
      <c r="H958" s="342">
        <v>46285.0</v>
      </c>
      <c r="I958" s="251">
        <v>0.5113773148148149</v>
      </c>
      <c r="J958" s="251">
        <v>0.5353125</v>
      </c>
      <c r="K958" s="239">
        <v>34.45</v>
      </c>
      <c r="L958" s="239" t="s">
        <v>811</v>
      </c>
      <c r="M958" s="239" t="s">
        <v>2414</v>
      </c>
    </row>
    <row r="959" ht="15.75" customHeight="1">
      <c r="A959" s="294" t="s">
        <v>3683</v>
      </c>
      <c r="B959" s="239" t="s">
        <v>552</v>
      </c>
      <c r="C959" s="340">
        <v>46285.0</v>
      </c>
      <c r="D959" s="228" t="s">
        <v>652</v>
      </c>
      <c r="E959" s="294" t="s">
        <v>1288</v>
      </c>
      <c r="F959" s="239">
        <v>4.0</v>
      </c>
      <c r="G959" s="239">
        <v>2.0</v>
      </c>
      <c r="H959" s="342">
        <v>46285.0</v>
      </c>
      <c r="I959" s="251">
        <v>0.5353587962962963</v>
      </c>
      <c r="J959" s="251">
        <v>0.5423842592592593</v>
      </c>
      <c r="K959" s="239">
        <v>10.1167</v>
      </c>
      <c r="L959" s="239" t="s">
        <v>811</v>
      </c>
      <c r="M959" s="239" t="s">
        <v>2415</v>
      </c>
    </row>
    <row r="960" ht="15.75" customHeight="1">
      <c r="A960" s="294" t="s">
        <v>3683</v>
      </c>
      <c r="B960" s="239" t="s">
        <v>552</v>
      </c>
      <c r="C960" s="340">
        <v>46285.0</v>
      </c>
      <c r="D960" s="248" t="s">
        <v>652</v>
      </c>
      <c r="E960" s="239" t="s">
        <v>1025</v>
      </c>
      <c r="F960" s="239">
        <v>26.0</v>
      </c>
      <c r="G960" s="239">
        <v>24.0</v>
      </c>
      <c r="H960" s="342">
        <v>46285.0</v>
      </c>
      <c r="I960" s="251">
        <v>0.5947337962962963</v>
      </c>
      <c r="J960" s="251">
        <v>0.6180555555555556</v>
      </c>
      <c r="K960" s="239">
        <v>33.5833</v>
      </c>
      <c r="L960" s="239" t="s">
        <v>811</v>
      </c>
      <c r="M960" s="239" t="s">
        <v>1284</v>
      </c>
    </row>
    <row r="961" ht="15.75" customHeight="1">
      <c r="A961" s="294" t="s">
        <v>3683</v>
      </c>
      <c r="B961" s="239" t="s">
        <v>552</v>
      </c>
      <c r="C961" s="340">
        <v>46284.0</v>
      </c>
      <c r="D961" s="239" t="s">
        <v>631</v>
      </c>
      <c r="E961" s="239" t="s">
        <v>2885</v>
      </c>
      <c r="F961" s="239">
        <v>7.0</v>
      </c>
      <c r="G961" s="239">
        <v>4.0</v>
      </c>
      <c r="H961" s="342">
        <v>46285.0</v>
      </c>
      <c r="I961" s="251">
        <v>0.3015509259259259</v>
      </c>
      <c r="J961" s="251">
        <v>0.3141203703703704</v>
      </c>
      <c r="K961" s="239">
        <v>18.1</v>
      </c>
      <c r="L961" s="239" t="s">
        <v>811</v>
      </c>
      <c r="M961" s="239" t="s">
        <v>1285</v>
      </c>
    </row>
    <row r="962" ht="15.75" customHeight="1">
      <c r="A962" s="294" t="s">
        <v>3683</v>
      </c>
      <c r="B962" s="239" t="s">
        <v>552</v>
      </c>
      <c r="C962" s="340">
        <v>46284.0</v>
      </c>
      <c r="D962" s="239" t="s">
        <v>631</v>
      </c>
      <c r="E962" s="239" t="s">
        <v>3064</v>
      </c>
      <c r="F962" s="239">
        <v>87.0</v>
      </c>
      <c r="G962" s="239">
        <v>8.0</v>
      </c>
      <c r="H962" s="342">
        <v>46285.0</v>
      </c>
      <c r="I962" s="251">
        <v>0.31421296296296297</v>
      </c>
      <c r="J962" s="251">
        <v>0.3343171296296296</v>
      </c>
      <c r="K962" s="239">
        <v>28.95</v>
      </c>
      <c r="L962" s="239" t="s">
        <v>811</v>
      </c>
      <c r="M962" s="239" t="s">
        <v>1287</v>
      </c>
    </row>
    <row r="963" ht="15.75" customHeight="1">
      <c r="A963" s="294" t="s">
        <v>3683</v>
      </c>
      <c r="B963" s="239" t="s">
        <v>552</v>
      </c>
      <c r="C963" s="340">
        <v>46284.0</v>
      </c>
      <c r="D963" s="239" t="s">
        <v>631</v>
      </c>
      <c r="E963" s="239" t="s">
        <v>889</v>
      </c>
      <c r="F963" s="239">
        <v>385.0</v>
      </c>
      <c r="G963" s="239">
        <v>35.0</v>
      </c>
      <c r="H963" s="342">
        <v>46285.0</v>
      </c>
      <c r="I963" s="251">
        <v>0.33446759259259257</v>
      </c>
      <c r="J963" s="251">
        <v>0.4377199074074074</v>
      </c>
      <c r="K963" s="239">
        <v>148.6833</v>
      </c>
      <c r="L963" s="239" t="s">
        <v>1274</v>
      </c>
      <c r="M963" s="239" t="s">
        <v>1289</v>
      </c>
    </row>
    <row r="964" ht="15.75" customHeight="1">
      <c r="A964" s="294" t="s">
        <v>3683</v>
      </c>
      <c r="B964" s="239" t="s">
        <v>552</v>
      </c>
      <c r="C964" s="340">
        <v>46285.0</v>
      </c>
      <c r="D964" s="239" t="s">
        <v>631</v>
      </c>
      <c r="E964" s="239" t="s">
        <v>891</v>
      </c>
      <c r="F964" s="239">
        <v>87.0</v>
      </c>
      <c r="G964" s="239">
        <v>56.0</v>
      </c>
      <c r="H964" s="342">
        <v>46285.0</v>
      </c>
      <c r="I964" s="251">
        <v>0.4378125</v>
      </c>
      <c r="J964" s="251">
        <v>0.5229050925925925</v>
      </c>
      <c r="K964" s="239">
        <v>122.5333</v>
      </c>
      <c r="L964" s="239" t="s">
        <v>811</v>
      </c>
      <c r="M964" s="239" t="s">
        <v>1290</v>
      </c>
    </row>
    <row r="965" ht="15.75" customHeight="1">
      <c r="A965" s="294" t="s">
        <v>3683</v>
      </c>
      <c r="B965" s="239" t="s">
        <v>552</v>
      </c>
      <c r="C965" s="340">
        <v>46284.0</v>
      </c>
      <c r="D965" s="239" t="s">
        <v>676</v>
      </c>
      <c r="E965" s="239" t="s">
        <v>1158</v>
      </c>
      <c r="F965" s="239">
        <v>87.0</v>
      </c>
      <c r="G965" s="239">
        <v>26.0</v>
      </c>
      <c r="H965" s="342">
        <v>46285.0</v>
      </c>
      <c r="I965" s="251">
        <v>0.30225694444444445</v>
      </c>
      <c r="J965" s="251">
        <v>0.3440509259259259</v>
      </c>
      <c r="K965" s="239">
        <v>60.1667</v>
      </c>
      <c r="L965" s="239" t="s">
        <v>811</v>
      </c>
      <c r="M965" s="239" t="s">
        <v>1413</v>
      </c>
    </row>
    <row r="966" ht="15.75" customHeight="1">
      <c r="A966" s="294" t="s">
        <v>3683</v>
      </c>
      <c r="B966" s="239" t="s">
        <v>552</v>
      </c>
      <c r="C966" s="340">
        <v>46284.0</v>
      </c>
      <c r="D966" s="239" t="s">
        <v>676</v>
      </c>
      <c r="E966" s="239" t="s">
        <v>889</v>
      </c>
      <c r="F966" s="239">
        <v>257.0</v>
      </c>
      <c r="G966" s="239">
        <v>99.0</v>
      </c>
      <c r="H966" s="342">
        <v>46285.0</v>
      </c>
      <c r="I966" s="251">
        <v>0.34413194444444445</v>
      </c>
      <c r="J966" s="251">
        <v>0.48519675925925926</v>
      </c>
      <c r="K966" s="239">
        <v>203.1333</v>
      </c>
      <c r="L966" s="239" t="s">
        <v>811</v>
      </c>
      <c r="M966" s="239" t="s">
        <v>1414</v>
      </c>
    </row>
    <row r="967" ht="15.75" customHeight="1">
      <c r="A967" s="294" t="s">
        <v>3683</v>
      </c>
      <c r="B967" s="239" t="s">
        <v>552</v>
      </c>
      <c r="C967" s="340">
        <v>46284.0</v>
      </c>
      <c r="D967" s="239" t="s">
        <v>635</v>
      </c>
      <c r="E967" s="239" t="s">
        <v>891</v>
      </c>
      <c r="F967" s="239">
        <v>246.0</v>
      </c>
      <c r="G967" s="239">
        <v>34.0</v>
      </c>
      <c r="H967" s="342">
        <v>46285.0</v>
      </c>
      <c r="I967" s="251">
        <v>0.3033449074074074</v>
      </c>
      <c r="J967" s="251">
        <v>0.3993865740740741</v>
      </c>
      <c r="K967" s="239">
        <v>138.3</v>
      </c>
      <c r="L967" s="239" t="s">
        <v>1274</v>
      </c>
      <c r="M967" s="239" t="s">
        <v>1415</v>
      </c>
    </row>
    <row r="968" ht="15.75" customHeight="1">
      <c r="A968" s="294" t="s">
        <v>3683</v>
      </c>
      <c r="B968" s="239" t="s">
        <v>552</v>
      </c>
      <c r="C968" s="340">
        <v>46284.0</v>
      </c>
      <c r="D968" s="239" t="s">
        <v>659</v>
      </c>
      <c r="E968" s="239" t="s">
        <v>887</v>
      </c>
      <c r="F968" s="239">
        <v>38.0</v>
      </c>
      <c r="G968" s="239">
        <v>28.0</v>
      </c>
      <c r="H968" s="342">
        <v>46285.0</v>
      </c>
      <c r="I968" s="251">
        <v>0.30236111111111114</v>
      </c>
      <c r="J968" s="251">
        <v>0.3389814814814815</v>
      </c>
      <c r="K968" s="239">
        <v>52.7333</v>
      </c>
      <c r="L968" s="239" t="s">
        <v>811</v>
      </c>
      <c r="M968" s="239" t="s">
        <v>1417</v>
      </c>
    </row>
    <row r="969" ht="15.75" customHeight="1">
      <c r="A969" s="294" t="s">
        <v>3683</v>
      </c>
      <c r="B969" s="239" t="s">
        <v>552</v>
      </c>
      <c r="C969" s="340">
        <v>46284.0</v>
      </c>
      <c r="D969" s="239" t="s">
        <v>659</v>
      </c>
      <c r="E969" s="239" t="s">
        <v>891</v>
      </c>
      <c r="F969" s="239">
        <v>48.0</v>
      </c>
      <c r="G969" s="239">
        <v>30.0</v>
      </c>
      <c r="H969" s="342">
        <v>46285.0</v>
      </c>
      <c r="I969" s="251">
        <v>0.3390856481481481</v>
      </c>
      <c r="J969" s="251">
        <v>0.36702546296296296</v>
      </c>
      <c r="K969" s="239">
        <v>40.2333</v>
      </c>
      <c r="L969" s="239" t="s">
        <v>811</v>
      </c>
      <c r="M969" s="239" t="s">
        <v>1518</v>
      </c>
    </row>
    <row r="970" ht="15.75" customHeight="1">
      <c r="A970" s="294" t="s">
        <v>3683</v>
      </c>
      <c r="B970" s="239" t="s">
        <v>552</v>
      </c>
      <c r="C970" s="340">
        <v>46285.0</v>
      </c>
      <c r="D970" s="239" t="s">
        <v>659</v>
      </c>
      <c r="E970" s="239" t="s">
        <v>889</v>
      </c>
      <c r="F970" s="239">
        <v>188.0</v>
      </c>
      <c r="G970" s="239">
        <v>92.0</v>
      </c>
      <c r="H970" s="342">
        <v>46285.0</v>
      </c>
      <c r="I970" s="251">
        <v>0.3671064814814815</v>
      </c>
      <c r="J970" s="251">
        <v>0.5773032407407407</v>
      </c>
      <c r="K970" s="239">
        <v>302.6667</v>
      </c>
      <c r="L970" s="239" t="s">
        <v>811</v>
      </c>
      <c r="M970" s="239" t="s">
        <v>1519</v>
      </c>
    </row>
    <row r="971" ht="15.75" customHeight="1">
      <c r="A971" s="294" t="s">
        <v>3683</v>
      </c>
      <c r="B971" s="239" t="s">
        <v>552</v>
      </c>
      <c r="C971" s="340">
        <v>46284.0</v>
      </c>
      <c r="D971" s="239" t="s">
        <v>3760</v>
      </c>
      <c r="E971" s="239" t="s">
        <v>887</v>
      </c>
      <c r="F971" s="239">
        <v>162.0</v>
      </c>
      <c r="G971" s="239">
        <v>34.0</v>
      </c>
      <c r="H971" s="342">
        <v>46285.0</v>
      </c>
      <c r="I971" s="251">
        <v>0.30364583333333334</v>
      </c>
      <c r="J971" s="251">
        <v>0.3733564814814815</v>
      </c>
      <c r="K971" s="239">
        <v>100.3833</v>
      </c>
      <c r="L971" s="239" t="s">
        <v>811</v>
      </c>
      <c r="M971" s="239" t="s">
        <v>1643</v>
      </c>
    </row>
    <row r="972" ht="15.75" customHeight="1">
      <c r="A972" s="294" t="s">
        <v>3683</v>
      </c>
      <c r="B972" s="239" t="s">
        <v>552</v>
      </c>
      <c r="C972" s="340">
        <v>46285.0</v>
      </c>
      <c r="D972" s="239" t="s">
        <v>3760</v>
      </c>
      <c r="E972" s="239" t="s">
        <v>889</v>
      </c>
      <c r="F972" s="239">
        <v>146.0</v>
      </c>
      <c r="G972" s="239">
        <v>80.0</v>
      </c>
      <c r="H972" s="342">
        <v>46285.0</v>
      </c>
      <c r="I972" s="251">
        <v>0.37346064814814817</v>
      </c>
      <c r="J972" s="251">
        <v>0.5300694444444445</v>
      </c>
      <c r="K972" s="239">
        <v>225.5167</v>
      </c>
      <c r="L972" s="239" t="s">
        <v>811</v>
      </c>
      <c r="M972" s="239" t="s">
        <v>1841</v>
      </c>
    </row>
    <row r="973" ht="15.75" customHeight="1">
      <c r="A973" s="294" t="s">
        <v>3683</v>
      </c>
      <c r="B973" s="239" t="s">
        <v>552</v>
      </c>
      <c r="C973" s="340">
        <v>46285.0</v>
      </c>
      <c r="D973" s="239" t="s">
        <v>3760</v>
      </c>
      <c r="E973" s="239" t="s">
        <v>1025</v>
      </c>
      <c r="F973" s="239">
        <v>37.0</v>
      </c>
      <c r="G973" s="239">
        <v>25.0</v>
      </c>
      <c r="H973" s="342">
        <v>46285.0</v>
      </c>
      <c r="I973" s="251">
        <v>0.5921412037037037</v>
      </c>
      <c r="J973" s="251">
        <v>0.6209027777777778</v>
      </c>
      <c r="K973" s="239">
        <v>41.4167</v>
      </c>
      <c r="L973" s="239" t="s">
        <v>811</v>
      </c>
      <c r="M973" s="239" t="s">
        <v>1842</v>
      </c>
    </row>
    <row r="974" ht="15.75" customHeight="1">
      <c r="A974" s="294" t="s">
        <v>3683</v>
      </c>
      <c r="B974" s="239" t="s">
        <v>552</v>
      </c>
      <c r="C974" s="340">
        <v>46284.0</v>
      </c>
      <c r="D974" s="311" t="s">
        <v>663</v>
      </c>
      <c r="E974" s="239" t="s">
        <v>1158</v>
      </c>
      <c r="F974" s="239">
        <v>64.0</v>
      </c>
      <c r="G974" s="239">
        <v>27.0</v>
      </c>
      <c r="H974" s="342">
        <v>46285.0</v>
      </c>
      <c r="I974" s="251">
        <v>0.3036921296296296</v>
      </c>
      <c r="J974" s="251">
        <v>0.34751157407407407</v>
      </c>
      <c r="K974" s="239">
        <v>63.0833</v>
      </c>
      <c r="L974" s="239" t="s">
        <v>811</v>
      </c>
      <c r="M974" s="239" t="s">
        <v>1844</v>
      </c>
    </row>
    <row r="975" ht="15.75" customHeight="1">
      <c r="A975" s="294" t="s">
        <v>3683</v>
      </c>
      <c r="B975" s="239" t="s">
        <v>552</v>
      </c>
      <c r="C975" s="340">
        <v>46284.0</v>
      </c>
      <c r="D975" s="311" t="s">
        <v>663</v>
      </c>
      <c r="E975" s="239" t="s">
        <v>889</v>
      </c>
      <c r="F975" s="239">
        <v>284.0</v>
      </c>
      <c r="G975" s="239">
        <v>79.0</v>
      </c>
      <c r="H975" s="342">
        <v>46285.0</v>
      </c>
      <c r="I975" s="251">
        <v>0.3475578703703704</v>
      </c>
      <c r="J975" s="251">
        <v>0.44895833333333335</v>
      </c>
      <c r="K975" s="239">
        <v>146.0</v>
      </c>
      <c r="L975" s="239" t="s">
        <v>811</v>
      </c>
      <c r="M975" s="239" t="s">
        <v>2028</v>
      </c>
    </row>
    <row r="976" ht="15.75" customHeight="1">
      <c r="A976" s="294" t="s">
        <v>3683</v>
      </c>
      <c r="B976" s="239" t="s">
        <v>552</v>
      </c>
      <c r="C976" s="340">
        <v>46285.0</v>
      </c>
      <c r="D976" s="311" t="s">
        <v>663</v>
      </c>
      <c r="E976" s="239" t="s">
        <v>893</v>
      </c>
      <c r="F976" s="239">
        <v>63.0</v>
      </c>
      <c r="G976" s="239">
        <v>56.0</v>
      </c>
      <c r="H976" s="342">
        <v>46285.0</v>
      </c>
      <c r="I976" s="251">
        <v>0.5124884259259259</v>
      </c>
      <c r="J976" s="251">
        <v>0.5860532407407407</v>
      </c>
      <c r="K976" s="239">
        <v>105.9333</v>
      </c>
      <c r="L976" s="239" t="s">
        <v>811</v>
      </c>
      <c r="M976" s="239" t="s">
        <v>2030</v>
      </c>
    </row>
    <row r="977" ht="15.75" customHeight="1">
      <c r="A977" s="294" t="s">
        <v>3683</v>
      </c>
      <c r="B977" s="239" t="s">
        <v>552</v>
      </c>
      <c r="C977" s="340">
        <v>46285.0</v>
      </c>
      <c r="D977" s="311" t="s">
        <v>663</v>
      </c>
      <c r="E977" s="239" t="s">
        <v>1025</v>
      </c>
      <c r="F977" s="239">
        <v>31.0</v>
      </c>
      <c r="G977" s="239">
        <v>24.0</v>
      </c>
      <c r="H977" s="342">
        <v>46285.0</v>
      </c>
      <c r="I977" s="251">
        <v>0.6251388888888889</v>
      </c>
      <c r="J977" s="251">
        <v>0.6521296296296296</v>
      </c>
      <c r="K977" s="239">
        <v>38.8667</v>
      </c>
      <c r="L977" s="239" t="s">
        <v>811</v>
      </c>
      <c r="M977" s="239" t="s">
        <v>2032</v>
      </c>
    </row>
    <row r="978" ht="15.75" customHeight="1">
      <c r="A978" s="294" t="s">
        <v>3683</v>
      </c>
      <c r="B978" s="239" t="s">
        <v>552</v>
      </c>
      <c r="C978" s="340">
        <v>46285.0</v>
      </c>
      <c r="D978" s="51" t="s">
        <v>663</v>
      </c>
      <c r="E978" s="294" t="s">
        <v>1025</v>
      </c>
      <c r="F978" s="239">
        <v>45.0</v>
      </c>
      <c r="G978" s="239">
        <v>22.0</v>
      </c>
      <c r="H978" s="342">
        <v>46285.0</v>
      </c>
      <c r="I978" s="251">
        <v>0.5933333333333334</v>
      </c>
      <c r="J978" s="251">
        <v>0.6244444444444445</v>
      </c>
      <c r="K978" s="239">
        <v>44.7833</v>
      </c>
      <c r="L978" s="239" t="s">
        <v>811</v>
      </c>
      <c r="M978" s="239" t="s">
        <v>2226</v>
      </c>
    </row>
    <row r="979" ht="15.75" customHeight="1">
      <c r="A979" s="294" t="s">
        <v>3683</v>
      </c>
      <c r="B979" s="239" t="s">
        <v>552</v>
      </c>
      <c r="C979" s="340">
        <v>46284.0</v>
      </c>
      <c r="D979" s="51" t="s">
        <v>638</v>
      </c>
      <c r="E979" s="294" t="s">
        <v>889</v>
      </c>
      <c r="F979" s="239">
        <v>187.0</v>
      </c>
      <c r="G979" s="239">
        <v>119.0</v>
      </c>
      <c r="H979" s="342">
        <v>46285.0</v>
      </c>
      <c r="I979" s="251">
        <v>0.30341435185185184</v>
      </c>
      <c r="J979" s="251">
        <v>0.38613425925925926</v>
      </c>
      <c r="K979" s="239">
        <v>119.1167</v>
      </c>
      <c r="L979" s="239" t="s">
        <v>1274</v>
      </c>
      <c r="M979" s="239" t="s">
        <v>2227</v>
      </c>
    </row>
    <row r="980" ht="15.75" customHeight="1">
      <c r="A980" s="294" t="s">
        <v>3683</v>
      </c>
      <c r="B980" s="239" t="s">
        <v>552</v>
      </c>
      <c r="C980" s="340">
        <v>46284.0</v>
      </c>
      <c r="D980" s="51" t="s">
        <v>638</v>
      </c>
      <c r="E980" s="294" t="s">
        <v>891</v>
      </c>
      <c r="F980" s="239">
        <v>49.0</v>
      </c>
      <c r="G980" s="239">
        <v>31.0</v>
      </c>
      <c r="H980" s="342">
        <v>46285.0</v>
      </c>
      <c r="I980" s="251">
        <v>0.3862615740740741</v>
      </c>
      <c r="J980" s="251">
        <v>0.4132060185185185</v>
      </c>
      <c r="K980" s="239">
        <v>38.8</v>
      </c>
      <c r="L980" s="239" t="s">
        <v>811</v>
      </c>
      <c r="M980" s="239" t="s">
        <v>2228</v>
      </c>
    </row>
    <row r="981" ht="15.75" customHeight="1">
      <c r="A981" s="294" t="s">
        <v>3683</v>
      </c>
      <c r="B981" s="239" t="s">
        <v>552</v>
      </c>
      <c r="C981" s="340">
        <v>46284.0</v>
      </c>
      <c r="D981" s="51" t="s">
        <v>642</v>
      </c>
      <c r="E981" s="294" t="s">
        <v>1158</v>
      </c>
      <c r="F981" s="239">
        <v>108.0</v>
      </c>
      <c r="G981" s="239">
        <v>10.0</v>
      </c>
      <c r="H981" s="342">
        <v>46285.0</v>
      </c>
      <c r="I981" s="251">
        <v>0.30395833333333333</v>
      </c>
      <c r="J981" s="251">
        <v>0.33065972222222223</v>
      </c>
      <c r="K981" s="239">
        <v>38.45</v>
      </c>
      <c r="L981" s="239" t="s">
        <v>811</v>
      </c>
      <c r="M981" s="239" t="s">
        <v>2229</v>
      </c>
    </row>
    <row r="982" ht="15.75" customHeight="1">
      <c r="A982" s="294" t="s">
        <v>3683</v>
      </c>
      <c r="B982" s="239" t="s">
        <v>552</v>
      </c>
      <c r="C982" s="340">
        <v>46284.0</v>
      </c>
      <c r="D982" s="51" t="s">
        <v>642</v>
      </c>
      <c r="E982" s="294" t="s">
        <v>887</v>
      </c>
      <c r="F982" s="239">
        <v>52.0</v>
      </c>
      <c r="G982" s="239">
        <v>8.0</v>
      </c>
      <c r="H982" s="342">
        <v>46285.0</v>
      </c>
      <c r="I982" s="251">
        <v>0.3308217592592593</v>
      </c>
      <c r="J982" s="251">
        <v>0.3529050925925926</v>
      </c>
      <c r="K982" s="239">
        <v>31.8</v>
      </c>
      <c r="L982" s="239" t="s">
        <v>1274</v>
      </c>
      <c r="M982" s="239" t="s">
        <v>2230</v>
      </c>
    </row>
    <row r="983" ht="15.75" customHeight="1">
      <c r="A983" s="294" t="s">
        <v>3683</v>
      </c>
      <c r="B983" s="239" t="s">
        <v>552</v>
      </c>
      <c r="C983" s="340">
        <v>46284.0</v>
      </c>
      <c r="D983" s="51" t="s">
        <v>642</v>
      </c>
      <c r="E983" s="294" t="s">
        <v>891</v>
      </c>
      <c r="F983" s="239">
        <v>83.0</v>
      </c>
      <c r="G983" s="239">
        <v>58.0</v>
      </c>
      <c r="H983" s="342">
        <v>46285.0</v>
      </c>
      <c r="I983" s="251">
        <v>0.3566666666666667</v>
      </c>
      <c r="J983" s="251">
        <v>0.42842592592592593</v>
      </c>
      <c r="K983" s="239">
        <v>103.3333</v>
      </c>
      <c r="L983" s="239" t="s">
        <v>811</v>
      </c>
      <c r="M983" s="239" t="s">
        <v>2330</v>
      </c>
    </row>
    <row r="984" ht="15.75" customHeight="1">
      <c r="A984" s="294" t="s">
        <v>3683</v>
      </c>
      <c r="B984" s="239" t="s">
        <v>552</v>
      </c>
      <c r="C984" s="340">
        <v>46285.0</v>
      </c>
      <c r="D984" s="51" t="s">
        <v>642</v>
      </c>
      <c r="E984" s="294" t="s">
        <v>889</v>
      </c>
      <c r="F984" s="239">
        <v>340.0</v>
      </c>
      <c r="G984" s="239">
        <v>37.0</v>
      </c>
      <c r="H984" s="342">
        <v>46285.0</v>
      </c>
      <c r="I984" s="251">
        <v>0.4288194444444444</v>
      </c>
      <c r="J984" s="251">
        <v>0.5640972222222222</v>
      </c>
      <c r="K984" s="239">
        <v>194.8</v>
      </c>
      <c r="L984" s="239" t="s">
        <v>1274</v>
      </c>
      <c r="M984" s="239" t="s">
        <v>2333</v>
      </c>
    </row>
    <row r="985" ht="15.75" customHeight="1">
      <c r="A985" s="294" t="s">
        <v>3683</v>
      </c>
      <c r="B985" s="239" t="s">
        <v>552</v>
      </c>
      <c r="C985" s="340">
        <v>46284.0</v>
      </c>
      <c r="D985" s="348" t="s">
        <v>611</v>
      </c>
      <c r="E985" s="239" t="s">
        <v>887</v>
      </c>
      <c r="F985" s="239">
        <v>83.0</v>
      </c>
      <c r="G985" s="239">
        <v>35.0</v>
      </c>
      <c r="H985" s="342">
        <v>46285.0</v>
      </c>
      <c r="I985" s="251">
        <v>0.30594907407407407</v>
      </c>
      <c r="J985" s="251">
        <v>0.34699074074074077</v>
      </c>
      <c r="K985" s="239">
        <v>59.0833</v>
      </c>
      <c r="L985" s="239" t="s">
        <v>811</v>
      </c>
      <c r="M985" s="239" t="s">
        <v>2624</v>
      </c>
    </row>
    <row r="986" ht="15.75" customHeight="1">
      <c r="A986" s="294" t="s">
        <v>3683</v>
      </c>
      <c r="B986" s="239" t="s">
        <v>552</v>
      </c>
      <c r="C986" s="340">
        <v>46284.0</v>
      </c>
      <c r="D986" s="311" t="s">
        <v>611</v>
      </c>
      <c r="E986" s="239" t="s">
        <v>889</v>
      </c>
      <c r="F986" s="239">
        <v>131.0</v>
      </c>
      <c r="G986" s="239">
        <v>76.0</v>
      </c>
      <c r="H986" s="342">
        <v>46285.0</v>
      </c>
      <c r="I986" s="251">
        <v>0.34708333333333335</v>
      </c>
      <c r="J986" s="251">
        <v>0.43796296296296294</v>
      </c>
      <c r="K986" s="239">
        <v>130.8667</v>
      </c>
      <c r="L986" s="239" t="s">
        <v>811</v>
      </c>
      <c r="M986" s="239" t="s">
        <v>2625</v>
      </c>
    </row>
    <row r="987" ht="15.75" customHeight="1">
      <c r="A987" s="294" t="s">
        <v>3683</v>
      </c>
      <c r="B987" s="239" t="s">
        <v>552</v>
      </c>
      <c r="C987" s="340">
        <v>46284.0</v>
      </c>
      <c r="D987" s="239" t="s">
        <v>649</v>
      </c>
      <c r="E987" s="239" t="s">
        <v>1158</v>
      </c>
      <c r="F987" s="239">
        <v>35.0</v>
      </c>
      <c r="G987" s="239">
        <v>24.0</v>
      </c>
      <c r="H987" s="342">
        <v>46285.0</v>
      </c>
      <c r="I987" s="251">
        <v>0.3111921296296296</v>
      </c>
      <c r="J987" s="251">
        <v>0.3403009259259259</v>
      </c>
      <c r="K987" s="239">
        <v>41.9</v>
      </c>
      <c r="L987" s="239" t="s">
        <v>811</v>
      </c>
      <c r="M987" s="239" t="s">
        <v>2626</v>
      </c>
    </row>
    <row r="988" ht="15.75" customHeight="1">
      <c r="A988" s="294" t="s">
        <v>3683</v>
      </c>
      <c r="B988" s="239" t="s">
        <v>552</v>
      </c>
      <c r="C988" s="340">
        <v>46284.0</v>
      </c>
      <c r="D988" s="239" t="s">
        <v>649</v>
      </c>
      <c r="E988" s="239" t="s">
        <v>889</v>
      </c>
      <c r="F988" s="239">
        <v>184.0</v>
      </c>
      <c r="G988" s="239">
        <v>96.0</v>
      </c>
      <c r="H988" s="342">
        <v>46285.0</v>
      </c>
      <c r="I988" s="251">
        <v>0.36409722222222224</v>
      </c>
      <c r="J988" s="251">
        <v>0.43875</v>
      </c>
      <c r="K988" s="239">
        <v>107.5</v>
      </c>
      <c r="L988" s="239" t="s">
        <v>811</v>
      </c>
      <c r="M988" s="239" t="s">
        <v>2732</v>
      </c>
    </row>
    <row r="989" ht="15.75" customHeight="1">
      <c r="A989" s="294" t="s">
        <v>3683</v>
      </c>
      <c r="B989" s="239" t="s">
        <v>552</v>
      </c>
      <c r="C989" s="340">
        <v>46284.0</v>
      </c>
      <c r="D989" s="239" t="s">
        <v>649</v>
      </c>
      <c r="E989" s="239" t="s">
        <v>891</v>
      </c>
      <c r="F989" s="239">
        <v>44.0</v>
      </c>
      <c r="G989" s="239">
        <v>29.0</v>
      </c>
      <c r="H989" s="342">
        <v>46285.0</v>
      </c>
      <c r="I989" s="251">
        <v>0.3403703703703704</v>
      </c>
      <c r="J989" s="251">
        <v>0.36394675925925923</v>
      </c>
      <c r="K989" s="239">
        <v>33.9333</v>
      </c>
      <c r="L989" s="239" t="s">
        <v>811</v>
      </c>
      <c r="M989" s="239" t="s">
        <v>2735</v>
      </c>
    </row>
    <row r="990" ht="15.75" customHeight="1">
      <c r="A990" s="294" t="s">
        <v>3683</v>
      </c>
      <c r="B990" s="239" t="s">
        <v>552</v>
      </c>
      <c r="C990" s="340">
        <v>46284.0</v>
      </c>
      <c r="D990" s="239" t="s">
        <v>645</v>
      </c>
      <c r="E990" s="239" t="s">
        <v>887</v>
      </c>
      <c r="F990" s="239">
        <v>52.0</v>
      </c>
      <c r="G990" s="239">
        <v>30.0</v>
      </c>
      <c r="H990" s="342">
        <v>46285.0</v>
      </c>
      <c r="I990" s="251">
        <v>0.30314814814814817</v>
      </c>
      <c r="J990" s="251">
        <v>0.34800925925925924</v>
      </c>
      <c r="K990" s="239">
        <v>64.6</v>
      </c>
      <c r="L990" s="239" t="s">
        <v>811</v>
      </c>
      <c r="M990" s="239" t="s">
        <v>2739</v>
      </c>
    </row>
    <row r="991" ht="15.75" customHeight="1">
      <c r="A991" s="294" t="s">
        <v>3683</v>
      </c>
      <c r="B991" s="239" t="s">
        <v>552</v>
      </c>
      <c r="C991" s="340">
        <v>46284.0</v>
      </c>
      <c r="D991" s="239" t="s">
        <v>645</v>
      </c>
      <c r="E991" s="239" t="s">
        <v>889</v>
      </c>
      <c r="F991" s="239">
        <v>157.0</v>
      </c>
      <c r="G991" s="239">
        <v>97.0</v>
      </c>
      <c r="H991" s="342">
        <v>46285.0</v>
      </c>
      <c r="I991" s="251">
        <v>0.34810185185185183</v>
      </c>
      <c r="J991" s="251">
        <v>0.4396412037037037</v>
      </c>
      <c r="K991" s="239">
        <v>131.8167</v>
      </c>
      <c r="L991" s="239" t="s">
        <v>811</v>
      </c>
      <c r="M991" s="239" t="s">
        <v>2787</v>
      </c>
    </row>
    <row r="992" ht="15.75" customHeight="1">
      <c r="A992" s="294" t="s">
        <v>3683</v>
      </c>
      <c r="B992" s="239" t="s">
        <v>552</v>
      </c>
      <c r="C992" s="340">
        <v>46284.0</v>
      </c>
      <c r="D992" s="239" t="s">
        <v>645</v>
      </c>
      <c r="E992" s="239" t="s">
        <v>891</v>
      </c>
      <c r="F992" s="239">
        <v>46.0</v>
      </c>
      <c r="G992" s="239">
        <v>30.0</v>
      </c>
      <c r="H992" s="342">
        <v>46285.0</v>
      </c>
      <c r="I992" s="251">
        <v>0.4396875</v>
      </c>
      <c r="J992" s="251">
        <v>0.4686226851851852</v>
      </c>
      <c r="K992" s="239">
        <v>41.6667</v>
      </c>
      <c r="L992" s="239" t="s">
        <v>811</v>
      </c>
      <c r="M992" s="239" t="s">
        <v>2789</v>
      </c>
    </row>
    <row r="993" ht="15.75" customHeight="1">
      <c r="A993" s="294" t="s">
        <v>3683</v>
      </c>
      <c r="B993" s="239" t="s">
        <v>552</v>
      </c>
      <c r="C993" s="340">
        <v>46284.0</v>
      </c>
      <c r="D993" s="239" t="s">
        <v>681</v>
      </c>
      <c r="E993" s="239" t="s">
        <v>887</v>
      </c>
      <c r="F993" s="239">
        <v>70.0</v>
      </c>
      <c r="G993" s="239">
        <v>32.0</v>
      </c>
      <c r="H993" s="342">
        <v>46285.0</v>
      </c>
      <c r="I993" s="251">
        <v>0.30258101851851854</v>
      </c>
      <c r="J993" s="251">
        <v>0.3592708333333333</v>
      </c>
      <c r="K993" s="239">
        <v>81.6167</v>
      </c>
      <c r="L993" s="239" t="s">
        <v>811</v>
      </c>
      <c r="M993" s="239" t="s">
        <v>2792</v>
      </c>
    </row>
    <row r="994" ht="15.75" customHeight="1">
      <c r="A994" s="294" t="s">
        <v>3683</v>
      </c>
      <c r="B994" s="239" t="s">
        <v>552</v>
      </c>
      <c r="C994" s="340">
        <v>46284.0</v>
      </c>
      <c r="D994" s="239" t="s">
        <v>681</v>
      </c>
      <c r="E994" s="239" t="s">
        <v>889</v>
      </c>
      <c r="F994" s="239">
        <v>91.0</v>
      </c>
      <c r="G994" s="239">
        <v>40.0</v>
      </c>
      <c r="H994" s="342">
        <v>46285.0</v>
      </c>
      <c r="I994" s="251">
        <v>0.3608912037037037</v>
      </c>
      <c r="J994" s="251">
        <v>0.42243055555555553</v>
      </c>
      <c r="K994" s="239">
        <v>88.6167</v>
      </c>
      <c r="L994" s="239" t="s">
        <v>811</v>
      </c>
      <c r="M994" s="239" t="s">
        <v>2794</v>
      </c>
    </row>
    <row r="995" ht="15.75" customHeight="1">
      <c r="A995" s="294" t="s">
        <v>3683</v>
      </c>
      <c r="B995" s="239" t="s">
        <v>552</v>
      </c>
      <c r="C995" s="340">
        <v>46285.0</v>
      </c>
      <c r="D995" s="239" t="s">
        <v>681</v>
      </c>
      <c r="E995" s="239" t="s">
        <v>891</v>
      </c>
      <c r="F995" s="239">
        <v>177.0</v>
      </c>
      <c r="G995" s="239">
        <v>67.0</v>
      </c>
      <c r="H995" s="342">
        <v>46285.0</v>
      </c>
      <c r="I995" s="251">
        <v>0.4271759259259259</v>
      </c>
      <c r="J995" s="251">
        <v>0.5627430555555556</v>
      </c>
      <c r="K995" s="239">
        <v>195.2</v>
      </c>
      <c r="L995" s="239" t="s">
        <v>811</v>
      </c>
      <c r="M995" s="239" t="s">
        <v>2886</v>
      </c>
    </row>
    <row r="996" ht="15.75" customHeight="1">
      <c r="A996" s="294" t="s">
        <v>3683</v>
      </c>
      <c r="B996" s="239" t="s">
        <v>552</v>
      </c>
      <c r="C996" s="340">
        <v>46285.0</v>
      </c>
      <c r="D996" s="228" t="s">
        <v>681</v>
      </c>
      <c r="E996" s="294" t="s">
        <v>1025</v>
      </c>
      <c r="F996" s="239">
        <v>35.0</v>
      </c>
      <c r="G996" s="239">
        <v>25.0</v>
      </c>
      <c r="H996" s="342">
        <v>46285.0</v>
      </c>
      <c r="I996" s="251">
        <v>0.5922569444444444</v>
      </c>
      <c r="J996" s="251">
        <v>0.6208680555555556</v>
      </c>
      <c r="K996" s="239">
        <v>41.1833</v>
      </c>
      <c r="L996" s="239" t="s">
        <v>811</v>
      </c>
      <c r="M996" s="239" t="s">
        <v>2895</v>
      </c>
    </row>
    <row r="997" ht="15.75" customHeight="1">
      <c r="A997" s="294" t="s">
        <v>3683</v>
      </c>
      <c r="B997" s="239" t="s">
        <v>552</v>
      </c>
      <c r="C997" s="340">
        <v>46284.0</v>
      </c>
      <c r="D997" s="228" t="s">
        <v>666</v>
      </c>
      <c r="E997" s="294" t="s">
        <v>2885</v>
      </c>
      <c r="F997" s="239">
        <v>4.0</v>
      </c>
      <c r="G997" s="239">
        <v>2.0</v>
      </c>
      <c r="H997" s="342">
        <v>46285.0</v>
      </c>
      <c r="I997" s="251">
        <v>0.30324074074074076</v>
      </c>
      <c r="J997" s="251">
        <v>0.3090277777777778</v>
      </c>
      <c r="K997" s="239">
        <v>8.3167</v>
      </c>
      <c r="L997" s="239" t="s">
        <v>811</v>
      </c>
      <c r="M997" s="239" t="s">
        <v>2898</v>
      </c>
    </row>
    <row r="998" ht="15.75" customHeight="1">
      <c r="A998" s="294" t="s">
        <v>3683</v>
      </c>
      <c r="B998" s="239" t="s">
        <v>552</v>
      </c>
      <c r="C998" s="340">
        <v>46284.0</v>
      </c>
      <c r="D998" s="51" t="s">
        <v>686</v>
      </c>
      <c r="E998" s="294" t="s">
        <v>891</v>
      </c>
      <c r="F998" s="239">
        <v>403.0</v>
      </c>
      <c r="G998" s="239">
        <v>80.0</v>
      </c>
      <c r="H998" s="342">
        <v>46285.0</v>
      </c>
      <c r="I998" s="251">
        <v>0.3007638888888889</v>
      </c>
      <c r="J998" s="251">
        <v>0.4720949074074074</v>
      </c>
      <c r="K998" s="239">
        <v>246.7</v>
      </c>
      <c r="L998" s="239" t="s">
        <v>811</v>
      </c>
      <c r="M998" s="239" t="s">
        <v>2900</v>
      </c>
    </row>
    <row r="999" ht="15.75" customHeight="1">
      <c r="A999" s="294" t="s">
        <v>3683</v>
      </c>
      <c r="B999" s="239" t="s">
        <v>552</v>
      </c>
      <c r="C999" s="340">
        <v>46285.0</v>
      </c>
      <c r="D999" s="348" t="s">
        <v>686</v>
      </c>
      <c r="E999" s="239" t="s">
        <v>893</v>
      </c>
      <c r="F999" s="239">
        <v>30.0</v>
      </c>
      <c r="G999" s="239">
        <v>24.0</v>
      </c>
      <c r="H999" s="342">
        <v>46285.0</v>
      </c>
      <c r="I999" s="251">
        <v>0.5060648148148148</v>
      </c>
      <c r="J999" s="251">
        <v>0.542337962962963</v>
      </c>
      <c r="K999" s="239">
        <v>52.2167</v>
      </c>
      <c r="L999" s="239" t="s">
        <v>811</v>
      </c>
      <c r="M999" s="239" t="s">
        <v>3065</v>
      </c>
    </row>
    <row r="1000" ht="15.75" customHeight="1">
      <c r="A1000" s="294" t="s">
        <v>3683</v>
      </c>
      <c r="B1000" s="239" t="s">
        <v>552</v>
      </c>
      <c r="C1000" s="340">
        <v>46285.0</v>
      </c>
      <c r="D1000" s="311" t="s">
        <v>686</v>
      </c>
      <c r="E1000" s="239" t="s">
        <v>1025</v>
      </c>
      <c r="F1000" s="239">
        <v>39.0</v>
      </c>
      <c r="G1000" s="239">
        <v>25.0</v>
      </c>
      <c r="H1000" s="342">
        <v>46285.0</v>
      </c>
      <c r="I1000" s="251">
        <v>0.5925</v>
      </c>
      <c r="J1000" s="251">
        <v>0.627962962962963</v>
      </c>
      <c r="K1000" s="239">
        <v>51.0667</v>
      </c>
      <c r="L1000" s="239" t="s">
        <v>811</v>
      </c>
      <c r="M1000" s="239" t="s">
        <v>4404</v>
      </c>
    </row>
    <row r="1001" ht="15.75" customHeight="1">
      <c r="A1001" s="294" t="s">
        <v>3683</v>
      </c>
      <c r="B1001" s="239" t="s">
        <v>552</v>
      </c>
      <c r="C1001" s="340">
        <v>46284.0</v>
      </c>
      <c r="D1001" s="239" t="s">
        <v>559</v>
      </c>
      <c r="E1001" s="239" t="s">
        <v>3064</v>
      </c>
      <c r="F1001" s="239">
        <v>20.0</v>
      </c>
      <c r="G1001" s="239">
        <v>15.0</v>
      </c>
      <c r="H1001" s="342">
        <v>46285.0</v>
      </c>
      <c r="I1001" s="251">
        <v>0.3030324074074074</v>
      </c>
      <c r="J1001" s="251">
        <v>0.3260416666666667</v>
      </c>
      <c r="K1001" s="239">
        <v>33.1167</v>
      </c>
      <c r="L1001" s="239" t="s">
        <v>811</v>
      </c>
      <c r="M1001" s="239" t="s">
        <v>4405</v>
      </c>
    </row>
    <row r="1002" ht="15.75" customHeight="1">
      <c r="A1002" s="294" t="s">
        <v>3683</v>
      </c>
      <c r="B1002" s="239" t="s">
        <v>552</v>
      </c>
      <c r="C1002" s="340">
        <v>46284.0</v>
      </c>
      <c r="D1002" s="239" t="s">
        <v>4387</v>
      </c>
      <c r="E1002" s="239" t="s">
        <v>891</v>
      </c>
      <c r="F1002" s="239">
        <v>237.0</v>
      </c>
      <c r="G1002" s="239">
        <v>80.0</v>
      </c>
      <c r="H1002" s="342">
        <v>46285.0</v>
      </c>
      <c r="I1002" s="251">
        <v>0.30148148148148146</v>
      </c>
      <c r="J1002" s="251">
        <v>0.4610763888888889</v>
      </c>
      <c r="K1002" s="239">
        <v>229.8167</v>
      </c>
      <c r="L1002" s="239" t="s">
        <v>811</v>
      </c>
      <c r="M1002" s="239" t="s">
        <v>4406</v>
      </c>
    </row>
    <row r="1003" ht="15.75" customHeight="1">
      <c r="A1003" s="294" t="s">
        <v>3683</v>
      </c>
      <c r="B1003" s="239" t="s">
        <v>552</v>
      </c>
      <c r="C1003" s="340">
        <v>46285.0</v>
      </c>
      <c r="D1003" s="239" t="s">
        <v>4387</v>
      </c>
      <c r="E1003" s="239" t="s">
        <v>1286</v>
      </c>
      <c r="F1003" s="239">
        <v>43.0</v>
      </c>
      <c r="G1003" s="239">
        <v>30.0</v>
      </c>
      <c r="H1003" s="342">
        <v>46285.0</v>
      </c>
      <c r="I1003" s="251">
        <v>0.5118402777777777</v>
      </c>
      <c r="J1003" s="251">
        <v>0.555775462962963</v>
      </c>
      <c r="K1003" s="239">
        <v>63.2667</v>
      </c>
      <c r="L1003" s="239" t="s">
        <v>811</v>
      </c>
      <c r="M1003" s="239" t="s">
        <v>3050</v>
      </c>
    </row>
    <row r="1004" ht="15.75" customHeight="1">
      <c r="A1004" s="294" t="s">
        <v>3683</v>
      </c>
      <c r="B1004" s="239" t="s">
        <v>552</v>
      </c>
      <c r="C1004" s="340">
        <v>46285.0</v>
      </c>
      <c r="D1004" s="239" t="s">
        <v>4387</v>
      </c>
      <c r="E1004" s="239" t="s">
        <v>1025</v>
      </c>
      <c r="F1004" s="239">
        <v>45.0</v>
      </c>
      <c r="G1004" s="239">
        <v>25.0</v>
      </c>
      <c r="H1004" s="342">
        <v>46285.0</v>
      </c>
      <c r="I1004" s="251">
        <v>0.5924074074074074</v>
      </c>
      <c r="J1004" s="251">
        <v>0.6310648148148148</v>
      </c>
      <c r="K1004" s="239">
        <v>55.65</v>
      </c>
      <c r="L1004" s="239" t="s">
        <v>811</v>
      </c>
      <c r="M1004" s="239" t="s">
        <v>3259</v>
      </c>
    </row>
    <row r="1005" ht="15.75" customHeight="1">
      <c r="A1005" s="294" t="s">
        <v>3683</v>
      </c>
      <c r="B1005" s="239" t="s">
        <v>552</v>
      </c>
      <c r="C1005" s="340">
        <v>46284.0</v>
      </c>
      <c r="D1005" s="239" t="s">
        <v>669</v>
      </c>
      <c r="E1005" s="239" t="s">
        <v>891</v>
      </c>
      <c r="F1005" s="239">
        <v>44.0</v>
      </c>
      <c r="G1005" s="239">
        <v>20.0</v>
      </c>
      <c r="H1005" s="342">
        <v>46285.0</v>
      </c>
      <c r="I1005" s="251">
        <v>0.3098263888888889</v>
      </c>
      <c r="J1005" s="251">
        <v>0.3307407407407407</v>
      </c>
      <c r="K1005" s="239">
        <v>30.1</v>
      </c>
      <c r="L1005" s="239" t="s">
        <v>811</v>
      </c>
      <c r="M1005" s="239" t="s">
        <v>3260</v>
      </c>
    </row>
    <row r="1006" ht="15.75" customHeight="1">
      <c r="A1006" s="294" t="s">
        <v>3683</v>
      </c>
      <c r="B1006" s="239" t="s">
        <v>552</v>
      </c>
      <c r="C1006" s="340">
        <v>46284.0</v>
      </c>
      <c r="D1006" s="239" t="s">
        <v>685</v>
      </c>
      <c r="E1006" s="239" t="s">
        <v>887</v>
      </c>
      <c r="F1006" s="239">
        <v>163.0</v>
      </c>
      <c r="G1006" s="239">
        <v>34.0</v>
      </c>
      <c r="H1006" s="342">
        <v>46285.0</v>
      </c>
      <c r="I1006" s="251">
        <v>0.3027314814814815</v>
      </c>
      <c r="J1006" s="251">
        <v>0.3478125</v>
      </c>
      <c r="K1006" s="239">
        <v>64.9</v>
      </c>
      <c r="L1006" s="239" t="s">
        <v>811</v>
      </c>
      <c r="M1006" s="239" t="s">
        <v>3261</v>
      </c>
    </row>
    <row r="1007" ht="15.75" customHeight="1">
      <c r="A1007" s="294" t="s">
        <v>3683</v>
      </c>
      <c r="B1007" s="239" t="s">
        <v>552</v>
      </c>
      <c r="C1007" s="340">
        <v>46284.0</v>
      </c>
      <c r="D1007" s="239" t="s">
        <v>685</v>
      </c>
      <c r="E1007" s="239" t="s">
        <v>889</v>
      </c>
      <c r="F1007" s="239">
        <v>153.0</v>
      </c>
      <c r="G1007" s="239">
        <v>40.0</v>
      </c>
      <c r="H1007" s="342">
        <v>46285.0</v>
      </c>
      <c r="I1007" s="251">
        <v>0.34793981481481484</v>
      </c>
      <c r="J1007" s="251">
        <v>0.39153935185185185</v>
      </c>
      <c r="K1007" s="239">
        <v>62.7833</v>
      </c>
      <c r="L1007" s="239" t="s">
        <v>811</v>
      </c>
      <c r="M1007" s="239" t="s">
        <v>3262</v>
      </c>
    </row>
    <row r="1008" ht="15.75" customHeight="1">
      <c r="A1008" s="294" t="s">
        <v>3683</v>
      </c>
      <c r="B1008" s="239" t="s">
        <v>552</v>
      </c>
      <c r="C1008" s="340">
        <v>46284.0</v>
      </c>
      <c r="D1008" s="239" t="s">
        <v>685</v>
      </c>
      <c r="E1008" s="239" t="s">
        <v>891</v>
      </c>
      <c r="F1008" s="239">
        <v>74.0</v>
      </c>
      <c r="G1008" s="239">
        <v>38.0</v>
      </c>
      <c r="H1008" s="342">
        <v>46285.0</v>
      </c>
      <c r="I1008" s="251">
        <v>0.39163194444444444</v>
      </c>
      <c r="J1008" s="251">
        <v>0.4295717592592593</v>
      </c>
      <c r="K1008" s="239">
        <v>54.6333</v>
      </c>
      <c r="L1008" s="239" t="s">
        <v>811</v>
      </c>
      <c r="M1008" s="239" t="s">
        <v>3263</v>
      </c>
    </row>
    <row r="1009" ht="15.75" customHeight="1">
      <c r="A1009" s="294" t="s">
        <v>3683</v>
      </c>
      <c r="B1009" s="239" t="s">
        <v>552</v>
      </c>
      <c r="C1009" s="340">
        <v>46285.0</v>
      </c>
      <c r="D1009" s="228" t="s">
        <v>685</v>
      </c>
      <c r="E1009" s="294" t="s">
        <v>1286</v>
      </c>
      <c r="F1009" s="239">
        <v>42.0</v>
      </c>
      <c r="G1009" s="239">
        <v>29.0</v>
      </c>
      <c r="H1009" s="342">
        <v>46285.0</v>
      </c>
      <c r="I1009" s="251">
        <v>0.5114699074074074</v>
      </c>
      <c r="J1009" s="251">
        <v>0.5497222222222222</v>
      </c>
      <c r="K1009" s="239">
        <v>55.0667</v>
      </c>
      <c r="L1009" s="239" t="s">
        <v>811</v>
      </c>
      <c r="M1009" s="239" t="s">
        <v>2536</v>
      </c>
    </row>
    <row r="1010" ht="15.75" customHeight="1">
      <c r="A1010" s="294" t="s">
        <v>3683</v>
      </c>
      <c r="B1010" s="239" t="s">
        <v>552</v>
      </c>
      <c r="C1010" s="340">
        <v>46285.0</v>
      </c>
      <c r="D1010" s="228" t="s">
        <v>685</v>
      </c>
      <c r="E1010" s="294" t="s">
        <v>1025</v>
      </c>
      <c r="F1010" s="239">
        <v>33.0</v>
      </c>
      <c r="G1010" s="239">
        <v>24.0</v>
      </c>
      <c r="H1010" s="342">
        <v>46285.0</v>
      </c>
      <c r="I1010" s="251">
        <v>0.5935416666666666</v>
      </c>
      <c r="J1010" s="251">
        <v>0.6129398148148149</v>
      </c>
      <c r="K1010" s="239">
        <v>27.9333</v>
      </c>
      <c r="L1010" s="239" t="s">
        <v>811</v>
      </c>
      <c r="M1010" s="239" t="s">
        <v>2537</v>
      </c>
    </row>
    <row r="1011" ht="15.75" customHeight="1">
      <c r="A1011" s="294" t="s">
        <v>3683</v>
      </c>
      <c r="B1011" s="239" t="s">
        <v>552</v>
      </c>
      <c r="C1011" s="340">
        <v>46285.0</v>
      </c>
      <c r="D1011" s="248" t="s">
        <v>3736</v>
      </c>
      <c r="E1011" s="239" t="s">
        <v>891</v>
      </c>
      <c r="F1011" s="239">
        <v>299.0</v>
      </c>
      <c r="G1011" s="239">
        <v>120.0</v>
      </c>
      <c r="H1011" s="342">
        <v>46285.0</v>
      </c>
      <c r="I1011" s="251">
        <v>0.3005324074074074</v>
      </c>
      <c r="J1011" s="251">
        <v>0.5498263888888889</v>
      </c>
      <c r="K1011" s="239">
        <v>358.9833</v>
      </c>
      <c r="L1011" s="239" t="s">
        <v>811</v>
      </c>
      <c r="M1011" s="239" t="s">
        <v>3507</v>
      </c>
    </row>
    <row r="1012" ht="15.75" customHeight="1">
      <c r="A1012" s="294" t="s">
        <v>3683</v>
      </c>
      <c r="B1012" s="239" t="s">
        <v>552</v>
      </c>
      <c r="C1012" s="340">
        <v>46284.0</v>
      </c>
      <c r="D1012" s="239" t="s">
        <v>654</v>
      </c>
      <c r="E1012" s="239" t="s">
        <v>1158</v>
      </c>
      <c r="F1012" s="239">
        <v>57.0</v>
      </c>
      <c r="G1012" s="239">
        <v>26.0</v>
      </c>
      <c r="H1012" s="342">
        <v>46285.0</v>
      </c>
      <c r="I1012" s="251">
        <v>0.3017708333333333</v>
      </c>
      <c r="J1012" s="251">
        <v>0.3275810185185185</v>
      </c>
      <c r="K1012" s="239">
        <v>37.15</v>
      </c>
      <c r="L1012" s="239" t="s">
        <v>811</v>
      </c>
      <c r="M1012" s="239" t="s">
        <v>3569</v>
      </c>
    </row>
    <row r="1013" ht="15.75" customHeight="1">
      <c r="A1013" s="294" t="s">
        <v>3683</v>
      </c>
      <c r="B1013" s="239" t="s">
        <v>552</v>
      </c>
      <c r="C1013" s="340">
        <v>46284.0</v>
      </c>
      <c r="D1013" s="239" t="s">
        <v>654</v>
      </c>
      <c r="E1013" s="239" t="s">
        <v>889</v>
      </c>
      <c r="F1013" s="239">
        <v>649.0</v>
      </c>
      <c r="G1013" s="239">
        <v>100.0</v>
      </c>
      <c r="H1013" s="342">
        <v>46285.0</v>
      </c>
      <c r="I1013" s="251">
        <v>0.3278009259259259</v>
      </c>
      <c r="J1013" s="251">
        <v>0.4511574074074074</v>
      </c>
      <c r="K1013" s="239">
        <v>177.6167</v>
      </c>
      <c r="L1013" s="239" t="s">
        <v>811</v>
      </c>
      <c r="M1013" s="239" t="s">
        <v>3570</v>
      </c>
    </row>
    <row r="1014" ht="15.75" customHeight="1">
      <c r="A1014" s="294" t="s">
        <v>3683</v>
      </c>
      <c r="B1014" s="239" t="s">
        <v>552</v>
      </c>
      <c r="C1014" s="340">
        <v>46285.0</v>
      </c>
      <c r="D1014" s="239" t="s">
        <v>654</v>
      </c>
      <c r="E1014" s="239" t="s">
        <v>891</v>
      </c>
      <c r="F1014" s="239">
        <v>82.0</v>
      </c>
      <c r="G1014" s="239">
        <v>37.0</v>
      </c>
      <c r="H1014" s="342">
        <v>46285.0</v>
      </c>
      <c r="I1014" s="251">
        <v>0.45413194444444444</v>
      </c>
      <c r="J1014" s="251">
        <v>0.5395601851851852</v>
      </c>
      <c r="K1014" s="239">
        <v>123.0</v>
      </c>
      <c r="L1014" s="239" t="s">
        <v>811</v>
      </c>
      <c r="M1014" s="239" t="s">
        <v>3571</v>
      </c>
    </row>
    <row r="1015" ht="15.75" customHeight="1">
      <c r="A1015" s="294" t="s">
        <v>3683</v>
      </c>
      <c r="B1015" s="239" t="s">
        <v>552</v>
      </c>
      <c r="C1015" s="340">
        <v>46285.0</v>
      </c>
      <c r="D1015" s="239" t="s">
        <v>678</v>
      </c>
      <c r="E1015" s="239" t="s">
        <v>896</v>
      </c>
      <c r="F1015" s="239">
        <v>160.0</v>
      </c>
      <c r="G1015" s="239">
        <v>39.0</v>
      </c>
      <c r="H1015" s="342">
        <v>46286.0</v>
      </c>
      <c r="I1015" s="251">
        <v>0.30238425925925927</v>
      </c>
      <c r="J1015" s="251">
        <v>0.3527662037037037</v>
      </c>
      <c r="K1015" s="239">
        <v>72.5333</v>
      </c>
      <c r="L1015" s="239" t="s">
        <v>811</v>
      </c>
      <c r="M1015" s="239" t="s">
        <v>897</v>
      </c>
    </row>
    <row r="1016" ht="15.75" customHeight="1">
      <c r="A1016" s="294" t="s">
        <v>3683</v>
      </c>
      <c r="B1016" s="239" t="s">
        <v>552</v>
      </c>
      <c r="C1016" s="340">
        <v>46286.0</v>
      </c>
      <c r="D1016" s="239" t="s">
        <v>678</v>
      </c>
      <c r="E1016" s="239" t="s">
        <v>899</v>
      </c>
      <c r="F1016" s="239">
        <v>291.0</v>
      </c>
      <c r="G1016" s="239">
        <v>113.0</v>
      </c>
      <c r="H1016" s="342">
        <v>46286.0</v>
      </c>
      <c r="I1016" s="251">
        <v>0.3918287037037037</v>
      </c>
      <c r="J1016" s="251">
        <v>0.55375</v>
      </c>
      <c r="K1016" s="239">
        <v>233.15</v>
      </c>
      <c r="L1016" s="239" t="s">
        <v>811</v>
      </c>
      <c r="M1016" s="239" t="s">
        <v>900</v>
      </c>
    </row>
    <row r="1017" ht="15.75" customHeight="1">
      <c r="A1017" s="294" t="s">
        <v>3683</v>
      </c>
      <c r="B1017" s="239" t="s">
        <v>552</v>
      </c>
      <c r="C1017" s="340">
        <v>46285.0</v>
      </c>
      <c r="D1017" s="51" t="s">
        <v>673</v>
      </c>
      <c r="E1017" s="294" t="s">
        <v>1027</v>
      </c>
      <c r="F1017" s="239">
        <v>97.0</v>
      </c>
      <c r="G1017" s="239">
        <v>34.0</v>
      </c>
      <c r="H1017" s="342">
        <v>46286.0</v>
      </c>
      <c r="I1017" s="251">
        <v>0.3039351851851852</v>
      </c>
      <c r="J1017" s="251">
        <v>0.3546875</v>
      </c>
      <c r="K1017" s="239">
        <v>73.0667</v>
      </c>
      <c r="L1017" s="239" t="s">
        <v>811</v>
      </c>
      <c r="M1017" s="239" t="s">
        <v>1028</v>
      </c>
    </row>
    <row r="1018" ht="15.75" customHeight="1">
      <c r="A1018" s="294" t="s">
        <v>3683</v>
      </c>
      <c r="B1018" s="239" t="s">
        <v>552</v>
      </c>
      <c r="C1018" s="340">
        <v>46286.0</v>
      </c>
      <c r="D1018" s="51" t="s">
        <v>673</v>
      </c>
      <c r="E1018" s="294" t="s">
        <v>1030</v>
      </c>
      <c r="F1018" s="239">
        <v>132.0</v>
      </c>
      <c r="G1018" s="239">
        <v>79.0</v>
      </c>
      <c r="H1018" s="342">
        <v>46286.0</v>
      </c>
      <c r="I1018" s="251">
        <v>0.35479166666666667</v>
      </c>
      <c r="J1018" s="251">
        <v>0.623900462962963</v>
      </c>
      <c r="K1018" s="239">
        <v>387.5167</v>
      </c>
      <c r="L1018" s="239" t="s">
        <v>811</v>
      </c>
      <c r="M1018" s="239" t="s">
        <v>1031</v>
      </c>
    </row>
    <row r="1019" ht="15.75" customHeight="1">
      <c r="A1019" s="294" t="s">
        <v>3683</v>
      </c>
      <c r="B1019" s="239" t="s">
        <v>552</v>
      </c>
      <c r="C1019" s="340">
        <v>46286.0</v>
      </c>
      <c r="D1019" s="51" t="s">
        <v>673</v>
      </c>
      <c r="E1019" s="294" t="s">
        <v>1032</v>
      </c>
      <c r="F1019" s="239">
        <v>73.0</v>
      </c>
      <c r="G1019" s="239">
        <v>44.0</v>
      </c>
      <c r="H1019" s="342">
        <v>46286.0</v>
      </c>
      <c r="I1019" s="251">
        <v>0.5168171296296297</v>
      </c>
      <c r="J1019" s="251">
        <v>0.5719212962962963</v>
      </c>
      <c r="K1019" s="239">
        <v>79.3333</v>
      </c>
      <c r="L1019" s="239" t="s">
        <v>811</v>
      </c>
      <c r="M1019" s="239" t="s">
        <v>1033</v>
      </c>
    </row>
    <row r="1020" ht="15.75" customHeight="1">
      <c r="A1020" s="294" t="s">
        <v>3683</v>
      </c>
      <c r="B1020" s="239" t="s">
        <v>552</v>
      </c>
      <c r="C1020" s="340">
        <v>46285.0</v>
      </c>
      <c r="D1020" s="248" t="s">
        <v>627</v>
      </c>
      <c r="E1020" s="239" t="s">
        <v>896</v>
      </c>
      <c r="F1020" s="239">
        <v>361.0</v>
      </c>
      <c r="G1020" s="239">
        <v>80.0</v>
      </c>
      <c r="H1020" s="342">
        <v>46286.0</v>
      </c>
      <c r="I1020" s="251">
        <v>0.303275462962963</v>
      </c>
      <c r="J1020" s="251">
        <v>0.37960648148148146</v>
      </c>
      <c r="K1020" s="239">
        <v>109.9</v>
      </c>
      <c r="L1020" s="239" t="s">
        <v>811</v>
      </c>
      <c r="M1020" s="239" t="s">
        <v>1165</v>
      </c>
    </row>
    <row r="1021" ht="15.75" customHeight="1">
      <c r="A1021" s="294" t="s">
        <v>3683</v>
      </c>
      <c r="B1021" s="239" t="s">
        <v>552</v>
      </c>
      <c r="C1021" s="340">
        <v>46285.0</v>
      </c>
      <c r="D1021" s="239" t="s">
        <v>627</v>
      </c>
      <c r="E1021" s="239" t="s">
        <v>899</v>
      </c>
      <c r="F1021" s="239">
        <v>107.0</v>
      </c>
      <c r="G1021" s="239">
        <v>40.0</v>
      </c>
      <c r="H1021" s="342">
        <v>46286.0</v>
      </c>
      <c r="I1021" s="251">
        <v>0.38265046296296296</v>
      </c>
      <c r="J1021" s="251">
        <v>0.4146990740740741</v>
      </c>
      <c r="K1021" s="239">
        <v>46.15</v>
      </c>
      <c r="L1021" s="239" t="s">
        <v>811</v>
      </c>
      <c r="M1021" s="239" t="s">
        <v>1166</v>
      </c>
    </row>
    <row r="1022" ht="15.75" customHeight="1">
      <c r="A1022" s="294" t="s">
        <v>3683</v>
      </c>
      <c r="B1022" s="239" t="s">
        <v>552</v>
      </c>
      <c r="C1022" s="340">
        <v>46285.0</v>
      </c>
      <c r="D1022" s="228" t="s">
        <v>631</v>
      </c>
      <c r="E1022" s="294" t="s">
        <v>2231</v>
      </c>
      <c r="F1022" s="239">
        <v>49.0</v>
      </c>
      <c r="G1022" s="239">
        <v>8.0</v>
      </c>
      <c r="H1022" s="342">
        <v>46286.0</v>
      </c>
      <c r="I1022" s="251">
        <v>0.30150462962962965</v>
      </c>
      <c r="J1022" s="251">
        <v>0.32278935185185187</v>
      </c>
      <c r="K1022" s="239">
        <v>30.65</v>
      </c>
      <c r="L1022" s="239" t="s">
        <v>811</v>
      </c>
      <c r="M1022" s="239" t="s">
        <v>2416</v>
      </c>
    </row>
    <row r="1023" ht="15.75" customHeight="1">
      <c r="A1023" s="294" t="s">
        <v>3683</v>
      </c>
      <c r="B1023" s="239" t="s">
        <v>552</v>
      </c>
      <c r="C1023" s="340">
        <v>46285.0</v>
      </c>
      <c r="D1023" s="228" t="s">
        <v>631</v>
      </c>
      <c r="E1023" s="294" t="s">
        <v>1027</v>
      </c>
      <c r="F1023" s="239">
        <v>34.0</v>
      </c>
      <c r="G1023" s="239">
        <v>19.0</v>
      </c>
      <c r="H1023" s="342">
        <v>46286.0</v>
      </c>
      <c r="I1023" s="251">
        <v>0.32288194444444446</v>
      </c>
      <c r="J1023" s="251">
        <v>0.3557175925925926</v>
      </c>
      <c r="K1023" s="239">
        <v>47.2667</v>
      </c>
      <c r="L1023" s="239" t="s">
        <v>811</v>
      </c>
      <c r="M1023" s="239" t="s">
        <v>2418</v>
      </c>
    </row>
    <row r="1024" ht="15.75" customHeight="1">
      <c r="A1024" s="294" t="s">
        <v>3683</v>
      </c>
      <c r="B1024" s="239" t="s">
        <v>552</v>
      </c>
      <c r="C1024" s="340">
        <v>46285.0</v>
      </c>
      <c r="D1024" s="248" t="s">
        <v>631</v>
      </c>
      <c r="E1024" s="239" t="s">
        <v>899</v>
      </c>
      <c r="F1024" s="239">
        <v>172.0</v>
      </c>
      <c r="G1024" s="239">
        <v>32.0</v>
      </c>
      <c r="H1024" s="342">
        <v>46286.0</v>
      </c>
      <c r="I1024" s="251">
        <v>0.35582175925925924</v>
      </c>
      <c r="J1024" s="251">
        <v>0.43841435185185185</v>
      </c>
      <c r="K1024" s="239">
        <v>118.9333</v>
      </c>
      <c r="L1024" s="239" t="s">
        <v>811</v>
      </c>
      <c r="M1024" s="239" t="s">
        <v>1418</v>
      </c>
    </row>
    <row r="1025" ht="15.75" customHeight="1">
      <c r="A1025" s="294" t="s">
        <v>3683</v>
      </c>
      <c r="B1025" s="239" t="s">
        <v>552</v>
      </c>
      <c r="C1025" s="340">
        <v>46286.0</v>
      </c>
      <c r="D1025" s="239" t="s">
        <v>631</v>
      </c>
      <c r="E1025" s="239" t="s">
        <v>4407</v>
      </c>
      <c r="F1025" s="239">
        <v>4.0</v>
      </c>
      <c r="G1025" s="239">
        <v>4.0</v>
      </c>
      <c r="H1025" s="342">
        <v>46286.0</v>
      </c>
      <c r="I1025" s="251">
        <v>0.6218287037037037</v>
      </c>
      <c r="J1025" s="251">
        <v>0.2790162037037037</v>
      </c>
      <c r="K1025" s="239">
        <v>946.35</v>
      </c>
      <c r="L1025" s="239" t="s">
        <v>811</v>
      </c>
      <c r="M1025" s="239" t="s">
        <v>1419</v>
      </c>
    </row>
    <row r="1026" ht="15.75" customHeight="1">
      <c r="A1026" s="294" t="s">
        <v>3683</v>
      </c>
      <c r="B1026" s="239" t="s">
        <v>552</v>
      </c>
      <c r="C1026" s="340">
        <v>46286.0</v>
      </c>
      <c r="D1026" s="239" t="s">
        <v>631</v>
      </c>
      <c r="E1026" s="239" t="s">
        <v>4408</v>
      </c>
      <c r="F1026" s="239">
        <v>6.0</v>
      </c>
      <c r="G1026" s="239">
        <v>3.0</v>
      </c>
      <c r="H1026" s="342">
        <v>46286.0</v>
      </c>
      <c r="I1026" s="251">
        <v>0.6090162037037037</v>
      </c>
      <c r="J1026" s="251">
        <v>0.6217708333333334</v>
      </c>
      <c r="K1026" s="239">
        <v>18.3667</v>
      </c>
      <c r="L1026" s="239" t="s">
        <v>811</v>
      </c>
      <c r="M1026" s="239" t="s">
        <v>1421</v>
      </c>
    </row>
    <row r="1027" ht="15.75" customHeight="1">
      <c r="A1027" s="294" t="s">
        <v>3683</v>
      </c>
      <c r="B1027" s="239" t="s">
        <v>552</v>
      </c>
      <c r="C1027" s="340">
        <v>46285.0</v>
      </c>
      <c r="D1027" s="239" t="s">
        <v>676</v>
      </c>
      <c r="E1027" s="239" t="s">
        <v>896</v>
      </c>
      <c r="F1027" s="239">
        <v>101.0</v>
      </c>
      <c r="G1027" s="239">
        <v>38.0</v>
      </c>
      <c r="H1027" s="342">
        <v>46286.0</v>
      </c>
      <c r="I1027" s="251">
        <v>0.3013888888888889</v>
      </c>
      <c r="J1027" s="251">
        <v>0.37297453703703703</v>
      </c>
      <c r="K1027" s="239">
        <v>103.0833</v>
      </c>
      <c r="L1027" s="239" t="s">
        <v>811</v>
      </c>
      <c r="M1027" s="239" t="s">
        <v>4409</v>
      </c>
    </row>
    <row r="1028" ht="15.75" customHeight="1">
      <c r="A1028" s="294" t="s">
        <v>3683</v>
      </c>
      <c r="B1028" s="239" t="s">
        <v>552</v>
      </c>
      <c r="C1028" s="340">
        <v>46286.0</v>
      </c>
      <c r="D1028" s="239" t="s">
        <v>676</v>
      </c>
      <c r="E1028" s="239" t="s">
        <v>899</v>
      </c>
      <c r="F1028" s="239">
        <v>643.0</v>
      </c>
      <c r="G1028" s="239">
        <v>80.0</v>
      </c>
      <c r="H1028" s="342">
        <v>46286.0</v>
      </c>
      <c r="I1028" s="251">
        <v>0.37974537037037037</v>
      </c>
      <c r="J1028" s="251">
        <v>0.5802430555555556</v>
      </c>
      <c r="K1028" s="239">
        <v>288.7</v>
      </c>
      <c r="L1028" s="239" t="s">
        <v>811</v>
      </c>
      <c r="M1028" s="239" t="s">
        <v>1422</v>
      </c>
    </row>
    <row r="1029" ht="15.75" customHeight="1">
      <c r="A1029" s="294" t="s">
        <v>3683</v>
      </c>
      <c r="B1029" s="239" t="s">
        <v>552</v>
      </c>
      <c r="C1029" s="340">
        <v>46285.0</v>
      </c>
      <c r="D1029" s="239" t="s">
        <v>616</v>
      </c>
      <c r="E1029" s="239" t="s">
        <v>896</v>
      </c>
      <c r="F1029" s="239">
        <v>273.0</v>
      </c>
      <c r="G1029" s="239">
        <v>80.0</v>
      </c>
      <c r="H1029" s="342">
        <v>46286.0</v>
      </c>
      <c r="I1029" s="251">
        <v>0.3030324074074074</v>
      </c>
      <c r="J1029" s="251">
        <v>0.3776157407407407</v>
      </c>
      <c r="K1029" s="239">
        <v>107.4</v>
      </c>
      <c r="L1029" s="239" t="s">
        <v>811</v>
      </c>
      <c r="M1029" s="239" t="s">
        <v>1521</v>
      </c>
    </row>
    <row r="1030" ht="15.75" customHeight="1">
      <c r="A1030" s="294" t="s">
        <v>3683</v>
      </c>
      <c r="B1030" s="239" t="s">
        <v>552</v>
      </c>
      <c r="C1030" s="340">
        <v>46285.0</v>
      </c>
      <c r="D1030" s="239" t="s">
        <v>616</v>
      </c>
      <c r="E1030" s="239" t="s">
        <v>899</v>
      </c>
      <c r="F1030" s="239">
        <v>67.0</v>
      </c>
      <c r="G1030" s="239">
        <v>40.0</v>
      </c>
      <c r="H1030" s="342">
        <v>46286.0</v>
      </c>
      <c r="I1030" s="251">
        <v>0.37947916666666665</v>
      </c>
      <c r="J1030" s="251">
        <v>0.40140046296296295</v>
      </c>
      <c r="K1030" s="239">
        <v>31.5667</v>
      </c>
      <c r="L1030" s="239" t="s">
        <v>811</v>
      </c>
      <c r="M1030" s="239" t="s">
        <v>1522</v>
      </c>
    </row>
    <row r="1031" ht="15.75" customHeight="1">
      <c r="A1031" s="294" t="s">
        <v>3683</v>
      </c>
      <c r="B1031" s="239" t="s">
        <v>552</v>
      </c>
      <c r="C1031" s="340">
        <v>46285.0</v>
      </c>
      <c r="D1031" s="239" t="s">
        <v>635</v>
      </c>
      <c r="E1031" s="239" t="s">
        <v>896</v>
      </c>
      <c r="F1031" s="239">
        <v>323.0</v>
      </c>
      <c r="G1031" s="239">
        <v>26.0</v>
      </c>
      <c r="H1031" s="342">
        <v>46286.0</v>
      </c>
      <c r="I1031" s="251">
        <v>0.30311342592592594</v>
      </c>
      <c r="J1031" s="251">
        <v>0.3866435185185185</v>
      </c>
      <c r="K1031" s="239">
        <v>120.2833</v>
      </c>
      <c r="L1031" s="239" t="s">
        <v>1274</v>
      </c>
      <c r="M1031" s="239" t="s">
        <v>1567</v>
      </c>
    </row>
    <row r="1032" ht="15.75" customHeight="1">
      <c r="A1032" s="294" t="s">
        <v>3683</v>
      </c>
      <c r="B1032" s="239" t="s">
        <v>552</v>
      </c>
      <c r="C1032" s="340">
        <v>46285.0</v>
      </c>
      <c r="D1032" s="239" t="s">
        <v>659</v>
      </c>
      <c r="E1032" s="239" t="s">
        <v>1845</v>
      </c>
      <c r="F1032" s="239">
        <v>8.0</v>
      </c>
      <c r="G1032" s="239">
        <v>3.0</v>
      </c>
      <c r="H1032" s="342">
        <v>46286.0</v>
      </c>
      <c r="I1032" s="251">
        <v>0.30703703703703705</v>
      </c>
      <c r="J1032" s="251">
        <v>0.3122337962962963</v>
      </c>
      <c r="K1032" s="239">
        <v>7.4833</v>
      </c>
      <c r="L1032" s="239" t="s">
        <v>811</v>
      </c>
      <c r="M1032" s="239" t="s">
        <v>1568</v>
      </c>
    </row>
    <row r="1033" ht="15.75" customHeight="1">
      <c r="A1033" s="294" t="s">
        <v>3683</v>
      </c>
      <c r="B1033" s="239" t="s">
        <v>552</v>
      </c>
      <c r="C1033" s="340">
        <v>46285.0</v>
      </c>
      <c r="D1033" s="239" t="s">
        <v>659</v>
      </c>
      <c r="E1033" s="239" t="s">
        <v>1847</v>
      </c>
      <c r="F1033" s="239">
        <v>2.0</v>
      </c>
      <c r="G1033" s="239">
        <v>2.0</v>
      </c>
      <c r="H1033" s="342">
        <v>46286.0</v>
      </c>
      <c r="I1033" s="251">
        <v>0.3012384259259259</v>
      </c>
      <c r="J1033" s="251">
        <v>0.3069212962962963</v>
      </c>
      <c r="K1033" s="239">
        <v>8.1833</v>
      </c>
      <c r="L1033" s="239" t="s">
        <v>811</v>
      </c>
      <c r="M1033" s="239" t="s">
        <v>1644</v>
      </c>
    </row>
    <row r="1034" ht="15.75" customHeight="1">
      <c r="A1034" s="294" t="s">
        <v>3683</v>
      </c>
      <c r="B1034" s="239" t="s">
        <v>552</v>
      </c>
      <c r="C1034" s="340">
        <v>46286.0</v>
      </c>
      <c r="D1034" s="239" t="s">
        <v>659</v>
      </c>
      <c r="E1034" s="239" t="s">
        <v>1032</v>
      </c>
      <c r="F1034" s="239">
        <v>27.0</v>
      </c>
      <c r="G1034" s="239">
        <v>20.0</v>
      </c>
      <c r="H1034" s="342">
        <v>46286.0</v>
      </c>
      <c r="I1034" s="251">
        <v>0.5165162037037037</v>
      </c>
      <c r="J1034" s="251">
        <v>0.5457175925925926</v>
      </c>
      <c r="K1034" s="239">
        <v>42.0333</v>
      </c>
      <c r="L1034" s="239" t="s">
        <v>811</v>
      </c>
      <c r="M1034" s="239" t="s">
        <v>1846</v>
      </c>
    </row>
    <row r="1035" ht="15.75" customHeight="1">
      <c r="A1035" s="294" t="s">
        <v>3683</v>
      </c>
      <c r="B1035" s="239" t="s">
        <v>552</v>
      </c>
      <c r="C1035" s="340">
        <v>46285.0</v>
      </c>
      <c r="D1035" s="239" t="s">
        <v>657</v>
      </c>
      <c r="E1035" s="239" t="s">
        <v>896</v>
      </c>
      <c r="F1035" s="239">
        <v>99.0</v>
      </c>
      <c r="G1035" s="239">
        <v>55.0</v>
      </c>
      <c r="H1035" s="342">
        <v>46286.0</v>
      </c>
      <c r="I1035" s="251">
        <v>0.30274305555555553</v>
      </c>
      <c r="J1035" s="251">
        <v>0.352974537037037</v>
      </c>
      <c r="K1035" s="239">
        <v>72.3167</v>
      </c>
      <c r="L1035" s="239" t="s">
        <v>811</v>
      </c>
      <c r="M1035" s="239" t="s">
        <v>1848</v>
      </c>
    </row>
    <row r="1036" ht="15.75" customHeight="1">
      <c r="A1036" s="294" t="s">
        <v>3683</v>
      </c>
      <c r="B1036" s="239" t="s">
        <v>552</v>
      </c>
      <c r="C1036" s="340">
        <v>46285.0</v>
      </c>
      <c r="D1036" s="239" t="s">
        <v>657</v>
      </c>
      <c r="E1036" s="239" t="s">
        <v>899</v>
      </c>
      <c r="F1036" s="239">
        <v>115.0</v>
      </c>
      <c r="G1036" s="239">
        <v>80.0</v>
      </c>
      <c r="H1036" s="342">
        <v>46286.0</v>
      </c>
      <c r="I1036" s="251">
        <v>0.35302083333333334</v>
      </c>
      <c r="J1036" s="251">
        <v>0.42355324074074074</v>
      </c>
      <c r="K1036" s="239">
        <v>101.5667</v>
      </c>
      <c r="L1036" s="239" t="s">
        <v>1274</v>
      </c>
      <c r="M1036" s="239" t="s">
        <v>1849</v>
      </c>
    </row>
    <row r="1037" ht="15.75" customHeight="1">
      <c r="A1037" s="294" t="s">
        <v>3683</v>
      </c>
      <c r="B1037" s="239" t="s">
        <v>552</v>
      </c>
      <c r="C1037" s="340">
        <v>46286.0</v>
      </c>
      <c r="D1037" s="239" t="s">
        <v>657</v>
      </c>
      <c r="E1037" s="239" t="s">
        <v>1030</v>
      </c>
      <c r="F1037" s="239">
        <v>57.0</v>
      </c>
      <c r="G1037" s="239">
        <v>39.0</v>
      </c>
      <c r="H1037" s="342">
        <v>46286.0</v>
      </c>
      <c r="I1037" s="251">
        <v>0.4249537037037037</v>
      </c>
      <c r="J1037" s="251">
        <v>0.5388425925925926</v>
      </c>
      <c r="K1037" s="239">
        <v>164.0</v>
      </c>
      <c r="L1037" s="239" t="s">
        <v>811</v>
      </c>
      <c r="M1037" s="239" t="s">
        <v>1979</v>
      </c>
    </row>
    <row r="1038" ht="15.75" customHeight="1">
      <c r="A1038" s="294" t="s">
        <v>3683</v>
      </c>
      <c r="B1038" s="239" t="s">
        <v>552</v>
      </c>
      <c r="C1038" s="340">
        <v>46286.0</v>
      </c>
      <c r="D1038" s="239" t="s">
        <v>657</v>
      </c>
      <c r="E1038" s="239" t="s">
        <v>1983</v>
      </c>
      <c r="F1038" s="239">
        <v>52.0</v>
      </c>
      <c r="G1038" s="239">
        <v>35.0</v>
      </c>
      <c r="H1038" s="342">
        <v>46286.0</v>
      </c>
      <c r="I1038" s="251">
        <v>0.590787037037037</v>
      </c>
      <c r="J1038" s="251">
        <v>0.6241087962962963</v>
      </c>
      <c r="K1038" s="239">
        <v>47.9667</v>
      </c>
      <c r="L1038" s="239" t="s">
        <v>811</v>
      </c>
      <c r="M1038" s="239" t="s">
        <v>1980</v>
      </c>
    </row>
    <row r="1039" ht="15.75" customHeight="1">
      <c r="A1039" s="294" t="s">
        <v>3683</v>
      </c>
      <c r="B1039" s="239" t="s">
        <v>552</v>
      </c>
      <c r="C1039" s="340">
        <v>46285.0</v>
      </c>
      <c r="D1039" s="239" t="s">
        <v>3760</v>
      </c>
      <c r="E1039" s="239" t="s">
        <v>1027</v>
      </c>
      <c r="F1039" s="239">
        <v>98.0</v>
      </c>
      <c r="G1039" s="239">
        <v>35.0</v>
      </c>
      <c r="H1039" s="342">
        <v>46286.0</v>
      </c>
      <c r="I1039" s="251">
        <v>0.30416666666666664</v>
      </c>
      <c r="J1039" s="251">
        <v>0.35703703703703704</v>
      </c>
      <c r="K1039" s="239">
        <v>76.1333</v>
      </c>
      <c r="L1039" s="239" t="s">
        <v>811</v>
      </c>
      <c r="M1039" s="239" t="s">
        <v>1982</v>
      </c>
    </row>
    <row r="1040" ht="15.75" customHeight="1">
      <c r="A1040" s="294" t="s">
        <v>3683</v>
      </c>
      <c r="B1040" s="239" t="s">
        <v>552</v>
      </c>
      <c r="C1040" s="340">
        <v>46286.0</v>
      </c>
      <c r="D1040" s="239" t="s">
        <v>3760</v>
      </c>
      <c r="E1040" s="239" t="s">
        <v>1030</v>
      </c>
      <c r="F1040" s="239">
        <v>149.0</v>
      </c>
      <c r="G1040" s="239">
        <v>74.0</v>
      </c>
      <c r="H1040" s="342">
        <v>46286.0</v>
      </c>
      <c r="I1040" s="251">
        <v>0.3570833333333333</v>
      </c>
      <c r="J1040" s="251">
        <v>0.6238078703703703</v>
      </c>
      <c r="K1040" s="239">
        <v>384.0667</v>
      </c>
      <c r="L1040" s="239" t="s">
        <v>811</v>
      </c>
      <c r="M1040" s="239" t="s">
        <v>1984</v>
      </c>
    </row>
    <row r="1041" ht="15.75" customHeight="1">
      <c r="A1041" s="294" t="s">
        <v>3683</v>
      </c>
      <c r="B1041" s="239" t="s">
        <v>552</v>
      </c>
      <c r="C1041" s="340">
        <v>46286.0</v>
      </c>
      <c r="D1041" s="239" t="s">
        <v>3760</v>
      </c>
      <c r="E1041" s="239" t="s">
        <v>1983</v>
      </c>
      <c r="F1041" s="239">
        <v>54.0</v>
      </c>
      <c r="G1041" s="239">
        <v>33.0</v>
      </c>
      <c r="H1041" s="342">
        <v>46286.0</v>
      </c>
      <c r="I1041" s="251">
        <v>0.5902893518518518</v>
      </c>
      <c r="J1041" s="251">
        <v>0.6200810185185185</v>
      </c>
      <c r="K1041" s="239">
        <v>42.9</v>
      </c>
      <c r="L1041" s="239" t="s">
        <v>811</v>
      </c>
      <c r="M1041" s="239" t="s">
        <v>2034</v>
      </c>
    </row>
    <row r="1042" ht="15.75" customHeight="1">
      <c r="A1042" s="294" t="s">
        <v>3683</v>
      </c>
      <c r="B1042" s="239" t="s">
        <v>552</v>
      </c>
      <c r="C1042" s="340">
        <v>46285.0</v>
      </c>
      <c r="D1042" s="239" t="s">
        <v>620</v>
      </c>
      <c r="E1042" s="239" t="s">
        <v>1027</v>
      </c>
      <c r="F1042" s="239">
        <v>60.0</v>
      </c>
      <c r="G1042" s="239">
        <v>34.0</v>
      </c>
      <c r="H1042" s="342">
        <v>46286.0</v>
      </c>
      <c r="I1042" s="251">
        <v>0.3042361111111111</v>
      </c>
      <c r="J1042" s="251">
        <v>0.33949074074074076</v>
      </c>
      <c r="K1042" s="239">
        <v>50.7667</v>
      </c>
      <c r="L1042" s="239" t="s">
        <v>811</v>
      </c>
      <c r="M1042" s="239" t="s">
        <v>2037</v>
      </c>
    </row>
    <row r="1043" ht="15.75" customHeight="1">
      <c r="A1043" s="294" t="s">
        <v>3683</v>
      </c>
      <c r="B1043" s="239" t="s">
        <v>552</v>
      </c>
      <c r="C1043" s="340">
        <v>46285.0</v>
      </c>
      <c r="D1043" s="239" t="s">
        <v>620</v>
      </c>
      <c r="E1043" s="239" t="s">
        <v>1030</v>
      </c>
      <c r="F1043" s="239">
        <v>127.0</v>
      </c>
      <c r="G1043" s="239">
        <v>77.0</v>
      </c>
      <c r="H1043" s="342">
        <v>46286.0</v>
      </c>
      <c r="I1043" s="251">
        <v>0.3395486111111111</v>
      </c>
      <c r="J1043" s="251">
        <v>0.4082986111111111</v>
      </c>
      <c r="K1043" s="239">
        <v>99.0</v>
      </c>
      <c r="L1043" s="239" t="s">
        <v>811</v>
      </c>
      <c r="M1043" s="239" t="s">
        <v>2040</v>
      </c>
    </row>
    <row r="1044" ht="15.75" customHeight="1">
      <c r="A1044" s="294" t="s">
        <v>3683</v>
      </c>
      <c r="B1044" s="239" t="s">
        <v>552</v>
      </c>
      <c r="C1044" s="340">
        <v>46285.0</v>
      </c>
      <c r="D1044" s="311" t="s">
        <v>663</v>
      </c>
      <c r="E1044" s="239" t="s">
        <v>2231</v>
      </c>
      <c r="F1044" s="239">
        <v>17.0</v>
      </c>
      <c r="G1044" s="239">
        <v>9.0</v>
      </c>
      <c r="H1044" s="342">
        <v>46286.0</v>
      </c>
      <c r="I1044" s="251">
        <v>0.30115740740740743</v>
      </c>
      <c r="J1044" s="251">
        <v>0.31776620370370373</v>
      </c>
      <c r="K1044" s="239">
        <v>23.9167</v>
      </c>
      <c r="L1044" s="239" t="s">
        <v>811</v>
      </c>
      <c r="M1044" s="239" t="s">
        <v>2105</v>
      </c>
    </row>
    <row r="1045" ht="15.75" customHeight="1">
      <c r="A1045" s="294" t="s">
        <v>3683</v>
      </c>
      <c r="B1045" s="239" t="s">
        <v>552</v>
      </c>
      <c r="C1045" s="340">
        <v>46286.0</v>
      </c>
      <c r="D1045" s="311" t="s">
        <v>663</v>
      </c>
      <c r="E1045" s="239" t="s">
        <v>2233</v>
      </c>
      <c r="F1045" s="239">
        <v>28.0</v>
      </c>
      <c r="G1045" s="239">
        <v>6.0</v>
      </c>
      <c r="H1045" s="342">
        <v>46286.0</v>
      </c>
      <c r="I1045" s="251">
        <v>0.5155671296296296</v>
      </c>
      <c r="J1045" s="251">
        <v>0.5358333333333334</v>
      </c>
      <c r="K1045" s="239">
        <v>29.1833</v>
      </c>
      <c r="L1045" s="239" t="s">
        <v>811</v>
      </c>
      <c r="M1045" s="239" t="s">
        <v>2107</v>
      </c>
    </row>
    <row r="1046" ht="15.75" customHeight="1">
      <c r="A1046" s="294" t="s">
        <v>3683</v>
      </c>
      <c r="B1046" s="239" t="s">
        <v>552</v>
      </c>
      <c r="C1046" s="340">
        <v>46285.0</v>
      </c>
      <c r="D1046" s="51" t="s">
        <v>638</v>
      </c>
      <c r="E1046" s="294" t="s">
        <v>896</v>
      </c>
      <c r="F1046" s="239">
        <v>111.0</v>
      </c>
      <c r="G1046" s="239">
        <v>57.0</v>
      </c>
      <c r="H1046" s="342">
        <v>46286.0</v>
      </c>
      <c r="I1046" s="251">
        <v>0.30289351851851853</v>
      </c>
      <c r="J1046" s="251">
        <v>0.3574537037037037</v>
      </c>
      <c r="K1046" s="239">
        <v>78.55</v>
      </c>
      <c r="L1046" s="239" t="s">
        <v>811</v>
      </c>
      <c r="M1046" s="239" t="s">
        <v>2232</v>
      </c>
    </row>
    <row r="1047" ht="15.75" customHeight="1">
      <c r="A1047" s="294" t="s">
        <v>3683</v>
      </c>
      <c r="B1047" s="239" t="s">
        <v>552</v>
      </c>
      <c r="C1047" s="340">
        <v>46285.0</v>
      </c>
      <c r="D1047" s="51" t="s">
        <v>638</v>
      </c>
      <c r="E1047" s="294" t="s">
        <v>899</v>
      </c>
      <c r="F1047" s="239">
        <v>108.0</v>
      </c>
      <c r="G1047" s="239">
        <v>80.0</v>
      </c>
      <c r="H1047" s="342">
        <v>46286.0</v>
      </c>
      <c r="I1047" s="251">
        <v>0.3575347222222222</v>
      </c>
      <c r="J1047" s="251">
        <v>0.41413194444444446</v>
      </c>
      <c r="K1047" s="239">
        <v>81.5</v>
      </c>
      <c r="L1047" s="239" t="s">
        <v>1274</v>
      </c>
      <c r="M1047" s="239" t="s">
        <v>2234</v>
      </c>
    </row>
    <row r="1048" ht="15.75" customHeight="1">
      <c r="A1048" s="294" t="s">
        <v>3683</v>
      </c>
      <c r="B1048" s="239" t="s">
        <v>552</v>
      </c>
      <c r="C1048" s="340">
        <v>46285.0</v>
      </c>
      <c r="D1048" s="51" t="s">
        <v>642</v>
      </c>
      <c r="E1048" s="294" t="s">
        <v>896</v>
      </c>
      <c r="F1048" s="239">
        <v>103.0</v>
      </c>
      <c r="G1048" s="239">
        <v>56.0</v>
      </c>
      <c r="H1048" s="342">
        <v>46286.0</v>
      </c>
      <c r="I1048" s="251">
        <v>0.30256944444444445</v>
      </c>
      <c r="J1048" s="251">
        <v>0.34427083333333336</v>
      </c>
      <c r="K1048" s="239">
        <v>60.05</v>
      </c>
      <c r="L1048" s="239" t="s">
        <v>811</v>
      </c>
      <c r="M1048" s="239" t="s">
        <v>2337</v>
      </c>
    </row>
    <row r="1049" ht="15.75" customHeight="1">
      <c r="A1049" s="294" t="s">
        <v>3683</v>
      </c>
      <c r="B1049" s="239" t="s">
        <v>552</v>
      </c>
      <c r="C1049" s="340">
        <v>46285.0</v>
      </c>
      <c r="D1049" s="51" t="s">
        <v>642</v>
      </c>
      <c r="E1049" s="294" t="s">
        <v>899</v>
      </c>
      <c r="F1049" s="239">
        <v>112.0</v>
      </c>
      <c r="G1049" s="239">
        <v>78.0</v>
      </c>
      <c r="H1049" s="342">
        <v>46286.0</v>
      </c>
      <c r="I1049" s="251">
        <v>0.34436342592592595</v>
      </c>
      <c r="J1049" s="251">
        <v>0.3955092592592593</v>
      </c>
      <c r="K1049" s="239">
        <v>73.65</v>
      </c>
      <c r="L1049" s="239" t="s">
        <v>1274</v>
      </c>
      <c r="M1049" s="239" t="s">
        <v>2340</v>
      </c>
    </row>
    <row r="1050" ht="15.75" customHeight="1">
      <c r="A1050" s="294" t="s">
        <v>3683</v>
      </c>
      <c r="B1050" s="239" t="s">
        <v>552</v>
      </c>
      <c r="C1050" s="340">
        <v>46285.0</v>
      </c>
      <c r="D1050" s="348" t="s">
        <v>611</v>
      </c>
      <c r="E1050" s="239" t="s">
        <v>896</v>
      </c>
      <c r="F1050" s="239">
        <v>91.0</v>
      </c>
      <c r="G1050" s="239">
        <v>38.0</v>
      </c>
      <c r="H1050" s="342">
        <v>46286.0</v>
      </c>
      <c r="I1050" s="251">
        <v>0.3026041666666667</v>
      </c>
      <c r="J1050" s="251">
        <v>0.3629861111111111</v>
      </c>
      <c r="K1050" s="239">
        <v>86.9333</v>
      </c>
      <c r="L1050" s="239" t="s">
        <v>811</v>
      </c>
      <c r="M1050" s="239" t="s">
        <v>2627</v>
      </c>
    </row>
    <row r="1051" ht="15.75" customHeight="1">
      <c r="A1051" s="294" t="s">
        <v>3683</v>
      </c>
      <c r="B1051" s="239" t="s">
        <v>552</v>
      </c>
      <c r="C1051" s="340">
        <v>46285.0</v>
      </c>
      <c r="D1051" s="311" t="s">
        <v>611</v>
      </c>
      <c r="E1051" s="239" t="s">
        <v>1030</v>
      </c>
      <c r="F1051" s="239">
        <v>94.0</v>
      </c>
      <c r="G1051" s="239">
        <v>43.0</v>
      </c>
      <c r="H1051" s="342">
        <v>46286.0</v>
      </c>
      <c r="I1051" s="251">
        <v>0.36971064814814814</v>
      </c>
      <c r="J1051" s="251">
        <v>0.42966435185185187</v>
      </c>
      <c r="K1051" s="239">
        <v>86.3333</v>
      </c>
      <c r="L1051" s="239" t="s">
        <v>811</v>
      </c>
      <c r="M1051" s="239" t="s">
        <v>2628</v>
      </c>
    </row>
    <row r="1052" ht="15.75" customHeight="1">
      <c r="A1052" s="294" t="s">
        <v>3683</v>
      </c>
      <c r="B1052" s="239" t="s">
        <v>552</v>
      </c>
      <c r="C1052" s="340">
        <v>46285.0</v>
      </c>
      <c r="D1052" s="239" t="s">
        <v>649</v>
      </c>
      <c r="E1052" s="239" t="s">
        <v>1027</v>
      </c>
      <c r="F1052" s="239">
        <v>64.0</v>
      </c>
      <c r="G1052" s="239">
        <v>44.0</v>
      </c>
      <c r="H1052" s="342">
        <v>46286.0</v>
      </c>
      <c r="I1052" s="251">
        <v>0.3022222222222222</v>
      </c>
      <c r="J1052" s="251">
        <v>0.34925925925925927</v>
      </c>
      <c r="K1052" s="239">
        <v>67.7333</v>
      </c>
      <c r="L1052" s="239" t="s">
        <v>811</v>
      </c>
      <c r="M1052" s="239" t="s">
        <v>2629</v>
      </c>
    </row>
    <row r="1053" ht="15.75" customHeight="1">
      <c r="A1053" s="294" t="s">
        <v>3683</v>
      </c>
      <c r="B1053" s="239" t="s">
        <v>552</v>
      </c>
      <c r="C1053" s="340">
        <v>46285.0</v>
      </c>
      <c r="D1053" s="239" t="s">
        <v>649</v>
      </c>
      <c r="E1053" s="239" t="s">
        <v>1030</v>
      </c>
      <c r="F1053" s="239">
        <v>77.0</v>
      </c>
      <c r="G1053" s="239">
        <v>51.0</v>
      </c>
      <c r="H1053" s="342">
        <v>46286.0</v>
      </c>
      <c r="I1053" s="251">
        <v>0.3493287037037037</v>
      </c>
      <c r="J1053" s="251">
        <v>0.4033449074074074</v>
      </c>
      <c r="K1053" s="239">
        <v>77.7833</v>
      </c>
      <c r="L1053" s="239" t="s">
        <v>811</v>
      </c>
      <c r="M1053" s="239" t="s">
        <v>2630</v>
      </c>
    </row>
    <row r="1054" ht="15.75" customHeight="1">
      <c r="A1054" s="294" t="s">
        <v>3683</v>
      </c>
      <c r="B1054" s="239" t="s">
        <v>552</v>
      </c>
      <c r="C1054" s="340">
        <v>46285.0</v>
      </c>
      <c r="D1054" s="239" t="s">
        <v>649</v>
      </c>
      <c r="E1054" s="239" t="s">
        <v>1030</v>
      </c>
      <c r="F1054" s="239">
        <v>26.0</v>
      </c>
      <c r="G1054" s="239">
        <v>5.0</v>
      </c>
      <c r="H1054" s="342">
        <v>46286.0</v>
      </c>
      <c r="I1054" s="251">
        <v>0.4270601851851852</v>
      </c>
      <c r="J1054" s="251">
        <v>0.43752314814814813</v>
      </c>
      <c r="K1054" s="239">
        <v>15.05</v>
      </c>
      <c r="L1054" s="239" t="s">
        <v>811</v>
      </c>
      <c r="M1054" s="239" t="s">
        <v>2742</v>
      </c>
    </row>
    <row r="1055" ht="15.75" customHeight="1">
      <c r="A1055" s="294" t="s">
        <v>3683</v>
      </c>
      <c r="B1055" s="239" t="s">
        <v>552</v>
      </c>
      <c r="C1055" s="340">
        <v>46285.0</v>
      </c>
      <c r="D1055" s="239" t="s">
        <v>649</v>
      </c>
      <c r="E1055" s="239" t="s">
        <v>1030</v>
      </c>
      <c r="F1055" s="239">
        <v>50.0</v>
      </c>
      <c r="G1055" s="239">
        <v>27.0</v>
      </c>
      <c r="H1055" s="342">
        <v>46286.0</v>
      </c>
      <c r="I1055" s="251">
        <v>0.40421296296296294</v>
      </c>
      <c r="J1055" s="251">
        <v>0.4268287037037037</v>
      </c>
      <c r="K1055" s="239">
        <v>32.55</v>
      </c>
      <c r="L1055" s="239" t="s">
        <v>811</v>
      </c>
      <c r="M1055" s="239" t="s">
        <v>2745</v>
      </c>
    </row>
    <row r="1056" ht="15.75" customHeight="1">
      <c r="A1056" s="294" t="s">
        <v>3683</v>
      </c>
      <c r="B1056" s="239" t="s">
        <v>552</v>
      </c>
      <c r="C1056" s="340">
        <v>46285.0</v>
      </c>
      <c r="D1056" s="239" t="s">
        <v>645</v>
      </c>
      <c r="E1056" s="239" t="s">
        <v>896</v>
      </c>
      <c r="F1056" s="239">
        <v>275.0</v>
      </c>
      <c r="G1056" s="239">
        <v>29.0</v>
      </c>
      <c r="H1056" s="342">
        <v>46286.0</v>
      </c>
      <c r="I1056" s="251">
        <v>0.30431712962962965</v>
      </c>
      <c r="J1056" s="251">
        <v>0.40971064814814817</v>
      </c>
      <c r="K1056" s="239">
        <v>151.7667</v>
      </c>
      <c r="L1056" s="239" t="s">
        <v>1274</v>
      </c>
      <c r="M1056" s="239" t="s">
        <v>2796</v>
      </c>
    </row>
    <row r="1057" ht="15.75" customHeight="1">
      <c r="A1057" s="294" t="s">
        <v>3683</v>
      </c>
      <c r="B1057" s="239" t="s">
        <v>552</v>
      </c>
      <c r="C1057" s="340">
        <v>46285.0</v>
      </c>
      <c r="D1057" s="239" t="s">
        <v>645</v>
      </c>
      <c r="E1057" s="239" t="s">
        <v>899</v>
      </c>
      <c r="F1057" s="239">
        <v>151.0</v>
      </c>
      <c r="G1057" s="239">
        <v>24.0</v>
      </c>
      <c r="H1057" s="342">
        <v>46286.0</v>
      </c>
      <c r="I1057" s="251">
        <v>0.4099421296296296</v>
      </c>
      <c r="J1057" s="251">
        <v>0.4714814814814815</v>
      </c>
      <c r="K1057" s="239">
        <v>88.6</v>
      </c>
      <c r="L1057" s="239" t="s">
        <v>1274</v>
      </c>
      <c r="M1057" s="239" t="s">
        <v>2798</v>
      </c>
    </row>
    <row r="1058" ht="15.75" customHeight="1">
      <c r="A1058" s="294" t="s">
        <v>3683</v>
      </c>
      <c r="B1058" s="239" t="s">
        <v>552</v>
      </c>
      <c r="C1058" s="340">
        <v>46286.0</v>
      </c>
      <c r="D1058" s="228" t="s">
        <v>681</v>
      </c>
      <c r="E1058" s="294" t="s">
        <v>1032</v>
      </c>
      <c r="F1058" s="239">
        <v>121.0</v>
      </c>
      <c r="G1058" s="239">
        <v>45.0</v>
      </c>
      <c r="H1058" s="342">
        <v>46286.0</v>
      </c>
      <c r="I1058" s="251">
        <v>0.5167013888888888</v>
      </c>
      <c r="J1058" s="251">
        <v>0.575462962962963</v>
      </c>
      <c r="K1058" s="239">
        <v>84.6</v>
      </c>
      <c r="L1058" s="239" t="s">
        <v>811</v>
      </c>
      <c r="M1058" s="239" t="s">
        <v>2903</v>
      </c>
    </row>
    <row r="1059" ht="15.75" customHeight="1">
      <c r="A1059" s="294" t="s">
        <v>3683</v>
      </c>
      <c r="B1059" s="239" t="s">
        <v>552</v>
      </c>
      <c r="C1059" s="340">
        <v>46286.0</v>
      </c>
      <c r="D1059" s="228" t="s">
        <v>681</v>
      </c>
      <c r="E1059" s="294" t="s">
        <v>1983</v>
      </c>
      <c r="F1059" s="239">
        <v>82.0</v>
      </c>
      <c r="G1059" s="239">
        <v>34.0</v>
      </c>
      <c r="H1059" s="342">
        <v>46286.0</v>
      </c>
      <c r="I1059" s="251">
        <v>0.5905787037037037</v>
      </c>
      <c r="J1059" s="251">
        <v>0.6329513888888889</v>
      </c>
      <c r="K1059" s="239">
        <v>61.0167</v>
      </c>
      <c r="L1059" s="239" t="s">
        <v>811</v>
      </c>
      <c r="M1059" s="239" t="s">
        <v>2906</v>
      </c>
    </row>
    <row r="1060" ht="15.75" customHeight="1">
      <c r="A1060" s="294" t="s">
        <v>3683</v>
      </c>
      <c r="B1060" s="239" t="s">
        <v>552</v>
      </c>
      <c r="C1060" s="340">
        <v>46285.0</v>
      </c>
      <c r="D1060" s="51" t="s">
        <v>686</v>
      </c>
      <c r="E1060" s="294" t="s">
        <v>1030</v>
      </c>
      <c r="F1060" s="239">
        <v>276.0</v>
      </c>
      <c r="G1060" s="239">
        <v>60.0</v>
      </c>
      <c r="H1060" s="342">
        <v>46286.0</v>
      </c>
      <c r="I1060" s="251">
        <v>0.3090509259259259</v>
      </c>
      <c r="J1060" s="251">
        <v>0.42097222222222225</v>
      </c>
      <c r="K1060" s="239">
        <v>161.15</v>
      </c>
      <c r="L1060" s="239" t="s">
        <v>811</v>
      </c>
      <c r="M1060" s="239" t="s">
        <v>2909</v>
      </c>
    </row>
    <row r="1061" ht="15.75" customHeight="1">
      <c r="A1061" s="294" t="s">
        <v>3683</v>
      </c>
      <c r="B1061" s="239" t="s">
        <v>552</v>
      </c>
      <c r="C1061" s="340">
        <v>46286.0</v>
      </c>
      <c r="D1061" s="348" t="s">
        <v>686</v>
      </c>
      <c r="E1061" s="239" t="s">
        <v>2905</v>
      </c>
      <c r="F1061" s="239">
        <v>51.0</v>
      </c>
      <c r="G1061" s="239">
        <v>27.0</v>
      </c>
      <c r="H1061" s="342">
        <v>46286.0</v>
      </c>
      <c r="I1061" s="251">
        <v>0.5094791666666667</v>
      </c>
      <c r="J1061" s="251">
        <v>0.5610532407407407</v>
      </c>
      <c r="K1061" s="239">
        <v>74.2667</v>
      </c>
      <c r="L1061" s="239" t="s">
        <v>811</v>
      </c>
      <c r="M1061" s="239" t="s">
        <v>3067</v>
      </c>
    </row>
    <row r="1062" ht="15.75" customHeight="1">
      <c r="A1062" s="294" t="s">
        <v>3683</v>
      </c>
      <c r="B1062" s="239" t="s">
        <v>552</v>
      </c>
      <c r="C1062" s="340">
        <v>46286.0</v>
      </c>
      <c r="D1062" s="311" t="s">
        <v>686</v>
      </c>
      <c r="E1062" s="239" t="s">
        <v>1983</v>
      </c>
      <c r="F1062" s="239">
        <v>60.0</v>
      </c>
      <c r="G1062" s="239">
        <v>33.0</v>
      </c>
      <c r="H1062" s="342">
        <v>46286.0</v>
      </c>
      <c r="I1062" s="251">
        <v>0.590474537037037</v>
      </c>
      <c r="J1062" s="251">
        <v>0.6512962962962963</v>
      </c>
      <c r="K1062" s="239">
        <v>87.5667</v>
      </c>
      <c r="L1062" s="239" t="s">
        <v>811</v>
      </c>
      <c r="M1062" s="239" t="s">
        <v>3070</v>
      </c>
    </row>
    <row r="1063" ht="15.75" customHeight="1">
      <c r="A1063" s="294" t="s">
        <v>3683</v>
      </c>
      <c r="B1063" s="239" t="s">
        <v>552</v>
      </c>
      <c r="C1063" s="340">
        <v>46285.0</v>
      </c>
      <c r="D1063" s="239" t="s">
        <v>559</v>
      </c>
      <c r="E1063" s="239" t="s">
        <v>896</v>
      </c>
      <c r="F1063" s="239">
        <v>321.0</v>
      </c>
      <c r="G1063" s="239">
        <v>39.0</v>
      </c>
      <c r="H1063" s="342">
        <v>46286.0</v>
      </c>
      <c r="I1063" s="251">
        <v>0.30215277777777777</v>
      </c>
      <c r="J1063" s="251">
        <v>0.37376157407407407</v>
      </c>
      <c r="K1063" s="239">
        <v>103.1167</v>
      </c>
      <c r="L1063" s="239" t="s">
        <v>811</v>
      </c>
      <c r="M1063" s="239" t="s">
        <v>4410</v>
      </c>
    </row>
    <row r="1064" ht="15.75" customHeight="1">
      <c r="A1064" s="294" t="s">
        <v>3683</v>
      </c>
      <c r="B1064" s="239" t="s">
        <v>552</v>
      </c>
      <c r="C1064" s="340">
        <v>46286.0</v>
      </c>
      <c r="D1064" s="239" t="s">
        <v>559</v>
      </c>
      <c r="E1064" s="239" t="s">
        <v>899</v>
      </c>
      <c r="F1064" s="239">
        <v>164.0</v>
      </c>
      <c r="G1064" s="239">
        <v>80.0</v>
      </c>
      <c r="H1064" s="342">
        <v>46286.0</v>
      </c>
      <c r="I1064" s="251">
        <v>0.462025462962963</v>
      </c>
      <c r="J1064" s="251">
        <v>0.525787037037037</v>
      </c>
      <c r="K1064" s="239">
        <v>91.8167</v>
      </c>
      <c r="L1064" s="239" t="s">
        <v>811</v>
      </c>
      <c r="M1064" s="239" t="s">
        <v>4411</v>
      </c>
    </row>
    <row r="1065" ht="15.75" customHeight="1">
      <c r="A1065" s="294" t="s">
        <v>3683</v>
      </c>
      <c r="B1065" s="239" t="s">
        <v>552</v>
      </c>
      <c r="C1065" s="340">
        <v>46285.0</v>
      </c>
      <c r="D1065" s="239" t="s">
        <v>4387</v>
      </c>
      <c r="E1065" s="239" t="s">
        <v>1030</v>
      </c>
      <c r="F1065" s="239">
        <v>184.0</v>
      </c>
      <c r="G1065" s="239">
        <v>60.0</v>
      </c>
      <c r="H1065" s="342">
        <v>46286.0</v>
      </c>
      <c r="I1065" s="251">
        <v>0.32083333333333336</v>
      </c>
      <c r="J1065" s="251">
        <v>0.4477199074074074</v>
      </c>
      <c r="K1065" s="239">
        <v>182.7</v>
      </c>
      <c r="L1065" s="239" t="s">
        <v>811</v>
      </c>
      <c r="M1065" s="239" t="s">
        <v>4412</v>
      </c>
    </row>
    <row r="1066" ht="15.75" customHeight="1">
      <c r="A1066" s="294" t="s">
        <v>3683</v>
      </c>
      <c r="B1066" s="239" t="s">
        <v>552</v>
      </c>
      <c r="C1066" s="340">
        <v>46285.0</v>
      </c>
      <c r="D1066" s="239" t="s">
        <v>4387</v>
      </c>
      <c r="E1066" s="239" t="s">
        <v>4413</v>
      </c>
      <c r="F1066" s="239">
        <v>2.0</v>
      </c>
      <c r="G1066" s="239">
        <v>1.0</v>
      </c>
      <c r="H1066" s="342">
        <v>46286.0</v>
      </c>
      <c r="I1066" s="251">
        <v>0.30983796296296295</v>
      </c>
      <c r="J1066" s="251">
        <v>0.32078703703703704</v>
      </c>
      <c r="K1066" s="239">
        <v>15.7667</v>
      </c>
      <c r="L1066" s="239" t="s">
        <v>811</v>
      </c>
      <c r="M1066" s="239" t="s">
        <v>3053</v>
      </c>
    </row>
    <row r="1067" ht="15.75" customHeight="1">
      <c r="A1067" s="294" t="s">
        <v>3683</v>
      </c>
      <c r="B1067" s="239" t="s">
        <v>552</v>
      </c>
      <c r="C1067" s="340">
        <v>46286.0</v>
      </c>
      <c r="D1067" s="239" t="s">
        <v>4387</v>
      </c>
      <c r="E1067" s="239" t="s">
        <v>1030</v>
      </c>
      <c r="F1067" s="239">
        <v>106.0</v>
      </c>
      <c r="G1067" s="239">
        <v>36.0</v>
      </c>
      <c r="H1067" s="342">
        <v>46286.0</v>
      </c>
      <c r="I1067" s="251">
        <v>0.4479166666666667</v>
      </c>
      <c r="J1067" s="251">
        <v>0.571875</v>
      </c>
      <c r="K1067" s="239">
        <v>178.4833</v>
      </c>
      <c r="L1067" s="239" t="s">
        <v>811</v>
      </c>
      <c r="M1067" s="239" t="s">
        <v>3056</v>
      </c>
    </row>
    <row r="1068" ht="15.75" customHeight="1">
      <c r="A1068" s="294" t="s">
        <v>3683</v>
      </c>
      <c r="B1068" s="239" t="s">
        <v>552</v>
      </c>
      <c r="C1068" s="340">
        <v>46285.0</v>
      </c>
      <c r="D1068" s="239" t="s">
        <v>669</v>
      </c>
      <c r="E1068" s="239" t="s">
        <v>896</v>
      </c>
      <c r="F1068" s="239">
        <v>69.0</v>
      </c>
      <c r="G1068" s="239">
        <v>38.0</v>
      </c>
      <c r="H1068" s="342">
        <v>46286.0</v>
      </c>
      <c r="I1068" s="251">
        <v>0.30193287037037037</v>
      </c>
      <c r="J1068" s="251">
        <v>0.35180555555555554</v>
      </c>
      <c r="K1068" s="239">
        <v>71.8</v>
      </c>
      <c r="L1068" s="239" t="s">
        <v>811</v>
      </c>
      <c r="M1068" s="239" t="s">
        <v>3125</v>
      </c>
    </row>
    <row r="1069" ht="15.75" customHeight="1">
      <c r="A1069" s="294" t="s">
        <v>3683</v>
      </c>
      <c r="B1069" s="239" t="s">
        <v>552</v>
      </c>
      <c r="C1069" s="340">
        <v>46285.0</v>
      </c>
      <c r="D1069" s="239" t="s">
        <v>669</v>
      </c>
      <c r="E1069" s="239" t="s">
        <v>899</v>
      </c>
      <c r="F1069" s="239">
        <v>196.0</v>
      </c>
      <c r="G1069" s="239">
        <v>80.0</v>
      </c>
      <c r="H1069" s="342">
        <v>46286.0</v>
      </c>
      <c r="I1069" s="251">
        <v>0.35204861111111113</v>
      </c>
      <c r="J1069" s="251">
        <v>0.44126157407407407</v>
      </c>
      <c r="K1069" s="239">
        <v>128.4667</v>
      </c>
      <c r="L1069" s="239" t="s">
        <v>811</v>
      </c>
      <c r="M1069" s="239" t="s">
        <v>3126</v>
      </c>
    </row>
    <row r="1070" ht="15.75" customHeight="1">
      <c r="A1070" s="294" t="s">
        <v>3683</v>
      </c>
      <c r="B1070" s="239" t="s">
        <v>552</v>
      </c>
      <c r="C1070" s="340">
        <v>46285.0</v>
      </c>
      <c r="D1070" s="239" t="s">
        <v>4403</v>
      </c>
      <c r="E1070" s="239" t="s">
        <v>1030</v>
      </c>
      <c r="F1070" s="239">
        <v>78.0</v>
      </c>
      <c r="G1070" s="239">
        <v>31.0</v>
      </c>
      <c r="H1070" s="342">
        <v>46286.0</v>
      </c>
      <c r="I1070" s="251">
        <v>0.3283564814814815</v>
      </c>
      <c r="J1070" s="251">
        <v>0.39038194444444446</v>
      </c>
      <c r="K1070" s="239">
        <v>89.3167</v>
      </c>
      <c r="L1070" s="239" t="s">
        <v>811</v>
      </c>
      <c r="M1070" s="239" t="s">
        <v>3180</v>
      </c>
    </row>
    <row r="1071" ht="15.75" customHeight="1">
      <c r="A1071" s="294" t="s">
        <v>3683</v>
      </c>
      <c r="B1071" s="239" t="s">
        <v>552</v>
      </c>
      <c r="C1071" s="340">
        <v>46286.0</v>
      </c>
      <c r="D1071" s="239" t="s">
        <v>4403</v>
      </c>
      <c r="E1071" s="239" t="s">
        <v>2905</v>
      </c>
      <c r="F1071" s="239">
        <v>69.0</v>
      </c>
      <c r="G1071" s="239">
        <v>29.0</v>
      </c>
      <c r="H1071" s="342">
        <v>46286.0</v>
      </c>
      <c r="I1071" s="251">
        <v>0.5109027777777778</v>
      </c>
      <c r="J1071" s="251">
        <v>0.6011342592592592</v>
      </c>
      <c r="K1071" s="239">
        <v>129.9333</v>
      </c>
      <c r="L1071" s="239" t="s">
        <v>811</v>
      </c>
      <c r="M1071" s="239" t="s">
        <v>3181</v>
      </c>
    </row>
    <row r="1072" ht="15.75" customHeight="1">
      <c r="A1072" s="294" t="s">
        <v>3683</v>
      </c>
      <c r="B1072" s="239" t="s">
        <v>552</v>
      </c>
      <c r="C1072" s="340">
        <v>46285.0</v>
      </c>
      <c r="D1072" s="239" t="s">
        <v>667</v>
      </c>
      <c r="E1072" s="239" t="s">
        <v>1027</v>
      </c>
      <c r="F1072" s="239">
        <v>94.0</v>
      </c>
      <c r="G1072" s="239">
        <v>35.0</v>
      </c>
      <c r="H1072" s="342">
        <v>46286.0</v>
      </c>
      <c r="I1072" s="251">
        <v>0.3040277777777778</v>
      </c>
      <c r="J1072" s="251">
        <v>0.35725694444444445</v>
      </c>
      <c r="K1072" s="239">
        <v>76.6333</v>
      </c>
      <c r="L1072" s="239" t="s">
        <v>811</v>
      </c>
      <c r="M1072" s="239" t="s">
        <v>3182</v>
      </c>
    </row>
    <row r="1073" ht="15.75" customHeight="1">
      <c r="A1073" s="294" t="s">
        <v>3683</v>
      </c>
      <c r="B1073" s="239" t="s">
        <v>552</v>
      </c>
      <c r="C1073" s="340">
        <v>46285.0</v>
      </c>
      <c r="D1073" s="239" t="s">
        <v>667</v>
      </c>
      <c r="E1073" s="239" t="s">
        <v>1030</v>
      </c>
      <c r="F1073" s="239">
        <v>201.0</v>
      </c>
      <c r="G1073" s="239">
        <v>78.0</v>
      </c>
      <c r="H1073" s="342">
        <v>46286.0</v>
      </c>
      <c r="I1073" s="251">
        <v>0.3573148148148148</v>
      </c>
      <c r="J1073" s="251">
        <v>0.4675578703703704</v>
      </c>
      <c r="K1073" s="239">
        <v>158.75</v>
      </c>
      <c r="L1073" s="239" t="s">
        <v>811</v>
      </c>
      <c r="M1073" s="239" t="s">
        <v>3183</v>
      </c>
    </row>
    <row r="1074" ht="15.75" customHeight="1">
      <c r="A1074" s="294" t="s">
        <v>3683</v>
      </c>
      <c r="B1074" s="239" t="s">
        <v>552</v>
      </c>
      <c r="C1074" s="340">
        <v>46286.0</v>
      </c>
      <c r="D1074" s="239" t="s">
        <v>667</v>
      </c>
      <c r="E1074" s="239" t="s">
        <v>2233</v>
      </c>
      <c r="F1074" s="239">
        <v>26.0</v>
      </c>
      <c r="G1074" s="239">
        <v>18.0</v>
      </c>
      <c r="H1074" s="342">
        <v>46286.0</v>
      </c>
      <c r="I1074" s="251">
        <v>0.5129282407407407</v>
      </c>
      <c r="J1074" s="251">
        <v>0.5426273148148149</v>
      </c>
      <c r="K1074" s="239">
        <v>42.75</v>
      </c>
      <c r="L1074" s="239" t="s">
        <v>811</v>
      </c>
      <c r="M1074" s="239" t="s">
        <v>3265</v>
      </c>
    </row>
    <row r="1075" ht="15.75" customHeight="1">
      <c r="A1075" s="294" t="s">
        <v>3683</v>
      </c>
      <c r="B1075" s="239" t="s">
        <v>552</v>
      </c>
      <c r="C1075" s="340">
        <v>46286.0</v>
      </c>
      <c r="D1075" s="239" t="s">
        <v>667</v>
      </c>
      <c r="E1075" s="239" t="s">
        <v>2905</v>
      </c>
      <c r="F1075" s="239">
        <v>72.0</v>
      </c>
      <c r="G1075" s="239">
        <v>40.0</v>
      </c>
      <c r="H1075" s="342">
        <v>46286.0</v>
      </c>
      <c r="I1075" s="251">
        <v>0.5427083333333333</v>
      </c>
      <c r="J1075" s="251">
        <v>0.6047685185185185</v>
      </c>
      <c r="K1075" s="239">
        <v>89.35</v>
      </c>
      <c r="L1075" s="239" t="s">
        <v>811</v>
      </c>
      <c r="M1075" s="239" t="s">
        <v>3266</v>
      </c>
    </row>
    <row r="1076" ht="15.75" customHeight="1">
      <c r="A1076" s="294" t="s">
        <v>3683</v>
      </c>
      <c r="B1076" s="239" t="s">
        <v>552</v>
      </c>
      <c r="C1076" s="340">
        <v>46285.0</v>
      </c>
      <c r="D1076" s="239" t="s">
        <v>685</v>
      </c>
      <c r="E1076" s="239" t="s">
        <v>896</v>
      </c>
      <c r="F1076" s="239">
        <v>176.0</v>
      </c>
      <c r="G1076" s="239">
        <v>39.0</v>
      </c>
      <c r="H1076" s="342">
        <v>46286.0</v>
      </c>
      <c r="I1076" s="251">
        <v>0.300775462962963</v>
      </c>
      <c r="J1076" s="251">
        <v>0.36471064814814813</v>
      </c>
      <c r="K1076" s="239">
        <v>92.05</v>
      </c>
      <c r="L1076" s="239" t="s">
        <v>811</v>
      </c>
      <c r="M1076" s="239" t="s">
        <v>3267</v>
      </c>
    </row>
    <row r="1077" ht="15.75" customHeight="1">
      <c r="A1077" s="294" t="s">
        <v>3683</v>
      </c>
      <c r="B1077" s="239" t="s">
        <v>552</v>
      </c>
      <c r="C1077" s="340">
        <v>46285.0</v>
      </c>
      <c r="D1077" s="239" t="s">
        <v>685</v>
      </c>
      <c r="E1077" s="239" t="s">
        <v>899</v>
      </c>
      <c r="F1077" s="239">
        <v>121.0</v>
      </c>
      <c r="G1077" s="239">
        <v>79.0</v>
      </c>
      <c r="H1077" s="342">
        <v>46286.0</v>
      </c>
      <c r="I1077" s="251">
        <v>0.36475694444444445</v>
      </c>
      <c r="J1077" s="251">
        <v>0.465625</v>
      </c>
      <c r="K1077" s="239">
        <v>145.25</v>
      </c>
      <c r="L1077" s="239" t="s">
        <v>811</v>
      </c>
      <c r="M1077" s="239" t="s">
        <v>3268</v>
      </c>
    </row>
    <row r="1078" ht="15.75" customHeight="1">
      <c r="A1078" s="294" t="s">
        <v>3683</v>
      </c>
      <c r="B1078" s="239" t="s">
        <v>552</v>
      </c>
      <c r="C1078" s="340">
        <v>46286.0</v>
      </c>
      <c r="D1078" s="228" t="s">
        <v>685</v>
      </c>
      <c r="E1078" s="294" t="s">
        <v>2905</v>
      </c>
      <c r="F1078" s="239">
        <v>196.0</v>
      </c>
      <c r="G1078" s="239">
        <v>28.0</v>
      </c>
      <c r="H1078" s="342">
        <v>46286.0</v>
      </c>
      <c r="I1078" s="251">
        <v>0.5105324074074075</v>
      </c>
      <c r="J1078" s="251">
        <v>0.5577777777777778</v>
      </c>
      <c r="K1078" s="239">
        <v>68.0167</v>
      </c>
      <c r="L1078" s="239" t="s">
        <v>811</v>
      </c>
      <c r="M1078" s="239" t="s">
        <v>2539</v>
      </c>
    </row>
    <row r="1079" ht="15.75" customHeight="1">
      <c r="A1079" s="294" t="s">
        <v>3683</v>
      </c>
      <c r="B1079" s="239" t="s">
        <v>552</v>
      </c>
      <c r="C1079" s="340">
        <v>46286.0</v>
      </c>
      <c r="D1079" s="228" t="s">
        <v>685</v>
      </c>
      <c r="E1079" s="294" t="s">
        <v>1983</v>
      </c>
      <c r="F1079" s="239">
        <v>75.0</v>
      </c>
      <c r="G1079" s="239">
        <v>34.0</v>
      </c>
      <c r="H1079" s="342">
        <v>46286.0</v>
      </c>
      <c r="I1079" s="251">
        <v>0.5906365740740741</v>
      </c>
      <c r="J1079" s="251">
        <v>0.6273611111111111</v>
      </c>
      <c r="K1079" s="239">
        <v>52.8667</v>
      </c>
      <c r="L1079" s="239" t="s">
        <v>811</v>
      </c>
      <c r="M1079" s="239" t="s">
        <v>2542</v>
      </c>
    </row>
    <row r="1080" ht="15.75" customHeight="1">
      <c r="A1080" s="294" t="s">
        <v>3683</v>
      </c>
      <c r="B1080" s="239" t="s">
        <v>552</v>
      </c>
      <c r="C1080" s="340">
        <v>46285.0</v>
      </c>
      <c r="D1080" s="248" t="s">
        <v>660</v>
      </c>
      <c r="E1080" s="239" t="s">
        <v>896</v>
      </c>
      <c r="F1080" s="239">
        <v>207.0</v>
      </c>
      <c r="G1080" s="239">
        <v>78.0</v>
      </c>
      <c r="H1080" s="342">
        <v>46286.0</v>
      </c>
      <c r="I1080" s="251">
        <v>0.3081365740740741</v>
      </c>
      <c r="J1080" s="251">
        <v>0.43886574074074075</v>
      </c>
      <c r="K1080" s="239">
        <v>188.25</v>
      </c>
      <c r="L1080" s="239" t="s">
        <v>811</v>
      </c>
      <c r="M1080" s="239" t="s">
        <v>3345</v>
      </c>
    </row>
    <row r="1081" ht="15.75" customHeight="1">
      <c r="A1081" s="294" t="s">
        <v>3683</v>
      </c>
      <c r="B1081" s="239" t="s">
        <v>552</v>
      </c>
      <c r="C1081" s="340">
        <v>46286.0</v>
      </c>
      <c r="D1081" s="239" t="s">
        <v>660</v>
      </c>
      <c r="E1081" s="239" t="s">
        <v>899</v>
      </c>
      <c r="F1081" s="239">
        <v>80.0</v>
      </c>
      <c r="G1081" s="239">
        <v>41.0</v>
      </c>
      <c r="H1081" s="342">
        <v>46286.0</v>
      </c>
      <c r="I1081" s="251">
        <v>0.43894675925925924</v>
      </c>
      <c r="J1081" s="251">
        <v>0.5238310185185185</v>
      </c>
      <c r="K1081" s="239">
        <v>122.2167</v>
      </c>
      <c r="L1081" s="239" t="s">
        <v>811</v>
      </c>
      <c r="M1081" s="239" t="s">
        <v>3347</v>
      </c>
    </row>
    <row r="1082" ht="15.75" customHeight="1">
      <c r="A1082" s="294" t="s">
        <v>3683</v>
      </c>
      <c r="B1082" s="239" t="s">
        <v>552</v>
      </c>
      <c r="C1082" s="340">
        <v>46286.0</v>
      </c>
      <c r="D1082" s="239" t="s">
        <v>660</v>
      </c>
      <c r="E1082" s="239" t="s">
        <v>2905</v>
      </c>
      <c r="F1082" s="239">
        <v>87.0</v>
      </c>
      <c r="G1082" s="239">
        <v>39.0</v>
      </c>
      <c r="H1082" s="342">
        <v>46286.0</v>
      </c>
      <c r="I1082" s="251">
        <v>0.5247685185185185</v>
      </c>
      <c r="J1082" s="251">
        <v>0.6010648148148148</v>
      </c>
      <c r="K1082" s="239">
        <v>109.85</v>
      </c>
      <c r="L1082" s="239" t="s">
        <v>811</v>
      </c>
      <c r="M1082" s="239" t="s">
        <v>3348</v>
      </c>
    </row>
    <row r="1083" ht="15.75" customHeight="1">
      <c r="A1083" s="294" t="s">
        <v>3683</v>
      </c>
      <c r="B1083" s="239" t="s">
        <v>552</v>
      </c>
      <c r="C1083" s="340">
        <v>46286.0</v>
      </c>
      <c r="D1083" s="239" t="s">
        <v>660</v>
      </c>
      <c r="E1083" s="239" t="s">
        <v>1983</v>
      </c>
      <c r="F1083" s="239">
        <v>53.0</v>
      </c>
      <c r="G1083" s="239">
        <v>34.0</v>
      </c>
      <c r="H1083" s="342">
        <v>46286.0</v>
      </c>
      <c r="I1083" s="251">
        <v>0.5907175925925926</v>
      </c>
      <c r="J1083" s="251">
        <v>0.6341435185185185</v>
      </c>
      <c r="K1083" s="239">
        <v>62.5167</v>
      </c>
      <c r="L1083" s="239" t="s">
        <v>811</v>
      </c>
      <c r="M1083" s="239" t="s">
        <v>3349</v>
      </c>
    </row>
    <row r="1084" ht="15.75" customHeight="1">
      <c r="A1084" s="294" t="s">
        <v>3683</v>
      </c>
      <c r="B1084" s="239" t="s">
        <v>552</v>
      </c>
      <c r="C1084" s="340">
        <v>46285.0</v>
      </c>
      <c r="D1084" s="239" t="s">
        <v>625</v>
      </c>
      <c r="E1084" s="239" t="s">
        <v>1027</v>
      </c>
      <c r="F1084" s="239">
        <v>19.0</v>
      </c>
      <c r="G1084" s="239">
        <v>3.0</v>
      </c>
      <c r="H1084" s="342">
        <v>46286.0</v>
      </c>
      <c r="I1084" s="251">
        <v>0.3078240740740741</v>
      </c>
      <c r="J1084" s="251">
        <v>0.3298611111111111</v>
      </c>
      <c r="K1084" s="239">
        <v>31.7167</v>
      </c>
      <c r="L1084" s="239" t="s">
        <v>1274</v>
      </c>
      <c r="M1084" s="239" t="s">
        <v>3432</v>
      </c>
    </row>
    <row r="1085" ht="15.75" customHeight="1">
      <c r="A1085" s="294" t="s">
        <v>3683</v>
      </c>
      <c r="B1085" s="239" t="s">
        <v>552</v>
      </c>
      <c r="C1085" s="340">
        <v>46285.0</v>
      </c>
      <c r="D1085" s="239" t="s">
        <v>625</v>
      </c>
      <c r="E1085" s="239" t="s">
        <v>899</v>
      </c>
      <c r="F1085" s="239">
        <v>57.0</v>
      </c>
      <c r="G1085" s="239">
        <v>37.0</v>
      </c>
      <c r="H1085" s="342">
        <v>46286.0</v>
      </c>
      <c r="I1085" s="251">
        <v>0.3300578703703704</v>
      </c>
      <c r="J1085" s="251">
        <v>0.38592592592592595</v>
      </c>
      <c r="K1085" s="239">
        <v>80.45</v>
      </c>
      <c r="L1085" s="239" t="s">
        <v>811</v>
      </c>
      <c r="M1085" s="239" t="s">
        <v>3433</v>
      </c>
    </row>
    <row r="1086" ht="15.75" customHeight="1">
      <c r="A1086" s="294" t="s">
        <v>3683</v>
      </c>
      <c r="B1086" s="239" t="s">
        <v>552</v>
      </c>
      <c r="C1086" s="340">
        <v>46285.0</v>
      </c>
      <c r="D1086" s="239" t="s">
        <v>625</v>
      </c>
      <c r="E1086" s="239" t="s">
        <v>1030</v>
      </c>
      <c r="F1086" s="239">
        <v>55.0</v>
      </c>
      <c r="G1086" s="239">
        <v>41.0</v>
      </c>
      <c r="H1086" s="342">
        <v>46286.0</v>
      </c>
      <c r="I1086" s="251">
        <v>0.3868287037037037</v>
      </c>
      <c r="J1086" s="251">
        <v>0.44061342592592595</v>
      </c>
      <c r="K1086" s="239">
        <v>77.4333</v>
      </c>
      <c r="L1086" s="239" t="s">
        <v>1274</v>
      </c>
      <c r="M1086" s="239" t="s">
        <v>3434</v>
      </c>
    </row>
    <row r="1087" ht="15.75" customHeight="1">
      <c r="A1087" s="294" t="s">
        <v>3683</v>
      </c>
      <c r="B1087" s="239" t="s">
        <v>552</v>
      </c>
      <c r="C1087" s="340">
        <v>46286.0</v>
      </c>
      <c r="D1087" s="239" t="s">
        <v>3736</v>
      </c>
      <c r="E1087" s="239" t="s">
        <v>1030</v>
      </c>
      <c r="F1087" s="239">
        <v>189.0</v>
      </c>
      <c r="G1087" s="239">
        <v>78.0</v>
      </c>
      <c r="H1087" s="342">
        <v>46286.0</v>
      </c>
      <c r="I1087" s="251">
        <v>0.3018287037037037</v>
      </c>
      <c r="J1087" s="251">
        <v>0.5359259259259259</v>
      </c>
      <c r="K1087" s="239">
        <v>337.1</v>
      </c>
      <c r="L1087" s="239" t="s">
        <v>811</v>
      </c>
      <c r="M1087" s="239" t="s">
        <v>3508</v>
      </c>
    </row>
    <row r="1088" ht="15.75" customHeight="1">
      <c r="A1088" s="294" t="s">
        <v>3683</v>
      </c>
      <c r="B1088" s="239" t="s">
        <v>552</v>
      </c>
      <c r="C1088" s="340">
        <v>46286.0</v>
      </c>
      <c r="D1088" s="239" t="s">
        <v>3736</v>
      </c>
      <c r="E1088" s="239" t="s">
        <v>2905</v>
      </c>
      <c r="F1088" s="239">
        <v>98.0</v>
      </c>
      <c r="G1088" s="239">
        <v>28.0</v>
      </c>
      <c r="H1088" s="342">
        <v>46286.0</v>
      </c>
      <c r="I1088" s="251">
        <v>0.5090625</v>
      </c>
      <c r="J1088" s="251">
        <v>0.6039583333333334</v>
      </c>
      <c r="K1088" s="239">
        <v>136.65</v>
      </c>
      <c r="L1088" s="239" t="s">
        <v>811</v>
      </c>
      <c r="M1088" s="239" t="s">
        <v>3509</v>
      </c>
    </row>
    <row r="1089" ht="15.75" customHeight="1">
      <c r="A1089" s="294" t="s">
        <v>3683</v>
      </c>
      <c r="B1089" s="239" t="s">
        <v>552</v>
      </c>
      <c r="C1089" s="340">
        <v>46286.0</v>
      </c>
      <c r="D1089" s="239" t="s">
        <v>3736</v>
      </c>
      <c r="E1089" s="239" t="s">
        <v>1983</v>
      </c>
      <c r="F1089" s="239">
        <v>60.0</v>
      </c>
      <c r="G1089" s="239">
        <v>33.0</v>
      </c>
      <c r="H1089" s="342">
        <v>46286.0</v>
      </c>
      <c r="I1089" s="251">
        <v>0.5903703703703703</v>
      </c>
      <c r="J1089" s="251">
        <v>0.6432986111111111</v>
      </c>
      <c r="K1089" s="239">
        <v>76.2167</v>
      </c>
      <c r="L1089" s="239" t="s">
        <v>811</v>
      </c>
      <c r="M1089" s="239" t="s">
        <v>3510</v>
      </c>
    </row>
    <row r="1090" ht="15.75" customHeight="1">
      <c r="A1090" s="294" t="s">
        <v>3683</v>
      </c>
      <c r="B1090" s="239" t="s">
        <v>552</v>
      </c>
      <c r="C1090" s="340">
        <v>46285.0</v>
      </c>
      <c r="D1090" s="239" t="s">
        <v>654</v>
      </c>
      <c r="E1090" s="239" t="s">
        <v>899</v>
      </c>
      <c r="F1090" s="239">
        <v>107.0</v>
      </c>
      <c r="G1090" s="239">
        <v>40.0</v>
      </c>
      <c r="H1090" s="342">
        <v>46286.0</v>
      </c>
      <c r="I1090" s="251">
        <v>0.3962731481481481</v>
      </c>
      <c r="J1090" s="251">
        <v>0.4261111111111111</v>
      </c>
      <c r="K1090" s="239">
        <v>42.95</v>
      </c>
      <c r="L1090" s="239" t="s">
        <v>811</v>
      </c>
      <c r="M1090" s="239" t="s">
        <v>3573</v>
      </c>
    </row>
    <row r="1091" ht="15.75" customHeight="1">
      <c r="A1091" s="294" t="s">
        <v>3683</v>
      </c>
      <c r="B1091" s="239" t="s">
        <v>552</v>
      </c>
      <c r="C1091" s="340">
        <v>46286.0</v>
      </c>
      <c r="D1091" s="239" t="s">
        <v>654</v>
      </c>
      <c r="E1091" s="239" t="s">
        <v>896</v>
      </c>
      <c r="F1091" s="239">
        <v>384.0</v>
      </c>
      <c r="G1091" s="239">
        <v>80.0</v>
      </c>
      <c r="H1091" s="342">
        <v>46286.0</v>
      </c>
      <c r="I1091" s="251">
        <v>0.30322916666666666</v>
      </c>
      <c r="J1091" s="251">
        <v>0.5045138888888889</v>
      </c>
      <c r="K1091" s="239">
        <v>289.8333</v>
      </c>
      <c r="L1091" s="239" t="s">
        <v>811</v>
      </c>
      <c r="M1091" s="239" t="s">
        <v>3575</v>
      </c>
    </row>
    <row r="1092" ht="15.75" customHeight="1">
      <c r="A1092" s="294" t="s">
        <v>3683</v>
      </c>
      <c r="B1092" s="239" t="s">
        <v>552</v>
      </c>
      <c r="C1092" s="340">
        <v>46286.0</v>
      </c>
      <c r="D1092" s="239" t="s">
        <v>678</v>
      </c>
      <c r="E1092" s="239" t="s">
        <v>902</v>
      </c>
      <c r="F1092" s="239">
        <v>135.0</v>
      </c>
      <c r="G1092" s="239">
        <v>33.0</v>
      </c>
      <c r="H1092" s="342">
        <v>46287.0</v>
      </c>
      <c r="I1092" s="251">
        <v>0.3054398148148148</v>
      </c>
      <c r="J1092" s="251">
        <v>0.3647685185185185</v>
      </c>
      <c r="K1092" s="239">
        <v>85.4167</v>
      </c>
      <c r="L1092" s="239" t="s">
        <v>811</v>
      </c>
      <c r="M1092" s="239" t="s">
        <v>903</v>
      </c>
    </row>
    <row r="1093" ht="15.75" customHeight="1">
      <c r="A1093" s="294" t="s">
        <v>3683</v>
      </c>
      <c r="B1093" s="239" t="s">
        <v>552</v>
      </c>
      <c r="C1093" s="340">
        <v>46286.0</v>
      </c>
      <c r="D1093" s="239" t="s">
        <v>678</v>
      </c>
      <c r="E1093" s="239" t="s">
        <v>904</v>
      </c>
      <c r="F1093" s="239">
        <v>162.0</v>
      </c>
      <c r="G1093" s="239">
        <v>79.0</v>
      </c>
      <c r="H1093" s="342">
        <v>46287.0</v>
      </c>
      <c r="I1093" s="251">
        <v>0.3648263888888889</v>
      </c>
      <c r="J1093" s="251">
        <v>0.4469675925925926</v>
      </c>
      <c r="K1093" s="239">
        <v>118.2833</v>
      </c>
      <c r="L1093" s="239" t="s">
        <v>811</v>
      </c>
      <c r="M1093" s="239" t="s">
        <v>905</v>
      </c>
    </row>
    <row r="1094" ht="15.75" customHeight="1">
      <c r="A1094" s="294" t="s">
        <v>3683</v>
      </c>
      <c r="B1094" s="239" t="s">
        <v>552</v>
      </c>
      <c r="C1094" s="340">
        <v>46286.0</v>
      </c>
      <c r="D1094" s="51" t="s">
        <v>673</v>
      </c>
      <c r="E1094" s="294" t="s">
        <v>1034</v>
      </c>
      <c r="F1094" s="239">
        <v>80.0</v>
      </c>
      <c r="G1094" s="239">
        <v>48.0</v>
      </c>
      <c r="H1094" s="342">
        <v>46287.0</v>
      </c>
      <c r="I1094" s="251">
        <v>0.3098032407407407</v>
      </c>
      <c r="J1094" s="251">
        <v>0.3639351851851852</v>
      </c>
      <c r="K1094" s="239">
        <v>77.95</v>
      </c>
      <c r="L1094" s="239" t="s">
        <v>811</v>
      </c>
      <c r="M1094" s="239" t="s">
        <v>1035</v>
      </c>
    </row>
    <row r="1095" ht="15.75" customHeight="1">
      <c r="A1095" s="294" t="s">
        <v>3683</v>
      </c>
      <c r="B1095" s="239" t="s">
        <v>552</v>
      </c>
      <c r="C1095" s="340">
        <v>46287.0</v>
      </c>
      <c r="D1095" s="51" t="s">
        <v>673</v>
      </c>
      <c r="E1095" s="294" t="s">
        <v>1036</v>
      </c>
      <c r="F1095" s="239">
        <v>42.0</v>
      </c>
      <c r="G1095" s="239">
        <v>22.0</v>
      </c>
      <c r="H1095" s="342">
        <v>46287.0</v>
      </c>
      <c r="I1095" s="251">
        <v>0.510787037037037</v>
      </c>
      <c r="J1095" s="251">
        <v>0.5370023148148149</v>
      </c>
      <c r="K1095" s="239">
        <v>37.7333</v>
      </c>
      <c r="L1095" s="239" t="s">
        <v>811</v>
      </c>
      <c r="M1095" s="239" t="s">
        <v>1037</v>
      </c>
    </row>
    <row r="1096" ht="15.75" customHeight="1">
      <c r="A1096" s="294" t="s">
        <v>3683</v>
      </c>
      <c r="B1096" s="239" t="s">
        <v>552</v>
      </c>
      <c r="C1096" s="340">
        <v>46287.0</v>
      </c>
      <c r="D1096" s="51" t="s">
        <v>673</v>
      </c>
      <c r="E1096" s="294" t="s">
        <v>1038</v>
      </c>
      <c r="F1096" s="239">
        <v>1.0</v>
      </c>
      <c r="G1096" s="239">
        <v>1.0</v>
      </c>
      <c r="H1096" s="342">
        <v>46287.0</v>
      </c>
      <c r="I1096" s="251">
        <v>0.5425810185185185</v>
      </c>
      <c r="J1096" s="251">
        <v>0.544375</v>
      </c>
      <c r="K1096" s="239">
        <v>2.5667</v>
      </c>
      <c r="L1096" s="239" t="s">
        <v>811</v>
      </c>
      <c r="M1096" s="239" t="s">
        <v>1039</v>
      </c>
    </row>
    <row r="1097" ht="15.75" customHeight="1">
      <c r="A1097" s="294" t="s">
        <v>3683</v>
      </c>
      <c r="B1097" s="239" t="s">
        <v>552</v>
      </c>
      <c r="C1097" s="340">
        <v>46287.0</v>
      </c>
      <c r="D1097" s="51" t="s">
        <v>673</v>
      </c>
      <c r="E1097" s="294" t="s">
        <v>1040</v>
      </c>
      <c r="F1097" s="239">
        <v>39.0</v>
      </c>
      <c r="G1097" s="239">
        <v>25.0</v>
      </c>
      <c r="H1097" s="342">
        <v>46287.0</v>
      </c>
      <c r="I1097" s="251">
        <v>0.5902199074074074</v>
      </c>
      <c r="J1097" s="251">
        <v>0.6208449074074074</v>
      </c>
      <c r="K1097" s="239">
        <v>44.0833</v>
      </c>
      <c r="L1097" s="239" t="s">
        <v>811</v>
      </c>
      <c r="M1097" s="239" t="s">
        <v>1041</v>
      </c>
    </row>
    <row r="1098" ht="15.75" customHeight="1">
      <c r="A1098" s="294" t="s">
        <v>3683</v>
      </c>
      <c r="B1098" s="239" t="s">
        <v>552</v>
      </c>
      <c r="C1098" s="340">
        <v>46286.0</v>
      </c>
      <c r="D1098" s="248" t="s">
        <v>627</v>
      </c>
      <c r="E1098" s="239" t="s">
        <v>902</v>
      </c>
      <c r="F1098" s="239">
        <v>291.0</v>
      </c>
      <c r="G1098" s="239">
        <v>80.0</v>
      </c>
      <c r="H1098" s="342">
        <v>46287.0</v>
      </c>
      <c r="I1098" s="251">
        <v>0.3053125</v>
      </c>
      <c r="J1098" s="251">
        <v>0.37854166666666667</v>
      </c>
      <c r="K1098" s="239">
        <v>105.4333</v>
      </c>
      <c r="L1098" s="239" t="s">
        <v>811</v>
      </c>
      <c r="M1098" s="239" t="s">
        <v>1169</v>
      </c>
    </row>
    <row r="1099" ht="15.75" customHeight="1">
      <c r="A1099" s="294" t="s">
        <v>3683</v>
      </c>
      <c r="B1099" s="239" t="s">
        <v>552</v>
      </c>
      <c r="C1099" s="340">
        <v>46286.0</v>
      </c>
      <c r="D1099" s="239" t="s">
        <v>627</v>
      </c>
      <c r="E1099" s="239" t="s">
        <v>904</v>
      </c>
      <c r="F1099" s="239">
        <v>109.0</v>
      </c>
      <c r="G1099" s="239">
        <v>40.0</v>
      </c>
      <c r="H1099" s="342">
        <v>46287.0</v>
      </c>
      <c r="I1099" s="251">
        <v>0.3819212962962963</v>
      </c>
      <c r="J1099" s="251">
        <v>0.4147106481481482</v>
      </c>
      <c r="K1099" s="239">
        <v>47.2167</v>
      </c>
      <c r="L1099" s="239" t="s">
        <v>811</v>
      </c>
      <c r="M1099" s="239" t="s">
        <v>1171</v>
      </c>
    </row>
    <row r="1100" ht="15.75" customHeight="1">
      <c r="A1100" s="294" t="s">
        <v>3683</v>
      </c>
      <c r="B1100" s="239" t="s">
        <v>552</v>
      </c>
      <c r="C1100" s="340">
        <v>46286.0</v>
      </c>
      <c r="D1100" s="228" t="s">
        <v>652</v>
      </c>
      <c r="E1100" s="294" t="s">
        <v>902</v>
      </c>
      <c r="F1100" s="239">
        <v>280.0</v>
      </c>
      <c r="G1100" s="239">
        <v>80.0</v>
      </c>
      <c r="H1100" s="342">
        <v>46287.0</v>
      </c>
      <c r="I1100" s="251">
        <v>0.3434375</v>
      </c>
      <c r="J1100" s="251">
        <v>0.44395833333333334</v>
      </c>
      <c r="K1100" s="239">
        <v>144.7333</v>
      </c>
      <c r="L1100" s="239" t="s">
        <v>811</v>
      </c>
      <c r="M1100" s="239" t="s">
        <v>2419</v>
      </c>
    </row>
    <row r="1101" ht="15.75" customHeight="1">
      <c r="A1101" s="294" t="s">
        <v>3683</v>
      </c>
      <c r="B1101" s="239" t="s">
        <v>552</v>
      </c>
      <c r="C1101" s="340">
        <v>46286.0</v>
      </c>
      <c r="D1101" s="228" t="s">
        <v>652</v>
      </c>
      <c r="E1101" s="294" t="s">
        <v>904</v>
      </c>
      <c r="F1101" s="239">
        <v>75.0</v>
      </c>
      <c r="G1101" s="239">
        <v>40.0</v>
      </c>
      <c r="H1101" s="342">
        <v>46287.0</v>
      </c>
      <c r="I1101" s="251">
        <v>0.3034027777777778</v>
      </c>
      <c r="J1101" s="251">
        <v>0.3432175925925926</v>
      </c>
      <c r="K1101" s="239">
        <v>57.3333</v>
      </c>
      <c r="L1101" s="239" t="s">
        <v>811</v>
      </c>
      <c r="M1101" s="239" t="s">
        <v>2420</v>
      </c>
    </row>
    <row r="1102" ht="15.75" customHeight="1">
      <c r="A1102" s="294" t="s">
        <v>3683</v>
      </c>
      <c r="B1102" s="239" t="s">
        <v>552</v>
      </c>
      <c r="C1102" s="340">
        <v>46287.0</v>
      </c>
      <c r="D1102" s="248" t="s">
        <v>652</v>
      </c>
      <c r="E1102" s="239" t="s">
        <v>1034</v>
      </c>
      <c r="F1102" s="239">
        <v>70.0</v>
      </c>
      <c r="G1102" s="239">
        <v>35.0</v>
      </c>
      <c r="H1102" s="342">
        <v>46287.0</v>
      </c>
      <c r="I1102" s="251">
        <v>0.44570601851851854</v>
      </c>
      <c r="J1102" s="251">
        <v>0.5316435185185185</v>
      </c>
      <c r="K1102" s="239">
        <v>123.75</v>
      </c>
      <c r="L1102" s="239" t="s">
        <v>1437</v>
      </c>
      <c r="M1102" s="239" t="s">
        <v>1291</v>
      </c>
    </row>
    <row r="1103" ht="15.75" customHeight="1">
      <c r="A1103" s="294" t="s">
        <v>3683</v>
      </c>
      <c r="B1103" s="239" t="s">
        <v>552</v>
      </c>
      <c r="C1103" s="340">
        <v>46286.0</v>
      </c>
      <c r="D1103" s="239" t="s">
        <v>631</v>
      </c>
      <c r="E1103" s="239" t="s">
        <v>3270</v>
      </c>
      <c r="F1103" s="239">
        <v>38.0</v>
      </c>
      <c r="G1103" s="239">
        <v>11.0</v>
      </c>
      <c r="H1103" s="342">
        <v>46287.0</v>
      </c>
      <c r="I1103" s="251">
        <v>0.3039236111111111</v>
      </c>
      <c r="J1103" s="251">
        <v>0.3312962962962963</v>
      </c>
      <c r="K1103" s="239">
        <v>39.4167</v>
      </c>
      <c r="L1103" s="239" t="s">
        <v>4414</v>
      </c>
      <c r="M1103" s="239" t="s">
        <v>1293</v>
      </c>
    </row>
    <row r="1104" ht="15.75" customHeight="1">
      <c r="A1104" s="294" t="s">
        <v>3683</v>
      </c>
      <c r="B1104" s="239" t="s">
        <v>552</v>
      </c>
      <c r="C1104" s="340">
        <v>46286.0</v>
      </c>
      <c r="D1104" s="239" t="s">
        <v>631</v>
      </c>
      <c r="E1104" s="239" t="s">
        <v>902</v>
      </c>
      <c r="F1104" s="239">
        <v>224.0</v>
      </c>
      <c r="G1104" s="239">
        <v>33.0</v>
      </c>
      <c r="H1104" s="342">
        <v>46287.0</v>
      </c>
      <c r="I1104" s="251">
        <v>0.33135416666666667</v>
      </c>
      <c r="J1104" s="251">
        <v>0.44252314814814814</v>
      </c>
      <c r="K1104" s="239">
        <v>160.0667</v>
      </c>
      <c r="L1104" s="239" t="s">
        <v>1274</v>
      </c>
      <c r="M1104" s="239" t="s">
        <v>1296</v>
      </c>
    </row>
    <row r="1105" ht="15.75" customHeight="1">
      <c r="A1105" s="294" t="s">
        <v>3683</v>
      </c>
      <c r="B1105" s="239" t="s">
        <v>552</v>
      </c>
      <c r="C1105" s="340">
        <v>46287.0</v>
      </c>
      <c r="D1105" s="239" t="s">
        <v>631</v>
      </c>
      <c r="E1105" s="239" t="s">
        <v>1034</v>
      </c>
      <c r="F1105" s="239">
        <v>45.0</v>
      </c>
      <c r="G1105" s="239">
        <v>36.0</v>
      </c>
      <c r="H1105" s="342">
        <v>46287.0</v>
      </c>
      <c r="I1105" s="251">
        <v>0.4433449074074074</v>
      </c>
      <c r="J1105" s="251">
        <v>0.5340625</v>
      </c>
      <c r="K1105" s="239">
        <v>130.6333</v>
      </c>
      <c r="L1105" s="239" t="s">
        <v>1437</v>
      </c>
      <c r="M1105" s="239" t="s">
        <v>1423</v>
      </c>
    </row>
    <row r="1106" ht="15.75" customHeight="1">
      <c r="A1106" s="294" t="s">
        <v>3683</v>
      </c>
      <c r="B1106" s="239" t="s">
        <v>552</v>
      </c>
      <c r="C1106" s="340">
        <v>46287.0</v>
      </c>
      <c r="D1106" s="239" t="s">
        <v>631</v>
      </c>
      <c r="E1106" s="239" t="s">
        <v>4415</v>
      </c>
      <c r="F1106" s="239">
        <v>16.0</v>
      </c>
      <c r="G1106" s="239">
        <v>7.0</v>
      </c>
      <c r="H1106" s="342">
        <v>46287.0</v>
      </c>
      <c r="I1106" s="251">
        <v>0.5707986111111111</v>
      </c>
      <c r="J1106" s="251">
        <v>0.5864351851851852</v>
      </c>
      <c r="K1106" s="239">
        <v>22.5</v>
      </c>
      <c r="L1106" s="239" t="s">
        <v>811</v>
      </c>
      <c r="M1106" s="239" t="s">
        <v>1424</v>
      </c>
    </row>
    <row r="1107" ht="15.75" customHeight="1">
      <c r="A1107" s="294" t="s">
        <v>3683</v>
      </c>
      <c r="B1107" s="239" t="s">
        <v>552</v>
      </c>
      <c r="C1107" s="340">
        <v>46286.0</v>
      </c>
      <c r="D1107" s="239" t="s">
        <v>676</v>
      </c>
      <c r="E1107" s="239" t="s">
        <v>4416</v>
      </c>
      <c r="F1107" s="239">
        <v>2.0</v>
      </c>
      <c r="G1107" s="239">
        <v>1.0</v>
      </c>
      <c r="H1107" s="342">
        <v>46287.0</v>
      </c>
      <c r="I1107" s="251">
        <v>0.3244212962962963</v>
      </c>
      <c r="J1107" s="251">
        <v>0.3280787037037037</v>
      </c>
      <c r="K1107" s="239">
        <v>5.25</v>
      </c>
      <c r="L1107" s="239" t="s">
        <v>811</v>
      </c>
      <c r="M1107" s="239" t="s">
        <v>1426</v>
      </c>
    </row>
    <row r="1108" ht="15.75" customHeight="1">
      <c r="A1108" s="294" t="s">
        <v>3683</v>
      </c>
      <c r="B1108" s="239" t="s">
        <v>552</v>
      </c>
      <c r="C1108" s="340">
        <v>46286.0</v>
      </c>
      <c r="D1108" s="239" t="s">
        <v>616</v>
      </c>
      <c r="E1108" s="239" t="s">
        <v>1569</v>
      </c>
      <c r="F1108" s="239">
        <v>69.0</v>
      </c>
      <c r="G1108" s="239">
        <v>56.0</v>
      </c>
      <c r="H1108" s="342">
        <v>46287.0</v>
      </c>
      <c r="I1108" s="251">
        <v>0.3046412037037037</v>
      </c>
      <c r="J1108" s="251">
        <v>0.340150462962963</v>
      </c>
      <c r="K1108" s="239">
        <v>51.1167</v>
      </c>
      <c r="L1108" s="239" t="s">
        <v>811</v>
      </c>
      <c r="M1108" s="239" t="s">
        <v>1427</v>
      </c>
    </row>
    <row r="1109" ht="15.75" customHeight="1">
      <c r="A1109" s="294" t="s">
        <v>3683</v>
      </c>
      <c r="B1109" s="239" t="s">
        <v>552</v>
      </c>
      <c r="C1109" s="340">
        <v>46286.0</v>
      </c>
      <c r="D1109" s="239" t="s">
        <v>635</v>
      </c>
      <c r="E1109" s="239" t="s">
        <v>1034</v>
      </c>
      <c r="F1109" s="239">
        <v>124.0</v>
      </c>
      <c r="G1109" s="239">
        <v>79.0</v>
      </c>
      <c r="H1109" s="342">
        <v>46287.0</v>
      </c>
      <c r="I1109" s="251">
        <v>0.30918981481481483</v>
      </c>
      <c r="J1109" s="251">
        <v>0.4056134259259259</v>
      </c>
      <c r="K1109" s="239">
        <v>138.8333</v>
      </c>
      <c r="L1109" s="239" t="s">
        <v>811</v>
      </c>
      <c r="M1109" s="239" t="s">
        <v>1523</v>
      </c>
    </row>
    <row r="1110" ht="15.75" customHeight="1">
      <c r="A1110" s="294" t="s">
        <v>3683</v>
      </c>
      <c r="B1110" s="239" t="s">
        <v>552</v>
      </c>
      <c r="C1110" s="340">
        <v>46286.0</v>
      </c>
      <c r="D1110" s="239" t="s">
        <v>659</v>
      </c>
      <c r="E1110" s="239" t="s">
        <v>902</v>
      </c>
      <c r="F1110" s="239">
        <v>305.0</v>
      </c>
      <c r="G1110" s="239">
        <v>80.0</v>
      </c>
      <c r="H1110" s="342">
        <v>46287.0</v>
      </c>
      <c r="I1110" s="251">
        <v>0.3048032407407407</v>
      </c>
      <c r="J1110" s="251">
        <v>0.4033912037037037</v>
      </c>
      <c r="K1110" s="239">
        <v>141.9667</v>
      </c>
      <c r="L1110" s="239" t="s">
        <v>811</v>
      </c>
      <c r="M1110" s="239" t="s">
        <v>1570</v>
      </c>
    </row>
    <row r="1111" ht="15.75" customHeight="1">
      <c r="A1111" s="294" t="s">
        <v>3683</v>
      </c>
      <c r="B1111" s="239" t="s">
        <v>552</v>
      </c>
      <c r="C1111" s="340">
        <v>46286.0</v>
      </c>
      <c r="D1111" s="239" t="s">
        <v>659</v>
      </c>
      <c r="E1111" s="239" t="s">
        <v>904</v>
      </c>
      <c r="F1111" s="239">
        <v>73.0</v>
      </c>
      <c r="G1111" s="239">
        <v>40.0</v>
      </c>
      <c r="H1111" s="342">
        <v>46287.0</v>
      </c>
      <c r="I1111" s="251">
        <v>0.40347222222222223</v>
      </c>
      <c r="J1111" s="251">
        <v>0.4368634259259259</v>
      </c>
      <c r="K1111" s="239">
        <v>48.0667</v>
      </c>
      <c r="L1111" s="239" t="s">
        <v>811</v>
      </c>
      <c r="M1111" s="239" t="s">
        <v>1646</v>
      </c>
    </row>
    <row r="1112" ht="15.75" customHeight="1">
      <c r="A1112" s="294" t="s">
        <v>3683</v>
      </c>
      <c r="B1112" s="239" t="s">
        <v>552</v>
      </c>
      <c r="C1112" s="340">
        <v>46286.0</v>
      </c>
      <c r="D1112" s="239" t="s">
        <v>657</v>
      </c>
      <c r="E1112" s="239" t="s">
        <v>1569</v>
      </c>
      <c r="F1112" s="239">
        <v>58.0</v>
      </c>
      <c r="G1112" s="239">
        <v>42.0</v>
      </c>
      <c r="H1112" s="342">
        <v>46287.0</v>
      </c>
      <c r="I1112" s="251">
        <v>0.3114351851851852</v>
      </c>
      <c r="J1112" s="251">
        <v>0.35216435185185185</v>
      </c>
      <c r="K1112" s="239">
        <v>58.65</v>
      </c>
      <c r="L1112" s="239" t="s">
        <v>811</v>
      </c>
      <c r="M1112" s="239" t="s">
        <v>1851</v>
      </c>
    </row>
    <row r="1113" ht="15.75" customHeight="1">
      <c r="A1113" s="294" t="s">
        <v>3683</v>
      </c>
      <c r="B1113" s="239" t="s">
        <v>552</v>
      </c>
      <c r="C1113" s="340">
        <v>46286.0</v>
      </c>
      <c r="D1113" s="239" t="s">
        <v>657</v>
      </c>
      <c r="E1113" s="239" t="s">
        <v>902</v>
      </c>
      <c r="F1113" s="239">
        <v>63.0</v>
      </c>
      <c r="G1113" s="239">
        <v>35.0</v>
      </c>
      <c r="H1113" s="342">
        <v>46287.0</v>
      </c>
      <c r="I1113" s="251">
        <v>0.3044675925925926</v>
      </c>
      <c r="J1113" s="251">
        <v>0.35224537037037035</v>
      </c>
      <c r="K1113" s="239">
        <v>68.7833</v>
      </c>
      <c r="L1113" s="239" t="s">
        <v>811</v>
      </c>
      <c r="M1113" s="239" t="s">
        <v>1852</v>
      </c>
    </row>
    <row r="1114" ht="15.75" customHeight="1">
      <c r="A1114" s="294" t="s">
        <v>3683</v>
      </c>
      <c r="B1114" s="239" t="s">
        <v>552</v>
      </c>
      <c r="C1114" s="340">
        <v>46286.0</v>
      </c>
      <c r="D1114" s="239" t="s">
        <v>657</v>
      </c>
      <c r="E1114" s="239" t="s">
        <v>904</v>
      </c>
      <c r="F1114" s="239">
        <v>98.0</v>
      </c>
      <c r="G1114" s="239">
        <v>74.0</v>
      </c>
      <c r="H1114" s="342">
        <v>46287.0</v>
      </c>
      <c r="I1114" s="251">
        <v>0.3827083333333333</v>
      </c>
      <c r="J1114" s="251">
        <v>0.4365625</v>
      </c>
      <c r="K1114" s="239">
        <v>77.55</v>
      </c>
      <c r="L1114" s="239" t="s">
        <v>1238</v>
      </c>
      <c r="M1114" s="239" t="s">
        <v>1986</v>
      </c>
    </row>
    <row r="1115" ht="15.75" customHeight="1">
      <c r="A1115" s="294" t="s">
        <v>3683</v>
      </c>
      <c r="B1115" s="239" t="s">
        <v>552</v>
      </c>
      <c r="C1115" s="340">
        <v>46287.0</v>
      </c>
      <c r="D1115" s="239" t="s">
        <v>657</v>
      </c>
      <c r="E1115" s="239" t="s">
        <v>1034</v>
      </c>
      <c r="F1115" s="239">
        <v>58.0</v>
      </c>
      <c r="G1115" s="239">
        <v>36.0</v>
      </c>
      <c r="H1115" s="342">
        <v>46287.0</v>
      </c>
      <c r="I1115" s="251">
        <v>0.43802083333333336</v>
      </c>
      <c r="J1115" s="251">
        <v>0.5173726851851852</v>
      </c>
      <c r="K1115" s="239">
        <v>114.2667</v>
      </c>
      <c r="L1115" s="239" t="s">
        <v>1437</v>
      </c>
      <c r="M1115" s="239" t="s">
        <v>1988</v>
      </c>
    </row>
    <row r="1116" ht="15.75" customHeight="1">
      <c r="A1116" s="294" t="s">
        <v>3683</v>
      </c>
      <c r="B1116" s="239" t="s">
        <v>552</v>
      </c>
      <c r="C1116" s="340">
        <v>46287.0</v>
      </c>
      <c r="D1116" s="239" t="s">
        <v>657</v>
      </c>
      <c r="E1116" s="239" t="s">
        <v>1995</v>
      </c>
      <c r="F1116" s="239">
        <v>36.0</v>
      </c>
      <c r="G1116" s="239">
        <v>30.0</v>
      </c>
      <c r="H1116" s="342">
        <v>46287.0</v>
      </c>
      <c r="I1116" s="251">
        <v>0.5175578703703704</v>
      </c>
      <c r="J1116" s="251">
        <v>0.5438773148148148</v>
      </c>
      <c r="K1116" s="239">
        <v>37.9</v>
      </c>
      <c r="L1116" s="239" t="s">
        <v>811</v>
      </c>
      <c r="M1116" s="239" t="s">
        <v>1991</v>
      </c>
    </row>
    <row r="1117" ht="15.75" customHeight="1">
      <c r="A1117" s="294" t="s">
        <v>3683</v>
      </c>
      <c r="B1117" s="239" t="s">
        <v>552</v>
      </c>
      <c r="C1117" s="340">
        <v>46287.0</v>
      </c>
      <c r="D1117" s="239" t="s">
        <v>657</v>
      </c>
      <c r="E1117" s="239" t="s">
        <v>1040</v>
      </c>
      <c r="F1117" s="239">
        <v>32.0</v>
      </c>
      <c r="G1117" s="239">
        <v>27.0</v>
      </c>
      <c r="H1117" s="342">
        <v>46287.0</v>
      </c>
      <c r="I1117" s="251">
        <v>0.589849537037037</v>
      </c>
      <c r="J1117" s="251">
        <v>0.6169675925925926</v>
      </c>
      <c r="K1117" s="239">
        <v>39.05</v>
      </c>
      <c r="L1117" s="239" t="s">
        <v>811</v>
      </c>
      <c r="M1117" s="239" t="s">
        <v>1994</v>
      </c>
    </row>
    <row r="1118" ht="15.75" customHeight="1">
      <c r="A1118" s="294" t="s">
        <v>3683</v>
      </c>
      <c r="B1118" s="239" t="s">
        <v>552</v>
      </c>
      <c r="C1118" s="340">
        <v>46286.0</v>
      </c>
      <c r="D1118" s="239" t="s">
        <v>3712</v>
      </c>
      <c r="E1118" s="239" t="s">
        <v>4417</v>
      </c>
      <c r="F1118" s="239">
        <v>2.0</v>
      </c>
      <c r="G1118" s="239">
        <v>1.0</v>
      </c>
      <c r="H1118" s="342">
        <v>46287.0</v>
      </c>
      <c r="I1118" s="251">
        <v>0.31711805555555556</v>
      </c>
      <c r="J1118" s="251">
        <v>0.3172337962962963</v>
      </c>
      <c r="K1118" s="239">
        <v>0.1667</v>
      </c>
      <c r="L1118" s="239" t="s">
        <v>811</v>
      </c>
      <c r="M1118" s="239" t="s">
        <v>1996</v>
      </c>
    </row>
    <row r="1119" ht="15.75" customHeight="1">
      <c r="A1119" s="294" t="s">
        <v>3683</v>
      </c>
      <c r="B1119" s="239" t="s">
        <v>552</v>
      </c>
      <c r="C1119" s="340">
        <v>46286.0</v>
      </c>
      <c r="D1119" s="239" t="s">
        <v>3712</v>
      </c>
      <c r="E1119" s="239" t="s">
        <v>1030</v>
      </c>
      <c r="F1119" s="239">
        <v>90.0</v>
      </c>
      <c r="G1119" s="239">
        <v>40.0</v>
      </c>
      <c r="H1119" s="342">
        <v>46287.0</v>
      </c>
      <c r="I1119" s="251">
        <v>0.3169560185185185</v>
      </c>
      <c r="J1119" s="251">
        <v>0.31721064814814814</v>
      </c>
      <c r="K1119" s="239">
        <v>0.35</v>
      </c>
      <c r="L1119" s="239" t="s">
        <v>811</v>
      </c>
      <c r="M1119" s="239" t="s">
        <v>1997</v>
      </c>
    </row>
    <row r="1120" ht="15.75" customHeight="1">
      <c r="A1120" s="294" t="s">
        <v>3683</v>
      </c>
      <c r="B1120" s="239" t="s">
        <v>552</v>
      </c>
      <c r="C1120" s="340">
        <v>46287.0</v>
      </c>
      <c r="D1120" s="239" t="s">
        <v>3712</v>
      </c>
      <c r="E1120" s="239" t="s">
        <v>902</v>
      </c>
      <c r="F1120" s="239">
        <v>68.0</v>
      </c>
      <c r="G1120" s="239">
        <v>39.0</v>
      </c>
      <c r="H1120" s="342">
        <v>46287.0</v>
      </c>
      <c r="I1120" s="251">
        <v>0.6833796296296296</v>
      </c>
      <c r="J1120" s="251">
        <v>0.6834953703703703</v>
      </c>
      <c r="K1120" s="239">
        <v>0.1667</v>
      </c>
      <c r="L1120" s="239" t="s">
        <v>811</v>
      </c>
      <c r="M1120" s="239" t="s">
        <v>4418</v>
      </c>
    </row>
    <row r="1121" ht="15.75" customHeight="1">
      <c r="A1121" s="294" t="s">
        <v>3683</v>
      </c>
      <c r="B1121" s="239" t="s">
        <v>552</v>
      </c>
      <c r="C1121" s="340">
        <v>46286.0</v>
      </c>
      <c r="D1121" s="239" t="s">
        <v>3760</v>
      </c>
      <c r="E1121" s="239" t="s">
        <v>4419</v>
      </c>
      <c r="F1121" s="239">
        <v>2.0</v>
      </c>
      <c r="G1121" s="239">
        <v>2.0</v>
      </c>
      <c r="H1121" s="342">
        <v>46287.0</v>
      </c>
      <c r="I1121" s="251">
        <v>0.3028240740740741</v>
      </c>
      <c r="J1121" s="251">
        <v>0.3228125</v>
      </c>
      <c r="K1121" s="239">
        <v>28.7833</v>
      </c>
      <c r="L1121" s="239" t="s">
        <v>811</v>
      </c>
      <c r="M1121" s="239" t="s">
        <v>4420</v>
      </c>
    </row>
    <row r="1122" ht="15.75" customHeight="1">
      <c r="A1122" s="294" t="s">
        <v>3683</v>
      </c>
      <c r="B1122" s="239" t="s">
        <v>552</v>
      </c>
      <c r="C1122" s="340">
        <v>46287.0</v>
      </c>
      <c r="D1122" s="239" t="s">
        <v>3760</v>
      </c>
      <c r="E1122" s="239" t="s">
        <v>1036</v>
      </c>
      <c r="F1122" s="239">
        <v>55.0</v>
      </c>
      <c r="G1122" s="239">
        <v>22.0</v>
      </c>
      <c r="H1122" s="342">
        <v>46287.0</v>
      </c>
      <c r="I1122" s="251">
        <v>0.5110185185185185</v>
      </c>
      <c r="J1122" s="251">
        <v>0.5523611111111111</v>
      </c>
      <c r="K1122" s="239">
        <v>59.5167</v>
      </c>
      <c r="L1122" s="239" t="s">
        <v>811</v>
      </c>
      <c r="M1122" s="239" t="s">
        <v>4421</v>
      </c>
    </row>
    <row r="1123" ht="15.75" customHeight="1">
      <c r="A1123" s="294" t="s">
        <v>3683</v>
      </c>
      <c r="B1123" s="239" t="s">
        <v>552</v>
      </c>
      <c r="C1123" s="340">
        <v>46286.0</v>
      </c>
      <c r="D1123" s="311" t="s">
        <v>663</v>
      </c>
      <c r="E1123" s="239" t="s">
        <v>2235</v>
      </c>
      <c r="F1123" s="239">
        <v>186.0</v>
      </c>
      <c r="G1123" s="239">
        <v>39.0</v>
      </c>
      <c r="H1123" s="342">
        <v>46287.0</v>
      </c>
      <c r="I1123" s="251">
        <v>0.3035648148148148</v>
      </c>
      <c r="J1123" s="251">
        <v>0.35564814814814816</v>
      </c>
      <c r="K1123" s="239">
        <v>75.0</v>
      </c>
      <c r="L1123" s="239" t="s">
        <v>811</v>
      </c>
      <c r="M1123" s="239" t="s">
        <v>4422</v>
      </c>
    </row>
    <row r="1124" ht="15.75" customHeight="1">
      <c r="A1124" s="294" t="s">
        <v>3683</v>
      </c>
      <c r="B1124" s="239" t="s">
        <v>552</v>
      </c>
      <c r="C1124" s="340">
        <v>46287.0</v>
      </c>
      <c r="D1124" s="311" t="s">
        <v>663</v>
      </c>
      <c r="E1124" s="239" t="s">
        <v>1034</v>
      </c>
      <c r="F1124" s="239">
        <v>213.0</v>
      </c>
      <c r="G1124" s="239">
        <v>80.0</v>
      </c>
      <c r="H1124" s="342">
        <v>46287.0</v>
      </c>
      <c r="I1124" s="251">
        <v>0.45125</v>
      </c>
      <c r="J1124" s="251">
        <v>0.6857986111111111</v>
      </c>
      <c r="K1124" s="239">
        <v>337.7333</v>
      </c>
      <c r="L1124" s="239" t="s">
        <v>811</v>
      </c>
      <c r="M1124" s="239" t="s">
        <v>4423</v>
      </c>
    </row>
    <row r="1125" ht="15.75" customHeight="1">
      <c r="A1125" s="294" t="s">
        <v>3683</v>
      </c>
      <c r="B1125" s="239" t="s">
        <v>552</v>
      </c>
      <c r="C1125" s="340">
        <v>46287.0</v>
      </c>
      <c r="D1125" s="51" t="s">
        <v>663</v>
      </c>
      <c r="E1125" s="294" t="s">
        <v>2238</v>
      </c>
      <c r="F1125" s="239">
        <v>39.0</v>
      </c>
      <c r="G1125" s="239">
        <v>15.0</v>
      </c>
      <c r="H1125" s="342">
        <v>46287.0</v>
      </c>
      <c r="I1125" s="251">
        <v>0.5068865740740741</v>
      </c>
      <c r="J1125" s="251">
        <v>0.5363888888888889</v>
      </c>
      <c r="K1125" s="239">
        <v>42.4667</v>
      </c>
      <c r="L1125" s="239" t="s">
        <v>811</v>
      </c>
      <c r="M1125" s="239" t="s">
        <v>2236</v>
      </c>
    </row>
    <row r="1126" ht="15.75" customHeight="1">
      <c r="A1126" s="294" t="s">
        <v>3683</v>
      </c>
      <c r="B1126" s="239" t="s">
        <v>552</v>
      </c>
      <c r="C1126" s="340">
        <v>46287.0</v>
      </c>
      <c r="D1126" s="51" t="s">
        <v>663</v>
      </c>
      <c r="E1126" s="294" t="s">
        <v>1036</v>
      </c>
      <c r="F1126" s="239">
        <v>39.0</v>
      </c>
      <c r="G1126" s="239">
        <v>25.0</v>
      </c>
      <c r="H1126" s="342">
        <v>46287.0</v>
      </c>
      <c r="I1126" s="251">
        <v>0.5366550925925926</v>
      </c>
      <c r="J1126" s="251">
        <v>0.5726157407407407</v>
      </c>
      <c r="K1126" s="239">
        <v>51.7833</v>
      </c>
      <c r="L1126" s="239" t="s">
        <v>811</v>
      </c>
      <c r="M1126" s="239" t="s">
        <v>2237</v>
      </c>
    </row>
    <row r="1127" ht="15.75" customHeight="1">
      <c r="A1127" s="294" t="s">
        <v>3683</v>
      </c>
      <c r="B1127" s="239" t="s">
        <v>552</v>
      </c>
      <c r="C1127" s="340">
        <v>46287.0</v>
      </c>
      <c r="D1127" s="51" t="s">
        <v>663</v>
      </c>
      <c r="E1127" s="294" t="s">
        <v>2241</v>
      </c>
      <c r="F1127" s="239">
        <v>8.0</v>
      </c>
      <c r="G1127" s="239">
        <v>4.0</v>
      </c>
      <c r="H1127" s="342">
        <v>46287.0</v>
      </c>
      <c r="I1127" s="251">
        <v>0.5735185185185185</v>
      </c>
      <c r="J1127" s="251">
        <v>0.5848611111111112</v>
      </c>
      <c r="K1127" s="239">
        <v>16.3333</v>
      </c>
      <c r="L1127" s="239" t="s">
        <v>811</v>
      </c>
      <c r="M1127" s="239" t="s">
        <v>2239</v>
      </c>
    </row>
    <row r="1128" ht="15.75" customHeight="1">
      <c r="A1128" s="294" t="s">
        <v>3683</v>
      </c>
      <c r="B1128" s="239" t="s">
        <v>552</v>
      </c>
      <c r="C1128" s="340">
        <v>46286.0</v>
      </c>
      <c r="D1128" s="51" t="s">
        <v>638</v>
      </c>
      <c r="E1128" s="294" t="s">
        <v>2235</v>
      </c>
      <c r="F1128" s="239">
        <v>49.0</v>
      </c>
      <c r="G1128" s="239">
        <v>7.0</v>
      </c>
      <c r="H1128" s="342">
        <v>46287.0</v>
      </c>
      <c r="I1128" s="251">
        <v>0.3249884259259259</v>
      </c>
      <c r="J1128" s="251">
        <v>0.34215277777777775</v>
      </c>
      <c r="K1128" s="239">
        <v>24.7167</v>
      </c>
      <c r="L1128" s="239" t="s">
        <v>1238</v>
      </c>
      <c r="M1128" s="239" t="s">
        <v>2240</v>
      </c>
    </row>
    <row r="1129" ht="15.75" customHeight="1">
      <c r="A1129" s="294" t="s">
        <v>3683</v>
      </c>
      <c r="B1129" s="239" t="s">
        <v>552</v>
      </c>
      <c r="C1129" s="340">
        <v>46286.0</v>
      </c>
      <c r="D1129" s="51" t="s">
        <v>638</v>
      </c>
      <c r="E1129" s="294" t="s">
        <v>2235</v>
      </c>
      <c r="F1129" s="239">
        <v>27.0</v>
      </c>
      <c r="G1129" s="239">
        <v>16.0</v>
      </c>
      <c r="H1129" s="342">
        <v>46287.0</v>
      </c>
      <c r="I1129" s="251">
        <v>0.30365740740740743</v>
      </c>
      <c r="J1129" s="251">
        <v>0.32493055555555556</v>
      </c>
      <c r="K1129" s="239">
        <v>30.6167</v>
      </c>
      <c r="L1129" s="239" t="s">
        <v>811</v>
      </c>
      <c r="M1129" s="239" t="s">
        <v>2242</v>
      </c>
    </row>
    <row r="1130" ht="15.75" customHeight="1">
      <c r="A1130" s="294" t="s">
        <v>3683</v>
      </c>
      <c r="B1130" s="239" t="s">
        <v>552</v>
      </c>
      <c r="C1130" s="340">
        <v>46286.0</v>
      </c>
      <c r="D1130" s="51" t="s">
        <v>638</v>
      </c>
      <c r="E1130" s="294" t="s">
        <v>904</v>
      </c>
      <c r="F1130" s="239">
        <v>294.0</v>
      </c>
      <c r="G1130" s="239">
        <v>44.0</v>
      </c>
      <c r="H1130" s="342">
        <v>46287.0</v>
      </c>
      <c r="I1130" s="251">
        <v>0.3424537037037037</v>
      </c>
      <c r="J1130" s="251">
        <v>0.4323611111111111</v>
      </c>
      <c r="K1130" s="239">
        <v>129.4667</v>
      </c>
      <c r="L1130" s="239" t="s">
        <v>1274</v>
      </c>
      <c r="M1130" s="239" t="s">
        <v>2343</v>
      </c>
    </row>
    <row r="1131" ht="15.75" customHeight="1">
      <c r="A1131" s="294" t="s">
        <v>3683</v>
      </c>
      <c r="B1131" s="239" t="s">
        <v>552</v>
      </c>
      <c r="C1131" s="340">
        <v>46286.0</v>
      </c>
      <c r="D1131" s="51" t="s">
        <v>642</v>
      </c>
      <c r="E1131" s="294" t="s">
        <v>902</v>
      </c>
      <c r="F1131" s="239">
        <v>266.0</v>
      </c>
      <c r="G1131" s="239">
        <v>30.0</v>
      </c>
      <c r="H1131" s="342">
        <v>46287.0</v>
      </c>
      <c r="I1131" s="251">
        <v>0.3053240740740741</v>
      </c>
      <c r="J1131" s="251">
        <v>0.3763773148148148</v>
      </c>
      <c r="K1131" s="239">
        <v>102.3167</v>
      </c>
      <c r="L1131" s="239" t="s">
        <v>1274</v>
      </c>
      <c r="M1131" s="239" t="s">
        <v>2346</v>
      </c>
    </row>
    <row r="1132" ht="15.75" customHeight="1">
      <c r="A1132" s="294" t="s">
        <v>3683</v>
      </c>
      <c r="B1132" s="239" t="s">
        <v>552</v>
      </c>
      <c r="C1132" s="340">
        <v>46286.0</v>
      </c>
      <c r="D1132" s="51" t="s">
        <v>642</v>
      </c>
      <c r="E1132" s="294" t="s">
        <v>904</v>
      </c>
      <c r="F1132" s="239">
        <v>120.0</v>
      </c>
      <c r="G1132" s="239">
        <v>68.0</v>
      </c>
      <c r="H1132" s="342">
        <v>46287.0</v>
      </c>
      <c r="I1132" s="251">
        <v>0.3765046296296296</v>
      </c>
      <c r="J1132" s="251">
        <v>0.42539351851851853</v>
      </c>
      <c r="K1132" s="239">
        <v>70.3833</v>
      </c>
      <c r="L1132" s="239" t="s">
        <v>1238</v>
      </c>
      <c r="M1132" s="239" t="s">
        <v>2348</v>
      </c>
    </row>
    <row r="1133" ht="15.75" customHeight="1">
      <c r="A1133" s="294" t="s">
        <v>3683</v>
      </c>
      <c r="B1133" s="239" t="s">
        <v>552</v>
      </c>
      <c r="C1133" s="340">
        <v>46286.0</v>
      </c>
      <c r="D1133" s="348" t="s">
        <v>611</v>
      </c>
      <c r="E1133" s="239" t="s">
        <v>904</v>
      </c>
      <c r="F1133" s="239">
        <v>515.0</v>
      </c>
      <c r="G1133" s="239">
        <v>80.0</v>
      </c>
      <c r="H1133" s="342">
        <v>46287.0</v>
      </c>
      <c r="I1133" s="251">
        <v>0.30462962962962964</v>
      </c>
      <c r="J1133" s="251">
        <v>0.412662037037037</v>
      </c>
      <c r="K1133" s="239">
        <v>155.55</v>
      </c>
      <c r="L1133" s="239" t="s">
        <v>811</v>
      </c>
      <c r="M1133" s="239" t="s">
        <v>2632</v>
      </c>
    </row>
    <row r="1134" ht="15.75" customHeight="1">
      <c r="A1134" s="294" t="s">
        <v>3683</v>
      </c>
      <c r="B1134" s="239" t="s">
        <v>552</v>
      </c>
      <c r="C1134" s="340">
        <v>46287.0</v>
      </c>
      <c r="D1134" s="311" t="s">
        <v>611</v>
      </c>
      <c r="E1134" s="239" t="s">
        <v>902</v>
      </c>
      <c r="F1134" s="239">
        <v>151.0</v>
      </c>
      <c r="G1134" s="239">
        <v>77.0</v>
      </c>
      <c r="H1134" s="342">
        <v>46287.0</v>
      </c>
      <c r="I1134" s="251">
        <v>0.41760416666666667</v>
      </c>
      <c r="J1134" s="251">
        <v>0.5721990740740741</v>
      </c>
      <c r="K1134" s="239">
        <v>222.6167</v>
      </c>
      <c r="L1134" s="239" t="s">
        <v>811</v>
      </c>
      <c r="M1134" s="239" t="s">
        <v>2633</v>
      </c>
    </row>
    <row r="1135" ht="15.75" customHeight="1">
      <c r="A1135" s="294" t="s">
        <v>3683</v>
      </c>
      <c r="B1135" s="239" t="s">
        <v>552</v>
      </c>
      <c r="C1135" s="340">
        <v>46287.0</v>
      </c>
      <c r="D1135" s="311" t="s">
        <v>611</v>
      </c>
      <c r="E1135" s="239" t="s">
        <v>1040</v>
      </c>
      <c r="F1135" s="239">
        <v>57.0</v>
      </c>
      <c r="G1135" s="239">
        <v>25.0</v>
      </c>
      <c r="H1135" s="342">
        <v>46287.0</v>
      </c>
      <c r="I1135" s="251">
        <v>0.5906712962962963</v>
      </c>
      <c r="J1135" s="251">
        <v>0.6175578703703704</v>
      </c>
      <c r="K1135" s="239">
        <v>38.7167</v>
      </c>
      <c r="L1135" s="239" t="s">
        <v>811</v>
      </c>
      <c r="M1135" s="239" t="s">
        <v>2634</v>
      </c>
    </row>
    <row r="1136" ht="15.75" customHeight="1">
      <c r="A1136" s="294" t="s">
        <v>3683</v>
      </c>
      <c r="B1136" s="239" t="s">
        <v>552</v>
      </c>
      <c r="C1136" s="340">
        <v>46286.0</v>
      </c>
      <c r="D1136" s="239" t="s">
        <v>649</v>
      </c>
      <c r="E1136" s="239" t="s">
        <v>902</v>
      </c>
      <c r="F1136" s="239">
        <v>57.0</v>
      </c>
      <c r="G1136" s="239">
        <v>39.0</v>
      </c>
      <c r="H1136" s="342">
        <v>46287.0</v>
      </c>
      <c r="I1136" s="251">
        <v>0.30449074074074073</v>
      </c>
      <c r="J1136" s="251">
        <v>0.3480787037037037</v>
      </c>
      <c r="K1136" s="239">
        <v>62.7667</v>
      </c>
      <c r="L1136" s="239" t="s">
        <v>811</v>
      </c>
      <c r="M1136" s="239" t="s">
        <v>2748</v>
      </c>
    </row>
    <row r="1137" ht="15.75" customHeight="1">
      <c r="A1137" s="294" t="s">
        <v>3683</v>
      </c>
      <c r="B1137" s="239" t="s">
        <v>552</v>
      </c>
      <c r="C1137" s="340">
        <v>46286.0</v>
      </c>
      <c r="D1137" s="239" t="s">
        <v>649</v>
      </c>
      <c r="E1137" s="239" t="s">
        <v>2235</v>
      </c>
      <c r="F1137" s="239">
        <v>40.0</v>
      </c>
      <c r="G1137" s="239">
        <v>34.0</v>
      </c>
      <c r="H1137" s="342">
        <v>46287.0</v>
      </c>
      <c r="I1137" s="251">
        <v>0.3481712962962963</v>
      </c>
      <c r="J1137" s="251">
        <v>0.3769675925925926</v>
      </c>
      <c r="K1137" s="239">
        <v>41.4667</v>
      </c>
      <c r="L1137" s="239" t="s">
        <v>1238</v>
      </c>
      <c r="M1137" s="239" t="s">
        <v>2751</v>
      </c>
    </row>
    <row r="1138" ht="15.75" customHeight="1">
      <c r="A1138" s="294" t="s">
        <v>3683</v>
      </c>
      <c r="B1138" s="239" t="s">
        <v>552</v>
      </c>
      <c r="C1138" s="340">
        <v>46286.0</v>
      </c>
      <c r="D1138" s="239" t="s">
        <v>649</v>
      </c>
      <c r="E1138" s="239" t="s">
        <v>1034</v>
      </c>
      <c r="F1138" s="239">
        <v>131.0</v>
      </c>
      <c r="G1138" s="239">
        <v>69.0</v>
      </c>
      <c r="H1138" s="342">
        <v>46287.0</v>
      </c>
      <c r="I1138" s="251">
        <v>0.3772337962962963</v>
      </c>
      <c r="J1138" s="251">
        <v>0.43646990740740743</v>
      </c>
      <c r="K1138" s="239">
        <v>85.3</v>
      </c>
      <c r="L1138" s="239" t="s">
        <v>811</v>
      </c>
      <c r="M1138" s="239" t="s">
        <v>2800</v>
      </c>
    </row>
    <row r="1139" ht="15.75" customHeight="1">
      <c r="A1139" s="294" t="s">
        <v>3683</v>
      </c>
      <c r="B1139" s="239" t="s">
        <v>552</v>
      </c>
      <c r="C1139" s="340">
        <v>46286.0</v>
      </c>
      <c r="D1139" s="239" t="s">
        <v>645</v>
      </c>
      <c r="E1139" s="239" t="s">
        <v>902</v>
      </c>
      <c r="F1139" s="239">
        <v>86.0</v>
      </c>
      <c r="G1139" s="239">
        <v>50.0</v>
      </c>
      <c r="H1139" s="342">
        <v>46287.0</v>
      </c>
      <c r="I1139" s="251">
        <v>0.30418981481481483</v>
      </c>
      <c r="J1139" s="251">
        <v>0.36493055555555554</v>
      </c>
      <c r="K1139" s="239">
        <v>87.45</v>
      </c>
      <c r="L1139" s="239" t="s">
        <v>811</v>
      </c>
      <c r="M1139" s="239" t="s">
        <v>2801</v>
      </c>
    </row>
    <row r="1140" ht="15.75" customHeight="1">
      <c r="A1140" s="294" t="s">
        <v>3683</v>
      </c>
      <c r="B1140" s="239" t="s">
        <v>552</v>
      </c>
      <c r="C1140" s="340">
        <v>46286.0</v>
      </c>
      <c r="D1140" s="239" t="s">
        <v>645</v>
      </c>
      <c r="E1140" s="239" t="s">
        <v>904</v>
      </c>
      <c r="F1140" s="239">
        <v>113.0</v>
      </c>
      <c r="G1140" s="239">
        <v>76.0</v>
      </c>
      <c r="H1140" s="342">
        <v>46287.0</v>
      </c>
      <c r="I1140" s="251">
        <v>0.365</v>
      </c>
      <c r="J1140" s="251">
        <v>0.43931712962962965</v>
      </c>
      <c r="K1140" s="239">
        <v>107.0167</v>
      </c>
      <c r="L1140" s="239" t="s">
        <v>1238</v>
      </c>
      <c r="M1140" s="239" t="s">
        <v>2889</v>
      </c>
    </row>
    <row r="1141" ht="15.75" customHeight="1">
      <c r="A1141" s="294" t="s">
        <v>3683</v>
      </c>
      <c r="B1141" s="239" t="s">
        <v>552</v>
      </c>
      <c r="C1141" s="340">
        <v>46286.0</v>
      </c>
      <c r="D1141" s="228" t="s">
        <v>681</v>
      </c>
      <c r="E1141" s="294" t="s">
        <v>902</v>
      </c>
      <c r="F1141" s="239">
        <v>206.0</v>
      </c>
      <c r="G1141" s="239">
        <v>33.0</v>
      </c>
      <c r="H1141" s="342">
        <v>46287.0</v>
      </c>
      <c r="I1141" s="251">
        <v>0.30377314814814815</v>
      </c>
      <c r="J1141" s="251">
        <v>0.35532407407407407</v>
      </c>
      <c r="K1141" s="239">
        <v>74.2167</v>
      </c>
      <c r="L1141" s="239" t="s">
        <v>811</v>
      </c>
      <c r="M1141" s="239" t="s">
        <v>2913</v>
      </c>
    </row>
    <row r="1142" ht="15.75" customHeight="1">
      <c r="A1142" s="294" t="s">
        <v>3683</v>
      </c>
      <c r="B1142" s="239" t="s">
        <v>552</v>
      </c>
      <c r="C1142" s="340">
        <v>46286.0</v>
      </c>
      <c r="D1142" s="228" t="s">
        <v>681</v>
      </c>
      <c r="E1142" s="294" t="s">
        <v>904</v>
      </c>
      <c r="F1142" s="239">
        <v>131.0</v>
      </c>
      <c r="G1142" s="239">
        <v>80.0</v>
      </c>
      <c r="H1142" s="342">
        <v>46287.0</v>
      </c>
      <c r="I1142" s="251">
        <v>0.3554976851851852</v>
      </c>
      <c r="J1142" s="251">
        <v>0.4533912037037037</v>
      </c>
      <c r="K1142" s="239">
        <v>140.9667</v>
      </c>
      <c r="L1142" s="239" t="s">
        <v>811</v>
      </c>
      <c r="M1142" s="239" t="s">
        <v>2917</v>
      </c>
    </row>
    <row r="1143" ht="15.75" customHeight="1">
      <c r="A1143" s="294" t="s">
        <v>3683</v>
      </c>
      <c r="B1143" s="239" t="s">
        <v>552</v>
      </c>
      <c r="C1143" s="340">
        <v>46286.0</v>
      </c>
      <c r="D1143" s="248" t="s">
        <v>666</v>
      </c>
      <c r="E1143" s="239" t="s">
        <v>2235</v>
      </c>
      <c r="F1143" s="239">
        <v>214.0</v>
      </c>
      <c r="G1143" s="239">
        <v>75.0</v>
      </c>
      <c r="H1143" s="342">
        <v>46287.0</v>
      </c>
      <c r="I1143" s="251">
        <v>0.30493055555555554</v>
      </c>
      <c r="J1143" s="251">
        <v>0.38689814814814816</v>
      </c>
      <c r="K1143" s="239">
        <v>118.0333</v>
      </c>
      <c r="L1143" s="239" t="s">
        <v>811</v>
      </c>
      <c r="M1143" s="239" t="s">
        <v>3072</v>
      </c>
    </row>
    <row r="1144" ht="15.75" customHeight="1">
      <c r="A1144" s="294" t="s">
        <v>3683</v>
      </c>
      <c r="B1144" s="239" t="s">
        <v>552</v>
      </c>
      <c r="C1144" s="340">
        <v>46286.0</v>
      </c>
      <c r="D1144" s="311" t="s">
        <v>686</v>
      </c>
      <c r="E1144" s="239" t="s">
        <v>1034</v>
      </c>
      <c r="F1144" s="239">
        <v>69.0</v>
      </c>
      <c r="G1144" s="239">
        <v>33.0</v>
      </c>
      <c r="H1144" s="342">
        <v>46287.0</v>
      </c>
      <c r="I1144" s="251">
        <v>0.311099537037037</v>
      </c>
      <c r="J1144" s="251">
        <v>0.37146990740740743</v>
      </c>
      <c r="K1144" s="239">
        <v>86.9167</v>
      </c>
      <c r="L1144" s="239" t="s">
        <v>811</v>
      </c>
      <c r="M1144" s="239" t="s">
        <v>3074</v>
      </c>
    </row>
    <row r="1145" ht="15.75" customHeight="1">
      <c r="A1145" s="294" t="s">
        <v>3683</v>
      </c>
      <c r="B1145" s="239" t="s">
        <v>552</v>
      </c>
      <c r="C1145" s="340">
        <v>46286.0</v>
      </c>
      <c r="D1145" s="311" t="s">
        <v>686</v>
      </c>
      <c r="E1145" s="239" t="s">
        <v>1034</v>
      </c>
      <c r="F1145" s="239">
        <v>104.0</v>
      </c>
      <c r="G1145" s="239">
        <v>40.0</v>
      </c>
      <c r="H1145" s="342">
        <v>46287.0</v>
      </c>
      <c r="I1145" s="251">
        <v>0.38157407407407407</v>
      </c>
      <c r="J1145" s="251">
        <v>0.4418634259259259</v>
      </c>
      <c r="K1145" s="239">
        <v>86.8167</v>
      </c>
      <c r="L1145" s="239" t="s">
        <v>811</v>
      </c>
      <c r="M1145" s="239" t="s">
        <v>4424</v>
      </c>
    </row>
    <row r="1146" ht="15.75" customHeight="1">
      <c r="A1146" s="294" t="s">
        <v>3683</v>
      </c>
      <c r="B1146" s="239" t="s">
        <v>552</v>
      </c>
      <c r="C1146" s="340">
        <v>46286.0</v>
      </c>
      <c r="D1146" s="239" t="s">
        <v>559</v>
      </c>
      <c r="E1146" s="239" t="s">
        <v>1569</v>
      </c>
      <c r="F1146" s="239">
        <v>74.0</v>
      </c>
      <c r="G1146" s="239">
        <v>55.0</v>
      </c>
      <c r="H1146" s="342">
        <v>46287.0</v>
      </c>
      <c r="I1146" s="251">
        <v>0.30564814814814817</v>
      </c>
      <c r="J1146" s="251">
        <v>0.3633101851851852</v>
      </c>
      <c r="K1146" s="239">
        <v>83.0333</v>
      </c>
      <c r="L1146" s="239" t="s">
        <v>811</v>
      </c>
      <c r="M1146" s="239" t="s">
        <v>4425</v>
      </c>
    </row>
    <row r="1147" ht="15.75" customHeight="1">
      <c r="A1147" s="294" t="s">
        <v>3683</v>
      </c>
      <c r="B1147" s="239" t="s">
        <v>552</v>
      </c>
      <c r="C1147" s="340">
        <v>46286.0</v>
      </c>
      <c r="D1147" s="239" t="s">
        <v>559</v>
      </c>
      <c r="E1147" s="239" t="s">
        <v>904</v>
      </c>
      <c r="F1147" s="239">
        <v>144.0</v>
      </c>
      <c r="G1147" s="239">
        <v>71.0</v>
      </c>
      <c r="H1147" s="342">
        <v>46287.0</v>
      </c>
      <c r="I1147" s="251">
        <v>0.37041666666666667</v>
      </c>
      <c r="J1147" s="251">
        <v>0.43505787037037036</v>
      </c>
      <c r="K1147" s="239">
        <v>93.0833</v>
      </c>
      <c r="L1147" s="239" t="s">
        <v>811</v>
      </c>
      <c r="M1147" s="239" t="s">
        <v>4426</v>
      </c>
    </row>
    <row r="1148" ht="15.75" customHeight="1">
      <c r="A1148" s="294" t="s">
        <v>3683</v>
      </c>
      <c r="B1148" s="239" t="s">
        <v>552</v>
      </c>
      <c r="C1148" s="340">
        <v>46286.0</v>
      </c>
      <c r="D1148" s="239" t="s">
        <v>4387</v>
      </c>
      <c r="E1148" s="239" t="s">
        <v>1034</v>
      </c>
      <c r="F1148" s="239">
        <v>133.0</v>
      </c>
      <c r="G1148" s="239">
        <v>48.0</v>
      </c>
      <c r="H1148" s="342">
        <v>46287.0</v>
      </c>
      <c r="I1148" s="251">
        <v>0.3101851851851852</v>
      </c>
      <c r="J1148" s="251">
        <v>0.3958333333333333</v>
      </c>
      <c r="K1148" s="239">
        <v>123.3333</v>
      </c>
      <c r="L1148" s="239" t="s">
        <v>811</v>
      </c>
      <c r="M1148" s="239" t="s">
        <v>3059</v>
      </c>
    </row>
    <row r="1149" ht="15.75" customHeight="1">
      <c r="A1149" s="294" t="s">
        <v>3683</v>
      </c>
      <c r="B1149" s="239" t="s">
        <v>552</v>
      </c>
      <c r="C1149" s="340">
        <v>46287.0</v>
      </c>
      <c r="D1149" s="239" t="s">
        <v>4387</v>
      </c>
      <c r="E1149" s="239" t="s">
        <v>1036</v>
      </c>
      <c r="F1149" s="239">
        <v>32.0</v>
      </c>
      <c r="G1149" s="239">
        <v>22.0</v>
      </c>
      <c r="H1149" s="342">
        <v>46287.0</v>
      </c>
      <c r="I1149" s="251">
        <v>0.5108912037037037</v>
      </c>
      <c r="J1149" s="251">
        <v>0.5736458333333333</v>
      </c>
      <c r="K1149" s="239">
        <v>90.35</v>
      </c>
      <c r="L1149" s="239" t="s">
        <v>811</v>
      </c>
      <c r="M1149" s="239" t="s">
        <v>3061</v>
      </c>
    </row>
    <row r="1150" ht="15.75" customHeight="1">
      <c r="A1150" s="294" t="s">
        <v>3683</v>
      </c>
      <c r="B1150" s="239" t="s">
        <v>552</v>
      </c>
      <c r="C1150" s="340">
        <v>46287.0</v>
      </c>
      <c r="D1150" s="239" t="s">
        <v>4387</v>
      </c>
      <c r="E1150" s="239" t="s">
        <v>1040</v>
      </c>
      <c r="F1150" s="239">
        <v>39.0</v>
      </c>
      <c r="G1150" s="239">
        <v>24.0</v>
      </c>
      <c r="H1150" s="342">
        <v>46287.0</v>
      </c>
      <c r="I1150" s="251">
        <v>0.5918518518518519</v>
      </c>
      <c r="J1150" s="251">
        <v>0.6313773148148148</v>
      </c>
      <c r="K1150" s="239">
        <v>56.9</v>
      </c>
      <c r="L1150" s="239" t="s">
        <v>811</v>
      </c>
      <c r="M1150" s="239" t="s">
        <v>3063</v>
      </c>
    </row>
    <row r="1151" ht="15.75" customHeight="1">
      <c r="A1151" s="294" t="s">
        <v>3683</v>
      </c>
      <c r="B1151" s="239" t="s">
        <v>552</v>
      </c>
      <c r="C1151" s="340">
        <v>46286.0</v>
      </c>
      <c r="D1151" s="239" t="s">
        <v>669</v>
      </c>
      <c r="E1151" s="239" t="s">
        <v>2235</v>
      </c>
      <c r="F1151" s="239">
        <v>193.0</v>
      </c>
      <c r="G1151" s="239">
        <v>39.0</v>
      </c>
      <c r="H1151" s="342">
        <v>46287.0</v>
      </c>
      <c r="I1151" s="251">
        <v>0.3048148148148148</v>
      </c>
      <c r="J1151" s="251">
        <v>0.3738888888888889</v>
      </c>
      <c r="K1151" s="239">
        <v>99.4667</v>
      </c>
      <c r="L1151" s="239" t="s">
        <v>811</v>
      </c>
      <c r="M1151" s="239" t="s">
        <v>3066</v>
      </c>
    </row>
    <row r="1152" ht="15.75" customHeight="1">
      <c r="A1152" s="294" t="s">
        <v>3683</v>
      </c>
      <c r="B1152" s="239" t="s">
        <v>552</v>
      </c>
      <c r="C1152" s="340">
        <v>46286.0</v>
      </c>
      <c r="D1152" s="239" t="s">
        <v>669</v>
      </c>
      <c r="E1152" s="239" t="s">
        <v>1034</v>
      </c>
      <c r="F1152" s="239">
        <v>134.0</v>
      </c>
      <c r="G1152" s="239">
        <v>40.0</v>
      </c>
      <c r="H1152" s="342">
        <v>46287.0</v>
      </c>
      <c r="I1152" s="251">
        <v>0.3750925925925926</v>
      </c>
      <c r="J1152" s="251">
        <v>0.4227662037037037</v>
      </c>
      <c r="K1152" s="239">
        <v>68.6333</v>
      </c>
      <c r="L1152" s="239" t="s">
        <v>811</v>
      </c>
      <c r="M1152" s="239" t="s">
        <v>4427</v>
      </c>
    </row>
    <row r="1153" ht="15.75" customHeight="1">
      <c r="A1153" s="294" t="s">
        <v>3683</v>
      </c>
      <c r="B1153" s="239" t="s">
        <v>552</v>
      </c>
      <c r="C1153" s="340">
        <v>46287.0</v>
      </c>
      <c r="D1153" s="239" t="s">
        <v>669</v>
      </c>
      <c r="E1153" s="239" t="s">
        <v>2238</v>
      </c>
      <c r="F1153" s="239">
        <v>58.0</v>
      </c>
      <c r="G1153" s="239">
        <v>25.0</v>
      </c>
      <c r="H1153" s="342">
        <v>46287.0</v>
      </c>
      <c r="I1153" s="251">
        <v>0.5058333333333334</v>
      </c>
      <c r="J1153" s="251">
        <v>0.5426157407407407</v>
      </c>
      <c r="K1153" s="239">
        <v>52.9667</v>
      </c>
      <c r="L1153" s="239" t="s">
        <v>811</v>
      </c>
      <c r="M1153" s="239" t="s">
        <v>4428</v>
      </c>
    </row>
    <row r="1154" ht="15.75" customHeight="1">
      <c r="A1154" s="294" t="s">
        <v>3683</v>
      </c>
      <c r="B1154" s="239" t="s">
        <v>552</v>
      </c>
      <c r="C1154" s="340">
        <v>46287.0</v>
      </c>
      <c r="D1154" s="239" t="s">
        <v>669</v>
      </c>
      <c r="E1154" s="239" t="s">
        <v>1040</v>
      </c>
      <c r="F1154" s="239">
        <v>53.0</v>
      </c>
      <c r="G1154" s="239">
        <v>25.0</v>
      </c>
      <c r="H1154" s="342">
        <v>46287.0</v>
      </c>
      <c r="I1154" s="251">
        <v>0.5923842592592593</v>
      </c>
      <c r="J1154" s="251">
        <v>0.6104050925925926</v>
      </c>
      <c r="K1154" s="239">
        <v>25.9333</v>
      </c>
      <c r="L1154" s="239" t="s">
        <v>811</v>
      </c>
      <c r="M1154" s="239" t="s">
        <v>4429</v>
      </c>
    </row>
    <row r="1155" ht="15.75" customHeight="1">
      <c r="A1155" s="294" t="s">
        <v>3683</v>
      </c>
      <c r="B1155" s="239" t="s">
        <v>552</v>
      </c>
      <c r="C1155" s="340">
        <v>46286.0</v>
      </c>
      <c r="D1155" s="239" t="s">
        <v>4403</v>
      </c>
      <c r="E1155" s="239" t="s">
        <v>1034</v>
      </c>
      <c r="F1155" s="239">
        <v>95.0</v>
      </c>
      <c r="G1155" s="239">
        <v>48.0</v>
      </c>
      <c r="H1155" s="342">
        <v>46287.0</v>
      </c>
      <c r="I1155" s="251">
        <v>0.30962962962962964</v>
      </c>
      <c r="J1155" s="251">
        <v>0.41703703703703704</v>
      </c>
      <c r="K1155" s="239">
        <v>154.65</v>
      </c>
      <c r="L1155" s="239" t="s">
        <v>811</v>
      </c>
      <c r="M1155" s="239" t="s">
        <v>3185</v>
      </c>
    </row>
    <row r="1156" ht="15.75" customHeight="1">
      <c r="A1156" s="294" t="s">
        <v>3683</v>
      </c>
      <c r="B1156" s="239" t="s">
        <v>552</v>
      </c>
      <c r="C1156" s="340">
        <v>46287.0</v>
      </c>
      <c r="D1156" s="239" t="s">
        <v>4403</v>
      </c>
      <c r="E1156" s="239" t="s">
        <v>1995</v>
      </c>
      <c r="F1156" s="239">
        <v>46.0</v>
      </c>
      <c r="G1156" s="239">
        <v>31.0</v>
      </c>
      <c r="H1156" s="342">
        <v>46287.0</v>
      </c>
      <c r="I1156" s="251">
        <v>0.5073726851851852</v>
      </c>
      <c r="J1156" s="251">
        <v>0.5799537037037037</v>
      </c>
      <c r="K1156" s="239">
        <v>104.5</v>
      </c>
      <c r="L1156" s="239" t="s">
        <v>811</v>
      </c>
      <c r="M1156" s="239" t="s">
        <v>3187</v>
      </c>
    </row>
    <row r="1157" ht="15.75" customHeight="1">
      <c r="A1157" s="294" t="s">
        <v>3683</v>
      </c>
      <c r="B1157" s="239" t="s">
        <v>552</v>
      </c>
      <c r="C1157" s="340">
        <v>46287.0</v>
      </c>
      <c r="D1157" s="239" t="s">
        <v>4403</v>
      </c>
      <c r="E1157" s="239" t="s">
        <v>1040</v>
      </c>
      <c r="F1157" s="239">
        <v>53.0</v>
      </c>
      <c r="G1157" s="239">
        <v>25.0</v>
      </c>
      <c r="H1157" s="342">
        <v>46287.0</v>
      </c>
      <c r="I1157" s="251">
        <v>0.5917476851851852</v>
      </c>
      <c r="J1157" s="251">
        <v>0.6376273148148148</v>
      </c>
      <c r="K1157" s="239">
        <v>66.0667</v>
      </c>
      <c r="L1157" s="239" t="s">
        <v>811</v>
      </c>
      <c r="M1157" s="239" t="s">
        <v>3188</v>
      </c>
    </row>
    <row r="1158" ht="15.75" customHeight="1">
      <c r="A1158" s="294" t="s">
        <v>3683</v>
      </c>
      <c r="B1158" s="239" t="s">
        <v>552</v>
      </c>
      <c r="C1158" s="340">
        <v>46286.0</v>
      </c>
      <c r="D1158" s="239" t="s">
        <v>667</v>
      </c>
      <c r="E1158" s="239" t="s">
        <v>902</v>
      </c>
      <c r="F1158" s="239">
        <v>100.0</v>
      </c>
      <c r="G1158" s="239">
        <v>32.0</v>
      </c>
      <c r="H1158" s="342">
        <v>46287.0</v>
      </c>
      <c r="I1158" s="251">
        <v>0.30552083333333335</v>
      </c>
      <c r="J1158" s="251">
        <v>0.3626273148148148</v>
      </c>
      <c r="K1158" s="239">
        <v>82.2333</v>
      </c>
      <c r="L1158" s="239" t="s">
        <v>811</v>
      </c>
      <c r="M1158" s="239" t="s">
        <v>3189</v>
      </c>
    </row>
    <row r="1159" ht="15.75" customHeight="1">
      <c r="A1159" s="294" t="s">
        <v>3683</v>
      </c>
      <c r="B1159" s="239" t="s">
        <v>552</v>
      </c>
      <c r="C1159" s="340">
        <v>46287.0</v>
      </c>
      <c r="D1159" s="239" t="s">
        <v>667</v>
      </c>
      <c r="E1159" s="239" t="s">
        <v>1034</v>
      </c>
      <c r="F1159" s="239">
        <v>58.0</v>
      </c>
      <c r="G1159" s="239">
        <v>36.0</v>
      </c>
      <c r="H1159" s="342">
        <v>46287.0</v>
      </c>
      <c r="I1159" s="251">
        <v>0.3643402777777778</v>
      </c>
      <c r="J1159" s="251">
        <v>0.5298842592592593</v>
      </c>
      <c r="K1159" s="239">
        <v>238.3833</v>
      </c>
      <c r="L1159" s="239" t="s">
        <v>1437</v>
      </c>
      <c r="M1159" s="239" t="s">
        <v>3271</v>
      </c>
    </row>
    <row r="1160" ht="15.75" customHeight="1">
      <c r="A1160" s="294" t="s">
        <v>3683</v>
      </c>
      <c r="B1160" s="239" t="s">
        <v>552</v>
      </c>
      <c r="C1160" s="340">
        <v>46287.0</v>
      </c>
      <c r="D1160" s="239" t="s">
        <v>667</v>
      </c>
      <c r="E1160" s="239" t="s">
        <v>1036</v>
      </c>
      <c r="F1160" s="239">
        <v>78.0</v>
      </c>
      <c r="G1160" s="239">
        <v>23.0</v>
      </c>
      <c r="H1160" s="342">
        <v>46287.0</v>
      </c>
      <c r="I1160" s="251">
        <v>0.5300694444444445</v>
      </c>
      <c r="J1160" s="251">
        <v>0.5737962962962962</v>
      </c>
      <c r="K1160" s="239">
        <v>62.95</v>
      </c>
      <c r="L1160" s="239" t="s">
        <v>811</v>
      </c>
      <c r="M1160" s="239" t="s">
        <v>3272</v>
      </c>
    </row>
    <row r="1161" ht="15.75" customHeight="1">
      <c r="A1161" s="294" t="s">
        <v>3683</v>
      </c>
      <c r="B1161" s="239" t="s">
        <v>552</v>
      </c>
      <c r="C1161" s="340">
        <v>46287.0</v>
      </c>
      <c r="D1161" s="239" t="s">
        <v>667</v>
      </c>
      <c r="E1161" s="239" t="s">
        <v>1040</v>
      </c>
      <c r="F1161" s="239">
        <v>39.0</v>
      </c>
      <c r="G1161" s="239">
        <v>27.0</v>
      </c>
      <c r="H1161" s="342">
        <v>46287.0</v>
      </c>
      <c r="I1161" s="251">
        <v>0.5933796296296296</v>
      </c>
      <c r="J1161" s="251">
        <v>0.6435532407407407</v>
      </c>
      <c r="K1161" s="239">
        <v>72.2333</v>
      </c>
      <c r="L1161" s="239" t="s">
        <v>811</v>
      </c>
      <c r="M1161" s="239" t="s">
        <v>3273</v>
      </c>
    </row>
    <row r="1162" ht="15.75" customHeight="1">
      <c r="A1162" s="294" t="s">
        <v>3683</v>
      </c>
      <c r="B1162" s="239" t="s">
        <v>552</v>
      </c>
      <c r="C1162" s="340">
        <v>46286.0</v>
      </c>
      <c r="D1162" s="239" t="s">
        <v>685</v>
      </c>
      <c r="E1162" s="239" t="s">
        <v>3270</v>
      </c>
      <c r="F1162" s="239">
        <v>6.0</v>
      </c>
      <c r="G1162" s="239">
        <v>6.0</v>
      </c>
      <c r="H1162" s="342">
        <v>46287.0</v>
      </c>
      <c r="I1162" s="251">
        <v>0.3042476851851852</v>
      </c>
      <c r="J1162" s="251">
        <v>0.32231481481481483</v>
      </c>
      <c r="K1162" s="239">
        <v>26.0</v>
      </c>
      <c r="L1162" s="239" t="s">
        <v>811</v>
      </c>
      <c r="M1162" s="239" t="s">
        <v>3274</v>
      </c>
    </row>
    <row r="1163" ht="15.75" customHeight="1">
      <c r="A1163" s="294" t="s">
        <v>3683</v>
      </c>
      <c r="B1163" s="239" t="s">
        <v>552</v>
      </c>
      <c r="C1163" s="340">
        <v>46286.0</v>
      </c>
      <c r="D1163" s="239" t="s">
        <v>685</v>
      </c>
      <c r="E1163" s="239" t="s">
        <v>902</v>
      </c>
      <c r="F1163" s="239">
        <v>214.0</v>
      </c>
      <c r="G1163" s="239">
        <v>33.0</v>
      </c>
      <c r="H1163" s="342">
        <v>46287.0</v>
      </c>
      <c r="I1163" s="251">
        <v>0.3226967592592593</v>
      </c>
      <c r="J1163" s="251">
        <v>0.37255787037037036</v>
      </c>
      <c r="K1163" s="239">
        <v>71.8</v>
      </c>
      <c r="L1163" s="239" t="s">
        <v>811</v>
      </c>
      <c r="M1163" s="239" t="s">
        <v>3275</v>
      </c>
    </row>
    <row r="1164" ht="15.75" customHeight="1">
      <c r="A1164" s="294" t="s">
        <v>3683</v>
      </c>
      <c r="B1164" s="239" t="s">
        <v>552</v>
      </c>
      <c r="C1164" s="340">
        <v>46286.0</v>
      </c>
      <c r="D1164" s="228" t="s">
        <v>685</v>
      </c>
      <c r="E1164" s="294" t="s">
        <v>904</v>
      </c>
      <c r="F1164" s="239">
        <v>170.0</v>
      </c>
      <c r="G1164" s="239">
        <v>80.0</v>
      </c>
      <c r="H1164" s="342">
        <v>46287.0</v>
      </c>
      <c r="I1164" s="251">
        <v>0.3726273148148148</v>
      </c>
      <c r="J1164" s="251">
        <v>0.4596875</v>
      </c>
      <c r="K1164" s="239">
        <v>125.3667</v>
      </c>
      <c r="L1164" s="239" t="s">
        <v>811</v>
      </c>
      <c r="M1164" s="239" t="s">
        <v>2544</v>
      </c>
    </row>
    <row r="1165" ht="15.75" customHeight="1">
      <c r="A1165" s="294" t="s">
        <v>3683</v>
      </c>
      <c r="B1165" s="239" t="s">
        <v>552</v>
      </c>
      <c r="C1165" s="340">
        <v>46287.0</v>
      </c>
      <c r="D1165" s="228" t="s">
        <v>685</v>
      </c>
      <c r="E1165" s="294" t="s">
        <v>1995</v>
      </c>
      <c r="F1165" s="239">
        <v>55.0</v>
      </c>
      <c r="G1165" s="239">
        <v>31.0</v>
      </c>
      <c r="H1165" s="342">
        <v>46287.0</v>
      </c>
      <c r="I1165" s="251">
        <v>0.5061921296296297</v>
      </c>
      <c r="J1165" s="251">
        <v>0.5520601851851852</v>
      </c>
      <c r="K1165" s="239">
        <v>66.0333</v>
      </c>
      <c r="L1165" s="239" t="s">
        <v>811</v>
      </c>
      <c r="M1165" s="239" t="s">
        <v>2548</v>
      </c>
    </row>
    <row r="1166" ht="15.75" customHeight="1">
      <c r="A1166" s="294" t="s">
        <v>3683</v>
      </c>
      <c r="B1166" s="239" t="s">
        <v>552</v>
      </c>
      <c r="C1166" s="340">
        <v>46287.0</v>
      </c>
      <c r="D1166" s="228" t="s">
        <v>685</v>
      </c>
      <c r="E1166" s="294" t="s">
        <v>1040</v>
      </c>
      <c r="F1166" s="239">
        <v>37.0</v>
      </c>
      <c r="G1166" s="239">
        <v>25.0</v>
      </c>
      <c r="H1166" s="342">
        <v>46287.0</v>
      </c>
      <c r="I1166" s="251">
        <v>0.5910416666666667</v>
      </c>
      <c r="J1166" s="251">
        <v>0.6233912037037037</v>
      </c>
      <c r="K1166" s="239">
        <v>46.5667</v>
      </c>
      <c r="L1166" s="239" t="s">
        <v>811</v>
      </c>
      <c r="M1166" s="239" t="s">
        <v>2549</v>
      </c>
    </row>
    <row r="1167" ht="15.75" customHeight="1">
      <c r="A1167" s="294" t="s">
        <v>3683</v>
      </c>
      <c r="B1167" s="239" t="s">
        <v>552</v>
      </c>
      <c r="C1167" s="340">
        <v>46286.0</v>
      </c>
      <c r="D1167" s="248" t="s">
        <v>660</v>
      </c>
      <c r="E1167" s="239" t="s">
        <v>1569</v>
      </c>
      <c r="F1167" s="239">
        <v>12.0</v>
      </c>
      <c r="G1167" s="239">
        <v>12.0</v>
      </c>
      <c r="H1167" s="342">
        <v>46287.0</v>
      </c>
      <c r="I1167" s="251">
        <v>0.3051388888888889</v>
      </c>
      <c r="J1167" s="251">
        <v>0.3292476851851852</v>
      </c>
      <c r="K1167" s="239">
        <v>34.7</v>
      </c>
      <c r="L1167" s="239" t="s">
        <v>811</v>
      </c>
      <c r="M1167" s="239" t="s">
        <v>3350</v>
      </c>
    </row>
    <row r="1168" ht="15.75" customHeight="1">
      <c r="A1168" s="294" t="s">
        <v>3683</v>
      </c>
      <c r="B1168" s="239" t="s">
        <v>552</v>
      </c>
      <c r="C1168" s="340">
        <v>46286.0</v>
      </c>
      <c r="D1168" s="239" t="s">
        <v>660</v>
      </c>
      <c r="E1168" s="239" t="s">
        <v>902</v>
      </c>
      <c r="F1168" s="239">
        <v>61.0</v>
      </c>
      <c r="G1168" s="239">
        <v>41.0</v>
      </c>
      <c r="H1168" s="342">
        <v>46287.0</v>
      </c>
      <c r="I1168" s="251">
        <v>0.3293402777777778</v>
      </c>
      <c r="J1168" s="251">
        <v>0.41532407407407407</v>
      </c>
      <c r="K1168" s="239">
        <v>123.8</v>
      </c>
      <c r="L1168" s="239" t="s">
        <v>811</v>
      </c>
      <c r="M1168" s="239" t="s">
        <v>3351</v>
      </c>
    </row>
    <row r="1169" ht="15.75" customHeight="1">
      <c r="A1169" s="294" t="s">
        <v>3683</v>
      </c>
      <c r="B1169" s="239" t="s">
        <v>552</v>
      </c>
      <c r="C1169" s="340">
        <v>46286.0</v>
      </c>
      <c r="D1169" s="239" t="s">
        <v>660</v>
      </c>
      <c r="E1169" s="239" t="s">
        <v>904</v>
      </c>
      <c r="F1169" s="239">
        <v>58.0</v>
      </c>
      <c r="G1169" s="239">
        <v>39.0</v>
      </c>
      <c r="H1169" s="342">
        <v>46287.0</v>
      </c>
      <c r="I1169" s="251">
        <v>0.41653935185185187</v>
      </c>
      <c r="J1169" s="251">
        <v>0.4665740740740741</v>
      </c>
      <c r="K1169" s="239">
        <v>72.05</v>
      </c>
      <c r="L1169" s="239" t="s">
        <v>1238</v>
      </c>
      <c r="M1169" s="239" t="s">
        <v>3352</v>
      </c>
    </row>
    <row r="1170" ht="15.75" customHeight="1">
      <c r="A1170" s="294" t="s">
        <v>3683</v>
      </c>
      <c r="B1170" s="239" t="s">
        <v>552</v>
      </c>
      <c r="C1170" s="340">
        <v>46287.0</v>
      </c>
      <c r="D1170" s="239" t="s">
        <v>660</v>
      </c>
      <c r="E1170" s="239" t="s">
        <v>1995</v>
      </c>
      <c r="F1170" s="239">
        <v>46.0</v>
      </c>
      <c r="G1170" s="239">
        <v>30.0</v>
      </c>
      <c r="H1170" s="342">
        <v>46287.0</v>
      </c>
      <c r="I1170" s="251">
        <v>0.5125462962962963</v>
      </c>
      <c r="J1170" s="251">
        <v>0.5620833333333334</v>
      </c>
      <c r="K1170" s="239">
        <v>71.3333</v>
      </c>
      <c r="L1170" s="239" t="s">
        <v>811</v>
      </c>
      <c r="M1170" s="239" t="s">
        <v>3353</v>
      </c>
    </row>
    <row r="1171" ht="15.75" customHeight="1">
      <c r="A1171" s="294" t="s">
        <v>3683</v>
      </c>
      <c r="B1171" s="239" t="s">
        <v>552</v>
      </c>
      <c r="C1171" s="340">
        <v>46287.0</v>
      </c>
      <c r="D1171" s="239" t="s">
        <v>660</v>
      </c>
      <c r="E1171" s="239" t="s">
        <v>1040</v>
      </c>
      <c r="F1171" s="239">
        <v>40.0</v>
      </c>
      <c r="G1171" s="239">
        <v>28.0</v>
      </c>
      <c r="H1171" s="342">
        <v>46287.0</v>
      </c>
      <c r="I1171" s="251">
        <v>0.5899189814814815</v>
      </c>
      <c r="J1171" s="251">
        <v>0.625625</v>
      </c>
      <c r="K1171" s="239">
        <v>51.4167</v>
      </c>
      <c r="L1171" s="239" t="s">
        <v>811</v>
      </c>
      <c r="M1171" s="239" t="s">
        <v>3354</v>
      </c>
    </row>
    <row r="1172" ht="15.75" customHeight="1">
      <c r="A1172" s="294" t="s">
        <v>3683</v>
      </c>
      <c r="B1172" s="239" t="s">
        <v>552</v>
      </c>
      <c r="C1172" s="340">
        <v>46286.0</v>
      </c>
      <c r="D1172" s="239" t="s">
        <v>625</v>
      </c>
      <c r="E1172" s="239" t="s">
        <v>902</v>
      </c>
      <c r="F1172" s="239">
        <v>80.0</v>
      </c>
      <c r="G1172" s="239">
        <v>52.0</v>
      </c>
      <c r="H1172" s="342">
        <v>46287.0</v>
      </c>
      <c r="I1172" s="251">
        <v>0.3039236111111111</v>
      </c>
      <c r="J1172" s="251">
        <v>0.35239583333333335</v>
      </c>
      <c r="K1172" s="239">
        <v>69.7833</v>
      </c>
      <c r="L1172" s="239" t="s">
        <v>811</v>
      </c>
      <c r="M1172" s="239" t="s">
        <v>3436</v>
      </c>
    </row>
    <row r="1173" ht="15.75" customHeight="1">
      <c r="A1173" s="294" t="s">
        <v>3683</v>
      </c>
      <c r="B1173" s="239" t="s">
        <v>552</v>
      </c>
      <c r="C1173" s="340">
        <v>46286.0</v>
      </c>
      <c r="D1173" s="239" t="s">
        <v>625</v>
      </c>
      <c r="E1173" s="239" t="s">
        <v>904</v>
      </c>
      <c r="F1173" s="239">
        <v>111.0</v>
      </c>
      <c r="G1173" s="239">
        <v>75.0</v>
      </c>
      <c r="H1173" s="342">
        <v>46287.0</v>
      </c>
      <c r="I1173" s="251">
        <v>0.3608796296296296</v>
      </c>
      <c r="J1173" s="251">
        <v>0.42278935185185185</v>
      </c>
      <c r="K1173" s="239">
        <v>89.15</v>
      </c>
      <c r="L1173" s="239" t="s">
        <v>1238</v>
      </c>
      <c r="M1173" s="239" t="s">
        <v>3437</v>
      </c>
    </row>
    <row r="1174" ht="15.75" customHeight="1">
      <c r="A1174" s="294" t="s">
        <v>3683</v>
      </c>
      <c r="B1174" s="239" t="s">
        <v>552</v>
      </c>
      <c r="C1174" s="340">
        <v>46286.0</v>
      </c>
      <c r="D1174" s="239" t="s">
        <v>3736</v>
      </c>
      <c r="E1174" s="239" t="s">
        <v>1034</v>
      </c>
      <c r="F1174" s="239">
        <v>119.0</v>
      </c>
      <c r="G1174" s="239">
        <v>79.0</v>
      </c>
      <c r="H1174" s="342">
        <v>46287.0</v>
      </c>
      <c r="I1174" s="251">
        <v>0.31126157407407407</v>
      </c>
      <c r="J1174" s="251">
        <v>0.4317476851851852</v>
      </c>
      <c r="K1174" s="239">
        <v>173.4833</v>
      </c>
      <c r="L1174" s="239" t="s">
        <v>811</v>
      </c>
      <c r="M1174" s="239" t="s">
        <v>3512</v>
      </c>
    </row>
    <row r="1175" ht="15.75" customHeight="1">
      <c r="A1175" s="294" t="s">
        <v>3683</v>
      </c>
      <c r="B1175" s="239" t="s">
        <v>552</v>
      </c>
      <c r="C1175" s="340">
        <v>46287.0</v>
      </c>
      <c r="D1175" s="239" t="s">
        <v>3736</v>
      </c>
      <c r="E1175" s="239" t="s">
        <v>1995</v>
      </c>
      <c r="F1175" s="239">
        <v>39.0</v>
      </c>
      <c r="G1175" s="239">
        <v>31.0</v>
      </c>
      <c r="H1175" s="342">
        <v>46287.0</v>
      </c>
      <c r="I1175" s="251">
        <v>0.5062847222222222</v>
      </c>
      <c r="J1175" s="251">
        <v>0.5578240740740741</v>
      </c>
      <c r="K1175" s="239">
        <v>74.2167</v>
      </c>
      <c r="L1175" s="239" t="s">
        <v>811</v>
      </c>
      <c r="M1175" s="239" t="s">
        <v>3513</v>
      </c>
    </row>
    <row r="1176" ht="15.75" customHeight="1">
      <c r="A1176" s="294" t="s">
        <v>3683</v>
      </c>
      <c r="B1176" s="239" t="s">
        <v>552</v>
      </c>
      <c r="C1176" s="340">
        <v>46286.0</v>
      </c>
      <c r="D1176" s="239" t="s">
        <v>654</v>
      </c>
      <c r="E1176" s="239" t="s">
        <v>3576</v>
      </c>
      <c r="F1176" s="239">
        <v>3.0</v>
      </c>
      <c r="G1176" s="239">
        <v>3.0</v>
      </c>
      <c r="H1176" s="342">
        <v>46287.0</v>
      </c>
      <c r="I1176" s="251">
        <v>0.30266203703703703</v>
      </c>
      <c r="J1176" s="251">
        <v>0.3107986111111111</v>
      </c>
      <c r="K1176" s="239">
        <v>11.7167</v>
      </c>
      <c r="L1176" s="239" t="s">
        <v>811</v>
      </c>
      <c r="M1176" s="239" t="s">
        <v>3577</v>
      </c>
    </row>
    <row r="1177" ht="15.75" customHeight="1">
      <c r="A1177" s="294" t="s">
        <v>3683</v>
      </c>
      <c r="B1177" s="239" t="s">
        <v>552</v>
      </c>
      <c r="C1177" s="340">
        <v>46287.0</v>
      </c>
      <c r="D1177" s="239" t="s">
        <v>627</v>
      </c>
      <c r="E1177" s="239" t="s">
        <v>1174</v>
      </c>
      <c r="F1177" s="239">
        <v>41.0</v>
      </c>
      <c r="G1177" s="239">
        <v>34.0</v>
      </c>
      <c r="H1177" s="342">
        <v>46288.0</v>
      </c>
      <c r="I1177" s="251">
        <v>0.3083449074074074</v>
      </c>
      <c r="J1177" s="251">
        <v>0.3355902777777778</v>
      </c>
      <c r="K1177" s="239">
        <v>39.2333</v>
      </c>
      <c r="L1177" s="239" t="s">
        <v>811</v>
      </c>
      <c r="M1177" s="239" t="s">
        <v>1175</v>
      </c>
    </row>
    <row r="1178" ht="15.75" customHeight="1">
      <c r="A1178" s="294" t="s">
        <v>3683</v>
      </c>
      <c r="B1178" s="239" t="s">
        <v>552</v>
      </c>
      <c r="C1178" s="340">
        <v>46287.0</v>
      </c>
      <c r="D1178" s="239" t="s">
        <v>627</v>
      </c>
      <c r="E1178" s="239" t="s">
        <v>1177</v>
      </c>
      <c r="F1178" s="239">
        <v>97.0</v>
      </c>
      <c r="G1178" s="239">
        <v>46.0</v>
      </c>
      <c r="H1178" s="342">
        <v>46288.0</v>
      </c>
      <c r="I1178" s="251">
        <v>0.37005787037037036</v>
      </c>
      <c r="J1178" s="251">
        <v>0.40913194444444445</v>
      </c>
      <c r="K1178" s="239">
        <v>56.2667</v>
      </c>
      <c r="L1178" s="239" t="s">
        <v>811</v>
      </c>
      <c r="M1178" s="239" t="s">
        <v>1178</v>
      </c>
    </row>
    <row r="1179" ht="15.75" customHeight="1">
      <c r="A1179" s="294" t="s">
        <v>3683</v>
      </c>
      <c r="B1179" s="239" t="s">
        <v>552</v>
      </c>
      <c r="C1179" s="340">
        <v>46287.0</v>
      </c>
      <c r="D1179" s="239" t="s">
        <v>627</v>
      </c>
      <c r="E1179" s="239" t="s">
        <v>1179</v>
      </c>
      <c r="F1179" s="239">
        <v>85.0</v>
      </c>
      <c r="G1179" s="239">
        <v>48.0</v>
      </c>
      <c r="H1179" s="342">
        <v>46288.0</v>
      </c>
      <c r="I1179" s="251">
        <v>0.33568287037037037</v>
      </c>
      <c r="J1179" s="251">
        <v>0.36995370370370373</v>
      </c>
      <c r="K1179" s="239">
        <v>49.35</v>
      </c>
      <c r="L1179" s="239" t="s">
        <v>811</v>
      </c>
      <c r="M1179" s="239" t="s">
        <v>1180</v>
      </c>
    </row>
    <row r="1180" ht="15.75" customHeight="1">
      <c r="A1180" s="294" t="s">
        <v>3683</v>
      </c>
      <c r="B1180" s="239" t="s">
        <v>552</v>
      </c>
      <c r="C1180" s="340">
        <v>46287.0</v>
      </c>
      <c r="D1180" s="239" t="s">
        <v>627</v>
      </c>
      <c r="E1180" s="239" t="s">
        <v>1182</v>
      </c>
      <c r="F1180" s="239">
        <v>2.0</v>
      </c>
      <c r="G1180" s="239">
        <v>1.0</v>
      </c>
      <c r="H1180" s="342">
        <v>46288.0</v>
      </c>
      <c r="I1180" s="251">
        <v>0.4166666666666667</v>
      </c>
      <c r="J1180" s="251">
        <v>0.4184027777777778</v>
      </c>
      <c r="K1180" s="239">
        <v>2.5</v>
      </c>
      <c r="L1180" s="239" t="s">
        <v>811</v>
      </c>
      <c r="M1180" s="239" t="s">
        <v>1183</v>
      </c>
    </row>
    <row r="1181" ht="15.75" customHeight="1">
      <c r="A1181" s="294" t="s">
        <v>3683</v>
      </c>
      <c r="B1181" s="239" t="s">
        <v>552</v>
      </c>
      <c r="C1181" s="340">
        <v>46287.0</v>
      </c>
      <c r="D1181" s="239" t="s">
        <v>627</v>
      </c>
      <c r="E1181" s="239" t="s">
        <v>1185</v>
      </c>
      <c r="F1181" s="239">
        <v>2.0</v>
      </c>
      <c r="G1181" s="239">
        <v>1.0</v>
      </c>
      <c r="H1181" s="342">
        <v>46288.0</v>
      </c>
      <c r="I1181" s="251">
        <v>0.41149305555555554</v>
      </c>
      <c r="J1181" s="251">
        <v>0.41498842592592594</v>
      </c>
      <c r="K1181" s="239">
        <v>5.0333</v>
      </c>
      <c r="L1181" s="239" t="s">
        <v>811</v>
      </c>
      <c r="M1181" s="239" t="s">
        <v>1186</v>
      </c>
    </row>
    <row r="1182" ht="15.75" customHeight="1">
      <c r="A1182" s="294" t="s">
        <v>3683</v>
      </c>
      <c r="B1182" s="239" t="s">
        <v>552</v>
      </c>
      <c r="C1182" s="340">
        <v>46287.0</v>
      </c>
      <c r="D1182" s="228" t="s">
        <v>652</v>
      </c>
      <c r="E1182" s="294" t="s">
        <v>4430</v>
      </c>
      <c r="F1182" s="239">
        <v>13.0</v>
      </c>
      <c r="G1182" s="239">
        <v>2.0</v>
      </c>
      <c r="H1182" s="342">
        <v>46288.0</v>
      </c>
      <c r="I1182" s="251">
        <v>0.32219907407407405</v>
      </c>
      <c r="J1182" s="251">
        <v>0.32225694444444447</v>
      </c>
      <c r="K1182" s="239">
        <v>0.0667</v>
      </c>
      <c r="L1182" s="239" t="s">
        <v>811</v>
      </c>
      <c r="M1182" s="239" t="s">
        <v>2422</v>
      </c>
    </row>
    <row r="1183" ht="15.75" customHeight="1">
      <c r="A1183" s="294" t="s">
        <v>3683</v>
      </c>
      <c r="B1183" s="239" t="s">
        <v>552</v>
      </c>
      <c r="C1183" s="340">
        <v>46287.0</v>
      </c>
      <c r="D1183" s="228" t="s">
        <v>652</v>
      </c>
      <c r="E1183" s="294" t="s">
        <v>1301</v>
      </c>
      <c r="F1183" s="239">
        <v>1.0</v>
      </c>
      <c r="G1183" s="239">
        <v>1.0</v>
      </c>
      <c r="H1183" s="342">
        <v>46288.0</v>
      </c>
      <c r="I1183" s="251">
        <v>0.3133680555555556</v>
      </c>
      <c r="J1183" s="251">
        <v>0.31592592592592594</v>
      </c>
      <c r="K1183" s="239">
        <v>3.6667</v>
      </c>
      <c r="L1183" s="239" t="s">
        <v>811</v>
      </c>
      <c r="M1183" s="239" t="s">
        <v>2423</v>
      </c>
    </row>
    <row r="1184" ht="15.75" customHeight="1">
      <c r="A1184" s="294" t="s">
        <v>3683</v>
      </c>
      <c r="B1184" s="239" t="s">
        <v>552</v>
      </c>
      <c r="C1184" s="340">
        <v>46288.0</v>
      </c>
      <c r="D1184" s="248" t="s">
        <v>652</v>
      </c>
      <c r="E1184" s="239" t="s">
        <v>1306</v>
      </c>
      <c r="F1184" s="239">
        <v>54.0</v>
      </c>
      <c r="G1184" s="239">
        <v>31.0</v>
      </c>
      <c r="H1184" s="342">
        <v>46288.0</v>
      </c>
      <c r="I1184" s="251">
        <v>0.5537731481481482</v>
      </c>
      <c r="J1184" s="251">
        <v>0.5538194444444444</v>
      </c>
      <c r="K1184" s="239">
        <v>0.0667</v>
      </c>
      <c r="L1184" s="239" t="s">
        <v>811</v>
      </c>
      <c r="M1184" s="239" t="s">
        <v>4431</v>
      </c>
    </row>
    <row r="1185" ht="15.75" customHeight="1">
      <c r="A1185" s="294" t="s">
        <v>3683</v>
      </c>
      <c r="B1185" s="239" t="s">
        <v>552</v>
      </c>
      <c r="C1185" s="340">
        <v>46288.0</v>
      </c>
      <c r="D1185" s="239" t="s">
        <v>652</v>
      </c>
      <c r="E1185" s="239" t="s">
        <v>1308</v>
      </c>
      <c r="F1185" s="239">
        <v>3.0</v>
      </c>
      <c r="G1185" s="239">
        <v>2.0</v>
      </c>
      <c r="H1185" s="342">
        <v>46288.0</v>
      </c>
      <c r="I1185" s="251">
        <v>0.5731944444444445</v>
      </c>
      <c r="J1185" s="251">
        <v>0.577511574074074</v>
      </c>
      <c r="K1185" s="239">
        <v>6.2167</v>
      </c>
      <c r="L1185" s="239" t="s">
        <v>811</v>
      </c>
      <c r="M1185" s="239" t="s">
        <v>1302</v>
      </c>
    </row>
    <row r="1186" ht="15.75" customHeight="1">
      <c r="A1186" s="294" t="s">
        <v>3683</v>
      </c>
      <c r="B1186" s="239" t="s">
        <v>552</v>
      </c>
      <c r="C1186" s="340">
        <v>46288.0</v>
      </c>
      <c r="D1186" s="239" t="s">
        <v>652</v>
      </c>
      <c r="E1186" s="239" t="s">
        <v>1312</v>
      </c>
      <c r="F1186" s="239">
        <v>2.0</v>
      </c>
      <c r="G1186" s="239">
        <v>2.0</v>
      </c>
      <c r="H1186" s="342">
        <v>46288.0</v>
      </c>
      <c r="I1186" s="251">
        <v>0.5699189814814815</v>
      </c>
      <c r="J1186" s="251">
        <v>0.5731481481481482</v>
      </c>
      <c r="K1186" s="239">
        <v>4.65</v>
      </c>
      <c r="L1186" s="239" t="s">
        <v>811</v>
      </c>
      <c r="M1186" s="239" t="s">
        <v>1307</v>
      </c>
    </row>
    <row r="1187" ht="15.75" customHeight="1">
      <c r="A1187" s="294" t="s">
        <v>3683</v>
      </c>
      <c r="B1187" s="239" t="s">
        <v>552</v>
      </c>
      <c r="C1187" s="340">
        <v>46287.0</v>
      </c>
      <c r="D1187" s="239" t="s">
        <v>631</v>
      </c>
      <c r="E1187" s="239" t="s">
        <v>4430</v>
      </c>
      <c r="F1187" s="239">
        <v>7.0</v>
      </c>
      <c r="G1187" s="239">
        <v>4.0</v>
      </c>
      <c r="H1187" s="342">
        <v>46288.0</v>
      </c>
      <c r="I1187" s="251">
        <v>0.3326736111111111</v>
      </c>
      <c r="J1187" s="251">
        <v>0.34445601851851854</v>
      </c>
      <c r="K1187" s="239">
        <v>16.9667</v>
      </c>
      <c r="L1187" s="239" t="s">
        <v>1274</v>
      </c>
      <c r="M1187" s="239" t="s">
        <v>1309</v>
      </c>
    </row>
    <row r="1188" ht="15.75" customHeight="1">
      <c r="A1188" s="294" t="s">
        <v>3683</v>
      </c>
      <c r="B1188" s="239" t="s">
        <v>552</v>
      </c>
      <c r="C1188" s="340">
        <v>46287.0</v>
      </c>
      <c r="D1188" s="239" t="s">
        <v>631</v>
      </c>
      <c r="E1188" s="239" t="s">
        <v>3190</v>
      </c>
      <c r="F1188" s="239">
        <v>43.0</v>
      </c>
      <c r="G1188" s="239">
        <v>8.0</v>
      </c>
      <c r="H1188" s="342">
        <v>46288.0</v>
      </c>
      <c r="I1188" s="251">
        <v>0.31136574074074075</v>
      </c>
      <c r="J1188" s="251">
        <v>0.3316898148148148</v>
      </c>
      <c r="K1188" s="239">
        <v>29.2667</v>
      </c>
      <c r="L1188" s="239" t="s">
        <v>1274</v>
      </c>
      <c r="M1188" s="239" t="s">
        <v>1313</v>
      </c>
    </row>
    <row r="1189" ht="15.75" customHeight="1">
      <c r="A1189" s="294" t="s">
        <v>3683</v>
      </c>
      <c r="B1189" s="239" t="s">
        <v>552</v>
      </c>
      <c r="C1189" s="340">
        <v>46287.0</v>
      </c>
      <c r="D1189" s="239" t="s">
        <v>631</v>
      </c>
      <c r="E1189" s="239" t="s">
        <v>2112</v>
      </c>
      <c r="F1189" s="239">
        <v>49.0</v>
      </c>
      <c r="G1189" s="239">
        <v>34.0</v>
      </c>
      <c r="H1189" s="342">
        <v>46288.0</v>
      </c>
      <c r="I1189" s="251">
        <v>0.3868287037037037</v>
      </c>
      <c r="J1189" s="251">
        <v>0.43550925925925926</v>
      </c>
      <c r="K1189" s="239">
        <v>70.1</v>
      </c>
      <c r="L1189" s="239" t="s">
        <v>1437</v>
      </c>
      <c r="M1189" s="239" t="s">
        <v>1429</v>
      </c>
    </row>
    <row r="1190" ht="15.75" customHeight="1">
      <c r="A1190" s="294" t="s">
        <v>3683</v>
      </c>
      <c r="B1190" s="239" t="s">
        <v>552</v>
      </c>
      <c r="C1190" s="340">
        <v>46287.0</v>
      </c>
      <c r="D1190" s="239" t="s">
        <v>631</v>
      </c>
      <c r="E1190" s="239" t="s">
        <v>2112</v>
      </c>
      <c r="F1190" s="239">
        <v>40.0</v>
      </c>
      <c r="G1190" s="239">
        <v>31.0</v>
      </c>
      <c r="H1190" s="342">
        <v>46288.0</v>
      </c>
      <c r="I1190" s="251">
        <v>0.34453703703703703</v>
      </c>
      <c r="J1190" s="251">
        <v>0.3862847222222222</v>
      </c>
      <c r="K1190" s="239">
        <v>60.1</v>
      </c>
      <c r="L1190" s="239" t="s">
        <v>1437</v>
      </c>
      <c r="M1190" s="239" t="s">
        <v>1430</v>
      </c>
    </row>
    <row r="1191" ht="15.75" customHeight="1">
      <c r="A1191" s="294" t="s">
        <v>3683</v>
      </c>
      <c r="B1191" s="239" t="s">
        <v>552</v>
      </c>
      <c r="C1191" s="340">
        <v>46288.0</v>
      </c>
      <c r="D1191" s="239" t="s">
        <v>631</v>
      </c>
      <c r="E1191" s="239" t="s">
        <v>2247</v>
      </c>
      <c r="F1191" s="239">
        <v>49.0</v>
      </c>
      <c r="G1191" s="239">
        <v>33.0</v>
      </c>
      <c r="H1191" s="342">
        <v>46288.0</v>
      </c>
      <c r="I1191" s="251">
        <v>0.5131134259259259</v>
      </c>
      <c r="J1191" s="251">
        <v>0.554837962962963</v>
      </c>
      <c r="K1191" s="239">
        <v>60.0833</v>
      </c>
      <c r="L1191" s="239" t="s">
        <v>811</v>
      </c>
      <c r="M1191" s="239" t="s">
        <v>1431</v>
      </c>
    </row>
    <row r="1192" ht="15.75" customHeight="1">
      <c r="A1192" s="294" t="s">
        <v>3683</v>
      </c>
      <c r="B1192" s="239" t="s">
        <v>552</v>
      </c>
      <c r="C1192" s="340">
        <v>46287.0</v>
      </c>
      <c r="D1192" s="239" t="s">
        <v>676</v>
      </c>
      <c r="E1192" s="239" t="s">
        <v>2109</v>
      </c>
      <c r="F1192" s="239">
        <v>84.0</v>
      </c>
      <c r="G1192" s="239">
        <v>34.0</v>
      </c>
      <c r="H1192" s="342">
        <v>46288.0</v>
      </c>
      <c r="I1192" s="251">
        <v>0.3045949074074074</v>
      </c>
      <c r="J1192" s="251">
        <v>0.35541666666666666</v>
      </c>
      <c r="K1192" s="239">
        <v>73.1667</v>
      </c>
      <c r="L1192" s="239" t="s">
        <v>811</v>
      </c>
      <c r="M1192" s="239" t="s">
        <v>1432</v>
      </c>
    </row>
    <row r="1193" ht="15.75" customHeight="1">
      <c r="A1193" s="294" t="s">
        <v>3683</v>
      </c>
      <c r="B1193" s="239" t="s">
        <v>552</v>
      </c>
      <c r="C1193" s="340">
        <v>46287.0</v>
      </c>
      <c r="D1193" s="239" t="s">
        <v>676</v>
      </c>
      <c r="E1193" s="239" t="s">
        <v>1179</v>
      </c>
      <c r="F1193" s="239">
        <v>83.0</v>
      </c>
      <c r="G1193" s="239">
        <v>47.0</v>
      </c>
      <c r="H1193" s="342">
        <v>46288.0</v>
      </c>
      <c r="I1193" s="251">
        <v>0.37331018518518516</v>
      </c>
      <c r="J1193" s="251">
        <v>0.42778935185185185</v>
      </c>
      <c r="K1193" s="239">
        <v>78.45</v>
      </c>
      <c r="L1193" s="239" t="s">
        <v>811</v>
      </c>
      <c r="M1193" s="239" t="s">
        <v>1433</v>
      </c>
    </row>
    <row r="1194" ht="15.75" customHeight="1">
      <c r="A1194" s="294" t="s">
        <v>3683</v>
      </c>
      <c r="B1194" s="239" t="s">
        <v>552</v>
      </c>
      <c r="C1194" s="340">
        <v>46287.0</v>
      </c>
      <c r="D1194" s="239" t="s">
        <v>676</v>
      </c>
      <c r="E1194" s="239" t="s">
        <v>2112</v>
      </c>
      <c r="F1194" s="239">
        <v>48.0</v>
      </c>
      <c r="G1194" s="239">
        <v>33.0</v>
      </c>
      <c r="H1194" s="342">
        <v>46288.0</v>
      </c>
      <c r="I1194" s="251">
        <v>0.43292824074074077</v>
      </c>
      <c r="J1194" s="251">
        <v>0.4651851851851852</v>
      </c>
      <c r="K1194" s="239">
        <v>46.45</v>
      </c>
      <c r="L1194" s="239" t="s">
        <v>811</v>
      </c>
      <c r="M1194" s="239" t="s">
        <v>1524</v>
      </c>
    </row>
    <row r="1195" ht="15.75" customHeight="1">
      <c r="A1195" s="294" t="s">
        <v>3683</v>
      </c>
      <c r="B1195" s="239" t="s">
        <v>552</v>
      </c>
      <c r="C1195" s="340">
        <v>46288.0</v>
      </c>
      <c r="D1195" s="239" t="s">
        <v>676</v>
      </c>
      <c r="E1195" s="239" t="s">
        <v>2247</v>
      </c>
      <c r="F1195" s="239">
        <v>62.0</v>
      </c>
      <c r="G1195" s="239">
        <v>34.0</v>
      </c>
      <c r="H1195" s="342">
        <v>46288.0</v>
      </c>
      <c r="I1195" s="251">
        <v>0.5140046296296297</v>
      </c>
      <c r="J1195" s="251">
        <v>0.5688194444444444</v>
      </c>
      <c r="K1195" s="239">
        <v>78.9167</v>
      </c>
      <c r="L1195" s="239" t="s">
        <v>811</v>
      </c>
      <c r="M1195" s="239" t="s">
        <v>1525</v>
      </c>
    </row>
    <row r="1196" ht="15.75" customHeight="1">
      <c r="A1196" s="294" t="s">
        <v>3683</v>
      </c>
      <c r="B1196" s="239" t="s">
        <v>552</v>
      </c>
      <c r="C1196" s="340">
        <v>46287.0</v>
      </c>
      <c r="D1196" s="239" t="s">
        <v>616</v>
      </c>
      <c r="E1196" s="239" t="s">
        <v>1174</v>
      </c>
      <c r="F1196" s="239">
        <v>72.0</v>
      </c>
      <c r="G1196" s="239">
        <v>35.0</v>
      </c>
      <c r="H1196" s="342">
        <v>46288.0</v>
      </c>
      <c r="I1196" s="251">
        <v>0.3075462962962963</v>
      </c>
      <c r="J1196" s="251">
        <v>0.3295601851851852</v>
      </c>
      <c r="K1196" s="239">
        <v>31.6833</v>
      </c>
      <c r="L1196" s="239" t="s">
        <v>811</v>
      </c>
      <c r="M1196" s="239" t="s">
        <v>1526</v>
      </c>
    </row>
    <row r="1197" ht="15.75" customHeight="1">
      <c r="A1197" s="294" t="s">
        <v>3683</v>
      </c>
      <c r="B1197" s="239" t="s">
        <v>552</v>
      </c>
      <c r="C1197" s="340">
        <v>46288.0</v>
      </c>
      <c r="D1197" s="239" t="s">
        <v>616</v>
      </c>
      <c r="E1197" s="239" t="s">
        <v>1177</v>
      </c>
      <c r="F1197" s="239">
        <v>126.0</v>
      </c>
      <c r="G1197" s="239">
        <v>46.0</v>
      </c>
      <c r="H1197" s="342">
        <v>46288.0</v>
      </c>
      <c r="I1197" s="251">
        <v>0.3296412037037037</v>
      </c>
      <c r="J1197" s="251">
        <v>0.5577083333333334</v>
      </c>
      <c r="K1197" s="239">
        <v>328.4167</v>
      </c>
      <c r="L1197" s="239" t="s">
        <v>811</v>
      </c>
      <c r="M1197" s="239" t="s">
        <v>1527</v>
      </c>
    </row>
    <row r="1198" ht="15.75" customHeight="1">
      <c r="A1198" s="294" t="s">
        <v>3683</v>
      </c>
      <c r="B1198" s="239" t="s">
        <v>552</v>
      </c>
      <c r="C1198" s="340">
        <v>46287.0</v>
      </c>
      <c r="D1198" s="239" t="s">
        <v>635</v>
      </c>
      <c r="E1198" s="239" t="s">
        <v>1177</v>
      </c>
      <c r="F1198" s="239">
        <v>276.0</v>
      </c>
      <c r="G1198" s="239">
        <v>91.0</v>
      </c>
      <c r="H1198" s="342">
        <v>46288.0</v>
      </c>
      <c r="I1198" s="251">
        <v>0.31453703703703706</v>
      </c>
      <c r="J1198" s="251">
        <v>0.43113425925925924</v>
      </c>
      <c r="K1198" s="239">
        <v>167.9</v>
      </c>
      <c r="L1198" s="239" t="s">
        <v>811</v>
      </c>
      <c r="M1198" s="239" t="s">
        <v>1571</v>
      </c>
    </row>
    <row r="1199" ht="15.75" customHeight="1">
      <c r="A1199" s="294" t="s">
        <v>3683</v>
      </c>
      <c r="B1199" s="239" t="s">
        <v>552</v>
      </c>
      <c r="C1199" s="340">
        <v>46287.0</v>
      </c>
      <c r="D1199" s="239" t="s">
        <v>659</v>
      </c>
      <c r="E1199" s="239" t="s">
        <v>1174</v>
      </c>
      <c r="F1199" s="239">
        <v>49.0</v>
      </c>
      <c r="G1199" s="239">
        <v>34.0</v>
      </c>
      <c r="H1199" s="342">
        <v>46288.0</v>
      </c>
      <c r="I1199" s="251">
        <v>0.30777777777777776</v>
      </c>
      <c r="J1199" s="251">
        <v>0.3411342592592593</v>
      </c>
      <c r="K1199" s="239">
        <v>48.0167</v>
      </c>
      <c r="L1199" s="239" t="s">
        <v>811</v>
      </c>
      <c r="M1199" s="239" t="s">
        <v>1572</v>
      </c>
    </row>
    <row r="1200" ht="15.75" customHeight="1">
      <c r="A1200" s="294" t="s">
        <v>3683</v>
      </c>
      <c r="B1200" s="239" t="s">
        <v>552</v>
      </c>
      <c r="C1200" s="340">
        <v>46287.0</v>
      </c>
      <c r="D1200" s="239" t="s">
        <v>659</v>
      </c>
      <c r="E1200" s="239" t="s">
        <v>1177</v>
      </c>
      <c r="F1200" s="239">
        <v>117.0</v>
      </c>
      <c r="G1200" s="239">
        <v>46.0</v>
      </c>
      <c r="H1200" s="342">
        <v>46288.0</v>
      </c>
      <c r="I1200" s="251">
        <v>0.34594907407407405</v>
      </c>
      <c r="J1200" s="251">
        <v>0.3999537037037037</v>
      </c>
      <c r="K1200" s="239">
        <v>77.7667</v>
      </c>
      <c r="L1200" s="239" t="s">
        <v>811</v>
      </c>
      <c r="M1200" s="239" t="s">
        <v>1649</v>
      </c>
    </row>
    <row r="1201" ht="15.75" customHeight="1">
      <c r="A1201" s="294" t="s">
        <v>3683</v>
      </c>
      <c r="B1201" s="239" t="s">
        <v>552</v>
      </c>
      <c r="C1201" s="340">
        <v>46287.0</v>
      </c>
      <c r="D1201" s="239" t="s">
        <v>659</v>
      </c>
      <c r="E1201" s="239" t="s">
        <v>1179</v>
      </c>
      <c r="F1201" s="239">
        <v>69.0</v>
      </c>
      <c r="G1201" s="239">
        <v>47.0</v>
      </c>
      <c r="H1201" s="342">
        <v>46288.0</v>
      </c>
      <c r="I1201" s="251">
        <v>0.4000694444444444</v>
      </c>
      <c r="J1201" s="251">
        <v>0.4424652777777778</v>
      </c>
      <c r="K1201" s="239">
        <v>61.0333</v>
      </c>
      <c r="L1201" s="239" t="s">
        <v>811</v>
      </c>
      <c r="M1201" s="239" t="s">
        <v>1854</v>
      </c>
    </row>
    <row r="1202" ht="15.75" customHeight="1">
      <c r="A1202" s="294" t="s">
        <v>3683</v>
      </c>
      <c r="B1202" s="239" t="s">
        <v>552</v>
      </c>
      <c r="C1202" s="340">
        <v>46287.0</v>
      </c>
      <c r="D1202" s="239" t="s">
        <v>657</v>
      </c>
      <c r="E1202" s="239" t="s">
        <v>1174</v>
      </c>
      <c r="F1202" s="239">
        <v>45.0</v>
      </c>
      <c r="G1202" s="239">
        <v>37.0</v>
      </c>
      <c r="H1202" s="342">
        <v>46288.0</v>
      </c>
      <c r="I1202" s="251">
        <v>0.3106712962962963</v>
      </c>
      <c r="J1202" s="251">
        <v>0.3471296296296296</v>
      </c>
      <c r="K1202" s="239">
        <v>52.4833</v>
      </c>
      <c r="L1202" s="239" t="s">
        <v>1238</v>
      </c>
      <c r="M1202" s="239" t="s">
        <v>1855</v>
      </c>
    </row>
    <row r="1203" ht="15.75" customHeight="1">
      <c r="A1203" s="294" t="s">
        <v>3683</v>
      </c>
      <c r="B1203" s="239" t="s">
        <v>552</v>
      </c>
      <c r="C1203" s="340">
        <v>46287.0</v>
      </c>
      <c r="D1203" s="239" t="s">
        <v>657</v>
      </c>
      <c r="E1203" s="239" t="s">
        <v>1177</v>
      </c>
      <c r="F1203" s="239">
        <v>43.0</v>
      </c>
      <c r="G1203" s="239">
        <v>23.0</v>
      </c>
      <c r="H1203" s="342">
        <v>46288.0</v>
      </c>
      <c r="I1203" s="251">
        <v>0.34726851851851853</v>
      </c>
      <c r="J1203" s="251">
        <v>0.3678125</v>
      </c>
      <c r="K1203" s="239">
        <v>29.5667</v>
      </c>
      <c r="L1203" s="239" t="s">
        <v>1238</v>
      </c>
      <c r="M1203" s="239" t="s">
        <v>1856</v>
      </c>
    </row>
    <row r="1204" ht="15.75" customHeight="1">
      <c r="A1204" s="294" t="s">
        <v>3683</v>
      </c>
      <c r="B1204" s="239" t="s">
        <v>552</v>
      </c>
      <c r="C1204" s="340">
        <v>46287.0</v>
      </c>
      <c r="D1204" s="239" t="s">
        <v>657</v>
      </c>
      <c r="E1204" s="239" t="s">
        <v>1179</v>
      </c>
      <c r="F1204" s="239">
        <v>102.0</v>
      </c>
      <c r="G1204" s="239">
        <v>63.0</v>
      </c>
      <c r="H1204" s="342">
        <v>46288.0</v>
      </c>
      <c r="I1204" s="251">
        <v>0.36873842592592593</v>
      </c>
      <c r="J1204" s="251">
        <v>0.43743055555555554</v>
      </c>
      <c r="K1204" s="239">
        <v>98.9</v>
      </c>
      <c r="L1204" s="239" t="s">
        <v>1238</v>
      </c>
      <c r="M1204" s="239" t="s">
        <v>1998</v>
      </c>
    </row>
    <row r="1205" ht="15.75" customHeight="1">
      <c r="A1205" s="294" t="s">
        <v>3683</v>
      </c>
      <c r="B1205" s="239" t="s">
        <v>552</v>
      </c>
      <c r="C1205" s="340">
        <v>46288.0</v>
      </c>
      <c r="D1205" s="239" t="s">
        <v>657</v>
      </c>
      <c r="E1205" s="239" t="s">
        <v>2003</v>
      </c>
      <c r="F1205" s="239">
        <v>37.0</v>
      </c>
      <c r="G1205" s="239">
        <v>29.0</v>
      </c>
      <c r="H1205" s="342">
        <v>46288.0</v>
      </c>
      <c r="I1205" s="251">
        <v>0.5115509259259259</v>
      </c>
      <c r="J1205" s="251">
        <v>0.5437962962962963</v>
      </c>
      <c r="K1205" s="239">
        <v>46.4333</v>
      </c>
      <c r="L1205" s="239" t="s">
        <v>811</v>
      </c>
      <c r="M1205" s="239" t="s">
        <v>2001</v>
      </c>
    </row>
    <row r="1206" ht="15.75" customHeight="1">
      <c r="A1206" s="294" t="s">
        <v>3683</v>
      </c>
      <c r="B1206" s="239" t="s">
        <v>552</v>
      </c>
      <c r="C1206" s="340">
        <v>46288.0</v>
      </c>
      <c r="D1206" s="239" t="s">
        <v>657</v>
      </c>
      <c r="E1206" s="239" t="s">
        <v>1306</v>
      </c>
      <c r="F1206" s="239">
        <v>84.0</v>
      </c>
      <c r="G1206" s="239">
        <v>30.0</v>
      </c>
      <c r="H1206" s="342">
        <v>46288.0</v>
      </c>
      <c r="I1206" s="251">
        <v>0.5442013888888889</v>
      </c>
      <c r="J1206" s="251">
        <v>0.585300925925926</v>
      </c>
      <c r="K1206" s="239">
        <v>59.1667</v>
      </c>
      <c r="L1206" s="239" t="s">
        <v>811</v>
      </c>
      <c r="M1206" s="239" t="s">
        <v>2002</v>
      </c>
    </row>
    <row r="1207" ht="15.75" customHeight="1">
      <c r="A1207" s="294" t="s">
        <v>3683</v>
      </c>
      <c r="B1207" s="239" t="s">
        <v>552</v>
      </c>
      <c r="C1207" s="340">
        <v>46288.0</v>
      </c>
      <c r="D1207" s="239" t="s">
        <v>657</v>
      </c>
      <c r="E1207" s="239" t="s">
        <v>2007</v>
      </c>
      <c r="F1207" s="239">
        <v>40.0</v>
      </c>
      <c r="G1207" s="239">
        <v>29.0</v>
      </c>
      <c r="H1207" s="342">
        <v>46288.0</v>
      </c>
      <c r="I1207" s="251">
        <v>0.5906481481481481</v>
      </c>
      <c r="J1207" s="251">
        <v>0.6180324074074074</v>
      </c>
      <c r="K1207" s="239">
        <v>39.4167</v>
      </c>
      <c r="L1207" s="239" t="s">
        <v>811</v>
      </c>
      <c r="M1207" s="239" t="s">
        <v>2004</v>
      </c>
    </row>
    <row r="1208" ht="15.75" customHeight="1">
      <c r="A1208" s="294" t="s">
        <v>3683</v>
      </c>
      <c r="B1208" s="239" t="s">
        <v>552</v>
      </c>
      <c r="C1208" s="340">
        <v>46287.0</v>
      </c>
      <c r="D1208" s="239" t="s">
        <v>3760</v>
      </c>
      <c r="E1208" s="239" t="s">
        <v>2112</v>
      </c>
      <c r="F1208" s="239">
        <v>81.0</v>
      </c>
      <c r="G1208" s="239">
        <v>64.0</v>
      </c>
      <c r="H1208" s="342">
        <v>46288.0</v>
      </c>
      <c r="I1208" s="251">
        <v>0.3112962962962963</v>
      </c>
      <c r="J1208" s="251">
        <v>0.4000925925925926</v>
      </c>
      <c r="K1208" s="239">
        <v>127.8667</v>
      </c>
      <c r="L1208" s="239" t="s">
        <v>811</v>
      </c>
      <c r="M1208" s="239" t="s">
        <v>2006</v>
      </c>
    </row>
    <row r="1209" ht="15.75" customHeight="1">
      <c r="A1209" s="294" t="s">
        <v>3683</v>
      </c>
      <c r="B1209" s="239" t="s">
        <v>552</v>
      </c>
      <c r="C1209" s="340">
        <v>46288.0</v>
      </c>
      <c r="D1209" s="239" t="s">
        <v>3760</v>
      </c>
      <c r="E1209" s="239" t="s">
        <v>2109</v>
      </c>
      <c r="F1209" s="239">
        <v>83.0</v>
      </c>
      <c r="G1209" s="239">
        <v>34.0</v>
      </c>
      <c r="H1209" s="342">
        <v>46288.0</v>
      </c>
      <c r="I1209" s="251">
        <v>0.44680555555555557</v>
      </c>
      <c r="J1209" s="251">
        <v>0.535625</v>
      </c>
      <c r="K1209" s="239">
        <v>127.8833</v>
      </c>
      <c r="L1209" s="239" t="s">
        <v>811</v>
      </c>
      <c r="M1209" s="239" t="s">
        <v>2008</v>
      </c>
    </row>
    <row r="1210" ht="15.75" customHeight="1">
      <c r="A1210" s="294" t="s">
        <v>3683</v>
      </c>
      <c r="B1210" s="239" t="s">
        <v>552</v>
      </c>
      <c r="C1210" s="340">
        <v>46288.0</v>
      </c>
      <c r="D1210" s="239" t="s">
        <v>3760</v>
      </c>
      <c r="E1210" s="239" t="s">
        <v>1306</v>
      </c>
      <c r="F1210" s="239">
        <v>33.0</v>
      </c>
      <c r="G1210" s="239">
        <v>30.0</v>
      </c>
      <c r="H1210" s="342">
        <v>46288.0</v>
      </c>
      <c r="I1210" s="251">
        <v>0.5374074074074074</v>
      </c>
      <c r="J1210" s="251">
        <v>0.5728009259259259</v>
      </c>
      <c r="K1210" s="239">
        <v>50.9667</v>
      </c>
      <c r="L1210" s="239" t="s">
        <v>811</v>
      </c>
      <c r="M1210" s="239" t="s">
        <v>4432</v>
      </c>
    </row>
    <row r="1211" ht="15.75" customHeight="1">
      <c r="A1211" s="294" t="s">
        <v>3683</v>
      </c>
      <c r="B1211" s="239" t="s">
        <v>552</v>
      </c>
      <c r="C1211" s="340">
        <v>46287.0</v>
      </c>
      <c r="D1211" s="239" t="s">
        <v>620</v>
      </c>
      <c r="E1211" s="239" t="s">
        <v>2109</v>
      </c>
      <c r="F1211" s="239">
        <v>325.0</v>
      </c>
      <c r="G1211" s="239">
        <v>80.0</v>
      </c>
      <c r="H1211" s="342">
        <v>46288.0</v>
      </c>
      <c r="I1211" s="251">
        <v>0.3096875</v>
      </c>
      <c r="J1211" s="251">
        <v>0.38958333333333334</v>
      </c>
      <c r="K1211" s="239">
        <v>115.05</v>
      </c>
      <c r="L1211" s="239" t="s">
        <v>811</v>
      </c>
      <c r="M1211" s="239" t="s">
        <v>2047</v>
      </c>
    </row>
    <row r="1212" ht="15.75" customHeight="1">
      <c r="A1212" s="294" t="s">
        <v>3683</v>
      </c>
      <c r="B1212" s="239" t="s">
        <v>552</v>
      </c>
      <c r="C1212" s="340">
        <v>46287.0</v>
      </c>
      <c r="D1212" s="239" t="s">
        <v>620</v>
      </c>
      <c r="E1212" s="239" t="s">
        <v>2112</v>
      </c>
      <c r="F1212" s="239">
        <v>148.0</v>
      </c>
      <c r="G1212" s="239">
        <v>80.0</v>
      </c>
      <c r="H1212" s="342">
        <v>46288.0</v>
      </c>
      <c r="I1212" s="251">
        <v>0.3897800925925926</v>
      </c>
      <c r="J1212" s="251">
        <v>0.4514236111111111</v>
      </c>
      <c r="K1212" s="239">
        <v>88.75</v>
      </c>
      <c r="L1212" s="239" t="s">
        <v>811</v>
      </c>
      <c r="M1212" s="239" t="s">
        <v>4433</v>
      </c>
    </row>
    <row r="1213" ht="15.75" customHeight="1">
      <c r="A1213" s="294" t="s">
        <v>3683</v>
      </c>
      <c r="B1213" s="239" t="s">
        <v>552</v>
      </c>
      <c r="C1213" s="340">
        <v>46287.0</v>
      </c>
      <c r="D1213" s="311" t="s">
        <v>663</v>
      </c>
      <c r="E1213" s="239" t="s">
        <v>1177</v>
      </c>
      <c r="F1213" s="239">
        <v>139.0</v>
      </c>
      <c r="G1213" s="239">
        <v>46.0</v>
      </c>
      <c r="H1213" s="342">
        <v>46288.0</v>
      </c>
      <c r="I1213" s="251">
        <v>0.3087152777777778</v>
      </c>
      <c r="J1213" s="251">
        <v>0.3706712962962963</v>
      </c>
      <c r="K1213" s="239">
        <v>89.2</v>
      </c>
      <c r="L1213" s="239" t="s">
        <v>811</v>
      </c>
      <c r="M1213" s="239" t="s">
        <v>2110</v>
      </c>
    </row>
    <row r="1214" ht="15.75" customHeight="1">
      <c r="A1214" s="294" t="s">
        <v>3683</v>
      </c>
      <c r="B1214" s="239" t="s">
        <v>552</v>
      </c>
      <c r="C1214" s="340">
        <v>46287.0</v>
      </c>
      <c r="D1214" s="311" t="s">
        <v>663</v>
      </c>
      <c r="E1214" s="239" t="s">
        <v>1179</v>
      </c>
      <c r="F1214" s="239">
        <v>262.0</v>
      </c>
      <c r="G1214" s="239">
        <v>48.0</v>
      </c>
      <c r="H1214" s="342">
        <v>46288.0</v>
      </c>
      <c r="I1214" s="251">
        <v>0.3708796296296296</v>
      </c>
      <c r="J1214" s="251">
        <v>0.4203125</v>
      </c>
      <c r="K1214" s="239">
        <v>71.1667</v>
      </c>
      <c r="L1214" s="239" t="s">
        <v>811</v>
      </c>
      <c r="M1214" s="239" t="s">
        <v>2113</v>
      </c>
    </row>
    <row r="1215" ht="15.75" customHeight="1">
      <c r="A1215" s="294" t="s">
        <v>3683</v>
      </c>
      <c r="B1215" s="239" t="s">
        <v>552</v>
      </c>
      <c r="C1215" s="340">
        <v>46288.0</v>
      </c>
      <c r="D1215" s="51" t="s">
        <v>663</v>
      </c>
      <c r="E1215" s="294" t="s">
        <v>2003</v>
      </c>
      <c r="F1215" s="239">
        <v>43.0</v>
      </c>
      <c r="G1215" s="239">
        <v>27.0</v>
      </c>
      <c r="H1215" s="342">
        <v>46288.0</v>
      </c>
      <c r="I1215" s="251">
        <v>0.5157523148148148</v>
      </c>
      <c r="J1215" s="251">
        <v>0.5440162037037037</v>
      </c>
      <c r="K1215" s="239">
        <v>40.6833</v>
      </c>
      <c r="L1215" s="239" t="s">
        <v>811</v>
      </c>
      <c r="M1215" s="239" t="s">
        <v>2244</v>
      </c>
    </row>
    <row r="1216" ht="15.75" customHeight="1">
      <c r="A1216" s="294" t="s">
        <v>3683</v>
      </c>
      <c r="B1216" s="239" t="s">
        <v>552</v>
      </c>
      <c r="C1216" s="340">
        <v>46288.0</v>
      </c>
      <c r="D1216" s="51" t="s">
        <v>663</v>
      </c>
      <c r="E1216" s="294" t="s">
        <v>2247</v>
      </c>
      <c r="F1216" s="239">
        <v>71.0</v>
      </c>
      <c r="G1216" s="239">
        <v>34.0</v>
      </c>
      <c r="H1216" s="342">
        <v>46288.0</v>
      </c>
      <c r="I1216" s="251">
        <v>0.5463657407407407</v>
      </c>
      <c r="J1216" s="251">
        <v>0.5870138888888888</v>
      </c>
      <c r="K1216" s="239">
        <v>58.5167</v>
      </c>
      <c r="L1216" s="239" t="s">
        <v>811</v>
      </c>
      <c r="M1216" s="239" t="s">
        <v>2245</v>
      </c>
    </row>
    <row r="1217" ht="15.75" customHeight="1">
      <c r="A1217" s="294" t="s">
        <v>3683</v>
      </c>
      <c r="B1217" s="239" t="s">
        <v>552</v>
      </c>
      <c r="C1217" s="340">
        <v>46288.0</v>
      </c>
      <c r="D1217" s="51" t="s">
        <v>663</v>
      </c>
      <c r="E1217" s="294" t="s">
        <v>2007</v>
      </c>
      <c r="F1217" s="239">
        <v>54.0</v>
      </c>
      <c r="G1217" s="239">
        <v>35.0</v>
      </c>
      <c r="H1217" s="342">
        <v>46288.0</v>
      </c>
      <c r="I1217" s="251">
        <v>0.5908680555555555</v>
      </c>
      <c r="J1217" s="251">
        <v>0.6297106481481481</v>
      </c>
      <c r="K1217" s="239">
        <v>55.9167</v>
      </c>
      <c r="L1217" s="239" t="s">
        <v>811</v>
      </c>
      <c r="M1217" s="239" t="s">
        <v>2246</v>
      </c>
    </row>
    <row r="1218" ht="15.75" customHeight="1">
      <c r="A1218" s="294" t="s">
        <v>3683</v>
      </c>
      <c r="B1218" s="239" t="s">
        <v>552</v>
      </c>
      <c r="C1218" s="340">
        <v>46287.0</v>
      </c>
      <c r="D1218" s="51" t="s">
        <v>638</v>
      </c>
      <c r="E1218" s="294" t="s">
        <v>1174</v>
      </c>
      <c r="F1218" s="239">
        <v>38.0</v>
      </c>
      <c r="G1218" s="239">
        <v>37.0</v>
      </c>
      <c r="H1218" s="342">
        <v>46288.0</v>
      </c>
      <c r="I1218" s="251">
        <v>0.3588310185185185</v>
      </c>
      <c r="J1218" s="251">
        <v>0.3864930555555556</v>
      </c>
      <c r="K1218" s="239">
        <v>39.8167</v>
      </c>
      <c r="L1218" s="239" t="s">
        <v>1238</v>
      </c>
      <c r="M1218" s="239" t="s">
        <v>2248</v>
      </c>
    </row>
    <row r="1219" ht="15.75" customHeight="1">
      <c r="A1219" s="294" t="s">
        <v>3683</v>
      </c>
      <c r="B1219" s="239" t="s">
        <v>552</v>
      </c>
      <c r="C1219" s="340">
        <v>46287.0</v>
      </c>
      <c r="D1219" s="51" t="s">
        <v>638</v>
      </c>
      <c r="E1219" s="294" t="s">
        <v>1177</v>
      </c>
      <c r="F1219" s="239">
        <v>39.0</v>
      </c>
      <c r="G1219" s="239">
        <v>22.0</v>
      </c>
      <c r="H1219" s="342">
        <v>46288.0</v>
      </c>
      <c r="I1219" s="251">
        <v>0.3866435185185185</v>
      </c>
      <c r="J1219" s="251">
        <v>0.40596064814814814</v>
      </c>
      <c r="K1219" s="239">
        <v>27.8167</v>
      </c>
      <c r="L1219" s="239" t="s">
        <v>1238</v>
      </c>
      <c r="M1219" s="239" t="s">
        <v>2249</v>
      </c>
    </row>
    <row r="1220" ht="15.75" customHeight="1">
      <c r="A1220" s="294" t="s">
        <v>3683</v>
      </c>
      <c r="B1220" s="239" t="s">
        <v>552</v>
      </c>
      <c r="C1220" s="340">
        <v>46287.0</v>
      </c>
      <c r="D1220" s="51" t="s">
        <v>638</v>
      </c>
      <c r="E1220" s="294" t="s">
        <v>1179</v>
      </c>
      <c r="F1220" s="239">
        <v>79.0</v>
      </c>
      <c r="G1220" s="239">
        <v>56.0</v>
      </c>
      <c r="H1220" s="342">
        <v>46288.0</v>
      </c>
      <c r="I1220" s="251">
        <v>0.4320717592592593</v>
      </c>
      <c r="J1220" s="251">
        <v>0.4638888888888889</v>
      </c>
      <c r="K1220" s="239">
        <v>45.8</v>
      </c>
      <c r="L1220" s="239" t="s">
        <v>1437</v>
      </c>
      <c r="M1220" s="239" t="s">
        <v>2352</v>
      </c>
    </row>
    <row r="1221" ht="15.75" customHeight="1">
      <c r="A1221" s="294" t="s">
        <v>3683</v>
      </c>
      <c r="B1221" s="239" t="s">
        <v>552</v>
      </c>
      <c r="C1221" s="340">
        <v>46287.0</v>
      </c>
      <c r="D1221" s="51" t="s">
        <v>638</v>
      </c>
      <c r="E1221" s="294" t="s">
        <v>2112</v>
      </c>
      <c r="F1221" s="239">
        <v>45.0</v>
      </c>
      <c r="G1221" s="239">
        <v>32.0</v>
      </c>
      <c r="H1221" s="342">
        <v>46288.0</v>
      </c>
      <c r="I1221" s="251">
        <v>0.4061342592592593</v>
      </c>
      <c r="J1221" s="251">
        <v>0.43201388888888886</v>
      </c>
      <c r="K1221" s="239">
        <v>37.2667</v>
      </c>
      <c r="L1221" s="239" t="s">
        <v>1437</v>
      </c>
      <c r="M1221" s="239" t="s">
        <v>2355</v>
      </c>
    </row>
    <row r="1222" ht="15.75" customHeight="1">
      <c r="A1222" s="294" t="s">
        <v>3683</v>
      </c>
      <c r="B1222" s="239" t="s">
        <v>552</v>
      </c>
      <c r="C1222" s="340">
        <v>46287.0</v>
      </c>
      <c r="D1222" s="51" t="s">
        <v>642</v>
      </c>
      <c r="E1222" s="294" t="s">
        <v>1177</v>
      </c>
      <c r="F1222" s="239">
        <v>176.0</v>
      </c>
      <c r="G1222" s="239">
        <v>22.0</v>
      </c>
      <c r="H1222" s="342">
        <v>46288.0</v>
      </c>
      <c r="I1222" s="251">
        <v>0.31091435185185184</v>
      </c>
      <c r="J1222" s="251">
        <v>0.36484953703703704</v>
      </c>
      <c r="K1222" s="239">
        <v>77.65</v>
      </c>
      <c r="L1222" s="239" t="s">
        <v>1274</v>
      </c>
      <c r="M1222" s="239" t="s">
        <v>2359</v>
      </c>
    </row>
    <row r="1223" ht="15.75" customHeight="1">
      <c r="A1223" s="294" t="s">
        <v>3683</v>
      </c>
      <c r="B1223" s="239" t="s">
        <v>552</v>
      </c>
      <c r="C1223" s="340">
        <v>46287.0</v>
      </c>
      <c r="D1223" s="51" t="s">
        <v>642</v>
      </c>
      <c r="E1223" s="294" t="s">
        <v>2109</v>
      </c>
      <c r="F1223" s="239">
        <v>34.0</v>
      </c>
      <c r="G1223" s="239">
        <v>22.0</v>
      </c>
      <c r="H1223" s="342">
        <v>46288.0</v>
      </c>
      <c r="I1223" s="251">
        <v>0.3720023148148148</v>
      </c>
      <c r="J1223" s="251">
        <v>0.39297453703703705</v>
      </c>
      <c r="K1223" s="239">
        <v>30.2</v>
      </c>
      <c r="L1223" s="239" t="s">
        <v>1274</v>
      </c>
      <c r="M1223" s="239" t="s">
        <v>2362</v>
      </c>
    </row>
    <row r="1224" ht="15.75" customHeight="1">
      <c r="A1224" s="294" t="s">
        <v>3683</v>
      </c>
      <c r="B1224" s="239" t="s">
        <v>552</v>
      </c>
      <c r="C1224" s="340">
        <v>46287.0</v>
      </c>
      <c r="D1224" s="348" t="s">
        <v>611</v>
      </c>
      <c r="E1224" s="239" t="s">
        <v>2109</v>
      </c>
      <c r="F1224" s="239">
        <v>108.0</v>
      </c>
      <c r="G1224" s="239">
        <v>33.0</v>
      </c>
      <c r="H1224" s="342">
        <v>46288.0</v>
      </c>
      <c r="I1224" s="251">
        <v>0.3103356481481481</v>
      </c>
      <c r="J1224" s="251">
        <v>0.3781365740740741</v>
      </c>
      <c r="K1224" s="239">
        <v>97.6167</v>
      </c>
      <c r="L1224" s="239" t="s">
        <v>811</v>
      </c>
      <c r="M1224" s="239" t="s">
        <v>2635</v>
      </c>
    </row>
    <row r="1225" ht="15.75" customHeight="1">
      <c r="A1225" s="294" t="s">
        <v>3683</v>
      </c>
      <c r="B1225" s="239" t="s">
        <v>552</v>
      </c>
      <c r="C1225" s="340">
        <v>46287.0</v>
      </c>
      <c r="D1225" s="311" t="s">
        <v>611</v>
      </c>
      <c r="E1225" s="239" t="s">
        <v>1179</v>
      </c>
      <c r="F1225" s="239">
        <v>78.0</v>
      </c>
      <c r="G1225" s="239">
        <v>47.0</v>
      </c>
      <c r="H1225" s="342">
        <v>46288.0</v>
      </c>
      <c r="I1225" s="251">
        <v>0.4079976851851852</v>
      </c>
      <c r="J1225" s="251">
        <v>0.46774305555555556</v>
      </c>
      <c r="K1225" s="239">
        <v>86.0167</v>
      </c>
      <c r="L1225" s="239" t="s">
        <v>811</v>
      </c>
      <c r="M1225" s="239" t="s">
        <v>2636</v>
      </c>
    </row>
    <row r="1226" ht="15.75" customHeight="1">
      <c r="A1226" s="294" t="s">
        <v>3683</v>
      </c>
      <c r="B1226" s="239" t="s">
        <v>552</v>
      </c>
      <c r="C1226" s="340">
        <v>46287.0</v>
      </c>
      <c r="D1226" s="311" t="s">
        <v>611</v>
      </c>
      <c r="E1226" s="239" t="s">
        <v>2112</v>
      </c>
      <c r="F1226" s="239">
        <v>48.0</v>
      </c>
      <c r="G1226" s="239">
        <v>22.0</v>
      </c>
      <c r="H1226" s="342">
        <v>46288.0</v>
      </c>
      <c r="I1226" s="251">
        <v>0.37908564814814816</v>
      </c>
      <c r="J1226" s="251">
        <v>0.4078703703703704</v>
      </c>
      <c r="K1226" s="239">
        <v>41.45</v>
      </c>
      <c r="L1226" s="239" t="s">
        <v>811</v>
      </c>
      <c r="M1226" s="239" t="s">
        <v>2637</v>
      </c>
    </row>
    <row r="1227" ht="15.75" customHeight="1">
      <c r="A1227" s="294" t="s">
        <v>3683</v>
      </c>
      <c r="B1227" s="239" t="s">
        <v>552</v>
      </c>
      <c r="C1227" s="340">
        <v>46287.0</v>
      </c>
      <c r="D1227" s="239" t="s">
        <v>649</v>
      </c>
      <c r="E1227" s="239" t="s">
        <v>1174</v>
      </c>
      <c r="F1227" s="239">
        <v>34.0</v>
      </c>
      <c r="G1227" s="239">
        <v>29.0</v>
      </c>
      <c r="H1227" s="342">
        <v>46288.0</v>
      </c>
      <c r="I1227" s="251">
        <v>0.3072800925925926</v>
      </c>
      <c r="J1227" s="251">
        <v>0.337025462962963</v>
      </c>
      <c r="K1227" s="239">
        <v>42.8333</v>
      </c>
      <c r="L1227" s="239" t="s">
        <v>811</v>
      </c>
      <c r="M1227" s="239" t="s">
        <v>2638</v>
      </c>
    </row>
    <row r="1228" ht="15.75" customHeight="1">
      <c r="A1228" s="294" t="s">
        <v>3683</v>
      </c>
      <c r="B1228" s="239" t="s">
        <v>552</v>
      </c>
      <c r="C1228" s="340">
        <v>46287.0</v>
      </c>
      <c r="D1228" s="239" t="s">
        <v>649</v>
      </c>
      <c r="E1228" s="239" t="s">
        <v>1177</v>
      </c>
      <c r="F1228" s="239">
        <v>117.0</v>
      </c>
      <c r="G1228" s="239">
        <v>61.0</v>
      </c>
      <c r="H1228" s="342">
        <v>46288.0</v>
      </c>
      <c r="I1228" s="251">
        <v>0.3372685185185185</v>
      </c>
      <c r="J1228" s="251">
        <v>0.3998726851851852</v>
      </c>
      <c r="K1228" s="239">
        <v>90.1333</v>
      </c>
      <c r="L1228" s="239" t="s">
        <v>1238</v>
      </c>
      <c r="M1228" s="239" t="s">
        <v>2753</v>
      </c>
    </row>
    <row r="1229" ht="15.75" customHeight="1">
      <c r="A1229" s="294" t="s">
        <v>3683</v>
      </c>
      <c r="B1229" s="239" t="s">
        <v>552</v>
      </c>
      <c r="C1229" s="340">
        <v>46287.0</v>
      </c>
      <c r="D1229" s="239" t="s">
        <v>649</v>
      </c>
      <c r="E1229" s="239" t="s">
        <v>2109</v>
      </c>
      <c r="F1229" s="239">
        <v>30.0</v>
      </c>
      <c r="G1229" s="239">
        <v>19.0</v>
      </c>
      <c r="H1229" s="342">
        <v>46288.0</v>
      </c>
      <c r="I1229" s="251">
        <v>0.4002893518518518</v>
      </c>
      <c r="J1229" s="251">
        <v>0.4208912037037037</v>
      </c>
      <c r="K1229" s="239">
        <v>29.65</v>
      </c>
      <c r="L1229" s="239" t="s">
        <v>1238</v>
      </c>
      <c r="M1229" s="239" t="s">
        <v>2756</v>
      </c>
    </row>
    <row r="1230" ht="15.75" customHeight="1">
      <c r="A1230" s="294" t="s">
        <v>3683</v>
      </c>
      <c r="B1230" s="239" t="s">
        <v>552</v>
      </c>
      <c r="C1230" s="340">
        <v>46287.0</v>
      </c>
      <c r="D1230" s="239" t="s">
        <v>649</v>
      </c>
      <c r="E1230" s="239" t="s">
        <v>2112</v>
      </c>
      <c r="F1230" s="239">
        <v>42.0</v>
      </c>
      <c r="G1230" s="239">
        <v>35.0</v>
      </c>
      <c r="H1230" s="342">
        <v>46288.0</v>
      </c>
      <c r="I1230" s="251">
        <v>0.4215740740740741</v>
      </c>
      <c r="J1230" s="251">
        <v>0.456712962962963</v>
      </c>
      <c r="K1230" s="239">
        <v>50.6</v>
      </c>
      <c r="L1230" s="239" t="s">
        <v>1238</v>
      </c>
      <c r="M1230" s="239" t="s">
        <v>2758</v>
      </c>
    </row>
    <row r="1231" ht="15.75" customHeight="1">
      <c r="A1231" s="294" t="s">
        <v>3683</v>
      </c>
      <c r="B1231" s="239" t="s">
        <v>552</v>
      </c>
      <c r="C1231" s="340">
        <v>46287.0</v>
      </c>
      <c r="D1231" s="239" t="s">
        <v>645</v>
      </c>
      <c r="E1231" s="239" t="s">
        <v>2109</v>
      </c>
      <c r="F1231" s="239">
        <v>80.0</v>
      </c>
      <c r="G1231" s="239">
        <v>29.0</v>
      </c>
      <c r="H1231" s="342">
        <v>46288.0</v>
      </c>
      <c r="I1231" s="251">
        <v>0.3093518518518519</v>
      </c>
      <c r="J1231" s="251">
        <v>0.3636226851851852</v>
      </c>
      <c r="K1231" s="239">
        <v>78.1333</v>
      </c>
      <c r="L1231" s="239" t="s">
        <v>1274</v>
      </c>
      <c r="M1231" s="239" t="s">
        <v>2762</v>
      </c>
    </row>
    <row r="1232" ht="15.75" customHeight="1">
      <c r="A1232" s="294" t="s">
        <v>3683</v>
      </c>
      <c r="B1232" s="239" t="s">
        <v>552</v>
      </c>
      <c r="C1232" s="340">
        <v>46287.0</v>
      </c>
      <c r="D1232" s="239" t="s">
        <v>645</v>
      </c>
      <c r="E1232" s="239" t="s">
        <v>1179</v>
      </c>
      <c r="F1232" s="239">
        <v>332.0</v>
      </c>
      <c r="G1232" s="239">
        <v>32.0</v>
      </c>
      <c r="H1232" s="342">
        <v>46288.0</v>
      </c>
      <c r="I1232" s="251">
        <v>0.36372685185185183</v>
      </c>
      <c r="J1232" s="251">
        <v>0.4527777777777778</v>
      </c>
      <c r="K1232" s="239">
        <v>128.2333</v>
      </c>
      <c r="L1232" s="239" t="s">
        <v>1274</v>
      </c>
      <c r="M1232" s="239" t="s">
        <v>2803</v>
      </c>
    </row>
    <row r="1233" ht="15.75" customHeight="1">
      <c r="A1233" s="294" t="s">
        <v>3683</v>
      </c>
      <c r="B1233" s="239" t="s">
        <v>552</v>
      </c>
      <c r="C1233" s="340">
        <v>46288.0</v>
      </c>
      <c r="D1233" s="239" t="s">
        <v>645</v>
      </c>
      <c r="E1233" s="239" t="s">
        <v>2112</v>
      </c>
      <c r="F1233" s="239">
        <v>39.0</v>
      </c>
      <c r="G1233" s="239">
        <v>32.0</v>
      </c>
      <c r="H1233" s="342">
        <v>46288.0</v>
      </c>
      <c r="I1233" s="251">
        <v>0.5896527777777778</v>
      </c>
      <c r="J1233" s="251">
        <v>0.6140393518518519</v>
      </c>
      <c r="K1233" s="239">
        <v>35.1</v>
      </c>
      <c r="L1233" s="239" t="s">
        <v>1437</v>
      </c>
      <c r="M1233" s="239" t="s">
        <v>2805</v>
      </c>
    </row>
    <row r="1234" ht="15.75" customHeight="1">
      <c r="A1234" s="294" t="s">
        <v>3683</v>
      </c>
      <c r="B1234" s="239" t="s">
        <v>552</v>
      </c>
      <c r="C1234" s="340">
        <v>46288.0</v>
      </c>
      <c r="D1234" s="239" t="s">
        <v>645</v>
      </c>
      <c r="E1234" s="239" t="s">
        <v>2112</v>
      </c>
      <c r="F1234" s="239">
        <v>155.0</v>
      </c>
      <c r="G1234" s="239">
        <v>52.0</v>
      </c>
      <c r="H1234" s="342">
        <v>46288.0</v>
      </c>
      <c r="I1234" s="251">
        <v>0.4528587962962963</v>
      </c>
      <c r="J1234" s="251">
        <v>0.5892476851851852</v>
      </c>
      <c r="K1234" s="239">
        <v>196.4</v>
      </c>
      <c r="L1234" s="239" t="s">
        <v>1274</v>
      </c>
      <c r="M1234" s="239" t="s">
        <v>2806</v>
      </c>
    </row>
    <row r="1235" ht="15.75" customHeight="1">
      <c r="A1235" s="294" t="s">
        <v>3683</v>
      </c>
      <c r="B1235" s="239" t="s">
        <v>552</v>
      </c>
      <c r="C1235" s="340">
        <v>46287.0</v>
      </c>
      <c r="D1235" s="239" t="s">
        <v>681</v>
      </c>
      <c r="E1235" s="239" t="s">
        <v>1179</v>
      </c>
      <c r="F1235" s="239">
        <v>147.0</v>
      </c>
      <c r="G1235" s="239">
        <v>95.0</v>
      </c>
      <c r="H1235" s="342">
        <v>46288.0</v>
      </c>
      <c r="I1235" s="251">
        <v>0.3117013888888889</v>
      </c>
      <c r="J1235" s="251">
        <v>0.4176388888888889</v>
      </c>
      <c r="K1235" s="239">
        <v>152.55</v>
      </c>
      <c r="L1235" s="239" t="s">
        <v>811</v>
      </c>
      <c r="M1235" s="239" t="s">
        <v>2807</v>
      </c>
    </row>
    <row r="1236" ht="15.75" customHeight="1">
      <c r="A1236" s="294" t="s">
        <v>3683</v>
      </c>
      <c r="B1236" s="239" t="s">
        <v>552</v>
      </c>
      <c r="C1236" s="340">
        <v>46288.0</v>
      </c>
      <c r="D1236" s="239" t="s">
        <v>681</v>
      </c>
      <c r="E1236" s="239" t="s">
        <v>1179</v>
      </c>
      <c r="F1236" s="239">
        <v>103.0</v>
      </c>
      <c r="G1236" s="239">
        <v>48.0</v>
      </c>
      <c r="H1236" s="342">
        <v>46288.0</v>
      </c>
      <c r="I1236" s="251">
        <v>0.4230787037037037</v>
      </c>
      <c r="J1236" s="251">
        <v>0.5436689814814815</v>
      </c>
      <c r="K1236" s="239">
        <v>173.65</v>
      </c>
      <c r="L1236" s="239" t="s">
        <v>811</v>
      </c>
      <c r="M1236" s="239" t="s">
        <v>2892</v>
      </c>
    </row>
    <row r="1237" ht="15.75" customHeight="1">
      <c r="A1237" s="294" t="s">
        <v>3683</v>
      </c>
      <c r="B1237" s="239" t="s">
        <v>552</v>
      </c>
      <c r="C1237" s="340">
        <v>46288.0</v>
      </c>
      <c r="D1237" s="239" t="s">
        <v>681</v>
      </c>
      <c r="E1237" s="239" t="s">
        <v>2003</v>
      </c>
      <c r="F1237" s="239">
        <v>37.0</v>
      </c>
      <c r="G1237" s="239">
        <v>28.0</v>
      </c>
      <c r="H1237" s="342">
        <v>46288.0</v>
      </c>
      <c r="I1237" s="251">
        <v>0.5445486111111111</v>
      </c>
      <c r="J1237" s="251">
        <v>0.5769444444444445</v>
      </c>
      <c r="K1237" s="239">
        <v>46.65</v>
      </c>
      <c r="L1237" s="239" t="s">
        <v>811</v>
      </c>
      <c r="M1237" s="239" t="s">
        <v>2894</v>
      </c>
    </row>
    <row r="1238" ht="15.75" customHeight="1">
      <c r="A1238" s="294" t="s">
        <v>3683</v>
      </c>
      <c r="B1238" s="239" t="s">
        <v>552</v>
      </c>
      <c r="C1238" s="340">
        <v>46288.0</v>
      </c>
      <c r="D1238" s="239" t="s">
        <v>681</v>
      </c>
      <c r="E1238" s="239" t="s">
        <v>2007</v>
      </c>
      <c r="F1238" s="239">
        <v>67.0</v>
      </c>
      <c r="G1238" s="239">
        <v>35.0</v>
      </c>
      <c r="H1238" s="342">
        <v>46288.0</v>
      </c>
      <c r="I1238" s="251">
        <v>0.5909375</v>
      </c>
      <c r="J1238" s="251">
        <v>0.6156597222222222</v>
      </c>
      <c r="K1238" s="239">
        <v>35.6</v>
      </c>
      <c r="L1238" s="239" t="s">
        <v>811</v>
      </c>
      <c r="M1238" s="239" t="s">
        <v>3078</v>
      </c>
    </row>
    <row r="1239" ht="15.75" customHeight="1">
      <c r="A1239" s="294" t="s">
        <v>3683</v>
      </c>
      <c r="B1239" s="239" t="s">
        <v>552</v>
      </c>
      <c r="C1239" s="340">
        <v>46287.0</v>
      </c>
      <c r="D1239" s="239" t="s">
        <v>666</v>
      </c>
      <c r="E1239" s="239" t="s">
        <v>1177</v>
      </c>
      <c r="F1239" s="239">
        <v>36.0</v>
      </c>
      <c r="G1239" s="239">
        <v>21.0</v>
      </c>
      <c r="H1239" s="342">
        <v>46288.0</v>
      </c>
      <c r="I1239" s="251">
        <v>0.3116550925925926</v>
      </c>
      <c r="J1239" s="251">
        <v>0.3373726851851852</v>
      </c>
      <c r="K1239" s="239">
        <v>37.0167</v>
      </c>
      <c r="L1239" s="239" t="s">
        <v>1238</v>
      </c>
      <c r="M1239" s="239" t="s">
        <v>3080</v>
      </c>
    </row>
    <row r="1240" ht="15.75" customHeight="1">
      <c r="A1240" s="294" t="s">
        <v>3683</v>
      </c>
      <c r="B1240" s="239" t="s">
        <v>552</v>
      </c>
      <c r="C1240" s="340">
        <v>46287.0</v>
      </c>
      <c r="D1240" s="239" t="s">
        <v>666</v>
      </c>
      <c r="E1240" s="239" t="s">
        <v>1179</v>
      </c>
      <c r="F1240" s="239">
        <v>162.0</v>
      </c>
      <c r="G1240" s="239">
        <v>111.0</v>
      </c>
      <c r="H1240" s="342">
        <v>46288.0</v>
      </c>
      <c r="I1240" s="251">
        <v>0.33743055555555557</v>
      </c>
      <c r="J1240" s="251">
        <v>0.4226273148148148</v>
      </c>
      <c r="K1240" s="239">
        <v>122.6833</v>
      </c>
      <c r="L1240" s="239" t="s">
        <v>1437</v>
      </c>
      <c r="M1240" s="239" t="s">
        <v>3083</v>
      </c>
    </row>
    <row r="1241" ht="15.75" customHeight="1">
      <c r="A1241" s="294" t="s">
        <v>3683</v>
      </c>
      <c r="B1241" s="239" t="s">
        <v>552</v>
      </c>
      <c r="C1241" s="340">
        <v>46287.0</v>
      </c>
      <c r="D1241" s="239" t="s">
        <v>559</v>
      </c>
      <c r="E1241" s="239" t="s">
        <v>1174</v>
      </c>
      <c r="F1241" s="239">
        <v>45.0</v>
      </c>
      <c r="G1241" s="239">
        <v>35.0</v>
      </c>
      <c r="H1241" s="342">
        <v>46288.0</v>
      </c>
      <c r="I1241" s="251">
        <v>0.30496527777777777</v>
      </c>
      <c r="J1241" s="251">
        <v>0.3413310185185185</v>
      </c>
      <c r="K1241" s="239">
        <v>52.3667</v>
      </c>
      <c r="L1241" s="239" t="s">
        <v>811</v>
      </c>
      <c r="M1241" s="239" t="s">
        <v>3085</v>
      </c>
    </row>
    <row r="1242" ht="15.75" customHeight="1">
      <c r="A1242" s="294" t="s">
        <v>3683</v>
      </c>
      <c r="B1242" s="239" t="s">
        <v>552</v>
      </c>
      <c r="C1242" s="340">
        <v>46287.0</v>
      </c>
      <c r="D1242" s="239" t="s">
        <v>559</v>
      </c>
      <c r="E1242" s="239" t="s">
        <v>1177</v>
      </c>
      <c r="F1242" s="239">
        <v>123.0</v>
      </c>
      <c r="G1242" s="239">
        <v>46.0</v>
      </c>
      <c r="H1242" s="342">
        <v>46288.0</v>
      </c>
      <c r="I1242" s="251">
        <v>0.34171296296296294</v>
      </c>
      <c r="J1242" s="251">
        <v>0.3905787037037037</v>
      </c>
      <c r="K1242" s="239">
        <v>70.3667</v>
      </c>
      <c r="L1242" s="239" t="s">
        <v>811</v>
      </c>
      <c r="M1242" s="239" t="s">
        <v>3068</v>
      </c>
    </row>
    <row r="1243" ht="15.75" customHeight="1">
      <c r="A1243" s="294" t="s">
        <v>3683</v>
      </c>
      <c r="B1243" s="239" t="s">
        <v>552</v>
      </c>
      <c r="C1243" s="340">
        <v>46288.0</v>
      </c>
      <c r="D1243" s="239" t="s">
        <v>559</v>
      </c>
      <c r="E1243" s="239" t="s">
        <v>1179</v>
      </c>
      <c r="F1243" s="239">
        <v>109.0</v>
      </c>
      <c r="G1243" s="239">
        <v>47.0</v>
      </c>
      <c r="H1243" s="342">
        <v>46288.0</v>
      </c>
      <c r="I1243" s="251">
        <v>0.4288310185185185</v>
      </c>
      <c r="J1243" s="251">
        <v>0.5267361111111111</v>
      </c>
      <c r="K1243" s="239">
        <v>140.9667</v>
      </c>
      <c r="L1243" s="239" t="s">
        <v>811</v>
      </c>
      <c r="M1243" s="239" t="s">
        <v>3069</v>
      </c>
    </row>
    <row r="1244" ht="15.75" customHeight="1">
      <c r="A1244" s="294" t="s">
        <v>3683</v>
      </c>
      <c r="B1244" s="239" t="s">
        <v>552</v>
      </c>
      <c r="C1244" s="340">
        <v>46288.0</v>
      </c>
      <c r="D1244" s="239" t="s">
        <v>559</v>
      </c>
      <c r="E1244" s="239" t="s">
        <v>2007</v>
      </c>
      <c r="F1244" s="239">
        <v>64.0</v>
      </c>
      <c r="G1244" s="239">
        <v>36.0</v>
      </c>
      <c r="H1244" s="342">
        <v>46288.0</v>
      </c>
      <c r="I1244" s="251">
        <v>0.5907407407407408</v>
      </c>
      <c r="J1244" s="251">
        <v>0.6207523148148149</v>
      </c>
      <c r="K1244" s="239">
        <v>43.2167</v>
      </c>
      <c r="L1244" s="239" t="s">
        <v>811</v>
      </c>
      <c r="M1244" s="239" t="s">
        <v>3071</v>
      </c>
    </row>
    <row r="1245" ht="15.75" customHeight="1">
      <c r="A1245" s="294" t="s">
        <v>3683</v>
      </c>
      <c r="B1245" s="239" t="s">
        <v>552</v>
      </c>
      <c r="C1245" s="340">
        <v>46287.0</v>
      </c>
      <c r="D1245" s="239" t="s">
        <v>669</v>
      </c>
      <c r="E1245" s="239" t="s">
        <v>1177</v>
      </c>
      <c r="F1245" s="239">
        <v>233.0</v>
      </c>
      <c r="G1245" s="239">
        <v>45.0</v>
      </c>
      <c r="H1245" s="342">
        <v>46288.0</v>
      </c>
      <c r="I1245" s="251">
        <v>0.31006944444444445</v>
      </c>
      <c r="J1245" s="251">
        <v>0.3784837962962963</v>
      </c>
      <c r="K1245" s="239">
        <v>98.5167</v>
      </c>
      <c r="L1245" s="239" t="s">
        <v>811</v>
      </c>
      <c r="M1245" s="239" t="s">
        <v>3073</v>
      </c>
    </row>
    <row r="1246" ht="15.75" customHeight="1">
      <c r="A1246" s="294" t="s">
        <v>3683</v>
      </c>
      <c r="B1246" s="239" t="s">
        <v>552</v>
      </c>
      <c r="C1246" s="340">
        <v>46287.0</v>
      </c>
      <c r="D1246" s="239" t="s">
        <v>669</v>
      </c>
      <c r="E1246" s="239" t="s">
        <v>1179</v>
      </c>
      <c r="F1246" s="239">
        <v>203.0</v>
      </c>
      <c r="G1246" s="239">
        <v>48.0</v>
      </c>
      <c r="H1246" s="342">
        <v>46288.0</v>
      </c>
      <c r="I1246" s="251">
        <v>0.39966435185185184</v>
      </c>
      <c r="J1246" s="251">
        <v>0.45082175925925927</v>
      </c>
      <c r="K1246" s="239">
        <v>73.65</v>
      </c>
      <c r="L1246" s="239" t="s">
        <v>811</v>
      </c>
      <c r="M1246" s="239" t="s">
        <v>3076</v>
      </c>
    </row>
    <row r="1247" ht="15.75" customHeight="1">
      <c r="A1247" s="294" t="s">
        <v>3683</v>
      </c>
      <c r="B1247" s="239" t="s">
        <v>552</v>
      </c>
      <c r="C1247" s="340">
        <v>46287.0</v>
      </c>
      <c r="D1247" s="239" t="s">
        <v>669</v>
      </c>
      <c r="E1247" s="239" t="s">
        <v>2112</v>
      </c>
      <c r="F1247" s="239">
        <v>29.0</v>
      </c>
      <c r="G1247" s="239">
        <v>22.0</v>
      </c>
      <c r="H1247" s="342">
        <v>46288.0</v>
      </c>
      <c r="I1247" s="251">
        <v>0.37929398148148147</v>
      </c>
      <c r="J1247" s="251">
        <v>0.3995486111111111</v>
      </c>
      <c r="K1247" s="239">
        <v>29.1667</v>
      </c>
      <c r="L1247" s="239" t="s">
        <v>811</v>
      </c>
      <c r="M1247" s="239" t="s">
        <v>4434</v>
      </c>
    </row>
    <row r="1248" ht="15.75" customHeight="1">
      <c r="A1248" s="294" t="s">
        <v>3683</v>
      </c>
      <c r="B1248" s="239" t="s">
        <v>552</v>
      </c>
      <c r="C1248" s="340">
        <v>46288.0</v>
      </c>
      <c r="D1248" s="239" t="s">
        <v>669</v>
      </c>
      <c r="E1248" s="239" t="s">
        <v>1306</v>
      </c>
      <c r="F1248" s="239">
        <v>71.0</v>
      </c>
      <c r="G1248" s="239">
        <v>30.0</v>
      </c>
      <c r="H1248" s="342">
        <v>46288.0</v>
      </c>
      <c r="I1248" s="251">
        <v>0.5471527777777778</v>
      </c>
      <c r="J1248" s="251">
        <v>0.5806481481481481</v>
      </c>
      <c r="K1248" s="239">
        <v>48.2167</v>
      </c>
      <c r="L1248" s="239" t="s">
        <v>811</v>
      </c>
      <c r="M1248" s="239" t="s">
        <v>3191</v>
      </c>
    </row>
    <row r="1249" ht="15.75" customHeight="1">
      <c r="A1249" s="294" t="s">
        <v>3683</v>
      </c>
      <c r="B1249" s="239" t="s">
        <v>552</v>
      </c>
      <c r="C1249" s="340">
        <v>46288.0</v>
      </c>
      <c r="D1249" s="239" t="s">
        <v>669</v>
      </c>
      <c r="E1249" s="239" t="s">
        <v>2007</v>
      </c>
      <c r="F1249" s="239">
        <v>80.0</v>
      </c>
      <c r="G1249" s="239">
        <v>36.0</v>
      </c>
      <c r="H1249" s="342">
        <v>46288.0</v>
      </c>
      <c r="I1249" s="251">
        <v>0.5908101851851851</v>
      </c>
      <c r="J1249" s="251">
        <v>0.6255787037037037</v>
      </c>
      <c r="K1249" s="239">
        <v>50.05</v>
      </c>
      <c r="L1249" s="239" t="s">
        <v>811</v>
      </c>
      <c r="M1249" s="239" t="s">
        <v>3193</v>
      </c>
    </row>
    <row r="1250" ht="15.75" customHeight="1">
      <c r="A1250" s="294" t="s">
        <v>3683</v>
      </c>
      <c r="B1250" s="239" t="s">
        <v>552</v>
      </c>
      <c r="C1250" s="340">
        <v>46289.0</v>
      </c>
      <c r="D1250" s="228" t="s">
        <v>669</v>
      </c>
      <c r="E1250" s="294" t="s">
        <v>2003</v>
      </c>
      <c r="F1250" s="239">
        <v>32.0</v>
      </c>
      <c r="G1250" s="239">
        <v>27.0</v>
      </c>
      <c r="H1250" s="342">
        <v>46288.0</v>
      </c>
      <c r="I1250" s="251">
        <v>0.5397222222222222</v>
      </c>
      <c r="J1250" s="251">
        <v>0.27372685185185186</v>
      </c>
      <c r="K1250" s="239">
        <v>2496.9667</v>
      </c>
      <c r="L1250" s="239" t="s">
        <v>811</v>
      </c>
      <c r="M1250" s="239" t="s">
        <v>2551</v>
      </c>
    </row>
    <row r="1251" ht="15.75" customHeight="1">
      <c r="A1251" s="294" t="s">
        <v>3683</v>
      </c>
      <c r="B1251" s="239" t="s">
        <v>552</v>
      </c>
      <c r="C1251" s="340">
        <v>46287.0</v>
      </c>
      <c r="D1251" s="228" t="s">
        <v>667</v>
      </c>
      <c r="E1251" s="294" t="s">
        <v>3190</v>
      </c>
      <c r="F1251" s="239">
        <v>12.0</v>
      </c>
      <c r="G1251" s="239">
        <v>9.0</v>
      </c>
      <c r="H1251" s="342">
        <v>46288.0</v>
      </c>
      <c r="I1251" s="251">
        <v>0.33033564814814814</v>
      </c>
      <c r="J1251" s="251">
        <v>0.3437847222222222</v>
      </c>
      <c r="K1251" s="239">
        <v>19.3667</v>
      </c>
      <c r="L1251" s="239" t="s">
        <v>811</v>
      </c>
      <c r="M1251" s="239" t="s">
        <v>2554</v>
      </c>
    </row>
    <row r="1252" ht="15.75" customHeight="1">
      <c r="A1252" s="294" t="s">
        <v>3683</v>
      </c>
      <c r="B1252" s="239" t="s">
        <v>552</v>
      </c>
      <c r="C1252" s="340">
        <v>46288.0</v>
      </c>
      <c r="D1252" s="228" t="s">
        <v>667</v>
      </c>
      <c r="E1252" s="294" t="s">
        <v>2247</v>
      </c>
      <c r="F1252" s="239">
        <v>81.0</v>
      </c>
      <c r="G1252" s="239">
        <v>35.0</v>
      </c>
      <c r="H1252" s="342">
        <v>46288.0</v>
      </c>
      <c r="I1252" s="251">
        <v>0.5132407407407408</v>
      </c>
      <c r="J1252" s="251">
        <v>0.5598148148148148</v>
      </c>
      <c r="K1252" s="239">
        <v>67.05</v>
      </c>
      <c r="L1252" s="239" t="s">
        <v>811</v>
      </c>
      <c r="M1252" s="239" t="s">
        <v>2557</v>
      </c>
    </row>
    <row r="1253" ht="15.75" customHeight="1">
      <c r="A1253" s="294" t="s">
        <v>3683</v>
      </c>
      <c r="B1253" s="239" t="s">
        <v>552</v>
      </c>
      <c r="C1253" s="340">
        <v>46287.0</v>
      </c>
      <c r="D1253" s="248" t="s">
        <v>660</v>
      </c>
      <c r="E1253" s="239" t="s">
        <v>2112</v>
      </c>
      <c r="F1253" s="239">
        <v>260.0</v>
      </c>
      <c r="G1253" s="239">
        <v>80.0</v>
      </c>
      <c r="H1253" s="342">
        <v>46288.0</v>
      </c>
      <c r="I1253" s="251">
        <v>0.3089236111111111</v>
      </c>
      <c r="J1253" s="251">
        <v>0.409849537037037</v>
      </c>
      <c r="K1253" s="239">
        <v>145.3333</v>
      </c>
      <c r="L1253" s="239" t="s">
        <v>811</v>
      </c>
      <c r="M1253" s="239" t="s">
        <v>3355</v>
      </c>
    </row>
    <row r="1254" ht="15.75" customHeight="1">
      <c r="A1254" s="294" t="s">
        <v>3683</v>
      </c>
      <c r="B1254" s="239" t="s">
        <v>552</v>
      </c>
      <c r="C1254" s="340">
        <v>46288.0</v>
      </c>
      <c r="D1254" s="239" t="s">
        <v>660</v>
      </c>
      <c r="E1254" s="239" t="s">
        <v>2112</v>
      </c>
      <c r="F1254" s="239">
        <v>44.0</v>
      </c>
      <c r="G1254" s="239">
        <v>34.0</v>
      </c>
      <c r="H1254" s="342">
        <v>46288.0</v>
      </c>
      <c r="I1254" s="251">
        <v>0.4099537037037037</v>
      </c>
      <c r="J1254" s="251">
        <v>0.5255208333333333</v>
      </c>
      <c r="K1254" s="239">
        <v>166.4167</v>
      </c>
      <c r="L1254" s="239" t="s">
        <v>1437</v>
      </c>
      <c r="M1254" s="239" t="s">
        <v>3357</v>
      </c>
    </row>
    <row r="1255" ht="15.75" customHeight="1">
      <c r="A1255" s="294" t="s">
        <v>3683</v>
      </c>
      <c r="B1255" s="239" t="s">
        <v>552</v>
      </c>
      <c r="C1255" s="340">
        <v>46288.0</v>
      </c>
      <c r="D1255" s="239" t="s">
        <v>660</v>
      </c>
      <c r="E1255" s="239" t="s">
        <v>1306</v>
      </c>
      <c r="F1255" s="239">
        <v>43.0</v>
      </c>
      <c r="G1255" s="239">
        <v>34.0</v>
      </c>
      <c r="H1255" s="342">
        <v>46288.0</v>
      </c>
      <c r="I1255" s="251">
        <v>0.5259837962962963</v>
      </c>
      <c r="J1255" s="251">
        <v>0.5710069444444444</v>
      </c>
      <c r="K1255" s="239">
        <v>64.8167</v>
      </c>
      <c r="L1255" s="239" t="s">
        <v>811</v>
      </c>
      <c r="M1255" s="239" t="s">
        <v>3358</v>
      </c>
    </row>
    <row r="1256" ht="15.75" customHeight="1">
      <c r="A1256" s="294" t="s">
        <v>3683</v>
      </c>
      <c r="B1256" s="239" t="s">
        <v>552</v>
      </c>
      <c r="C1256" s="340">
        <v>46288.0</v>
      </c>
      <c r="D1256" s="239" t="s">
        <v>660</v>
      </c>
      <c r="E1256" s="239" t="s">
        <v>3359</v>
      </c>
      <c r="F1256" s="239">
        <v>5.0</v>
      </c>
      <c r="G1256" s="239">
        <v>2.0</v>
      </c>
      <c r="H1256" s="342">
        <v>46288.0</v>
      </c>
      <c r="I1256" s="251">
        <v>0.5723148148148148</v>
      </c>
      <c r="J1256" s="251">
        <v>0.5801967592592593</v>
      </c>
      <c r="K1256" s="239">
        <v>11.35</v>
      </c>
      <c r="L1256" s="239" t="s">
        <v>811</v>
      </c>
      <c r="M1256" s="239" t="s">
        <v>3360</v>
      </c>
    </row>
    <row r="1257" ht="15.75" customHeight="1">
      <c r="A1257" s="294" t="s">
        <v>3683</v>
      </c>
      <c r="B1257" s="239" t="s">
        <v>552</v>
      </c>
      <c r="C1257" s="340">
        <v>46288.0</v>
      </c>
      <c r="D1257" s="239" t="s">
        <v>660</v>
      </c>
      <c r="E1257" s="239" t="s">
        <v>2007</v>
      </c>
      <c r="F1257" s="239">
        <v>69.0</v>
      </c>
      <c r="G1257" s="239">
        <v>29.0</v>
      </c>
      <c r="H1257" s="342">
        <v>46288.0</v>
      </c>
      <c r="I1257" s="251">
        <v>0.590474537037037</v>
      </c>
      <c r="J1257" s="251">
        <v>0.6387731481481481</v>
      </c>
      <c r="K1257" s="239">
        <v>69.5333</v>
      </c>
      <c r="L1257" s="239" t="s">
        <v>811</v>
      </c>
      <c r="M1257" s="239" t="s">
        <v>3361</v>
      </c>
    </row>
    <row r="1258" ht="15.75" customHeight="1">
      <c r="A1258" s="294" t="s">
        <v>3683</v>
      </c>
      <c r="B1258" s="239" t="s">
        <v>552</v>
      </c>
      <c r="C1258" s="340">
        <v>46287.0</v>
      </c>
      <c r="D1258" s="239" t="s">
        <v>625</v>
      </c>
      <c r="E1258" s="239" t="s">
        <v>1177</v>
      </c>
      <c r="F1258" s="239">
        <v>145.0</v>
      </c>
      <c r="G1258" s="239">
        <v>78.0</v>
      </c>
      <c r="H1258" s="342">
        <v>46288.0</v>
      </c>
      <c r="I1258" s="251">
        <v>0.30951388888888887</v>
      </c>
      <c r="J1258" s="251">
        <v>0.40251157407407406</v>
      </c>
      <c r="K1258" s="239">
        <v>133.9</v>
      </c>
      <c r="L1258" s="239" t="s">
        <v>1238</v>
      </c>
      <c r="M1258" s="239" t="s">
        <v>3438</v>
      </c>
    </row>
    <row r="1259" ht="15.75" customHeight="1">
      <c r="A1259" s="294" t="s">
        <v>3683</v>
      </c>
      <c r="B1259" s="239" t="s">
        <v>552</v>
      </c>
      <c r="C1259" s="340">
        <v>46287.0</v>
      </c>
      <c r="D1259" s="239" t="s">
        <v>625</v>
      </c>
      <c r="E1259" s="239" t="s">
        <v>1179</v>
      </c>
      <c r="F1259" s="239">
        <v>94.0</v>
      </c>
      <c r="G1259" s="239">
        <v>57.0</v>
      </c>
      <c r="H1259" s="342">
        <v>46288.0</v>
      </c>
      <c r="I1259" s="251">
        <v>0.4025462962962963</v>
      </c>
      <c r="J1259" s="251">
        <v>0.4549074074074074</v>
      </c>
      <c r="K1259" s="239">
        <v>75.4</v>
      </c>
      <c r="L1259" s="239" t="s">
        <v>1437</v>
      </c>
      <c r="M1259" s="239" t="s">
        <v>3440</v>
      </c>
    </row>
    <row r="1260" ht="15.75" customHeight="1">
      <c r="A1260" s="294" t="s">
        <v>3683</v>
      </c>
      <c r="B1260" s="239" t="s">
        <v>552</v>
      </c>
      <c r="C1260" s="340">
        <v>46287.0</v>
      </c>
      <c r="D1260" s="239" t="s">
        <v>3736</v>
      </c>
      <c r="E1260" s="239" t="s">
        <v>2112</v>
      </c>
      <c r="F1260" s="239">
        <v>121.0</v>
      </c>
      <c r="G1260" s="239">
        <v>64.0</v>
      </c>
      <c r="H1260" s="342">
        <v>46288.0</v>
      </c>
      <c r="I1260" s="251">
        <v>0.31105324074074076</v>
      </c>
      <c r="J1260" s="251">
        <v>0.41024305555555557</v>
      </c>
      <c r="K1260" s="239">
        <v>142.8167</v>
      </c>
      <c r="L1260" s="239" t="s">
        <v>811</v>
      </c>
      <c r="M1260" s="239" t="s">
        <v>3515</v>
      </c>
    </row>
    <row r="1261" ht="15.75" customHeight="1">
      <c r="A1261" s="294" t="s">
        <v>3683</v>
      </c>
      <c r="B1261" s="239" t="s">
        <v>552</v>
      </c>
      <c r="C1261" s="340">
        <v>46287.0</v>
      </c>
      <c r="D1261" s="239" t="s">
        <v>3736</v>
      </c>
      <c r="E1261" s="239" t="s">
        <v>2112</v>
      </c>
      <c r="F1261" s="239">
        <v>38.0</v>
      </c>
      <c r="G1261" s="239">
        <v>21.0</v>
      </c>
      <c r="H1261" s="342">
        <v>46288.0</v>
      </c>
      <c r="I1261" s="251">
        <v>0.4106134259259259</v>
      </c>
      <c r="J1261" s="251">
        <v>0.4403009259259259</v>
      </c>
      <c r="K1261" s="239">
        <v>42.75</v>
      </c>
      <c r="L1261" s="239" t="s">
        <v>811</v>
      </c>
      <c r="M1261" s="239" t="s">
        <v>3516</v>
      </c>
    </row>
    <row r="1262" ht="15.75" customHeight="1">
      <c r="A1262" s="294" t="s">
        <v>3683</v>
      </c>
      <c r="B1262" s="239" t="s">
        <v>552</v>
      </c>
      <c r="C1262" s="340">
        <v>46288.0</v>
      </c>
      <c r="D1262" s="239" t="s">
        <v>678</v>
      </c>
      <c r="E1262" s="239" t="s">
        <v>907</v>
      </c>
      <c r="F1262" s="239">
        <v>40.0</v>
      </c>
      <c r="G1262" s="239">
        <v>34.0</v>
      </c>
      <c r="H1262" s="342">
        <v>46289.0</v>
      </c>
      <c r="I1262" s="251">
        <v>0.31091435185185184</v>
      </c>
      <c r="J1262" s="251">
        <v>0.33819444444444446</v>
      </c>
      <c r="K1262" s="239">
        <v>39.2833</v>
      </c>
      <c r="L1262" s="239" t="s">
        <v>811</v>
      </c>
      <c r="M1262" s="239" t="s">
        <v>908</v>
      </c>
    </row>
    <row r="1263" ht="15.75" customHeight="1">
      <c r="A1263" s="294" t="s">
        <v>3683</v>
      </c>
      <c r="B1263" s="239" t="s">
        <v>552</v>
      </c>
      <c r="C1263" s="340">
        <v>46288.0</v>
      </c>
      <c r="D1263" s="239" t="s">
        <v>678</v>
      </c>
      <c r="E1263" s="239" t="s">
        <v>909</v>
      </c>
      <c r="F1263" s="239">
        <v>92.0</v>
      </c>
      <c r="G1263" s="239">
        <v>35.0</v>
      </c>
      <c r="H1263" s="342">
        <v>46289.0</v>
      </c>
      <c r="I1263" s="251">
        <v>0.33890046296296295</v>
      </c>
      <c r="J1263" s="251">
        <v>0.37408564814814815</v>
      </c>
      <c r="K1263" s="239">
        <v>50.65</v>
      </c>
      <c r="L1263" s="239" t="s">
        <v>811</v>
      </c>
      <c r="M1263" s="239" t="s">
        <v>910</v>
      </c>
    </row>
    <row r="1264" ht="15.75" customHeight="1">
      <c r="A1264" s="294" t="s">
        <v>3683</v>
      </c>
      <c r="B1264" s="239" t="s">
        <v>552</v>
      </c>
      <c r="C1264" s="340">
        <v>46288.0</v>
      </c>
      <c r="D1264" s="239" t="s">
        <v>678</v>
      </c>
      <c r="E1264" s="239" t="s">
        <v>911</v>
      </c>
      <c r="F1264" s="239">
        <v>101.0</v>
      </c>
      <c r="G1264" s="239">
        <v>56.0</v>
      </c>
      <c r="H1264" s="342">
        <v>46289.0</v>
      </c>
      <c r="I1264" s="251">
        <v>0.3741319444444444</v>
      </c>
      <c r="J1264" s="251">
        <v>0.4180902777777778</v>
      </c>
      <c r="K1264" s="239">
        <v>63.3</v>
      </c>
      <c r="L1264" s="239" t="s">
        <v>811</v>
      </c>
      <c r="M1264" s="239" t="s">
        <v>912</v>
      </c>
    </row>
    <row r="1265" ht="15.75" customHeight="1">
      <c r="A1265" s="294" t="s">
        <v>3683</v>
      </c>
      <c r="B1265" s="239" t="s">
        <v>552</v>
      </c>
      <c r="C1265" s="340">
        <v>46289.0</v>
      </c>
      <c r="D1265" s="239" t="s">
        <v>678</v>
      </c>
      <c r="E1265" s="239" t="s">
        <v>913</v>
      </c>
      <c r="F1265" s="239">
        <v>40.0</v>
      </c>
      <c r="G1265" s="239">
        <v>29.0</v>
      </c>
      <c r="H1265" s="342">
        <v>46289.0</v>
      </c>
      <c r="I1265" s="251">
        <v>0.5069907407407407</v>
      </c>
      <c r="J1265" s="251">
        <v>0.5424768518518519</v>
      </c>
      <c r="K1265" s="239">
        <v>51.0833</v>
      </c>
      <c r="L1265" s="239" t="s">
        <v>811</v>
      </c>
      <c r="M1265" s="239" t="s">
        <v>914</v>
      </c>
    </row>
    <row r="1266" ht="15.75" customHeight="1">
      <c r="A1266" s="294" t="s">
        <v>3683</v>
      </c>
      <c r="B1266" s="239" t="s">
        <v>552</v>
      </c>
      <c r="C1266" s="340">
        <v>46289.0</v>
      </c>
      <c r="D1266" s="239" t="s">
        <v>678</v>
      </c>
      <c r="E1266" s="239" t="s">
        <v>915</v>
      </c>
      <c r="F1266" s="239">
        <v>34.0</v>
      </c>
      <c r="G1266" s="239">
        <v>30.0</v>
      </c>
      <c r="H1266" s="342">
        <v>46289.0</v>
      </c>
      <c r="I1266" s="251">
        <v>0.5425462962962962</v>
      </c>
      <c r="J1266" s="251">
        <v>0.5735648148148148</v>
      </c>
      <c r="K1266" s="239">
        <v>44.65</v>
      </c>
      <c r="L1266" s="239" t="s">
        <v>811</v>
      </c>
      <c r="M1266" s="239" t="s">
        <v>916</v>
      </c>
    </row>
    <row r="1267" ht="15.75" customHeight="1">
      <c r="A1267" s="294" t="s">
        <v>3683</v>
      </c>
      <c r="B1267" s="239" t="s">
        <v>552</v>
      </c>
      <c r="C1267" s="340">
        <v>46288.0</v>
      </c>
      <c r="D1267" s="51" t="s">
        <v>673</v>
      </c>
      <c r="E1267" s="294" t="s">
        <v>1042</v>
      </c>
      <c r="F1267" s="239">
        <v>65.0</v>
      </c>
      <c r="G1267" s="239">
        <v>29.0</v>
      </c>
      <c r="H1267" s="342">
        <v>46289.0</v>
      </c>
      <c r="I1267" s="251">
        <v>0.31136574074074075</v>
      </c>
      <c r="J1267" s="251">
        <v>0.3461111111111111</v>
      </c>
      <c r="K1267" s="239">
        <v>50.0333</v>
      </c>
      <c r="L1267" s="239" t="s">
        <v>811</v>
      </c>
      <c r="M1267" s="239" t="s">
        <v>1043</v>
      </c>
    </row>
    <row r="1268" ht="15.75" customHeight="1">
      <c r="A1268" s="294" t="s">
        <v>3683</v>
      </c>
      <c r="B1268" s="239" t="s">
        <v>552</v>
      </c>
      <c r="C1268" s="340">
        <v>46288.0</v>
      </c>
      <c r="D1268" s="51" t="s">
        <v>673</v>
      </c>
      <c r="E1268" s="294" t="s">
        <v>1044</v>
      </c>
      <c r="F1268" s="239">
        <v>163.0</v>
      </c>
      <c r="G1268" s="239">
        <v>86.0</v>
      </c>
      <c r="H1268" s="342">
        <v>46289.0</v>
      </c>
      <c r="I1268" s="251">
        <v>0.3461689814814815</v>
      </c>
      <c r="J1268" s="251">
        <v>0.430625</v>
      </c>
      <c r="K1268" s="239">
        <v>121.6167</v>
      </c>
      <c r="L1268" s="239" t="s">
        <v>811</v>
      </c>
      <c r="M1268" s="239" t="s">
        <v>1045</v>
      </c>
    </row>
    <row r="1269" ht="15.75" customHeight="1">
      <c r="A1269" s="294" t="s">
        <v>3683</v>
      </c>
      <c r="B1269" s="239" t="s">
        <v>552</v>
      </c>
      <c r="C1269" s="340">
        <v>46288.0</v>
      </c>
      <c r="D1269" s="248" t="s">
        <v>627</v>
      </c>
      <c r="E1269" s="239" t="s">
        <v>1188</v>
      </c>
      <c r="F1269" s="239">
        <v>6.0</v>
      </c>
      <c r="G1269" s="239">
        <v>4.0</v>
      </c>
      <c r="H1269" s="342">
        <v>46289.0</v>
      </c>
      <c r="I1269" s="251">
        <v>0.3070601851851852</v>
      </c>
      <c r="J1269" s="251">
        <v>0.3170601851851852</v>
      </c>
      <c r="K1269" s="239">
        <v>14.3833</v>
      </c>
      <c r="L1269" s="239" t="s">
        <v>811</v>
      </c>
      <c r="M1269" s="239" t="s">
        <v>1189</v>
      </c>
    </row>
    <row r="1270" ht="15.75" customHeight="1">
      <c r="A1270" s="294" t="s">
        <v>3683</v>
      </c>
      <c r="B1270" s="239" t="s">
        <v>552</v>
      </c>
      <c r="C1270" s="340">
        <v>46288.0</v>
      </c>
      <c r="D1270" s="239" t="s">
        <v>627</v>
      </c>
      <c r="E1270" s="239" t="s">
        <v>1190</v>
      </c>
      <c r="F1270" s="239">
        <v>1.0</v>
      </c>
      <c r="G1270" s="239">
        <v>1.0</v>
      </c>
      <c r="H1270" s="342">
        <v>46289.0</v>
      </c>
      <c r="I1270" s="251">
        <v>0.31711805555555556</v>
      </c>
      <c r="J1270" s="251">
        <v>0.3171412037037037</v>
      </c>
      <c r="K1270" s="239">
        <v>0.0333</v>
      </c>
      <c r="L1270" s="239" t="s">
        <v>811</v>
      </c>
      <c r="M1270" s="239" t="s">
        <v>1191</v>
      </c>
    </row>
    <row r="1271" ht="15.75" customHeight="1">
      <c r="A1271" s="294" t="s">
        <v>3683</v>
      </c>
      <c r="B1271" s="239" t="s">
        <v>552</v>
      </c>
      <c r="C1271" s="340">
        <v>46288.0</v>
      </c>
      <c r="D1271" s="228" t="s">
        <v>652</v>
      </c>
      <c r="E1271" s="294" t="s">
        <v>907</v>
      </c>
      <c r="F1271" s="239">
        <v>42.0</v>
      </c>
      <c r="G1271" s="239">
        <v>33.0</v>
      </c>
      <c r="H1271" s="342">
        <v>46289.0</v>
      </c>
      <c r="I1271" s="251">
        <v>0.31082175925925926</v>
      </c>
      <c r="J1271" s="251">
        <v>0.3361574074074074</v>
      </c>
      <c r="K1271" s="239">
        <v>36.4833</v>
      </c>
      <c r="L1271" s="239" t="s">
        <v>811</v>
      </c>
      <c r="M1271" s="239" t="s">
        <v>2425</v>
      </c>
    </row>
    <row r="1272" ht="15.75" customHeight="1">
      <c r="A1272" s="294" t="s">
        <v>3683</v>
      </c>
      <c r="B1272" s="239" t="s">
        <v>552</v>
      </c>
      <c r="C1272" s="340">
        <v>46288.0</v>
      </c>
      <c r="D1272" s="228" t="s">
        <v>652</v>
      </c>
      <c r="E1272" s="294" t="s">
        <v>909</v>
      </c>
      <c r="F1272" s="239">
        <v>152.0</v>
      </c>
      <c r="G1272" s="239">
        <v>34.0</v>
      </c>
      <c r="H1272" s="342">
        <v>46289.0</v>
      </c>
      <c r="I1272" s="251">
        <v>0.3362847222222222</v>
      </c>
      <c r="J1272" s="251">
        <v>0.37310185185185185</v>
      </c>
      <c r="K1272" s="239">
        <v>53.0</v>
      </c>
      <c r="L1272" s="239" t="s">
        <v>811</v>
      </c>
      <c r="M1272" s="239" t="s">
        <v>2426</v>
      </c>
    </row>
    <row r="1273" ht="15.75" customHeight="1">
      <c r="A1273" s="294" t="s">
        <v>3683</v>
      </c>
      <c r="B1273" s="239" t="s">
        <v>552</v>
      </c>
      <c r="C1273" s="340">
        <v>46288.0</v>
      </c>
      <c r="D1273" s="248" t="s">
        <v>652</v>
      </c>
      <c r="E1273" s="239" t="s">
        <v>911</v>
      </c>
      <c r="F1273" s="239">
        <v>94.0</v>
      </c>
      <c r="G1273" s="239">
        <v>57.0</v>
      </c>
      <c r="H1273" s="342">
        <v>46289.0</v>
      </c>
      <c r="I1273" s="251">
        <v>0.3731365740740741</v>
      </c>
      <c r="J1273" s="251">
        <v>0.44537037037037036</v>
      </c>
      <c r="K1273" s="239">
        <v>104.0</v>
      </c>
      <c r="L1273" s="239" t="s">
        <v>811</v>
      </c>
      <c r="M1273" s="239" t="s">
        <v>1315</v>
      </c>
    </row>
    <row r="1274" ht="15.75" customHeight="1">
      <c r="A1274" s="294" t="s">
        <v>3683</v>
      </c>
      <c r="B1274" s="239" t="s">
        <v>552</v>
      </c>
      <c r="C1274" s="340">
        <v>46289.0</v>
      </c>
      <c r="D1274" s="239" t="s">
        <v>652</v>
      </c>
      <c r="E1274" s="239" t="s">
        <v>1322</v>
      </c>
      <c r="F1274" s="239">
        <v>33.0</v>
      </c>
      <c r="G1274" s="239">
        <v>27.0</v>
      </c>
      <c r="H1274" s="342">
        <v>46289.0</v>
      </c>
      <c r="I1274" s="251">
        <v>0.5157638888888889</v>
      </c>
      <c r="J1274" s="251">
        <v>0.5520486111111111</v>
      </c>
      <c r="K1274" s="239">
        <v>52.25</v>
      </c>
      <c r="L1274" s="239" t="s">
        <v>811</v>
      </c>
      <c r="M1274" s="239" t="s">
        <v>1318</v>
      </c>
    </row>
    <row r="1275" ht="15.75" customHeight="1">
      <c r="A1275" s="294" t="s">
        <v>3683</v>
      </c>
      <c r="B1275" s="239" t="s">
        <v>552</v>
      </c>
      <c r="C1275" s="340">
        <v>46289.0</v>
      </c>
      <c r="D1275" s="239" t="s">
        <v>652</v>
      </c>
      <c r="E1275" s="239" t="s">
        <v>1325</v>
      </c>
      <c r="F1275" s="239">
        <v>44.0</v>
      </c>
      <c r="G1275" s="239">
        <v>38.0</v>
      </c>
      <c r="H1275" s="342">
        <v>46289.0</v>
      </c>
      <c r="I1275" s="251">
        <v>0.5919444444444445</v>
      </c>
      <c r="J1275" s="251">
        <v>0.6389467592592593</v>
      </c>
      <c r="K1275" s="239">
        <v>67.6667</v>
      </c>
      <c r="L1275" s="239" t="s">
        <v>811</v>
      </c>
      <c r="M1275" s="239" t="s">
        <v>1320</v>
      </c>
    </row>
    <row r="1276" ht="15.75" customHeight="1">
      <c r="A1276" s="294" t="s">
        <v>3683</v>
      </c>
      <c r="B1276" s="239" t="s">
        <v>552</v>
      </c>
      <c r="C1276" s="340">
        <v>46288.0</v>
      </c>
      <c r="D1276" s="239" t="s">
        <v>616</v>
      </c>
      <c r="E1276" s="239" t="s">
        <v>907</v>
      </c>
      <c r="F1276" s="239">
        <v>44.0</v>
      </c>
      <c r="G1276" s="239">
        <v>33.0</v>
      </c>
      <c r="H1276" s="342">
        <v>46289.0</v>
      </c>
      <c r="I1276" s="251">
        <v>0.3112152777777778</v>
      </c>
      <c r="J1276" s="251">
        <v>0.33828703703703705</v>
      </c>
      <c r="K1276" s="239">
        <v>38.9667</v>
      </c>
      <c r="L1276" s="239" t="s">
        <v>811</v>
      </c>
      <c r="M1276" s="239" t="s">
        <v>1323</v>
      </c>
    </row>
    <row r="1277" ht="15.75" customHeight="1">
      <c r="A1277" s="294" t="s">
        <v>3683</v>
      </c>
      <c r="B1277" s="239" t="s">
        <v>552</v>
      </c>
      <c r="C1277" s="340">
        <v>46288.0</v>
      </c>
      <c r="D1277" s="239" t="s">
        <v>616</v>
      </c>
      <c r="E1277" s="239" t="s">
        <v>909</v>
      </c>
      <c r="F1277" s="239">
        <v>83.0</v>
      </c>
      <c r="G1277" s="239">
        <v>34.0</v>
      </c>
      <c r="H1277" s="342">
        <v>46289.0</v>
      </c>
      <c r="I1277" s="251">
        <v>0.33846064814814814</v>
      </c>
      <c r="J1277" s="251">
        <v>0.3654861111111111</v>
      </c>
      <c r="K1277" s="239">
        <v>38.9167</v>
      </c>
      <c r="L1277" s="239" t="s">
        <v>811</v>
      </c>
      <c r="M1277" s="239" t="s">
        <v>1326</v>
      </c>
    </row>
    <row r="1278" ht="15.75" customHeight="1">
      <c r="A1278" s="294" t="s">
        <v>3683</v>
      </c>
      <c r="B1278" s="239" t="s">
        <v>552</v>
      </c>
      <c r="C1278" s="340">
        <v>46288.0</v>
      </c>
      <c r="D1278" s="239" t="s">
        <v>616</v>
      </c>
      <c r="E1278" s="239" t="s">
        <v>911</v>
      </c>
      <c r="F1278" s="239">
        <v>113.0</v>
      </c>
      <c r="G1278" s="239">
        <v>56.0</v>
      </c>
      <c r="H1278" s="342">
        <v>46289.0</v>
      </c>
      <c r="I1278" s="251">
        <v>0.3655439814814815</v>
      </c>
      <c r="J1278" s="251">
        <v>0.40239583333333334</v>
      </c>
      <c r="K1278" s="239">
        <v>53.05</v>
      </c>
      <c r="L1278" s="239" t="s">
        <v>811</v>
      </c>
      <c r="M1278" s="239" t="s">
        <v>1574</v>
      </c>
    </row>
    <row r="1279" ht="15.75" customHeight="1">
      <c r="A1279" s="294" t="s">
        <v>3683</v>
      </c>
      <c r="B1279" s="239" t="s">
        <v>552</v>
      </c>
      <c r="C1279" s="340">
        <v>46288.0</v>
      </c>
      <c r="D1279" s="239" t="s">
        <v>635</v>
      </c>
      <c r="E1279" s="239" t="s">
        <v>907</v>
      </c>
      <c r="F1279" s="239">
        <v>22.0</v>
      </c>
      <c r="G1279" s="239">
        <v>7.0</v>
      </c>
      <c r="H1279" s="342">
        <v>46289.0</v>
      </c>
      <c r="I1279" s="251">
        <v>0.30797453703703703</v>
      </c>
      <c r="J1279" s="251">
        <v>0.323912037037037</v>
      </c>
      <c r="K1279" s="239">
        <v>22.95</v>
      </c>
      <c r="L1279" s="239" t="s">
        <v>1274</v>
      </c>
      <c r="M1279" s="239" t="s">
        <v>1575</v>
      </c>
    </row>
    <row r="1280" ht="15.75" customHeight="1">
      <c r="A1280" s="294" t="s">
        <v>3683</v>
      </c>
      <c r="B1280" s="239" t="s">
        <v>552</v>
      </c>
      <c r="C1280" s="340">
        <v>46288.0</v>
      </c>
      <c r="D1280" s="239" t="s">
        <v>635</v>
      </c>
      <c r="E1280" s="239" t="s">
        <v>1188</v>
      </c>
      <c r="F1280" s="239">
        <v>2.0</v>
      </c>
      <c r="G1280" s="239">
        <v>2.0</v>
      </c>
      <c r="H1280" s="342">
        <v>46289.0</v>
      </c>
      <c r="I1280" s="251">
        <v>0.3239930555555556</v>
      </c>
      <c r="J1280" s="251">
        <v>0.3292361111111111</v>
      </c>
      <c r="K1280" s="239">
        <v>7.5333</v>
      </c>
      <c r="L1280" s="239" t="s">
        <v>811</v>
      </c>
      <c r="M1280" s="239" t="s">
        <v>1576</v>
      </c>
    </row>
    <row r="1281" ht="15.75" customHeight="1">
      <c r="A1281" s="294" t="s">
        <v>3683</v>
      </c>
      <c r="B1281" s="239" t="s">
        <v>552</v>
      </c>
      <c r="C1281" s="340">
        <v>46288.0</v>
      </c>
      <c r="D1281" s="239" t="s">
        <v>635</v>
      </c>
      <c r="E1281" s="239" t="s">
        <v>1655</v>
      </c>
      <c r="F1281" s="239">
        <v>53.0</v>
      </c>
      <c r="G1281" s="239">
        <v>5.0</v>
      </c>
      <c r="H1281" s="342">
        <v>46289.0</v>
      </c>
      <c r="I1281" s="251">
        <v>0.3293287037037037</v>
      </c>
      <c r="J1281" s="251">
        <v>0.33841435185185187</v>
      </c>
      <c r="K1281" s="239">
        <v>13.0667</v>
      </c>
      <c r="L1281" s="239" t="s">
        <v>1274</v>
      </c>
      <c r="M1281" s="239" t="s">
        <v>1651</v>
      </c>
    </row>
    <row r="1282" ht="15.75" customHeight="1">
      <c r="A1282" s="294" t="s">
        <v>3683</v>
      </c>
      <c r="B1282" s="239" t="s">
        <v>552</v>
      </c>
      <c r="C1282" s="340">
        <v>46288.0</v>
      </c>
      <c r="D1282" s="239" t="s">
        <v>659</v>
      </c>
      <c r="E1282" s="239" t="s">
        <v>909</v>
      </c>
      <c r="F1282" s="239">
        <v>75.0</v>
      </c>
      <c r="G1282" s="239">
        <v>39.0</v>
      </c>
      <c r="H1282" s="342">
        <v>46289.0</v>
      </c>
      <c r="I1282" s="251">
        <v>0.30960648148148145</v>
      </c>
      <c r="J1282" s="251">
        <v>0.3498148148148148</v>
      </c>
      <c r="K1282" s="239">
        <v>57.8833</v>
      </c>
      <c r="L1282" s="239" t="s">
        <v>1238</v>
      </c>
      <c r="M1282" s="239" t="s">
        <v>1653</v>
      </c>
    </row>
    <row r="1283" ht="15.75" customHeight="1">
      <c r="A1283" s="294" t="s">
        <v>3683</v>
      </c>
      <c r="B1283" s="239" t="s">
        <v>552</v>
      </c>
      <c r="C1283" s="340">
        <v>46288.0</v>
      </c>
      <c r="D1283" s="239" t="s">
        <v>659</v>
      </c>
      <c r="E1283" s="239" t="s">
        <v>911</v>
      </c>
      <c r="F1283" s="239">
        <v>105.0</v>
      </c>
      <c r="G1283" s="239">
        <v>71.0</v>
      </c>
      <c r="H1283" s="342">
        <v>46289.0</v>
      </c>
      <c r="I1283" s="251">
        <v>0.35006944444444443</v>
      </c>
      <c r="J1283" s="251">
        <v>0.41662037037037036</v>
      </c>
      <c r="K1283" s="239">
        <v>95.8333</v>
      </c>
      <c r="L1283" s="239" t="s">
        <v>1238</v>
      </c>
      <c r="M1283" s="239" t="s">
        <v>1656</v>
      </c>
    </row>
    <row r="1284" ht="15.75" customHeight="1">
      <c r="A1284" s="294" t="s">
        <v>3683</v>
      </c>
      <c r="B1284" s="239" t="s">
        <v>552</v>
      </c>
      <c r="C1284" s="340">
        <v>46288.0</v>
      </c>
      <c r="D1284" s="239" t="s">
        <v>659</v>
      </c>
      <c r="E1284" s="239" t="s">
        <v>1044</v>
      </c>
      <c r="F1284" s="239">
        <v>30.0</v>
      </c>
      <c r="G1284" s="239">
        <v>25.0</v>
      </c>
      <c r="H1284" s="342">
        <v>46289.0</v>
      </c>
      <c r="I1284" s="251">
        <v>0.4166666666666667</v>
      </c>
      <c r="J1284" s="251">
        <v>0.440625</v>
      </c>
      <c r="K1284" s="239">
        <v>34.5</v>
      </c>
      <c r="L1284" s="239" t="s">
        <v>1274</v>
      </c>
      <c r="M1284" s="239" t="s">
        <v>1858</v>
      </c>
    </row>
    <row r="1285" ht="15.75" customHeight="1">
      <c r="A1285" s="294" t="s">
        <v>3683</v>
      </c>
      <c r="B1285" s="239" t="s">
        <v>552</v>
      </c>
      <c r="C1285" s="340">
        <v>46289.0</v>
      </c>
      <c r="D1285" s="239" t="s">
        <v>3712</v>
      </c>
      <c r="E1285" s="239" t="s">
        <v>4435</v>
      </c>
      <c r="F1285" s="239">
        <v>3.0</v>
      </c>
      <c r="G1285" s="239">
        <v>1.0</v>
      </c>
      <c r="H1285" s="342">
        <v>46289.0</v>
      </c>
      <c r="I1285" s="251">
        <v>0.5527662037037037</v>
      </c>
      <c r="J1285" s="251">
        <v>0.5530555555555555</v>
      </c>
      <c r="K1285" s="239">
        <v>0.4167</v>
      </c>
      <c r="L1285" s="239" t="s">
        <v>811</v>
      </c>
      <c r="M1285" s="239" t="s">
        <v>1859</v>
      </c>
    </row>
    <row r="1286" ht="15.75" customHeight="1">
      <c r="A1286" s="294" t="s">
        <v>3683</v>
      </c>
      <c r="B1286" s="239" t="s">
        <v>552</v>
      </c>
      <c r="C1286" s="340">
        <v>46289.0</v>
      </c>
      <c r="D1286" s="239" t="s">
        <v>3712</v>
      </c>
      <c r="E1286" s="239" t="s">
        <v>4436</v>
      </c>
      <c r="F1286" s="239">
        <v>3.0</v>
      </c>
      <c r="G1286" s="239">
        <v>3.0</v>
      </c>
      <c r="H1286" s="342">
        <v>46289.0</v>
      </c>
      <c r="I1286" s="251">
        <v>0.5526620370370371</v>
      </c>
      <c r="J1286" s="251">
        <v>0.5529976851851852</v>
      </c>
      <c r="K1286" s="239">
        <v>0.4667</v>
      </c>
      <c r="L1286" s="239" t="s">
        <v>811</v>
      </c>
      <c r="M1286" s="239" t="s">
        <v>1860</v>
      </c>
    </row>
    <row r="1287" ht="15.75" customHeight="1">
      <c r="A1287" s="294" t="s">
        <v>3683</v>
      </c>
      <c r="B1287" s="239" t="s">
        <v>552</v>
      </c>
      <c r="C1287" s="340">
        <v>46288.0</v>
      </c>
      <c r="D1287" s="239" t="s">
        <v>3760</v>
      </c>
      <c r="E1287" s="239" t="s">
        <v>1655</v>
      </c>
      <c r="F1287" s="239">
        <v>11.0</v>
      </c>
      <c r="G1287" s="239">
        <v>6.0</v>
      </c>
      <c r="H1287" s="342">
        <v>46289.0</v>
      </c>
      <c r="I1287" s="251">
        <v>0.3082523148148148</v>
      </c>
      <c r="J1287" s="251">
        <v>0.3230092592592593</v>
      </c>
      <c r="K1287" s="239">
        <v>21.2333</v>
      </c>
      <c r="L1287" s="239" t="s">
        <v>811</v>
      </c>
      <c r="M1287" s="239" t="s">
        <v>4437</v>
      </c>
    </row>
    <row r="1288" ht="15.75" customHeight="1">
      <c r="A1288" s="294" t="s">
        <v>3683</v>
      </c>
      <c r="B1288" s="239" t="s">
        <v>552</v>
      </c>
      <c r="C1288" s="340">
        <v>46289.0</v>
      </c>
      <c r="D1288" s="239" t="s">
        <v>3760</v>
      </c>
      <c r="E1288" s="239" t="s">
        <v>913</v>
      </c>
      <c r="F1288" s="239">
        <v>50.0</v>
      </c>
      <c r="G1288" s="239">
        <v>29.0</v>
      </c>
      <c r="H1288" s="342">
        <v>46289.0</v>
      </c>
      <c r="I1288" s="251">
        <v>0.5072222222222222</v>
      </c>
      <c r="J1288" s="251">
        <v>0.5467013888888889</v>
      </c>
      <c r="K1288" s="239">
        <v>56.85</v>
      </c>
      <c r="L1288" s="239" t="s">
        <v>811</v>
      </c>
      <c r="M1288" s="239" t="s">
        <v>4438</v>
      </c>
    </row>
    <row r="1289" ht="15.75" customHeight="1">
      <c r="A1289" s="294" t="s">
        <v>3683</v>
      </c>
      <c r="B1289" s="239" t="s">
        <v>552</v>
      </c>
      <c r="C1289" s="340">
        <v>46289.0</v>
      </c>
      <c r="D1289" s="239" t="s">
        <v>3760</v>
      </c>
      <c r="E1289" s="239" t="s">
        <v>915</v>
      </c>
      <c r="F1289" s="239">
        <v>101.0</v>
      </c>
      <c r="G1289" s="239">
        <v>30.0</v>
      </c>
      <c r="H1289" s="342">
        <v>46289.0</v>
      </c>
      <c r="I1289" s="251">
        <v>0.5467476851851852</v>
      </c>
      <c r="J1289" s="251">
        <v>0.5916203703703704</v>
      </c>
      <c r="K1289" s="239">
        <v>64.6167</v>
      </c>
      <c r="L1289" s="239" t="s">
        <v>811</v>
      </c>
      <c r="M1289" s="239" t="s">
        <v>4439</v>
      </c>
    </row>
    <row r="1290" ht="15.75" customHeight="1">
      <c r="A1290" s="294" t="s">
        <v>3683</v>
      </c>
      <c r="B1290" s="239" t="s">
        <v>552</v>
      </c>
      <c r="C1290" s="340">
        <v>46289.0</v>
      </c>
      <c r="D1290" s="239" t="s">
        <v>3760</v>
      </c>
      <c r="E1290" s="239" t="s">
        <v>1325</v>
      </c>
      <c r="F1290" s="239">
        <v>68.0</v>
      </c>
      <c r="G1290" s="239">
        <v>31.0</v>
      </c>
      <c r="H1290" s="342">
        <v>46289.0</v>
      </c>
      <c r="I1290" s="251">
        <v>0.5926967592592592</v>
      </c>
      <c r="J1290" s="251">
        <v>0.6254976851851852</v>
      </c>
      <c r="K1290" s="239">
        <v>47.2333</v>
      </c>
      <c r="L1290" s="239" t="s">
        <v>811</v>
      </c>
      <c r="M1290" s="239" t="s">
        <v>4440</v>
      </c>
    </row>
    <row r="1291" ht="15.75" customHeight="1">
      <c r="A1291" s="294" t="s">
        <v>3683</v>
      </c>
      <c r="B1291" s="239" t="s">
        <v>552</v>
      </c>
      <c r="C1291" s="340">
        <v>46288.0</v>
      </c>
      <c r="D1291" s="239" t="s">
        <v>620</v>
      </c>
      <c r="E1291" s="239" t="s">
        <v>1042</v>
      </c>
      <c r="F1291" s="239">
        <v>306.0</v>
      </c>
      <c r="G1291" s="239">
        <v>80.0</v>
      </c>
      <c r="H1291" s="342">
        <v>46289.0</v>
      </c>
      <c r="I1291" s="251">
        <v>0.3106481481481482</v>
      </c>
      <c r="J1291" s="251">
        <v>0.39427083333333335</v>
      </c>
      <c r="K1291" s="239">
        <v>120.4</v>
      </c>
      <c r="L1291" s="239" t="s">
        <v>811</v>
      </c>
      <c r="M1291" s="239" t="s">
        <v>4441</v>
      </c>
    </row>
    <row r="1292" ht="15.75" customHeight="1">
      <c r="A1292" s="294" t="s">
        <v>3683</v>
      </c>
      <c r="B1292" s="239" t="s">
        <v>552</v>
      </c>
      <c r="C1292" s="340">
        <v>46288.0</v>
      </c>
      <c r="D1292" s="239" t="s">
        <v>620</v>
      </c>
      <c r="E1292" s="239" t="s">
        <v>1044</v>
      </c>
      <c r="F1292" s="239">
        <v>108.0</v>
      </c>
      <c r="G1292" s="239">
        <v>44.0</v>
      </c>
      <c r="H1292" s="342">
        <v>46289.0</v>
      </c>
      <c r="I1292" s="251">
        <v>0.3945138888888889</v>
      </c>
      <c r="J1292" s="251">
        <v>0.4344212962962963</v>
      </c>
      <c r="K1292" s="239">
        <v>57.45</v>
      </c>
      <c r="L1292" s="239" t="s">
        <v>811</v>
      </c>
      <c r="M1292" s="239" t="s">
        <v>4442</v>
      </c>
    </row>
    <row r="1293" ht="15.75" customHeight="1">
      <c r="A1293" s="294" t="s">
        <v>3683</v>
      </c>
      <c r="B1293" s="239" t="s">
        <v>552</v>
      </c>
      <c r="C1293" s="340">
        <v>46288.0</v>
      </c>
      <c r="D1293" s="311" t="s">
        <v>663</v>
      </c>
      <c r="E1293" s="239" t="s">
        <v>909</v>
      </c>
      <c r="F1293" s="239">
        <v>223.0</v>
      </c>
      <c r="G1293" s="239">
        <v>80.0</v>
      </c>
      <c r="H1293" s="342">
        <v>46289.0</v>
      </c>
      <c r="I1293" s="251">
        <v>0.31148148148148147</v>
      </c>
      <c r="J1293" s="251">
        <v>0.39765046296296297</v>
      </c>
      <c r="K1293" s="239">
        <v>124.0833</v>
      </c>
      <c r="L1293" s="239" t="s">
        <v>811</v>
      </c>
      <c r="M1293" s="239" t="s">
        <v>2114</v>
      </c>
    </row>
    <row r="1294" ht="15.75" customHeight="1">
      <c r="A1294" s="294" t="s">
        <v>3683</v>
      </c>
      <c r="B1294" s="239" t="s">
        <v>552</v>
      </c>
      <c r="C1294" s="340">
        <v>46288.0</v>
      </c>
      <c r="D1294" s="311" t="s">
        <v>663</v>
      </c>
      <c r="E1294" s="239" t="s">
        <v>911</v>
      </c>
      <c r="F1294" s="239">
        <v>80.0</v>
      </c>
      <c r="G1294" s="239">
        <v>40.0</v>
      </c>
      <c r="H1294" s="342">
        <v>46289.0</v>
      </c>
      <c r="I1294" s="251">
        <v>0.39824074074074073</v>
      </c>
      <c r="J1294" s="251">
        <v>0.4317708333333333</v>
      </c>
      <c r="K1294" s="239">
        <v>48.2667</v>
      </c>
      <c r="L1294" s="239" t="s">
        <v>811</v>
      </c>
      <c r="M1294" s="239" t="s">
        <v>2116</v>
      </c>
    </row>
    <row r="1295" ht="15.75" customHeight="1">
      <c r="A1295" s="294" t="s">
        <v>3683</v>
      </c>
      <c r="B1295" s="239" t="s">
        <v>552</v>
      </c>
      <c r="C1295" s="340">
        <v>46289.0</v>
      </c>
      <c r="D1295" s="51" t="s">
        <v>663</v>
      </c>
      <c r="E1295" s="294" t="s">
        <v>913</v>
      </c>
      <c r="F1295" s="239">
        <v>40.0</v>
      </c>
      <c r="G1295" s="239">
        <v>30.0</v>
      </c>
      <c r="H1295" s="342">
        <v>46289.0</v>
      </c>
      <c r="I1295" s="251">
        <v>0.5247337962962964</v>
      </c>
      <c r="J1295" s="251">
        <v>0.5498842592592592</v>
      </c>
      <c r="K1295" s="239">
        <v>36.2</v>
      </c>
      <c r="L1295" s="239" t="s">
        <v>811</v>
      </c>
      <c r="M1295" s="239" t="s">
        <v>2250</v>
      </c>
    </row>
    <row r="1296" ht="15.75" customHeight="1">
      <c r="A1296" s="294" t="s">
        <v>3683</v>
      </c>
      <c r="B1296" s="239" t="s">
        <v>552</v>
      </c>
      <c r="C1296" s="340">
        <v>46288.0</v>
      </c>
      <c r="D1296" s="51" t="s">
        <v>638</v>
      </c>
      <c r="E1296" s="294" t="s">
        <v>907</v>
      </c>
      <c r="F1296" s="239">
        <v>48.0</v>
      </c>
      <c r="G1296" s="239">
        <v>36.0</v>
      </c>
      <c r="H1296" s="342">
        <v>46289.0</v>
      </c>
      <c r="I1296" s="251">
        <v>0.3096759259259259</v>
      </c>
      <c r="J1296" s="251">
        <v>0.3410416666666667</v>
      </c>
      <c r="K1296" s="239">
        <v>45.1667</v>
      </c>
      <c r="L1296" s="239" t="s">
        <v>1238</v>
      </c>
      <c r="M1296" s="239" t="s">
        <v>2251</v>
      </c>
    </row>
    <row r="1297" ht="15.75" customHeight="1">
      <c r="A1297" s="294" t="s">
        <v>3683</v>
      </c>
      <c r="B1297" s="239" t="s">
        <v>552</v>
      </c>
      <c r="C1297" s="340">
        <v>46288.0</v>
      </c>
      <c r="D1297" s="51" t="s">
        <v>638</v>
      </c>
      <c r="E1297" s="294" t="s">
        <v>909</v>
      </c>
      <c r="F1297" s="239">
        <v>62.0</v>
      </c>
      <c r="G1297" s="239">
        <v>39.0</v>
      </c>
      <c r="H1297" s="342">
        <v>46289.0</v>
      </c>
      <c r="I1297" s="251">
        <v>0.3412384259259259</v>
      </c>
      <c r="J1297" s="251">
        <v>0.3650347222222222</v>
      </c>
      <c r="K1297" s="239">
        <v>34.25</v>
      </c>
      <c r="L1297" s="239" t="s">
        <v>1238</v>
      </c>
      <c r="M1297" s="239" t="s">
        <v>2252</v>
      </c>
    </row>
    <row r="1298" ht="15.75" customHeight="1">
      <c r="A1298" s="294" t="s">
        <v>3683</v>
      </c>
      <c r="B1298" s="239" t="s">
        <v>552</v>
      </c>
      <c r="C1298" s="340">
        <v>46288.0</v>
      </c>
      <c r="D1298" s="51" t="s">
        <v>638</v>
      </c>
      <c r="E1298" s="294" t="s">
        <v>911</v>
      </c>
      <c r="F1298" s="239">
        <v>98.0</v>
      </c>
      <c r="G1298" s="239">
        <v>70.0</v>
      </c>
      <c r="H1298" s="342">
        <v>46289.0</v>
      </c>
      <c r="I1298" s="251">
        <v>0.3650925925925926</v>
      </c>
      <c r="J1298" s="251">
        <v>0.40739583333333335</v>
      </c>
      <c r="K1298" s="239">
        <v>60.9167</v>
      </c>
      <c r="L1298" s="239" t="s">
        <v>1238</v>
      </c>
      <c r="M1298" s="239" t="s">
        <v>2367</v>
      </c>
    </row>
    <row r="1299" ht="15.75" customHeight="1">
      <c r="A1299" s="294" t="s">
        <v>3683</v>
      </c>
      <c r="B1299" s="239" t="s">
        <v>552</v>
      </c>
      <c r="C1299" s="340">
        <v>46288.0</v>
      </c>
      <c r="D1299" s="51" t="s">
        <v>642</v>
      </c>
      <c r="E1299" s="294" t="s">
        <v>909</v>
      </c>
      <c r="F1299" s="239">
        <v>135.0</v>
      </c>
      <c r="G1299" s="239">
        <v>27.0</v>
      </c>
      <c r="H1299" s="342">
        <v>46289.0</v>
      </c>
      <c r="I1299" s="251">
        <v>0.3095023148148148</v>
      </c>
      <c r="J1299" s="251">
        <v>0.3602314814814815</v>
      </c>
      <c r="K1299" s="239">
        <v>73.0333</v>
      </c>
      <c r="L1299" s="239" t="s">
        <v>1274</v>
      </c>
      <c r="M1299" s="239" t="s">
        <v>2370</v>
      </c>
    </row>
    <row r="1300" ht="15.75" customHeight="1">
      <c r="A1300" s="294" t="s">
        <v>3683</v>
      </c>
      <c r="B1300" s="239" t="s">
        <v>552</v>
      </c>
      <c r="C1300" s="340">
        <v>46288.0</v>
      </c>
      <c r="D1300" s="51" t="s">
        <v>642</v>
      </c>
      <c r="E1300" s="294" t="s">
        <v>1044</v>
      </c>
      <c r="F1300" s="239">
        <v>66.0</v>
      </c>
      <c r="G1300" s="239">
        <v>50.0</v>
      </c>
      <c r="H1300" s="342">
        <v>46289.0</v>
      </c>
      <c r="I1300" s="251">
        <v>0.36672453703703706</v>
      </c>
      <c r="J1300" s="251">
        <v>0.42431712962962964</v>
      </c>
      <c r="K1300" s="239">
        <v>82.9333</v>
      </c>
      <c r="L1300" s="239" t="s">
        <v>1274</v>
      </c>
      <c r="M1300" s="239" t="s">
        <v>2373</v>
      </c>
    </row>
    <row r="1301" ht="15.75" customHeight="1">
      <c r="A1301" s="294" t="s">
        <v>3683</v>
      </c>
      <c r="B1301" s="239" t="s">
        <v>552</v>
      </c>
      <c r="C1301" s="340">
        <v>46288.0</v>
      </c>
      <c r="D1301" s="348" t="s">
        <v>611</v>
      </c>
      <c r="E1301" s="239" t="s">
        <v>909</v>
      </c>
      <c r="F1301" s="239">
        <v>162.0</v>
      </c>
      <c r="G1301" s="239">
        <v>76.0</v>
      </c>
      <c r="H1301" s="342">
        <v>46289.0</v>
      </c>
      <c r="I1301" s="251">
        <v>0.3090277777777778</v>
      </c>
      <c r="J1301" s="251">
        <v>0.42042824074074076</v>
      </c>
      <c r="K1301" s="239">
        <v>160.4</v>
      </c>
      <c r="L1301" s="239" t="s">
        <v>811</v>
      </c>
      <c r="M1301" s="239" t="s">
        <v>2640</v>
      </c>
    </row>
    <row r="1302" ht="15.75" customHeight="1">
      <c r="A1302" s="294" t="s">
        <v>3683</v>
      </c>
      <c r="B1302" s="239" t="s">
        <v>552</v>
      </c>
      <c r="C1302" s="340">
        <v>46288.0</v>
      </c>
      <c r="D1302" s="311" t="s">
        <v>611</v>
      </c>
      <c r="E1302" s="239" t="s">
        <v>911</v>
      </c>
      <c r="F1302" s="239">
        <v>93.0</v>
      </c>
      <c r="G1302" s="239">
        <v>40.0</v>
      </c>
      <c r="H1302" s="342">
        <v>46289.0</v>
      </c>
      <c r="I1302" s="251">
        <v>0.4252546296296296</v>
      </c>
      <c r="J1302" s="251">
        <v>0.470474537037037</v>
      </c>
      <c r="K1302" s="239">
        <v>65.1</v>
      </c>
      <c r="L1302" s="239" t="s">
        <v>811</v>
      </c>
      <c r="M1302" s="239" t="s">
        <v>2641</v>
      </c>
    </row>
    <row r="1303" ht="15.75" customHeight="1">
      <c r="A1303" s="294" t="s">
        <v>3683</v>
      </c>
      <c r="B1303" s="239" t="s">
        <v>552</v>
      </c>
      <c r="C1303" s="340">
        <v>46288.0</v>
      </c>
      <c r="D1303" s="239" t="s">
        <v>649</v>
      </c>
      <c r="E1303" s="239" t="s">
        <v>1042</v>
      </c>
      <c r="F1303" s="239">
        <v>70.0</v>
      </c>
      <c r="G1303" s="239">
        <v>54.0</v>
      </c>
      <c r="H1303" s="342">
        <v>46289.0</v>
      </c>
      <c r="I1303" s="251">
        <v>0.3102199074074074</v>
      </c>
      <c r="J1303" s="251">
        <v>0.3648148148148148</v>
      </c>
      <c r="K1303" s="239">
        <v>78.6</v>
      </c>
      <c r="L1303" s="239" t="s">
        <v>1238</v>
      </c>
      <c r="M1303" s="239" t="s">
        <v>2765</v>
      </c>
    </row>
    <row r="1304" ht="15.75" customHeight="1">
      <c r="A1304" s="294" t="s">
        <v>3683</v>
      </c>
      <c r="B1304" s="239" t="s">
        <v>552</v>
      </c>
      <c r="C1304" s="340">
        <v>46288.0</v>
      </c>
      <c r="D1304" s="239" t="s">
        <v>649</v>
      </c>
      <c r="E1304" s="239" t="s">
        <v>911</v>
      </c>
      <c r="F1304" s="239">
        <v>101.0</v>
      </c>
      <c r="G1304" s="239">
        <v>69.0</v>
      </c>
      <c r="H1304" s="342">
        <v>46289.0</v>
      </c>
      <c r="I1304" s="251">
        <v>0.3648958333333333</v>
      </c>
      <c r="J1304" s="251">
        <v>0.41858796296296297</v>
      </c>
      <c r="K1304" s="239">
        <v>77.3167</v>
      </c>
      <c r="L1304" s="239" t="s">
        <v>1238</v>
      </c>
      <c r="M1304" s="239" t="s">
        <v>2769</v>
      </c>
    </row>
    <row r="1305" ht="15.75" customHeight="1">
      <c r="A1305" s="294" t="s">
        <v>3683</v>
      </c>
      <c r="B1305" s="239" t="s">
        <v>552</v>
      </c>
      <c r="C1305" s="340">
        <v>46288.0</v>
      </c>
      <c r="D1305" s="239" t="s">
        <v>645</v>
      </c>
      <c r="E1305" s="239" t="s">
        <v>909</v>
      </c>
      <c r="F1305" s="239">
        <v>57.0</v>
      </c>
      <c r="G1305" s="239">
        <v>39.0</v>
      </c>
      <c r="H1305" s="342">
        <v>46289.0</v>
      </c>
      <c r="I1305" s="251">
        <v>0.3099189814814815</v>
      </c>
      <c r="J1305" s="251">
        <v>0.35175925925925927</v>
      </c>
      <c r="K1305" s="239">
        <v>60.2333</v>
      </c>
      <c r="L1305" s="239" t="s">
        <v>1238</v>
      </c>
      <c r="M1305" s="239" t="s">
        <v>2771</v>
      </c>
    </row>
    <row r="1306" ht="15.75" customHeight="1">
      <c r="A1306" s="294" t="s">
        <v>3683</v>
      </c>
      <c r="B1306" s="239" t="s">
        <v>552</v>
      </c>
      <c r="C1306" s="340">
        <v>46288.0</v>
      </c>
      <c r="D1306" s="239" t="s">
        <v>645</v>
      </c>
      <c r="E1306" s="239" t="s">
        <v>911</v>
      </c>
      <c r="F1306" s="239">
        <v>105.0</v>
      </c>
      <c r="G1306" s="239">
        <v>71.0</v>
      </c>
      <c r="H1306" s="342">
        <v>46289.0</v>
      </c>
      <c r="I1306" s="251">
        <v>0.3518287037037037</v>
      </c>
      <c r="J1306" s="251">
        <v>0.4103587962962963</v>
      </c>
      <c r="K1306" s="239">
        <v>84.2833</v>
      </c>
      <c r="L1306" s="239" t="s">
        <v>1238</v>
      </c>
      <c r="M1306" s="239" t="s">
        <v>2897</v>
      </c>
    </row>
    <row r="1307" ht="15.75" customHeight="1">
      <c r="A1307" s="294" t="s">
        <v>3683</v>
      </c>
      <c r="B1307" s="239" t="s">
        <v>552</v>
      </c>
      <c r="C1307" s="340">
        <v>46288.0</v>
      </c>
      <c r="D1307" s="239" t="s">
        <v>645</v>
      </c>
      <c r="E1307" s="239" t="s">
        <v>1044</v>
      </c>
      <c r="F1307" s="239">
        <v>34.0</v>
      </c>
      <c r="G1307" s="239">
        <v>24.0</v>
      </c>
      <c r="H1307" s="342">
        <v>46289.0</v>
      </c>
      <c r="I1307" s="251">
        <v>0.41041666666666665</v>
      </c>
      <c r="J1307" s="251">
        <v>0.43280092592592595</v>
      </c>
      <c r="K1307" s="239">
        <v>32.2333</v>
      </c>
      <c r="L1307" s="239" t="s">
        <v>1274</v>
      </c>
      <c r="M1307" s="239" t="s">
        <v>2899</v>
      </c>
    </row>
    <row r="1308" ht="15.75" customHeight="1">
      <c r="A1308" s="294" t="s">
        <v>3683</v>
      </c>
      <c r="B1308" s="239" t="s">
        <v>552</v>
      </c>
      <c r="C1308" s="340">
        <v>46288.0</v>
      </c>
      <c r="D1308" s="239" t="s">
        <v>666</v>
      </c>
      <c r="E1308" s="239" t="s">
        <v>907</v>
      </c>
      <c r="F1308" s="239">
        <v>45.0</v>
      </c>
      <c r="G1308" s="239">
        <v>36.0</v>
      </c>
      <c r="H1308" s="342">
        <v>46289.0</v>
      </c>
      <c r="I1308" s="251">
        <v>0.3104513888888889</v>
      </c>
      <c r="J1308" s="251">
        <v>0.34501157407407407</v>
      </c>
      <c r="K1308" s="239">
        <v>49.7667</v>
      </c>
      <c r="L1308" s="239" t="s">
        <v>1238</v>
      </c>
      <c r="M1308" s="239" t="s">
        <v>2902</v>
      </c>
    </row>
    <row r="1309" ht="15.75" customHeight="1">
      <c r="A1309" s="294" t="s">
        <v>3683</v>
      </c>
      <c r="B1309" s="239" t="s">
        <v>552</v>
      </c>
      <c r="C1309" s="340">
        <v>46288.0</v>
      </c>
      <c r="D1309" s="228" t="s">
        <v>666</v>
      </c>
      <c r="E1309" s="294" t="s">
        <v>1042</v>
      </c>
      <c r="F1309" s="239">
        <v>43.0</v>
      </c>
      <c r="G1309" s="239">
        <v>31.0</v>
      </c>
      <c r="H1309" s="342">
        <v>46289.0</v>
      </c>
      <c r="I1309" s="251">
        <v>0.34510416666666666</v>
      </c>
      <c r="J1309" s="251">
        <v>0.37754629629629627</v>
      </c>
      <c r="K1309" s="239">
        <v>46.7167</v>
      </c>
      <c r="L1309" s="239" t="s">
        <v>4443</v>
      </c>
      <c r="M1309" s="239" t="s">
        <v>2921</v>
      </c>
    </row>
    <row r="1310" ht="15.75" customHeight="1">
      <c r="A1310" s="294" t="s">
        <v>3683</v>
      </c>
      <c r="B1310" s="239" t="s">
        <v>552</v>
      </c>
      <c r="C1310" s="340">
        <v>46288.0</v>
      </c>
      <c r="D1310" s="228" t="s">
        <v>666</v>
      </c>
      <c r="E1310" s="294" t="s">
        <v>1044</v>
      </c>
      <c r="F1310" s="239">
        <v>66.0</v>
      </c>
      <c r="G1310" s="239">
        <v>48.0</v>
      </c>
      <c r="H1310" s="342">
        <v>46289.0</v>
      </c>
      <c r="I1310" s="251">
        <v>0.3775925925925926</v>
      </c>
      <c r="J1310" s="251">
        <v>0.4255555555555556</v>
      </c>
      <c r="K1310" s="239">
        <v>69.0667</v>
      </c>
      <c r="L1310" s="239" t="s">
        <v>1238</v>
      </c>
      <c r="M1310" s="239" t="s">
        <v>4444</v>
      </c>
    </row>
    <row r="1311" ht="15.75" customHeight="1">
      <c r="A1311" s="294" t="s">
        <v>3683</v>
      </c>
      <c r="B1311" s="239" t="s">
        <v>552</v>
      </c>
      <c r="C1311" s="340">
        <v>46288.0</v>
      </c>
      <c r="D1311" s="51" t="s">
        <v>686</v>
      </c>
      <c r="E1311" s="294" t="s">
        <v>1042</v>
      </c>
      <c r="F1311" s="239">
        <v>129.0</v>
      </c>
      <c r="G1311" s="239">
        <v>29.0</v>
      </c>
      <c r="H1311" s="342">
        <v>46289.0</v>
      </c>
      <c r="I1311" s="251">
        <v>0.31078703703703703</v>
      </c>
      <c r="J1311" s="251">
        <v>0.4514699074074074</v>
      </c>
      <c r="K1311" s="239">
        <v>202.5667</v>
      </c>
      <c r="L1311" s="239" t="s">
        <v>811</v>
      </c>
      <c r="M1311" s="239" t="s">
        <v>2923</v>
      </c>
    </row>
    <row r="1312" ht="15.75" customHeight="1">
      <c r="A1312" s="294" t="s">
        <v>3683</v>
      </c>
      <c r="B1312" s="239" t="s">
        <v>552</v>
      </c>
      <c r="C1312" s="340">
        <v>46289.0</v>
      </c>
      <c r="D1312" s="51" t="s">
        <v>686</v>
      </c>
      <c r="E1312" s="294" t="s">
        <v>911</v>
      </c>
      <c r="F1312" s="239">
        <v>93.0</v>
      </c>
      <c r="G1312" s="239">
        <v>57.0</v>
      </c>
      <c r="H1312" s="342">
        <v>46289.0</v>
      </c>
      <c r="I1312" s="251">
        <v>0.45118055555555553</v>
      </c>
      <c r="J1312" s="251">
        <v>0.2737731481481481</v>
      </c>
      <c r="K1312" s="239">
        <v>1184.5167</v>
      </c>
      <c r="L1312" s="239" t="s">
        <v>811</v>
      </c>
      <c r="M1312" s="239" t="s">
        <v>2926</v>
      </c>
    </row>
    <row r="1313" ht="15.75" customHeight="1">
      <c r="A1313" s="294" t="s">
        <v>3683</v>
      </c>
      <c r="B1313" s="239" t="s">
        <v>552</v>
      </c>
      <c r="C1313" s="340">
        <v>46289.0</v>
      </c>
      <c r="D1313" s="348" t="s">
        <v>686</v>
      </c>
      <c r="E1313" s="239" t="s">
        <v>1322</v>
      </c>
      <c r="F1313" s="239">
        <v>67.0</v>
      </c>
      <c r="G1313" s="239">
        <v>31.0</v>
      </c>
      <c r="H1313" s="342">
        <v>46289.0</v>
      </c>
      <c r="I1313" s="251">
        <v>0.5109027777777778</v>
      </c>
      <c r="J1313" s="251">
        <v>0.5846412037037036</v>
      </c>
      <c r="K1313" s="239">
        <v>106.1833</v>
      </c>
      <c r="L1313" s="239" t="s">
        <v>811</v>
      </c>
      <c r="M1313" s="239" t="s">
        <v>3079</v>
      </c>
    </row>
    <row r="1314" ht="15.75" customHeight="1">
      <c r="A1314" s="294" t="s">
        <v>3683</v>
      </c>
      <c r="B1314" s="239" t="s">
        <v>552</v>
      </c>
      <c r="C1314" s="340">
        <v>46289.0</v>
      </c>
      <c r="D1314" s="311" t="s">
        <v>686</v>
      </c>
      <c r="E1314" s="239" t="s">
        <v>1325</v>
      </c>
      <c r="F1314" s="239">
        <v>49.0</v>
      </c>
      <c r="G1314" s="239">
        <v>31.0</v>
      </c>
      <c r="H1314" s="342">
        <v>46289.0</v>
      </c>
      <c r="I1314" s="251">
        <v>0.5918402777777778</v>
      </c>
      <c r="J1314" s="251">
        <v>0.6330439814814814</v>
      </c>
      <c r="K1314" s="239">
        <v>59.3333</v>
      </c>
      <c r="L1314" s="239" t="s">
        <v>811</v>
      </c>
      <c r="M1314" s="239" t="s">
        <v>3081</v>
      </c>
    </row>
    <row r="1315" ht="15.75" customHeight="1">
      <c r="A1315" s="294" t="s">
        <v>3683</v>
      </c>
      <c r="B1315" s="239" t="s">
        <v>552</v>
      </c>
      <c r="C1315" s="340">
        <v>46288.0</v>
      </c>
      <c r="D1315" s="239" t="s">
        <v>669</v>
      </c>
      <c r="E1315" s="239" t="s">
        <v>1042</v>
      </c>
      <c r="F1315" s="239">
        <v>74.0</v>
      </c>
      <c r="G1315" s="239">
        <v>24.0</v>
      </c>
      <c r="H1315" s="342">
        <v>46289.0</v>
      </c>
      <c r="I1315" s="251">
        <v>0.31028935185185186</v>
      </c>
      <c r="J1315" s="251">
        <v>0.37159722222222225</v>
      </c>
      <c r="K1315" s="239">
        <v>88.2667</v>
      </c>
      <c r="L1315" s="239" t="s">
        <v>811</v>
      </c>
      <c r="M1315" s="239" t="s">
        <v>3084</v>
      </c>
    </row>
    <row r="1316" ht="15.75" customHeight="1">
      <c r="A1316" s="294" t="s">
        <v>3683</v>
      </c>
      <c r="B1316" s="239" t="s">
        <v>552</v>
      </c>
      <c r="C1316" s="340">
        <v>46288.0</v>
      </c>
      <c r="D1316" s="239" t="s">
        <v>669</v>
      </c>
      <c r="E1316" s="239" t="s">
        <v>911</v>
      </c>
      <c r="F1316" s="239">
        <v>82.0</v>
      </c>
      <c r="G1316" s="239">
        <v>57.0</v>
      </c>
      <c r="H1316" s="342">
        <v>46289.0</v>
      </c>
      <c r="I1316" s="251">
        <v>0.3718402777777778</v>
      </c>
      <c r="J1316" s="251">
        <v>0.40251157407407406</v>
      </c>
      <c r="K1316" s="239">
        <v>44.1667</v>
      </c>
      <c r="L1316" s="239" t="s">
        <v>811</v>
      </c>
      <c r="M1316" s="239" t="s">
        <v>3086</v>
      </c>
    </row>
    <row r="1317" ht="15.75" customHeight="1">
      <c r="A1317" s="294" t="s">
        <v>3683</v>
      </c>
      <c r="B1317" s="239" t="s">
        <v>552</v>
      </c>
      <c r="C1317" s="340">
        <v>46289.0</v>
      </c>
      <c r="D1317" s="239" t="s">
        <v>669</v>
      </c>
      <c r="E1317" s="239" t="s">
        <v>1322</v>
      </c>
      <c r="F1317" s="239">
        <v>84.0</v>
      </c>
      <c r="G1317" s="239">
        <v>32.0</v>
      </c>
      <c r="H1317" s="342">
        <v>46289.0</v>
      </c>
      <c r="I1317" s="251">
        <v>0.5111111111111111</v>
      </c>
      <c r="J1317" s="251">
        <v>0.5532175925925926</v>
      </c>
      <c r="K1317" s="239">
        <v>60.6167</v>
      </c>
      <c r="L1317" s="239" t="s">
        <v>811</v>
      </c>
      <c r="M1317" s="239" t="s">
        <v>3128</v>
      </c>
    </row>
    <row r="1318" ht="15.75" customHeight="1">
      <c r="A1318" s="294" t="s">
        <v>3683</v>
      </c>
      <c r="B1318" s="239" t="s">
        <v>552</v>
      </c>
      <c r="C1318" s="340">
        <v>46289.0</v>
      </c>
      <c r="D1318" s="239" t="s">
        <v>669</v>
      </c>
      <c r="E1318" s="239" t="s">
        <v>1325</v>
      </c>
      <c r="F1318" s="239">
        <v>78.0</v>
      </c>
      <c r="G1318" s="239">
        <v>31.0</v>
      </c>
      <c r="H1318" s="342">
        <v>46289.0</v>
      </c>
      <c r="I1318" s="251">
        <v>0.5917476851851852</v>
      </c>
      <c r="J1318" s="251">
        <v>0.6188078703703703</v>
      </c>
      <c r="K1318" s="239">
        <v>38.95</v>
      </c>
      <c r="L1318" s="239" t="s">
        <v>811</v>
      </c>
      <c r="M1318" s="239" t="s">
        <v>3195</v>
      </c>
    </row>
    <row r="1319" ht="15.75" customHeight="1">
      <c r="A1319" s="294" t="s">
        <v>3683</v>
      </c>
      <c r="B1319" s="239" t="s">
        <v>552</v>
      </c>
      <c r="C1319" s="340">
        <v>46289.0</v>
      </c>
      <c r="D1319" s="239" t="s">
        <v>4403</v>
      </c>
      <c r="E1319" s="239" t="s">
        <v>1044</v>
      </c>
      <c r="F1319" s="239">
        <v>216.0</v>
      </c>
      <c r="G1319" s="239">
        <v>131.0</v>
      </c>
      <c r="H1319" s="342">
        <v>46289.0</v>
      </c>
      <c r="I1319" s="251">
        <v>0.3110648148148148</v>
      </c>
      <c r="J1319" s="251">
        <v>0.5961921296296296</v>
      </c>
      <c r="K1319" s="239">
        <v>410.5667</v>
      </c>
      <c r="L1319" s="239" t="s">
        <v>811</v>
      </c>
      <c r="M1319" s="239" t="s">
        <v>3197</v>
      </c>
    </row>
    <row r="1320" ht="15.75" customHeight="1">
      <c r="A1320" s="294" t="s">
        <v>3683</v>
      </c>
      <c r="B1320" s="239" t="s">
        <v>552</v>
      </c>
      <c r="C1320" s="340">
        <v>46288.0</v>
      </c>
      <c r="D1320" s="239" t="s">
        <v>667</v>
      </c>
      <c r="E1320" s="239" t="s">
        <v>907</v>
      </c>
      <c r="F1320" s="239">
        <v>59.0</v>
      </c>
      <c r="G1320" s="239">
        <v>33.0</v>
      </c>
      <c r="H1320" s="342">
        <v>46289.0</v>
      </c>
      <c r="I1320" s="251">
        <v>0.30984953703703705</v>
      </c>
      <c r="J1320" s="251">
        <v>0.35730324074074077</v>
      </c>
      <c r="K1320" s="239">
        <v>68.3333</v>
      </c>
      <c r="L1320" s="239" t="s">
        <v>811</v>
      </c>
      <c r="M1320" s="239" t="s">
        <v>2053</v>
      </c>
    </row>
    <row r="1321" ht="15.75" customHeight="1">
      <c r="A1321" s="294" t="s">
        <v>3683</v>
      </c>
      <c r="B1321" s="239" t="s">
        <v>552</v>
      </c>
      <c r="C1321" s="340">
        <v>46288.0</v>
      </c>
      <c r="D1321" s="239" t="s">
        <v>667</v>
      </c>
      <c r="E1321" s="239" t="s">
        <v>3196</v>
      </c>
      <c r="F1321" s="239">
        <v>3.0</v>
      </c>
      <c r="G1321" s="239">
        <v>1.0</v>
      </c>
      <c r="H1321" s="342">
        <v>46289.0</v>
      </c>
      <c r="I1321" s="251">
        <v>0.360775462962963</v>
      </c>
      <c r="J1321" s="251">
        <v>0.36809027777777775</v>
      </c>
      <c r="K1321" s="239">
        <v>10.5333</v>
      </c>
      <c r="L1321" s="239" t="s">
        <v>811</v>
      </c>
      <c r="M1321" s="239" t="s">
        <v>2055</v>
      </c>
    </row>
    <row r="1322" ht="15.75" customHeight="1">
      <c r="A1322" s="294" t="s">
        <v>3683</v>
      </c>
      <c r="B1322" s="239" t="s">
        <v>552</v>
      </c>
      <c r="C1322" s="340">
        <v>46289.0</v>
      </c>
      <c r="D1322" s="239" t="s">
        <v>667</v>
      </c>
      <c r="E1322" s="239" t="s">
        <v>913</v>
      </c>
      <c r="F1322" s="239">
        <v>58.0</v>
      </c>
      <c r="G1322" s="239">
        <v>34.0</v>
      </c>
      <c r="H1322" s="342">
        <v>46289.0</v>
      </c>
      <c r="I1322" s="251">
        <v>0.5075925925925926</v>
      </c>
      <c r="J1322" s="251">
        <v>0.5722453703703704</v>
      </c>
      <c r="K1322" s="239">
        <v>93.1</v>
      </c>
      <c r="L1322" s="239" t="s">
        <v>811</v>
      </c>
      <c r="M1322" s="239" t="s">
        <v>3277</v>
      </c>
    </row>
    <row r="1323" ht="15.75" customHeight="1">
      <c r="A1323" s="294" t="s">
        <v>3683</v>
      </c>
      <c r="B1323" s="239" t="s">
        <v>552</v>
      </c>
      <c r="C1323" s="340">
        <v>46289.0</v>
      </c>
      <c r="D1323" s="239" t="s">
        <v>667</v>
      </c>
      <c r="E1323" s="239" t="s">
        <v>915</v>
      </c>
      <c r="F1323" s="239">
        <v>91.0</v>
      </c>
      <c r="G1323" s="239">
        <v>33.0</v>
      </c>
      <c r="H1323" s="342">
        <v>46289.0</v>
      </c>
      <c r="I1323" s="251">
        <v>0.5723032407407408</v>
      </c>
      <c r="J1323" s="251">
        <v>0.6262037037037037</v>
      </c>
      <c r="K1323" s="239">
        <v>77.6167</v>
      </c>
      <c r="L1323" s="239" t="s">
        <v>811</v>
      </c>
      <c r="M1323" s="239" t="s">
        <v>3278</v>
      </c>
    </row>
    <row r="1324" ht="15.75" customHeight="1">
      <c r="A1324" s="294" t="s">
        <v>3683</v>
      </c>
      <c r="B1324" s="239" t="s">
        <v>552</v>
      </c>
      <c r="C1324" s="340">
        <v>46288.0</v>
      </c>
      <c r="D1324" s="239" t="s">
        <v>685</v>
      </c>
      <c r="E1324" s="239" t="s">
        <v>909</v>
      </c>
      <c r="F1324" s="239">
        <v>258.0</v>
      </c>
      <c r="G1324" s="239">
        <v>80.0</v>
      </c>
      <c r="H1324" s="342">
        <v>46289.0</v>
      </c>
      <c r="I1324" s="251">
        <v>0.3094560185185185</v>
      </c>
      <c r="J1324" s="251">
        <v>0.4109027777777778</v>
      </c>
      <c r="K1324" s="239">
        <v>146.0667</v>
      </c>
      <c r="L1324" s="239" t="s">
        <v>811</v>
      </c>
      <c r="M1324" s="239" t="s">
        <v>3279</v>
      </c>
    </row>
    <row r="1325" ht="15.75" customHeight="1">
      <c r="A1325" s="294" t="s">
        <v>3683</v>
      </c>
      <c r="B1325" s="239" t="s">
        <v>552</v>
      </c>
      <c r="C1325" s="340">
        <v>46288.0</v>
      </c>
      <c r="D1325" s="239" t="s">
        <v>685</v>
      </c>
      <c r="E1325" s="239" t="s">
        <v>911</v>
      </c>
      <c r="F1325" s="239">
        <v>205.0</v>
      </c>
      <c r="G1325" s="239">
        <v>40.0</v>
      </c>
      <c r="H1325" s="342">
        <v>46289.0</v>
      </c>
      <c r="I1325" s="251">
        <v>0.4109375</v>
      </c>
      <c r="J1325" s="251">
        <v>0.45664351851851853</v>
      </c>
      <c r="K1325" s="239">
        <v>65.8</v>
      </c>
      <c r="L1325" s="239" t="s">
        <v>811</v>
      </c>
      <c r="M1325" s="239" t="s">
        <v>2254</v>
      </c>
    </row>
    <row r="1326" ht="15.75" customHeight="1">
      <c r="A1326" s="294" t="s">
        <v>3683</v>
      </c>
      <c r="B1326" s="239" t="s">
        <v>552</v>
      </c>
      <c r="C1326" s="340">
        <v>46289.0</v>
      </c>
      <c r="D1326" s="239" t="s">
        <v>685</v>
      </c>
      <c r="E1326" s="239" t="s">
        <v>915</v>
      </c>
      <c r="F1326" s="239">
        <v>54.0</v>
      </c>
      <c r="G1326" s="239">
        <v>29.0</v>
      </c>
      <c r="H1326" s="342">
        <v>46289.0</v>
      </c>
      <c r="I1326" s="251">
        <v>0.5392708333333334</v>
      </c>
      <c r="J1326" s="251">
        <v>0.5395486111111111</v>
      </c>
      <c r="K1326" s="239">
        <v>0.3833</v>
      </c>
      <c r="L1326" s="239" t="s">
        <v>811</v>
      </c>
      <c r="M1326" s="239" t="s">
        <v>2256</v>
      </c>
    </row>
    <row r="1327" ht="15.75" customHeight="1">
      <c r="A1327" s="294" t="s">
        <v>3683</v>
      </c>
      <c r="B1327" s="239" t="s">
        <v>552</v>
      </c>
      <c r="C1327" s="340">
        <v>46289.0</v>
      </c>
      <c r="D1327" s="228" t="s">
        <v>685</v>
      </c>
      <c r="E1327" s="294" t="s">
        <v>1322</v>
      </c>
      <c r="F1327" s="239">
        <v>77.0</v>
      </c>
      <c r="G1327" s="239">
        <v>32.0</v>
      </c>
      <c r="H1327" s="342">
        <v>46289.0</v>
      </c>
      <c r="I1327" s="251">
        <v>0.5395833333333333</v>
      </c>
      <c r="J1327" s="251">
        <v>0.2737037037037037</v>
      </c>
      <c r="K1327" s="239">
        <v>1057.1167</v>
      </c>
      <c r="L1327" s="239" t="s">
        <v>811</v>
      </c>
      <c r="M1327" s="239" t="s">
        <v>2558</v>
      </c>
    </row>
    <row r="1328" ht="15.75" customHeight="1">
      <c r="A1328" s="294" t="s">
        <v>3683</v>
      </c>
      <c r="B1328" s="239" t="s">
        <v>552</v>
      </c>
      <c r="C1328" s="340">
        <v>46289.0</v>
      </c>
      <c r="D1328" s="228" t="s">
        <v>685</v>
      </c>
      <c r="E1328" s="294" t="s">
        <v>1325</v>
      </c>
      <c r="F1328" s="239">
        <v>73.0</v>
      </c>
      <c r="G1328" s="239">
        <v>31.0</v>
      </c>
      <c r="H1328" s="342">
        <v>46289.0</v>
      </c>
      <c r="I1328" s="251">
        <v>0.5935416666666666</v>
      </c>
      <c r="J1328" s="251">
        <v>0.6331481481481481</v>
      </c>
      <c r="K1328" s="239">
        <v>57.0167</v>
      </c>
      <c r="L1328" s="239" t="s">
        <v>811</v>
      </c>
      <c r="M1328" s="239" t="s">
        <v>2559</v>
      </c>
    </row>
    <row r="1329" ht="15.75" customHeight="1">
      <c r="A1329" s="294" t="s">
        <v>3683</v>
      </c>
      <c r="B1329" s="239" t="s">
        <v>552</v>
      </c>
      <c r="C1329" s="340">
        <v>46288.0</v>
      </c>
      <c r="D1329" s="248" t="s">
        <v>660</v>
      </c>
      <c r="E1329" s="239" t="s">
        <v>909</v>
      </c>
      <c r="F1329" s="239">
        <v>98.0</v>
      </c>
      <c r="G1329" s="239">
        <v>57.0</v>
      </c>
      <c r="H1329" s="342">
        <v>46289.0</v>
      </c>
      <c r="I1329" s="251">
        <v>0.30972222222222223</v>
      </c>
      <c r="J1329" s="251">
        <v>0.3853240740740741</v>
      </c>
      <c r="K1329" s="239">
        <v>108.85</v>
      </c>
      <c r="L1329" s="239" t="s">
        <v>1238</v>
      </c>
      <c r="M1329" s="239" t="s">
        <v>3362</v>
      </c>
    </row>
    <row r="1330" ht="15.75" customHeight="1">
      <c r="A1330" s="294" t="s">
        <v>3683</v>
      </c>
      <c r="B1330" s="239" t="s">
        <v>552</v>
      </c>
      <c r="C1330" s="340">
        <v>46288.0</v>
      </c>
      <c r="D1330" s="239" t="s">
        <v>660</v>
      </c>
      <c r="E1330" s="239" t="s">
        <v>1044</v>
      </c>
      <c r="F1330" s="239">
        <v>106.0</v>
      </c>
      <c r="G1330" s="239">
        <v>80.0</v>
      </c>
      <c r="H1330" s="342">
        <v>46289.0</v>
      </c>
      <c r="I1330" s="251">
        <v>0.3854861111111111</v>
      </c>
      <c r="J1330" s="251">
        <v>0.4705787037037037</v>
      </c>
      <c r="K1330" s="239">
        <v>122.5167</v>
      </c>
      <c r="L1330" s="239" t="s">
        <v>1238</v>
      </c>
      <c r="M1330" s="239" t="s">
        <v>3363</v>
      </c>
    </row>
    <row r="1331" ht="15.75" customHeight="1">
      <c r="A1331" s="294" t="s">
        <v>3683</v>
      </c>
      <c r="B1331" s="239" t="s">
        <v>552</v>
      </c>
      <c r="C1331" s="340">
        <v>46289.0</v>
      </c>
      <c r="D1331" s="239" t="s">
        <v>660</v>
      </c>
      <c r="E1331" s="239" t="s">
        <v>915</v>
      </c>
      <c r="F1331" s="239">
        <v>53.0</v>
      </c>
      <c r="G1331" s="239">
        <v>37.0</v>
      </c>
      <c r="H1331" s="342">
        <v>46289.0</v>
      </c>
      <c r="I1331" s="251">
        <v>0.517800925925926</v>
      </c>
      <c r="J1331" s="251">
        <v>0.5703587962962963</v>
      </c>
      <c r="K1331" s="239">
        <v>75.6833</v>
      </c>
      <c r="L1331" s="239" t="s">
        <v>811</v>
      </c>
      <c r="M1331" s="239" t="s">
        <v>3364</v>
      </c>
    </row>
    <row r="1332" ht="15.75" customHeight="1">
      <c r="A1332" s="294" t="s">
        <v>3683</v>
      </c>
      <c r="B1332" s="239" t="s">
        <v>552</v>
      </c>
      <c r="C1332" s="340">
        <v>46289.0</v>
      </c>
      <c r="D1332" s="239" t="s">
        <v>660</v>
      </c>
      <c r="E1332" s="239" t="s">
        <v>1325</v>
      </c>
      <c r="F1332" s="239">
        <v>47.0</v>
      </c>
      <c r="G1332" s="239">
        <v>38.0</v>
      </c>
      <c r="H1332" s="342">
        <v>46289.0</v>
      </c>
      <c r="I1332" s="251">
        <v>0.5955787037037037</v>
      </c>
      <c r="J1332" s="251">
        <v>0.6487847222222223</v>
      </c>
      <c r="K1332" s="239">
        <v>76.6167</v>
      </c>
      <c r="L1332" s="239" t="s">
        <v>811</v>
      </c>
      <c r="M1332" s="239" t="s">
        <v>3365</v>
      </c>
    </row>
    <row r="1333" ht="15.75" customHeight="1">
      <c r="A1333" s="294" t="s">
        <v>3683</v>
      </c>
      <c r="B1333" s="239" t="s">
        <v>552</v>
      </c>
      <c r="C1333" s="340">
        <v>46288.0</v>
      </c>
      <c r="D1333" s="239" t="s">
        <v>625</v>
      </c>
      <c r="E1333" s="239" t="s">
        <v>1042</v>
      </c>
      <c r="F1333" s="239">
        <v>59.0</v>
      </c>
      <c r="G1333" s="239">
        <v>16.0</v>
      </c>
      <c r="H1333" s="342">
        <v>46289.0</v>
      </c>
      <c r="I1333" s="251">
        <v>0.3088078703703704</v>
      </c>
      <c r="J1333" s="251">
        <v>0.3484375</v>
      </c>
      <c r="K1333" s="239">
        <v>57.0667</v>
      </c>
      <c r="L1333" s="239" t="s">
        <v>1274</v>
      </c>
      <c r="M1333" s="239" t="s">
        <v>3441</v>
      </c>
    </row>
    <row r="1334" ht="15.75" customHeight="1">
      <c r="A1334" s="294" t="s">
        <v>3683</v>
      </c>
      <c r="B1334" s="239" t="s">
        <v>552</v>
      </c>
      <c r="C1334" s="340">
        <v>46289.0</v>
      </c>
      <c r="D1334" s="239" t="s">
        <v>625</v>
      </c>
      <c r="E1334" s="239" t="s">
        <v>911</v>
      </c>
      <c r="F1334" s="239">
        <v>314.0</v>
      </c>
      <c r="G1334" s="239">
        <v>48.0</v>
      </c>
      <c r="H1334" s="342">
        <v>46289.0</v>
      </c>
      <c r="I1334" s="251">
        <v>0.41489583333333335</v>
      </c>
      <c r="J1334" s="251">
        <v>0.6120833333333333</v>
      </c>
      <c r="K1334" s="239">
        <v>283.95</v>
      </c>
      <c r="L1334" s="239" t="s">
        <v>1274</v>
      </c>
      <c r="M1334" s="239" t="s">
        <v>2910</v>
      </c>
    </row>
    <row r="1335" ht="15.75" customHeight="1">
      <c r="A1335" s="294" t="s">
        <v>3683</v>
      </c>
      <c r="B1335" s="239" t="s">
        <v>552</v>
      </c>
      <c r="C1335" s="340">
        <v>46289.0</v>
      </c>
      <c r="D1335" s="239" t="s">
        <v>625</v>
      </c>
      <c r="E1335" s="239" t="s">
        <v>1044</v>
      </c>
      <c r="F1335" s="239">
        <v>84.0</v>
      </c>
      <c r="G1335" s="239">
        <v>23.0</v>
      </c>
      <c r="H1335" s="342">
        <v>46289.0</v>
      </c>
      <c r="I1335" s="251">
        <v>0.4285300925925926</v>
      </c>
      <c r="J1335" s="251">
        <v>0.5290625</v>
      </c>
      <c r="K1335" s="239">
        <v>144.75</v>
      </c>
      <c r="L1335" s="239" t="s">
        <v>1274</v>
      </c>
      <c r="M1335" s="239" t="s">
        <v>2914</v>
      </c>
    </row>
    <row r="1336" ht="15.75" customHeight="1">
      <c r="A1336" s="294" t="s">
        <v>3683</v>
      </c>
      <c r="B1336" s="239" t="s">
        <v>552</v>
      </c>
      <c r="C1336" s="340">
        <v>46288.0</v>
      </c>
      <c r="D1336" s="239" t="s">
        <v>3736</v>
      </c>
      <c r="E1336" s="239" t="s">
        <v>1042</v>
      </c>
      <c r="F1336" s="239">
        <v>84.0</v>
      </c>
      <c r="G1336" s="239">
        <v>29.0</v>
      </c>
      <c r="H1336" s="342">
        <v>46289.0</v>
      </c>
      <c r="I1336" s="251">
        <v>0.31092592592592594</v>
      </c>
      <c r="J1336" s="251">
        <v>0.35737268518518517</v>
      </c>
      <c r="K1336" s="239">
        <v>66.8667</v>
      </c>
      <c r="L1336" s="239" t="s">
        <v>811</v>
      </c>
      <c r="M1336" s="239" t="s">
        <v>3518</v>
      </c>
    </row>
    <row r="1337" ht="15.75" customHeight="1">
      <c r="A1337" s="294" t="s">
        <v>3683</v>
      </c>
      <c r="B1337" s="239" t="s">
        <v>552</v>
      </c>
      <c r="C1337" s="340">
        <v>46288.0</v>
      </c>
      <c r="D1337" s="239" t="s">
        <v>3736</v>
      </c>
      <c r="E1337" s="239" t="s">
        <v>1044</v>
      </c>
      <c r="F1337" s="239">
        <v>243.0</v>
      </c>
      <c r="G1337" s="239">
        <v>88.0</v>
      </c>
      <c r="H1337" s="342">
        <v>46289.0</v>
      </c>
      <c r="I1337" s="251">
        <v>0.35746527777777776</v>
      </c>
      <c r="J1337" s="251">
        <v>0.4805671296296296</v>
      </c>
      <c r="K1337" s="239">
        <v>177.2667</v>
      </c>
      <c r="L1337" s="239" t="s">
        <v>811</v>
      </c>
      <c r="M1337" s="239" t="s">
        <v>3519</v>
      </c>
    </row>
    <row r="1338" ht="15.75" customHeight="1">
      <c r="A1338" s="294" t="s">
        <v>3683</v>
      </c>
      <c r="B1338" s="239" t="s">
        <v>552</v>
      </c>
      <c r="C1338" s="340">
        <v>46289.0</v>
      </c>
      <c r="D1338" s="239" t="s">
        <v>3736</v>
      </c>
      <c r="E1338" s="239" t="s">
        <v>1325</v>
      </c>
      <c r="F1338" s="239">
        <v>59.0</v>
      </c>
      <c r="G1338" s="239">
        <v>31.0</v>
      </c>
      <c r="H1338" s="342">
        <v>46289.0</v>
      </c>
      <c r="I1338" s="251">
        <v>0.5916319444444444</v>
      </c>
      <c r="J1338" s="251">
        <v>0.6405092592592593</v>
      </c>
      <c r="K1338" s="239">
        <v>70.3667</v>
      </c>
      <c r="L1338" s="239" t="s">
        <v>811</v>
      </c>
      <c r="M1338" s="239" t="s">
        <v>3520</v>
      </c>
    </row>
    <row r="1339" ht="15.75" customHeight="1">
      <c r="A1339" s="294" t="s">
        <v>3683</v>
      </c>
      <c r="B1339" s="239" t="s">
        <v>552</v>
      </c>
      <c r="C1339" s="340">
        <v>46288.0</v>
      </c>
      <c r="D1339" s="239" t="s">
        <v>654</v>
      </c>
      <c r="E1339" s="239" t="s">
        <v>907</v>
      </c>
      <c r="F1339" s="239">
        <v>47.0</v>
      </c>
      <c r="G1339" s="239">
        <v>33.0</v>
      </c>
      <c r="H1339" s="342">
        <v>46289.0</v>
      </c>
      <c r="I1339" s="251">
        <v>0.31002314814814813</v>
      </c>
      <c r="J1339" s="251">
        <v>0.3325</v>
      </c>
      <c r="K1339" s="239">
        <v>32.35</v>
      </c>
      <c r="L1339" s="239" t="s">
        <v>811</v>
      </c>
      <c r="M1339" s="239" t="s">
        <v>3578</v>
      </c>
    </row>
    <row r="1340" ht="15.75" customHeight="1">
      <c r="A1340" s="294" t="s">
        <v>3683</v>
      </c>
      <c r="B1340" s="239" t="s">
        <v>552</v>
      </c>
      <c r="C1340" s="340">
        <v>46288.0</v>
      </c>
      <c r="D1340" s="239" t="s">
        <v>654</v>
      </c>
      <c r="E1340" s="239" t="s">
        <v>911</v>
      </c>
      <c r="F1340" s="239">
        <v>255.0</v>
      </c>
      <c r="G1340" s="239">
        <v>57.0</v>
      </c>
      <c r="H1340" s="342">
        <v>46289.0</v>
      </c>
      <c r="I1340" s="251">
        <v>0.3325578703703704</v>
      </c>
      <c r="J1340" s="251">
        <v>0.3759953703703704</v>
      </c>
      <c r="K1340" s="239">
        <v>62.5333</v>
      </c>
      <c r="L1340" s="239" t="s">
        <v>811</v>
      </c>
      <c r="M1340" s="239" t="s">
        <v>3579</v>
      </c>
    </row>
    <row r="1341" ht="15.75" customHeight="1">
      <c r="A1341" s="294" t="s">
        <v>3683</v>
      </c>
      <c r="B1341" s="239" t="s">
        <v>552</v>
      </c>
      <c r="C1341" s="340">
        <v>46289.0</v>
      </c>
      <c r="D1341" s="239" t="s">
        <v>678</v>
      </c>
      <c r="E1341" s="239" t="s">
        <v>917</v>
      </c>
      <c r="F1341" s="239">
        <v>9.0</v>
      </c>
      <c r="G1341" s="239">
        <v>9.0</v>
      </c>
      <c r="H1341" s="342">
        <v>46290.0</v>
      </c>
      <c r="I1341" s="251">
        <v>0.3033796296296296</v>
      </c>
      <c r="J1341" s="251">
        <v>0.3216435185185185</v>
      </c>
      <c r="K1341" s="239">
        <v>26.2833</v>
      </c>
      <c r="L1341" s="239" t="s">
        <v>811</v>
      </c>
      <c r="M1341" s="239" t="s">
        <v>918</v>
      </c>
    </row>
    <row r="1342" ht="15.75" customHeight="1">
      <c r="A1342" s="294" t="s">
        <v>3683</v>
      </c>
      <c r="B1342" s="239" t="s">
        <v>552</v>
      </c>
      <c r="C1342" s="340">
        <v>46289.0</v>
      </c>
      <c r="D1342" s="239" t="s">
        <v>678</v>
      </c>
      <c r="E1342" s="239" t="s">
        <v>919</v>
      </c>
      <c r="F1342" s="239">
        <v>172.0</v>
      </c>
      <c r="G1342" s="239">
        <v>98.0</v>
      </c>
      <c r="H1342" s="342">
        <v>46290.0</v>
      </c>
      <c r="I1342" s="251">
        <v>0.3219328703703704</v>
      </c>
      <c r="J1342" s="251">
        <v>0.4205902777777778</v>
      </c>
      <c r="K1342" s="239">
        <v>142.0667</v>
      </c>
      <c r="L1342" s="239" t="s">
        <v>811</v>
      </c>
      <c r="M1342" s="239" t="s">
        <v>920</v>
      </c>
    </row>
    <row r="1343" ht="15.75" customHeight="1">
      <c r="A1343" s="294" t="s">
        <v>3683</v>
      </c>
      <c r="B1343" s="239" t="s">
        <v>552</v>
      </c>
      <c r="C1343" s="340">
        <v>46290.0</v>
      </c>
      <c r="D1343" s="239" t="s">
        <v>678</v>
      </c>
      <c r="E1343" s="239" t="s">
        <v>921</v>
      </c>
      <c r="F1343" s="239">
        <v>65.0</v>
      </c>
      <c r="G1343" s="239">
        <v>31.0</v>
      </c>
      <c r="H1343" s="342">
        <v>46290.0</v>
      </c>
      <c r="I1343" s="251">
        <v>0.5062037037037037</v>
      </c>
      <c r="J1343" s="251">
        <v>0.5402314814814815</v>
      </c>
      <c r="K1343" s="239">
        <v>49.0</v>
      </c>
      <c r="L1343" s="239" t="s">
        <v>811</v>
      </c>
      <c r="M1343" s="239" t="s">
        <v>922</v>
      </c>
    </row>
    <row r="1344" ht="15.75" customHeight="1">
      <c r="A1344" s="294" t="s">
        <v>3683</v>
      </c>
      <c r="B1344" s="239" t="s">
        <v>552</v>
      </c>
      <c r="C1344" s="340">
        <v>46289.0</v>
      </c>
      <c r="D1344" s="51" t="s">
        <v>673</v>
      </c>
      <c r="E1344" s="294" t="s">
        <v>1046</v>
      </c>
      <c r="F1344" s="239">
        <v>169.0</v>
      </c>
      <c r="G1344" s="239">
        <v>32.0</v>
      </c>
      <c r="H1344" s="342">
        <v>46290.0</v>
      </c>
      <c r="I1344" s="251">
        <v>0.30266203703703703</v>
      </c>
      <c r="J1344" s="251">
        <v>0.35863425925925924</v>
      </c>
      <c r="K1344" s="239">
        <v>80.5833</v>
      </c>
      <c r="L1344" s="239" t="s">
        <v>811</v>
      </c>
      <c r="M1344" s="239" t="s">
        <v>1047</v>
      </c>
    </row>
    <row r="1345" ht="15.75" customHeight="1">
      <c r="A1345" s="294" t="s">
        <v>3683</v>
      </c>
      <c r="B1345" s="239" t="s">
        <v>552</v>
      </c>
      <c r="C1345" s="340">
        <v>46289.0</v>
      </c>
      <c r="D1345" s="51" t="s">
        <v>673</v>
      </c>
      <c r="E1345" s="294" t="s">
        <v>1048</v>
      </c>
      <c r="F1345" s="239">
        <v>84.0</v>
      </c>
      <c r="G1345" s="239">
        <v>35.0</v>
      </c>
      <c r="H1345" s="342">
        <v>46290.0</v>
      </c>
      <c r="I1345" s="251">
        <v>0.35868055555555556</v>
      </c>
      <c r="J1345" s="251">
        <v>0.39696759259259257</v>
      </c>
      <c r="K1345" s="239">
        <v>55.1333</v>
      </c>
      <c r="L1345" s="239" t="s">
        <v>811</v>
      </c>
      <c r="M1345" s="239" t="s">
        <v>1049</v>
      </c>
    </row>
    <row r="1346" ht="15.75" customHeight="1">
      <c r="A1346" s="294" t="s">
        <v>3683</v>
      </c>
      <c r="B1346" s="239" t="s">
        <v>552</v>
      </c>
      <c r="C1346" s="340">
        <v>46290.0</v>
      </c>
      <c r="D1346" s="51" t="s">
        <v>673</v>
      </c>
      <c r="E1346" s="294" t="s">
        <v>1050</v>
      </c>
      <c r="F1346" s="239">
        <v>46.0</v>
      </c>
      <c r="G1346" s="239">
        <v>26.0</v>
      </c>
      <c r="H1346" s="342">
        <v>46290.0</v>
      </c>
      <c r="I1346" s="251">
        <v>0.5909027777777778</v>
      </c>
      <c r="J1346" s="251">
        <v>0.6220138888888889</v>
      </c>
      <c r="K1346" s="239">
        <v>44.7833</v>
      </c>
      <c r="L1346" s="239" t="s">
        <v>811</v>
      </c>
      <c r="M1346" s="239" t="s">
        <v>1051</v>
      </c>
    </row>
    <row r="1347" ht="15.75" customHeight="1">
      <c r="A1347" s="294" t="s">
        <v>3683</v>
      </c>
      <c r="B1347" s="239" t="s">
        <v>552</v>
      </c>
      <c r="C1347" s="340">
        <v>46289.0</v>
      </c>
      <c r="D1347" s="248" t="s">
        <v>627</v>
      </c>
      <c r="E1347" s="239" t="s">
        <v>1193</v>
      </c>
      <c r="F1347" s="239">
        <v>71.0</v>
      </c>
      <c r="G1347" s="239">
        <v>37.0</v>
      </c>
      <c r="H1347" s="342">
        <v>46290.0</v>
      </c>
      <c r="I1347" s="251">
        <v>0.301087962962963</v>
      </c>
      <c r="J1347" s="251">
        <v>0.32491898148148146</v>
      </c>
      <c r="K1347" s="239">
        <v>34.3</v>
      </c>
      <c r="L1347" s="239" t="s">
        <v>811</v>
      </c>
      <c r="M1347" s="239" t="s">
        <v>1194</v>
      </c>
    </row>
    <row r="1348" ht="15.75" customHeight="1">
      <c r="A1348" s="294" t="s">
        <v>3683</v>
      </c>
      <c r="B1348" s="239" t="s">
        <v>552</v>
      </c>
      <c r="C1348" s="340">
        <v>46289.0</v>
      </c>
      <c r="D1348" s="239" t="s">
        <v>627</v>
      </c>
      <c r="E1348" s="239" t="s">
        <v>1196</v>
      </c>
      <c r="F1348" s="239">
        <v>114.0</v>
      </c>
      <c r="G1348" s="239">
        <v>43.0</v>
      </c>
      <c r="H1348" s="342">
        <v>46290.0</v>
      </c>
      <c r="I1348" s="251">
        <v>0.3249652777777778</v>
      </c>
      <c r="J1348" s="251">
        <v>0.3666550925925926</v>
      </c>
      <c r="K1348" s="239">
        <v>60.0167</v>
      </c>
      <c r="L1348" s="239" t="s">
        <v>811</v>
      </c>
      <c r="M1348" s="239" t="s">
        <v>1197</v>
      </c>
    </row>
    <row r="1349" ht="15.75" customHeight="1">
      <c r="A1349" s="294" t="s">
        <v>3683</v>
      </c>
      <c r="B1349" s="239" t="s">
        <v>552</v>
      </c>
      <c r="C1349" s="340">
        <v>46289.0</v>
      </c>
      <c r="D1349" s="239" t="s">
        <v>627</v>
      </c>
      <c r="E1349" s="239" t="s">
        <v>919</v>
      </c>
      <c r="F1349" s="239">
        <v>102.0</v>
      </c>
      <c r="G1349" s="239">
        <v>49.0</v>
      </c>
      <c r="H1349" s="342">
        <v>46290.0</v>
      </c>
      <c r="I1349" s="251">
        <v>0.36671296296296296</v>
      </c>
      <c r="J1349" s="251">
        <v>0.4015625</v>
      </c>
      <c r="K1349" s="239">
        <v>50.1833</v>
      </c>
      <c r="L1349" s="239" t="s">
        <v>811</v>
      </c>
      <c r="M1349" s="239" t="s">
        <v>1199</v>
      </c>
    </row>
    <row r="1350" ht="15.75" customHeight="1">
      <c r="A1350" s="294" t="s">
        <v>3683</v>
      </c>
      <c r="B1350" s="239" t="s">
        <v>552</v>
      </c>
      <c r="C1350" s="340">
        <v>46289.0</v>
      </c>
      <c r="D1350" s="228" t="s">
        <v>652</v>
      </c>
      <c r="E1350" s="294" t="s">
        <v>1193</v>
      </c>
      <c r="F1350" s="239">
        <v>53.0</v>
      </c>
      <c r="G1350" s="239">
        <v>37.0</v>
      </c>
      <c r="H1350" s="342">
        <v>46290.0</v>
      </c>
      <c r="I1350" s="251">
        <v>0.3045486111111111</v>
      </c>
      <c r="J1350" s="251">
        <v>0.33186342592592594</v>
      </c>
      <c r="K1350" s="239">
        <v>39.3167</v>
      </c>
      <c r="L1350" s="239" t="s">
        <v>811</v>
      </c>
      <c r="M1350" s="239" t="s">
        <v>2428</v>
      </c>
    </row>
    <row r="1351" ht="15.75" customHeight="1">
      <c r="A1351" s="294" t="s">
        <v>3683</v>
      </c>
      <c r="B1351" s="239" t="s">
        <v>552</v>
      </c>
      <c r="C1351" s="340">
        <v>46289.0</v>
      </c>
      <c r="D1351" s="228" t="s">
        <v>652</v>
      </c>
      <c r="E1351" s="294" t="s">
        <v>1196</v>
      </c>
      <c r="F1351" s="239">
        <v>137.0</v>
      </c>
      <c r="G1351" s="239">
        <v>43.0</v>
      </c>
      <c r="H1351" s="342">
        <v>46290.0</v>
      </c>
      <c r="I1351" s="251">
        <v>0.30430555555555555</v>
      </c>
      <c r="J1351" s="251">
        <v>0.3751157407407407</v>
      </c>
      <c r="K1351" s="239">
        <v>101.95</v>
      </c>
      <c r="L1351" s="239" t="s">
        <v>811</v>
      </c>
      <c r="M1351" s="239" t="s">
        <v>2429</v>
      </c>
    </row>
    <row r="1352" ht="15.75" customHeight="1">
      <c r="A1352" s="294" t="s">
        <v>3683</v>
      </c>
      <c r="B1352" s="239" t="s">
        <v>552</v>
      </c>
      <c r="C1352" s="340">
        <v>46290.0</v>
      </c>
      <c r="D1352" s="228" t="s">
        <v>652</v>
      </c>
      <c r="E1352" s="294" t="s">
        <v>1333</v>
      </c>
      <c r="F1352" s="239">
        <v>38.0</v>
      </c>
      <c r="G1352" s="239">
        <v>21.0</v>
      </c>
      <c r="H1352" s="342">
        <v>46290.0</v>
      </c>
      <c r="I1352" s="251">
        <v>0.5056018518518518</v>
      </c>
      <c r="J1352" s="251">
        <v>0.5403356481481482</v>
      </c>
      <c r="K1352" s="239">
        <v>50.0167</v>
      </c>
      <c r="L1352" s="239" t="s">
        <v>811</v>
      </c>
      <c r="M1352" s="239" t="s">
        <v>2430</v>
      </c>
    </row>
    <row r="1353" ht="15.75" customHeight="1">
      <c r="A1353" s="294" t="s">
        <v>3683</v>
      </c>
      <c r="B1353" s="239" t="s">
        <v>552</v>
      </c>
      <c r="C1353" s="340">
        <v>46289.0</v>
      </c>
      <c r="D1353" s="248" t="s">
        <v>631</v>
      </c>
      <c r="E1353" s="239" t="s">
        <v>917</v>
      </c>
      <c r="F1353" s="239">
        <v>39.0</v>
      </c>
      <c r="G1353" s="239">
        <v>4.0</v>
      </c>
      <c r="H1353" s="342">
        <v>46290.0</v>
      </c>
      <c r="I1353" s="251">
        <v>0.3019560185185185</v>
      </c>
      <c r="J1353" s="251">
        <v>0.3163773148148148</v>
      </c>
      <c r="K1353" s="239">
        <v>20.7667</v>
      </c>
      <c r="L1353" s="239" t="s">
        <v>1274</v>
      </c>
      <c r="M1353" s="239" t="s">
        <v>1328</v>
      </c>
    </row>
    <row r="1354" ht="15.75" customHeight="1">
      <c r="A1354" s="294" t="s">
        <v>3683</v>
      </c>
      <c r="B1354" s="239" t="s">
        <v>552</v>
      </c>
      <c r="C1354" s="340">
        <v>46289.0</v>
      </c>
      <c r="D1354" s="239" t="s">
        <v>631</v>
      </c>
      <c r="E1354" s="239" t="s">
        <v>1046</v>
      </c>
      <c r="F1354" s="239">
        <v>78.0</v>
      </c>
      <c r="G1354" s="239">
        <v>12.0</v>
      </c>
      <c r="H1354" s="342">
        <v>46290.0</v>
      </c>
      <c r="I1354" s="251">
        <v>0.31649305555555557</v>
      </c>
      <c r="J1354" s="251">
        <v>0.35680555555555554</v>
      </c>
      <c r="K1354" s="239">
        <v>58.05</v>
      </c>
      <c r="L1354" s="239" t="s">
        <v>1274</v>
      </c>
      <c r="M1354" s="239" t="s">
        <v>1331</v>
      </c>
    </row>
    <row r="1355" ht="15.75" customHeight="1">
      <c r="A1355" s="294" t="s">
        <v>3683</v>
      </c>
      <c r="B1355" s="239" t="s">
        <v>552</v>
      </c>
      <c r="C1355" s="340">
        <v>46289.0</v>
      </c>
      <c r="D1355" s="239" t="s">
        <v>631</v>
      </c>
      <c r="E1355" s="239" t="s">
        <v>919</v>
      </c>
      <c r="F1355" s="239">
        <v>56.0</v>
      </c>
      <c r="G1355" s="239">
        <v>35.0</v>
      </c>
      <c r="H1355" s="342">
        <v>46290.0</v>
      </c>
      <c r="I1355" s="251">
        <v>0.3575462962962963</v>
      </c>
      <c r="J1355" s="251">
        <v>0.4047337962962963</v>
      </c>
      <c r="K1355" s="239">
        <v>67.95</v>
      </c>
      <c r="L1355" s="239" t="s">
        <v>1437</v>
      </c>
      <c r="M1355" s="239" t="s">
        <v>1334</v>
      </c>
    </row>
    <row r="1356" ht="15.75" customHeight="1">
      <c r="A1356" s="294" t="s">
        <v>3683</v>
      </c>
      <c r="B1356" s="239" t="s">
        <v>552</v>
      </c>
      <c r="C1356" s="340">
        <v>46289.0</v>
      </c>
      <c r="D1356" s="239" t="s">
        <v>631</v>
      </c>
      <c r="E1356" s="239" t="s">
        <v>1048</v>
      </c>
      <c r="F1356" s="239">
        <v>37.0</v>
      </c>
      <c r="G1356" s="239">
        <v>24.0</v>
      </c>
      <c r="H1356" s="342">
        <v>46290.0</v>
      </c>
      <c r="I1356" s="251">
        <v>0.40480324074074076</v>
      </c>
      <c r="J1356" s="251">
        <v>0.43831018518518516</v>
      </c>
      <c r="K1356" s="239">
        <v>48.25</v>
      </c>
      <c r="L1356" s="239" t="s">
        <v>1238</v>
      </c>
      <c r="M1356" s="239" t="s">
        <v>1435</v>
      </c>
    </row>
    <row r="1357" ht="15.75" customHeight="1">
      <c r="A1357" s="294" t="s">
        <v>3683</v>
      </c>
      <c r="B1357" s="239" t="s">
        <v>552</v>
      </c>
      <c r="C1357" s="340">
        <v>46290.0</v>
      </c>
      <c r="D1357" s="239" t="s">
        <v>631</v>
      </c>
      <c r="E1357" s="239" t="s">
        <v>4445</v>
      </c>
      <c r="F1357" s="239">
        <v>1.0</v>
      </c>
      <c r="G1357" s="239">
        <v>1.0</v>
      </c>
      <c r="H1357" s="342">
        <v>46290.0</v>
      </c>
      <c r="I1357" s="251">
        <v>0.6202199074074074</v>
      </c>
      <c r="J1357" s="251">
        <v>0.6256481481481482</v>
      </c>
      <c r="K1357" s="239">
        <v>7.8</v>
      </c>
      <c r="L1357" s="239" t="s">
        <v>811</v>
      </c>
      <c r="M1357" s="239" t="s">
        <v>1436</v>
      </c>
    </row>
    <row r="1358" ht="15.75" customHeight="1">
      <c r="A1358" s="294" t="s">
        <v>3683</v>
      </c>
      <c r="B1358" s="239" t="s">
        <v>552</v>
      </c>
      <c r="C1358" s="340">
        <v>46290.0</v>
      </c>
      <c r="D1358" s="239" t="s">
        <v>631</v>
      </c>
      <c r="E1358" s="239" t="s">
        <v>4446</v>
      </c>
      <c r="F1358" s="239">
        <v>9.0</v>
      </c>
      <c r="G1358" s="239">
        <v>7.0</v>
      </c>
      <c r="H1358" s="342">
        <v>46290.0</v>
      </c>
      <c r="I1358" s="251">
        <v>0.6081365740740741</v>
      </c>
      <c r="J1358" s="251">
        <v>0.6193402777777778</v>
      </c>
      <c r="K1358" s="239">
        <v>16.1167</v>
      </c>
      <c r="L1358" s="239" t="s">
        <v>811</v>
      </c>
      <c r="M1358" s="239" t="s">
        <v>1438</v>
      </c>
    </row>
    <row r="1359" ht="15.75" customHeight="1">
      <c r="A1359" s="294" t="s">
        <v>3683</v>
      </c>
      <c r="B1359" s="239" t="s">
        <v>552</v>
      </c>
      <c r="C1359" s="340">
        <v>46289.0</v>
      </c>
      <c r="D1359" s="239" t="s">
        <v>676</v>
      </c>
      <c r="E1359" s="239" t="s">
        <v>1046</v>
      </c>
      <c r="F1359" s="239">
        <v>70.0</v>
      </c>
      <c r="G1359" s="239">
        <v>30.0</v>
      </c>
      <c r="H1359" s="342">
        <v>46290.0</v>
      </c>
      <c r="I1359" s="251">
        <v>0.30148148148148146</v>
      </c>
      <c r="J1359" s="251">
        <v>0.3496875</v>
      </c>
      <c r="K1359" s="239">
        <v>69.4167</v>
      </c>
      <c r="L1359" s="239" t="s">
        <v>811</v>
      </c>
      <c r="M1359" s="239" t="s">
        <v>1439</v>
      </c>
    </row>
    <row r="1360" ht="15.75" customHeight="1">
      <c r="A1360" s="294" t="s">
        <v>3683</v>
      </c>
      <c r="B1360" s="239" t="s">
        <v>552</v>
      </c>
      <c r="C1360" s="340">
        <v>46289.0</v>
      </c>
      <c r="D1360" s="239" t="s">
        <v>676</v>
      </c>
      <c r="E1360" s="239" t="s">
        <v>919</v>
      </c>
      <c r="F1360" s="239">
        <v>88.0</v>
      </c>
      <c r="G1360" s="239">
        <v>49.0</v>
      </c>
      <c r="H1360" s="342">
        <v>46290.0</v>
      </c>
      <c r="I1360" s="251">
        <v>0.42016203703703703</v>
      </c>
      <c r="J1360" s="251">
        <v>0.47510416666666666</v>
      </c>
      <c r="K1360" s="239">
        <v>79.1167</v>
      </c>
      <c r="L1360" s="239" t="s">
        <v>811</v>
      </c>
      <c r="M1360" s="239" t="s">
        <v>1440</v>
      </c>
    </row>
    <row r="1361" ht="15.75" customHeight="1">
      <c r="A1361" s="294" t="s">
        <v>3683</v>
      </c>
      <c r="B1361" s="239" t="s">
        <v>552</v>
      </c>
      <c r="C1361" s="340">
        <v>46289.0</v>
      </c>
      <c r="D1361" s="239" t="s">
        <v>676</v>
      </c>
      <c r="E1361" s="239" t="s">
        <v>1048</v>
      </c>
      <c r="F1361" s="239">
        <v>80.0</v>
      </c>
      <c r="G1361" s="239">
        <v>35.0</v>
      </c>
      <c r="H1361" s="342">
        <v>46290.0</v>
      </c>
      <c r="I1361" s="251">
        <v>0.37592592592592594</v>
      </c>
      <c r="J1361" s="251">
        <v>0.4200231481481482</v>
      </c>
      <c r="K1361" s="239">
        <v>63.5</v>
      </c>
      <c r="L1361" s="239" t="s">
        <v>811</v>
      </c>
      <c r="M1361" s="239" t="s">
        <v>1441</v>
      </c>
    </row>
    <row r="1362" ht="15.75" customHeight="1">
      <c r="A1362" s="294" t="s">
        <v>3683</v>
      </c>
      <c r="B1362" s="239" t="s">
        <v>552</v>
      </c>
      <c r="C1362" s="340">
        <v>46289.0</v>
      </c>
      <c r="D1362" s="239" t="s">
        <v>616</v>
      </c>
      <c r="E1362" s="239" t="s">
        <v>1193</v>
      </c>
      <c r="F1362" s="239">
        <v>41.0</v>
      </c>
      <c r="G1362" s="239">
        <v>37.0</v>
      </c>
      <c r="H1362" s="342">
        <v>46290.0</v>
      </c>
      <c r="I1362" s="251">
        <v>0.33979166666666666</v>
      </c>
      <c r="J1362" s="251">
        <v>0.3667824074074074</v>
      </c>
      <c r="K1362" s="239">
        <v>38.8667</v>
      </c>
      <c r="L1362" s="239" t="s">
        <v>811</v>
      </c>
      <c r="M1362" s="239" t="s">
        <v>1529</v>
      </c>
    </row>
    <row r="1363" ht="15.75" customHeight="1">
      <c r="A1363" s="294" t="s">
        <v>3683</v>
      </c>
      <c r="B1363" s="239" t="s">
        <v>552</v>
      </c>
      <c r="C1363" s="340">
        <v>46289.0</v>
      </c>
      <c r="D1363" s="239" t="s">
        <v>616</v>
      </c>
      <c r="E1363" s="239" t="s">
        <v>1196</v>
      </c>
      <c r="F1363" s="239">
        <v>125.0</v>
      </c>
      <c r="G1363" s="239">
        <v>44.0</v>
      </c>
      <c r="H1363" s="342">
        <v>46290.0</v>
      </c>
      <c r="I1363" s="251">
        <v>0.3031597222222222</v>
      </c>
      <c r="J1363" s="251">
        <v>0.33912037037037035</v>
      </c>
      <c r="K1363" s="239">
        <v>51.7833</v>
      </c>
      <c r="L1363" s="239" t="s">
        <v>811</v>
      </c>
      <c r="M1363" s="239" t="s">
        <v>1530</v>
      </c>
    </row>
    <row r="1364" ht="15.75" customHeight="1">
      <c r="A1364" s="294" t="s">
        <v>3683</v>
      </c>
      <c r="B1364" s="239" t="s">
        <v>552</v>
      </c>
      <c r="C1364" s="340">
        <v>46289.0</v>
      </c>
      <c r="D1364" s="239" t="s">
        <v>659</v>
      </c>
      <c r="E1364" s="239" t="s">
        <v>1196</v>
      </c>
      <c r="F1364" s="239">
        <v>79.0</v>
      </c>
      <c r="G1364" s="239">
        <v>45.0</v>
      </c>
      <c r="H1364" s="342">
        <v>46290.0</v>
      </c>
      <c r="I1364" s="251">
        <v>0.3018865740740741</v>
      </c>
      <c r="J1364" s="251">
        <v>0.3620601851851852</v>
      </c>
      <c r="K1364" s="239">
        <v>86.6333</v>
      </c>
      <c r="L1364" s="239" t="s">
        <v>1238</v>
      </c>
      <c r="M1364" s="239" t="s">
        <v>1531</v>
      </c>
    </row>
    <row r="1365" ht="15.75" customHeight="1">
      <c r="A1365" s="294" t="s">
        <v>3683</v>
      </c>
      <c r="B1365" s="239" t="s">
        <v>552</v>
      </c>
      <c r="C1365" s="340">
        <v>46289.0</v>
      </c>
      <c r="D1365" s="239" t="s">
        <v>659</v>
      </c>
      <c r="E1365" s="239" t="s">
        <v>919</v>
      </c>
      <c r="F1365" s="239">
        <v>74.0</v>
      </c>
      <c r="G1365" s="239">
        <v>30.0</v>
      </c>
      <c r="H1365" s="342">
        <v>46290.0</v>
      </c>
      <c r="I1365" s="251">
        <v>0.3621064814814815</v>
      </c>
      <c r="J1365" s="251">
        <v>0.40171296296296294</v>
      </c>
      <c r="K1365" s="239">
        <v>57.0333</v>
      </c>
      <c r="L1365" s="239" t="s">
        <v>1437</v>
      </c>
      <c r="M1365" s="239" t="s">
        <v>1577</v>
      </c>
    </row>
    <row r="1366" ht="15.75" customHeight="1">
      <c r="A1366" s="294" t="s">
        <v>3683</v>
      </c>
      <c r="B1366" s="239" t="s">
        <v>552</v>
      </c>
      <c r="C1366" s="340">
        <v>46289.0</v>
      </c>
      <c r="D1366" s="239" t="s">
        <v>659</v>
      </c>
      <c r="E1366" s="239" t="s">
        <v>1048</v>
      </c>
      <c r="F1366" s="239">
        <v>43.0</v>
      </c>
      <c r="G1366" s="239">
        <v>24.0</v>
      </c>
      <c r="H1366" s="342">
        <v>46290.0</v>
      </c>
      <c r="I1366" s="251">
        <v>0.40193287037037034</v>
      </c>
      <c r="J1366" s="251">
        <v>0.43180555555555555</v>
      </c>
      <c r="K1366" s="239">
        <v>43.0</v>
      </c>
      <c r="L1366" s="239" t="s">
        <v>1238</v>
      </c>
      <c r="M1366" s="239" t="s">
        <v>1578</v>
      </c>
    </row>
    <row r="1367" ht="15.75" customHeight="1">
      <c r="A1367" s="294" t="s">
        <v>3683</v>
      </c>
      <c r="B1367" s="239" t="s">
        <v>552</v>
      </c>
      <c r="C1367" s="340">
        <v>46289.0</v>
      </c>
      <c r="D1367" s="239" t="s">
        <v>657</v>
      </c>
      <c r="E1367" s="239" t="s">
        <v>917</v>
      </c>
      <c r="F1367" s="239">
        <v>6.0</v>
      </c>
      <c r="G1367" s="239">
        <v>4.0</v>
      </c>
      <c r="H1367" s="342">
        <v>46290.0</v>
      </c>
      <c r="I1367" s="251">
        <v>0.31766203703703705</v>
      </c>
      <c r="J1367" s="251">
        <v>0.33868055555555554</v>
      </c>
      <c r="K1367" s="239">
        <v>30.2667</v>
      </c>
      <c r="L1367" s="239" t="s">
        <v>1238</v>
      </c>
      <c r="M1367" s="239" t="s">
        <v>1861</v>
      </c>
    </row>
    <row r="1368" ht="15.75" customHeight="1">
      <c r="A1368" s="294" t="s">
        <v>3683</v>
      </c>
      <c r="B1368" s="239" t="s">
        <v>552</v>
      </c>
      <c r="C1368" s="340">
        <v>46289.0</v>
      </c>
      <c r="D1368" s="239" t="s">
        <v>657</v>
      </c>
      <c r="E1368" s="239" t="s">
        <v>1193</v>
      </c>
      <c r="F1368" s="239">
        <v>35.0</v>
      </c>
      <c r="G1368" s="239">
        <v>28.0</v>
      </c>
      <c r="H1368" s="342">
        <v>46290.0</v>
      </c>
      <c r="I1368" s="251">
        <v>0.3388657407407407</v>
      </c>
      <c r="J1368" s="251">
        <v>0.36444444444444446</v>
      </c>
      <c r="K1368" s="239">
        <v>36.8167</v>
      </c>
      <c r="L1368" s="239" t="s">
        <v>1437</v>
      </c>
      <c r="M1368" s="239" t="s">
        <v>1862</v>
      </c>
    </row>
    <row r="1369" ht="15.75" customHeight="1">
      <c r="A1369" s="294" t="s">
        <v>3683</v>
      </c>
      <c r="B1369" s="239" t="s">
        <v>552</v>
      </c>
      <c r="C1369" s="340">
        <v>46289.0</v>
      </c>
      <c r="D1369" s="239" t="s">
        <v>657</v>
      </c>
      <c r="E1369" s="239" t="s">
        <v>1046</v>
      </c>
      <c r="F1369" s="239">
        <v>31.0</v>
      </c>
      <c r="G1369" s="239">
        <v>26.0</v>
      </c>
      <c r="H1369" s="342">
        <v>46290.0</v>
      </c>
      <c r="I1369" s="251">
        <v>0.3172337962962963</v>
      </c>
      <c r="J1369" s="251">
        <v>0.3385300925925926</v>
      </c>
      <c r="K1369" s="239">
        <v>30.65</v>
      </c>
      <c r="L1369" s="239" t="s">
        <v>1238</v>
      </c>
      <c r="M1369" s="239" t="s">
        <v>1863</v>
      </c>
    </row>
    <row r="1370" ht="15.75" customHeight="1">
      <c r="A1370" s="294" t="s">
        <v>3683</v>
      </c>
      <c r="B1370" s="239" t="s">
        <v>552</v>
      </c>
      <c r="C1370" s="340">
        <v>46290.0</v>
      </c>
      <c r="D1370" s="239" t="s">
        <v>657</v>
      </c>
      <c r="E1370" s="239" t="s">
        <v>919</v>
      </c>
      <c r="F1370" s="239">
        <v>189.0</v>
      </c>
      <c r="G1370" s="239">
        <v>58.0</v>
      </c>
      <c r="H1370" s="342">
        <v>46290.0</v>
      </c>
      <c r="I1370" s="251">
        <v>0.3997222222222222</v>
      </c>
      <c r="J1370" s="251">
        <v>0.6756134259259259</v>
      </c>
      <c r="K1370" s="239">
        <v>397.2667</v>
      </c>
      <c r="L1370" s="239" t="s">
        <v>1238</v>
      </c>
      <c r="M1370" s="239" t="s">
        <v>2010</v>
      </c>
    </row>
    <row r="1371" ht="15.75" customHeight="1">
      <c r="A1371" s="294" t="s">
        <v>3683</v>
      </c>
      <c r="B1371" s="239" t="s">
        <v>552</v>
      </c>
      <c r="C1371" s="340">
        <v>46290.0</v>
      </c>
      <c r="D1371" s="239" t="s">
        <v>657</v>
      </c>
      <c r="E1371" s="239" t="s">
        <v>1048</v>
      </c>
      <c r="F1371" s="239">
        <v>71.0</v>
      </c>
      <c r="G1371" s="239">
        <v>23.0</v>
      </c>
      <c r="H1371" s="342">
        <v>46290.0</v>
      </c>
      <c r="I1371" s="251">
        <v>0.36484953703703704</v>
      </c>
      <c r="J1371" s="251">
        <v>0.6756481481481481</v>
      </c>
      <c r="K1371" s="239">
        <v>447.5333</v>
      </c>
      <c r="L1371" s="239" t="s">
        <v>1238</v>
      </c>
      <c r="M1371" s="239" t="s">
        <v>2012</v>
      </c>
    </row>
    <row r="1372" ht="15.75" customHeight="1">
      <c r="A1372" s="294" t="s">
        <v>3683</v>
      </c>
      <c r="B1372" s="239" t="s">
        <v>552</v>
      </c>
      <c r="C1372" s="340">
        <v>46290.0</v>
      </c>
      <c r="D1372" s="239" t="s">
        <v>657</v>
      </c>
      <c r="E1372" s="239" t="s">
        <v>2018</v>
      </c>
      <c r="F1372" s="239">
        <v>30.0</v>
      </c>
      <c r="G1372" s="239">
        <v>25.0</v>
      </c>
      <c r="H1372" s="342">
        <v>46290.0</v>
      </c>
      <c r="I1372" s="251">
        <v>0.5103935185185186</v>
      </c>
      <c r="J1372" s="251">
        <v>0.5340277777777778</v>
      </c>
      <c r="K1372" s="239">
        <v>34.0333</v>
      </c>
      <c r="L1372" s="239" t="s">
        <v>811</v>
      </c>
      <c r="M1372" s="239" t="s">
        <v>2013</v>
      </c>
    </row>
    <row r="1373" ht="15.75" customHeight="1">
      <c r="A1373" s="294" t="s">
        <v>3683</v>
      </c>
      <c r="B1373" s="239" t="s">
        <v>552</v>
      </c>
      <c r="C1373" s="340">
        <v>46290.0</v>
      </c>
      <c r="D1373" s="239" t="s">
        <v>657</v>
      </c>
      <c r="E1373" s="239" t="s">
        <v>1050</v>
      </c>
      <c r="F1373" s="239">
        <v>55.0</v>
      </c>
      <c r="G1373" s="239">
        <v>27.0</v>
      </c>
      <c r="H1373" s="342">
        <v>46290.0</v>
      </c>
      <c r="I1373" s="251">
        <v>0.5912615740740741</v>
      </c>
      <c r="J1373" s="251">
        <v>0.6255787037037037</v>
      </c>
      <c r="K1373" s="239">
        <v>49.4</v>
      </c>
      <c r="L1373" s="239" t="s">
        <v>811</v>
      </c>
      <c r="M1373" s="239" t="s">
        <v>2017</v>
      </c>
    </row>
    <row r="1374" ht="15.75" customHeight="1">
      <c r="A1374" s="294" t="s">
        <v>3683</v>
      </c>
      <c r="B1374" s="239" t="s">
        <v>552</v>
      </c>
      <c r="C1374" s="340">
        <v>46289.0</v>
      </c>
      <c r="D1374" s="239" t="s">
        <v>3760</v>
      </c>
      <c r="E1374" s="239" t="s">
        <v>1046</v>
      </c>
      <c r="F1374" s="239">
        <v>97.0</v>
      </c>
      <c r="G1374" s="239">
        <v>31.0</v>
      </c>
      <c r="H1374" s="342">
        <v>46290.0</v>
      </c>
      <c r="I1374" s="251">
        <v>0.30202546296296295</v>
      </c>
      <c r="J1374" s="251">
        <v>0.35305555555555557</v>
      </c>
      <c r="K1374" s="239">
        <v>73.4667</v>
      </c>
      <c r="L1374" s="239" t="s">
        <v>811</v>
      </c>
      <c r="M1374" s="239" t="s">
        <v>2015</v>
      </c>
    </row>
    <row r="1375" ht="15.75" customHeight="1">
      <c r="A1375" s="294" t="s">
        <v>3683</v>
      </c>
      <c r="B1375" s="239" t="s">
        <v>552</v>
      </c>
      <c r="C1375" s="340">
        <v>46289.0</v>
      </c>
      <c r="D1375" s="239" t="s">
        <v>3760</v>
      </c>
      <c r="E1375" s="239" t="s">
        <v>1048</v>
      </c>
      <c r="F1375" s="239">
        <v>133.0</v>
      </c>
      <c r="G1375" s="239">
        <v>66.0</v>
      </c>
      <c r="H1375" s="342">
        <v>46290.0</v>
      </c>
      <c r="I1375" s="251">
        <v>0.3530902777777778</v>
      </c>
      <c r="J1375" s="251">
        <v>0.4460300925925926</v>
      </c>
      <c r="K1375" s="239">
        <v>133.8167</v>
      </c>
      <c r="L1375" s="239" t="s">
        <v>811</v>
      </c>
      <c r="M1375" s="239" t="s">
        <v>2019</v>
      </c>
    </row>
    <row r="1376" ht="15.75" customHeight="1">
      <c r="A1376" s="294" t="s">
        <v>3683</v>
      </c>
      <c r="B1376" s="239" t="s">
        <v>552</v>
      </c>
      <c r="C1376" s="340">
        <v>46290.0</v>
      </c>
      <c r="D1376" s="239" t="s">
        <v>3760</v>
      </c>
      <c r="E1376" s="239" t="s">
        <v>921</v>
      </c>
      <c r="F1376" s="239">
        <v>39.0</v>
      </c>
      <c r="G1376" s="239">
        <v>30.0</v>
      </c>
      <c r="H1376" s="342">
        <v>46290.0</v>
      </c>
      <c r="I1376" s="251">
        <v>0.5060532407407408</v>
      </c>
      <c r="J1376" s="251">
        <v>0.5459606481481482</v>
      </c>
      <c r="K1376" s="239">
        <v>57.45</v>
      </c>
      <c r="L1376" s="239" t="s">
        <v>811</v>
      </c>
      <c r="M1376" s="239" t="s">
        <v>2022</v>
      </c>
    </row>
    <row r="1377" ht="15.75" customHeight="1">
      <c r="A1377" s="294" t="s">
        <v>3683</v>
      </c>
      <c r="B1377" s="239" t="s">
        <v>552</v>
      </c>
      <c r="C1377" s="340">
        <v>46289.0</v>
      </c>
      <c r="D1377" s="239" t="s">
        <v>620</v>
      </c>
      <c r="E1377" s="239" t="s">
        <v>1046</v>
      </c>
      <c r="F1377" s="239">
        <v>147.0</v>
      </c>
      <c r="G1377" s="239">
        <v>32.0</v>
      </c>
      <c r="H1377" s="342">
        <v>46290.0</v>
      </c>
      <c r="I1377" s="251">
        <v>0.3028240740740741</v>
      </c>
      <c r="J1377" s="251">
        <v>0.33998842592592593</v>
      </c>
      <c r="K1377" s="239">
        <v>53.5</v>
      </c>
      <c r="L1377" s="239" t="s">
        <v>811</v>
      </c>
      <c r="M1377" s="239" t="s">
        <v>4447</v>
      </c>
    </row>
    <row r="1378" ht="15.75" customHeight="1">
      <c r="A1378" s="294" t="s">
        <v>3683</v>
      </c>
      <c r="B1378" s="239" t="s">
        <v>552</v>
      </c>
      <c r="C1378" s="340">
        <v>46289.0</v>
      </c>
      <c r="D1378" s="239" t="s">
        <v>620</v>
      </c>
      <c r="E1378" s="239" t="s">
        <v>1048</v>
      </c>
      <c r="F1378" s="239">
        <v>187.0</v>
      </c>
      <c r="G1378" s="239">
        <v>69.0</v>
      </c>
      <c r="H1378" s="342">
        <v>46290.0</v>
      </c>
      <c r="I1378" s="251">
        <v>0.3402662037037037</v>
      </c>
      <c r="J1378" s="251">
        <v>0.3969212962962963</v>
      </c>
      <c r="K1378" s="239">
        <v>81.5833</v>
      </c>
      <c r="L1378" s="239" t="s">
        <v>811</v>
      </c>
      <c r="M1378" s="239" t="s">
        <v>4448</v>
      </c>
    </row>
    <row r="1379" ht="15.75" customHeight="1">
      <c r="A1379" s="294" t="s">
        <v>3683</v>
      </c>
      <c r="B1379" s="239" t="s">
        <v>552</v>
      </c>
      <c r="C1379" s="340">
        <v>46290.0</v>
      </c>
      <c r="D1379" s="311" t="s">
        <v>663</v>
      </c>
      <c r="E1379" s="239" t="s">
        <v>2253</v>
      </c>
      <c r="F1379" s="239">
        <v>8.0</v>
      </c>
      <c r="G1379" s="239">
        <v>4.0</v>
      </c>
      <c r="H1379" s="342">
        <v>46290.0</v>
      </c>
      <c r="I1379" s="251">
        <v>0.3036226851851852</v>
      </c>
      <c r="J1379" s="251">
        <v>0.6755787037037037</v>
      </c>
      <c r="K1379" s="239">
        <v>535.6167</v>
      </c>
      <c r="L1379" s="239" t="s">
        <v>811</v>
      </c>
      <c r="M1379" s="239" t="s">
        <v>4449</v>
      </c>
    </row>
    <row r="1380" ht="15.75" customHeight="1">
      <c r="A1380" s="294" t="s">
        <v>3683</v>
      </c>
      <c r="B1380" s="239" t="s">
        <v>552</v>
      </c>
      <c r="C1380" s="340">
        <v>46290.0</v>
      </c>
      <c r="D1380" s="311" t="s">
        <v>663</v>
      </c>
      <c r="E1380" s="239" t="s">
        <v>921</v>
      </c>
      <c r="F1380" s="239">
        <v>59.0</v>
      </c>
      <c r="G1380" s="239">
        <v>40.0</v>
      </c>
      <c r="H1380" s="342">
        <v>46290.0</v>
      </c>
      <c r="I1380" s="251">
        <v>0.5122916666666667</v>
      </c>
      <c r="J1380" s="251">
        <v>0.5809143518518518</v>
      </c>
      <c r="K1380" s="239">
        <v>98.8167</v>
      </c>
      <c r="L1380" s="239" t="s">
        <v>811</v>
      </c>
      <c r="M1380" s="239" t="s">
        <v>2117</v>
      </c>
    </row>
    <row r="1381" ht="15.75" customHeight="1">
      <c r="A1381" s="294" t="s">
        <v>3683</v>
      </c>
      <c r="B1381" s="239" t="s">
        <v>552</v>
      </c>
      <c r="C1381" s="340">
        <v>46290.0</v>
      </c>
      <c r="D1381" s="311" t="s">
        <v>663</v>
      </c>
      <c r="E1381" s="239" t="s">
        <v>1050</v>
      </c>
      <c r="F1381" s="239">
        <v>32.0</v>
      </c>
      <c r="G1381" s="239">
        <v>27.0</v>
      </c>
      <c r="H1381" s="342">
        <v>46290.0</v>
      </c>
      <c r="I1381" s="251">
        <v>0.5913773148148148</v>
      </c>
      <c r="J1381" s="251">
        <v>0.6405324074074074</v>
      </c>
      <c r="K1381" s="239">
        <v>70.7833</v>
      </c>
      <c r="L1381" s="239" t="s">
        <v>811</v>
      </c>
      <c r="M1381" s="239" t="s">
        <v>2118</v>
      </c>
    </row>
    <row r="1382" ht="15.75" customHeight="1">
      <c r="A1382" s="294" t="s">
        <v>3683</v>
      </c>
      <c r="B1382" s="239" t="s">
        <v>552</v>
      </c>
      <c r="C1382" s="340">
        <v>46289.0</v>
      </c>
      <c r="D1382" s="51" t="s">
        <v>642</v>
      </c>
      <c r="E1382" s="294" t="s">
        <v>1196</v>
      </c>
      <c r="F1382" s="239">
        <v>163.0</v>
      </c>
      <c r="G1382" s="239">
        <v>22.0</v>
      </c>
      <c r="H1382" s="342">
        <v>46290.0</v>
      </c>
      <c r="I1382" s="251">
        <v>0.3016898148148148</v>
      </c>
      <c r="J1382" s="251">
        <v>0.3551273148148148</v>
      </c>
      <c r="K1382" s="239">
        <v>76.9333</v>
      </c>
      <c r="L1382" s="239" t="s">
        <v>1274</v>
      </c>
      <c r="M1382" s="239" t="s">
        <v>2255</v>
      </c>
    </row>
    <row r="1383" ht="15.75" customHeight="1">
      <c r="A1383" s="294" t="s">
        <v>3683</v>
      </c>
      <c r="B1383" s="239" t="s">
        <v>552</v>
      </c>
      <c r="C1383" s="340">
        <v>46289.0</v>
      </c>
      <c r="D1383" s="51" t="s">
        <v>642</v>
      </c>
      <c r="E1383" s="294" t="s">
        <v>919</v>
      </c>
      <c r="F1383" s="239">
        <v>68.0</v>
      </c>
      <c r="G1383" s="239">
        <v>33.0</v>
      </c>
      <c r="H1383" s="342">
        <v>46290.0</v>
      </c>
      <c r="I1383" s="251">
        <v>0.37797453703703704</v>
      </c>
      <c r="J1383" s="251">
        <v>0.4111226851851852</v>
      </c>
      <c r="K1383" s="239">
        <v>47.7333</v>
      </c>
      <c r="L1383" s="239" t="s">
        <v>1437</v>
      </c>
      <c r="M1383" s="239" t="s">
        <v>2257</v>
      </c>
    </row>
    <row r="1384" ht="15.75" customHeight="1">
      <c r="A1384" s="294" t="s">
        <v>3683</v>
      </c>
      <c r="B1384" s="239" t="s">
        <v>552</v>
      </c>
      <c r="C1384" s="340">
        <v>46289.0</v>
      </c>
      <c r="D1384" s="51" t="s">
        <v>642</v>
      </c>
      <c r="E1384" s="294" t="s">
        <v>1048</v>
      </c>
      <c r="F1384" s="239">
        <v>34.0</v>
      </c>
      <c r="G1384" s="239">
        <v>24.0</v>
      </c>
      <c r="H1384" s="342">
        <v>46290.0</v>
      </c>
      <c r="I1384" s="251">
        <v>0.3552199074074074</v>
      </c>
      <c r="J1384" s="251">
        <v>0.3779282407407407</v>
      </c>
      <c r="K1384" s="239">
        <v>32.7</v>
      </c>
      <c r="L1384" s="239" t="s">
        <v>1238</v>
      </c>
      <c r="M1384" s="239" t="s">
        <v>2259</v>
      </c>
    </row>
    <row r="1385" ht="15.75" customHeight="1">
      <c r="A1385" s="294" t="s">
        <v>3683</v>
      </c>
      <c r="B1385" s="239" t="s">
        <v>552</v>
      </c>
      <c r="C1385" s="340">
        <v>46289.0</v>
      </c>
      <c r="D1385" s="348" t="s">
        <v>611</v>
      </c>
      <c r="E1385" s="239" t="s">
        <v>1196</v>
      </c>
      <c r="F1385" s="239">
        <v>118.0</v>
      </c>
      <c r="G1385" s="239">
        <v>40.0</v>
      </c>
      <c r="H1385" s="342">
        <v>46290.0</v>
      </c>
      <c r="I1385" s="251">
        <v>0.3026388888888889</v>
      </c>
      <c r="J1385" s="251">
        <v>0.36086805555555557</v>
      </c>
      <c r="K1385" s="239">
        <v>83.8333</v>
      </c>
      <c r="L1385" s="239" t="s">
        <v>811</v>
      </c>
      <c r="M1385" s="239" t="s">
        <v>2642</v>
      </c>
    </row>
    <row r="1386" ht="15.75" customHeight="1">
      <c r="A1386" s="294" t="s">
        <v>3683</v>
      </c>
      <c r="B1386" s="239" t="s">
        <v>552</v>
      </c>
      <c r="C1386" s="340">
        <v>46289.0</v>
      </c>
      <c r="D1386" s="311" t="s">
        <v>611</v>
      </c>
      <c r="E1386" s="239" t="s">
        <v>919</v>
      </c>
      <c r="F1386" s="239">
        <v>79.0</v>
      </c>
      <c r="G1386" s="239">
        <v>50.0</v>
      </c>
      <c r="H1386" s="342">
        <v>46290.0</v>
      </c>
      <c r="I1386" s="251">
        <v>0.3671064814814815</v>
      </c>
      <c r="J1386" s="251">
        <v>0.419375</v>
      </c>
      <c r="K1386" s="239">
        <v>75.2667</v>
      </c>
      <c r="L1386" s="239" t="s">
        <v>811</v>
      </c>
      <c r="M1386" s="239" t="s">
        <v>2643</v>
      </c>
    </row>
    <row r="1387" ht="15.75" customHeight="1">
      <c r="A1387" s="294" t="s">
        <v>3683</v>
      </c>
      <c r="B1387" s="239" t="s">
        <v>552</v>
      </c>
      <c r="C1387" s="340">
        <v>46290.0</v>
      </c>
      <c r="D1387" s="311" t="s">
        <v>611</v>
      </c>
      <c r="E1387" s="239" t="s">
        <v>2018</v>
      </c>
      <c r="F1387" s="239">
        <v>106.0</v>
      </c>
      <c r="G1387" s="239">
        <v>31.0</v>
      </c>
      <c r="H1387" s="342">
        <v>46290.0</v>
      </c>
      <c r="I1387" s="251">
        <v>0.5088657407407408</v>
      </c>
      <c r="J1387" s="251">
        <v>0.5621180555555556</v>
      </c>
      <c r="K1387" s="239">
        <v>76.6667</v>
      </c>
      <c r="L1387" s="239" t="s">
        <v>811</v>
      </c>
      <c r="M1387" s="239" t="s">
        <v>2644</v>
      </c>
    </row>
    <row r="1388" ht="15.75" customHeight="1">
      <c r="A1388" s="294" t="s">
        <v>3683</v>
      </c>
      <c r="B1388" s="239" t="s">
        <v>552</v>
      </c>
      <c r="C1388" s="340">
        <v>46290.0</v>
      </c>
      <c r="D1388" s="311" t="s">
        <v>611</v>
      </c>
      <c r="E1388" s="239" t="s">
        <v>1050</v>
      </c>
      <c r="F1388" s="239">
        <v>74.0</v>
      </c>
      <c r="G1388" s="239">
        <v>26.0</v>
      </c>
      <c r="H1388" s="342">
        <v>46290.0</v>
      </c>
      <c r="I1388" s="251">
        <v>0.5910763888888889</v>
      </c>
      <c r="J1388" s="251">
        <v>0.6211574074074074</v>
      </c>
      <c r="K1388" s="239">
        <v>43.3167</v>
      </c>
      <c r="L1388" s="239" t="s">
        <v>811</v>
      </c>
      <c r="M1388" s="239" t="s">
        <v>2808</v>
      </c>
    </row>
    <row r="1389" ht="15.75" customHeight="1">
      <c r="A1389" s="294" t="s">
        <v>3683</v>
      </c>
      <c r="B1389" s="239" t="s">
        <v>552</v>
      </c>
      <c r="C1389" s="340">
        <v>46289.0</v>
      </c>
      <c r="D1389" s="239" t="s">
        <v>649</v>
      </c>
      <c r="E1389" s="239" t="s">
        <v>1196</v>
      </c>
      <c r="F1389" s="239">
        <v>70.0</v>
      </c>
      <c r="G1389" s="239">
        <v>46.0</v>
      </c>
      <c r="H1389" s="342">
        <v>46290.0</v>
      </c>
      <c r="I1389" s="251">
        <v>0.3015277777777778</v>
      </c>
      <c r="J1389" s="251">
        <v>0.3449652777777778</v>
      </c>
      <c r="K1389" s="239">
        <v>62.5333</v>
      </c>
      <c r="L1389" s="239" t="s">
        <v>1238</v>
      </c>
      <c r="M1389" s="239" t="s">
        <v>2809</v>
      </c>
    </row>
    <row r="1390" ht="15.75" customHeight="1">
      <c r="A1390" s="294" t="s">
        <v>3683</v>
      </c>
      <c r="B1390" s="239" t="s">
        <v>552</v>
      </c>
      <c r="C1390" s="340">
        <v>46289.0</v>
      </c>
      <c r="D1390" s="239" t="s">
        <v>649</v>
      </c>
      <c r="E1390" s="239" t="s">
        <v>919</v>
      </c>
      <c r="F1390" s="239">
        <v>73.0</v>
      </c>
      <c r="G1390" s="239">
        <v>34.0</v>
      </c>
      <c r="H1390" s="342">
        <v>46290.0</v>
      </c>
      <c r="I1390" s="251">
        <v>0.36302083333333335</v>
      </c>
      <c r="J1390" s="251">
        <v>0.39383101851851854</v>
      </c>
      <c r="K1390" s="239">
        <v>44.35</v>
      </c>
      <c r="L1390" s="239" t="s">
        <v>1437</v>
      </c>
      <c r="M1390" s="239" t="s">
        <v>2810</v>
      </c>
    </row>
    <row r="1391" ht="15.75" customHeight="1">
      <c r="A1391" s="294" t="s">
        <v>3683</v>
      </c>
      <c r="B1391" s="239" t="s">
        <v>552</v>
      </c>
      <c r="C1391" s="340">
        <v>46289.0</v>
      </c>
      <c r="D1391" s="239" t="s">
        <v>649</v>
      </c>
      <c r="E1391" s="239" t="s">
        <v>1048</v>
      </c>
      <c r="F1391" s="239">
        <v>36.0</v>
      </c>
      <c r="G1391" s="239">
        <v>24.0</v>
      </c>
      <c r="H1391" s="342">
        <v>46290.0</v>
      </c>
      <c r="I1391" s="251">
        <v>0.3450810185185185</v>
      </c>
      <c r="J1391" s="251">
        <v>0.36292824074074076</v>
      </c>
      <c r="K1391" s="239">
        <v>25.7</v>
      </c>
      <c r="L1391" s="239" t="s">
        <v>1238</v>
      </c>
      <c r="M1391" s="239" t="s">
        <v>2811</v>
      </c>
    </row>
    <row r="1392" ht="15.75" customHeight="1">
      <c r="A1392" s="294" t="s">
        <v>3683</v>
      </c>
      <c r="B1392" s="239" t="s">
        <v>552</v>
      </c>
      <c r="C1392" s="340">
        <v>46289.0</v>
      </c>
      <c r="D1392" s="239" t="s">
        <v>681</v>
      </c>
      <c r="E1392" s="239" t="s">
        <v>1196</v>
      </c>
      <c r="F1392" s="239">
        <v>86.0</v>
      </c>
      <c r="G1392" s="239">
        <v>42.0</v>
      </c>
      <c r="H1392" s="342">
        <v>46290.0</v>
      </c>
      <c r="I1392" s="251">
        <v>0.3025462962962963</v>
      </c>
      <c r="J1392" s="251">
        <v>0.37875</v>
      </c>
      <c r="K1392" s="239">
        <v>109.7333</v>
      </c>
      <c r="L1392" s="239" t="s">
        <v>811</v>
      </c>
      <c r="M1392" s="239" t="s">
        <v>2908</v>
      </c>
    </row>
    <row r="1393" ht="15.75" customHeight="1">
      <c r="A1393" s="294" t="s">
        <v>3683</v>
      </c>
      <c r="B1393" s="239" t="s">
        <v>552</v>
      </c>
      <c r="C1393" s="340">
        <v>46289.0</v>
      </c>
      <c r="D1393" s="239" t="s">
        <v>681</v>
      </c>
      <c r="E1393" s="239" t="s">
        <v>919</v>
      </c>
      <c r="F1393" s="239">
        <v>73.0</v>
      </c>
      <c r="G1393" s="239">
        <v>49.0</v>
      </c>
      <c r="H1393" s="342">
        <v>46290.0</v>
      </c>
      <c r="I1393" s="251">
        <v>0.3788425925925926</v>
      </c>
      <c r="J1393" s="251">
        <v>0.446724537037037</v>
      </c>
      <c r="K1393" s="239">
        <v>97.75</v>
      </c>
      <c r="L1393" s="239" t="s">
        <v>811</v>
      </c>
      <c r="M1393" s="239" t="s">
        <v>2911</v>
      </c>
    </row>
    <row r="1394" ht="15.75" customHeight="1">
      <c r="A1394" s="294" t="s">
        <v>3683</v>
      </c>
      <c r="B1394" s="239" t="s">
        <v>552</v>
      </c>
      <c r="C1394" s="340">
        <v>46290.0</v>
      </c>
      <c r="D1394" s="239" t="s">
        <v>681</v>
      </c>
      <c r="E1394" s="239" t="s">
        <v>1333</v>
      </c>
      <c r="F1394" s="239">
        <v>64.0</v>
      </c>
      <c r="G1394" s="239">
        <v>41.0</v>
      </c>
      <c r="H1394" s="342">
        <v>46290.0</v>
      </c>
      <c r="I1394" s="251">
        <v>0.5053587962962963</v>
      </c>
      <c r="J1394" s="251">
        <v>0.5690277777777778</v>
      </c>
      <c r="K1394" s="239">
        <v>91.6833</v>
      </c>
      <c r="L1394" s="239" t="s">
        <v>811</v>
      </c>
      <c r="M1394" s="239" t="s">
        <v>2915</v>
      </c>
    </row>
    <row r="1395" ht="15.75" customHeight="1">
      <c r="A1395" s="294" t="s">
        <v>3683</v>
      </c>
      <c r="B1395" s="239" t="s">
        <v>552</v>
      </c>
      <c r="C1395" s="340">
        <v>46290.0</v>
      </c>
      <c r="D1395" s="228" t="s">
        <v>681</v>
      </c>
      <c r="E1395" s="294" t="s">
        <v>1050</v>
      </c>
      <c r="F1395" s="239">
        <v>46.0</v>
      </c>
      <c r="G1395" s="239">
        <v>26.0</v>
      </c>
      <c r="H1395" s="342">
        <v>46290.0</v>
      </c>
      <c r="I1395" s="251">
        <v>0.5941550925925926</v>
      </c>
      <c r="J1395" s="251">
        <v>0.6195023148148148</v>
      </c>
      <c r="K1395" s="239">
        <v>36.4833</v>
      </c>
      <c r="L1395" s="239" t="s">
        <v>811</v>
      </c>
      <c r="M1395" s="239" t="s">
        <v>2933</v>
      </c>
    </row>
    <row r="1396" ht="15.75" customHeight="1">
      <c r="A1396" s="294" t="s">
        <v>3683</v>
      </c>
      <c r="B1396" s="239" t="s">
        <v>552</v>
      </c>
      <c r="C1396" s="340">
        <v>46289.0</v>
      </c>
      <c r="D1396" s="228" t="s">
        <v>666</v>
      </c>
      <c r="E1396" s="294" t="s">
        <v>1196</v>
      </c>
      <c r="F1396" s="239">
        <v>78.0</v>
      </c>
      <c r="G1396" s="239">
        <v>43.0</v>
      </c>
      <c r="H1396" s="342">
        <v>46290.0</v>
      </c>
      <c r="I1396" s="251">
        <v>0.30233796296296295</v>
      </c>
      <c r="J1396" s="251">
        <v>0.35358796296296297</v>
      </c>
      <c r="K1396" s="239">
        <v>73.8</v>
      </c>
      <c r="L1396" s="239" t="s">
        <v>1238</v>
      </c>
      <c r="M1396" s="239" t="s">
        <v>2936</v>
      </c>
    </row>
    <row r="1397" ht="15.75" customHeight="1">
      <c r="A1397" s="294" t="s">
        <v>3683</v>
      </c>
      <c r="B1397" s="239" t="s">
        <v>552</v>
      </c>
      <c r="C1397" s="340">
        <v>46289.0</v>
      </c>
      <c r="D1397" s="228" t="s">
        <v>666</v>
      </c>
      <c r="E1397" s="294" t="s">
        <v>919</v>
      </c>
      <c r="F1397" s="239">
        <v>173.0</v>
      </c>
      <c r="G1397" s="239">
        <v>29.0</v>
      </c>
      <c r="H1397" s="342">
        <v>46290.0</v>
      </c>
      <c r="I1397" s="251">
        <v>0.3599537037037037</v>
      </c>
      <c r="J1397" s="251">
        <v>0.4415277777777778</v>
      </c>
      <c r="K1397" s="239">
        <v>117.4667</v>
      </c>
      <c r="L1397" s="239" t="s">
        <v>1437</v>
      </c>
      <c r="M1397" s="239" t="s">
        <v>2939</v>
      </c>
    </row>
    <row r="1398" ht="15.75" customHeight="1">
      <c r="A1398" s="294" t="s">
        <v>3683</v>
      </c>
      <c r="B1398" s="239" t="s">
        <v>552</v>
      </c>
      <c r="C1398" s="340">
        <v>46289.0</v>
      </c>
      <c r="D1398" s="248" t="s">
        <v>666</v>
      </c>
      <c r="E1398" s="239" t="s">
        <v>1048</v>
      </c>
      <c r="F1398" s="239">
        <v>31.0</v>
      </c>
      <c r="G1398" s="239">
        <v>25.0</v>
      </c>
      <c r="H1398" s="342">
        <v>46290.0</v>
      </c>
      <c r="I1398" s="251">
        <v>0.3909375</v>
      </c>
      <c r="J1398" s="251">
        <v>0.4190740740740741</v>
      </c>
      <c r="K1398" s="239">
        <v>40.5</v>
      </c>
      <c r="L1398" s="239" t="s">
        <v>1238</v>
      </c>
      <c r="M1398" s="239" t="s">
        <v>3088</v>
      </c>
    </row>
    <row r="1399" ht="15.75" customHeight="1">
      <c r="A1399" s="294" t="s">
        <v>3683</v>
      </c>
      <c r="B1399" s="239" t="s">
        <v>552</v>
      </c>
      <c r="C1399" s="340">
        <v>46289.0</v>
      </c>
      <c r="D1399" s="311" t="s">
        <v>686</v>
      </c>
      <c r="E1399" s="239" t="s">
        <v>1046</v>
      </c>
      <c r="F1399" s="239">
        <v>117.0</v>
      </c>
      <c r="G1399" s="239">
        <v>32.0</v>
      </c>
      <c r="H1399" s="342">
        <v>46290.0</v>
      </c>
      <c r="I1399" s="251">
        <v>0.3006828703703704</v>
      </c>
      <c r="J1399" s="251">
        <v>0.35961805555555554</v>
      </c>
      <c r="K1399" s="239">
        <v>84.8667</v>
      </c>
      <c r="L1399" s="239" t="s">
        <v>811</v>
      </c>
      <c r="M1399" s="239" t="s">
        <v>3091</v>
      </c>
    </row>
    <row r="1400" ht="15.75" customHeight="1">
      <c r="A1400" s="294" t="s">
        <v>3683</v>
      </c>
      <c r="B1400" s="239" t="s">
        <v>552</v>
      </c>
      <c r="C1400" s="340">
        <v>46290.0</v>
      </c>
      <c r="D1400" s="311" t="s">
        <v>686</v>
      </c>
      <c r="E1400" s="239" t="s">
        <v>1048</v>
      </c>
      <c r="F1400" s="239">
        <v>161.0</v>
      </c>
      <c r="G1400" s="239">
        <v>68.0</v>
      </c>
      <c r="H1400" s="342">
        <v>46290.0</v>
      </c>
      <c r="I1400" s="251">
        <v>0.3597337962962963</v>
      </c>
      <c r="J1400" s="251">
        <v>0.5196643518518519</v>
      </c>
      <c r="K1400" s="239">
        <v>230.3</v>
      </c>
      <c r="L1400" s="239" t="s">
        <v>811</v>
      </c>
      <c r="M1400" s="239" t="s">
        <v>3093</v>
      </c>
    </row>
    <row r="1401" ht="15.75" customHeight="1">
      <c r="A1401" s="294" t="s">
        <v>3683</v>
      </c>
      <c r="B1401" s="239" t="s">
        <v>552</v>
      </c>
      <c r="C1401" s="340">
        <v>46290.0</v>
      </c>
      <c r="D1401" s="311" t="s">
        <v>686</v>
      </c>
      <c r="E1401" s="239" t="s">
        <v>1050</v>
      </c>
      <c r="F1401" s="239">
        <v>54.0</v>
      </c>
      <c r="G1401" s="239">
        <v>26.0</v>
      </c>
      <c r="H1401" s="342">
        <v>46290.0</v>
      </c>
      <c r="I1401" s="251">
        <v>0.5911805555555556</v>
      </c>
      <c r="J1401" s="251">
        <v>0.6239699074074074</v>
      </c>
      <c r="K1401" s="239">
        <v>47.2</v>
      </c>
      <c r="L1401" s="239" t="s">
        <v>811</v>
      </c>
      <c r="M1401" s="239" t="s">
        <v>3095</v>
      </c>
    </row>
    <row r="1402" ht="15.75" customHeight="1">
      <c r="A1402" s="294" t="s">
        <v>3683</v>
      </c>
      <c r="B1402" s="239" t="s">
        <v>552</v>
      </c>
      <c r="C1402" s="340">
        <v>46289.0</v>
      </c>
      <c r="D1402" s="239" t="s">
        <v>559</v>
      </c>
      <c r="E1402" s="239" t="s">
        <v>1193</v>
      </c>
      <c r="F1402" s="239">
        <v>49.0</v>
      </c>
      <c r="G1402" s="239">
        <v>36.0</v>
      </c>
      <c r="H1402" s="342">
        <v>46290.0</v>
      </c>
      <c r="I1402" s="251">
        <v>0.3049189814814815</v>
      </c>
      <c r="J1402" s="251">
        <v>0.33645833333333336</v>
      </c>
      <c r="K1402" s="239">
        <v>45.4167</v>
      </c>
      <c r="L1402" s="239" t="s">
        <v>811</v>
      </c>
      <c r="M1402" s="239" t="s">
        <v>3090</v>
      </c>
    </row>
    <row r="1403" ht="15.75" customHeight="1">
      <c r="A1403" s="294" t="s">
        <v>3683</v>
      </c>
      <c r="B1403" s="239" t="s">
        <v>552</v>
      </c>
      <c r="C1403" s="340">
        <v>46289.0</v>
      </c>
      <c r="D1403" s="239" t="s">
        <v>559</v>
      </c>
      <c r="E1403" s="239" t="s">
        <v>1196</v>
      </c>
      <c r="F1403" s="239">
        <v>102.0</v>
      </c>
      <c r="G1403" s="239">
        <v>44.0</v>
      </c>
      <c r="H1403" s="342">
        <v>46290.0</v>
      </c>
      <c r="I1403" s="251">
        <v>0.3365625</v>
      </c>
      <c r="J1403" s="251">
        <v>0.3890625</v>
      </c>
      <c r="K1403" s="239">
        <v>75.6</v>
      </c>
      <c r="L1403" s="239" t="s">
        <v>811</v>
      </c>
      <c r="M1403" s="239" t="s">
        <v>3092</v>
      </c>
    </row>
    <row r="1404" ht="15.75" customHeight="1">
      <c r="A1404" s="294" t="s">
        <v>3683</v>
      </c>
      <c r="B1404" s="239" t="s">
        <v>552</v>
      </c>
      <c r="C1404" s="340">
        <v>46289.0</v>
      </c>
      <c r="D1404" s="239" t="s">
        <v>559</v>
      </c>
      <c r="E1404" s="239" t="s">
        <v>919</v>
      </c>
      <c r="F1404" s="239">
        <v>116.0</v>
      </c>
      <c r="G1404" s="239">
        <v>20.0</v>
      </c>
      <c r="H1404" s="342">
        <v>46290.0</v>
      </c>
      <c r="I1404" s="251">
        <v>0.3943287037037037</v>
      </c>
      <c r="J1404" s="251">
        <v>0.4266550925925926</v>
      </c>
      <c r="K1404" s="239">
        <v>46.55</v>
      </c>
      <c r="L1404" s="239" t="s">
        <v>811</v>
      </c>
      <c r="M1404" s="239" t="s">
        <v>3094</v>
      </c>
    </row>
    <row r="1405" ht="15.75" customHeight="1">
      <c r="A1405" s="294" t="s">
        <v>3683</v>
      </c>
      <c r="B1405" s="239" t="s">
        <v>552</v>
      </c>
      <c r="C1405" s="340">
        <v>46290.0</v>
      </c>
      <c r="D1405" s="239" t="s">
        <v>559</v>
      </c>
      <c r="E1405" s="239" t="s">
        <v>1050</v>
      </c>
      <c r="F1405" s="239">
        <v>45.0</v>
      </c>
      <c r="G1405" s="239">
        <v>26.0</v>
      </c>
      <c r="H1405" s="342">
        <v>46290.0</v>
      </c>
      <c r="I1405" s="251">
        <v>0.5920717592592593</v>
      </c>
      <c r="J1405" s="251">
        <v>0.6149652777777778</v>
      </c>
      <c r="K1405" s="239">
        <v>32.95</v>
      </c>
      <c r="L1405" s="239" t="s">
        <v>811</v>
      </c>
      <c r="M1405" s="239" t="s">
        <v>4450</v>
      </c>
    </row>
    <row r="1406" ht="15.75" customHeight="1">
      <c r="A1406" s="294" t="s">
        <v>3683</v>
      </c>
      <c r="B1406" s="239" t="s">
        <v>552</v>
      </c>
      <c r="C1406" s="340">
        <v>46289.0</v>
      </c>
      <c r="D1406" s="239" t="s">
        <v>669</v>
      </c>
      <c r="E1406" s="239" t="s">
        <v>1196</v>
      </c>
      <c r="F1406" s="239">
        <v>119.0</v>
      </c>
      <c r="G1406" s="239">
        <v>43.0</v>
      </c>
      <c r="H1406" s="342">
        <v>46290.0</v>
      </c>
      <c r="I1406" s="251">
        <v>0.30274305555555553</v>
      </c>
      <c r="J1406" s="251">
        <v>0.3550115740740741</v>
      </c>
      <c r="K1406" s="239">
        <v>75.25</v>
      </c>
      <c r="L1406" s="239" t="s">
        <v>811</v>
      </c>
      <c r="M1406" s="239" t="s">
        <v>2058</v>
      </c>
    </row>
    <row r="1407" ht="15.75" customHeight="1">
      <c r="A1407" s="294" t="s">
        <v>3683</v>
      </c>
      <c r="B1407" s="239" t="s">
        <v>552</v>
      </c>
      <c r="C1407" s="340">
        <v>46289.0</v>
      </c>
      <c r="D1407" s="239" t="s">
        <v>669</v>
      </c>
      <c r="E1407" s="239" t="s">
        <v>919</v>
      </c>
      <c r="F1407" s="239">
        <v>286.0</v>
      </c>
      <c r="G1407" s="239">
        <v>49.0</v>
      </c>
      <c r="H1407" s="342">
        <v>46290.0</v>
      </c>
      <c r="I1407" s="251">
        <v>0.35530092592592594</v>
      </c>
      <c r="J1407" s="251">
        <v>0.42354166666666665</v>
      </c>
      <c r="K1407" s="239">
        <v>98.2667</v>
      </c>
      <c r="L1407" s="239" t="s">
        <v>811</v>
      </c>
      <c r="M1407" s="239" t="s">
        <v>3200</v>
      </c>
    </row>
    <row r="1408" ht="15.75" customHeight="1">
      <c r="A1408" s="294" t="s">
        <v>3683</v>
      </c>
      <c r="B1408" s="239" t="s">
        <v>552</v>
      </c>
      <c r="C1408" s="340">
        <v>46290.0</v>
      </c>
      <c r="D1408" s="239" t="s">
        <v>669</v>
      </c>
      <c r="E1408" s="239" t="s">
        <v>2018</v>
      </c>
      <c r="F1408" s="239">
        <v>85.0</v>
      </c>
      <c r="G1408" s="239">
        <v>31.0</v>
      </c>
      <c r="H1408" s="342">
        <v>46290.0</v>
      </c>
      <c r="I1408" s="251">
        <v>0.5089583333333333</v>
      </c>
      <c r="J1408" s="251">
        <v>0.5452893518518519</v>
      </c>
      <c r="K1408" s="239">
        <v>52.3</v>
      </c>
      <c r="L1408" s="239" t="s">
        <v>811</v>
      </c>
      <c r="M1408" s="239" t="s">
        <v>3201</v>
      </c>
    </row>
    <row r="1409" ht="15.75" customHeight="1">
      <c r="A1409" s="294" t="s">
        <v>3683</v>
      </c>
      <c r="B1409" s="239" t="s">
        <v>552</v>
      </c>
      <c r="C1409" s="340">
        <v>46289.0</v>
      </c>
      <c r="D1409" s="239" t="s">
        <v>4403</v>
      </c>
      <c r="E1409" s="239" t="s">
        <v>919</v>
      </c>
      <c r="F1409" s="239">
        <v>158.0</v>
      </c>
      <c r="G1409" s="239">
        <v>78.0</v>
      </c>
      <c r="H1409" s="342">
        <v>46290.0</v>
      </c>
      <c r="I1409" s="251">
        <v>0.30471064814814813</v>
      </c>
      <c r="J1409" s="251">
        <v>0.445625</v>
      </c>
      <c r="K1409" s="239">
        <v>202.9167</v>
      </c>
      <c r="L1409" s="239" t="s">
        <v>811</v>
      </c>
      <c r="M1409" s="239" t="s">
        <v>3280</v>
      </c>
    </row>
    <row r="1410" ht="15.75" customHeight="1">
      <c r="A1410" s="294" t="s">
        <v>3683</v>
      </c>
      <c r="B1410" s="239" t="s">
        <v>552</v>
      </c>
      <c r="C1410" s="340">
        <v>46289.0</v>
      </c>
      <c r="D1410" s="239" t="s">
        <v>667</v>
      </c>
      <c r="E1410" s="239" t="s">
        <v>1196</v>
      </c>
      <c r="F1410" s="239">
        <v>179.0</v>
      </c>
      <c r="G1410" s="239">
        <v>46.0</v>
      </c>
      <c r="H1410" s="342">
        <v>46290.0</v>
      </c>
      <c r="I1410" s="251">
        <v>0.3025462962962963</v>
      </c>
      <c r="J1410" s="251">
        <v>0.38612268518518517</v>
      </c>
      <c r="K1410" s="239">
        <v>120.35</v>
      </c>
      <c r="L1410" s="239" t="s">
        <v>811</v>
      </c>
      <c r="M1410" s="239" t="s">
        <v>3281</v>
      </c>
    </row>
    <row r="1411" ht="15.75" customHeight="1">
      <c r="A1411" s="294" t="s">
        <v>3683</v>
      </c>
      <c r="B1411" s="239" t="s">
        <v>552</v>
      </c>
      <c r="C1411" s="340">
        <v>46289.0</v>
      </c>
      <c r="D1411" s="228" t="s">
        <v>667</v>
      </c>
      <c r="E1411" s="294" t="s">
        <v>1048</v>
      </c>
      <c r="F1411" s="239">
        <v>43.0</v>
      </c>
      <c r="G1411" s="239">
        <v>34.0</v>
      </c>
      <c r="H1411" s="342">
        <v>46290.0</v>
      </c>
      <c r="I1411" s="251">
        <v>0.38994212962962965</v>
      </c>
      <c r="J1411" s="251">
        <v>0.4341550925925926</v>
      </c>
      <c r="K1411" s="239">
        <v>63.6667</v>
      </c>
      <c r="L1411" s="239" t="s">
        <v>811</v>
      </c>
      <c r="M1411" s="239" t="s">
        <v>2258</v>
      </c>
    </row>
    <row r="1412" ht="15.75" customHeight="1">
      <c r="A1412" s="294" t="s">
        <v>3683</v>
      </c>
      <c r="B1412" s="239" t="s">
        <v>552</v>
      </c>
      <c r="C1412" s="340">
        <v>46290.0</v>
      </c>
      <c r="D1412" s="228" t="s">
        <v>667</v>
      </c>
      <c r="E1412" s="294" t="s">
        <v>921</v>
      </c>
      <c r="F1412" s="239">
        <v>63.0</v>
      </c>
      <c r="G1412" s="239">
        <v>30.0</v>
      </c>
      <c r="H1412" s="342">
        <v>46290.0</v>
      </c>
      <c r="I1412" s="251">
        <v>0.5058912037037037</v>
      </c>
      <c r="J1412" s="251">
        <v>0.5490625</v>
      </c>
      <c r="K1412" s="239">
        <v>62.1667</v>
      </c>
      <c r="L1412" s="239" t="s">
        <v>811</v>
      </c>
      <c r="M1412" s="239" t="s">
        <v>2561</v>
      </c>
    </row>
    <row r="1413" ht="15.75" customHeight="1">
      <c r="A1413" s="294" t="s">
        <v>3683</v>
      </c>
      <c r="B1413" s="239" t="s">
        <v>552</v>
      </c>
      <c r="C1413" s="340">
        <v>46290.0</v>
      </c>
      <c r="D1413" s="228" t="s">
        <v>685</v>
      </c>
      <c r="E1413" s="294" t="s">
        <v>2018</v>
      </c>
      <c r="F1413" s="239">
        <v>55.0</v>
      </c>
      <c r="G1413" s="239">
        <v>30.0</v>
      </c>
      <c r="H1413" s="342">
        <v>46290.0</v>
      </c>
      <c r="I1413" s="251">
        <v>0.5086574074074074</v>
      </c>
      <c r="J1413" s="251">
        <v>0.542037037037037</v>
      </c>
      <c r="K1413" s="239">
        <v>48.05</v>
      </c>
      <c r="L1413" s="239" t="s">
        <v>811</v>
      </c>
      <c r="M1413" s="239" t="s">
        <v>2565</v>
      </c>
    </row>
    <row r="1414" ht="15.75" customHeight="1">
      <c r="A1414" s="294" t="s">
        <v>3683</v>
      </c>
      <c r="B1414" s="239" t="s">
        <v>552</v>
      </c>
      <c r="C1414" s="340">
        <v>46290.0</v>
      </c>
      <c r="D1414" s="228" t="s">
        <v>685</v>
      </c>
      <c r="E1414" s="294" t="s">
        <v>1050</v>
      </c>
      <c r="F1414" s="239">
        <v>28.0</v>
      </c>
      <c r="G1414" s="239">
        <v>26.0</v>
      </c>
      <c r="H1414" s="342">
        <v>46290.0</v>
      </c>
      <c r="I1414" s="251">
        <v>0.5917824074074074</v>
      </c>
      <c r="J1414" s="251">
        <v>0.6208564814814815</v>
      </c>
      <c r="K1414" s="239">
        <v>41.85</v>
      </c>
      <c r="L1414" s="239" t="s">
        <v>811</v>
      </c>
      <c r="M1414" s="239" t="s">
        <v>2568</v>
      </c>
    </row>
    <row r="1415" ht="15.75" customHeight="1">
      <c r="A1415" s="294" t="s">
        <v>3683</v>
      </c>
      <c r="B1415" s="239" t="s">
        <v>552</v>
      </c>
      <c r="C1415" s="340">
        <v>46289.0</v>
      </c>
      <c r="D1415" s="248" t="s">
        <v>660</v>
      </c>
      <c r="E1415" s="239" t="s">
        <v>1193</v>
      </c>
      <c r="F1415" s="239">
        <v>21.0</v>
      </c>
      <c r="G1415" s="239">
        <v>19.0</v>
      </c>
      <c r="H1415" s="342">
        <v>46290.0</v>
      </c>
      <c r="I1415" s="251">
        <v>0.30180555555555555</v>
      </c>
      <c r="J1415" s="251">
        <v>0.3268402777777778</v>
      </c>
      <c r="K1415" s="239">
        <v>36.05</v>
      </c>
      <c r="L1415" s="239" t="s">
        <v>1238</v>
      </c>
      <c r="M1415" s="239" t="s">
        <v>3367</v>
      </c>
    </row>
    <row r="1416" ht="15.75" customHeight="1">
      <c r="A1416" s="294" t="s">
        <v>3683</v>
      </c>
      <c r="B1416" s="239" t="s">
        <v>552</v>
      </c>
      <c r="C1416" s="340">
        <v>46289.0</v>
      </c>
      <c r="D1416" s="239" t="s">
        <v>660</v>
      </c>
      <c r="E1416" s="239" t="s">
        <v>1196</v>
      </c>
      <c r="F1416" s="239">
        <v>79.0</v>
      </c>
      <c r="G1416" s="239">
        <v>42.0</v>
      </c>
      <c r="H1416" s="342">
        <v>46290.0</v>
      </c>
      <c r="I1416" s="251">
        <v>0.32688657407407407</v>
      </c>
      <c r="J1416" s="251">
        <v>0.3866087962962963</v>
      </c>
      <c r="K1416" s="239">
        <v>85.9833</v>
      </c>
      <c r="L1416" s="239" t="s">
        <v>1238</v>
      </c>
      <c r="M1416" s="239" t="s">
        <v>3368</v>
      </c>
    </row>
    <row r="1417" ht="15.75" customHeight="1">
      <c r="A1417" s="294" t="s">
        <v>3683</v>
      </c>
      <c r="B1417" s="239" t="s">
        <v>552</v>
      </c>
      <c r="C1417" s="340">
        <v>46289.0</v>
      </c>
      <c r="D1417" s="239" t="s">
        <v>660</v>
      </c>
      <c r="E1417" s="239" t="s">
        <v>1046</v>
      </c>
      <c r="F1417" s="239">
        <v>12.0</v>
      </c>
      <c r="G1417" s="239">
        <v>10.0</v>
      </c>
      <c r="H1417" s="342">
        <v>46290.0</v>
      </c>
      <c r="I1417" s="251">
        <v>0.3866898148148148</v>
      </c>
      <c r="J1417" s="251">
        <v>0.39946759259259257</v>
      </c>
      <c r="K1417" s="239">
        <v>18.4</v>
      </c>
      <c r="L1417" s="239" t="s">
        <v>1238</v>
      </c>
      <c r="M1417" s="239" t="s">
        <v>3369</v>
      </c>
    </row>
    <row r="1418" ht="15.75" customHeight="1">
      <c r="A1418" s="294" t="s">
        <v>3683</v>
      </c>
      <c r="B1418" s="239" t="s">
        <v>552</v>
      </c>
      <c r="C1418" s="340">
        <v>46289.0</v>
      </c>
      <c r="D1418" s="239" t="s">
        <v>660</v>
      </c>
      <c r="E1418" s="239" t="s">
        <v>919</v>
      </c>
      <c r="F1418" s="239">
        <v>65.0</v>
      </c>
      <c r="G1418" s="239">
        <v>38.0</v>
      </c>
      <c r="H1418" s="342">
        <v>46290.0</v>
      </c>
      <c r="I1418" s="251">
        <v>0.4295949074074074</v>
      </c>
      <c r="J1418" s="251">
        <v>0.4727546296296296</v>
      </c>
      <c r="K1418" s="239">
        <v>62.15</v>
      </c>
      <c r="L1418" s="239" t="s">
        <v>1238</v>
      </c>
      <c r="M1418" s="239" t="s">
        <v>3370</v>
      </c>
    </row>
    <row r="1419" ht="15.75" customHeight="1">
      <c r="A1419" s="294" t="s">
        <v>3683</v>
      </c>
      <c r="B1419" s="239" t="s">
        <v>552</v>
      </c>
      <c r="C1419" s="340">
        <v>46289.0</v>
      </c>
      <c r="D1419" s="239" t="s">
        <v>660</v>
      </c>
      <c r="E1419" s="239" t="s">
        <v>1048</v>
      </c>
      <c r="F1419" s="239">
        <v>34.0</v>
      </c>
      <c r="G1419" s="239">
        <v>26.0</v>
      </c>
      <c r="H1419" s="342">
        <v>46290.0</v>
      </c>
      <c r="I1419" s="251">
        <v>0.3996296296296296</v>
      </c>
      <c r="J1419" s="251">
        <v>0.42953703703703705</v>
      </c>
      <c r="K1419" s="239">
        <v>43.0667</v>
      </c>
      <c r="L1419" s="239" t="s">
        <v>1238</v>
      </c>
      <c r="M1419" s="239" t="s">
        <v>2907</v>
      </c>
    </row>
    <row r="1420" ht="15.75" customHeight="1">
      <c r="A1420" s="294" t="s">
        <v>3683</v>
      </c>
      <c r="B1420" s="239" t="s">
        <v>552</v>
      </c>
      <c r="C1420" s="340">
        <v>46290.0</v>
      </c>
      <c r="D1420" s="239" t="s">
        <v>660</v>
      </c>
      <c r="E1420" s="239" t="s">
        <v>921</v>
      </c>
      <c r="F1420" s="239">
        <v>119.0</v>
      </c>
      <c r="G1420" s="239">
        <v>40.0</v>
      </c>
      <c r="H1420" s="342">
        <v>46290.0</v>
      </c>
      <c r="I1420" s="251">
        <v>0.5148032407407407</v>
      </c>
      <c r="J1420" s="251">
        <v>0.5848148148148148</v>
      </c>
      <c r="K1420" s="239">
        <v>100.8</v>
      </c>
      <c r="L1420" s="239" t="s">
        <v>811</v>
      </c>
      <c r="M1420" s="239" t="s">
        <v>3371</v>
      </c>
    </row>
    <row r="1421" ht="15.75" customHeight="1">
      <c r="A1421" s="294" t="s">
        <v>3683</v>
      </c>
      <c r="B1421" s="239" t="s">
        <v>552</v>
      </c>
      <c r="C1421" s="340">
        <v>46290.0</v>
      </c>
      <c r="D1421" s="239" t="s">
        <v>660</v>
      </c>
      <c r="E1421" s="239" t="s">
        <v>1050</v>
      </c>
      <c r="F1421" s="239">
        <v>37.0</v>
      </c>
      <c r="G1421" s="239">
        <v>27.0</v>
      </c>
      <c r="H1421" s="342">
        <v>46290.0</v>
      </c>
      <c r="I1421" s="251">
        <v>0.5923726851851852</v>
      </c>
      <c r="J1421" s="251">
        <v>0.6368402777777777</v>
      </c>
      <c r="K1421" s="239">
        <v>64.0167</v>
      </c>
      <c r="L1421" s="239" t="s">
        <v>811</v>
      </c>
      <c r="M1421" s="239" t="s">
        <v>3372</v>
      </c>
    </row>
    <row r="1422" ht="15.75" customHeight="1">
      <c r="A1422" s="294" t="s">
        <v>3683</v>
      </c>
      <c r="B1422" s="239" t="s">
        <v>552</v>
      </c>
      <c r="C1422" s="340">
        <v>46289.0</v>
      </c>
      <c r="D1422" s="239" t="s">
        <v>625</v>
      </c>
      <c r="E1422" s="239" t="s">
        <v>1193</v>
      </c>
      <c r="F1422" s="239">
        <v>38.0</v>
      </c>
      <c r="G1422" s="239">
        <v>28.0</v>
      </c>
      <c r="H1422" s="342">
        <v>46290.0</v>
      </c>
      <c r="I1422" s="251">
        <v>0.3014236111111111</v>
      </c>
      <c r="J1422" s="251">
        <v>0.3335763888888889</v>
      </c>
      <c r="K1422" s="239">
        <v>46.2833</v>
      </c>
      <c r="L1422" s="239" t="s">
        <v>1437</v>
      </c>
      <c r="M1422" s="239" t="s">
        <v>2932</v>
      </c>
    </row>
    <row r="1423" ht="15.75" customHeight="1">
      <c r="A1423" s="294" t="s">
        <v>3683</v>
      </c>
      <c r="B1423" s="239" t="s">
        <v>552</v>
      </c>
      <c r="C1423" s="340">
        <v>46289.0</v>
      </c>
      <c r="D1423" s="239" t="s">
        <v>625</v>
      </c>
      <c r="E1423" s="239" t="s">
        <v>1046</v>
      </c>
      <c r="F1423" s="239">
        <v>41.0</v>
      </c>
      <c r="G1423" s="239">
        <v>25.0</v>
      </c>
      <c r="H1423" s="342">
        <v>46290.0</v>
      </c>
      <c r="I1423" s="251">
        <v>0.33369212962962963</v>
      </c>
      <c r="J1423" s="251">
        <v>0.36824074074074076</v>
      </c>
      <c r="K1423" s="239">
        <v>49.75</v>
      </c>
      <c r="L1423" s="239" t="s">
        <v>1238</v>
      </c>
      <c r="M1423" s="239" t="s">
        <v>2935</v>
      </c>
    </row>
    <row r="1424" ht="15.75" customHeight="1">
      <c r="A1424" s="294" t="s">
        <v>3683</v>
      </c>
      <c r="B1424" s="239" t="s">
        <v>552</v>
      </c>
      <c r="C1424" s="340">
        <v>46289.0</v>
      </c>
      <c r="D1424" s="239" t="s">
        <v>625</v>
      </c>
      <c r="E1424" s="239" t="s">
        <v>919</v>
      </c>
      <c r="F1424" s="239">
        <v>103.0</v>
      </c>
      <c r="G1424" s="239">
        <v>32.0</v>
      </c>
      <c r="H1424" s="342">
        <v>46290.0</v>
      </c>
      <c r="I1424" s="251">
        <v>0.40131944444444445</v>
      </c>
      <c r="J1424" s="251">
        <v>0.44636574074074076</v>
      </c>
      <c r="K1424" s="239">
        <v>64.85</v>
      </c>
      <c r="L1424" s="239" t="s">
        <v>1437</v>
      </c>
      <c r="M1424" s="239" t="s">
        <v>2938</v>
      </c>
    </row>
    <row r="1425" ht="15.75" customHeight="1">
      <c r="A1425" s="294" t="s">
        <v>3683</v>
      </c>
      <c r="B1425" s="239" t="s">
        <v>552</v>
      </c>
      <c r="C1425" s="340">
        <v>46289.0</v>
      </c>
      <c r="D1425" s="239" t="s">
        <v>625</v>
      </c>
      <c r="E1425" s="239" t="s">
        <v>1048</v>
      </c>
      <c r="F1425" s="239">
        <v>54.0</v>
      </c>
      <c r="G1425" s="239">
        <v>26.0</v>
      </c>
      <c r="H1425" s="342">
        <v>46290.0</v>
      </c>
      <c r="I1425" s="251">
        <v>0.36872685185185183</v>
      </c>
      <c r="J1425" s="251">
        <v>0.4012847222222222</v>
      </c>
      <c r="K1425" s="239">
        <v>46.8667</v>
      </c>
      <c r="L1425" s="239" t="s">
        <v>1238</v>
      </c>
      <c r="M1425" s="239" t="s">
        <v>3444</v>
      </c>
    </row>
    <row r="1426" ht="15.75" customHeight="1">
      <c r="A1426" s="294" t="s">
        <v>3683</v>
      </c>
      <c r="B1426" s="239" t="s">
        <v>552</v>
      </c>
      <c r="C1426" s="340">
        <v>46291.0</v>
      </c>
      <c r="D1426" s="239" t="s">
        <v>678</v>
      </c>
      <c r="E1426" s="239" t="s">
        <v>924</v>
      </c>
      <c r="F1426" s="239">
        <v>94.0</v>
      </c>
      <c r="G1426" s="239">
        <v>19.0</v>
      </c>
      <c r="H1426" s="342">
        <v>46292.0</v>
      </c>
      <c r="I1426" s="251">
        <v>0.3051273148148148</v>
      </c>
      <c r="J1426" s="251">
        <v>0.33708333333333335</v>
      </c>
      <c r="K1426" s="239">
        <v>46.0167</v>
      </c>
      <c r="L1426" s="239" t="s">
        <v>811</v>
      </c>
      <c r="M1426" s="239" t="s">
        <v>925</v>
      </c>
    </row>
    <row r="1427" ht="15.75" customHeight="1">
      <c r="A1427" s="294" t="s">
        <v>3683</v>
      </c>
      <c r="B1427" s="239" t="s">
        <v>552</v>
      </c>
      <c r="C1427" s="340">
        <v>46291.0</v>
      </c>
      <c r="D1427" s="239" t="s">
        <v>678</v>
      </c>
      <c r="E1427" s="239" t="s">
        <v>926</v>
      </c>
      <c r="F1427" s="239">
        <v>130.0</v>
      </c>
      <c r="G1427" s="239">
        <v>36.0</v>
      </c>
      <c r="H1427" s="342">
        <v>46292.0</v>
      </c>
      <c r="I1427" s="251">
        <v>0.3374537037037037</v>
      </c>
      <c r="J1427" s="251">
        <v>0.3917013888888889</v>
      </c>
      <c r="K1427" s="239">
        <v>78.1</v>
      </c>
      <c r="L1427" s="239" t="s">
        <v>811</v>
      </c>
      <c r="M1427" s="239" t="s">
        <v>927</v>
      </c>
    </row>
    <row r="1428" ht="15.75" customHeight="1">
      <c r="A1428" s="294" t="s">
        <v>3683</v>
      </c>
      <c r="B1428" s="239" t="s">
        <v>552</v>
      </c>
      <c r="C1428" s="340">
        <v>46292.0</v>
      </c>
      <c r="D1428" s="239" t="s">
        <v>678</v>
      </c>
      <c r="E1428" s="239" t="s">
        <v>929</v>
      </c>
      <c r="F1428" s="239">
        <v>292.0</v>
      </c>
      <c r="G1428" s="239">
        <v>78.0</v>
      </c>
      <c r="H1428" s="342">
        <v>46292.0</v>
      </c>
      <c r="I1428" s="251">
        <v>0.39186342592592593</v>
      </c>
      <c r="J1428" s="251">
        <v>0.5533564814814815</v>
      </c>
      <c r="K1428" s="239">
        <v>232.55</v>
      </c>
      <c r="L1428" s="239" t="s">
        <v>811</v>
      </c>
      <c r="M1428" s="239" t="s">
        <v>930</v>
      </c>
    </row>
    <row r="1429" ht="15.75" customHeight="1">
      <c r="A1429" s="294" t="s">
        <v>3683</v>
      </c>
      <c r="B1429" s="239" t="s">
        <v>552</v>
      </c>
      <c r="C1429" s="340">
        <v>46291.0</v>
      </c>
      <c r="D1429" s="51" t="s">
        <v>673</v>
      </c>
      <c r="E1429" s="294" t="s">
        <v>926</v>
      </c>
      <c r="F1429" s="239">
        <v>250.0</v>
      </c>
      <c r="G1429" s="239">
        <v>39.0</v>
      </c>
      <c r="H1429" s="342">
        <v>46292.0</v>
      </c>
      <c r="I1429" s="251">
        <v>0.3065393518518518</v>
      </c>
      <c r="J1429" s="251">
        <v>0.4011342592592593</v>
      </c>
      <c r="K1429" s="239">
        <v>136.2167</v>
      </c>
      <c r="L1429" s="239" t="s">
        <v>811</v>
      </c>
      <c r="M1429" s="239" t="s">
        <v>1053</v>
      </c>
    </row>
    <row r="1430" ht="15.75" customHeight="1">
      <c r="A1430" s="294" t="s">
        <v>3683</v>
      </c>
      <c r="B1430" s="239" t="s">
        <v>552</v>
      </c>
      <c r="C1430" s="340">
        <v>46292.0</v>
      </c>
      <c r="D1430" s="51" t="s">
        <v>673</v>
      </c>
      <c r="E1430" s="294" t="s">
        <v>929</v>
      </c>
      <c r="F1430" s="239">
        <v>198.0</v>
      </c>
      <c r="G1430" s="239">
        <v>78.0</v>
      </c>
      <c r="H1430" s="342">
        <v>46292.0</v>
      </c>
      <c r="I1430" s="251">
        <v>0.40118055555555554</v>
      </c>
      <c r="J1430" s="251">
        <v>0.6546180555555555</v>
      </c>
      <c r="K1430" s="239">
        <v>364.9333</v>
      </c>
      <c r="L1430" s="239" t="s">
        <v>811</v>
      </c>
      <c r="M1430" s="239" t="s">
        <v>1055</v>
      </c>
    </row>
    <row r="1431" ht="15.75" customHeight="1">
      <c r="A1431" s="294" t="s">
        <v>3683</v>
      </c>
      <c r="B1431" s="239" t="s">
        <v>552</v>
      </c>
      <c r="C1431" s="340">
        <v>46292.0</v>
      </c>
      <c r="D1431" s="51" t="s">
        <v>673</v>
      </c>
      <c r="E1431" s="294" t="s">
        <v>984</v>
      </c>
      <c r="F1431" s="239">
        <v>34.0</v>
      </c>
      <c r="G1431" s="239">
        <v>25.0</v>
      </c>
      <c r="H1431" s="342">
        <v>46292.0</v>
      </c>
      <c r="I1431" s="251">
        <v>0.5913888888888889</v>
      </c>
      <c r="J1431" s="251">
        <v>0.6246759259259259</v>
      </c>
      <c r="K1431" s="239">
        <v>47.9333</v>
      </c>
      <c r="L1431" s="239" t="s">
        <v>811</v>
      </c>
      <c r="M1431" s="239" t="s">
        <v>1056</v>
      </c>
    </row>
    <row r="1432" ht="15.75" customHeight="1">
      <c r="A1432" s="294" t="s">
        <v>3683</v>
      </c>
      <c r="B1432" s="239" t="s">
        <v>552</v>
      </c>
      <c r="C1432" s="340">
        <v>46291.0</v>
      </c>
      <c r="D1432" s="248" t="s">
        <v>689</v>
      </c>
      <c r="E1432" s="239" t="s">
        <v>976</v>
      </c>
      <c r="F1432" s="239">
        <v>137.0</v>
      </c>
      <c r="G1432" s="239">
        <v>40.0</v>
      </c>
      <c r="H1432" s="342">
        <v>46292.0</v>
      </c>
      <c r="I1432" s="251">
        <v>0.34120370370370373</v>
      </c>
      <c r="J1432" s="251">
        <v>0.4285763888888889</v>
      </c>
      <c r="K1432" s="239">
        <v>125.8167</v>
      </c>
      <c r="L1432" s="239" t="s">
        <v>811</v>
      </c>
      <c r="M1432" s="239" t="s">
        <v>977</v>
      </c>
    </row>
    <row r="1433" ht="15.75" customHeight="1">
      <c r="A1433" s="294" t="s">
        <v>3683</v>
      </c>
      <c r="B1433" s="239" t="s">
        <v>552</v>
      </c>
      <c r="C1433" s="340">
        <v>46292.0</v>
      </c>
      <c r="D1433" s="239" t="s">
        <v>689</v>
      </c>
      <c r="E1433" s="239" t="s">
        <v>980</v>
      </c>
      <c r="F1433" s="239">
        <v>69.0</v>
      </c>
      <c r="G1433" s="239">
        <v>22.0</v>
      </c>
      <c r="H1433" s="342">
        <v>46292.0</v>
      </c>
      <c r="I1433" s="251">
        <v>0.5104050925925926</v>
      </c>
      <c r="J1433" s="251">
        <v>0.5579282407407408</v>
      </c>
      <c r="K1433" s="239">
        <v>68.4333</v>
      </c>
      <c r="L1433" s="239" t="s">
        <v>811</v>
      </c>
      <c r="M1433" s="239" t="s">
        <v>981</v>
      </c>
    </row>
    <row r="1434" ht="15.75" customHeight="1">
      <c r="A1434" s="294" t="s">
        <v>3683</v>
      </c>
      <c r="B1434" s="239" t="s">
        <v>552</v>
      </c>
      <c r="C1434" s="340">
        <v>46292.0</v>
      </c>
      <c r="D1434" s="239" t="s">
        <v>689</v>
      </c>
      <c r="E1434" s="239" t="s">
        <v>984</v>
      </c>
      <c r="F1434" s="239">
        <v>51.0</v>
      </c>
      <c r="G1434" s="239">
        <v>26.0</v>
      </c>
      <c r="H1434" s="342">
        <v>46292.0</v>
      </c>
      <c r="I1434" s="251">
        <v>0.5921180555555555</v>
      </c>
      <c r="J1434" s="251">
        <v>0.6448726851851851</v>
      </c>
      <c r="K1434" s="239">
        <v>75.95</v>
      </c>
      <c r="L1434" s="239" t="s">
        <v>811</v>
      </c>
      <c r="M1434" s="239" t="s">
        <v>985</v>
      </c>
    </row>
    <row r="1435" ht="15.75" customHeight="1">
      <c r="A1435" s="294" t="s">
        <v>3683</v>
      </c>
      <c r="B1435" s="239" t="s">
        <v>552</v>
      </c>
      <c r="C1435" s="340">
        <v>46291.0</v>
      </c>
      <c r="D1435" s="228" t="s">
        <v>652</v>
      </c>
      <c r="E1435" s="294" t="s">
        <v>1336</v>
      </c>
      <c r="F1435" s="239">
        <v>81.0</v>
      </c>
      <c r="G1435" s="239">
        <v>34.0</v>
      </c>
      <c r="H1435" s="342">
        <v>46292.0</v>
      </c>
      <c r="I1435" s="251">
        <v>0.3055324074074074</v>
      </c>
      <c r="J1435" s="251">
        <v>0.34002314814814816</v>
      </c>
      <c r="K1435" s="239">
        <v>49.6667</v>
      </c>
      <c r="L1435" s="239" t="s">
        <v>811</v>
      </c>
      <c r="M1435" s="239" t="s">
        <v>2431</v>
      </c>
    </row>
    <row r="1436" ht="15.75" customHeight="1">
      <c r="A1436" s="294" t="s">
        <v>3683</v>
      </c>
      <c r="B1436" s="239" t="s">
        <v>552</v>
      </c>
      <c r="C1436" s="340">
        <v>46291.0</v>
      </c>
      <c r="D1436" s="228" t="s">
        <v>652</v>
      </c>
      <c r="E1436" s="294" t="s">
        <v>929</v>
      </c>
      <c r="F1436" s="239">
        <v>436.0</v>
      </c>
      <c r="G1436" s="239">
        <v>79.0</v>
      </c>
      <c r="H1436" s="342">
        <v>46292.0</v>
      </c>
      <c r="I1436" s="251">
        <v>0.34020833333333333</v>
      </c>
      <c r="J1436" s="251">
        <v>0.4317708333333333</v>
      </c>
      <c r="K1436" s="239">
        <v>131.8333</v>
      </c>
      <c r="L1436" s="239" t="s">
        <v>811</v>
      </c>
      <c r="M1436" s="239" t="s">
        <v>2433</v>
      </c>
    </row>
    <row r="1437" ht="15.75" customHeight="1">
      <c r="A1437" s="294" t="s">
        <v>3683</v>
      </c>
      <c r="B1437" s="239" t="s">
        <v>552</v>
      </c>
      <c r="C1437" s="340">
        <v>46291.0</v>
      </c>
      <c r="D1437" s="228" t="s">
        <v>652</v>
      </c>
      <c r="E1437" s="294" t="s">
        <v>976</v>
      </c>
      <c r="F1437" s="239">
        <v>144.0</v>
      </c>
      <c r="G1437" s="239">
        <v>40.0</v>
      </c>
      <c r="H1437" s="342">
        <v>46292.0</v>
      </c>
      <c r="I1437" s="251">
        <v>0.431875</v>
      </c>
      <c r="J1437" s="251">
        <v>0.4695023148148148</v>
      </c>
      <c r="K1437" s="239">
        <v>54.1833</v>
      </c>
      <c r="L1437" s="239" t="s">
        <v>811</v>
      </c>
      <c r="M1437" s="239" t="s">
        <v>2435</v>
      </c>
    </row>
    <row r="1438" ht="15.75" customHeight="1">
      <c r="A1438" s="294" t="s">
        <v>3683</v>
      </c>
      <c r="B1438" s="239" t="s">
        <v>552</v>
      </c>
      <c r="C1438" s="340">
        <v>46292.0</v>
      </c>
      <c r="D1438" s="228" t="s">
        <v>652</v>
      </c>
      <c r="E1438" s="294" t="s">
        <v>1345</v>
      </c>
      <c r="F1438" s="239">
        <v>80.0</v>
      </c>
      <c r="G1438" s="239">
        <v>59.0</v>
      </c>
      <c r="H1438" s="342">
        <v>46292.0</v>
      </c>
      <c r="I1438" s="251">
        <v>0.5188541666666666</v>
      </c>
      <c r="J1438" s="251">
        <v>0.5839004629629629</v>
      </c>
      <c r="K1438" s="239">
        <v>93.6667</v>
      </c>
      <c r="L1438" s="239" t="s">
        <v>811</v>
      </c>
      <c r="M1438" s="239" t="s">
        <v>2437</v>
      </c>
    </row>
    <row r="1439" ht="15.75" customHeight="1">
      <c r="A1439" s="294" t="s">
        <v>3683</v>
      </c>
      <c r="B1439" s="239" t="s">
        <v>552</v>
      </c>
      <c r="C1439" s="340">
        <v>46292.0</v>
      </c>
      <c r="D1439" s="248" t="s">
        <v>652</v>
      </c>
      <c r="E1439" s="239" t="s">
        <v>984</v>
      </c>
      <c r="F1439" s="239">
        <v>43.0</v>
      </c>
      <c r="G1439" s="239">
        <v>36.0</v>
      </c>
      <c r="H1439" s="342">
        <v>46292.0</v>
      </c>
      <c r="I1439" s="251">
        <v>0.5916782407407407</v>
      </c>
      <c r="J1439" s="251">
        <v>0.635011574074074</v>
      </c>
      <c r="K1439" s="239">
        <v>62.3833</v>
      </c>
      <c r="L1439" s="239" t="s">
        <v>811</v>
      </c>
      <c r="M1439" s="239" t="s">
        <v>1338</v>
      </c>
    </row>
    <row r="1440" ht="15.75" customHeight="1">
      <c r="A1440" s="294" t="s">
        <v>3683</v>
      </c>
      <c r="B1440" s="239" t="s">
        <v>552</v>
      </c>
      <c r="C1440" s="340">
        <v>46291.0</v>
      </c>
      <c r="D1440" s="239" t="s">
        <v>631</v>
      </c>
      <c r="E1440" s="239" t="s">
        <v>4451</v>
      </c>
      <c r="F1440" s="239">
        <v>13.0</v>
      </c>
      <c r="G1440" s="239">
        <v>3.0</v>
      </c>
      <c r="H1440" s="342">
        <v>46292.0</v>
      </c>
      <c r="I1440" s="251">
        <v>0.3063078703703704</v>
      </c>
      <c r="J1440" s="251">
        <v>0.3337615740740741</v>
      </c>
      <c r="K1440" s="239">
        <v>39.5333</v>
      </c>
      <c r="L1440" s="239" t="s">
        <v>1238</v>
      </c>
      <c r="M1440" s="239" t="s">
        <v>1341</v>
      </c>
    </row>
    <row r="1441" ht="15.75" customHeight="1">
      <c r="A1441" s="294" t="s">
        <v>3683</v>
      </c>
      <c r="B1441" s="239" t="s">
        <v>552</v>
      </c>
      <c r="C1441" s="340">
        <v>46291.0</v>
      </c>
      <c r="D1441" s="239" t="s">
        <v>631</v>
      </c>
      <c r="E1441" s="239" t="s">
        <v>3521</v>
      </c>
      <c r="F1441" s="239">
        <v>63.0</v>
      </c>
      <c r="G1441" s="239">
        <v>8.0</v>
      </c>
      <c r="H1441" s="342">
        <v>46292.0</v>
      </c>
      <c r="I1441" s="251">
        <v>0.33381944444444445</v>
      </c>
      <c r="J1441" s="251">
        <v>0.342349537037037</v>
      </c>
      <c r="K1441" s="239">
        <v>12.2667</v>
      </c>
      <c r="L1441" s="239" t="s">
        <v>1238</v>
      </c>
      <c r="M1441" s="239" t="s">
        <v>1343</v>
      </c>
    </row>
    <row r="1442" ht="15.75" customHeight="1">
      <c r="A1442" s="294" t="s">
        <v>3683</v>
      </c>
      <c r="B1442" s="239" t="s">
        <v>552</v>
      </c>
      <c r="C1442" s="340">
        <v>46291.0</v>
      </c>
      <c r="D1442" s="239" t="s">
        <v>631</v>
      </c>
      <c r="E1442" s="239" t="s">
        <v>926</v>
      </c>
      <c r="F1442" s="239">
        <v>45.0</v>
      </c>
      <c r="G1442" s="239">
        <v>10.0</v>
      </c>
      <c r="H1442" s="342">
        <v>46292.0</v>
      </c>
      <c r="I1442" s="251">
        <v>0.33403935185185185</v>
      </c>
      <c r="J1442" s="251">
        <v>0.35858796296296297</v>
      </c>
      <c r="K1442" s="239">
        <v>35.3333</v>
      </c>
      <c r="L1442" s="239" t="s">
        <v>1274</v>
      </c>
      <c r="M1442" s="239" t="s">
        <v>1346</v>
      </c>
    </row>
    <row r="1443" ht="15.75" customHeight="1">
      <c r="A1443" s="294" t="s">
        <v>3683</v>
      </c>
      <c r="B1443" s="239" t="s">
        <v>552</v>
      </c>
      <c r="C1443" s="340">
        <v>46291.0</v>
      </c>
      <c r="D1443" s="239" t="s">
        <v>631</v>
      </c>
      <c r="E1443" s="239" t="s">
        <v>929</v>
      </c>
      <c r="F1443" s="239">
        <v>244.0</v>
      </c>
      <c r="G1443" s="239">
        <v>20.0</v>
      </c>
      <c r="H1443" s="342">
        <v>46292.0</v>
      </c>
      <c r="I1443" s="251">
        <v>0.35909722222222223</v>
      </c>
      <c r="J1443" s="251">
        <v>0.44331018518518517</v>
      </c>
      <c r="K1443" s="239">
        <v>121.25</v>
      </c>
      <c r="L1443" s="239" t="s">
        <v>1274</v>
      </c>
      <c r="M1443" s="239" t="s">
        <v>1348</v>
      </c>
    </row>
    <row r="1444" ht="15.75" customHeight="1">
      <c r="A1444" s="294" t="s">
        <v>3683</v>
      </c>
      <c r="B1444" s="239" t="s">
        <v>552</v>
      </c>
      <c r="C1444" s="340">
        <v>46292.0</v>
      </c>
      <c r="D1444" s="239" t="s">
        <v>631</v>
      </c>
      <c r="E1444" s="239" t="s">
        <v>976</v>
      </c>
      <c r="F1444" s="239">
        <v>74.0</v>
      </c>
      <c r="G1444" s="239">
        <v>50.0</v>
      </c>
      <c r="H1444" s="342">
        <v>46292.0</v>
      </c>
      <c r="I1444" s="251">
        <v>0.4478125</v>
      </c>
      <c r="J1444" s="251">
        <v>0.5458680555555555</v>
      </c>
      <c r="K1444" s="239">
        <v>141.2</v>
      </c>
      <c r="L1444" s="239" t="s">
        <v>1238</v>
      </c>
      <c r="M1444" s="239" t="s">
        <v>1442</v>
      </c>
    </row>
    <row r="1445" ht="15.75" customHeight="1">
      <c r="A1445" s="294" t="s">
        <v>3683</v>
      </c>
      <c r="B1445" s="239" t="s">
        <v>552</v>
      </c>
      <c r="C1445" s="340">
        <v>46292.0</v>
      </c>
      <c r="D1445" s="239" t="s">
        <v>631</v>
      </c>
      <c r="E1445" s="239" t="s">
        <v>4452</v>
      </c>
      <c r="F1445" s="239">
        <v>4.0</v>
      </c>
      <c r="G1445" s="239">
        <v>2.0</v>
      </c>
      <c r="H1445" s="342">
        <v>46292.0</v>
      </c>
      <c r="I1445" s="251">
        <v>0.5615625</v>
      </c>
      <c r="J1445" s="251">
        <v>0.6546412037037037</v>
      </c>
      <c r="K1445" s="239">
        <v>134.0333</v>
      </c>
      <c r="L1445" s="239" t="s">
        <v>811</v>
      </c>
      <c r="M1445" s="239" t="s">
        <v>1443</v>
      </c>
    </row>
    <row r="1446" ht="15.75" customHeight="1">
      <c r="A1446" s="294" t="s">
        <v>3683</v>
      </c>
      <c r="B1446" s="239" t="s">
        <v>552</v>
      </c>
      <c r="C1446" s="340">
        <v>46292.0</v>
      </c>
      <c r="D1446" s="239" t="s">
        <v>631</v>
      </c>
      <c r="E1446" s="239" t="s">
        <v>4453</v>
      </c>
      <c r="F1446" s="239">
        <v>9.0</v>
      </c>
      <c r="G1446" s="239">
        <v>5.0</v>
      </c>
      <c r="H1446" s="342">
        <v>46292.0</v>
      </c>
      <c r="I1446" s="251">
        <v>0.5520833333333334</v>
      </c>
      <c r="J1446" s="251">
        <v>0.5615277777777777</v>
      </c>
      <c r="K1446" s="239">
        <v>13.6</v>
      </c>
      <c r="L1446" s="239" t="s">
        <v>811</v>
      </c>
      <c r="M1446" s="239" t="s">
        <v>1444</v>
      </c>
    </row>
    <row r="1447" ht="15.75" customHeight="1">
      <c r="A1447" s="294" t="s">
        <v>3683</v>
      </c>
      <c r="B1447" s="239" t="s">
        <v>552</v>
      </c>
      <c r="C1447" s="340">
        <v>46291.0</v>
      </c>
      <c r="D1447" s="239" t="s">
        <v>676</v>
      </c>
      <c r="E1447" s="239" t="s">
        <v>924</v>
      </c>
      <c r="F1447" s="239">
        <v>49.0</v>
      </c>
      <c r="G1447" s="239">
        <v>20.0</v>
      </c>
      <c r="H1447" s="342">
        <v>46292.0</v>
      </c>
      <c r="I1447" s="251">
        <v>0.3065509259259259</v>
      </c>
      <c r="J1447" s="251">
        <v>0.3444097222222222</v>
      </c>
      <c r="K1447" s="239">
        <v>54.5167</v>
      </c>
      <c r="L1447" s="239" t="s">
        <v>811</v>
      </c>
      <c r="M1447" s="239" t="s">
        <v>1445</v>
      </c>
    </row>
    <row r="1448" ht="15.75" customHeight="1">
      <c r="A1448" s="294" t="s">
        <v>3683</v>
      </c>
      <c r="B1448" s="239" t="s">
        <v>552</v>
      </c>
      <c r="C1448" s="340">
        <v>46291.0</v>
      </c>
      <c r="D1448" s="239" t="s">
        <v>676</v>
      </c>
      <c r="E1448" s="239" t="s">
        <v>976</v>
      </c>
      <c r="F1448" s="239">
        <v>149.0</v>
      </c>
      <c r="G1448" s="239">
        <v>79.0</v>
      </c>
      <c r="H1448" s="342">
        <v>46292.0</v>
      </c>
      <c r="I1448" s="251">
        <v>0.34453703703703703</v>
      </c>
      <c r="J1448" s="251">
        <v>0.44026620370370373</v>
      </c>
      <c r="K1448" s="239">
        <v>137.85</v>
      </c>
      <c r="L1448" s="239" t="s">
        <v>811</v>
      </c>
      <c r="M1448" s="239" t="s">
        <v>1447</v>
      </c>
    </row>
    <row r="1449" ht="15.75" customHeight="1">
      <c r="A1449" s="294" t="s">
        <v>3683</v>
      </c>
      <c r="B1449" s="239" t="s">
        <v>552</v>
      </c>
      <c r="C1449" s="340">
        <v>46291.0</v>
      </c>
      <c r="D1449" s="239" t="s">
        <v>616</v>
      </c>
      <c r="E1449" s="239" t="s">
        <v>1336</v>
      </c>
      <c r="F1449" s="239">
        <v>52.0</v>
      </c>
      <c r="G1449" s="239">
        <v>33.0</v>
      </c>
      <c r="H1449" s="342">
        <v>46292.0</v>
      </c>
      <c r="I1449" s="251">
        <v>0.3058796296296296</v>
      </c>
      <c r="J1449" s="251">
        <v>0.3302662037037037</v>
      </c>
      <c r="K1449" s="239">
        <v>35.1167</v>
      </c>
      <c r="L1449" s="239" t="s">
        <v>811</v>
      </c>
      <c r="M1449" s="239" t="s">
        <v>1448</v>
      </c>
    </row>
    <row r="1450" ht="15.75" customHeight="1">
      <c r="A1450" s="294" t="s">
        <v>3683</v>
      </c>
      <c r="B1450" s="239" t="s">
        <v>552</v>
      </c>
      <c r="C1450" s="340">
        <v>46291.0</v>
      </c>
      <c r="D1450" s="239" t="s">
        <v>616</v>
      </c>
      <c r="E1450" s="239" t="s">
        <v>929</v>
      </c>
      <c r="F1450" s="239">
        <v>388.0</v>
      </c>
      <c r="G1450" s="239">
        <v>79.0</v>
      </c>
      <c r="H1450" s="342">
        <v>46292.0</v>
      </c>
      <c r="I1450" s="251">
        <v>0.3391087962962963</v>
      </c>
      <c r="J1450" s="251">
        <v>0.4013888888888889</v>
      </c>
      <c r="K1450" s="239">
        <v>89.6667</v>
      </c>
      <c r="L1450" s="239" t="s">
        <v>811</v>
      </c>
      <c r="M1450" s="239" t="s">
        <v>1449</v>
      </c>
    </row>
    <row r="1451" ht="15.75" customHeight="1">
      <c r="A1451" s="294" t="s">
        <v>3683</v>
      </c>
      <c r="B1451" s="239" t="s">
        <v>552</v>
      </c>
      <c r="C1451" s="340">
        <v>46291.0</v>
      </c>
      <c r="D1451" s="239" t="s">
        <v>659</v>
      </c>
      <c r="E1451" s="239" t="s">
        <v>926</v>
      </c>
      <c r="F1451" s="239">
        <v>66.0</v>
      </c>
      <c r="G1451" s="239">
        <v>40.0</v>
      </c>
      <c r="H1451" s="342">
        <v>46292.0</v>
      </c>
      <c r="I1451" s="251">
        <v>0.3055555555555556</v>
      </c>
      <c r="J1451" s="251">
        <v>0.35881944444444447</v>
      </c>
      <c r="K1451" s="239">
        <v>76.7</v>
      </c>
      <c r="L1451" s="239" t="s">
        <v>1238</v>
      </c>
      <c r="M1451" s="239" t="s">
        <v>1532</v>
      </c>
    </row>
    <row r="1452" ht="15.75" customHeight="1">
      <c r="A1452" s="294" t="s">
        <v>3683</v>
      </c>
      <c r="B1452" s="239" t="s">
        <v>552</v>
      </c>
      <c r="C1452" s="340">
        <v>46291.0</v>
      </c>
      <c r="D1452" s="239" t="s">
        <v>659</v>
      </c>
      <c r="E1452" s="239" t="s">
        <v>929</v>
      </c>
      <c r="F1452" s="239">
        <v>185.0</v>
      </c>
      <c r="G1452" s="239">
        <v>99.0</v>
      </c>
      <c r="H1452" s="342">
        <v>46292.0</v>
      </c>
      <c r="I1452" s="251">
        <v>0.35898148148148146</v>
      </c>
      <c r="J1452" s="251">
        <v>0.45875</v>
      </c>
      <c r="K1452" s="239">
        <v>143.6667</v>
      </c>
      <c r="L1452" s="239" t="s">
        <v>1238</v>
      </c>
      <c r="M1452" s="239" t="s">
        <v>1533</v>
      </c>
    </row>
    <row r="1453" ht="15.75" customHeight="1">
      <c r="A1453" s="294" t="s">
        <v>3683</v>
      </c>
      <c r="B1453" s="239" t="s">
        <v>552</v>
      </c>
      <c r="C1453" s="340">
        <v>46291.0</v>
      </c>
      <c r="D1453" s="239" t="s">
        <v>657</v>
      </c>
      <c r="E1453" s="239" t="s">
        <v>1336</v>
      </c>
      <c r="F1453" s="239">
        <v>60.0</v>
      </c>
      <c r="G1453" s="239">
        <v>38.0</v>
      </c>
      <c r="H1453" s="342">
        <v>46292.0</v>
      </c>
      <c r="I1453" s="251">
        <v>0.3052662037037037</v>
      </c>
      <c r="J1453" s="251">
        <v>0.34155092592592595</v>
      </c>
      <c r="K1453" s="239">
        <v>52.25</v>
      </c>
      <c r="L1453" s="239" t="s">
        <v>1238</v>
      </c>
      <c r="M1453" s="239" t="s">
        <v>1579</v>
      </c>
    </row>
    <row r="1454" ht="15.75" customHeight="1">
      <c r="A1454" s="294" t="s">
        <v>3683</v>
      </c>
      <c r="B1454" s="239" t="s">
        <v>552</v>
      </c>
      <c r="C1454" s="340">
        <v>46291.0</v>
      </c>
      <c r="D1454" s="239" t="s">
        <v>657</v>
      </c>
      <c r="E1454" s="239" t="s">
        <v>929</v>
      </c>
      <c r="F1454" s="239">
        <v>184.0</v>
      </c>
      <c r="G1454" s="239">
        <v>99.0</v>
      </c>
      <c r="H1454" s="342">
        <v>46292.0</v>
      </c>
      <c r="I1454" s="251">
        <v>0.3628125</v>
      </c>
      <c r="J1454" s="251">
        <v>0.4494675925925926</v>
      </c>
      <c r="K1454" s="239">
        <v>124.7833</v>
      </c>
      <c r="L1454" s="239" t="s">
        <v>1238</v>
      </c>
      <c r="M1454" s="239" t="s">
        <v>1580</v>
      </c>
    </row>
    <row r="1455" ht="15.75" customHeight="1">
      <c r="A1455" s="294" t="s">
        <v>3683</v>
      </c>
      <c r="B1455" s="239" t="s">
        <v>552</v>
      </c>
      <c r="C1455" s="340">
        <v>46291.0</v>
      </c>
      <c r="D1455" s="239" t="s">
        <v>657</v>
      </c>
      <c r="E1455" s="239" t="s">
        <v>976</v>
      </c>
      <c r="F1455" s="239">
        <v>36.0</v>
      </c>
      <c r="G1455" s="239">
        <v>26.0</v>
      </c>
      <c r="H1455" s="342">
        <v>46292.0</v>
      </c>
      <c r="I1455" s="251">
        <v>0.3418865740740741</v>
      </c>
      <c r="J1455" s="251">
        <v>0.3626273148148148</v>
      </c>
      <c r="K1455" s="239">
        <v>29.85</v>
      </c>
      <c r="L1455" s="239" t="s">
        <v>1238</v>
      </c>
      <c r="M1455" s="239" t="s">
        <v>1865</v>
      </c>
    </row>
    <row r="1456" ht="15.75" customHeight="1">
      <c r="A1456" s="294" t="s">
        <v>3683</v>
      </c>
      <c r="B1456" s="239" t="s">
        <v>552</v>
      </c>
      <c r="C1456" s="340">
        <v>46292.0</v>
      </c>
      <c r="D1456" s="239" t="s">
        <v>657</v>
      </c>
      <c r="E1456" s="239" t="s">
        <v>980</v>
      </c>
      <c r="F1456" s="239">
        <v>18.0</v>
      </c>
      <c r="G1456" s="239">
        <v>15.0</v>
      </c>
      <c r="H1456" s="342">
        <v>46292.0</v>
      </c>
      <c r="I1456" s="251">
        <v>0.5099537037037037</v>
      </c>
      <c r="J1456" s="251">
        <v>0.5282175925925926</v>
      </c>
      <c r="K1456" s="239">
        <v>26.2833</v>
      </c>
      <c r="L1456" s="239" t="s">
        <v>811</v>
      </c>
      <c r="M1456" s="239" t="s">
        <v>1866</v>
      </c>
    </row>
    <row r="1457" ht="15.75" customHeight="1">
      <c r="A1457" s="294" t="s">
        <v>3683</v>
      </c>
      <c r="B1457" s="239" t="s">
        <v>552</v>
      </c>
      <c r="C1457" s="340">
        <v>46292.0</v>
      </c>
      <c r="D1457" s="239" t="s">
        <v>657</v>
      </c>
      <c r="E1457" s="239" t="s">
        <v>980</v>
      </c>
      <c r="F1457" s="239">
        <v>48.0</v>
      </c>
      <c r="G1457" s="239">
        <v>21.0</v>
      </c>
      <c r="H1457" s="342">
        <v>46292.0</v>
      </c>
      <c r="I1457" s="251">
        <v>0.5284953703703704</v>
      </c>
      <c r="J1457" s="251">
        <v>0.5575925925925926</v>
      </c>
      <c r="K1457" s="239">
        <v>41.9</v>
      </c>
      <c r="L1457" s="239" t="s">
        <v>811</v>
      </c>
      <c r="M1457" s="239" t="s">
        <v>2025</v>
      </c>
    </row>
    <row r="1458" ht="15.75" customHeight="1">
      <c r="A1458" s="294" t="s">
        <v>3683</v>
      </c>
      <c r="B1458" s="239" t="s">
        <v>552</v>
      </c>
      <c r="C1458" s="340">
        <v>46291.0</v>
      </c>
      <c r="D1458" s="239" t="s">
        <v>620</v>
      </c>
      <c r="E1458" s="239" t="s">
        <v>926</v>
      </c>
      <c r="F1458" s="239">
        <v>232.0</v>
      </c>
      <c r="G1458" s="239">
        <v>36.0</v>
      </c>
      <c r="H1458" s="342">
        <v>46292.0</v>
      </c>
      <c r="I1458" s="251">
        <v>0.3067361111111111</v>
      </c>
      <c r="J1458" s="251">
        <v>0.35229166666666667</v>
      </c>
      <c r="K1458" s="239">
        <v>65.5833</v>
      </c>
      <c r="L1458" s="239" t="s">
        <v>811</v>
      </c>
      <c r="M1458" s="239" t="s">
        <v>2029</v>
      </c>
    </row>
    <row r="1459" ht="15.75" customHeight="1">
      <c r="A1459" s="294" t="s">
        <v>3683</v>
      </c>
      <c r="B1459" s="239" t="s">
        <v>552</v>
      </c>
      <c r="C1459" s="340">
        <v>46291.0</v>
      </c>
      <c r="D1459" s="239" t="s">
        <v>620</v>
      </c>
      <c r="E1459" s="239" t="s">
        <v>976</v>
      </c>
      <c r="F1459" s="239">
        <v>131.0</v>
      </c>
      <c r="G1459" s="239">
        <v>77.0</v>
      </c>
      <c r="H1459" s="342">
        <v>46292.0</v>
      </c>
      <c r="I1459" s="251">
        <v>0.35237268518518516</v>
      </c>
      <c r="J1459" s="251">
        <v>0.4209259259259259</v>
      </c>
      <c r="K1459" s="239">
        <v>98.7167</v>
      </c>
      <c r="L1459" s="239" t="s">
        <v>811</v>
      </c>
      <c r="M1459" s="239" t="s">
        <v>2031</v>
      </c>
    </row>
    <row r="1460" ht="15.75" customHeight="1">
      <c r="A1460" s="294" t="s">
        <v>3683</v>
      </c>
      <c r="B1460" s="239" t="s">
        <v>552</v>
      </c>
      <c r="C1460" s="340">
        <v>46291.0</v>
      </c>
      <c r="D1460" s="311" t="s">
        <v>638</v>
      </c>
      <c r="E1460" s="239" t="s">
        <v>1336</v>
      </c>
      <c r="F1460" s="239">
        <v>50.0</v>
      </c>
      <c r="G1460" s="239">
        <v>38.0</v>
      </c>
      <c r="H1460" s="342">
        <v>46292.0</v>
      </c>
      <c r="I1460" s="251">
        <v>0.30549768518518516</v>
      </c>
      <c r="J1460" s="251">
        <v>0.33327546296296295</v>
      </c>
      <c r="K1460" s="239">
        <v>39.9833</v>
      </c>
      <c r="L1460" s="239" t="s">
        <v>1238</v>
      </c>
      <c r="M1460" s="239" t="s">
        <v>2033</v>
      </c>
    </row>
    <row r="1461" ht="15.75" customHeight="1">
      <c r="A1461" s="294" t="s">
        <v>3683</v>
      </c>
      <c r="B1461" s="239" t="s">
        <v>552</v>
      </c>
      <c r="C1461" s="340">
        <v>46291.0</v>
      </c>
      <c r="D1461" s="311" t="s">
        <v>638</v>
      </c>
      <c r="E1461" s="239" t="s">
        <v>929</v>
      </c>
      <c r="F1461" s="239">
        <v>161.0</v>
      </c>
      <c r="G1461" s="239">
        <v>101.0</v>
      </c>
      <c r="H1461" s="342">
        <v>46292.0</v>
      </c>
      <c r="I1461" s="251">
        <v>0.33349537037037036</v>
      </c>
      <c r="J1461" s="251">
        <v>0.3982986111111111</v>
      </c>
      <c r="K1461" s="239">
        <v>93.3</v>
      </c>
      <c r="L1461" s="239" t="s">
        <v>1238</v>
      </c>
      <c r="M1461" s="239" t="s">
        <v>2035</v>
      </c>
    </row>
    <row r="1462" ht="15.75" customHeight="1">
      <c r="A1462" s="294" t="s">
        <v>3683</v>
      </c>
      <c r="B1462" s="239" t="s">
        <v>552</v>
      </c>
      <c r="C1462" s="340">
        <v>46291.0</v>
      </c>
      <c r="D1462" s="311" t="s">
        <v>642</v>
      </c>
      <c r="E1462" s="239" t="s">
        <v>924</v>
      </c>
      <c r="F1462" s="239">
        <v>181.0</v>
      </c>
      <c r="G1462" s="239">
        <v>13.0</v>
      </c>
      <c r="H1462" s="342">
        <v>46292.0</v>
      </c>
      <c r="I1462" s="251">
        <v>0.3058912037037037</v>
      </c>
      <c r="J1462" s="251">
        <v>0.34142361111111114</v>
      </c>
      <c r="K1462" s="239">
        <v>51.1667</v>
      </c>
      <c r="L1462" s="239" t="s">
        <v>1274</v>
      </c>
      <c r="M1462" s="239" t="s">
        <v>2121</v>
      </c>
    </row>
    <row r="1463" ht="15.75" customHeight="1">
      <c r="A1463" s="294" t="s">
        <v>3683</v>
      </c>
      <c r="B1463" s="239" t="s">
        <v>552</v>
      </c>
      <c r="C1463" s="340">
        <v>46291.0</v>
      </c>
      <c r="D1463" s="311" t="s">
        <v>642</v>
      </c>
      <c r="E1463" s="239" t="s">
        <v>929</v>
      </c>
      <c r="F1463" s="239">
        <v>219.0</v>
      </c>
      <c r="G1463" s="239">
        <v>24.0</v>
      </c>
      <c r="H1463" s="342">
        <v>46292.0</v>
      </c>
      <c r="I1463" s="251">
        <v>0.34175925925925926</v>
      </c>
      <c r="J1463" s="251">
        <v>0.3929861111111111</v>
      </c>
      <c r="K1463" s="239">
        <v>73.7667</v>
      </c>
      <c r="L1463" s="239" t="s">
        <v>1274</v>
      </c>
      <c r="M1463" s="239" t="s">
        <v>2123</v>
      </c>
    </row>
    <row r="1464" ht="15.75" customHeight="1">
      <c r="A1464" s="294" t="s">
        <v>3683</v>
      </c>
      <c r="B1464" s="239" t="s">
        <v>552</v>
      </c>
      <c r="C1464" s="340">
        <v>46291.0</v>
      </c>
      <c r="D1464" s="51" t="s">
        <v>642</v>
      </c>
      <c r="E1464" s="294" t="s">
        <v>976</v>
      </c>
      <c r="F1464" s="239">
        <v>231.0</v>
      </c>
      <c r="G1464" s="239">
        <v>33.0</v>
      </c>
      <c r="H1464" s="342">
        <v>46292.0</v>
      </c>
      <c r="I1464" s="251">
        <v>0.3932175925925926</v>
      </c>
      <c r="J1464" s="251">
        <v>0.4657175925925926</v>
      </c>
      <c r="K1464" s="239">
        <v>104.3833</v>
      </c>
      <c r="L1464" s="239" t="s">
        <v>1274</v>
      </c>
      <c r="M1464" s="239" t="s">
        <v>2376</v>
      </c>
    </row>
    <row r="1465" ht="15.75" customHeight="1">
      <c r="A1465" s="294" t="s">
        <v>3683</v>
      </c>
      <c r="B1465" s="239" t="s">
        <v>552</v>
      </c>
      <c r="C1465" s="340">
        <v>46292.0</v>
      </c>
      <c r="D1465" s="51" t="s">
        <v>642</v>
      </c>
      <c r="E1465" s="294" t="s">
        <v>976</v>
      </c>
      <c r="F1465" s="239">
        <v>31.0</v>
      </c>
      <c r="G1465" s="239">
        <v>25.0</v>
      </c>
      <c r="H1465" s="342">
        <v>46292.0</v>
      </c>
      <c r="I1465" s="251">
        <v>0.5115277777777778</v>
      </c>
      <c r="J1465" s="251">
        <v>0.5330092592592592</v>
      </c>
      <c r="K1465" s="239">
        <v>30.9333</v>
      </c>
      <c r="L1465" s="239" t="s">
        <v>1238</v>
      </c>
      <c r="M1465" s="239" t="s">
        <v>2378</v>
      </c>
    </row>
    <row r="1466" ht="15.75" customHeight="1">
      <c r="A1466" s="294" t="s">
        <v>3683</v>
      </c>
      <c r="B1466" s="239" t="s">
        <v>552</v>
      </c>
      <c r="C1466" s="340">
        <v>46292.0</v>
      </c>
      <c r="D1466" s="348" t="s">
        <v>611</v>
      </c>
      <c r="E1466" s="239" t="s">
        <v>929</v>
      </c>
      <c r="F1466" s="239">
        <v>321.0</v>
      </c>
      <c r="G1466" s="239">
        <v>155.0</v>
      </c>
      <c r="H1466" s="342">
        <v>46292.0</v>
      </c>
      <c r="I1466" s="251">
        <v>0.30637731481481484</v>
      </c>
      <c r="J1466" s="251">
        <v>0.5468287037037037</v>
      </c>
      <c r="K1466" s="239">
        <v>346.2333</v>
      </c>
      <c r="L1466" s="239" t="s">
        <v>811</v>
      </c>
      <c r="M1466" s="239" t="s">
        <v>2773</v>
      </c>
    </row>
    <row r="1467" ht="15.75" customHeight="1">
      <c r="A1467" s="294" t="s">
        <v>3683</v>
      </c>
      <c r="B1467" s="239" t="s">
        <v>552</v>
      </c>
      <c r="C1467" s="340">
        <v>46291.0</v>
      </c>
      <c r="D1467" s="239" t="s">
        <v>645</v>
      </c>
      <c r="E1467" s="239" t="s">
        <v>976</v>
      </c>
      <c r="F1467" s="239">
        <v>136.0</v>
      </c>
      <c r="G1467" s="239">
        <v>99.0</v>
      </c>
      <c r="H1467" s="342">
        <v>46292.0</v>
      </c>
      <c r="I1467" s="251">
        <v>0.306099537037037</v>
      </c>
      <c r="J1467" s="251">
        <v>0.4342361111111111</v>
      </c>
      <c r="K1467" s="239">
        <v>184.5167</v>
      </c>
      <c r="L1467" s="239" t="s">
        <v>1238</v>
      </c>
      <c r="M1467" s="239" t="s">
        <v>4454</v>
      </c>
    </row>
    <row r="1468" ht="15.75" customHeight="1">
      <c r="A1468" s="294" t="s">
        <v>3683</v>
      </c>
      <c r="B1468" s="239" t="s">
        <v>552</v>
      </c>
      <c r="C1468" s="340">
        <v>46292.0</v>
      </c>
      <c r="D1468" s="239" t="s">
        <v>681</v>
      </c>
      <c r="E1468" s="239" t="s">
        <v>4451</v>
      </c>
      <c r="F1468" s="239">
        <v>1.0</v>
      </c>
      <c r="G1468" s="239">
        <v>1.0</v>
      </c>
      <c r="H1468" s="342">
        <v>46292.0</v>
      </c>
      <c r="I1468" s="251">
        <v>0.6543055555555556</v>
      </c>
      <c r="J1468" s="251">
        <v>0.654525462962963</v>
      </c>
      <c r="K1468" s="239">
        <v>0.3167</v>
      </c>
      <c r="L1468" s="239" t="s">
        <v>811</v>
      </c>
      <c r="M1468" s="239" t="s">
        <v>2813</v>
      </c>
    </row>
    <row r="1469" ht="15.75" customHeight="1">
      <c r="A1469" s="294" t="s">
        <v>3683</v>
      </c>
      <c r="B1469" s="239" t="s">
        <v>552</v>
      </c>
      <c r="C1469" s="340">
        <v>46292.0</v>
      </c>
      <c r="D1469" s="239" t="s">
        <v>681</v>
      </c>
      <c r="E1469" s="239" t="s">
        <v>2812</v>
      </c>
      <c r="F1469" s="239">
        <v>5.0</v>
      </c>
      <c r="G1469" s="239">
        <v>5.0</v>
      </c>
      <c r="H1469" s="342">
        <v>46292.0</v>
      </c>
      <c r="I1469" s="251">
        <v>0.304375</v>
      </c>
      <c r="J1469" s="251">
        <v>0.6545949074074074</v>
      </c>
      <c r="K1469" s="239">
        <v>504.3</v>
      </c>
      <c r="L1469" s="239" t="s">
        <v>811</v>
      </c>
      <c r="M1469" s="239" t="s">
        <v>4455</v>
      </c>
    </row>
    <row r="1470" ht="15.75" customHeight="1">
      <c r="A1470" s="294" t="s">
        <v>3683</v>
      </c>
      <c r="B1470" s="239" t="s">
        <v>552</v>
      </c>
      <c r="C1470" s="340">
        <v>46292.0</v>
      </c>
      <c r="D1470" s="239" t="s">
        <v>681</v>
      </c>
      <c r="E1470" s="239" t="s">
        <v>1345</v>
      </c>
      <c r="F1470" s="239">
        <v>41.0</v>
      </c>
      <c r="G1470" s="239">
        <v>26.0</v>
      </c>
      <c r="H1470" s="342">
        <v>46292.0</v>
      </c>
      <c r="I1470" s="251">
        <v>0.5094212962962963</v>
      </c>
      <c r="J1470" s="251">
        <v>0.5462037037037037</v>
      </c>
      <c r="K1470" s="239">
        <v>52.9667</v>
      </c>
      <c r="L1470" s="239" t="s">
        <v>811</v>
      </c>
      <c r="M1470" s="239" t="s">
        <v>2918</v>
      </c>
    </row>
    <row r="1471" ht="15.75" customHeight="1">
      <c r="A1471" s="294" t="s">
        <v>3683</v>
      </c>
      <c r="B1471" s="239" t="s">
        <v>552</v>
      </c>
      <c r="C1471" s="340">
        <v>46291.0</v>
      </c>
      <c r="D1471" s="239" t="s">
        <v>666</v>
      </c>
      <c r="E1471" s="239" t="s">
        <v>1336</v>
      </c>
      <c r="F1471" s="239">
        <v>50.0</v>
      </c>
      <c r="G1471" s="239">
        <v>34.0</v>
      </c>
      <c r="H1471" s="342">
        <v>46292.0</v>
      </c>
      <c r="I1471" s="251">
        <v>0.30537037037037035</v>
      </c>
      <c r="J1471" s="251">
        <v>0.33296296296296296</v>
      </c>
      <c r="K1471" s="239">
        <v>39.7333</v>
      </c>
      <c r="L1471" s="239" t="s">
        <v>811</v>
      </c>
      <c r="M1471" s="239" t="s">
        <v>2922</v>
      </c>
    </row>
    <row r="1472" ht="15.75" customHeight="1">
      <c r="A1472" s="294" t="s">
        <v>3683</v>
      </c>
      <c r="B1472" s="239" t="s">
        <v>552</v>
      </c>
      <c r="C1472" s="340">
        <v>46291.0</v>
      </c>
      <c r="D1472" s="228" t="s">
        <v>666</v>
      </c>
      <c r="E1472" s="294" t="s">
        <v>976</v>
      </c>
      <c r="F1472" s="239">
        <v>232.0</v>
      </c>
      <c r="G1472" s="239">
        <v>80.0</v>
      </c>
      <c r="H1472" s="342">
        <v>46292.0</v>
      </c>
      <c r="I1472" s="251">
        <v>0.33304398148148145</v>
      </c>
      <c r="J1472" s="251">
        <v>0.4103703703703704</v>
      </c>
      <c r="K1472" s="239">
        <v>111.3333</v>
      </c>
      <c r="L1472" s="239" t="s">
        <v>811</v>
      </c>
      <c r="M1472" s="239" t="s">
        <v>2940</v>
      </c>
    </row>
    <row r="1473" ht="15.75" customHeight="1">
      <c r="A1473" s="294" t="s">
        <v>3683</v>
      </c>
      <c r="B1473" s="239" t="s">
        <v>552</v>
      </c>
      <c r="C1473" s="340">
        <v>46291.0</v>
      </c>
      <c r="D1473" s="51" t="s">
        <v>686</v>
      </c>
      <c r="E1473" s="294" t="s">
        <v>926</v>
      </c>
      <c r="F1473" s="239">
        <v>273.0</v>
      </c>
      <c r="G1473" s="239">
        <v>38.0</v>
      </c>
      <c r="H1473" s="342">
        <v>46292.0</v>
      </c>
      <c r="I1473" s="251">
        <v>0.30671296296296297</v>
      </c>
      <c r="J1473" s="251">
        <v>0.3852777777777778</v>
      </c>
      <c r="K1473" s="239">
        <v>113.1167</v>
      </c>
      <c r="L1473" s="239" t="s">
        <v>811</v>
      </c>
      <c r="M1473" s="239" t="s">
        <v>2942</v>
      </c>
    </row>
    <row r="1474" ht="15.75" customHeight="1">
      <c r="A1474" s="294" t="s">
        <v>3683</v>
      </c>
      <c r="B1474" s="239" t="s">
        <v>552</v>
      </c>
      <c r="C1474" s="340">
        <v>46292.0</v>
      </c>
      <c r="D1474" s="51" t="s">
        <v>686</v>
      </c>
      <c r="E1474" s="294" t="s">
        <v>976</v>
      </c>
      <c r="F1474" s="239">
        <v>196.0</v>
      </c>
      <c r="G1474" s="239">
        <v>72.0</v>
      </c>
      <c r="H1474" s="342">
        <v>46292.0</v>
      </c>
      <c r="I1474" s="251">
        <v>0.3853240740740741</v>
      </c>
      <c r="J1474" s="251">
        <v>0.5468171296296296</v>
      </c>
      <c r="K1474" s="239">
        <v>232.55</v>
      </c>
      <c r="L1474" s="239" t="s">
        <v>811</v>
      </c>
      <c r="M1474" s="239" t="s">
        <v>2944</v>
      </c>
    </row>
    <row r="1475" ht="15.75" customHeight="1">
      <c r="A1475" s="294" t="s">
        <v>3683</v>
      </c>
      <c r="B1475" s="239" t="s">
        <v>552</v>
      </c>
      <c r="C1475" s="340">
        <v>46292.0</v>
      </c>
      <c r="D1475" s="51" t="s">
        <v>686</v>
      </c>
      <c r="E1475" s="294" t="s">
        <v>980</v>
      </c>
      <c r="F1475" s="239">
        <v>33.0</v>
      </c>
      <c r="G1475" s="239">
        <v>21.0</v>
      </c>
      <c r="H1475" s="342">
        <v>46292.0</v>
      </c>
      <c r="I1475" s="251">
        <v>0.5476388888888889</v>
      </c>
      <c r="J1475" s="251">
        <v>0.5869097222222223</v>
      </c>
      <c r="K1475" s="239">
        <v>56.55</v>
      </c>
      <c r="L1475" s="239" t="s">
        <v>811</v>
      </c>
      <c r="M1475" s="239" t="s">
        <v>2946</v>
      </c>
    </row>
    <row r="1476" ht="15.75" customHeight="1">
      <c r="A1476" s="294" t="s">
        <v>3683</v>
      </c>
      <c r="B1476" s="239" t="s">
        <v>552</v>
      </c>
      <c r="C1476" s="340">
        <v>46292.0</v>
      </c>
      <c r="D1476" s="348" t="s">
        <v>686</v>
      </c>
      <c r="E1476" s="239" t="s">
        <v>984</v>
      </c>
      <c r="F1476" s="239">
        <v>45.0</v>
      </c>
      <c r="G1476" s="239">
        <v>25.0</v>
      </c>
      <c r="H1476" s="342">
        <v>46292.0</v>
      </c>
      <c r="I1476" s="251">
        <v>0.5931481481481482</v>
      </c>
      <c r="J1476" s="251">
        <v>0.6294675925925926</v>
      </c>
      <c r="K1476" s="239">
        <v>52.2833</v>
      </c>
      <c r="L1476" s="239" t="s">
        <v>811</v>
      </c>
      <c r="M1476" s="239" t="s">
        <v>3283</v>
      </c>
    </row>
    <row r="1477" ht="15.75" customHeight="1">
      <c r="A1477" s="294" t="s">
        <v>3683</v>
      </c>
      <c r="B1477" s="239" t="s">
        <v>552</v>
      </c>
      <c r="C1477" s="340">
        <v>46291.0</v>
      </c>
      <c r="D1477" s="239" t="s">
        <v>685</v>
      </c>
      <c r="E1477" s="239" t="s">
        <v>926</v>
      </c>
      <c r="F1477" s="239">
        <v>175.0</v>
      </c>
      <c r="G1477" s="239">
        <v>38.0</v>
      </c>
      <c r="H1477" s="342">
        <v>46292.0</v>
      </c>
      <c r="I1477" s="251">
        <v>0.30666666666666664</v>
      </c>
      <c r="J1477" s="251">
        <v>0.3599074074074074</v>
      </c>
      <c r="K1477" s="239">
        <v>76.65</v>
      </c>
      <c r="L1477" s="239" t="s">
        <v>811</v>
      </c>
      <c r="M1477" s="239" t="s">
        <v>3284</v>
      </c>
    </row>
    <row r="1478" ht="15.75" customHeight="1">
      <c r="A1478" s="294" t="s">
        <v>3683</v>
      </c>
      <c r="B1478" s="239" t="s">
        <v>552</v>
      </c>
      <c r="C1478" s="340">
        <v>46291.0</v>
      </c>
      <c r="D1478" s="239" t="s">
        <v>685</v>
      </c>
      <c r="E1478" s="239" t="s">
        <v>976</v>
      </c>
      <c r="F1478" s="239">
        <v>137.0</v>
      </c>
      <c r="G1478" s="239">
        <v>80.0</v>
      </c>
      <c r="H1478" s="342">
        <v>46292.0</v>
      </c>
      <c r="I1478" s="251">
        <v>0.35996527777777776</v>
      </c>
      <c r="J1478" s="251">
        <v>0.44328703703703703</v>
      </c>
      <c r="K1478" s="239">
        <v>119.9667</v>
      </c>
      <c r="L1478" s="239" t="s">
        <v>811</v>
      </c>
      <c r="M1478" s="239" t="s">
        <v>3285</v>
      </c>
    </row>
    <row r="1479" ht="15.75" customHeight="1">
      <c r="A1479" s="294" t="s">
        <v>3683</v>
      </c>
      <c r="B1479" s="239" t="s">
        <v>552</v>
      </c>
      <c r="C1479" s="340">
        <v>46292.0</v>
      </c>
      <c r="D1479" s="228" t="s">
        <v>685</v>
      </c>
      <c r="E1479" s="294" t="s">
        <v>984</v>
      </c>
      <c r="F1479" s="239">
        <v>49.0</v>
      </c>
      <c r="G1479" s="239">
        <v>26.0</v>
      </c>
      <c r="H1479" s="342">
        <v>46292.0</v>
      </c>
      <c r="I1479" s="251">
        <v>0.5941550925925926</v>
      </c>
      <c r="J1479" s="251">
        <v>0.6166782407407407</v>
      </c>
      <c r="K1479" s="239">
        <v>32.4333</v>
      </c>
      <c r="L1479" s="239" t="s">
        <v>811</v>
      </c>
      <c r="M1479" s="239" t="s">
        <v>2571</v>
      </c>
    </row>
    <row r="1480" ht="15.75" customHeight="1">
      <c r="A1480" s="294" t="s">
        <v>3683</v>
      </c>
      <c r="B1480" s="239" t="s">
        <v>552</v>
      </c>
      <c r="C1480" s="340">
        <v>46291.0</v>
      </c>
      <c r="D1480" s="248" t="s">
        <v>660</v>
      </c>
      <c r="E1480" s="239" t="s">
        <v>1336</v>
      </c>
      <c r="F1480" s="239">
        <v>19.0</v>
      </c>
      <c r="G1480" s="239">
        <v>18.0</v>
      </c>
      <c r="H1480" s="342">
        <v>46292.0</v>
      </c>
      <c r="I1480" s="251">
        <v>0.30615740740740743</v>
      </c>
      <c r="J1480" s="251">
        <v>0.33174768518518516</v>
      </c>
      <c r="K1480" s="239">
        <v>36.8333</v>
      </c>
      <c r="L1480" s="239" t="s">
        <v>1238</v>
      </c>
      <c r="M1480" s="239" t="s">
        <v>3374</v>
      </c>
    </row>
    <row r="1481" ht="15.75" customHeight="1">
      <c r="A1481" s="294" t="s">
        <v>3683</v>
      </c>
      <c r="B1481" s="239" t="s">
        <v>552</v>
      </c>
      <c r="C1481" s="340">
        <v>46291.0</v>
      </c>
      <c r="D1481" s="239" t="s">
        <v>660</v>
      </c>
      <c r="E1481" s="239" t="s">
        <v>924</v>
      </c>
      <c r="F1481" s="239">
        <v>11.0</v>
      </c>
      <c r="G1481" s="239">
        <v>4.0</v>
      </c>
      <c r="H1481" s="342">
        <v>46292.0</v>
      </c>
      <c r="I1481" s="251">
        <v>0.3325578703703704</v>
      </c>
      <c r="J1481" s="251">
        <v>0.3437384259259259</v>
      </c>
      <c r="K1481" s="239">
        <v>16.0833</v>
      </c>
      <c r="L1481" s="239" t="s">
        <v>1238</v>
      </c>
      <c r="M1481" s="239" t="s">
        <v>3375</v>
      </c>
    </row>
    <row r="1482" ht="15.75" customHeight="1">
      <c r="A1482" s="294" t="s">
        <v>3683</v>
      </c>
      <c r="B1482" s="239" t="s">
        <v>552</v>
      </c>
      <c r="C1482" s="340">
        <v>46291.0</v>
      </c>
      <c r="D1482" s="239" t="s">
        <v>660</v>
      </c>
      <c r="E1482" s="239" t="s">
        <v>926</v>
      </c>
      <c r="F1482" s="239">
        <v>61.0</v>
      </c>
      <c r="G1482" s="239">
        <v>24.0</v>
      </c>
      <c r="H1482" s="342">
        <v>46292.0</v>
      </c>
      <c r="I1482" s="251">
        <v>0.34381944444444446</v>
      </c>
      <c r="J1482" s="251">
        <v>0.38381944444444444</v>
      </c>
      <c r="K1482" s="239">
        <v>57.5833</v>
      </c>
      <c r="L1482" s="239" t="s">
        <v>1238</v>
      </c>
      <c r="M1482" s="239" t="s">
        <v>3376</v>
      </c>
    </row>
    <row r="1483" ht="15.75" customHeight="1">
      <c r="A1483" s="294" t="s">
        <v>3683</v>
      </c>
      <c r="B1483" s="239" t="s">
        <v>552</v>
      </c>
      <c r="C1483" s="340">
        <v>46292.0</v>
      </c>
      <c r="D1483" s="239" t="s">
        <v>660</v>
      </c>
      <c r="E1483" s="239" t="s">
        <v>929</v>
      </c>
      <c r="F1483" s="239">
        <v>179.0</v>
      </c>
      <c r="G1483" s="239">
        <v>102.0</v>
      </c>
      <c r="H1483" s="342">
        <v>46292.0</v>
      </c>
      <c r="I1483" s="251">
        <v>0.38407407407407407</v>
      </c>
      <c r="J1483" s="251">
        <v>0.5356597222222222</v>
      </c>
      <c r="K1483" s="239">
        <v>218.2833</v>
      </c>
      <c r="L1483" s="239" t="s">
        <v>1238</v>
      </c>
      <c r="M1483" s="239" t="s">
        <v>3377</v>
      </c>
    </row>
    <row r="1484" ht="15.75" customHeight="1">
      <c r="A1484" s="294" t="s">
        <v>3683</v>
      </c>
      <c r="B1484" s="239" t="s">
        <v>552</v>
      </c>
      <c r="C1484" s="340">
        <v>46292.0</v>
      </c>
      <c r="D1484" s="239" t="s">
        <v>660</v>
      </c>
      <c r="E1484" s="239" t="s">
        <v>984</v>
      </c>
      <c r="F1484" s="239">
        <v>39.0</v>
      </c>
      <c r="G1484" s="239">
        <v>35.0</v>
      </c>
      <c r="H1484" s="342">
        <v>46292.0</v>
      </c>
      <c r="I1484" s="251">
        <v>0.5915972222222222</v>
      </c>
      <c r="J1484" s="251">
        <v>0.6339467592592593</v>
      </c>
      <c r="K1484" s="239">
        <v>60.9833</v>
      </c>
      <c r="L1484" s="239" t="s">
        <v>811</v>
      </c>
      <c r="M1484" s="239" t="s">
        <v>3378</v>
      </c>
    </row>
    <row r="1485" ht="15.75" customHeight="1">
      <c r="A1485" s="294" t="s">
        <v>3683</v>
      </c>
      <c r="B1485" s="239" t="s">
        <v>552</v>
      </c>
      <c r="C1485" s="340">
        <v>46291.0</v>
      </c>
      <c r="D1485" s="239" t="s">
        <v>625</v>
      </c>
      <c r="E1485" s="239" t="s">
        <v>924</v>
      </c>
      <c r="F1485" s="239">
        <v>31.0</v>
      </c>
      <c r="G1485" s="239">
        <v>22.0</v>
      </c>
      <c r="H1485" s="342">
        <v>46292.0</v>
      </c>
      <c r="I1485" s="251">
        <v>0.30644675925925924</v>
      </c>
      <c r="J1485" s="251">
        <v>0.3355324074074074</v>
      </c>
      <c r="K1485" s="239">
        <v>41.8667</v>
      </c>
      <c r="L1485" s="239" t="s">
        <v>1238</v>
      </c>
      <c r="M1485" s="239" t="s">
        <v>3445</v>
      </c>
    </row>
    <row r="1486" ht="15.75" customHeight="1">
      <c r="A1486" s="294" t="s">
        <v>3683</v>
      </c>
      <c r="B1486" s="239" t="s">
        <v>552</v>
      </c>
      <c r="C1486" s="340">
        <v>46291.0</v>
      </c>
      <c r="D1486" s="239" t="s">
        <v>625</v>
      </c>
      <c r="E1486" s="239" t="s">
        <v>926</v>
      </c>
      <c r="F1486" s="239">
        <v>33.0</v>
      </c>
      <c r="G1486" s="239">
        <v>22.0</v>
      </c>
      <c r="H1486" s="342">
        <v>46292.0</v>
      </c>
      <c r="I1486" s="251">
        <v>0.3360300925925926</v>
      </c>
      <c r="J1486" s="251">
        <v>0.36390046296296297</v>
      </c>
      <c r="K1486" s="239">
        <v>40.1167</v>
      </c>
      <c r="L1486" s="239" t="s">
        <v>1238</v>
      </c>
      <c r="M1486" s="239" t="s">
        <v>3446</v>
      </c>
    </row>
    <row r="1487" ht="15.75" customHeight="1">
      <c r="A1487" s="294" t="s">
        <v>3683</v>
      </c>
      <c r="B1487" s="239" t="s">
        <v>552</v>
      </c>
      <c r="C1487" s="340">
        <v>46291.0</v>
      </c>
      <c r="D1487" s="239" t="s">
        <v>625</v>
      </c>
      <c r="E1487" s="239" t="s">
        <v>976</v>
      </c>
      <c r="F1487" s="239">
        <v>119.0</v>
      </c>
      <c r="G1487" s="239">
        <v>78.0</v>
      </c>
      <c r="H1487" s="342">
        <v>46292.0</v>
      </c>
      <c r="I1487" s="251">
        <v>0.3640393518518519</v>
      </c>
      <c r="J1487" s="251">
        <v>0.42872685185185183</v>
      </c>
      <c r="K1487" s="239">
        <v>93.15</v>
      </c>
      <c r="L1487" s="239" t="s">
        <v>1238</v>
      </c>
      <c r="M1487" s="239" t="s">
        <v>3448</v>
      </c>
    </row>
    <row r="1488" ht="15.75" customHeight="1">
      <c r="A1488" s="294" t="s">
        <v>3683</v>
      </c>
      <c r="B1488" s="239" t="s">
        <v>552</v>
      </c>
      <c r="C1488" s="340">
        <v>46292.0</v>
      </c>
      <c r="D1488" s="239" t="s">
        <v>3736</v>
      </c>
      <c r="E1488" s="239" t="s">
        <v>3521</v>
      </c>
      <c r="F1488" s="239">
        <v>5.0</v>
      </c>
      <c r="G1488" s="239">
        <v>4.0</v>
      </c>
      <c r="H1488" s="342">
        <v>46292.0</v>
      </c>
      <c r="I1488" s="251">
        <v>0.3046527777777778</v>
      </c>
      <c r="J1488" s="251">
        <v>0.6545601851851852</v>
      </c>
      <c r="K1488" s="239">
        <v>503.8667</v>
      </c>
      <c r="L1488" s="239" t="s">
        <v>811</v>
      </c>
      <c r="M1488" s="239" t="s">
        <v>3522</v>
      </c>
    </row>
    <row r="1489" ht="15.75" customHeight="1">
      <c r="A1489" s="294" t="s">
        <v>3683</v>
      </c>
      <c r="B1489" s="239" t="s">
        <v>552</v>
      </c>
      <c r="C1489" s="340">
        <v>46292.0</v>
      </c>
      <c r="D1489" s="239" t="s">
        <v>3736</v>
      </c>
      <c r="E1489" s="239" t="s">
        <v>1345</v>
      </c>
      <c r="F1489" s="239">
        <v>39.0</v>
      </c>
      <c r="G1489" s="239">
        <v>27.0</v>
      </c>
      <c r="H1489" s="342">
        <v>46292.0</v>
      </c>
      <c r="I1489" s="251">
        <v>0.5171990740740741</v>
      </c>
      <c r="J1489" s="251">
        <v>0.5550231481481481</v>
      </c>
      <c r="K1489" s="239">
        <v>54.4667</v>
      </c>
      <c r="L1489" s="239" t="s">
        <v>811</v>
      </c>
      <c r="M1489" s="239" t="s">
        <v>3523</v>
      </c>
    </row>
    <row r="1490" ht="15.75" customHeight="1">
      <c r="A1490" s="294" t="s">
        <v>3683</v>
      </c>
      <c r="B1490" s="239" t="s">
        <v>552</v>
      </c>
      <c r="C1490" s="340">
        <v>46292.0</v>
      </c>
      <c r="D1490" s="239" t="s">
        <v>3736</v>
      </c>
      <c r="E1490" s="239" t="s">
        <v>984</v>
      </c>
      <c r="F1490" s="239">
        <v>37.0</v>
      </c>
      <c r="G1490" s="239">
        <v>25.0</v>
      </c>
      <c r="H1490" s="342">
        <v>46292.0</v>
      </c>
      <c r="I1490" s="251">
        <v>0.5911574074074074</v>
      </c>
      <c r="J1490" s="251">
        <v>0.6300231481481482</v>
      </c>
      <c r="K1490" s="239">
        <v>55.95</v>
      </c>
      <c r="L1490" s="239" t="s">
        <v>811</v>
      </c>
      <c r="M1490" s="239" t="s">
        <v>3524</v>
      </c>
    </row>
    <row r="1491" ht="15.75" customHeight="1">
      <c r="A1491" s="294" t="s">
        <v>3683</v>
      </c>
      <c r="B1491" s="239" t="s">
        <v>552</v>
      </c>
      <c r="C1491" s="340">
        <v>46291.0</v>
      </c>
      <c r="D1491" s="239" t="s">
        <v>654</v>
      </c>
      <c r="E1491" s="239" t="s">
        <v>1336</v>
      </c>
      <c r="F1491" s="239">
        <v>38.0</v>
      </c>
      <c r="G1491" s="239">
        <v>34.0</v>
      </c>
      <c r="H1491" s="342">
        <v>46292.0</v>
      </c>
      <c r="I1491" s="251">
        <v>0.3056597222222222</v>
      </c>
      <c r="J1491" s="251">
        <v>0.33284722222222224</v>
      </c>
      <c r="K1491" s="239">
        <v>39.1333</v>
      </c>
      <c r="L1491" s="239" t="s">
        <v>811</v>
      </c>
      <c r="M1491" s="239" t="s">
        <v>3581</v>
      </c>
    </row>
    <row r="1492" ht="15.75" customHeight="1">
      <c r="A1492" s="294" t="s">
        <v>3683</v>
      </c>
      <c r="B1492" s="239" t="s">
        <v>552</v>
      </c>
      <c r="C1492" s="340">
        <v>46291.0</v>
      </c>
      <c r="D1492" s="239" t="s">
        <v>654</v>
      </c>
      <c r="E1492" s="239" t="s">
        <v>929</v>
      </c>
      <c r="F1492" s="239">
        <v>121.0</v>
      </c>
      <c r="G1492" s="239">
        <v>78.0</v>
      </c>
      <c r="H1492" s="342">
        <v>46292.0</v>
      </c>
      <c r="I1492" s="251">
        <v>0.33296296296296296</v>
      </c>
      <c r="J1492" s="251">
        <v>0.3894675925925926</v>
      </c>
      <c r="K1492" s="239">
        <v>81.35</v>
      </c>
      <c r="L1492" s="239" t="s">
        <v>811</v>
      </c>
      <c r="M1492" s="239" t="s">
        <v>3582</v>
      </c>
    </row>
    <row r="1493" ht="15.75" customHeight="1">
      <c r="A1493" s="294" t="s">
        <v>3683</v>
      </c>
      <c r="B1493" s="239" t="s">
        <v>552</v>
      </c>
      <c r="C1493" s="340">
        <v>46292.0</v>
      </c>
      <c r="D1493" s="239" t="s">
        <v>678</v>
      </c>
      <c r="E1493" s="239" t="s">
        <v>931</v>
      </c>
      <c r="F1493" s="239">
        <v>122.0</v>
      </c>
      <c r="G1493" s="239">
        <v>48.0</v>
      </c>
      <c r="H1493" s="342">
        <v>46293.0</v>
      </c>
      <c r="I1493" s="251">
        <v>0.3047685185185185</v>
      </c>
      <c r="J1493" s="251">
        <v>0.3722916666666667</v>
      </c>
      <c r="K1493" s="239">
        <v>97.2333</v>
      </c>
      <c r="L1493" s="239" t="s">
        <v>811</v>
      </c>
      <c r="M1493" s="239" t="s">
        <v>932</v>
      </c>
    </row>
    <row r="1494" ht="15.75" customHeight="1">
      <c r="A1494" s="294" t="s">
        <v>3683</v>
      </c>
      <c r="B1494" s="239" t="s">
        <v>552</v>
      </c>
      <c r="C1494" s="340">
        <v>46292.0</v>
      </c>
      <c r="D1494" s="239" t="s">
        <v>678</v>
      </c>
      <c r="E1494" s="239" t="s">
        <v>931</v>
      </c>
      <c r="F1494" s="239">
        <v>203.0</v>
      </c>
      <c r="G1494" s="239">
        <v>24.0</v>
      </c>
      <c r="H1494" s="342">
        <v>46293.0</v>
      </c>
      <c r="I1494" s="251">
        <v>0.3748842592592593</v>
      </c>
      <c r="J1494" s="251">
        <v>0.4186226851851852</v>
      </c>
      <c r="K1494" s="239">
        <v>62.9833</v>
      </c>
      <c r="L1494" s="239" t="s">
        <v>811</v>
      </c>
      <c r="M1494" s="239" t="s">
        <v>933</v>
      </c>
    </row>
    <row r="1495" ht="15.75" customHeight="1">
      <c r="A1495" s="294" t="s">
        <v>3683</v>
      </c>
      <c r="B1495" s="239" t="s">
        <v>552</v>
      </c>
      <c r="C1495" s="340">
        <v>46293.0</v>
      </c>
      <c r="D1495" s="239" t="s">
        <v>678</v>
      </c>
      <c r="E1495" s="239" t="s">
        <v>934</v>
      </c>
      <c r="F1495" s="239">
        <v>167.0</v>
      </c>
      <c r="G1495" s="239">
        <v>20.0</v>
      </c>
      <c r="H1495" s="342">
        <v>46293.0</v>
      </c>
      <c r="I1495" s="251">
        <v>0.5351388888888889</v>
      </c>
      <c r="J1495" s="251">
        <v>0.5694791666666666</v>
      </c>
      <c r="K1495" s="239">
        <v>49.4333</v>
      </c>
      <c r="L1495" s="239" t="s">
        <v>811</v>
      </c>
      <c r="M1495" s="239" t="s">
        <v>935</v>
      </c>
    </row>
    <row r="1496" ht="15.75" customHeight="1">
      <c r="A1496" s="294" t="s">
        <v>3683</v>
      </c>
      <c r="B1496" s="239" t="s">
        <v>552</v>
      </c>
      <c r="C1496" s="340">
        <v>46293.0</v>
      </c>
      <c r="D1496" s="239" t="s">
        <v>678</v>
      </c>
      <c r="E1496" s="239" t="s">
        <v>936</v>
      </c>
      <c r="F1496" s="239">
        <v>97.0</v>
      </c>
      <c r="G1496" s="239">
        <v>60.0</v>
      </c>
      <c r="H1496" s="342">
        <v>46293.0</v>
      </c>
      <c r="I1496" s="251">
        <v>0.3723611111111111</v>
      </c>
      <c r="J1496" s="251">
        <v>0.5324421296296297</v>
      </c>
      <c r="K1496" s="239">
        <v>230.5167</v>
      </c>
      <c r="L1496" s="239" t="s">
        <v>811</v>
      </c>
      <c r="M1496" s="239" t="s">
        <v>937</v>
      </c>
    </row>
    <row r="1497" ht="15.75" customHeight="1">
      <c r="A1497" s="294" t="s">
        <v>3683</v>
      </c>
      <c r="B1497" s="239" t="s">
        <v>552</v>
      </c>
      <c r="C1497" s="340">
        <v>46292.0</v>
      </c>
      <c r="D1497" s="51" t="s">
        <v>673</v>
      </c>
      <c r="E1497" s="294" t="s">
        <v>936</v>
      </c>
      <c r="F1497" s="239">
        <v>303.0</v>
      </c>
      <c r="G1497" s="239">
        <v>120.0</v>
      </c>
      <c r="H1497" s="342">
        <v>46293.0</v>
      </c>
      <c r="I1497" s="251">
        <v>0.30547453703703703</v>
      </c>
      <c r="J1497" s="251">
        <v>0.46199074074074076</v>
      </c>
      <c r="K1497" s="239">
        <v>225.3667</v>
      </c>
      <c r="L1497" s="239" t="s">
        <v>811</v>
      </c>
      <c r="M1497" s="239" t="s">
        <v>1057</v>
      </c>
    </row>
    <row r="1498" ht="15.75" customHeight="1">
      <c r="A1498" s="294" t="s">
        <v>3683</v>
      </c>
      <c r="B1498" s="239" t="s">
        <v>552</v>
      </c>
      <c r="C1498" s="340">
        <v>46293.0</v>
      </c>
      <c r="D1498" s="51" t="s">
        <v>673</v>
      </c>
      <c r="E1498" s="294" t="s">
        <v>1058</v>
      </c>
      <c r="F1498" s="239">
        <v>89.0</v>
      </c>
      <c r="G1498" s="239">
        <v>36.0</v>
      </c>
      <c r="H1498" s="342">
        <v>46293.0</v>
      </c>
      <c r="I1498" s="251">
        <v>0.5109953703703703</v>
      </c>
      <c r="J1498" s="251">
        <v>0.5732638888888889</v>
      </c>
      <c r="K1498" s="239">
        <v>89.6667</v>
      </c>
      <c r="L1498" s="239" t="s">
        <v>811</v>
      </c>
      <c r="M1498" s="239" t="s">
        <v>1059</v>
      </c>
    </row>
    <row r="1499" ht="15.75" customHeight="1">
      <c r="A1499" s="294" t="s">
        <v>3683</v>
      </c>
      <c r="B1499" s="239" t="s">
        <v>552</v>
      </c>
      <c r="C1499" s="340">
        <v>46293.0</v>
      </c>
      <c r="D1499" s="51" t="s">
        <v>673</v>
      </c>
      <c r="E1499" s="294" t="s">
        <v>1060</v>
      </c>
      <c r="F1499" s="239">
        <v>74.0</v>
      </c>
      <c r="G1499" s="239">
        <v>29.0</v>
      </c>
      <c r="H1499" s="342">
        <v>46293.0</v>
      </c>
      <c r="I1499" s="251">
        <v>0.5919675925925926</v>
      </c>
      <c r="J1499" s="251">
        <v>0.6264004629629629</v>
      </c>
      <c r="K1499" s="239">
        <v>49.5667</v>
      </c>
      <c r="L1499" s="239" t="s">
        <v>811</v>
      </c>
      <c r="M1499" s="239" t="s">
        <v>1061</v>
      </c>
    </row>
    <row r="1500" ht="15.75" customHeight="1">
      <c r="A1500" s="294" t="s">
        <v>3683</v>
      </c>
      <c r="B1500" s="239" t="s">
        <v>552</v>
      </c>
      <c r="C1500" s="340">
        <v>46292.0</v>
      </c>
      <c r="D1500" s="248" t="s">
        <v>689</v>
      </c>
      <c r="E1500" s="239" t="s">
        <v>936</v>
      </c>
      <c r="F1500" s="239">
        <v>175.0</v>
      </c>
      <c r="G1500" s="239">
        <v>80.0</v>
      </c>
      <c r="H1500" s="342">
        <v>46293.0</v>
      </c>
      <c r="I1500" s="251">
        <v>0.30604166666666666</v>
      </c>
      <c r="J1500" s="251">
        <v>0.46978009259259257</v>
      </c>
      <c r="K1500" s="239">
        <v>235.7833</v>
      </c>
      <c r="L1500" s="239" t="s">
        <v>811</v>
      </c>
      <c r="M1500" s="239" t="s">
        <v>989</v>
      </c>
    </row>
    <row r="1501" ht="15.75" customHeight="1">
      <c r="A1501" s="294" t="s">
        <v>3683</v>
      </c>
      <c r="B1501" s="239" t="s">
        <v>552</v>
      </c>
      <c r="C1501" s="340">
        <v>46292.0</v>
      </c>
      <c r="D1501" s="239" t="s">
        <v>627</v>
      </c>
      <c r="E1501" s="239" t="s">
        <v>1200</v>
      </c>
      <c r="F1501" s="239">
        <v>66.0</v>
      </c>
      <c r="G1501" s="239">
        <v>52.0</v>
      </c>
      <c r="H1501" s="342">
        <v>46293.0</v>
      </c>
      <c r="I1501" s="251">
        <v>0.30538194444444444</v>
      </c>
      <c r="J1501" s="251">
        <v>0.33793981481481483</v>
      </c>
      <c r="K1501" s="239">
        <v>46.8833</v>
      </c>
      <c r="L1501" s="239" t="s">
        <v>811</v>
      </c>
      <c r="M1501" s="239" t="s">
        <v>1201</v>
      </c>
    </row>
    <row r="1502" ht="15.75" customHeight="1">
      <c r="A1502" s="294" t="s">
        <v>3683</v>
      </c>
      <c r="B1502" s="239" t="s">
        <v>552</v>
      </c>
      <c r="C1502" s="340">
        <v>46292.0</v>
      </c>
      <c r="D1502" s="239" t="s">
        <v>627</v>
      </c>
      <c r="E1502" s="239" t="s">
        <v>934</v>
      </c>
      <c r="F1502" s="239">
        <v>120.0</v>
      </c>
      <c r="G1502" s="239">
        <v>58.0</v>
      </c>
      <c r="H1502" s="342">
        <v>46293.0</v>
      </c>
      <c r="I1502" s="251">
        <v>0.33800925925925923</v>
      </c>
      <c r="J1502" s="251">
        <v>0.3798611111111111</v>
      </c>
      <c r="K1502" s="239">
        <v>60.25</v>
      </c>
      <c r="L1502" s="239" t="s">
        <v>811</v>
      </c>
      <c r="M1502" s="239" t="s">
        <v>1203</v>
      </c>
    </row>
    <row r="1503" ht="15.75" customHeight="1">
      <c r="A1503" s="294" t="s">
        <v>3683</v>
      </c>
      <c r="B1503" s="239" t="s">
        <v>552</v>
      </c>
      <c r="C1503" s="340">
        <v>46292.0</v>
      </c>
      <c r="D1503" s="239" t="s">
        <v>627</v>
      </c>
      <c r="E1503" s="239" t="s">
        <v>936</v>
      </c>
      <c r="F1503" s="239">
        <v>68.0</v>
      </c>
      <c r="G1503" s="239">
        <v>29.0</v>
      </c>
      <c r="H1503" s="342">
        <v>46293.0</v>
      </c>
      <c r="I1503" s="251">
        <v>0.38570601851851855</v>
      </c>
      <c r="J1503" s="251">
        <v>0.4137384259259259</v>
      </c>
      <c r="K1503" s="239">
        <v>40.35</v>
      </c>
      <c r="L1503" s="239" t="s">
        <v>811</v>
      </c>
      <c r="M1503" s="239" t="s">
        <v>1205</v>
      </c>
    </row>
    <row r="1504" ht="15.75" customHeight="1">
      <c r="A1504" s="294" t="s">
        <v>3683</v>
      </c>
      <c r="B1504" s="239" t="s">
        <v>552</v>
      </c>
      <c r="C1504" s="340">
        <v>46292.0</v>
      </c>
      <c r="D1504" s="228" t="s">
        <v>652</v>
      </c>
      <c r="E1504" s="294" t="s">
        <v>1200</v>
      </c>
      <c r="F1504" s="239">
        <v>87.0</v>
      </c>
      <c r="G1504" s="239">
        <v>52.0</v>
      </c>
      <c r="H1504" s="342">
        <v>46293.0</v>
      </c>
      <c r="I1504" s="251">
        <v>0.30570601851851853</v>
      </c>
      <c r="J1504" s="251">
        <v>0.3459143518518519</v>
      </c>
      <c r="K1504" s="239">
        <v>57.8833</v>
      </c>
      <c r="L1504" s="239" t="s">
        <v>811</v>
      </c>
      <c r="M1504" s="239" t="s">
        <v>2439</v>
      </c>
    </row>
    <row r="1505" ht="15.75" customHeight="1">
      <c r="A1505" s="294" t="s">
        <v>3683</v>
      </c>
      <c r="B1505" s="239" t="s">
        <v>552</v>
      </c>
      <c r="C1505" s="340">
        <v>46292.0</v>
      </c>
      <c r="D1505" s="228" t="s">
        <v>652</v>
      </c>
      <c r="E1505" s="294" t="s">
        <v>931</v>
      </c>
      <c r="F1505" s="239">
        <v>209.0</v>
      </c>
      <c r="G1505" s="239">
        <v>45.0</v>
      </c>
      <c r="H1505" s="342">
        <v>46293.0</v>
      </c>
      <c r="I1505" s="251">
        <v>0.34599537037037037</v>
      </c>
      <c r="J1505" s="251">
        <v>0.4144675925925926</v>
      </c>
      <c r="K1505" s="239">
        <v>98.6</v>
      </c>
      <c r="L1505" s="239" t="s">
        <v>811</v>
      </c>
      <c r="M1505" s="239" t="s">
        <v>2440</v>
      </c>
    </row>
    <row r="1506" ht="15.75" customHeight="1">
      <c r="A1506" s="294" t="s">
        <v>3683</v>
      </c>
      <c r="B1506" s="239" t="s">
        <v>552</v>
      </c>
      <c r="C1506" s="340">
        <v>46292.0</v>
      </c>
      <c r="D1506" s="228" t="s">
        <v>652</v>
      </c>
      <c r="E1506" s="294" t="s">
        <v>934</v>
      </c>
      <c r="F1506" s="239">
        <v>245.0</v>
      </c>
      <c r="G1506" s="239">
        <v>58.0</v>
      </c>
      <c r="H1506" s="342">
        <v>46293.0</v>
      </c>
      <c r="I1506" s="251">
        <v>0.41452546296296294</v>
      </c>
      <c r="J1506" s="251">
        <v>0.4724189814814815</v>
      </c>
      <c r="K1506" s="239">
        <v>83.35</v>
      </c>
      <c r="L1506" s="239" t="s">
        <v>811</v>
      </c>
      <c r="M1506" s="239" t="s">
        <v>2441</v>
      </c>
    </row>
    <row r="1507" ht="15.75" customHeight="1">
      <c r="A1507" s="294" t="s">
        <v>3683</v>
      </c>
      <c r="B1507" s="239" t="s">
        <v>552</v>
      </c>
      <c r="C1507" s="340">
        <v>46293.0</v>
      </c>
      <c r="D1507" s="228" t="s">
        <v>652</v>
      </c>
      <c r="E1507" s="294" t="s">
        <v>1358</v>
      </c>
      <c r="F1507" s="239">
        <v>58.0</v>
      </c>
      <c r="G1507" s="239">
        <v>36.0</v>
      </c>
      <c r="H1507" s="342">
        <v>46293.0</v>
      </c>
      <c r="I1507" s="251">
        <v>0.5166782407407408</v>
      </c>
      <c r="J1507" s="251">
        <v>0.5627199074074074</v>
      </c>
      <c r="K1507" s="239">
        <v>66.3</v>
      </c>
      <c r="L1507" s="239" t="s">
        <v>811</v>
      </c>
      <c r="M1507" s="239" t="s">
        <v>2443</v>
      </c>
    </row>
    <row r="1508" ht="15.75" customHeight="1">
      <c r="A1508" s="294" t="s">
        <v>3683</v>
      </c>
      <c r="B1508" s="239" t="s">
        <v>552</v>
      </c>
      <c r="C1508" s="340">
        <v>46293.0</v>
      </c>
      <c r="D1508" s="248" t="s">
        <v>652</v>
      </c>
      <c r="E1508" s="239" t="s">
        <v>1361</v>
      </c>
      <c r="F1508" s="239">
        <v>36.0</v>
      </c>
      <c r="G1508" s="239">
        <v>29.0</v>
      </c>
      <c r="H1508" s="342">
        <v>46293.0</v>
      </c>
      <c r="I1508" s="251">
        <v>0.6253587962962963</v>
      </c>
      <c r="J1508" s="251">
        <v>0.6569907407407407</v>
      </c>
      <c r="K1508" s="239">
        <v>45.5333</v>
      </c>
      <c r="L1508" s="239" t="s">
        <v>811</v>
      </c>
      <c r="M1508" s="239" t="s">
        <v>1351</v>
      </c>
    </row>
    <row r="1509" ht="15.75" customHeight="1">
      <c r="A1509" s="294" t="s">
        <v>3683</v>
      </c>
      <c r="B1509" s="239" t="s">
        <v>552</v>
      </c>
      <c r="C1509" s="340">
        <v>46292.0</v>
      </c>
      <c r="D1509" s="239" t="s">
        <v>631</v>
      </c>
      <c r="E1509" s="239" t="s">
        <v>4456</v>
      </c>
      <c r="F1509" s="239">
        <v>4.0</v>
      </c>
      <c r="G1509" s="239">
        <v>3.0</v>
      </c>
      <c r="H1509" s="342">
        <v>46293.0</v>
      </c>
      <c r="I1509" s="251">
        <v>0.3340162037037037</v>
      </c>
      <c r="J1509" s="251">
        <v>0.3448726851851852</v>
      </c>
      <c r="K1509" s="239">
        <v>15.6167</v>
      </c>
      <c r="L1509" s="239" t="s">
        <v>811</v>
      </c>
      <c r="M1509" s="239" t="s">
        <v>1354</v>
      </c>
    </row>
    <row r="1510" ht="15.75" customHeight="1">
      <c r="A1510" s="294" t="s">
        <v>3683</v>
      </c>
      <c r="B1510" s="239" t="s">
        <v>552</v>
      </c>
      <c r="C1510" s="340">
        <v>46292.0</v>
      </c>
      <c r="D1510" s="239" t="s">
        <v>631</v>
      </c>
      <c r="E1510" s="239" t="s">
        <v>2572</v>
      </c>
      <c r="F1510" s="239">
        <v>34.0</v>
      </c>
      <c r="G1510" s="239">
        <v>8.0</v>
      </c>
      <c r="H1510" s="342">
        <v>46293.0</v>
      </c>
      <c r="I1510" s="251">
        <v>0.306087962962963</v>
      </c>
      <c r="J1510" s="251">
        <v>0.33336805555555554</v>
      </c>
      <c r="K1510" s="239">
        <v>39.2833</v>
      </c>
      <c r="L1510" s="239" t="s">
        <v>1274</v>
      </c>
      <c r="M1510" s="239" t="s">
        <v>1357</v>
      </c>
    </row>
    <row r="1511" ht="15.75" customHeight="1">
      <c r="A1511" s="294" t="s">
        <v>3683</v>
      </c>
      <c r="B1511" s="239" t="s">
        <v>552</v>
      </c>
      <c r="C1511" s="340">
        <v>46292.0</v>
      </c>
      <c r="D1511" s="239" t="s">
        <v>631</v>
      </c>
      <c r="E1511" s="239" t="s">
        <v>3202</v>
      </c>
      <c r="F1511" s="239">
        <v>48.0</v>
      </c>
      <c r="G1511" s="239">
        <v>7.0</v>
      </c>
      <c r="H1511" s="342">
        <v>46293.0</v>
      </c>
      <c r="I1511" s="251">
        <v>0.34528935185185183</v>
      </c>
      <c r="J1511" s="251">
        <v>0.3665162037037037</v>
      </c>
      <c r="K1511" s="239">
        <v>30.5667</v>
      </c>
      <c r="L1511" s="239" t="s">
        <v>1274</v>
      </c>
      <c r="M1511" s="239" t="s">
        <v>1359</v>
      </c>
    </row>
    <row r="1512" ht="15.75" customHeight="1">
      <c r="A1512" s="294" t="s">
        <v>3683</v>
      </c>
      <c r="B1512" s="239" t="s">
        <v>552</v>
      </c>
      <c r="C1512" s="340">
        <v>46292.0</v>
      </c>
      <c r="D1512" s="239" t="s">
        <v>631</v>
      </c>
      <c r="E1512" s="239" t="s">
        <v>4457</v>
      </c>
      <c r="F1512" s="239">
        <v>8.0</v>
      </c>
      <c r="G1512" s="239">
        <v>3.0</v>
      </c>
      <c r="H1512" s="342">
        <v>46293.0</v>
      </c>
      <c r="I1512" s="251">
        <v>0.3449652777777778</v>
      </c>
      <c r="J1512" s="251">
        <v>0.3537962962962963</v>
      </c>
      <c r="K1512" s="239">
        <v>12.7167</v>
      </c>
      <c r="L1512" s="239" t="s">
        <v>1238</v>
      </c>
      <c r="M1512" s="239" t="s">
        <v>1362</v>
      </c>
    </row>
    <row r="1513" ht="15.75" customHeight="1">
      <c r="A1513" s="294" t="s">
        <v>3683</v>
      </c>
      <c r="B1513" s="239" t="s">
        <v>552</v>
      </c>
      <c r="C1513" s="340">
        <v>46293.0</v>
      </c>
      <c r="D1513" s="239" t="s">
        <v>631</v>
      </c>
      <c r="E1513" s="239" t="s">
        <v>936</v>
      </c>
      <c r="F1513" s="239">
        <v>242.0</v>
      </c>
      <c r="G1513" s="239">
        <v>63.0</v>
      </c>
      <c r="H1513" s="342">
        <v>46293.0</v>
      </c>
      <c r="I1513" s="251">
        <v>0.36701388888888886</v>
      </c>
      <c r="J1513" s="251">
        <v>0.562974537037037</v>
      </c>
      <c r="K1513" s="239">
        <v>282.1833</v>
      </c>
      <c r="L1513" s="239" t="s">
        <v>1437</v>
      </c>
      <c r="M1513" s="239" t="s">
        <v>1450</v>
      </c>
    </row>
    <row r="1514" ht="15.75" customHeight="1">
      <c r="A1514" s="294" t="s">
        <v>3683</v>
      </c>
      <c r="B1514" s="239" t="s">
        <v>552</v>
      </c>
      <c r="C1514" s="340">
        <v>46292.0</v>
      </c>
      <c r="D1514" s="239" t="s">
        <v>616</v>
      </c>
      <c r="E1514" s="239" t="s">
        <v>931</v>
      </c>
      <c r="F1514" s="239">
        <v>110.0</v>
      </c>
      <c r="G1514" s="239">
        <v>24.0</v>
      </c>
      <c r="H1514" s="342">
        <v>46293.0</v>
      </c>
      <c r="I1514" s="251">
        <v>0.3560300925925926</v>
      </c>
      <c r="J1514" s="251">
        <v>0.38309027777777777</v>
      </c>
      <c r="K1514" s="239">
        <v>38.9667</v>
      </c>
      <c r="L1514" s="239" t="s">
        <v>811</v>
      </c>
      <c r="M1514" s="239" t="s">
        <v>1451</v>
      </c>
    </row>
    <row r="1515" ht="15.75" customHeight="1">
      <c r="A1515" s="294" t="s">
        <v>3683</v>
      </c>
      <c r="B1515" s="239" t="s">
        <v>552</v>
      </c>
      <c r="C1515" s="340">
        <v>46292.0</v>
      </c>
      <c r="D1515" s="239" t="s">
        <v>616</v>
      </c>
      <c r="E1515" s="239" t="s">
        <v>936</v>
      </c>
      <c r="F1515" s="239">
        <v>76.0</v>
      </c>
      <c r="G1515" s="239">
        <v>29.0</v>
      </c>
      <c r="H1515" s="342">
        <v>46293.0</v>
      </c>
      <c r="I1515" s="251">
        <v>0.38320601851851854</v>
      </c>
      <c r="J1515" s="251">
        <v>0.41158564814814813</v>
      </c>
      <c r="K1515" s="239">
        <v>40.8667</v>
      </c>
      <c r="L1515" s="239" t="s">
        <v>811</v>
      </c>
      <c r="M1515" s="239" t="s">
        <v>1452</v>
      </c>
    </row>
    <row r="1516" ht="15.75" customHeight="1">
      <c r="A1516" s="294" t="s">
        <v>3683</v>
      </c>
      <c r="B1516" s="239" t="s">
        <v>552</v>
      </c>
      <c r="C1516" s="340">
        <v>46293.0</v>
      </c>
      <c r="D1516" s="239" t="s">
        <v>616</v>
      </c>
      <c r="E1516" s="239" t="s">
        <v>3202</v>
      </c>
      <c r="F1516" s="239">
        <v>111.0</v>
      </c>
      <c r="G1516" s="239">
        <v>48.0</v>
      </c>
      <c r="H1516" s="342">
        <v>46293.0</v>
      </c>
      <c r="I1516" s="251">
        <v>0.3054513888888889</v>
      </c>
      <c r="J1516" s="251">
        <v>0.2929976851851852</v>
      </c>
      <c r="K1516" s="239">
        <v>1422.0667</v>
      </c>
      <c r="L1516" s="239" t="s">
        <v>811</v>
      </c>
      <c r="M1516" s="239" t="s">
        <v>1453</v>
      </c>
    </row>
    <row r="1517" ht="15.75" customHeight="1">
      <c r="A1517" s="294" t="s">
        <v>3683</v>
      </c>
      <c r="B1517" s="239" t="s">
        <v>552</v>
      </c>
      <c r="C1517" s="340">
        <v>46292.0</v>
      </c>
      <c r="D1517" s="239" t="s">
        <v>635</v>
      </c>
      <c r="E1517" s="239" t="s">
        <v>1200</v>
      </c>
      <c r="F1517" s="239">
        <v>25.0</v>
      </c>
      <c r="G1517" s="239">
        <v>9.0</v>
      </c>
      <c r="H1517" s="342">
        <v>46293.0</v>
      </c>
      <c r="I1517" s="251">
        <v>0.3046527777777778</v>
      </c>
      <c r="J1517" s="251">
        <v>0.32559027777777777</v>
      </c>
      <c r="K1517" s="239">
        <v>30.15</v>
      </c>
      <c r="L1517" s="239" t="s">
        <v>1274</v>
      </c>
      <c r="M1517" s="239" t="s">
        <v>1455</v>
      </c>
    </row>
    <row r="1518" ht="15.75" customHeight="1">
      <c r="A1518" s="294" t="s">
        <v>3683</v>
      </c>
      <c r="B1518" s="239" t="s">
        <v>552</v>
      </c>
      <c r="C1518" s="340">
        <v>46292.0</v>
      </c>
      <c r="D1518" s="239" t="s">
        <v>635</v>
      </c>
      <c r="E1518" s="239" t="s">
        <v>931</v>
      </c>
      <c r="F1518" s="239">
        <v>332.0</v>
      </c>
      <c r="G1518" s="239">
        <v>29.0</v>
      </c>
      <c r="H1518" s="342">
        <v>46293.0</v>
      </c>
      <c r="I1518" s="251">
        <v>0.3257291666666667</v>
      </c>
      <c r="J1518" s="251">
        <v>0.4017013888888889</v>
      </c>
      <c r="K1518" s="239">
        <v>109.4</v>
      </c>
      <c r="L1518" s="239" t="s">
        <v>1274</v>
      </c>
      <c r="M1518" s="239" t="s">
        <v>1582</v>
      </c>
    </row>
    <row r="1519" ht="15.75" customHeight="1">
      <c r="A1519" s="294" t="s">
        <v>3683</v>
      </c>
      <c r="B1519" s="239" t="s">
        <v>552</v>
      </c>
      <c r="C1519" s="340">
        <v>46292.0</v>
      </c>
      <c r="D1519" s="239" t="s">
        <v>635</v>
      </c>
      <c r="E1519" s="239" t="s">
        <v>936</v>
      </c>
      <c r="F1519" s="239">
        <v>54.0</v>
      </c>
      <c r="G1519" s="239">
        <v>37.0</v>
      </c>
      <c r="H1519" s="342">
        <v>46293.0</v>
      </c>
      <c r="I1519" s="251">
        <v>0.4017939814814815</v>
      </c>
      <c r="J1519" s="251">
        <v>0.4477662037037037</v>
      </c>
      <c r="K1519" s="239">
        <v>66.1833</v>
      </c>
      <c r="L1519" s="239" t="s">
        <v>1274</v>
      </c>
      <c r="M1519" s="239" t="s">
        <v>1583</v>
      </c>
    </row>
    <row r="1520" ht="15.75" customHeight="1">
      <c r="A1520" s="294" t="s">
        <v>3683</v>
      </c>
      <c r="B1520" s="239" t="s">
        <v>552</v>
      </c>
      <c r="C1520" s="340">
        <v>46292.0</v>
      </c>
      <c r="D1520" s="239" t="s">
        <v>659</v>
      </c>
      <c r="E1520" s="239" t="s">
        <v>1867</v>
      </c>
      <c r="F1520" s="239">
        <v>3.0</v>
      </c>
      <c r="G1520" s="239">
        <v>3.0</v>
      </c>
      <c r="H1520" s="342">
        <v>46293.0</v>
      </c>
      <c r="I1520" s="251">
        <v>0.3031712962962963</v>
      </c>
      <c r="J1520" s="251">
        <v>0.30324074074074076</v>
      </c>
      <c r="K1520" s="239">
        <v>0.0833</v>
      </c>
      <c r="L1520" s="239" t="s">
        <v>811</v>
      </c>
      <c r="M1520" s="239" t="s">
        <v>4458</v>
      </c>
    </row>
    <row r="1521" ht="15.75" customHeight="1">
      <c r="A1521" s="294" t="s">
        <v>3683</v>
      </c>
      <c r="B1521" s="239" t="s">
        <v>552</v>
      </c>
      <c r="C1521" s="340">
        <v>46293.0</v>
      </c>
      <c r="D1521" s="239" t="s">
        <v>659</v>
      </c>
      <c r="E1521" s="239" t="s">
        <v>1869</v>
      </c>
      <c r="F1521" s="239">
        <v>2.0</v>
      </c>
      <c r="G1521" s="239">
        <v>1.0</v>
      </c>
      <c r="H1521" s="342">
        <v>46293.0</v>
      </c>
      <c r="I1521" s="251">
        <v>0.5331018518518519</v>
      </c>
      <c r="J1521" s="251">
        <v>0.5333217592592593</v>
      </c>
      <c r="K1521" s="239">
        <v>0.3</v>
      </c>
      <c r="L1521" s="239" t="s">
        <v>811</v>
      </c>
      <c r="M1521" s="239" t="s">
        <v>1658</v>
      </c>
    </row>
    <row r="1522" ht="15.75" customHeight="1">
      <c r="A1522" s="294" t="s">
        <v>3683</v>
      </c>
      <c r="B1522" s="239" t="s">
        <v>552</v>
      </c>
      <c r="C1522" s="340">
        <v>46293.0</v>
      </c>
      <c r="D1522" s="239" t="s">
        <v>659</v>
      </c>
      <c r="E1522" s="239" t="s">
        <v>1872</v>
      </c>
      <c r="F1522" s="239">
        <v>2.0</v>
      </c>
      <c r="G1522" s="239">
        <v>2.0</v>
      </c>
      <c r="H1522" s="342">
        <v>46293.0</v>
      </c>
      <c r="I1522" s="251">
        <v>0.5331944444444444</v>
      </c>
      <c r="J1522" s="251">
        <v>0.5332175925925926</v>
      </c>
      <c r="K1522" s="239">
        <v>0.0333</v>
      </c>
      <c r="L1522" s="239" t="s">
        <v>811</v>
      </c>
      <c r="M1522" s="239" t="s">
        <v>1660</v>
      </c>
    </row>
    <row r="1523" ht="15.75" customHeight="1">
      <c r="A1523" s="294" t="s">
        <v>3683</v>
      </c>
      <c r="B1523" s="239" t="s">
        <v>552</v>
      </c>
      <c r="C1523" s="340">
        <v>46293.0</v>
      </c>
      <c r="D1523" s="239" t="s">
        <v>659</v>
      </c>
      <c r="E1523" s="239" t="s">
        <v>4459</v>
      </c>
      <c r="F1523" s="239">
        <v>4.0</v>
      </c>
      <c r="G1523" s="239">
        <v>2.0</v>
      </c>
      <c r="H1523" s="342">
        <v>46293.0</v>
      </c>
      <c r="I1523" s="251">
        <v>0.5332638888888889</v>
      </c>
      <c r="J1523" s="251">
        <v>0.28859953703703706</v>
      </c>
      <c r="K1523" s="239">
        <v>1087.6833</v>
      </c>
      <c r="L1523" s="239" t="s">
        <v>811</v>
      </c>
      <c r="M1523" s="239" t="s">
        <v>1661</v>
      </c>
    </row>
    <row r="1524" ht="15.75" customHeight="1">
      <c r="A1524" s="294" t="s">
        <v>3683</v>
      </c>
      <c r="B1524" s="239" t="s">
        <v>552</v>
      </c>
      <c r="C1524" s="340">
        <v>46293.0</v>
      </c>
      <c r="D1524" s="239" t="s">
        <v>659</v>
      </c>
      <c r="E1524" s="239" t="s">
        <v>1874</v>
      </c>
      <c r="F1524" s="239">
        <v>3.0</v>
      </c>
      <c r="G1524" s="239">
        <v>2.0</v>
      </c>
      <c r="H1524" s="342">
        <v>46293.0</v>
      </c>
      <c r="I1524" s="251">
        <v>0.5367708333333333</v>
      </c>
      <c r="J1524" s="251">
        <v>0.5456134259259259</v>
      </c>
      <c r="K1524" s="239">
        <v>12.7167</v>
      </c>
      <c r="L1524" s="239" t="s">
        <v>811</v>
      </c>
      <c r="M1524" s="239" t="s">
        <v>1868</v>
      </c>
    </row>
    <row r="1525" ht="15.75" customHeight="1">
      <c r="A1525" s="294" t="s">
        <v>3683</v>
      </c>
      <c r="B1525" s="239" t="s">
        <v>552</v>
      </c>
      <c r="C1525" s="340">
        <v>46292.0</v>
      </c>
      <c r="D1525" s="239" t="s">
        <v>657</v>
      </c>
      <c r="E1525" s="239" t="s">
        <v>1200</v>
      </c>
      <c r="F1525" s="239">
        <v>38.0</v>
      </c>
      <c r="G1525" s="239">
        <v>28.0</v>
      </c>
      <c r="H1525" s="342">
        <v>46293.0</v>
      </c>
      <c r="I1525" s="251">
        <v>0.3042476851851852</v>
      </c>
      <c r="J1525" s="251">
        <v>0.329224537037037</v>
      </c>
      <c r="K1525" s="239">
        <v>35.9667</v>
      </c>
      <c r="L1525" s="239" t="s">
        <v>1238</v>
      </c>
      <c r="M1525" s="239" t="s">
        <v>1870</v>
      </c>
    </row>
    <row r="1526" ht="15.75" customHeight="1">
      <c r="A1526" s="294" t="s">
        <v>3683</v>
      </c>
      <c r="B1526" s="239" t="s">
        <v>552</v>
      </c>
      <c r="C1526" s="340">
        <v>46292.0</v>
      </c>
      <c r="D1526" s="239" t="s">
        <v>657</v>
      </c>
      <c r="E1526" s="239" t="s">
        <v>931</v>
      </c>
      <c r="F1526" s="239">
        <v>52.0</v>
      </c>
      <c r="G1526" s="239">
        <v>33.0</v>
      </c>
      <c r="H1526" s="342">
        <v>46293.0</v>
      </c>
      <c r="I1526" s="251">
        <v>0.3294675925925926</v>
      </c>
      <c r="J1526" s="251">
        <v>0.3564236111111111</v>
      </c>
      <c r="K1526" s="239">
        <v>38.8167</v>
      </c>
      <c r="L1526" s="239" t="s">
        <v>1238</v>
      </c>
      <c r="M1526" s="239" t="s">
        <v>1873</v>
      </c>
    </row>
    <row r="1527" ht="15.75" customHeight="1">
      <c r="A1527" s="294" t="s">
        <v>3683</v>
      </c>
      <c r="B1527" s="239" t="s">
        <v>552</v>
      </c>
      <c r="C1527" s="340">
        <v>46292.0</v>
      </c>
      <c r="D1527" s="239" t="s">
        <v>657</v>
      </c>
      <c r="E1527" s="239" t="s">
        <v>934</v>
      </c>
      <c r="F1527" s="239">
        <v>92.0</v>
      </c>
      <c r="G1527" s="239">
        <v>74.0</v>
      </c>
      <c r="H1527" s="342">
        <v>46293.0</v>
      </c>
      <c r="I1527" s="251">
        <v>0.40175925925925926</v>
      </c>
      <c r="J1527" s="251">
        <v>0.4510416666666667</v>
      </c>
      <c r="K1527" s="239">
        <v>70.9667</v>
      </c>
      <c r="L1527" s="239" t="s">
        <v>1238</v>
      </c>
      <c r="M1527" s="239" t="s">
        <v>4460</v>
      </c>
    </row>
    <row r="1528" ht="15.75" customHeight="1">
      <c r="A1528" s="294" t="s">
        <v>3683</v>
      </c>
      <c r="B1528" s="239" t="s">
        <v>552</v>
      </c>
      <c r="C1528" s="340">
        <v>46292.0</v>
      </c>
      <c r="D1528" s="239" t="s">
        <v>657</v>
      </c>
      <c r="E1528" s="239" t="s">
        <v>936</v>
      </c>
      <c r="F1528" s="239">
        <v>54.0</v>
      </c>
      <c r="G1528" s="239">
        <v>38.0</v>
      </c>
      <c r="H1528" s="342">
        <v>46293.0</v>
      </c>
      <c r="I1528" s="251">
        <v>0.36615740740740743</v>
      </c>
      <c r="J1528" s="251">
        <v>0.4015740740740741</v>
      </c>
      <c r="K1528" s="239">
        <v>50.9833</v>
      </c>
      <c r="L1528" s="239" t="s">
        <v>1238</v>
      </c>
      <c r="M1528" s="239" t="s">
        <v>1875</v>
      </c>
    </row>
    <row r="1529" ht="15.75" customHeight="1">
      <c r="A1529" s="294" t="s">
        <v>3683</v>
      </c>
      <c r="B1529" s="239" t="s">
        <v>552</v>
      </c>
      <c r="C1529" s="340">
        <v>46293.0</v>
      </c>
      <c r="D1529" s="239" t="s">
        <v>657</v>
      </c>
      <c r="E1529" s="239" t="s">
        <v>1058</v>
      </c>
      <c r="F1529" s="239">
        <v>48.0</v>
      </c>
      <c r="G1529" s="239">
        <v>34.0</v>
      </c>
      <c r="H1529" s="342">
        <v>46293.0</v>
      </c>
      <c r="I1529" s="251">
        <v>0.5108680555555556</v>
      </c>
      <c r="J1529" s="251">
        <v>0.5481597222222222</v>
      </c>
      <c r="K1529" s="239">
        <v>53.7</v>
      </c>
      <c r="L1529" s="239" t="s">
        <v>811</v>
      </c>
      <c r="M1529" s="239" t="s">
        <v>2039</v>
      </c>
    </row>
    <row r="1530" ht="15.75" customHeight="1">
      <c r="A1530" s="294" t="s">
        <v>3683</v>
      </c>
      <c r="B1530" s="239" t="s">
        <v>552</v>
      </c>
      <c r="C1530" s="340">
        <v>46293.0</v>
      </c>
      <c r="D1530" s="239" t="s">
        <v>657</v>
      </c>
      <c r="E1530" s="239" t="s">
        <v>1060</v>
      </c>
      <c r="F1530" s="239">
        <v>51.0</v>
      </c>
      <c r="G1530" s="239">
        <v>36.0</v>
      </c>
      <c r="H1530" s="342">
        <v>46293.0</v>
      </c>
      <c r="I1530" s="251">
        <v>0.5946643518518518</v>
      </c>
      <c r="J1530" s="251">
        <v>0.633912037037037</v>
      </c>
      <c r="K1530" s="239">
        <v>56.5</v>
      </c>
      <c r="L1530" s="239" t="s">
        <v>811</v>
      </c>
      <c r="M1530" s="239" t="s">
        <v>2041</v>
      </c>
    </row>
    <row r="1531" ht="15.75" customHeight="1">
      <c r="A1531" s="294" t="s">
        <v>3683</v>
      </c>
      <c r="B1531" s="239" t="s">
        <v>552</v>
      </c>
      <c r="C1531" s="340">
        <v>46292.0</v>
      </c>
      <c r="D1531" s="239" t="s">
        <v>620</v>
      </c>
      <c r="E1531" s="239" t="s">
        <v>1200</v>
      </c>
      <c r="F1531" s="239">
        <v>66.0</v>
      </c>
      <c r="G1531" s="239">
        <v>52.0</v>
      </c>
      <c r="H1531" s="342">
        <v>46293.0</v>
      </c>
      <c r="I1531" s="251">
        <v>0.30569444444444444</v>
      </c>
      <c r="J1531" s="251">
        <v>0.3506134259259259</v>
      </c>
      <c r="K1531" s="239">
        <v>64.6667</v>
      </c>
      <c r="L1531" s="239" t="s">
        <v>811</v>
      </c>
      <c r="M1531" s="239" t="s">
        <v>2043</v>
      </c>
    </row>
    <row r="1532" ht="15.75" customHeight="1">
      <c r="A1532" s="294" t="s">
        <v>3683</v>
      </c>
      <c r="B1532" s="239" t="s">
        <v>552</v>
      </c>
      <c r="C1532" s="340">
        <v>46292.0</v>
      </c>
      <c r="D1532" s="239" t="s">
        <v>620</v>
      </c>
      <c r="E1532" s="239" t="s">
        <v>931</v>
      </c>
      <c r="F1532" s="239">
        <v>260.0</v>
      </c>
      <c r="G1532" s="239">
        <v>48.0</v>
      </c>
      <c r="H1532" s="342">
        <v>46293.0</v>
      </c>
      <c r="I1532" s="251">
        <v>0.3506828703703704</v>
      </c>
      <c r="J1532" s="251">
        <v>0.40337962962962964</v>
      </c>
      <c r="K1532" s="239">
        <v>75.8833</v>
      </c>
      <c r="L1532" s="239" t="s">
        <v>811</v>
      </c>
      <c r="M1532" s="239" t="s">
        <v>2044</v>
      </c>
    </row>
    <row r="1533" ht="15.75" customHeight="1">
      <c r="A1533" s="294" t="s">
        <v>3683</v>
      </c>
      <c r="B1533" s="239" t="s">
        <v>552</v>
      </c>
      <c r="C1533" s="340">
        <v>46292.0</v>
      </c>
      <c r="D1533" s="311" t="s">
        <v>663</v>
      </c>
      <c r="E1533" s="239" t="s">
        <v>931</v>
      </c>
      <c r="F1533" s="239">
        <v>290.0</v>
      </c>
      <c r="G1533" s="239">
        <v>48.0</v>
      </c>
      <c r="H1533" s="342">
        <v>46293.0</v>
      </c>
      <c r="I1533" s="251">
        <v>0.3052662037037037</v>
      </c>
      <c r="J1533" s="251">
        <v>0.3817013888888889</v>
      </c>
      <c r="K1533" s="239">
        <v>110.0667</v>
      </c>
      <c r="L1533" s="239" t="s">
        <v>811</v>
      </c>
      <c r="M1533" s="239" t="s">
        <v>2045</v>
      </c>
    </row>
    <row r="1534" ht="15.75" customHeight="1">
      <c r="A1534" s="294" t="s">
        <v>3683</v>
      </c>
      <c r="B1534" s="239" t="s">
        <v>552</v>
      </c>
      <c r="C1534" s="340">
        <v>46292.0</v>
      </c>
      <c r="D1534" s="311" t="s">
        <v>663</v>
      </c>
      <c r="E1534" s="239" t="s">
        <v>934</v>
      </c>
      <c r="F1534" s="239">
        <v>161.0</v>
      </c>
      <c r="G1534" s="239">
        <v>57.0</v>
      </c>
      <c r="H1534" s="342">
        <v>46293.0</v>
      </c>
      <c r="I1534" s="251">
        <v>0.3818402777777778</v>
      </c>
      <c r="J1534" s="251">
        <v>0.4519328703703704</v>
      </c>
      <c r="K1534" s="239">
        <v>100.9333</v>
      </c>
      <c r="L1534" s="239" t="s">
        <v>811</v>
      </c>
      <c r="M1534" s="239" t="s">
        <v>2048</v>
      </c>
    </row>
    <row r="1535" ht="15.75" customHeight="1">
      <c r="A1535" s="294" t="s">
        <v>3683</v>
      </c>
      <c r="B1535" s="239" t="s">
        <v>552</v>
      </c>
      <c r="C1535" s="340">
        <v>46293.0</v>
      </c>
      <c r="D1535" s="311" t="s">
        <v>663</v>
      </c>
      <c r="E1535" s="239" t="s">
        <v>1358</v>
      </c>
      <c r="F1535" s="239">
        <v>20.0</v>
      </c>
      <c r="G1535" s="239">
        <v>16.0</v>
      </c>
      <c r="H1535" s="342">
        <v>46293.0</v>
      </c>
      <c r="I1535" s="251">
        <v>0.5206597222222222</v>
      </c>
      <c r="J1535" s="251">
        <v>0.5524537037037037</v>
      </c>
      <c r="K1535" s="239">
        <v>45.7833</v>
      </c>
      <c r="L1535" s="239" t="s">
        <v>811</v>
      </c>
      <c r="M1535" s="239" t="s">
        <v>2125</v>
      </c>
    </row>
    <row r="1536" ht="15.75" customHeight="1">
      <c r="A1536" s="294" t="s">
        <v>3683</v>
      </c>
      <c r="B1536" s="239" t="s">
        <v>552</v>
      </c>
      <c r="C1536" s="340">
        <v>46293.0</v>
      </c>
      <c r="D1536" s="311" t="s">
        <v>663</v>
      </c>
      <c r="E1536" s="239" t="s">
        <v>1058</v>
      </c>
      <c r="F1536" s="239">
        <v>49.0</v>
      </c>
      <c r="G1536" s="239">
        <v>32.0</v>
      </c>
      <c r="H1536" s="342">
        <v>46293.0</v>
      </c>
      <c r="I1536" s="251">
        <v>0.5533333333333333</v>
      </c>
      <c r="J1536" s="251">
        <v>0.5942476851851852</v>
      </c>
      <c r="K1536" s="239">
        <v>58.9167</v>
      </c>
      <c r="L1536" s="239" t="s">
        <v>811</v>
      </c>
      <c r="M1536" s="239" t="s">
        <v>2128</v>
      </c>
    </row>
    <row r="1537" ht="15.75" customHeight="1">
      <c r="A1537" s="294" t="s">
        <v>3683</v>
      </c>
      <c r="B1537" s="239" t="s">
        <v>552</v>
      </c>
      <c r="C1537" s="340">
        <v>46293.0</v>
      </c>
      <c r="D1537" s="51" t="s">
        <v>663</v>
      </c>
      <c r="E1537" s="294" t="s">
        <v>1060</v>
      </c>
      <c r="F1537" s="239">
        <v>55.0</v>
      </c>
      <c r="G1537" s="239">
        <v>39.0</v>
      </c>
      <c r="H1537" s="342">
        <v>46293.0</v>
      </c>
      <c r="I1537" s="251">
        <v>0.5951620370370371</v>
      </c>
      <c r="J1537" s="251">
        <v>0.2928472222222222</v>
      </c>
      <c r="K1537" s="239">
        <v>1004.6667</v>
      </c>
      <c r="L1537" s="239" t="s">
        <v>811</v>
      </c>
      <c r="M1537" s="239" t="s">
        <v>2261</v>
      </c>
    </row>
    <row r="1538" ht="15.75" customHeight="1">
      <c r="A1538" s="294" t="s">
        <v>3683</v>
      </c>
      <c r="B1538" s="239" t="s">
        <v>552</v>
      </c>
      <c r="C1538" s="340">
        <v>46292.0</v>
      </c>
      <c r="D1538" s="51" t="s">
        <v>638</v>
      </c>
      <c r="E1538" s="294" t="s">
        <v>931</v>
      </c>
      <c r="F1538" s="239">
        <v>321.0</v>
      </c>
      <c r="G1538" s="239">
        <v>58.0</v>
      </c>
      <c r="H1538" s="342">
        <v>46293.0</v>
      </c>
      <c r="I1538" s="251">
        <v>0.3045949074074074</v>
      </c>
      <c r="J1538" s="251">
        <v>0.39229166666666665</v>
      </c>
      <c r="K1538" s="239">
        <v>126.2833</v>
      </c>
      <c r="L1538" s="239" t="s">
        <v>1274</v>
      </c>
      <c r="M1538" s="239" t="s">
        <v>2262</v>
      </c>
    </row>
    <row r="1539" ht="15.75" customHeight="1">
      <c r="A1539" s="294" t="s">
        <v>3683</v>
      </c>
      <c r="B1539" s="239" t="s">
        <v>552</v>
      </c>
      <c r="C1539" s="340">
        <v>46292.0</v>
      </c>
      <c r="D1539" s="51" t="s">
        <v>638</v>
      </c>
      <c r="E1539" s="294" t="s">
        <v>934</v>
      </c>
      <c r="F1539" s="239">
        <v>212.0</v>
      </c>
      <c r="G1539" s="239">
        <v>29.0</v>
      </c>
      <c r="H1539" s="342">
        <v>46293.0</v>
      </c>
      <c r="I1539" s="251">
        <v>0.4297337962962963</v>
      </c>
      <c r="J1539" s="251">
        <v>0.47228009259259257</v>
      </c>
      <c r="K1539" s="239">
        <v>61.2667</v>
      </c>
      <c r="L1539" s="239" t="s">
        <v>1274</v>
      </c>
      <c r="M1539" s="239" t="s">
        <v>2263</v>
      </c>
    </row>
    <row r="1540" ht="15.75" customHeight="1">
      <c r="A1540" s="294" t="s">
        <v>3683</v>
      </c>
      <c r="B1540" s="239" t="s">
        <v>552</v>
      </c>
      <c r="C1540" s="340">
        <v>46292.0</v>
      </c>
      <c r="D1540" s="51" t="s">
        <v>638</v>
      </c>
      <c r="E1540" s="294" t="s">
        <v>936</v>
      </c>
      <c r="F1540" s="239">
        <v>63.0</v>
      </c>
      <c r="G1540" s="239">
        <v>39.0</v>
      </c>
      <c r="H1540" s="342">
        <v>46293.0</v>
      </c>
      <c r="I1540" s="251">
        <v>0.3924652777777778</v>
      </c>
      <c r="J1540" s="251">
        <v>0.4296990740740741</v>
      </c>
      <c r="K1540" s="239">
        <v>53.6</v>
      </c>
      <c r="L1540" s="239" t="s">
        <v>1274</v>
      </c>
      <c r="M1540" s="239" t="s">
        <v>2265</v>
      </c>
    </row>
    <row r="1541" ht="15.75" customHeight="1">
      <c r="A1541" s="294" t="s">
        <v>3683</v>
      </c>
      <c r="B1541" s="239" t="s">
        <v>552</v>
      </c>
      <c r="C1541" s="340">
        <v>46292.0</v>
      </c>
      <c r="D1541" s="51" t="s">
        <v>642</v>
      </c>
      <c r="E1541" s="294" t="s">
        <v>1200</v>
      </c>
      <c r="F1541" s="239">
        <v>36.0</v>
      </c>
      <c r="G1541" s="239">
        <v>28.0</v>
      </c>
      <c r="H1541" s="342">
        <v>46293.0</v>
      </c>
      <c r="I1541" s="251">
        <v>0.3052314814814815</v>
      </c>
      <c r="J1541" s="251">
        <v>0.32862268518518517</v>
      </c>
      <c r="K1541" s="239">
        <v>33.6833</v>
      </c>
      <c r="L1541" s="239" t="s">
        <v>1238</v>
      </c>
      <c r="M1541" s="239" t="s">
        <v>4461</v>
      </c>
    </row>
    <row r="1542" ht="15.75" customHeight="1">
      <c r="A1542" s="294" t="s">
        <v>3683</v>
      </c>
      <c r="B1542" s="239" t="s">
        <v>552</v>
      </c>
      <c r="C1542" s="340">
        <v>46292.0</v>
      </c>
      <c r="D1542" s="51" t="s">
        <v>642</v>
      </c>
      <c r="E1542" s="294" t="s">
        <v>931</v>
      </c>
      <c r="F1542" s="239">
        <v>60.0</v>
      </c>
      <c r="G1542" s="239">
        <v>30.0</v>
      </c>
      <c r="H1542" s="342">
        <v>46293.0</v>
      </c>
      <c r="I1542" s="251">
        <v>0.3287615740740741</v>
      </c>
      <c r="J1542" s="251">
        <v>0.3534143518518518</v>
      </c>
      <c r="K1542" s="239">
        <v>35.5</v>
      </c>
      <c r="L1542" s="239" t="s">
        <v>1238</v>
      </c>
      <c r="M1542" s="239" t="s">
        <v>2381</v>
      </c>
    </row>
    <row r="1543" ht="15.75" customHeight="1">
      <c r="A1543" s="294" t="s">
        <v>3683</v>
      </c>
      <c r="B1543" s="239" t="s">
        <v>552</v>
      </c>
      <c r="C1543" s="340">
        <v>46292.0</v>
      </c>
      <c r="D1543" s="51" t="s">
        <v>642</v>
      </c>
      <c r="E1543" s="294" t="s">
        <v>934</v>
      </c>
      <c r="F1543" s="239">
        <v>111.0</v>
      </c>
      <c r="G1543" s="239">
        <v>72.0</v>
      </c>
      <c r="H1543" s="342">
        <v>46293.0</v>
      </c>
      <c r="I1543" s="251">
        <v>0.38449074074074074</v>
      </c>
      <c r="J1543" s="251">
        <v>0.43590277777777775</v>
      </c>
      <c r="K1543" s="239">
        <v>74.0333</v>
      </c>
      <c r="L1543" s="239" t="s">
        <v>1238</v>
      </c>
      <c r="M1543" s="239" t="s">
        <v>2388</v>
      </c>
    </row>
    <row r="1544" ht="15.75" customHeight="1">
      <c r="A1544" s="294" t="s">
        <v>3683</v>
      </c>
      <c r="B1544" s="239" t="s">
        <v>552</v>
      </c>
      <c r="C1544" s="340">
        <v>46292.0</v>
      </c>
      <c r="D1544" s="51" t="s">
        <v>642</v>
      </c>
      <c r="E1544" s="294" t="s">
        <v>936</v>
      </c>
      <c r="F1544" s="239">
        <v>64.0</v>
      </c>
      <c r="G1544" s="239">
        <v>39.0</v>
      </c>
      <c r="H1544" s="342">
        <v>46293.0</v>
      </c>
      <c r="I1544" s="251">
        <v>0.35354166666666664</v>
      </c>
      <c r="J1544" s="251">
        <v>0.3842939814814815</v>
      </c>
      <c r="K1544" s="239">
        <v>44.2833</v>
      </c>
      <c r="L1544" s="239" t="s">
        <v>1238</v>
      </c>
      <c r="M1544" s="239" t="s">
        <v>2391</v>
      </c>
    </row>
    <row r="1545" ht="15.75" customHeight="1">
      <c r="A1545" s="294" t="s">
        <v>3683</v>
      </c>
      <c r="B1545" s="239" t="s">
        <v>552</v>
      </c>
      <c r="C1545" s="340">
        <v>46292.0</v>
      </c>
      <c r="D1545" s="348" t="s">
        <v>611</v>
      </c>
      <c r="E1545" s="239" t="s">
        <v>2572</v>
      </c>
      <c r="F1545" s="239">
        <v>21.0</v>
      </c>
      <c r="G1545" s="239">
        <v>15.0</v>
      </c>
      <c r="H1545" s="342">
        <v>46293.0</v>
      </c>
      <c r="I1545" s="251">
        <v>0.3034027777777778</v>
      </c>
      <c r="J1545" s="251">
        <v>0.32731481481481484</v>
      </c>
      <c r="K1545" s="239">
        <v>34.4333</v>
      </c>
      <c r="L1545" s="239" t="s">
        <v>811</v>
      </c>
      <c r="M1545" s="239" t="s">
        <v>2645</v>
      </c>
    </row>
    <row r="1546" ht="15.75" customHeight="1">
      <c r="A1546" s="294" t="s">
        <v>3683</v>
      </c>
      <c r="B1546" s="239" t="s">
        <v>552</v>
      </c>
      <c r="C1546" s="340">
        <v>46292.0</v>
      </c>
      <c r="D1546" s="239" t="s">
        <v>649</v>
      </c>
      <c r="E1546" s="239" t="s">
        <v>1200</v>
      </c>
      <c r="F1546" s="239">
        <v>36.0</v>
      </c>
      <c r="G1546" s="239">
        <v>28.0</v>
      </c>
      <c r="H1546" s="342">
        <v>46293.0</v>
      </c>
      <c r="I1546" s="251">
        <v>0.3041203703703704</v>
      </c>
      <c r="J1546" s="251">
        <v>0.33024305555555555</v>
      </c>
      <c r="K1546" s="239">
        <v>37.6</v>
      </c>
      <c r="L1546" s="239" t="s">
        <v>1238</v>
      </c>
      <c r="M1546" s="239" t="s">
        <v>2646</v>
      </c>
    </row>
    <row r="1547" ht="15.75" customHeight="1">
      <c r="A1547" s="294" t="s">
        <v>3683</v>
      </c>
      <c r="B1547" s="239" t="s">
        <v>552</v>
      </c>
      <c r="C1547" s="340">
        <v>46292.0</v>
      </c>
      <c r="D1547" s="239" t="s">
        <v>649</v>
      </c>
      <c r="E1547" s="239" t="s">
        <v>931</v>
      </c>
      <c r="F1547" s="239">
        <v>47.0</v>
      </c>
      <c r="G1547" s="239">
        <v>32.0</v>
      </c>
      <c r="H1547" s="342">
        <v>46293.0</v>
      </c>
      <c r="I1547" s="251">
        <v>0.3304976851851852</v>
      </c>
      <c r="J1547" s="251">
        <v>0.3561111111111111</v>
      </c>
      <c r="K1547" s="239">
        <v>36.8833</v>
      </c>
      <c r="L1547" s="239" t="s">
        <v>1238</v>
      </c>
      <c r="M1547" s="239" t="s">
        <v>2647</v>
      </c>
    </row>
    <row r="1548" ht="15.75" customHeight="1">
      <c r="A1548" s="294" t="s">
        <v>3683</v>
      </c>
      <c r="B1548" s="239" t="s">
        <v>552</v>
      </c>
      <c r="C1548" s="340">
        <v>46292.0</v>
      </c>
      <c r="D1548" s="239" t="s">
        <v>649</v>
      </c>
      <c r="E1548" s="239" t="s">
        <v>934</v>
      </c>
      <c r="F1548" s="239">
        <v>106.0</v>
      </c>
      <c r="G1548" s="239">
        <v>72.0</v>
      </c>
      <c r="H1548" s="342">
        <v>46293.0</v>
      </c>
      <c r="I1548" s="251">
        <v>0.3944675925925926</v>
      </c>
      <c r="J1548" s="251">
        <v>0.44738425925925923</v>
      </c>
      <c r="K1548" s="239">
        <v>76.2</v>
      </c>
      <c r="L1548" s="239" t="s">
        <v>1238</v>
      </c>
      <c r="M1548" s="239" t="s">
        <v>2648</v>
      </c>
    </row>
    <row r="1549" ht="15.75" customHeight="1">
      <c r="A1549" s="294" t="s">
        <v>3683</v>
      </c>
      <c r="B1549" s="239" t="s">
        <v>552</v>
      </c>
      <c r="C1549" s="340">
        <v>46292.0</v>
      </c>
      <c r="D1549" s="239" t="s">
        <v>649</v>
      </c>
      <c r="E1549" s="239" t="s">
        <v>936</v>
      </c>
      <c r="F1549" s="239">
        <v>58.0</v>
      </c>
      <c r="G1549" s="239">
        <v>39.0</v>
      </c>
      <c r="H1549" s="342">
        <v>46293.0</v>
      </c>
      <c r="I1549" s="251">
        <v>0.35628472222222224</v>
      </c>
      <c r="J1549" s="251">
        <v>0.38688657407407406</v>
      </c>
      <c r="K1549" s="239">
        <v>44.0667</v>
      </c>
      <c r="L1549" s="239" t="s">
        <v>1238</v>
      </c>
      <c r="M1549" s="239" t="s">
        <v>2776</v>
      </c>
    </row>
    <row r="1550" ht="15.75" customHeight="1">
      <c r="A1550" s="294" t="s">
        <v>3683</v>
      </c>
      <c r="B1550" s="239" t="s">
        <v>552</v>
      </c>
      <c r="C1550" s="340">
        <v>46292.0</v>
      </c>
      <c r="D1550" s="239" t="s">
        <v>645</v>
      </c>
      <c r="E1550" s="239" t="s">
        <v>931</v>
      </c>
      <c r="F1550" s="239">
        <v>100.0</v>
      </c>
      <c r="G1550" s="239">
        <v>58.0</v>
      </c>
      <c r="H1550" s="342">
        <v>46293.0</v>
      </c>
      <c r="I1550" s="251">
        <v>0.3040277777777778</v>
      </c>
      <c r="J1550" s="251">
        <v>0.36736111111111114</v>
      </c>
      <c r="K1550" s="239">
        <v>91.1833</v>
      </c>
      <c r="L1550" s="239" t="s">
        <v>1238</v>
      </c>
      <c r="M1550" s="239" t="s">
        <v>2778</v>
      </c>
    </row>
    <row r="1551" ht="15.75" customHeight="1">
      <c r="A1551" s="294" t="s">
        <v>3683</v>
      </c>
      <c r="B1551" s="239" t="s">
        <v>552</v>
      </c>
      <c r="C1551" s="340">
        <v>46292.0</v>
      </c>
      <c r="D1551" s="239" t="s">
        <v>645</v>
      </c>
      <c r="E1551" s="239" t="s">
        <v>934</v>
      </c>
      <c r="F1551" s="239">
        <v>106.0</v>
      </c>
      <c r="G1551" s="239">
        <v>73.0</v>
      </c>
      <c r="H1551" s="342">
        <v>46293.0</v>
      </c>
      <c r="I1551" s="251">
        <v>0.3674074074074074</v>
      </c>
      <c r="J1551" s="251">
        <v>0.428599537037037</v>
      </c>
      <c r="K1551" s="239">
        <v>88.1167</v>
      </c>
      <c r="L1551" s="239" t="s">
        <v>1238</v>
      </c>
      <c r="M1551" s="239" t="s">
        <v>2781</v>
      </c>
    </row>
    <row r="1552" ht="15.75" customHeight="1">
      <c r="A1552" s="294" t="s">
        <v>3683</v>
      </c>
      <c r="B1552" s="239" t="s">
        <v>552</v>
      </c>
      <c r="C1552" s="340">
        <v>46292.0</v>
      </c>
      <c r="D1552" s="239" t="s">
        <v>645</v>
      </c>
      <c r="E1552" s="239" t="s">
        <v>936</v>
      </c>
      <c r="F1552" s="239">
        <v>59.0</v>
      </c>
      <c r="G1552" s="239">
        <v>40.0</v>
      </c>
      <c r="H1552" s="342">
        <v>46293.0</v>
      </c>
      <c r="I1552" s="251">
        <v>0.42864583333333334</v>
      </c>
      <c r="J1552" s="251">
        <v>0.4600925925925926</v>
      </c>
      <c r="K1552" s="239">
        <v>45.2667</v>
      </c>
      <c r="L1552" s="239" t="s">
        <v>1238</v>
      </c>
      <c r="M1552" s="239" t="s">
        <v>2815</v>
      </c>
    </row>
    <row r="1553" ht="15.75" customHeight="1">
      <c r="A1553" s="294" t="s">
        <v>3683</v>
      </c>
      <c r="B1553" s="239" t="s">
        <v>552</v>
      </c>
      <c r="C1553" s="340">
        <v>46292.0</v>
      </c>
      <c r="D1553" s="239" t="s">
        <v>681</v>
      </c>
      <c r="E1553" s="239" t="s">
        <v>931</v>
      </c>
      <c r="F1553" s="239">
        <v>214.0</v>
      </c>
      <c r="G1553" s="239">
        <v>49.0</v>
      </c>
      <c r="H1553" s="342">
        <v>46293.0</v>
      </c>
      <c r="I1553" s="251">
        <v>0.3050231481481481</v>
      </c>
      <c r="J1553" s="251">
        <v>0.3815046296296296</v>
      </c>
      <c r="K1553" s="239">
        <v>110.1333</v>
      </c>
      <c r="L1553" s="239" t="s">
        <v>811</v>
      </c>
      <c r="M1553" s="239" t="s">
        <v>2816</v>
      </c>
    </row>
    <row r="1554" ht="15.75" customHeight="1">
      <c r="A1554" s="294" t="s">
        <v>3683</v>
      </c>
      <c r="B1554" s="239" t="s">
        <v>552</v>
      </c>
      <c r="C1554" s="340">
        <v>46292.0</v>
      </c>
      <c r="D1554" s="239" t="s">
        <v>681</v>
      </c>
      <c r="E1554" s="239" t="s">
        <v>934</v>
      </c>
      <c r="F1554" s="239">
        <v>97.0</v>
      </c>
      <c r="G1554" s="239">
        <v>55.0</v>
      </c>
      <c r="H1554" s="342">
        <v>46293.0</v>
      </c>
      <c r="I1554" s="251">
        <v>0.3816087962962963</v>
      </c>
      <c r="J1554" s="251">
        <v>0.44950231481481484</v>
      </c>
      <c r="K1554" s="239">
        <v>97.75</v>
      </c>
      <c r="L1554" s="239" t="s">
        <v>811</v>
      </c>
      <c r="M1554" s="239" t="s">
        <v>2817</v>
      </c>
    </row>
    <row r="1555" ht="15.75" customHeight="1">
      <c r="A1555" s="294" t="s">
        <v>3683</v>
      </c>
      <c r="B1555" s="239" t="s">
        <v>552</v>
      </c>
      <c r="C1555" s="340">
        <v>46293.0</v>
      </c>
      <c r="D1555" s="239" t="s">
        <v>681</v>
      </c>
      <c r="E1555" s="239" t="s">
        <v>936</v>
      </c>
      <c r="F1555" s="239">
        <v>50.0</v>
      </c>
      <c r="G1555" s="239">
        <v>29.0</v>
      </c>
      <c r="H1555" s="342">
        <v>46293.0</v>
      </c>
      <c r="I1555" s="251">
        <v>0.44960648148148147</v>
      </c>
      <c r="J1555" s="251">
        <v>0.5360648148148148</v>
      </c>
      <c r="K1555" s="239">
        <v>124.4833</v>
      </c>
      <c r="L1555" s="239" t="s">
        <v>811</v>
      </c>
      <c r="M1555" s="239" t="s">
        <v>2925</v>
      </c>
    </row>
    <row r="1556" ht="15.75" customHeight="1">
      <c r="A1556" s="294" t="s">
        <v>3683</v>
      </c>
      <c r="B1556" s="239" t="s">
        <v>552</v>
      </c>
      <c r="C1556" s="340">
        <v>46292.0</v>
      </c>
      <c r="D1556" s="239" t="s">
        <v>666</v>
      </c>
      <c r="E1556" s="239" t="s">
        <v>931</v>
      </c>
      <c r="F1556" s="239">
        <v>182.0</v>
      </c>
      <c r="G1556" s="239">
        <v>49.0</v>
      </c>
      <c r="H1556" s="342">
        <v>46293.0</v>
      </c>
      <c r="I1556" s="251">
        <v>0.3049189814814815</v>
      </c>
      <c r="J1556" s="251">
        <v>0.36966435185185187</v>
      </c>
      <c r="K1556" s="239">
        <v>93.2167</v>
      </c>
      <c r="L1556" s="239" t="s">
        <v>811</v>
      </c>
      <c r="M1556" s="239" t="s">
        <v>4462</v>
      </c>
    </row>
    <row r="1557" ht="15.75" customHeight="1">
      <c r="A1557" s="294" t="s">
        <v>3683</v>
      </c>
      <c r="B1557" s="239" t="s">
        <v>552</v>
      </c>
      <c r="C1557" s="340">
        <v>46293.0</v>
      </c>
      <c r="D1557" s="228" t="s">
        <v>666</v>
      </c>
      <c r="E1557" s="294" t="s">
        <v>934</v>
      </c>
      <c r="F1557" s="239">
        <v>169.0</v>
      </c>
      <c r="G1557" s="239">
        <v>57.0</v>
      </c>
      <c r="H1557" s="342">
        <v>46293.0</v>
      </c>
      <c r="I1557" s="251">
        <v>0.36971064814814814</v>
      </c>
      <c r="J1557" s="251">
        <v>0.6204166666666666</v>
      </c>
      <c r="K1557" s="239">
        <v>361.0</v>
      </c>
      <c r="L1557" s="239" t="s">
        <v>811</v>
      </c>
      <c r="M1557" s="239" t="s">
        <v>2947</v>
      </c>
    </row>
    <row r="1558" ht="15.75" customHeight="1">
      <c r="A1558" s="294" t="s">
        <v>3683</v>
      </c>
      <c r="B1558" s="239" t="s">
        <v>552</v>
      </c>
      <c r="C1558" s="340">
        <v>46293.0</v>
      </c>
      <c r="D1558" s="51" t="s">
        <v>686</v>
      </c>
      <c r="E1558" s="294" t="s">
        <v>936</v>
      </c>
      <c r="F1558" s="239">
        <v>274.0</v>
      </c>
      <c r="G1558" s="239">
        <v>119.0</v>
      </c>
      <c r="H1558" s="342">
        <v>46293.0</v>
      </c>
      <c r="I1558" s="251">
        <v>0.3059837962962963</v>
      </c>
      <c r="J1558" s="251">
        <v>0.535787037037037</v>
      </c>
      <c r="K1558" s="239">
        <v>330.9167</v>
      </c>
      <c r="L1558" s="239" t="s">
        <v>811</v>
      </c>
      <c r="M1558" s="239" t="s">
        <v>2948</v>
      </c>
    </row>
    <row r="1559" ht="15.75" customHeight="1">
      <c r="A1559" s="294" t="s">
        <v>3683</v>
      </c>
      <c r="B1559" s="239" t="s">
        <v>552</v>
      </c>
      <c r="C1559" s="340">
        <v>46293.0</v>
      </c>
      <c r="D1559" s="51" t="s">
        <v>686</v>
      </c>
      <c r="E1559" s="294" t="s">
        <v>1361</v>
      </c>
      <c r="F1559" s="239">
        <v>79.0</v>
      </c>
      <c r="G1559" s="239">
        <v>23.0</v>
      </c>
      <c r="H1559" s="342">
        <v>46293.0</v>
      </c>
      <c r="I1559" s="251">
        <v>0.5366435185185185</v>
      </c>
      <c r="J1559" s="251">
        <v>0.5815509259259259</v>
      </c>
      <c r="K1559" s="239">
        <v>64.6667</v>
      </c>
      <c r="L1559" s="239" t="s">
        <v>811</v>
      </c>
      <c r="M1559" s="239" t="s">
        <v>2949</v>
      </c>
    </row>
    <row r="1560" ht="15.75" customHeight="1">
      <c r="A1560" s="294" t="s">
        <v>3683</v>
      </c>
      <c r="B1560" s="239" t="s">
        <v>552</v>
      </c>
      <c r="C1560" s="340">
        <v>46293.0</v>
      </c>
      <c r="D1560" s="348" t="s">
        <v>686</v>
      </c>
      <c r="E1560" s="239" t="s">
        <v>1060</v>
      </c>
      <c r="F1560" s="239">
        <v>58.0</v>
      </c>
      <c r="G1560" s="239">
        <v>29.0</v>
      </c>
      <c r="H1560" s="342">
        <v>46293.0</v>
      </c>
      <c r="I1560" s="251">
        <v>0.5923263888888889</v>
      </c>
      <c r="J1560" s="251">
        <v>0.6515740740740741</v>
      </c>
      <c r="K1560" s="239">
        <v>85.3</v>
      </c>
      <c r="L1560" s="239" t="s">
        <v>811</v>
      </c>
      <c r="M1560" s="239" t="s">
        <v>3098</v>
      </c>
    </row>
    <row r="1561" ht="15.75" customHeight="1">
      <c r="A1561" s="294" t="s">
        <v>3683</v>
      </c>
      <c r="B1561" s="239" t="s">
        <v>552</v>
      </c>
      <c r="C1561" s="340">
        <v>46292.0</v>
      </c>
      <c r="D1561" s="239" t="s">
        <v>559</v>
      </c>
      <c r="E1561" s="239" t="s">
        <v>1200</v>
      </c>
      <c r="F1561" s="239">
        <v>83.0</v>
      </c>
      <c r="G1561" s="239">
        <v>52.0</v>
      </c>
      <c r="H1561" s="342">
        <v>46293.0</v>
      </c>
      <c r="I1561" s="251">
        <v>0.30583333333333335</v>
      </c>
      <c r="J1561" s="251">
        <v>0.35572916666666665</v>
      </c>
      <c r="K1561" s="239">
        <v>71.8333</v>
      </c>
      <c r="L1561" s="239" t="s">
        <v>811</v>
      </c>
      <c r="M1561" s="239" t="s">
        <v>3100</v>
      </c>
    </row>
    <row r="1562" ht="15.75" customHeight="1">
      <c r="A1562" s="294" t="s">
        <v>3683</v>
      </c>
      <c r="B1562" s="239" t="s">
        <v>552</v>
      </c>
      <c r="C1562" s="340">
        <v>46292.0</v>
      </c>
      <c r="D1562" s="239" t="s">
        <v>559</v>
      </c>
      <c r="E1562" s="239" t="s">
        <v>931</v>
      </c>
      <c r="F1562" s="239">
        <v>121.0</v>
      </c>
      <c r="G1562" s="239">
        <v>44.0</v>
      </c>
      <c r="H1562" s="342">
        <v>46293.0</v>
      </c>
      <c r="I1562" s="251">
        <v>0.355787037037037</v>
      </c>
      <c r="J1562" s="251">
        <v>0.4212268518518518</v>
      </c>
      <c r="K1562" s="239">
        <v>94.2167</v>
      </c>
      <c r="L1562" s="239" t="s">
        <v>811</v>
      </c>
      <c r="M1562" s="239" t="s">
        <v>3103</v>
      </c>
    </row>
    <row r="1563" ht="15.75" customHeight="1">
      <c r="A1563" s="294" t="s">
        <v>3683</v>
      </c>
      <c r="B1563" s="239" t="s">
        <v>552</v>
      </c>
      <c r="C1563" s="340">
        <v>46293.0</v>
      </c>
      <c r="D1563" s="239" t="s">
        <v>559</v>
      </c>
      <c r="E1563" s="239" t="s">
        <v>934</v>
      </c>
      <c r="F1563" s="239">
        <v>102.0</v>
      </c>
      <c r="G1563" s="239">
        <v>54.0</v>
      </c>
      <c r="H1563" s="342">
        <v>46293.0</v>
      </c>
      <c r="I1563" s="251">
        <v>0.4303472222222222</v>
      </c>
      <c r="J1563" s="251">
        <v>0.5391319444444445</v>
      </c>
      <c r="K1563" s="239">
        <v>156.65</v>
      </c>
      <c r="L1563" s="239" t="s">
        <v>811</v>
      </c>
      <c r="M1563" s="239" t="s">
        <v>3105</v>
      </c>
    </row>
    <row r="1564" ht="15.75" customHeight="1">
      <c r="A1564" s="294" t="s">
        <v>3683</v>
      </c>
      <c r="B1564" s="239" t="s">
        <v>552</v>
      </c>
      <c r="C1564" s="340">
        <v>46293.0</v>
      </c>
      <c r="D1564" s="239" t="s">
        <v>559</v>
      </c>
      <c r="E1564" s="239" t="s">
        <v>1060</v>
      </c>
      <c r="F1564" s="239">
        <v>76.0</v>
      </c>
      <c r="G1564" s="239">
        <v>29.0</v>
      </c>
      <c r="H1564" s="342">
        <v>46293.0</v>
      </c>
      <c r="I1564" s="251">
        <v>0.591875</v>
      </c>
      <c r="J1564" s="251">
        <v>0.621724537037037</v>
      </c>
      <c r="K1564" s="239">
        <v>42.9667</v>
      </c>
      <c r="L1564" s="239" t="s">
        <v>811</v>
      </c>
      <c r="M1564" s="239" t="s">
        <v>3097</v>
      </c>
    </row>
    <row r="1565" ht="15.75" customHeight="1">
      <c r="A1565" s="294" t="s">
        <v>3683</v>
      </c>
      <c r="B1565" s="239" t="s">
        <v>552</v>
      </c>
      <c r="C1565" s="340">
        <v>46292.0</v>
      </c>
      <c r="D1565" s="239" t="s">
        <v>669</v>
      </c>
      <c r="E1565" s="239" t="s">
        <v>931</v>
      </c>
      <c r="F1565" s="239">
        <v>225.0</v>
      </c>
      <c r="G1565" s="239">
        <v>48.0</v>
      </c>
      <c r="H1565" s="342">
        <v>46293.0</v>
      </c>
      <c r="I1565" s="251">
        <v>0.3050925925925926</v>
      </c>
      <c r="J1565" s="251">
        <v>0.39256944444444447</v>
      </c>
      <c r="K1565" s="239">
        <v>125.95</v>
      </c>
      <c r="L1565" s="239" t="s">
        <v>811</v>
      </c>
      <c r="M1565" s="239" t="s">
        <v>3099</v>
      </c>
    </row>
    <row r="1566" ht="15.75" customHeight="1">
      <c r="A1566" s="294" t="s">
        <v>3683</v>
      </c>
      <c r="B1566" s="239" t="s">
        <v>552</v>
      </c>
      <c r="C1566" s="340">
        <v>46293.0</v>
      </c>
      <c r="D1566" s="239" t="s">
        <v>669</v>
      </c>
      <c r="E1566" s="239" t="s">
        <v>934</v>
      </c>
      <c r="F1566" s="239">
        <v>93.0</v>
      </c>
      <c r="G1566" s="239">
        <v>57.0</v>
      </c>
      <c r="H1566" s="342">
        <v>46293.0</v>
      </c>
      <c r="I1566" s="251">
        <v>0.42167824074074073</v>
      </c>
      <c r="J1566" s="251">
        <v>0.5268055555555555</v>
      </c>
      <c r="K1566" s="239">
        <v>151.3667</v>
      </c>
      <c r="L1566" s="239" t="s">
        <v>811</v>
      </c>
      <c r="M1566" s="239" t="s">
        <v>3101</v>
      </c>
    </row>
    <row r="1567" ht="15.75" customHeight="1">
      <c r="A1567" s="294" t="s">
        <v>3683</v>
      </c>
      <c r="B1567" s="239" t="s">
        <v>552</v>
      </c>
      <c r="C1567" s="340">
        <v>46293.0</v>
      </c>
      <c r="D1567" s="239" t="s">
        <v>669</v>
      </c>
      <c r="E1567" s="239" t="s">
        <v>1361</v>
      </c>
      <c r="F1567" s="239">
        <v>32.0</v>
      </c>
      <c r="G1567" s="239">
        <v>22.0</v>
      </c>
      <c r="H1567" s="342">
        <v>46293.0</v>
      </c>
      <c r="I1567" s="251">
        <v>0.5268518518518519</v>
      </c>
      <c r="J1567" s="251">
        <v>0.5472337962962963</v>
      </c>
      <c r="K1567" s="239">
        <v>29.3333</v>
      </c>
      <c r="L1567" s="239" t="s">
        <v>811</v>
      </c>
      <c r="M1567" s="239" t="s">
        <v>3104</v>
      </c>
    </row>
    <row r="1568" ht="15.75" customHeight="1">
      <c r="A1568" s="294" t="s">
        <v>3683</v>
      </c>
      <c r="B1568" s="239" t="s">
        <v>552</v>
      </c>
      <c r="C1568" s="340">
        <v>46293.0</v>
      </c>
      <c r="D1568" s="239" t="s">
        <v>669</v>
      </c>
      <c r="E1568" s="239" t="s">
        <v>1060</v>
      </c>
      <c r="F1568" s="239">
        <v>76.0</v>
      </c>
      <c r="G1568" s="239">
        <v>29.0</v>
      </c>
      <c r="H1568" s="342">
        <v>46293.0</v>
      </c>
      <c r="I1568" s="251">
        <v>0.5917476851851852</v>
      </c>
      <c r="J1568" s="251">
        <v>0.6207175925925926</v>
      </c>
      <c r="K1568" s="239">
        <v>41.7</v>
      </c>
      <c r="L1568" s="239" t="s">
        <v>811</v>
      </c>
      <c r="M1568" s="239" t="s">
        <v>3203</v>
      </c>
    </row>
    <row r="1569" ht="15.75" customHeight="1">
      <c r="A1569" s="294" t="s">
        <v>3683</v>
      </c>
      <c r="B1569" s="239" t="s">
        <v>552</v>
      </c>
      <c r="C1569" s="340">
        <v>46292.0</v>
      </c>
      <c r="D1569" s="239" t="s">
        <v>667</v>
      </c>
      <c r="E1569" s="239" t="s">
        <v>3202</v>
      </c>
      <c r="F1569" s="239">
        <v>153.0</v>
      </c>
      <c r="G1569" s="239">
        <v>48.0</v>
      </c>
      <c r="H1569" s="342">
        <v>46293.0</v>
      </c>
      <c r="I1569" s="251">
        <v>0.30552083333333335</v>
      </c>
      <c r="J1569" s="251">
        <v>0.3823726851851852</v>
      </c>
      <c r="K1569" s="239">
        <v>110.6667</v>
      </c>
      <c r="L1569" s="239" t="s">
        <v>811</v>
      </c>
      <c r="M1569" s="239" t="s">
        <v>3204</v>
      </c>
    </row>
    <row r="1570" ht="15.75" customHeight="1">
      <c r="A1570" s="294" t="s">
        <v>3683</v>
      </c>
      <c r="B1570" s="239" t="s">
        <v>552</v>
      </c>
      <c r="C1570" s="340">
        <v>46292.0</v>
      </c>
      <c r="D1570" s="239" t="s">
        <v>667</v>
      </c>
      <c r="E1570" s="239" t="s">
        <v>934</v>
      </c>
      <c r="F1570" s="239">
        <v>58.0</v>
      </c>
      <c r="G1570" s="239">
        <v>19.0</v>
      </c>
      <c r="H1570" s="342">
        <v>46293.0</v>
      </c>
      <c r="I1570" s="251">
        <v>0.385</v>
      </c>
      <c r="J1570" s="251">
        <v>0.41381944444444446</v>
      </c>
      <c r="K1570" s="239">
        <v>41.5</v>
      </c>
      <c r="L1570" s="239" t="s">
        <v>811</v>
      </c>
      <c r="M1570" s="239" t="s">
        <v>3206</v>
      </c>
    </row>
    <row r="1571" ht="15.75" customHeight="1">
      <c r="A1571" s="294" t="s">
        <v>3683</v>
      </c>
      <c r="B1571" s="239" t="s">
        <v>552</v>
      </c>
      <c r="C1571" s="340">
        <v>46293.0</v>
      </c>
      <c r="D1571" s="239" t="s">
        <v>667</v>
      </c>
      <c r="E1571" s="239" t="s">
        <v>934</v>
      </c>
      <c r="F1571" s="239">
        <v>99.0</v>
      </c>
      <c r="G1571" s="239">
        <v>57.0</v>
      </c>
      <c r="H1571" s="342">
        <v>46293.0</v>
      </c>
      <c r="I1571" s="251">
        <v>0.4141435185185185</v>
      </c>
      <c r="J1571" s="251">
        <v>0.5444328703703704</v>
      </c>
      <c r="K1571" s="239">
        <v>187.6</v>
      </c>
      <c r="L1571" s="239" t="s">
        <v>811</v>
      </c>
      <c r="M1571" s="239" t="s">
        <v>3287</v>
      </c>
    </row>
    <row r="1572" ht="15.75" customHeight="1">
      <c r="A1572" s="294" t="s">
        <v>3683</v>
      </c>
      <c r="B1572" s="239" t="s">
        <v>552</v>
      </c>
      <c r="C1572" s="340">
        <v>46292.0</v>
      </c>
      <c r="D1572" s="239" t="s">
        <v>685</v>
      </c>
      <c r="E1572" s="239" t="s">
        <v>3202</v>
      </c>
      <c r="F1572" s="239">
        <v>225.0</v>
      </c>
      <c r="G1572" s="239">
        <v>49.0</v>
      </c>
      <c r="H1572" s="342">
        <v>46293.0</v>
      </c>
      <c r="I1572" s="251">
        <v>0.3053587962962963</v>
      </c>
      <c r="J1572" s="251">
        <v>0.366099537037037</v>
      </c>
      <c r="K1572" s="239">
        <v>87.4667</v>
      </c>
      <c r="L1572" s="239" t="s">
        <v>811</v>
      </c>
      <c r="M1572" s="239" t="s">
        <v>3288</v>
      </c>
    </row>
    <row r="1573" ht="15.75" customHeight="1">
      <c r="A1573" s="294" t="s">
        <v>3683</v>
      </c>
      <c r="B1573" s="239" t="s">
        <v>552</v>
      </c>
      <c r="C1573" s="340">
        <v>46292.0</v>
      </c>
      <c r="D1573" s="239" t="s">
        <v>685</v>
      </c>
      <c r="E1573" s="239" t="s">
        <v>934</v>
      </c>
      <c r="F1573" s="239">
        <v>130.0</v>
      </c>
      <c r="G1573" s="239">
        <v>57.0</v>
      </c>
      <c r="H1573" s="342">
        <v>46293.0</v>
      </c>
      <c r="I1573" s="251">
        <v>0.36868055555555557</v>
      </c>
      <c r="J1573" s="251">
        <v>0.43796296296296294</v>
      </c>
      <c r="K1573" s="239">
        <v>99.7667</v>
      </c>
      <c r="L1573" s="239" t="s">
        <v>811</v>
      </c>
      <c r="M1573" s="239" t="s">
        <v>3289</v>
      </c>
    </row>
    <row r="1574" ht="15.75" customHeight="1">
      <c r="A1574" s="294" t="s">
        <v>3683</v>
      </c>
      <c r="B1574" s="239" t="s">
        <v>552</v>
      </c>
      <c r="C1574" s="340">
        <v>46292.0</v>
      </c>
      <c r="D1574" s="239" t="s">
        <v>685</v>
      </c>
      <c r="E1574" s="239" t="s">
        <v>934</v>
      </c>
      <c r="F1574" s="239">
        <v>57.0</v>
      </c>
      <c r="G1574" s="239">
        <v>19.0</v>
      </c>
      <c r="H1574" s="342">
        <v>46293.0</v>
      </c>
      <c r="I1574" s="251">
        <v>0.4416087962962963</v>
      </c>
      <c r="J1574" s="251">
        <v>0.4604976851851852</v>
      </c>
      <c r="K1574" s="239">
        <v>27.2</v>
      </c>
      <c r="L1574" s="239" t="s">
        <v>811</v>
      </c>
      <c r="M1574" s="239" t="s">
        <v>3290</v>
      </c>
    </row>
    <row r="1575" ht="15.75" customHeight="1">
      <c r="A1575" s="294" t="s">
        <v>3683</v>
      </c>
      <c r="B1575" s="239" t="s">
        <v>552</v>
      </c>
      <c r="C1575" s="340">
        <v>46293.0</v>
      </c>
      <c r="D1575" s="239" t="s">
        <v>685</v>
      </c>
      <c r="E1575" s="239" t="s">
        <v>1058</v>
      </c>
      <c r="F1575" s="239">
        <v>100.0</v>
      </c>
      <c r="G1575" s="239">
        <v>35.0</v>
      </c>
      <c r="H1575" s="342">
        <v>46293.0</v>
      </c>
      <c r="I1575" s="251">
        <v>0.5111805555555555</v>
      </c>
      <c r="J1575" s="251">
        <v>0.5553472222222222</v>
      </c>
      <c r="K1575" s="239">
        <v>63.6</v>
      </c>
      <c r="L1575" s="239" t="s">
        <v>811</v>
      </c>
      <c r="M1575" s="239" t="s">
        <v>3291</v>
      </c>
    </row>
    <row r="1576" ht="15.75" customHeight="1">
      <c r="A1576" s="294" t="s">
        <v>3683</v>
      </c>
      <c r="B1576" s="239" t="s">
        <v>552</v>
      </c>
      <c r="C1576" s="340">
        <v>46293.0</v>
      </c>
      <c r="D1576" s="228" t="s">
        <v>685</v>
      </c>
      <c r="E1576" s="294" t="s">
        <v>1361</v>
      </c>
      <c r="F1576" s="239">
        <v>71.0</v>
      </c>
      <c r="G1576" s="239">
        <v>23.0</v>
      </c>
      <c r="H1576" s="342">
        <v>46293.0</v>
      </c>
      <c r="I1576" s="251">
        <v>0.5634027777777778</v>
      </c>
      <c r="J1576" s="251">
        <v>0.5840046296296296</v>
      </c>
      <c r="K1576" s="239">
        <v>29.65</v>
      </c>
      <c r="L1576" s="239" t="s">
        <v>811</v>
      </c>
      <c r="M1576" s="239" t="s">
        <v>2573</v>
      </c>
    </row>
    <row r="1577" ht="15.75" customHeight="1">
      <c r="A1577" s="294" t="s">
        <v>3683</v>
      </c>
      <c r="B1577" s="239" t="s">
        <v>552</v>
      </c>
      <c r="C1577" s="340">
        <v>46292.0</v>
      </c>
      <c r="D1577" s="248" t="s">
        <v>660</v>
      </c>
      <c r="E1577" s="239" t="s">
        <v>1200</v>
      </c>
      <c r="F1577" s="239">
        <v>33.0</v>
      </c>
      <c r="G1577" s="239">
        <v>28.0</v>
      </c>
      <c r="H1577" s="342">
        <v>46293.0</v>
      </c>
      <c r="I1577" s="251">
        <v>0.3043634259259259</v>
      </c>
      <c r="J1577" s="251">
        <v>0.3393865740740741</v>
      </c>
      <c r="K1577" s="239">
        <v>50.4167</v>
      </c>
      <c r="L1577" s="239" t="s">
        <v>1238</v>
      </c>
      <c r="M1577" s="239" t="s">
        <v>3379</v>
      </c>
    </row>
    <row r="1578" ht="15.75" customHeight="1">
      <c r="A1578" s="294" t="s">
        <v>3683</v>
      </c>
      <c r="B1578" s="239" t="s">
        <v>552</v>
      </c>
      <c r="C1578" s="340">
        <v>46292.0</v>
      </c>
      <c r="D1578" s="239" t="s">
        <v>660</v>
      </c>
      <c r="E1578" s="239" t="s">
        <v>931</v>
      </c>
      <c r="F1578" s="239">
        <v>116.0</v>
      </c>
      <c r="G1578" s="239">
        <v>41.0</v>
      </c>
      <c r="H1578" s="342">
        <v>46293.0</v>
      </c>
      <c r="I1578" s="251">
        <v>0.33946759259259257</v>
      </c>
      <c r="J1578" s="251">
        <v>0.3981365740740741</v>
      </c>
      <c r="K1578" s="239">
        <v>84.4833</v>
      </c>
      <c r="L1578" s="239" t="s">
        <v>1238</v>
      </c>
      <c r="M1578" s="239" t="s">
        <v>3380</v>
      </c>
    </row>
    <row r="1579" ht="15.75" customHeight="1">
      <c r="A1579" s="294" t="s">
        <v>3683</v>
      </c>
      <c r="B1579" s="239" t="s">
        <v>552</v>
      </c>
      <c r="C1579" s="340">
        <v>46292.0</v>
      </c>
      <c r="D1579" s="239" t="s">
        <v>660</v>
      </c>
      <c r="E1579" s="239" t="s">
        <v>934</v>
      </c>
      <c r="F1579" s="239">
        <v>50.0</v>
      </c>
      <c r="G1579" s="239">
        <v>37.0</v>
      </c>
      <c r="H1579" s="342">
        <v>46293.0</v>
      </c>
      <c r="I1579" s="251">
        <v>0.39824074074074073</v>
      </c>
      <c r="J1579" s="251">
        <v>0.4374537037037037</v>
      </c>
      <c r="K1579" s="239">
        <v>56.45</v>
      </c>
      <c r="L1579" s="239" t="s">
        <v>1238</v>
      </c>
      <c r="M1579" s="239" t="s">
        <v>3381</v>
      </c>
    </row>
    <row r="1580" ht="15.75" customHeight="1">
      <c r="A1580" s="294" t="s">
        <v>3683</v>
      </c>
      <c r="B1580" s="239" t="s">
        <v>552</v>
      </c>
      <c r="C1580" s="340">
        <v>46293.0</v>
      </c>
      <c r="D1580" s="239" t="s">
        <v>660</v>
      </c>
      <c r="E1580" s="239" t="s">
        <v>934</v>
      </c>
      <c r="F1580" s="239">
        <v>189.0</v>
      </c>
      <c r="G1580" s="239">
        <v>29.0</v>
      </c>
      <c r="H1580" s="342">
        <v>46293.0</v>
      </c>
      <c r="I1580" s="251">
        <v>0.5442824074074074</v>
      </c>
      <c r="J1580" s="251">
        <v>0.6314120370370371</v>
      </c>
      <c r="K1580" s="239">
        <v>125.45</v>
      </c>
      <c r="L1580" s="239" t="s">
        <v>1274</v>
      </c>
      <c r="M1580" s="239" t="s">
        <v>3382</v>
      </c>
    </row>
    <row r="1581" ht="15.75" customHeight="1">
      <c r="A1581" s="294" t="s">
        <v>3683</v>
      </c>
      <c r="B1581" s="239" t="s">
        <v>552</v>
      </c>
      <c r="C1581" s="340">
        <v>46293.0</v>
      </c>
      <c r="D1581" s="239" t="s">
        <v>660</v>
      </c>
      <c r="E1581" s="239" t="s">
        <v>936</v>
      </c>
      <c r="F1581" s="239">
        <v>93.0</v>
      </c>
      <c r="G1581" s="239">
        <v>63.0</v>
      </c>
      <c r="H1581" s="342">
        <v>46293.0</v>
      </c>
      <c r="I1581" s="251">
        <v>0.4378587962962963</v>
      </c>
      <c r="J1581" s="251">
        <v>0.5430324074074074</v>
      </c>
      <c r="K1581" s="239">
        <v>151.45</v>
      </c>
      <c r="L1581" s="239" t="s">
        <v>1238</v>
      </c>
      <c r="M1581" s="239" t="s">
        <v>3384</v>
      </c>
    </row>
    <row r="1582" ht="15.75" customHeight="1">
      <c r="A1582" s="294" t="s">
        <v>3683</v>
      </c>
      <c r="B1582" s="239" t="s">
        <v>552</v>
      </c>
      <c r="C1582" s="340">
        <v>46292.0</v>
      </c>
      <c r="D1582" s="239" t="s">
        <v>625</v>
      </c>
      <c r="E1582" s="239" t="s">
        <v>3202</v>
      </c>
      <c r="F1582" s="239">
        <v>88.0</v>
      </c>
      <c r="G1582" s="239">
        <v>59.0</v>
      </c>
      <c r="H1582" s="342">
        <v>46293.0</v>
      </c>
      <c r="I1582" s="251">
        <v>0.3038888888888889</v>
      </c>
      <c r="J1582" s="251">
        <v>0.3744560185185185</v>
      </c>
      <c r="K1582" s="239">
        <v>101.6</v>
      </c>
      <c r="L1582" s="239" t="s">
        <v>1238</v>
      </c>
      <c r="M1582" s="239" t="s">
        <v>3449</v>
      </c>
    </row>
    <row r="1583" ht="15.75" customHeight="1">
      <c r="A1583" s="294" t="s">
        <v>3683</v>
      </c>
      <c r="B1583" s="239" t="s">
        <v>552</v>
      </c>
      <c r="C1583" s="340">
        <v>46292.0</v>
      </c>
      <c r="D1583" s="239" t="s">
        <v>625</v>
      </c>
      <c r="E1583" s="239" t="s">
        <v>934</v>
      </c>
      <c r="F1583" s="239">
        <v>118.0</v>
      </c>
      <c r="G1583" s="239">
        <v>73.0</v>
      </c>
      <c r="H1583" s="342">
        <v>46293.0</v>
      </c>
      <c r="I1583" s="251">
        <v>0.40619212962962964</v>
      </c>
      <c r="J1583" s="251">
        <v>0.4727314814814815</v>
      </c>
      <c r="K1583" s="239">
        <v>95.8167</v>
      </c>
      <c r="L1583" s="239" t="s">
        <v>1238</v>
      </c>
      <c r="M1583" s="239" t="s">
        <v>3450</v>
      </c>
    </row>
    <row r="1584" ht="15.75" customHeight="1">
      <c r="A1584" s="294" t="s">
        <v>3683</v>
      </c>
      <c r="B1584" s="239" t="s">
        <v>552</v>
      </c>
      <c r="C1584" s="340">
        <v>46292.0</v>
      </c>
      <c r="D1584" s="239" t="s">
        <v>625</v>
      </c>
      <c r="E1584" s="239" t="s">
        <v>936</v>
      </c>
      <c r="F1584" s="239">
        <v>66.0</v>
      </c>
      <c r="G1584" s="239">
        <v>40.0</v>
      </c>
      <c r="H1584" s="342">
        <v>46293.0</v>
      </c>
      <c r="I1584" s="251">
        <v>0.37460648148148146</v>
      </c>
      <c r="J1584" s="251">
        <v>0.40607638888888886</v>
      </c>
      <c r="K1584" s="239">
        <v>45.3167</v>
      </c>
      <c r="L1584" s="239" t="s">
        <v>1238</v>
      </c>
      <c r="M1584" s="239" t="s">
        <v>3451</v>
      </c>
    </row>
    <row r="1585" ht="15.75" customHeight="1">
      <c r="A1585" s="294" t="s">
        <v>3683</v>
      </c>
      <c r="B1585" s="239" t="s">
        <v>552</v>
      </c>
      <c r="C1585" s="340">
        <v>46292.0</v>
      </c>
      <c r="D1585" s="239" t="s">
        <v>3736</v>
      </c>
      <c r="E1585" s="239" t="s">
        <v>936</v>
      </c>
      <c r="F1585" s="239">
        <v>338.0</v>
      </c>
      <c r="G1585" s="239">
        <v>120.0</v>
      </c>
      <c r="H1585" s="342">
        <v>46293.0</v>
      </c>
      <c r="I1585" s="251">
        <v>0.3055787037037037</v>
      </c>
      <c r="J1585" s="251">
        <v>0.47788194444444443</v>
      </c>
      <c r="K1585" s="239">
        <v>248.1167</v>
      </c>
      <c r="L1585" s="239" t="s">
        <v>811</v>
      </c>
      <c r="M1585" s="239" t="s">
        <v>3526</v>
      </c>
    </row>
    <row r="1586" ht="15.75" customHeight="1">
      <c r="A1586" s="294" t="s">
        <v>3683</v>
      </c>
      <c r="B1586" s="239" t="s">
        <v>552</v>
      </c>
      <c r="C1586" s="340">
        <v>46293.0</v>
      </c>
      <c r="D1586" s="239" t="s">
        <v>3736</v>
      </c>
      <c r="E1586" s="239" t="s">
        <v>1361</v>
      </c>
      <c r="F1586" s="239">
        <v>40.0</v>
      </c>
      <c r="G1586" s="239">
        <v>22.0</v>
      </c>
      <c r="H1586" s="342">
        <v>46293.0</v>
      </c>
      <c r="I1586" s="251">
        <v>0.5209490740740741</v>
      </c>
      <c r="J1586" s="251">
        <v>0.5244328703703703</v>
      </c>
      <c r="K1586" s="239">
        <v>5.0167</v>
      </c>
      <c r="L1586" s="239" t="s">
        <v>811</v>
      </c>
      <c r="M1586" s="239" t="s">
        <v>3527</v>
      </c>
    </row>
    <row r="1587" ht="15.75" customHeight="1">
      <c r="A1587" s="294" t="s">
        <v>3683</v>
      </c>
      <c r="B1587" s="239" t="s">
        <v>552</v>
      </c>
      <c r="C1587" s="340">
        <v>46293.0</v>
      </c>
      <c r="D1587" s="239" t="s">
        <v>3736</v>
      </c>
      <c r="E1587" s="239" t="s">
        <v>1060</v>
      </c>
      <c r="F1587" s="239">
        <v>77.0</v>
      </c>
      <c r="G1587" s="239">
        <v>29.0</v>
      </c>
      <c r="H1587" s="342">
        <v>46293.0</v>
      </c>
      <c r="I1587" s="251">
        <v>0.5916087962962963</v>
      </c>
      <c r="J1587" s="251">
        <v>0.6434027777777778</v>
      </c>
      <c r="K1587" s="239">
        <v>74.5833</v>
      </c>
      <c r="L1587" s="239" t="s">
        <v>811</v>
      </c>
      <c r="M1587" s="239" t="s">
        <v>3528</v>
      </c>
    </row>
    <row r="1588" ht="15.75" customHeight="1">
      <c r="A1588" s="294" t="s">
        <v>3683</v>
      </c>
      <c r="B1588" s="239" t="s">
        <v>552</v>
      </c>
      <c r="C1588" s="340">
        <v>46292.0</v>
      </c>
      <c r="D1588" s="239" t="s">
        <v>654</v>
      </c>
      <c r="E1588" s="239" t="s">
        <v>3202</v>
      </c>
      <c r="F1588" s="239">
        <v>245.0</v>
      </c>
      <c r="G1588" s="239">
        <v>49.0</v>
      </c>
      <c r="H1588" s="342">
        <v>46293.0</v>
      </c>
      <c r="I1588" s="251">
        <v>0.3050925925925926</v>
      </c>
      <c r="J1588" s="251">
        <v>0.3574189814814815</v>
      </c>
      <c r="K1588" s="239">
        <v>75.35</v>
      </c>
      <c r="L1588" s="239" t="s">
        <v>811</v>
      </c>
      <c r="M1588" s="239" t="s">
        <v>3583</v>
      </c>
    </row>
    <row r="1589" ht="15.75" customHeight="1">
      <c r="A1589" s="294" t="s">
        <v>3683</v>
      </c>
      <c r="B1589" s="239" t="s">
        <v>552</v>
      </c>
      <c r="C1589" s="340">
        <v>46292.0</v>
      </c>
      <c r="D1589" s="239" t="s">
        <v>654</v>
      </c>
      <c r="E1589" s="239" t="s">
        <v>934</v>
      </c>
      <c r="F1589" s="239">
        <v>185.0</v>
      </c>
      <c r="G1589" s="239">
        <v>80.0</v>
      </c>
      <c r="H1589" s="342">
        <v>46293.0</v>
      </c>
      <c r="I1589" s="251">
        <v>0.35758101851851853</v>
      </c>
      <c r="J1589" s="251">
        <v>0.4214467592592593</v>
      </c>
      <c r="K1589" s="239">
        <v>91.9667</v>
      </c>
      <c r="L1589" s="239" t="s">
        <v>811</v>
      </c>
      <c r="M1589" s="239" t="s">
        <v>3584</v>
      </c>
    </row>
    <row r="1590" ht="15.75" customHeight="1">
      <c r="A1590" s="294" t="s">
        <v>3683</v>
      </c>
      <c r="B1590" s="239" t="s">
        <v>552</v>
      </c>
      <c r="C1590" s="340">
        <v>46293.0</v>
      </c>
      <c r="D1590" s="239" t="s">
        <v>678</v>
      </c>
      <c r="E1590" s="239" t="s">
        <v>938</v>
      </c>
      <c r="F1590" s="239">
        <v>199.0</v>
      </c>
      <c r="G1590" s="239">
        <v>50.0</v>
      </c>
      <c r="H1590" s="342">
        <v>46294.0</v>
      </c>
      <c r="I1590" s="251">
        <v>0.3035069444444444</v>
      </c>
      <c r="J1590" s="251">
        <v>0.3792013888888889</v>
      </c>
      <c r="K1590" s="239">
        <v>108.9833</v>
      </c>
      <c r="L1590" s="239" t="s">
        <v>811</v>
      </c>
      <c r="M1590" s="239" t="s">
        <v>939</v>
      </c>
    </row>
    <row r="1591" ht="15.75" customHeight="1">
      <c r="A1591" s="294" t="s">
        <v>3683</v>
      </c>
      <c r="B1591" s="239" t="s">
        <v>552</v>
      </c>
      <c r="C1591" s="340">
        <v>46293.0</v>
      </c>
      <c r="D1591" s="239" t="s">
        <v>678</v>
      </c>
      <c r="E1591" s="239" t="s">
        <v>940</v>
      </c>
      <c r="F1591" s="239">
        <v>70.0</v>
      </c>
      <c r="G1591" s="239">
        <v>38.0</v>
      </c>
      <c r="H1591" s="342">
        <v>46294.0</v>
      </c>
      <c r="I1591" s="251">
        <v>0.4176273148148148</v>
      </c>
      <c r="J1591" s="251">
        <v>0.4545138888888889</v>
      </c>
      <c r="K1591" s="239">
        <v>53.1167</v>
      </c>
      <c r="L1591" s="239" t="s">
        <v>811</v>
      </c>
      <c r="M1591" s="239" t="s">
        <v>941</v>
      </c>
    </row>
    <row r="1592" ht="15.75" customHeight="1">
      <c r="A1592" s="294" t="s">
        <v>3683</v>
      </c>
      <c r="B1592" s="239" t="s">
        <v>552</v>
      </c>
      <c r="C1592" s="340">
        <v>46293.0</v>
      </c>
      <c r="D1592" s="239" t="s">
        <v>678</v>
      </c>
      <c r="E1592" s="239" t="s">
        <v>942</v>
      </c>
      <c r="F1592" s="239">
        <v>55.0</v>
      </c>
      <c r="G1592" s="239">
        <v>36.0</v>
      </c>
      <c r="H1592" s="342">
        <v>46294.0</v>
      </c>
      <c r="I1592" s="251">
        <v>0.3792476851851852</v>
      </c>
      <c r="J1592" s="251">
        <v>0.4174189814814815</v>
      </c>
      <c r="K1592" s="239">
        <v>54.95</v>
      </c>
      <c r="L1592" s="239" t="s">
        <v>811</v>
      </c>
      <c r="M1592" s="239" t="s">
        <v>943</v>
      </c>
    </row>
    <row r="1593" ht="15.75" customHeight="1">
      <c r="A1593" s="294" t="s">
        <v>3683</v>
      </c>
      <c r="B1593" s="239" t="s">
        <v>552</v>
      </c>
      <c r="C1593" s="340">
        <v>46294.0</v>
      </c>
      <c r="D1593" s="239" t="s">
        <v>678</v>
      </c>
      <c r="E1593" s="239" t="s">
        <v>944</v>
      </c>
      <c r="F1593" s="239">
        <v>46.0</v>
      </c>
      <c r="G1593" s="239">
        <v>27.0</v>
      </c>
      <c r="H1593" s="342">
        <v>46294.0</v>
      </c>
      <c r="I1593" s="251">
        <v>0.5961689814814815</v>
      </c>
      <c r="J1593" s="251">
        <v>0.6176967592592593</v>
      </c>
      <c r="K1593" s="239">
        <v>31.0</v>
      </c>
      <c r="L1593" s="239" t="s">
        <v>811</v>
      </c>
      <c r="M1593" s="239" t="s">
        <v>945</v>
      </c>
    </row>
    <row r="1594" ht="15.75" customHeight="1">
      <c r="A1594" s="294" t="s">
        <v>3683</v>
      </c>
      <c r="B1594" s="239" t="s">
        <v>552</v>
      </c>
      <c r="C1594" s="340">
        <v>46293.0</v>
      </c>
      <c r="D1594" s="51" t="s">
        <v>673</v>
      </c>
      <c r="E1594" s="294" t="s">
        <v>1062</v>
      </c>
      <c r="F1594" s="239">
        <v>135.0</v>
      </c>
      <c r="G1594" s="239">
        <v>31.0</v>
      </c>
      <c r="H1594" s="342">
        <v>46294.0</v>
      </c>
      <c r="I1594" s="251">
        <v>0.3040509259259259</v>
      </c>
      <c r="J1594" s="251">
        <v>0.34792824074074075</v>
      </c>
      <c r="K1594" s="239">
        <v>63.1667</v>
      </c>
      <c r="L1594" s="239" t="s">
        <v>811</v>
      </c>
      <c r="M1594" s="239" t="s">
        <v>1063</v>
      </c>
    </row>
    <row r="1595" ht="15.75" customHeight="1">
      <c r="A1595" s="294" t="s">
        <v>3683</v>
      </c>
      <c r="B1595" s="239" t="s">
        <v>552</v>
      </c>
      <c r="C1595" s="340">
        <v>46293.0</v>
      </c>
      <c r="D1595" s="51" t="s">
        <v>673</v>
      </c>
      <c r="E1595" s="294" t="s">
        <v>940</v>
      </c>
      <c r="F1595" s="239">
        <v>77.0</v>
      </c>
      <c r="G1595" s="239">
        <v>38.0</v>
      </c>
      <c r="H1595" s="342">
        <v>46294.0</v>
      </c>
      <c r="I1595" s="251">
        <v>0.34824074074074074</v>
      </c>
      <c r="J1595" s="251">
        <v>0.3957175925925926</v>
      </c>
      <c r="K1595" s="239">
        <v>68.35</v>
      </c>
      <c r="L1595" s="239" t="s">
        <v>811</v>
      </c>
      <c r="M1595" s="239" t="s">
        <v>1064</v>
      </c>
    </row>
    <row r="1596" ht="15.75" customHeight="1">
      <c r="A1596" s="294" t="s">
        <v>3683</v>
      </c>
      <c r="B1596" s="239" t="s">
        <v>552</v>
      </c>
      <c r="C1596" s="340">
        <v>46293.0</v>
      </c>
      <c r="D1596" s="51" t="s">
        <v>673</v>
      </c>
      <c r="E1596" s="294" t="s">
        <v>942</v>
      </c>
      <c r="F1596" s="239">
        <v>92.0</v>
      </c>
      <c r="G1596" s="239">
        <v>37.0</v>
      </c>
      <c r="H1596" s="342">
        <v>46294.0</v>
      </c>
      <c r="I1596" s="251">
        <v>0.40685185185185185</v>
      </c>
      <c r="J1596" s="251">
        <v>0.4537037037037037</v>
      </c>
      <c r="K1596" s="239">
        <v>67.4667</v>
      </c>
      <c r="L1596" s="239" t="s">
        <v>811</v>
      </c>
      <c r="M1596" s="239" t="s">
        <v>1065</v>
      </c>
    </row>
    <row r="1597" ht="15.75" customHeight="1">
      <c r="A1597" s="294" t="s">
        <v>3683</v>
      </c>
      <c r="B1597" s="239" t="s">
        <v>552</v>
      </c>
      <c r="C1597" s="340">
        <v>46294.0</v>
      </c>
      <c r="D1597" s="51" t="s">
        <v>673</v>
      </c>
      <c r="E1597" s="294" t="s">
        <v>1066</v>
      </c>
      <c r="F1597" s="239">
        <v>78.0</v>
      </c>
      <c r="G1597" s="239">
        <v>34.0</v>
      </c>
      <c r="H1597" s="342">
        <v>46294.0</v>
      </c>
      <c r="I1597" s="251">
        <v>0.5080439814814814</v>
      </c>
      <c r="J1597" s="251">
        <v>0.5584606481481481</v>
      </c>
      <c r="K1597" s="239">
        <v>72.5833</v>
      </c>
      <c r="L1597" s="239" t="s">
        <v>811</v>
      </c>
      <c r="M1597" s="239" t="s">
        <v>1067</v>
      </c>
    </row>
    <row r="1598" ht="15.75" customHeight="1">
      <c r="A1598" s="294" t="s">
        <v>3683</v>
      </c>
      <c r="B1598" s="239" t="s">
        <v>552</v>
      </c>
      <c r="C1598" s="340">
        <v>46294.0</v>
      </c>
      <c r="D1598" s="51" t="s">
        <v>673</v>
      </c>
      <c r="E1598" s="294" t="s">
        <v>944</v>
      </c>
      <c r="F1598" s="239">
        <v>42.0</v>
      </c>
      <c r="G1598" s="239">
        <v>26.0</v>
      </c>
      <c r="H1598" s="342">
        <v>46294.0</v>
      </c>
      <c r="I1598" s="251">
        <v>0.5963078703703704</v>
      </c>
      <c r="J1598" s="251">
        <v>0.6317013888888889</v>
      </c>
      <c r="K1598" s="239">
        <v>50.95</v>
      </c>
      <c r="L1598" s="239" t="s">
        <v>811</v>
      </c>
      <c r="M1598" s="239" t="s">
        <v>1068</v>
      </c>
    </row>
    <row r="1599" ht="15.75" customHeight="1">
      <c r="A1599" s="294" t="s">
        <v>3683</v>
      </c>
      <c r="B1599" s="239" t="s">
        <v>552</v>
      </c>
      <c r="C1599" s="340">
        <v>46293.0</v>
      </c>
      <c r="D1599" s="248" t="s">
        <v>689</v>
      </c>
      <c r="E1599" s="239" t="s">
        <v>942</v>
      </c>
      <c r="F1599" s="239">
        <v>187.0</v>
      </c>
      <c r="G1599" s="239">
        <v>74.0</v>
      </c>
      <c r="H1599" s="342">
        <v>46294.0</v>
      </c>
      <c r="I1599" s="251">
        <v>0.3034375</v>
      </c>
      <c r="J1599" s="251">
        <v>0.4377662037037037</v>
      </c>
      <c r="K1599" s="239">
        <v>193.4333</v>
      </c>
      <c r="L1599" s="239" t="s">
        <v>811</v>
      </c>
      <c r="M1599" s="239" t="s">
        <v>994</v>
      </c>
    </row>
    <row r="1600" ht="15.75" customHeight="1">
      <c r="A1600" s="294" t="s">
        <v>3683</v>
      </c>
      <c r="B1600" s="239" t="s">
        <v>552</v>
      </c>
      <c r="C1600" s="340">
        <v>46294.0</v>
      </c>
      <c r="D1600" s="239" t="s">
        <v>689</v>
      </c>
      <c r="E1600" s="239" t="s">
        <v>997</v>
      </c>
      <c r="F1600" s="239">
        <v>71.0</v>
      </c>
      <c r="G1600" s="239">
        <v>27.0</v>
      </c>
      <c r="H1600" s="342">
        <v>46294.0</v>
      </c>
      <c r="I1600" s="251">
        <v>0.5121643518518518</v>
      </c>
      <c r="J1600" s="251">
        <v>0.5592013888888889</v>
      </c>
      <c r="K1600" s="239">
        <v>67.7333</v>
      </c>
      <c r="L1600" s="239" t="s">
        <v>811</v>
      </c>
      <c r="M1600" s="239" t="s">
        <v>998</v>
      </c>
    </row>
    <row r="1601" ht="15.75" customHeight="1">
      <c r="A1601" s="294" t="s">
        <v>3683</v>
      </c>
      <c r="B1601" s="239" t="s">
        <v>552</v>
      </c>
      <c r="C1601" s="340">
        <v>46293.0</v>
      </c>
      <c r="D1601" s="239" t="s">
        <v>627</v>
      </c>
      <c r="E1601" s="239" t="s">
        <v>938</v>
      </c>
      <c r="F1601" s="239">
        <v>76.0</v>
      </c>
      <c r="G1601" s="239">
        <v>49.0</v>
      </c>
      <c r="H1601" s="342">
        <v>46294.0</v>
      </c>
      <c r="I1601" s="251">
        <v>0.305</v>
      </c>
      <c r="J1601" s="251">
        <v>0.35288194444444443</v>
      </c>
      <c r="K1601" s="239">
        <v>68.95</v>
      </c>
      <c r="L1601" s="239" t="s">
        <v>811</v>
      </c>
      <c r="M1601" s="239" t="s">
        <v>1207</v>
      </c>
    </row>
    <row r="1602" ht="15.75" customHeight="1">
      <c r="A1602" s="294" t="s">
        <v>3683</v>
      </c>
      <c r="B1602" s="239" t="s">
        <v>552</v>
      </c>
      <c r="C1602" s="340">
        <v>46293.0</v>
      </c>
      <c r="D1602" s="239" t="s">
        <v>627</v>
      </c>
      <c r="E1602" s="239" t="s">
        <v>940</v>
      </c>
      <c r="F1602" s="239">
        <v>66.0</v>
      </c>
      <c r="G1602" s="239">
        <v>37.0</v>
      </c>
      <c r="H1602" s="342">
        <v>46294.0</v>
      </c>
      <c r="I1602" s="251">
        <v>0.3630439814814815</v>
      </c>
      <c r="J1602" s="251">
        <v>0.3913888888888889</v>
      </c>
      <c r="K1602" s="239">
        <v>40.8</v>
      </c>
      <c r="L1602" s="239" t="s">
        <v>811</v>
      </c>
      <c r="M1602" s="239" t="s">
        <v>1208</v>
      </c>
    </row>
    <row r="1603" ht="15.75" customHeight="1">
      <c r="A1603" s="294" t="s">
        <v>3683</v>
      </c>
      <c r="B1603" s="239" t="s">
        <v>552</v>
      </c>
      <c r="C1603" s="340">
        <v>46293.0</v>
      </c>
      <c r="D1603" s="239" t="s">
        <v>627</v>
      </c>
      <c r="E1603" s="239" t="s">
        <v>942</v>
      </c>
      <c r="F1603" s="239">
        <v>63.0</v>
      </c>
      <c r="G1603" s="239">
        <v>37.0</v>
      </c>
      <c r="H1603" s="342">
        <v>46294.0</v>
      </c>
      <c r="I1603" s="251">
        <v>0.39143518518518516</v>
      </c>
      <c r="J1603" s="251">
        <v>0.41660879629629627</v>
      </c>
      <c r="K1603" s="239">
        <v>36.2333</v>
      </c>
      <c r="L1603" s="239" t="s">
        <v>811</v>
      </c>
      <c r="M1603" s="239" t="s">
        <v>1209</v>
      </c>
    </row>
    <row r="1604" ht="15.75" customHeight="1">
      <c r="A1604" s="294" t="s">
        <v>3683</v>
      </c>
      <c r="B1604" s="239" t="s">
        <v>552</v>
      </c>
      <c r="C1604" s="340">
        <v>46293.0</v>
      </c>
      <c r="D1604" s="228" t="s">
        <v>652</v>
      </c>
      <c r="E1604" s="294" t="s">
        <v>1364</v>
      </c>
      <c r="F1604" s="239">
        <v>68.0</v>
      </c>
      <c r="G1604" s="239">
        <v>38.0</v>
      </c>
      <c r="H1604" s="342">
        <v>46294.0</v>
      </c>
      <c r="I1604" s="251">
        <v>0.3043634259259259</v>
      </c>
      <c r="J1604" s="251">
        <v>0.3398726851851852</v>
      </c>
      <c r="K1604" s="239">
        <v>51.1333</v>
      </c>
      <c r="L1604" s="239" t="s">
        <v>811</v>
      </c>
      <c r="M1604" s="239" t="s">
        <v>2445</v>
      </c>
    </row>
    <row r="1605" ht="15.75" customHeight="1">
      <c r="A1605" s="294" t="s">
        <v>3683</v>
      </c>
      <c r="B1605" s="239" t="s">
        <v>552</v>
      </c>
      <c r="C1605" s="340">
        <v>46293.0</v>
      </c>
      <c r="D1605" s="228" t="s">
        <v>652</v>
      </c>
      <c r="E1605" s="294" t="s">
        <v>938</v>
      </c>
      <c r="F1605" s="239">
        <v>204.0</v>
      </c>
      <c r="G1605" s="239">
        <v>49.0</v>
      </c>
      <c r="H1605" s="342">
        <v>46294.0</v>
      </c>
      <c r="I1605" s="251">
        <v>0.3399421296296296</v>
      </c>
      <c r="J1605" s="251">
        <v>0.40412037037037035</v>
      </c>
      <c r="K1605" s="239">
        <v>92.4</v>
      </c>
      <c r="L1605" s="239" t="s">
        <v>811</v>
      </c>
      <c r="M1605" s="239" t="s">
        <v>2446</v>
      </c>
    </row>
    <row r="1606" ht="15.75" customHeight="1">
      <c r="A1606" s="294" t="s">
        <v>3683</v>
      </c>
      <c r="B1606" s="239" t="s">
        <v>552</v>
      </c>
      <c r="C1606" s="340">
        <v>46293.0</v>
      </c>
      <c r="D1606" s="228" t="s">
        <v>652</v>
      </c>
      <c r="E1606" s="294" t="s">
        <v>940</v>
      </c>
      <c r="F1606" s="239">
        <v>88.0</v>
      </c>
      <c r="G1606" s="239">
        <v>37.0</v>
      </c>
      <c r="H1606" s="342">
        <v>46294.0</v>
      </c>
      <c r="I1606" s="251">
        <v>0.4041666666666667</v>
      </c>
      <c r="J1606" s="251">
        <v>0.4495486111111111</v>
      </c>
      <c r="K1606" s="239">
        <v>65.35</v>
      </c>
      <c r="L1606" s="239" t="s">
        <v>811</v>
      </c>
      <c r="M1606" s="239" t="s">
        <v>2447</v>
      </c>
    </row>
    <row r="1607" ht="15.75" customHeight="1">
      <c r="A1607" s="294" t="s">
        <v>3683</v>
      </c>
      <c r="B1607" s="239" t="s">
        <v>552</v>
      </c>
      <c r="C1607" s="340">
        <v>46294.0</v>
      </c>
      <c r="D1607" s="228" t="s">
        <v>652</v>
      </c>
      <c r="E1607" s="294" t="s">
        <v>1371</v>
      </c>
      <c r="F1607" s="239">
        <v>71.0</v>
      </c>
      <c r="G1607" s="239">
        <v>35.0</v>
      </c>
      <c r="H1607" s="342">
        <v>46294.0</v>
      </c>
      <c r="I1607" s="251">
        <v>0.5082638888888888</v>
      </c>
      <c r="J1607" s="251">
        <v>0.5497685185185185</v>
      </c>
      <c r="K1607" s="239">
        <v>59.75</v>
      </c>
      <c r="L1607" s="239" t="s">
        <v>811</v>
      </c>
      <c r="M1607" s="239" t="s">
        <v>2449</v>
      </c>
    </row>
    <row r="1608" ht="15.75" customHeight="1">
      <c r="A1608" s="294" t="s">
        <v>3683</v>
      </c>
      <c r="B1608" s="239" t="s">
        <v>552</v>
      </c>
      <c r="C1608" s="340">
        <v>46294.0</v>
      </c>
      <c r="D1608" s="248" t="s">
        <v>652</v>
      </c>
      <c r="E1608" s="239" t="s">
        <v>944</v>
      </c>
      <c r="F1608" s="239">
        <v>46.0</v>
      </c>
      <c r="G1608" s="239">
        <v>34.0</v>
      </c>
      <c r="H1608" s="342">
        <v>46294.0</v>
      </c>
      <c r="I1608" s="251">
        <v>0.6034490740740741</v>
      </c>
      <c r="J1608" s="251">
        <v>0.6405671296296296</v>
      </c>
      <c r="K1608" s="239">
        <v>53.4333</v>
      </c>
      <c r="L1608" s="239" t="s">
        <v>811</v>
      </c>
      <c r="M1608" s="239" t="s">
        <v>1365</v>
      </c>
    </row>
    <row r="1609" ht="15.75" customHeight="1">
      <c r="A1609" s="294" t="s">
        <v>3683</v>
      </c>
      <c r="B1609" s="239" t="s">
        <v>552</v>
      </c>
      <c r="C1609" s="340">
        <v>46293.0</v>
      </c>
      <c r="D1609" s="239" t="s">
        <v>631</v>
      </c>
      <c r="E1609" s="239" t="s">
        <v>4463</v>
      </c>
      <c r="F1609" s="239">
        <v>3.0</v>
      </c>
      <c r="G1609" s="239">
        <v>2.0</v>
      </c>
      <c r="H1609" s="342">
        <v>46294.0</v>
      </c>
      <c r="I1609" s="251">
        <v>0.303287037037037</v>
      </c>
      <c r="J1609" s="251">
        <v>0.31556712962962963</v>
      </c>
      <c r="K1609" s="239">
        <v>17.6833</v>
      </c>
      <c r="L1609" s="239" t="s">
        <v>811</v>
      </c>
      <c r="M1609" s="239" t="s">
        <v>1367</v>
      </c>
    </row>
    <row r="1610" ht="15.75" customHeight="1">
      <c r="A1610" s="294" t="s">
        <v>3683</v>
      </c>
      <c r="B1610" s="239" t="s">
        <v>552</v>
      </c>
      <c r="C1610" s="340">
        <v>46293.0</v>
      </c>
      <c r="D1610" s="239" t="s">
        <v>631</v>
      </c>
      <c r="E1610" s="239" t="s">
        <v>2268</v>
      </c>
      <c r="F1610" s="239">
        <v>33.0</v>
      </c>
      <c r="G1610" s="239">
        <v>8.0</v>
      </c>
      <c r="H1610" s="342">
        <v>46294.0</v>
      </c>
      <c r="I1610" s="251">
        <v>0.355775462962963</v>
      </c>
      <c r="J1610" s="251">
        <v>0.36255787037037035</v>
      </c>
      <c r="K1610" s="239">
        <v>9.7667</v>
      </c>
      <c r="L1610" s="239" t="s">
        <v>1274</v>
      </c>
      <c r="M1610" s="239" t="s">
        <v>1369</v>
      </c>
    </row>
    <row r="1611" ht="15.75" customHeight="1">
      <c r="A1611" s="294" t="s">
        <v>3683</v>
      </c>
      <c r="B1611" s="239" t="s">
        <v>552</v>
      </c>
      <c r="C1611" s="340">
        <v>46293.0</v>
      </c>
      <c r="D1611" s="239" t="s">
        <v>631</v>
      </c>
      <c r="E1611" s="239" t="s">
        <v>1062</v>
      </c>
      <c r="F1611" s="239">
        <v>63.0</v>
      </c>
      <c r="G1611" s="239">
        <v>12.0</v>
      </c>
      <c r="H1611" s="342">
        <v>46294.0</v>
      </c>
      <c r="I1611" s="251">
        <v>0.3558912037037037</v>
      </c>
      <c r="J1611" s="251">
        <v>0.3924884259259259</v>
      </c>
      <c r="K1611" s="239">
        <v>52.6833</v>
      </c>
      <c r="L1611" s="239" t="s">
        <v>1274</v>
      </c>
      <c r="M1611" s="239" t="s">
        <v>1372</v>
      </c>
    </row>
    <row r="1612" ht="15.75" customHeight="1">
      <c r="A1612" s="294" t="s">
        <v>3683</v>
      </c>
      <c r="B1612" s="239" t="s">
        <v>552</v>
      </c>
      <c r="C1612" s="340">
        <v>46293.0</v>
      </c>
      <c r="D1612" s="239" t="s">
        <v>631</v>
      </c>
      <c r="E1612" s="239" t="s">
        <v>942</v>
      </c>
      <c r="F1612" s="239">
        <v>91.0</v>
      </c>
      <c r="G1612" s="239">
        <v>16.0</v>
      </c>
      <c r="H1612" s="342">
        <v>46294.0</v>
      </c>
      <c r="I1612" s="251">
        <v>0.3929861111111111</v>
      </c>
      <c r="J1612" s="251">
        <v>0.4501967592592593</v>
      </c>
      <c r="K1612" s="239">
        <v>82.3667</v>
      </c>
      <c r="L1612" s="239" t="s">
        <v>1274</v>
      </c>
      <c r="M1612" s="239" t="s">
        <v>1374</v>
      </c>
    </row>
    <row r="1613" ht="15.75" customHeight="1">
      <c r="A1613" s="294" t="s">
        <v>3683</v>
      </c>
      <c r="B1613" s="239" t="s">
        <v>552</v>
      </c>
      <c r="C1613" s="340">
        <v>46293.0</v>
      </c>
      <c r="D1613" s="239" t="s">
        <v>631</v>
      </c>
      <c r="E1613" s="239" t="s">
        <v>4464</v>
      </c>
      <c r="F1613" s="239">
        <v>14.0</v>
      </c>
      <c r="G1613" s="239">
        <v>1.0</v>
      </c>
      <c r="H1613" s="342">
        <v>46294.0</v>
      </c>
      <c r="I1613" s="251">
        <v>0.3484143518518519</v>
      </c>
      <c r="J1613" s="251">
        <v>0.4706018518518518</v>
      </c>
      <c r="K1613" s="239">
        <v>175.9333</v>
      </c>
      <c r="L1613" s="239" t="s">
        <v>1274</v>
      </c>
      <c r="M1613" s="239" t="s">
        <v>1457</v>
      </c>
    </row>
    <row r="1614" ht="15.75" customHeight="1">
      <c r="A1614" s="294" t="s">
        <v>3683</v>
      </c>
      <c r="B1614" s="239" t="s">
        <v>552</v>
      </c>
      <c r="C1614" s="340">
        <v>46294.0</v>
      </c>
      <c r="D1614" s="239" t="s">
        <v>631</v>
      </c>
      <c r="E1614" s="239" t="s">
        <v>940</v>
      </c>
      <c r="F1614" s="239">
        <v>69.0</v>
      </c>
      <c r="G1614" s="239">
        <v>47.0</v>
      </c>
      <c r="H1614" s="342">
        <v>46294.0</v>
      </c>
      <c r="I1614" s="251">
        <v>0.45025462962962964</v>
      </c>
      <c r="J1614" s="251">
        <v>0.5415856481481481</v>
      </c>
      <c r="K1614" s="239">
        <v>131.5</v>
      </c>
      <c r="L1614" s="239" t="s">
        <v>1238</v>
      </c>
      <c r="M1614" s="239" t="s">
        <v>1458</v>
      </c>
    </row>
    <row r="1615" ht="15.75" customHeight="1">
      <c r="A1615" s="294" t="s">
        <v>3683</v>
      </c>
      <c r="B1615" s="239" t="s">
        <v>552</v>
      </c>
      <c r="C1615" s="340">
        <v>46293.0</v>
      </c>
      <c r="D1615" s="239" t="s">
        <v>676</v>
      </c>
      <c r="E1615" s="239" t="s">
        <v>938</v>
      </c>
      <c r="F1615" s="239">
        <v>189.0</v>
      </c>
      <c r="G1615" s="239">
        <v>50.0</v>
      </c>
      <c r="H1615" s="342">
        <v>46294.0</v>
      </c>
      <c r="I1615" s="251">
        <v>0.3049189814814815</v>
      </c>
      <c r="J1615" s="251">
        <v>0.39122685185185185</v>
      </c>
      <c r="K1615" s="239">
        <v>124.2667</v>
      </c>
      <c r="L1615" s="239" t="s">
        <v>811</v>
      </c>
      <c r="M1615" s="239" t="s">
        <v>1459</v>
      </c>
    </row>
    <row r="1616" ht="15.75" customHeight="1">
      <c r="A1616" s="294" t="s">
        <v>3683</v>
      </c>
      <c r="B1616" s="239" t="s">
        <v>552</v>
      </c>
      <c r="C1616" s="340">
        <v>46293.0</v>
      </c>
      <c r="D1616" s="239" t="s">
        <v>676</v>
      </c>
      <c r="E1616" s="239" t="s">
        <v>940</v>
      </c>
      <c r="F1616" s="239">
        <v>66.0</v>
      </c>
      <c r="G1616" s="239">
        <v>36.0</v>
      </c>
      <c r="H1616" s="342">
        <v>46294.0</v>
      </c>
      <c r="I1616" s="251">
        <v>0.4015856481481481</v>
      </c>
      <c r="J1616" s="251">
        <v>0.4404398148148148</v>
      </c>
      <c r="K1616" s="239">
        <v>55.9333</v>
      </c>
      <c r="L1616" s="239" t="s">
        <v>811</v>
      </c>
      <c r="M1616" s="239" t="s">
        <v>1460</v>
      </c>
    </row>
    <row r="1617" ht="15.75" customHeight="1">
      <c r="A1617" s="294" t="s">
        <v>3683</v>
      </c>
      <c r="B1617" s="239" t="s">
        <v>552</v>
      </c>
      <c r="C1617" s="340">
        <v>46294.0</v>
      </c>
      <c r="D1617" s="239" t="s">
        <v>676</v>
      </c>
      <c r="E1617" s="239" t="s">
        <v>1371</v>
      </c>
      <c r="F1617" s="239">
        <v>76.0</v>
      </c>
      <c r="G1617" s="239">
        <v>39.0</v>
      </c>
      <c r="H1617" s="342">
        <v>46294.0</v>
      </c>
      <c r="I1617" s="251">
        <v>0.5079282407407407</v>
      </c>
      <c r="J1617" s="251">
        <v>0.577650462962963</v>
      </c>
      <c r="K1617" s="239">
        <v>100.3833</v>
      </c>
      <c r="L1617" s="239" t="s">
        <v>811</v>
      </c>
      <c r="M1617" s="239" t="s">
        <v>1461</v>
      </c>
    </row>
    <row r="1618" ht="15.75" customHeight="1">
      <c r="A1618" s="294" t="s">
        <v>3683</v>
      </c>
      <c r="B1618" s="239" t="s">
        <v>552</v>
      </c>
      <c r="C1618" s="340">
        <v>46294.0</v>
      </c>
      <c r="D1618" s="239" t="s">
        <v>676</v>
      </c>
      <c r="E1618" s="239" t="s">
        <v>944</v>
      </c>
      <c r="F1618" s="239">
        <v>53.0</v>
      </c>
      <c r="G1618" s="239">
        <v>26.0</v>
      </c>
      <c r="H1618" s="342">
        <v>46294.0</v>
      </c>
      <c r="I1618" s="251">
        <v>0.6033680555555555</v>
      </c>
      <c r="J1618" s="251">
        <v>0.6350810185185185</v>
      </c>
      <c r="K1618" s="239">
        <v>45.6667</v>
      </c>
      <c r="L1618" s="239" t="s">
        <v>811</v>
      </c>
      <c r="M1618" s="239" t="s">
        <v>1462</v>
      </c>
    </row>
    <row r="1619" ht="15.75" customHeight="1">
      <c r="A1619" s="294" t="s">
        <v>3683</v>
      </c>
      <c r="B1619" s="239" t="s">
        <v>552</v>
      </c>
      <c r="C1619" s="340">
        <v>46293.0</v>
      </c>
      <c r="D1619" s="239" t="s">
        <v>616</v>
      </c>
      <c r="E1619" s="239" t="s">
        <v>1364</v>
      </c>
      <c r="F1619" s="239">
        <v>69.0</v>
      </c>
      <c r="G1619" s="239">
        <v>38.0</v>
      </c>
      <c r="H1619" s="342">
        <v>46294.0</v>
      </c>
      <c r="I1619" s="251">
        <v>0.30452546296296296</v>
      </c>
      <c r="J1619" s="251">
        <v>0.32868055555555553</v>
      </c>
      <c r="K1619" s="239">
        <v>34.7667</v>
      </c>
      <c r="L1619" s="239" t="s">
        <v>811</v>
      </c>
      <c r="M1619" s="239" t="s">
        <v>1535</v>
      </c>
    </row>
    <row r="1620" ht="15.75" customHeight="1">
      <c r="A1620" s="294" t="s">
        <v>3683</v>
      </c>
      <c r="B1620" s="239" t="s">
        <v>552</v>
      </c>
      <c r="C1620" s="340">
        <v>46293.0</v>
      </c>
      <c r="D1620" s="239" t="s">
        <v>616</v>
      </c>
      <c r="E1620" s="239" t="s">
        <v>938</v>
      </c>
      <c r="F1620" s="239">
        <v>239.0</v>
      </c>
      <c r="G1620" s="239">
        <v>49.0</v>
      </c>
      <c r="H1620" s="342">
        <v>46294.0</v>
      </c>
      <c r="I1620" s="251">
        <v>0.32873842592592595</v>
      </c>
      <c r="J1620" s="251">
        <v>0.37655092592592593</v>
      </c>
      <c r="K1620" s="239">
        <v>68.8333</v>
      </c>
      <c r="L1620" s="239" t="s">
        <v>811</v>
      </c>
      <c r="M1620" s="239" t="s">
        <v>1536</v>
      </c>
    </row>
    <row r="1621" ht="15.75" customHeight="1">
      <c r="A1621" s="294" t="s">
        <v>3683</v>
      </c>
      <c r="B1621" s="239" t="s">
        <v>552</v>
      </c>
      <c r="C1621" s="340">
        <v>46293.0</v>
      </c>
      <c r="D1621" s="239" t="s">
        <v>616</v>
      </c>
      <c r="E1621" s="239" t="s">
        <v>940</v>
      </c>
      <c r="F1621" s="239">
        <v>88.0</v>
      </c>
      <c r="G1621" s="239">
        <v>38.0</v>
      </c>
      <c r="H1621" s="342">
        <v>46294.0</v>
      </c>
      <c r="I1621" s="251">
        <v>0.37680555555555556</v>
      </c>
      <c r="J1621" s="251">
        <v>0.4013773148148148</v>
      </c>
      <c r="K1621" s="239">
        <v>35.3667</v>
      </c>
      <c r="L1621" s="239" t="s">
        <v>811</v>
      </c>
      <c r="M1621" s="239" t="s">
        <v>1537</v>
      </c>
    </row>
    <row r="1622" ht="15.75" customHeight="1">
      <c r="A1622" s="294" t="s">
        <v>3683</v>
      </c>
      <c r="B1622" s="239" t="s">
        <v>552</v>
      </c>
      <c r="C1622" s="340">
        <v>46293.0</v>
      </c>
      <c r="D1622" s="239" t="s">
        <v>635</v>
      </c>
      <c r="E1622" s="239" t="s">
        <v>942</v>
      </c>
      <c r="F1622" s="239">
        <v>27.0</v>
      </c>
      <c r="G1622" s="239">
        <v>19.0</v>
      </c>
      <c r="H1622" s="342">
        <v>46294.0</v>
      </c>
      <c r="I1622" s="251">
        <v>0.3036921296296296</v>
      </c>
      <c r="J1622" s="251">
        <v>0.33380787037037035</v>
      </c>
      <c r="K1622" s="239">
        <v>43.3667</v>
      </c>
      <c r="L1622" s="239" t="s">
        <v>811</v>
      </c>
      <c r="M1622" s="239" t="s">
        <v>1538</v>
      </c>
    </row>
    <row r="1623" ht="15.75" customHeight="1">
      <c r="A1623" s="294" t="s">
        <v>3683</v>
      </c>
      <c r="B1623" s="239" t="s">
        <v>552</v>
      </c>
      <c r="C1623" s="340">
        <v>46293.0</v>
      </c>
      <c r="D1623" s="239" t="s">
        <v>635</v>
      </c>
      <c r="E1623" s="239" t="s">
        <v>1665</v>
      </c>
      <c r="F1623" s="239">
        <v>7.0</v>
      </c>
      <c r="G1623" s="239">
        <v>2.0</v>
      </c>
      <c r="H1623" s="342">
        <v>46294.0</v>
      </c>
      <c r="I1623" s="251">
        <v>0.3338773148148148</v>
      </c>
      <c r="J1623" s="251">
        <v>0.3350925925925926</v>
      </c>
      <c r="K1623" s="239">
        <v>1.75</v>
      </c>
      <c r="L1623" s="239" t="s">
        <v>811</v>
      </c>
      <c r="M1623" s="239" t="s">
        <v>1584</v>
      </c>
    </row>
    <row r="1624" ht="15.75" customHeight="1">
      <c r="A1624" s="294" t="s">
        <v>3683</v>
      </c>
      <c r="B1624" s="239" t="s">
        <v>552</v>
      </c>
      <c r="C1624" s="340">
        <v>46293.0</v>
      </c>
      <c r="D1624" s="239" t="s">
        <v>659</v>
      </c>
      <c r="E1624" s="239" t="s">
        <v>938</v>
      </c>
      <c r="F1624" s="239">
        <v>172.0</v>
      </c>
      <c r="G1624" s="239">
        <v>49.0</v>
      </c>
      <c r="H1624" s="342">
        <v>46294.0</v>
      </c>
      <c r="I1624" s="251">
        <v>0.3051041666666667</v>
      </c>
      <c r="J1624" s="251">
        <v>0.3655324074074074</v>
      </c>
      <c r="K1624" s="239">
        <v>87.0</v>
      </c>
      <c r="L1624" s="239" t="s">
        <v>811</v>
      </c>
      <c r="M1624" s="239" t="s">
        <v>1585</v>
      </c>
    </row>
    <row r="1625" ht="15.75" customHeight="1">
      <c r="A1625" s="294" t="s">
        <v>3683</v>
      </c>
      <c r="B1625" s="239" t="s">
        <v>552</v>
      </c>
      <c r="C1625" s="340">
        <v>46294.0</v>
      </c>
      <c r="D1625" s="239" t="s">
        <v>659</v>
      </c>
      <c r="E1625" s="239" t="s">
        <v>940</v>
      </c>
      <c r="F1625" s="239">
        <v>93.0</v>
      </c>
      <c r="G1625" s="239">
        <v>38.0</v>
      </c>
      <c r="H1625" s="342">
        <v>46294.0</v>
      </c>
      <c r="I1625" s="251">
        <v>0.36559027777777775</v>
      </c>
      <c r="J1625" s="251">
        <v>0.5807638888888889</v>
      </c>
      <c r="K1625" s="239">
        <v>309.85</v>
      </c>
      <c r="L1625" s="239" t="s">
        <v>811</v>
      </c>
      <c r="M1625" s="239" t="s">
        <v>1586</v>
      </c>
    </row>
    <row r="1626" ht="15.75" customHeight="1">
      <c r="A1626" s="294" t="s">
        <v>3683</v>
      </c>
      <c r="B1626" s="239" t="s">
        <v>552</v>
      </c>
      <c r="C1626" s="340">
        <v>46293.0</v>
      </c>
      <c r="D1626" s="239" t="s">
        <v>657</v>
      </c>
      <c r="E1626" s="239" t="s">
        <v>1364</v>
      </c>
      <c r="F1626" s="239">
        <v>41.0</v>
      </c>
      <c r="G1626" s="239">
        <v>36.0</v>
      </c>
      <c r="H1626" s="342">
        <v>46294.0</v>
      </c>
      <c r="I1626" s="251">
        <v>0.30416666666666664</v>
      </c>
      <c r="J1626" s="251">
        <v>0.3333333333333333</v>
      </c>
      <c r="K1626" s="239">
        <v>42.0</v>
      </c>
      <c r="L1626" s="239" t="s">
        <v>1238</v>
      </c>
      <c r="M1626" s="239" t="s">
        <v>1663</v>
      </c>
    </row>
    <row r="1627" ht="15.75" customHeight="1">
      <c r="A1627" s="294" t="s">
        <v>3683</v>
      </c>
      <c r="B1627" s="239" t="s">
        <v>552</v>
      </c>
      <c r="C1627" s="340">
        <v>46293.0</v>
      </c>
      <c r="D1627" s="239" t="s">
        <v>657</v>
      </c>
      <c r="E1627" s="239" t="s">
        <v>938</v>
      </c>
      <c r="F1627" s="239">
        <v>78.0</v>
      </c>
      <c r="G1627" s="239">
        <v>46.0</v>
      </c>
      <c r="H1627" s="342">
        <v>46294.0</v>
      </c>
      <c r="I1627" s="251">
        <v>0.3334375</v>
      </c>
      <c r="J1627" s="251">
        <v>0.37561342592592595</v>
      </c>
      <c r="K1627" s="239">
        <v>60.7333</v>
      </c>
      <c r="L1627" s="239" t="s">
        <v>1238</v>
      </c>
      <c r="M1627" s="239" t="s">
        <v>1666</v>
      </c>
    </row>
    <row r="1628" ht="15.75" customHeight="1">
      <c r="A1628" s="294" t="s">
        <v>3683</v>
      </c>
      <c r="B1628" s="239" t="s">
        <v>552</v>
      </c>
      <c r="C1628" s="340">
        <v>46293.0</v>
      </c>
      <c r="D1628" s="239" t="s">
        <v>657</v>
      </c>
      <c r="E1628" s="239" t="s">
        <v>940</v>
      </c>
      <c r="F1628" s="239">
        <v>57.0</v>
      </c>
      <c r="G1628" s="239">
        <v>47.0</v>
      </c>
      <c r="H1628" s="342">
        <v>46294.0</v>
      </c>
      <c r="I1628" s="251">
        <v>0.3757638888888889</v>
      </c>
      <c r="J1628" s="251">
        <v>0.4172800925925926</v>
      </c>
      <c r="K1628" s="239">
        <v>59.7833</v>
      </c>
      <c r="L1628" s="239" t="s">
        <v>1238</v>
      </c>
      <c r="M1628" s="239" t="s">
        <v>1876</v>
      </c>
    </row>
    <row r="1629" ht="15.75" customHeight="1">
      <c r="A1629" s="294" t="s">
        <v>3683</v>
      </c>
      <c r="B1629" s="239" t="s">
        <v>552</v>
      </c>
      <c r="C1629" s="340">
        <v>46293.0</v>
      </c>
      <c r="D1629" s="239" t="s">
        <v>657</v>
      </c>
      <c r="E1629" s="239" t="s">
        <v>942</v>
      </c>
      <c r="F1629" s="239">
        <v>24.0</v>
      </c>
      <c r="G1629" s="239">
        <v>17.0</v>
      </c>
      <c r="H1629" s="342">
        <v>46294.0</v>
      </c>
      <c r="I1629" s="251">
        <v>0.41788194444444443</v>
      </c>
      <c r="J1629" s="251">
        <v>0.4300347222222222</v>
      </c>
      <c r="K1629" s="239">
        <v>17.4833</v>
      </c>
      <c r="L1629" s="239" t="s">
        <v>1437</v>
      </c>
      <c r="M1629" s="239" t="s">
        <v>1878</v>
      </c>
    </row>
    <row r="1630" ht="15.75" customHeight="1">
      <c r="A1630" s="294" t="s">
        <v>3683</v>
      </c>
      <c r="B1630" s="239" t="s">
        <v>552</v>
      </c>
      <c r="C1630" s="340">
        <v>46294.0</v>
      </c>
      <c r="D1630" s="239" t="s">
        <v>657</v>
      </c>
      <c r="E1630" s="239" t="s">
        <v>1066</v>
      </c>
      <c r="F1630" s="239">
        <v>44.0</v>
      </c>
      <c r="G1630" s="239">
        <v>21.0</v>
      </c>
      <c r="H1630" s="342">
        <v>46294.0</v>
      </c>
      <c r="I1630" s="251">
        <v>0.5075347222222222</v>
      </c>
      <c r="J1630" s="251">
        <v>0.5379282407407407</v>
      </c>
      <c r="K1630" s="239">
        <v>43.7667</v>
      </c>
      <c r="L1630" s="239" t="s">
        <v>811</v>
      </c>
      <c r="M1630" s="239" t="s">
        <v>2049</v>
      </c>
    </row>
    <row r="1631" ht="15.75" customHeight="1">
      <c r="A1631" s="294" t="s">
        <v>3683</v>
      </c>
      <c r="B1631" s="239" t="s">
        <v>552</v>
      </c>
      <c r="C1631" s="340">
        <v>46294.0</v>
      </c>
      <c r="D1631" s="239" t="s">
        <v>657</v>
      </c>
      <c r="E1631" s="239" t="s">
        <v>2056</v>
      </c>
      <c r="F1631" s="239">
        <v>11.0</v>
      </c>
      <c r="G1631" s="239">
        <v>4.0</v>
      </c>
      <c r="H1631" s="342">
        <v>46294.0</v>
      </c>
      <c r="I1631" s="251">
        <v>0.5383796296296296</v>
      </c>
      <c r="J1631" s="251">
        <v>0.5476157407407407</v>
      </c>
      <c r="K1631" s="239">
        <v>13.3</v>
      </c>
      <c r="L1631" s="239" t="s">
        <v>811</v>
      </c>
      <c r="M1631" s="239" t="s">
        <v>2050</v>
      </c>
    </row>
    <row r="1632" ht="15.75" customHeight="1">
      <c r="A1632" s="294" t="s">
        <v>3683</v>
      </c>
      <c r="B1632" s="239" t="s">
        <v>552</v>
      </c>
      <c r="C1632" s="340">
        <v>46294.0</v>
      </c>
      <c r="D1632" s="239" t="s">
        <v>657</v>
      </c>
      <c r="E1632" s="239" t="s">
        <v>2059</v>
      </c>
      <c r="F1632" s="239">
        <v>2.0</v>
      </c>
      <c r="G1632" s="239">
        <v>1.0</v>
      </c>
      <c r="H1632" s="342">
        <v>46294.0</v>
      </c>
      <c r="I1632" s="251">
        <v>0.5484722222222222</v>
      </c>
      <c r="J1632" s="251">
        <v>0.5507638888888889</v>
      </c>
      <c r="K1632" s="239">
        <v>3.3</v>
      </c>
      <c r="L1632" s="239" t="s">
        <v>811</v>
      </c>
      <c r="M1632" s="239" t="s">
        <v>2051</v>
      </c>
    </row>
    <row r="1633" ht="15.75" customHeight="1">
      <c r="A1633" s="294" t="s">
        <v>3683</v>
      </c>
      <c r="B1633" s="239" t="s">
        <v>552</v>
      </c>
      <c r="C1633" s="340">
        <v>46294.0</v>
      </c>
      <c r="D1633" s="239" t="s">
        <v>657</v>
      </c>
      <c r="E1633" s="239" t="s">
        <v>944</v>
      </c>
      <c r="F1633" s="239">
        <v>45.0</v>
      </c>
      <c r="G1633" s="239">
        <v>35.0</v>
      </c>
      <c r="H1633" s="342">
        <v>46294.0</v>
      </c>
      <c r="I1633" s="251">
        <v>0.6011226851851852</v>
      </c>
      <c r="J1633" s="251">
        <v>0.6399421296296296</v>
      </c>
      <c r="K1633" s="239">
        <v>55.8833</v>
      </c>
      <c r="L1633" s="239" t="s">
        <v>811</v>
      </c>
      <c r="M1633" s="239" t="s">
        <v>2052</v>
      </c>
    </row>
    <row r="1634" ht="15.75" customHeight="1">
      <c r="A1634" s="294" t="s">
        <v>3683</v>
      </c>
      <c r="B1634" s="239" t="s">
        <v>552</v>
      </c>
      <c r="C1634" s="340">
        <v>46293.0</v>
      </c>
      <c r="D1634" s="239" t="s">
        <v>620</v>
      </c>
      <c r="E1634" s="239" t="s">
        <v>1062</v>
      </c>
      <c r="F1634" s="239">
        <v>248.0</v>
      </c>
      <c r="G1634" s="239">
        <v>60.0</v>
      </c>
      <c r="H1634" s="342">
        <v>46294.0</v>
      </c>
      <c r="I1634" s="251">
        <v>0.3046527777777778</v>
      </c>
      <c r="J1634" s="251">
        <v>0.3566782407407407</v>
      </c>
      <c r="K1634" s="239">
        <v>74.9167</v>
      </c>
      <c r="L1634" s="239" t="s">
        <v>811</v>
      </c>
      <c r="M1634" s="239" t="s">
        <v>2054</v>
      </c>
    </row>
    <row r="1635" ht="15.75" customHeight="1">
      <c r="A1635" s="294" t="s">
        <v>3683</v>
      </c>
      <c r="B1635" s="239" t="s">
        <v>552</v>
      </c>
      <c r="C1635" s="340">
        <v>46293.0</v>
      </c>
      <c r="D1635" s="239" t="s">
        <v>620</v>
      </c>
      <c r="E1635" s="239" t="s">
        <v>942</v>
      </c>
      <c r="F1635" s="239">
        <v>51.0</v>
      </c>
      <c r="G1635" s="239">
        <v>37.0</v>
      </c>
      <c r="H1635" s="342">
        <v>46294.0</v>
      </c>
      <c r="I1635" s="251">
        <v>0.3567361111111111</v>
      </c>
      <c r="J1635" s="251">
        <v>0.386412037037037</v>
      </c>
      <c r="K1635" s="239">
        <v>42.7333</v>
      </c>
      <c r="L1635" s="239" t="s">
        <v>811</v>
      </c>
      <c r="M1635" s="239" t="s">
        <v>2057</v>
      </c>
    </row>
    <row r="1636" ht="15.75" customHeight="1">
      <c r="A1636" s="294" t="s">
        <v>3683</v>
      </c>
      <c r="B1636" s="239" t="s">
        <v>552</v>
      </c>
      <c r="C1636" s="340">
        <v>46293.0</v>
      </c>
      <c r="D1636" s="311" t="s">
        <v>663</v>
      </c>
      <c r="E1636" s="239" t="s">
        <v>2268</v>
      </c>
      <c r="F1636" s="239">
        <v>12.0</v>
      </c>
      <c r="G1636" s="239">
        <v>11.0</v>
      </c>
      <c r="H1636" s="342">
        <v>46294.0</v>
      </c>
      <c r="I1636" s="251">
        <v>0.3030555555555556</v>
      </c>
      <c r="J1636" s="251">
        <v>0.3226273148148148</v>
      </c>
      <c r="K1636" s="239">
        <v>28.1833</v>
      </c>
      <c r="L1636" s="239" t="s">
        <v>811</v>
      </c>
      <c r="M1636" s="239" t="s">
        <v>2060</v>
      </c>
    </row>
    <row r="1637" ht="15.75" customHeight="1">
      <c r="A1637" s="294" t="s">
        <v>3683</v>
      </c>
      <c r="B1637" s="239" t="s">
        <v>552</v>
      </c>
      <c r="C1637" s="340">
        <v>46294.0</v>
      </c>
      <c r="D1637" s="311" t="s">
        <v>663</v>
      </c>
      <c r="E1637" s="239" t="s">
        <v>997</v>
      </c>
      <c r="F1637" s="239">
        <v>58.0</v>
      </c>
      <c r="G1637" s="239">
        <v>31.0</v>
      </c>
      <c r="H1637" s="342">
        <v>46294.0</v>
      </c>
      <c r="I1637" s="251">
        <v>0.5147685185185186</v>
      </c>
      <c r="J1637" s="251">
        <v>0.567349537037037</v>
      </c>
      <c r="K1637" s="239">
        <v>75.7167</v>
      </c>
      <c r="L1637" s="239" t="s">
        <v>811</v>
      </c>
      <c r="M1637" s="239" t="s">
        <v>2061</v>
      </c>
    </row>
    <row r="1638" ht="15.75" customHeight="1">
      <c r="A1638" s="294" t="s">
        <v>3683</v>
      </c>
      <c r="B1638" s="239" t="s">
        <v>552</v>
      </c>
      <c r="C1638" s="340">
        <v>46293.0</v>
      </c>
      <c r="D1638" s="311" t="s">
        <v>638</v>
      </c>
      <c r="E1638" s="239" t="s">
        <v>938</v>
      </c>
      <c r="F1638" s="239">
        <v>370.0</v>
      </c>
      <c r="G1638" s="239">
        <v>30.0</v>
      </c>
      <c r="H1638" s="342">
        <v>46294.0</v>
      </c>
      <c r="I1638" s="251">
        <v>0.30321759259259257</v>
      </c>
      <c r="J1638" s="251">
        <v>0.3743518518518518</v>
      </c>
      <c r="K1638" s="239">
        <v>102.4167</v>
      </c>
      <c r="L1638" s="239" t="s">
        <v>1274</v>
      </c>
      <c r="M1638" s="239" t="s">
        <v>2130</v>
      </c>
    </row>
    <row r="1639" ht="15.75" customHeight="1">
      <c r="A1639" s="294" t="s">
        <v>3683</v>
      </c>
      <c r="B1639" s="239" t="s">
        <v>552</v>
      </c>
      <c r="C1639" s="340">
        <v>46293.0</v>
      </c>
      <c r="D1639" s="311" t="s">
        <v>638</v>
      </c>
      <c r="E1639" s="239" t="s">
        <v>942</v>
      </c>
      <c r="F1639" s="239">
        <v>82.0</v>
      </c>
      <c r="G1639" s="239">
        <v>60.0</v>
      </c>
      <c r="H1639" s="342">
        <v>46294.0</v>
      </c>
      <c r="I1639" s="251">
        <v>0.37451388888888887</v>
      </c>
      <c r="J1639" s="251">
        <v>0.4268865740740741</v>
      </c>
      <c r="K1639" s="239">
        <v>75.4</v>
      </c>
      <c r="L1639" s="239" t="s">
        <v>1274</v>
      </c>
      <c r="M1639" s="239" t="s">
        <v>2132</v>
      </c>
    </row>
    <row r="1640" ht="15.75" customHeight="1">
      <c r="A1640" s="294" t="s">
        <v>3683</v>
      </c>
      <c r="B1640" s="239" t="s">
        <v>552</v>
      </c>
      <c r="C1640" s="340">
        <v>46293.0</v>
      </c>
      <c r="D1640" s="51" t="s">
        <v>642</v>
      </c>
      <c r="E1640" s="294" t="s">
        <v>1364</v>
      </c>
      <c r="F1640" s="239">
        <v>20.0</v>
      </c>
      <c r="G1640" s="239">
        <v>9.0</v>
      </c>
      <c r="H1640" s="342">
        <v>46294.0</v>
      </c>
      <c r="I1640" s="251">
        <v>0.30309027777777775</v>
      </c>
      <c r="J1640" s="251">
        <v>0.3206134259259259</v>
      </c>
      <c r="K1640" s="239">
        <v>25.2167</v>
      </c>
      <c r="L1640" s="239" t="s">
        <v>1274</v>
      </c>
      <c r="M1640" s="239" t="s">
        <v>2269</v>
      </c>
    </row>
    <row r="1641" ht="15.75" customHeight="1">
      <c r="A1641" s="294" t="s">
        <v>3683</v>
      </c>
      <c r="B1641" s="239" t="s">
        <v>552</v>
      </c>
      <c r="C1641" s="340">
        <v>46293.0</v>
      </c>
      <c r="D1641" s="51" t="s">
        <v>642</v>
      </c>
      <c r="E1641" s="294" t="s">
        <v>938</v>
      </c>
      <c r="F1641" s="239">
        <v>310.0</v>
      </c>
      <c r="G1641" s="239">
        <v>31.0</v>
      </c>
      <c r="H1641" s="342">
        <v>46294.0</v>
      </c>
      <c r="I1641" s="251">
        <v>0.32068287037037035</v>
      </c>
      <c r="J1641" s="251">
        <v>0.3933564814814815</v>
      </c>
      <c r="K1641" s="239">
        <v>104.65</v>
      </c>
      <c r="L1641" s="239" t="s">
        <v>1274</v>
      </c>
      <c r="M1641" s="239" t="s">
        <v>2270</v>
      </c>
    </row>
    <row r="1642" ht="15.75" customHeight="1">
      <c r="A1642" s="294" t="s">
        <v>3683</v>
      </c>
      <c r="B1642" s="239" t="s">
        <v>552</v>
      </c>
      <c r="C1642" s="340">
        <v>46293.0</v>
      </c>
      <c r="D1642" s="51" t="s">
        <v>642</v>
      </c>
      <c r="E1642" s="294" t="s">
        <v>942</v>
      </c>
      <c r="F1642" s="239">
        <v>47.0</v>
      </c>
      <c r="G1642" s="239">
        <v>34.0</v>
      </c>
      <c r="H1642" s="342">
        <v>46294.0</v>
      </c>
      <c r="I1642" s="251">
        <v>0.3934490740740741</v>
      </c>
      <c r="J1642" s="251">
        <v>0.42498842592592595</v>
      </c>
      <c r="K1642" s="239">
        <v>45.4167</v>
      </c>
      <c r="L1642" s="239" t="s">
        <v>1437</v>
      </c>
      <c r="M1642" s="239" t="s">
        <v>2395</v>
      </c>
    </row>
    <row r="1643" ht="15.75" customHeight="1">
      <c r="A1643" s="294" t="s">
        <v>3683</v>
      </c>
      <c r="B1643" s="239" t="s">
        <v>552</v>
      </c>
      <c r="C1643" s="340">
        <v>46294.0</v>
      </c>
      <c r="D1643" s="51" t="s">
        <v>642</v>
      </c>
      <c r="E1643" s="294" t="s">
        <v>940</v>
      </c>
      <c r="F1643" s="239">
        <v>248.0</v>
      </c>
      <c r="G1643" s="239">
        <v>36.0</v>
      </c>
      <c r="H1643" s="342">
        <v>46294.0</v>
      </c>
      <c r="I1643" s="251">
        <v>0.4250347222222222</v>
      </c>
      <c r="J1643" s="251">
        <v>0.5341782407407407</v>
      </c>
      <c r="K1643" s="239">
        <v>157.15</v>
      </c>
      <c r="L1643" s="239" t="s">
        <v>1274</v>
      </c>
      <c r="M1643" s="239" t="s">
        <v>2398</v>
      </c>
    </row>
    <row r="1644" ht="15.75" customHeight="1">
      <c r="A1644" s="294" t="s">
        <v>3683</v>
      </c>
      <c r="B1644" s="239" t="s">
        <v>552</v>
      </c>
      <c r="C1644" s="340">
        <v>46293.0</v>
      </c>
      <c r="D1644" s="348" t="s">
        <v>611</v>
      </c>
      <c r="E1644" s="239" t="s">
        <v>1364</v>
      </c>
      <c r="F1644" s="239">
        <v>50.0</v>
      </c>
      <c r="G1644" s="239">
        <v>37.0</v>
      </c>
      <c r="H1644" s="342">
        <v>46294.0</v>
      </c>
      <c r="I1644" s="251">
        <v>0.3047337962962963</v>
      </c>
      <c r="J1644" s="251">
        <v>0.34273148148148147</v>
      </c>
      <c r="K1644" s="239">
        <v>54.7</v>
      </c>
      <c r="L1644" s="239" t="s">
        <v>811</v>
      </c>
      <c r="M1644" s="239" t="s">
        <v>2650</v>
      </c>
    </row>
    <row r="1645" ht="15.75" customHeight="1">
      <c r="A1645" s="294" t="s">
        <v>3683</v>
      </c>
      <c r="B1645" s="239" t="s">
        <v>552</v>
      </c>
      <c r="C1645" s="340">
        <v>46293.0</v>
      </c>
      <c r="D1645" s="311" t="s">
        <v>611</v>
      </c>
      <c r="E1645" s="239" t="s">
        <v>1062</v>
      </c>
      <c r="F1645" s="239">
        <v>103.0</v>
      </c>
      <c r="G1645" s="239">
        <v>30.0</v>
      </c>
      <c r="H1645" s="342">
        <v>46294.0</v>
      </c>
      <c r="I1645" s="251">
        <v>0.3428125</v>
      </c>
      <c r="J1645" s="251">
        <v>0.3771412037037037</v>
      </c>
      <c r="K1645" s="239">
        <v>49.4333</v>
      </c>
      <c r="L1645" s="239" t="s">
        <v>811</v>
      </c>
      <c r="M1645" s="239" t="s">
        <v>2651</v>
      </c>
    </row>
    <row r="1646" ht="15.75" customHeight="1">
      <c r="A1646" s="294" t="s">
        <v>3683</v>
      </c>
      <c r="B1646" s="239" t="s">
        <v>552</v>
      </c>
      <c r="C1646" s="340">
        <v>46293.0</v>
      </c>
      <c r="D1646" s="311" t="s">
        <v>611</v>
      </c>
      <c r="E1646" s="239" t="s">
        <v>940</v>
      </c>
      <c r="F1646" s="239">
        <v>57.0</v>
      </c>
      <c r="G1646" s="239">
        <v>37.0</v>
      </c>
      <c r="H1646" s="342">
        <v>46294.0</v>
      </c>
      <c r="I1646" s="251">
        <v>0.3799537037037037</v>
      </c>
      <c r="J1646" s="251">
        <v>0.41408564814814813</v>
      </c>
      <c r="K1646" s="239">
        <v>49.1333</v>
      </c>
      <c r="L1646" s="239" t="s">
        <v>811</v>
      </c>
      <c r="M1646" s="239" t="s">
        <v>2652</v>
      </c>
    </row>
    <row r="1647" ht="15.75" customHeight="1">
      <c r="A1647" s="294" t="s">
        <v>3683</v>
      </c>
      <c r="B1647" s="239" t="s">
        <v>552</v>
      </c>
      <c r="C1647" s="340">
        <v>46293.0</v>
      </c>
      <c r="D1647" s="239" t="s">
        <v>649</v>
      </c>
      <c r="E1647" s="239" t="s">
        <v>1364</v>
      </c>
      <c r="F1647" s="239">
        <v>38.0</v>
      </c>
      <c r="G1647" s="239">
        <v>36.0</v>
      </c>
      <c r="H1647" s="342">
        <v>46294.0</v>
      </c>
      <c r="I1647" s="251">
        <v>0.3039236111111111</v>
      </c>
      <c r="J1647" s="251">
        <v>0.33350694444444445</v>
      </c>
      <c r="K1647" s="239">
        <v>42.5833</v>
      </c>
      <c r="L1647" s="239" t="s">
        <v>1238</v>
      </c>
      <c r="M1647" s="239" t="s">
        <v>2653</v>
      </c>
    </row>
    <row r="1648" ht="15.75" customHeight="1">
      <c r="A1648" s="294" t="s">
        <v>3683</v>
      </c>
      <c r="B1648" s="239" t="s">
        <v>552</v>
      </c>
      <c r="C1648" s="340">
        <v>46293.0</v>
      </c>
      <c r="D1648" s="239" t="s">
        <v>649</v>
      </c>
      <c r="E1648" s="239" t="s">
        <v>938</v>
      </c>
      <c r="F1648" s="239">
        <v>90.0</v>
      </c>
      <c r="G1648" s="239">
        <v>45.0</v>
      </c>
      <c r="H1648" s="342">
        <v>46294.0</v>
      </c>
      <c r="I1648" s="251">
        <v>0.33372685185185186</v>
      </c>
      <c r="J1648" s="251">
        <v>0.3710300925925926</v>
      </c>
      <c r="K1648" s="239">
        <v>53.7167</v>
      </c>
      <c r="L1648" s="239" t="s">
        <v>1238</v>
      </c>
      <c r="M1648" s="239" t="s">
        <v>2783</v>
      </c>
    </row>
    <row r="1649" ht="15.75" customHeight="1">
      <c r="A1649" s="294" t="s">
        <v>3683</v>
      </c>
      <c r="B1649" s="239" t="s">
        <v>552</v>
      </c>
      <c r="C1649" s="340">
        <v>46293.0</v>
      </c>
      <c r="D1649" s="239" t="s">
        <v>649</v>
      </c>
      <c r="E1649" s="239" t="s">
        <v>940</v>
      </c>
      <c r="F1649" s="239">
        <v>68.0</v>
      </c>
      <c r="G1649" s="239">
        <v>46.0</v>
      </c>
      <c r="H1649" s="342">
        <v>46294.0</v>
      </c>
      <c r="I1649" s="251">
        <v>0.3867476851851852</v>
      </c>
      <c r="J1649" s="251">
        <v>0.4255324074074074</v>
      </c>
      <c r="K1649" s="239">
        <v>55.8333</v>
      </c>
      <c r="L1649" s="239" t="s">
        <v>1238</v>
      </c>
      <c r="M1649" s="239" t="s">
        <v>2785</v>
      </c>
    </row>
    <row r="1650" ht="15.75" customHeight="1">
      <c r="A1650" s="294" t="s">
        <v>3683</v>
      </c>
      <c r="B1650" s="239" t="s">
        <v>552</v>
      </c>
      <c r="C1650" s="340">
        <v>46293.0</v>
      </c>
      <c r="D1650" s="239" t="s">
        <v>649</v>
      </c>
      <c r="E1650" s="239" t="s">
        <v>942</v>
      </c>
      <c r="F1650" s="239">
        <v>25.0</v>
      </c>
      <c r="G1650" s="239">
        <v>17.0</v>
      </c>
      <c r="H1650" s="342">
        <v>46294.0</v>
      </c>
      <c r="I1650" s="251">
        <v>0.3711574074074074</v>
      </c>
      <c r="J1650" s="251">
        <v>0.386712962962963</v>
      </c>
      <c r="K1650" s="239">
        <v>22.3833</v>
      </c>
      <c r="L1650" s="239" t="s">
        <v>1437</v>
      </c>
      <c r="M1650" s="239" t="s">
        <v>2788</v>
      </c>
    </row>
    <row r="1651" ht="15.75" customHeight="1">
      <c r="A1651" s="294" t="s">
        <v>3683</v>
      </c>
      <c r="B1651" s="239" t="s">
        <v>552</v>
      </c>
      <c r="C1651" s="340">
        <v>46293.0</v>
      </c>
      <c r="D1651" s="239" t="s">
        <v>645</v>
      </c>
      <c r="E1651" s="239" t="s">
        <v>938</v>
      </c>
      <c r="F1651" s="239">
        <v>80.0</v>
      </c>
      <c r="G1651" s="239">
        <v>46.0</v>
      </c>
      <c r="H1651" s="342">
        <v>46294.0</v>
      </c>
      <c r="I1651" s="251">
        <v>0.3033449074074074</v>
      </c>
      <c r="J1651" s="251">
        <v>0.3515277777777778</v>
      </c>
      <c r="K1651" s="239">
        <v>69.3667</v>
      </c>
      <c r="L1651" s="239" t="s">
        <v>1238</v>
      </c>
      <c r="M1651" s="239" t="s">
        <v>2790</v>
      </c>
    </row>
    <row r="1652" ht="15.75" customHeight="1">
      <c r="A1652" s="294" t="s">
        <v>3683</v>
      </c>
      <c r="B1652" s="239" t="s">
        <v>552</v>
      </c>
      <c r="C1652" s="340">
        <v>46293.0</v>
      </c>
      <c r="D1652" s="239" t="s">
        <v>645</v>
      </c>
      <c r="E1652" s="239" t="s">
        <v>1062</v>
      </c>
      <c r="F1652" s="239">
        <v>20.0</v>
      </c>
      <c r="G1652" s="239">
        <v>15.0</v>
      </c>
      <c r="H1652" s="342">
        <v>46294.0</v>
      </c>
      <c r="I1652" s="251">
        <v>0.3516782407407407</v>
      </c>
      <c r="J1652" s="251">
        <v>0.3679861111111111</v>
      </c>
      <c r="K1652" s="239">
        <v>23.4667</v>
      </c>
      <c r="L1652" s="239" t="s">
        <v>1238</v>
      </c>
      <c r="M1652" s="239" t="s">
        <v>2819</v>
      </c>
    </row>
    <row r="1653" ht="15.75" customHeight="1">
      <c r="A1653" s="294" t="s">
        <v>3683</v>
      </c>
      <c r="B1653" s="239" t="s">
        <v>552</v>
      </c>
      <c r="C1653" s="340">
        <v>46293.0</v>
      </c>
      <c r="D1653" s="239" t="s">
        <v>645</v>
      </c>
      <c r="E1653" s="239" t="s">
        <v>942</v>
      </c>
      <c r="F1653" s="239">
        <v>22.0</v>
      </c>
      <c r="G1653" s="239">
        <v>17.0</v>
      </c>
      <c r="H1653" s="342">
        <v>46294.0</v>
      </c>
      <c r="I1653" s="251">
        <v>0.38957175925925924</v>
      </c>
      <c r="J1653" s="251">
        <v>0.405162037037037</v>
      </c>
      <c r="K1653" s="239">
        <v>22.45</v>
      </c>
      <c r="L1653" s="239" t="s">
        <v>1437</v>
      </c>
      <c r="M1653" s="239" t="s">
        <v>2820</v>
      </c>
    </row>
    <row r="1654" ht="15.75" customHeight="1">
      <c r="A1654" s="294" t="s">
        <v>3683</v>
      </c>
      <c r="B1654" s="239" t="s">
        <v>552</v>
      </c>
      <c r="C1654" s="340">
        <v>46293.0</v>
      </c>
      <c r="D1654" s="239" t="s">
        <v>645</v>
      </c>
      <c r="E1654" s="239" t="s">
        <v>942</v>
      </c>
      <c r="F1654" s="239">
        <v>26.0</v>
      </c>
      <c r="G1654" s="239">
        <v>18.0</v>
      </c>
      <c r="H1654" s="342">
        <v>46294.0</v>
      </c>
      <c r="I1654" s="251">
        <v>0.36820601851851853</v>
      </c>
      <c r="J1654" s="251">
        <v>0.38947916666666665</v>
      </c>
      <c r="K1654" s="239">
        <v>30.6333</v>
      </c>
      <c r="L1654" s="239" t="s">
        <v>1238</v>
      </c>
      <c r="M1654" s="239" t="s">
        <v>2821</v>
      </c>
    </row>
    <row r="1655" ht="15.75" customHeight="1">
      <c r="A1655" s="294" t="s">
        <v>3683</v>
      </c>
      <c r="B1655" s="239" t="s">
        <v>552</v>
      </c>
      <c r="C1655" s="340">
        <v>46293.0</v>
      </c>
      <c r="D1655" s="239" t="s">
        <v>681</v>
      </c>
      <c r="E1655" s="239" t="s">
        <v>938</v>
      </c>
      <c r="F1655" s="239">
        <v>221.0</v>
      </c>
      <c r="G1655" s="239">
        <v>50.0</v>
      </c>
      <c r="H1655" s="342">
        <v>46294.0</v>
      </c>
      <c r="I1655" s="251">
        <v>0.3047800925925926</v>
      </c>
      <c r="J1655" s="251">
        <v>0.3750810185185185</v>
      </c>
      <c r="K1655" s="239">
        <v>101.2167</v>
      </c>
      <c r="L1655" s="239" t="s">
        <v>811</v>
      </c>
      <c r="M1655" s="239" t="s">
        <v>2822</v>
      </c>
    </row>
    <row r="1656" ht="15.75" customHeight="1">
      <c r="A1656" s="294" t="s">
        <v>3683</v>
      </c>
      <c r="B1656" s="239" t="s">
        <v>552</v>
      </c>
      <c r="C1656" s="340">
        <v>46293.0</v>
      </c>
      <c r="D1656" s="239" t="s">
        <v>681</v>
      </c>
      <c r="E1656" s="239" t="s">
        <v>940</v>
      </c>
      <c r="F1656" s="239">
        <v>54.0</v>
      </c>
      <c r="G1656" s="239">
        <v>38.0</v>
      </c>
      <c r="H1656" s="342">
        <v>46294.0</v>
      </c>
      <c r="I1656" s="251">
        <v>0.3759722222222222</v>
      </c>
      <c r="J1656" s="251">
        <v>0.4252546296296296</v>
      </c>
      <c r="K1656" s="239">
        <v>70.95</v>
      </c>
      <c r="L1656" s="239" t="s">
        <v>811</v>
      </c>
      <c r="M1656" s="239" t="s">
        <v>2930</v>
      </c>
    </row>
    <row r="1657" ht="15.75" customHeight="1">
      <c r="A1657" s="294" t="s">
        <v>3683</v>
      </c>
      <c r="B1657" s="239" t="s">
        <v>552</v>
      </c>
      <c r="C1657" s="340">
        <v>46294.0</v>
      </c>
      <c r="D1657" s="239" t="s">
        <v>681</v>
      </c>
      <c r="E1657" s="239" t="s">
        <v>997</v>
      </c>
      <c r="F1657" s="239">
        <v>79.0</v>
      </c>
      <c r="G1657" s="239">
        <v>27.0</v>
      </c>
      <c r="H1657" s="342">
        <v>46294.0</v>
      </c>
      <c r="I1657" s="251">
        <v>0.5119907407407407</v>
      </c>
      <c r="J1657" s="251">
        <v>0.5531018518518519</v>
      </c>
      <c r="K1657" s="239">
        <v>59.1833</v>
      </c>
      <c r="L1657" s="239" t="s">
        <v>811</v>
      </c>
      <c r="M1657" s="239" t="s">
        <v>2934</v>
      </c>
    </row>
    <row r="1658" ht="15.75" customHeight="1">
      <c r="A1658" s="294" t="s">
        <v>3683</v>
      </c>
      <c r="B1658" s="239" t="s">
        <v>552</v>
      </c>
      <c r="C1658" s="340">
        <v>46294.0</v>
      </c>
      <c r="D1658" s="239" t="s">
        <v>681</v>
      </c>
      <c r="E1658" s="239" t="s">
        <v>944</v>
      </c>
      <c r="F1658" s="239">
        <v>62.0</v>
      </c>
      <c r="G1658" s="239">
        <v>26.0</v>
      </c>
      <c r="H1658" s="342">
        <v>46294.0</v>
      </c>
      <c r="I1658" s="251">
        <v>0.5965046296296296</v>
      </c>
      <c r="J1658" s="251">
        <v>0.6259027777777778</v>
      </c>
      <c r="K1658" s="239">
        <v>42.3167</v>
      </c>
      <c r="L1658" s="239" t="s">
        <v>811</v>
      </c>
      <c r="M1658" s="239" t="s">
        <v>2937</v>
      </c>
    </row>
    <row r="1659" ht="15.75" customHeight="1">
      <c r="A1659" s="294" t="s">
        <v>3683</v>
      </c>
      <c r="B1659" s="239" t="s">
        <v>552</v>
      </c>
      <c r="C1659" s="340">
        <v>46293.0</v>
      </c>
      <c r="D1659" s="228" t="s">
        <v>666</v>
      </c>
      <c r="E1659" s="294" t="s">
        <v>1062</v>
      </c>
      <c r="F1659" s="239">
        <v>88.0</v>
      </c>
      <c r="G1659" s="239">
        <v>57.0</v>
      </c>
      <c r="H1659" s="342">
        <v>46294.0</v>
      </c>
      <c r="I1659" s="251">
        <v>0.3045717592592593</v>
      </c>
      <c r="J1659" s="251">
        <v>0.3562152777777778</v>
      </c>
      <c r="K1659" s="239">
        <v>74.3667</v>
      </c>
      <c r="L1659" s="239" t="s">
        <v>1238</v>
      </c>
      <c r="M1659" s="239" t="s">
        <v>2951</v>
      </c>
    </row>
    <row r="1660" ht="15.75" customHeight="1">
      <c r="A1660" s="294" t="s">
        <v>3683</v>
      </c>
      <c r="B1660" s="239" t="s">
        <v>552</v>
      </c>
      <c r="C1660" s="340">
        <v>46293.0</v>
      </c>
      <c r="D1660" s="228" t="s">
        <v>666</v>
      </c>
      <c r="E1660" s="294" t="s">
        <v>940</v>
      </c>
      <c r="F1660" s="239">
        <v>63.0</v>
      </c>
      <c r="G1660" s="239">
        <v>47.0</v>
      </c>
      <c r="H1660" s="342">
        <v>46294.0</v>
      </c>
      <c r="I1660" s="251">
        <v>0.35626157407407405</v>
      </c>
      <c r="J1660" s="251">
        <v>0.39533564814814814</v>
      </c>
      <c r="K1660" s="239">
        <v>56.25</v>
      </c>
      <c r="L1660" s="239" t="s">
        <v>1238</v>
      </c>
      <c r="M1660" s="239" t="s">
        <v>2952</v>
      </c>
    </row>
    <row r="1661" ht="15.75" customHeight="1">
      <c r="A1661" s="294" t="s">
        <v>3683</v>
      </c>
      <c r="B1661" s="239" t="s">
        <v>552</v>
      </c>
      <c r="C1661" s="340">
        <v>46293.0</v>
      </c>
      <c r="D1661" s="248" t="s">
        <v>666</v>
      </c>
      <c r="E1661" s="239" t="s">
        <v>942</v>
      </c>
      <c r="F1661" s="239">
        <v>24.0</v>
      </c>
      <c r="G1661" s="239">
        <v>18.0</v>
      </c>
      <c r="H1661" s="342">
        <v>46294.0</v>
      </c>
      <c r="I1661" s="251">
        <v>0.39538194444444447</v>
      </c>
      <c r="J1661" s="251">
        <v>0.40908564814814813</v>
      </c>
      <c r="K1661" s="239">
        <v>19.7167</v>
      </c>
      <c r="L1661" s="239" t="s">
        <v>1238</v>
      </c>
      <c r="M1661" s="239" t="s">
        <v>3109</v>
      </c>
    </row>
    <row r="1662" ht="15.75" customHeight="1">
      <c r="A1662" s="294" t="s">
        <v>3683</v>
      </c>
      <c r="B1662" s="239" t="s">
        <v>552</v>
      </c>
      <c r="C1662" s="340">
        <v>46293.0</v>
      </c>
      <c r="D1662" s="311" t="s">
        <v>686</v>
      </c>
      <c r="E1662" s="239" t="s">
        <v>1062</v>
      </c>
      <c r="F1662" s="239">
        <v>124.0</v>
      </c>
      <c r="G1662" s="239">
        <v>29.0</v>
      </c>
      <c r="H1662" s="342">
        <v>46294.0</v>
      </c>
      <c r="I1662" s="251">
        <v>0.30440972222222223</v>
      </c>
      <c r="J1662" s="251">
        <v>0.38505787037037037</v>
      </c>
      <c r="K1662" s="239">
        <v>116.1333</v>
      </c>
      <c r="L1662" s="239" t="s">
        <v>811</v>
      </c>
      <c r="M1662" s="239" t="s">
        <v>3111</v>
      </c>
    </row>
    <row r="1663" ht="15.75" customHeight="1">
      <c r="A1663" s="294" t="s">
        <v>3683</v>
      </c>
      <c r="B1663" s="239" t="s">
        <v>552</v>
      </c>
      <c r="C1663" s="340">
        <v>46294.0</v>
      </c>
      <c r="D1663" s="311" t="s">
        <v>686</v>
      </c>
      <c r="E1663" s="239" t="s">
        <v>942</v>
      </c>
      <c r="F1663" s="239">
        <v>80.0</v>
      </c>
      <c r="G1663" s="239">
        <v>37.0</v>
      </c>
      <c r="H1663" s="342">
        <v>46294.0</v>
      </c>
      <c r="I1663" s="251">
        <v>0.44515046296296296</v>
      </c>
      <c r="J1663" s="251">
        <v>0.6025578703703703</v>
      </c>
      <c r="K1663" s="239">
        <v>226.65</v>
      </c>
      <c r="L1663" s="239" t="s">
        <v>811</v>
      </c>
      <c r="M1663" s="239" t="s">
        <v>3113</v>
      </c>
    </row>
    <row r="1664" ht="15.75" customHeight="1">
      <c r="A1664" s="294" t="s">
        <v>3683</v>
      </c>
      <c r="B1664" s="239" t="s">
        <v>552</v>
      </c>
      <c r="C1664" s="340">
        <v>46293.0</v>
      </c>
      <c r="D1664" s="239" t="s">
        <v>559</v>
      </c>
      <c r="E1664" s="239" t="s">
        <v>1364</v>
      </c>
      <c r="F1664" s="239">
        <v>44.0</v>
      </c>
      <c r="G1664" s="239">
        <v>38.0</v>
      </c>
      <c r="H1664" s="342">
        <v>46294.0</v>
      </c>
      <c r="I1664" s="251">
        <v>0.3045949074074074</v>
      </c>
      <c r="J1664" s="251">
        <v>0.34050925925925923</v>
      </c>
      <c r="K1664" s="239">
        <v>51.7167</v>
      </c>
      <c r="L1664" s="239" t="s">
        <v>811</v>
      </c>
      <c r="M1664" s="239" t="s">
        <v>3114</v>
      </c>
    </row>
    <row r="1665" ht="15.75" customHeight="1">
      <c r="A1665" s="294" t="s">
        <v>3683</v>
      </c>
      <c r="B1665" s="239" t="s">
        <v>552</v>
      </c>
      <c r="C1665" s="340">
        <v>46293.0</v>
      </c>
      <c r="D1665" s="239" t="s">
        <v>559</v>
      </c>
      <c r="E1665" s="239" t="s">
        <v>938</v>
      </c>
      <c r="F1665" s="239">
        <v>138.0</v>
      </c>
      <c r="G1665" s="239">
        <v>46.0</v>
      </c>
      <c r="H1665" s="342">
        <v>46294.0</v>
      </c>
      <c r="I1665" s="251">
        <v>0.3405902777777778</v>
      </c>
      <c r="J1665" s="251">
        <v>0.3949537037037037</v>
      </c>
      <c r="K1665" s="239">
        <v>78.2667</v>
      </c>
      <c r="L1665" s="239" t="s">
        <v>811</v>
      </c>
      <c r="M1665" s="239" t="s">
        <v>3116</v>
      </c>
    </row>
    <row r="1666" ht="15.75" customHeight="1">
      <c r="A1666" s="294" t="s">
        <v>3683</v>
      </c>
      <c r="B1666" s="239" t="s">
        <v>552</v>
      </c>
      <c r="C1666" s="340">
        <v>46293.0</v>
      </c>
      <c r="D1666" s="239" t="s">
        <v>559</v>
      </c>
      <c r="E1666" s="239" t="s">
        <v>940</v>
      </c>
      <c r="F1666" s="239">
        <v>232.0</v>
      </c>
      <c r="G1666" s="239">
        <v>38.0</v>
      </c>
      <c r="H1666" s="342">
        <v>46294.0</v>
      </c>
      <c r="I1666" s="251">
        <v>0.4075925925925926</v>
      </c>
      <c r="J1666" s="251">
        <v>0.45037037037037037</v>
      </c>
      <c r="K1666" s="239">
        <v>61.5833</v>
      </c>
      <c r="L1666" s="239" t="s">
        <v>811</v>
      </c>
      <c r="M1666" s="239" t="s">
        <v>3106</v>
      </c>
    </row>
    <row r="1667" ht="15.75" customHeight="1">
      <c r="A1667" s="294" t="s">
        <v>3683</v>
      </c>
      <c r="B1667" s="239" t="s">
        <v>552</v>
      </c>
      <c r="C1667" s="340">
        <v>46294.0</v>
      </c>
      <c r="D1667" s="239" t="s">
        <v>559</v>
      </c>
      <c r="E1667" s="239" t="s">
        <v>997</v>
      </c>
      <c r="F1667" s="239">
        <v>67.0</v>
      </c>
      <c r="G1667" s="239">
        <v>27.0</v>
      </c>
      <c r="H1667" s="342">
        <v>46294.0</v>
      </c>
      <c r="I1667" s="251">
        <v>0.5118402777777777</v>
      </c>
      <c r="J1667" s="251">
        <v>0.5425347222222222</v>
      </c>
      <c r="K1667" s="239">
        <v>44.2</v>
      </c>
      <c r="L1667" s="239" t="s">
        <v>811</v>
      </c>
      <c r="M1667" s="239" t="s">
        <v>3208</v>
      </c>
    </row>
    <row r="1668" ht="15.75" customHeight="1">
      <c r="A1668" s="294" t="s">
        <v>3683</v>
      </c>
      <c r="B1668" s="239" t="s">
        <v>552</v>
      </c>
      <c r="C1668" s="340">
        <v>46294.0</v>
      </c>
      <c r="D1668" s="239" t="s">
        <v>559</v>
      </c>
      <c r="E1668" s="239" t="s">
        <v>3115</v>
      </c>
      <c r="F1668" s="239">
        <v>2.0</v>
      </c>
      <c r="G1668" s="239">
        <v>2.0</v>
      </c>
      <c r="H1668" s="342">
        <v>46294.0</v>
      </c>
      <c r="I1668" s="251">
        <v>0.5438310185185186</v>
      </c>
      <c r="J1668" s="251">
        <v>0.5460879629629629</v>
      </c>
      <c r="K1668" s="239">
        <v>3.2333</v>
      </c>
      <c r="L1668" s="239" t="s">
        <v>811</v>
      </c>
      <c r="M1668" s="239" t="s">
        <v>3209</v>
      </c>
    </row>
    <row r="1669" ht="15.75" customHeight="1">
      <c r="A1669" s="294" t="s">
        <v>3683</v>
      </c>
      <c r="B1669" s="239" t="s">
        <v>552</v>
      </c>
      <c r="C1669" s="340">
        <v>46294.0</v>
      </c>
      <c r="D1669" s="239" t="s">
        <v>669</v>
      </c>
      <c r="E1669" s="239" t="s">
        <v>997</v>
      </c>
      <c r="F1669" s="239">
        <v>41.0</v>
      </c>
      <c r="G1669" s="239">
        <v>27.0</v>
      </c>
      <c r="H1669" s="342">
        <v>46294.0</v>
      </c>
      <c r="I1669" s="251">
        <v>0.5119097222222222</v>
      </c>
      <c r="J1669" s="251">
        <v>0.5425</v>
      </c>
      <c r="K1669" s="239">
        <v>44.0333</v>
      </c>
      <c r="L1669" s="239" t="s">
        <v>811</v>
      </c>
      <c r="M1669" s="239" t="s">
        <v>3293</v>
      </c>
    </row>
    <row r="1670" ht="15.75" customHeight="1">
      <c r="A1670" s="294" t="s">
        <v>3683</v>
      </c>
      <c r="B1670" s="239" t="s">
        <v>552</v>
      </c>
      <c r="C1670" s="340">
        <v>46293.0</v>
      </c>
      <c r="D1670" s="239" t="s">
        <v>667</v>
      </c>
      <c r="E1670" s="239" t="s">
        <v>3207</v>
      </c>
      <c r="F1670" s="239">
        <v>2.0</v>
      </c>
      <c r="G1670" s="239">
        <v>2.0</v>
      </c>
      <c r="H1670" s="342">
        <v>46294.0</v>
      </c>
      <c r="I1670" s="251">
        <v>0.30292824074074076</v>
      </c>
      <c r="J1670" s="251">
        <v>0.3106712962962963</v>
      </c>
      <c r="K1670" s="239">
        <v>11.1333</v>
      </c>
      <c r="L1670" s="239" t="s">
        <v>811</v>
      </c>
      <c r="M1670" s="239" t="s">
        <v>3294</v>
      </c>
    </row>
    <row r="1671" ht="15.75" customHeight="1">
      <c r="A1671" s="294" t="s">
        <v>3683</v>
      </c>
      <c r="B1671" s="239" t="s">
        <v>552</v>
      </c>
      <c r="C1671" s="340">
        <v>46294.0</v>
      </c>
      <c r="D1671" s="239" t="s">
        <v>667</v>
      </c>
      <c r="E1671" s="239" t="s">
        <v>1371</v>
      </c>
      <c r="F1671" s="239">
        <v>67.0</v>
      </c>
      <c r="G1671" s="239">
        <v>37.0</v>
      </c>
      <c r="H1671" s="342">
        <v>46294.0</v>
      </c>
      <c r="I1671" s="251">
        <v>0.5077083333333333</v>
      </c>
      <c r="J1671" s="251">
        <v>0.5677777777777778</v>
      </c>
      <c r="K1671" s="239">
        <v>86.4833</v>
      </c>
      <c r="L1671" s="239" t="s">
        <v>811</v>
      </c>
      <c r="M1671" s="239" t="s">
        <v>3295</v>
      </c>
    </row>
    <row r="1672" ht="15.75" customHeight="1">
      <c r="A1672" s="294" t="s">
        <v>3683</v>
      </c>
      <c r="B1672" s="239" t="s">
        <v>552</v>
      </c>
      <c r="C1672" s="340">
        <v>46293.0</v>
      </c>
      <c r="D1672" s="239" t="s">
        <v>685</v>
      </c>
      <c r="E1672" s="239" t="s">
        <v>938</v>
      </c>
      <c r="F1672" s="239">
        <v>179.0</v>
      </c>
      <c r="G1672" s="239">
        <v>48.0</v>
      </c>
      <c r="H1672" s="342">
        <v>46294.0</v>
      </c>
      <c r="I1672" s="251">
        <v>0.3049074074074074</v>
      </c>
      <c r="J1672" s="251">
        <v>0.36613425925925924</v>
      </c>
      <c r="K1672" s="239">
        <v>88.1667</v>
      </c>
      <c r="L1672" s="239" t="s">
        <v>811</v>
      </c>
      <c r="M1672" s="239" t="s">
        <v>3296</v>
      </c>
    </row>
    <row r="1673" ht="15.75" customHeight="1">
      <c r="A1673" s="294" t="s">
        <v>3683</v>
      </c>
      <c r="B1673" s="239" t="s">
        <v>552</v>
      </c>
      <c r="C1673" s="340">
        <v>46293.0</v>
      </c>
      <c r="D1673" s="228" t="s">
        <v>685</v>
      </c>
      <c r="E1673" s="294" t="s">
        <v>940</v>
      </c>
      <c r="F1673" s="239">
        <v>57.0</v>
      </c>
      <c r="G1673" s="239">
        <v>37.0</v>
      </c>
      <c r="H1673" s="342">
        <v>46294.0</v>
      </c>
      <c r="I1673" s="251">
        <v>0.4099305555555556</v>
      </c>
      <c r="J1673" s="251">
        <v>0.44927083333333334</v>
      </c>
      <c r="K1673" s="239">
        <v>56.65</v>
      </c>
      <c r="L1673" s="239" t="s">
        <v>811</v>
      </c>
      <c r="M1673" s="239" t="s">
        <v>2575</v>
      </c>
    </row>
    <row r="1674" ht="15.75" customHeight="1">
      <c r="A1674" s="294" t="s">
        <v>3683</v>
      </c>
      <c r="B1674" s="239" t="s">
        <v>552</v>
      </c>
      <c r="C1674" s="340">
        <v>46293.0</v>
      </c>
      <c r="D1674" s="228" t="s">
        <v>685</v>
      </c>
      <c r="E1674" s="294" t="s">
        <v>942</v>
      </c>
      <c r="F1674" s="239">
        <v>79.0</v>
      </c>
      <c r="G1674" s="239">
        <v>37.0</v>
      </c>
      <c r="H1674" s="342">
        <v>46294.0</v>
      </c>
      <c r="I1674" s="251">
        <v>0.3662037037037037</v>
      </c>
      <c r="J1674" s="251">
        <v>0.40133101851851855</v>
      </c>
      <c r="K1674" s="239">
        <v>50.5667</v>
      </c>
      <c r="L1674" s="239" t="s">
        <v>811</v>
      </c>
      <c r="M1674" s="239" t="s">
        <v>2577</v>
      </c>
    </row>
    <row r="1675" ht="15.75" customHeight="1">
      <c r="A1675" s="294" t="s">
        <v>3683</v>
      </c>
      <c r="B1675" s="239" t="s">
        <v>552</v>
      </c>
      <c r="C1675" s="340">
        <v>46294.0</v>
      </c>
      <c r="D1675" s="228" t="s">
        <v>685</v>
      </c>
      <c r="E1675" s="294" t="s">
        <v>944</v>
      </c>
      <c r="F1675" s="239">
        <v>59.0</v>
      </c>
      <c r="G1675" s="239">
        <v>26.0</v>
      </c>
      <c r="H1675" s="342">
        <v>46294.0</v>
      </c>
      <c r="I1675" s="251">
        <v>0.5971296296296297</v>
      </c>
      <c r="J1675" s="251">
        <v>0.6173148148148148</v>
      </c>
      <c r="K1675" s="239">
        <v>29.05</v>
      </c>
      <c r="L1675" s="239" t="s">
        <v>811</v>
      </c>
      <c r="M1675" s="239" t="s">
        <v>2580</v>
      </c>
    </row>
    <row r="1676" ht="15.75" customHeight="1">
      <c r="A1676" s="294" t="s">
        <v>3683</v>
      </c>
      <c r="B1676" s="239" t="s">
        <v>552</v>
      </c>
      <c r="C1676" s="340">
        <v>46293.0</v>
      </c>
      <c r="D1676" s="248" t="s">
        <v>660</v>
      </c>
      <c r="E1676" s="239" t="s">
        <v>938</v>
      </c>
      <c r="F1676" s="239">
        <v>66.0</v>
      </c>
      <c r="G1676" s="239">
        <v>46.0</v>
      </c>
      <c r="H1676" s="342">
        <v>46294.0</v>
      </c>
      <c r="I1676" s="251">
        <v>0.30520833333333336</v>
      </c>
      <c r="J1676" s="251">
        <v>0.3621875</v>
      </c>
      <c r="K1676" s="239">
        <v>82.0333</v>
      </c>
      <c r="L1676" s="239" t="s">
        <v>1238</v>
      </c>
      <c r="M1676" s="239" t="s">
        <v>3386</v>
      </c>
    </row>
    <row r="1677" ht="15.75" customHeight="1">
      <c r="A1677" s="294" t="s">
        <v>3683</v>
      </c>
      <c r="B1677" s="239" t="s">
        <v>552</v>
      </c>
      <c r="C1677" s="340">
        <v>46293.0</v>
      </c>
      <c r="D1677" s="239" t="s">
        <v>660</v>
      </c>
      <c r="E1677" s="239" t="s">
        <v>1062</v>
      </c>
      <c r="F1677" s="239">
        <v>57.0</v>
      </c>
      <c r="G1677" s="239">
        <v>22.0</v>
      </c>
      <c r="H1677" s="342">
        <v>46294.0</v>
      </c>
      <c r="I1677" s="251">
        <v>0.36225694444444445</v>
      </c>
      <c r="J1677" s="251">
        <v>0.3934375</v>
      </c>
      <c r="K1677" s="239">
        <v>44.8833</v>
      </c>
      <c r="L1677" s="239" t="s">
        <v>1238</v>
      </c>
      <c r="M1677" s="239" t="s">
        <v>3387</v>
      </c>
    </row>
    <row r="1678" ht="15.75" customHeight="1">
      <c r="A1678" s="294" t="s">
        <v>3683</v>
      </c>
      <c r="B1678" s="239" t="s">
        <v>552</v>
      </c>
      <c r="C1678" s="340">
        <v>46294.0</v>
      </c>
      <c r="D1678" s="239" t="s">
        <v>660</v>
      </c>
      <c r="E1678" s="239" t="s">
        <v>940</v>
      </c>
      <c r="F1678" s="239">
        <v>73.0</v>
      </c>
      <c r="G1678" s="239">
        <v>54.0</v>
      </c>
      <c r="H1678" s="342">
        <v>46294.0</v>
      </c>
      <c r="I1678" s="251">
        <v>0.4534837962962963</v>
      </c>
      <c r="J1678" s="251">
        <v>0.5530092592592593</v>
      </c>
      <c r="K1678" s="239">
        <v>143.3167</v>
      </c>
      <c r="L1678" s="239" t="s">
        <v>1238</v>
      </c>
      <c r="M1678" s="239" t="s">
        <v>3388</v>
      </c>
    </row>
    <row r="1679" ht="15.75" customHeight="1">
      <c r="A1679" s="294" t="s">
        <v>3683</v>
      </c>
      <c r="B1679" s="239" t="s">
        <v>552</v>
      </c>
      <c r="C1679" s="340">
        <v>46294.0</v>
      </c>
      <c r="D1679" s="239" t="s">
        <v>660</v>
      </c>
      <c r="E1679" s="239" t="s">
        <v>1371</v>
      </c>
      <c r="F1679" s="239">
        <v>72.0</v>
      </c>
      <c r="G1679" s="239">
        <v>37.0</v>
      </c>
      <c r="H1679" s="342">
        <v>46294.0</v>
      </c>
      <c r="I1679" s="251">
        <v>0.5085069444444444</v>
      </c>
      <c r="J1679" s="251">
        <v>0.5632060185185185</v>
      </c>
      <c r="K1679" s="239">
        <v>78.7667</v>
      </c>
      <c r="L1679" s="239" t="s">
        <v>811</v>
      </c>
      <c r="M1679" s="239" t="s">
        <v>3389</v>
      </c>
    </row>
    <row r="1680" ht="15.75" customHeight="1">
      <c r="A1680" s="294" t="s">
        <v>3683</v>
      </c>
      <c r="B1680" s="239" t="s">
        <v>552</v>
      </c>
      <c r="C1680" s="340">
        <v>46293.0</v>
      </c>
      <c r="D1680" s="239" t="s">
        <v>625</v>
      </c>
      <c r="E1680" s="239" t="s">
        <v>1364</v>
      </c>
      <c r="F1680" s="239">
        <v>44.0</v>
      </c>
      <c r="G1680" s="239">
        <v>37.0</v>
      </c>
      <c r="H1680" s="342">
        <v>46294.0</v>
      </c>
      <c r="I1680" s="251">
        <v>0.30390046296296297</v>
      </c>
      <c r="J1680" s="251">
        <v>0.34314814814814815</v>
      </c>
      <c r="K1680" s="239">
        <v>56.5</v>
      </c>
      <c r="L1680" s="239" t="s">
        <v>1238</v>
      </c>
      <c r="M1680" s="239" t="s">
        <v>3453</v>
      </c>
    </row>
    <row r="1681" ht="15.75" customHeight="1">
      <c r="A1681" s="294" t="s">
        <v>3683</v>
      </c>
      <c r="B1681" s="239" t="s">
        <v>552</v>
      </c>
      <c r="C1681" s="340">
        <v>46293.0</v>
      </c>
      <c r="D1681" s="239" t="s">
        <v>625</v>
      </c>
      <c r="E1681" s="239" t="s">
        <v>938</v>
      </c>
      <c r="F1681" s="239">
        <v>81.0</v>
      </c>
      <c r="G1681" s="239">
        <v>44.0</v>
      </c>
      <c r="H1681" s="342">
        <v>46294.0</v>
      </c>
      <c r="I1681" s="251">
        <v>0.34322916666666664</v>
      </c>
      <c r="J1681" s="251">
        <v>0.38178240740740743</v>
      </c>
      <c r="K1681" s="239">
        <v>55.5167</v>
      </c>
      <c r="L1681" s="239" t="s">
        <v>1238</v>
      </c>
      <c r="M1681" s="239" t="s">
        <v>3454</v>
      </c>
    </row>
    <row r="1682" ht="15.75" customHeight="1">
      <c r="A1682" s="294" t="s">
        <v>3683</v>
      </c>
      <c r="B1682" s="239" t="s">
        <v>552</v>
      </c>
      <c r="C1682" s="340">
        <v>46293.0</v>
      </c>
      <c r="D1682" s="239" t="s">
        <v>625</v>
      </c>
      <c r="E1682" s="239" t="s">
        <v>940</v>
      </c>
      <c r="F1682" s="239">
        <v>72.0</v>
      </c>
      <c r="G1682" s="239">
        <v>47.0</v>
      </c>
      <c r="H1682" s="342">
        <v>46294.0</v>
      </c>
      <c r="I1682" s="251">
        <v>0.39633101851851854</v>
      </c>
      <c r="J1682" s="251">
        <v>0.4358796296296296</v>
      </c>
      <c r="K1682" s="239">
        <v>56.9333</v>
      </c>
      <c r="L1682" s="239" t="s">
        <v>1238</v>
      </c>
      <c r="M1682" s="239" t="s">
        <v>3455</v>
      </c>
    </row>
    <row r="1683" ht="15.75" customHeight="1">
      <c r="A1683" s="294" t="s">
        <v>3683</v>
      </c>
      <c r="B1683" s="239" t="s">
        <v>552</v>
      </c>
      <c r="C1683" s="340">
        <v>46293.0</v>
      </c>
      <c r="D1683" s="239" t="s">
        <v>625</v>
      </c>
      <c r="E1683" s="239" t="s">
        <v>942</v>
      </c>
      <c r="F1683" s="239">
        <v>27.0</v>
      </c>
      <c r="G1683" s="239">
        <v>15.0</v>
      </c>
      <c r="H1683" s="342">
        <v>46294.0</v>
      </c>
      <c r="I1683" s="251">
        <v>0.3819212962962963</v>
      </c>
      <c r="J1683" s="251">
        <v>0.3962731481481481</v>
      </c>
      <c r="K1683" s="239">
        <v>20.6667</v>
      </c>
      <c r="L1683" s="239" t="s">
        <v>1437</v>
      </c>
      <c r="M1683" s="239" t="s">
        <v>3457</v>
      </c>
    </row>
    <row r="1684" ht="15.75" customHeight="1">
      <c r="A1684" s="294" t="s">
        <v>3683</v>
      </c>
      <c r="B1684" s="239" t="s">
        <v>552</v>
      </c>
      <c r="C1684" s="340">
        <v>46293.0</v>
      </c>
      <c r="D1684" s="239" t="s">
        <v>3736</v>
      </c>
      <c r="E1684" s="239" t="s">
        <v>1062</v>
      </c>
      <c r="F1684" s="239">
        <v>116.0</v>
      </c>
      <c r="G1684" s="239">
        <v>31.0</v>
      </c>
      <c r="H1684" s="342">
        <v>46294.0</v>
      </c>
      <c r="I1684" s="251">
        <v>0.3043518518518519</v>
      </c>
      <c r="J1684" s="251">
        <v>0.3882291666666667</v>
      </c>
      <c r="K1684" s="239">
        <v>120.7833</v>
      </c>
      <c r="L1684" s="239" t="s">
        <v>811</v>
      </c>
      <c r="M1684" s="239" t="s">
        <v>3529</v>
      </c>
    </row>
    <row r="1685" ht="15.75" customHeight="1">
      <c r="A1685" s="294" t="s">
        <v>3683</v>
      </c>
      <c r="B1685" s="239" t="s">
        <v>552</v>
      </c>
      <c r="C1685" s="340">
        <v>46294.0</v>
      </c>
      <c r="D1685" s="239" t="s">
        <v>3736</v>
      </c>
      <c r="E1685" s="239" t="s">
        <v>942</v>
      </c>
      <c r="F1685" s="239">
        <v>137.0</v>
      </c>
      <c r="G1685" s="239">
        <v>74.0</v>
      </c>
      <c r="H1685" s="342">
        <v>46294.0</v>
      </c>
      <c r="I1685" s="251">
        <v>0.39336805555555554</v>
      </c>
      <c r="J1685" s="251">
        <v>0.55875</v>
      </c>
      <c r="K1685" s="239">
        <v>238.1333</v>
      </c>
      <c r="L1685" s="239" t="s">
        <v>811</v>
      </c>
      <c r="M1685" s="239" t="s">
        <v>3530</v>
      </c>
    </row>
    <row r="1686" ht="15.75" customHeight="1">
      <c r="A1686" s="294" t="s">
        <v>3683</v>
      </c>
      <c r="B1686" s="239" t="s">
        <v>552</v>
      </c>
      <c r="C1686" s="340">
        <v>46293.0</v>
      </c>
      <c r="D1686" s="239" t="s">
        <v>654</v>
      </c>
      <c r="E1686" s="239" t="s">
        <v>1364</v>
      </c>
      <c r="F1686" s="239">
        <v>42.0</v>
      </c>
      <c r="G1686" s="239">
        <v>37.0</v>
      </c>
      <c r="H1686" s="342">
        <v>46294.0</v>
      </c>
      <c r="I1686" s="251">
        <v>0.3037962962962963</v>
      </c>
      <c r="J1686" s="251">
        <v>0.3284375</v>
      </c>
      <c r="K1686" s="239">
        <v>35.4667</v>
      </c>
      <c r="L1686" s="239" t="s">
        <v>811</v>
      </c>
      <c r="M1686" s="239" t="s">
        <v>3586</v>
      </c>
    </row>
    <row r="1687" ht="15.75" customHeight="1">
      <c r="A1687" s="294" t="s">
        <v>3683</v>
      </c>
      <c r="B1687" s="239" t="s">
        <v>552</v>
      </c>
      <c r="C1687" s="340">
        <v>46293.0</v>
      </c>
      <c r="D1687" s="239" t="s">
        <v>654</v>
      </c>
      <c r="E1687" s="239" t="s">
        <v>938</v>
      </c>
      <c r="F1687" s="239">
        <v>140.0</v>
      </c>
      <c r="G1687" s="239">
        <v>47.0</v>
      </c>
      <c r="H1687" s="342">
        <v>46294.0</v>
      </c>
      <c r="I1687" s="251">
        <v>0.32849537037037035</v>
      </c>
      <c r="J1687" s="251">
        <v>0.3776388888888889</v>
      </c>
      <c r="K1687" s="239">
        <v>70.7667</v>
      </c>
      <c r="L1687" s="239" t="s">
        <v>811</v>
      </c>
      <c r="M1687" s="239" t="s">
        <v>3587</v>
      </c>
    </row>
    <row r="1688" ht="15.75" customHeight="1">
      <c r="A1688" s="294" t="s">
        <v>3683</v>
      </c>
      <c r="B1688" s="239" t="s">
        <v>552</v>
      </c>
      <c r="C1688" s="340">
        <v>46293.0</v>
      </c>
      <c r="D1688" s="239" t="s">
        <v>654</v>
      </c>
      <c r="E1688" s="239" t="s">
        <v>940</v>
      </c>
      <c r="F1688" s="239">
        <v>73.0</v>
      </c>
      <c r="G1688" s="239">
        <v>38.0</v>
      </c>
      <c r="H1688" s="342">
        <v>46294.0</v>
      </c>
      <c r="I1688" s="251">
        <v>0.3776967592592593</v>
      </c>
      <c r="J1688" s="251">
        <v>0.401875</v>
      </c>
      <c r="K1688" s="239">
        <v>34.8167</v>
      </c>
      <c r="L1688" s="239" t="s">
        <v>811</v>
      </c>
      <c r="M1688" s="239" t="s">
        <v>3588</v>
      </c>
    </row>
    <row r="1689" ht="15.75" customHeight="1">
      <c r="A1689" s="242" t="s">
        <v>3683</v>
      </c>
      <c r="B1689" s="248" t="s">
        <v>552</v>
      </c>
      <c r="C1689" s="336">
        <v>46294.0</v>
      </c>
      <c r="D1689" s="248" t="s">
        <v>678</v>
      </c>
      <c r="E1689" s="248" t="s">
        <v>947</v>
      </c>
      <c r="F1689" s="248">
        <v>324.0</v>
      </c>
      <c r="G1689" s="248">
        <v>80.0</v>
      </c>
      <c r="H1689" s="337">
        <v>46295.0</v>
      </c>
      <c r="I1689" s="249">
        <v>0.3062152777777778</v>
      </c>
      <c r="J1689" s="249">
        <v>0.40511574074074075</v>
      </c>
      <c r="K1689" s="248">
        <v>142.4</v>
      </c>
      <c r="L1689" s="248" t="s">
        <v>811</v>
      </c>
      <c r="M1689" s="248" t="s">
        <v>948</v>
      </c>
    </row>
    <row r="1690" ht="15.75" customHeight="1">
      <c r="A1690" s="294" t="s">
        <v>3683</v>
      </c>
      <c r="B1690" s="239" t="s">
        <v>552</v>
      </c>
      <c r="C1690" s="340">
        <v>46294.0</v>
      </c>
      <c r="D1690" s="239" t="s">
        <v>678</v>
      </c>
      <c r="E1690" s="239" t="s">
        <v>949</v>
      </c>
      <c r="F1690" s="239">
        <v>53.0</v>
      </c>
      <c r="G1690" s="239">
        <v>27.0</v>
      </c>
      <c r="H1690" s="342">
        <v>46295.0</v>
      </c>
      <c r="I1690" s="251">
        <v>0.40520833333333334</v>
      </c>
      <c r="J1690" s="251">
        <v>0.43020833333333336</v>
      </c>
      <c r="K1690" s="239">
        <v>36.0</v>
      </c>
      <c r="L1690" s="239" t="s">
        <v>811</v>
      </c>
      <c r="M1690" s="239" t="s">
        <v>950</v>
      </c>
    </row>
    <row r="1691" ht="15.75" customHeight="1">
      <c r="A1691" s="294" t="s">
        <v>3683</v>
      </c>
      <c r="B1691" s="239" t="s">
        <v>552</v>
      </c>
      <c r="C1691" s="340">
        <v>46294.0</v>
      </c>
      <c r="D1691" s="239" t="s">
        <v>4049</v>
      </c>
      <c r="E1691" s="239" t="s">
        <v>1070</v>
      </c>
      <c r="F1691" s="239">
        <v>3.0</v>
      </c>
      <c r="G1691" s="239">
        <v>3.0</v>
      </c>
      <c r="H1691" s="342">
        <v>46295.0</v>
      </c>
      <c r="I1691" s="251">
        <v>0.3111226851851852</v>
      </c>
      <c r="J1691" s="251">
        <v>0.3111574074074074</v>
      </c>
      <c r="K1691" s="239">
        <v>0.05</v>
      </c>
      <c r="L1691" s="239" t="s">
        <v>811</v>
      </c>
      <c r="M1691" s="239" t="s">
        <v>1071</v>
      </c>
    </row>
    <row r="1692" ht="15.75" customHeight="1">
      <c r="A1692" s="294" t="s">
        <v>3683</v>
      </c>
      <c r="B1692" s="239" t="s">
        <v>552</v>
      </c>
      <c r="C1692" s="340">
        <v>46294.0</v>
      </c>
      <c r="D1692" s="239" t="s">
        <v>689</v>
      </c>
      <c r="E1692" s="239" t="s">
        <v>1001</v>
      </c>
      <c r="F1692" s="239">
        <v>147.0</v>
      </c>
      <c r="G1692" s="239">
        <v>80.0</v>
      </c>
      <c r="H1692" s="342">
        <v>46295.0</v>
      </c>
      <c r="I1692" s="251">
        <v>0.3058101851851852</v>
      </c>
      <c r="J1692" s="251">
        <v>0.45783564814814814</v>
      </c>
      <c r="K1692" s="239">
        <v>218.9</v>
      </c>
      <c r="L1692" s="239" t="s">
        <v>811</v>
      </c>
      <c r="M1692" s="239" t="s">
        <v>1002</v>
      </c>
    </row>
    <row r="1693" ht="15.75" customHeight="1">
      <c r="A1693" s="294" t="s">
        <v>3683</v>
      </c>
      <c r="B1693" s="239" t="s">
        <v>552</v>
      </c>
      <c r="C1693" s="340">
        <v>46295.0</v>
      </c>
      <c r="D1693" s="239" t="s">
        <v>689</v>
      </c>
      <c r="E1693" s="239" t="s">
        <v>1005</v>
      </c>
      <c r="F1693" s="239">
        <v>57.0</v>
      </c>
      <c r="G1693" s="239">
        <v>34.0</v>
      </c>
      <c r="H1693" s="342">
        <v>46295.0</v>
      </c>
      <c r="I1693" s="251">
        <v>0.515150462962963</v>
      </c>
      <c r="J1693" s="251">
        <v>0.5780324074074074</v>
      </c>
      <c r="K1693" s="239">
        <v>90.5333</v>
      </c>
      <c r="L1693" s="239" t="s">
        <v>811</v>
      </c>
      <c r="M1693" s="239" t="s">
        <v>1006</v>
      </c>
    </row>
    <row r="1694" ht="15.75" customHeight="1">
      <c r="A1694" s="294" t="s">
        <v>3683</v>
      </c>
      <c r="B1694" s="239" t="s">
        <v>552</v>
      </c>
      <c r="C1694" s="340">
        <v>46295.0</v>
      </c>
      <c r="D1694" s="239" t="s">
        <v>689</v>
      </c>
      <c r="E1694" s="239" t="s">
        <v>1009</v>
      </c>
      <c r="F1694" s="239">
        <v>47.0</v>
      </c>
      <c r="G1694" s="239">
        <v>28.0</v>
      </c>
      <c r="H1694" s="342">
        <v>46295.0</v>
      </c>
      <c r="I1694" s="251">
        <v>0.5974652777777778</v>
      </c>
      <c r="J1694" s="251">
        <v>0.642349537037037</v>
      </c>
      <c r="K1694" s="239">
        <v>64.6167</v>
      </c>
      <c r="L1694" s="239" t="s">
        <v>811</v>
      </c>
      <c r="M1694" s="239" t="s">
        <v>1010</v>
      </c>
    </row>
    <row r="1695" ht="15.75" customHeight="1">
      <c r="A1695" s="294" t="s">
        <v>3683</v>
      </c>
      <c r="B1695" s="239" t="s">
        <v>552</v>
      </c>
      <c r="C1695" s="340">
        <v>46294.0</v>
      </c>
      <c r="D1695" s="239" t="s">
        <v>627</v>
      </c>
      <c r="E1695" s="239" t="s">
        <v>1210</v>
      </c>
      <c r="F1695" s="239">
        <v>32.0</v>
      </c>
      <c r="G1695" s="239">
        <v>27.0</v>
      </c>
      <c r="H1695" s="342">
        <v>46295.0</v>
      </c>
      <c r="I1695" s="251">
        <v>0.30722222222222223</v>
      </c>
      <c r="J1695" s="251">
        <v>0.33100694444444445</v>
      </c>
      <c r="K1695" s="239">
        <v>34.25</v>
      </c>
      <c r="L1695" s="239" t="s">
        <v>811</v>
      </c>
      <c r="M1695" s="239" t="s">
        <v>1211</v>
      </c>
    </row>
    <row r="1696" ht="15.75" customHeight="1">
      <c r="A1696" s="294" t="s">
        <v>3683</v>
      </c>
      <c r="B1696" s="239" t="s">
        <v>552</v>
      </c>
      <c r="C1696" s="340">
        <v>46294.0</v>
      </c>
      <c r="D1696" s="239" t="s">
        <v>627</v>
      </c>
      <c r="E1696" s="239" t="s">
        <v>947</v>
      </c>
      <c r="F1696" s="239">
        <v>50.0</v>
      </c>
      <c r="G1696" s="239">
        <v>30.0</v>
      </c>
      <c r="H1696" s="342">
        <v>46295.0</v>
      </c>
      <c r="I1696" s="251">
        <v>0.33121527777777776</v>
      </c>
      <c r="J1696" s="251">
        <v>0.3584837962962963</v>
      </c>
      <c r="K1696" s="239">
        <v>39.2667</v>
      </c>
      <c r="L1696" s="239" t="s">
        <v>811</v>
      </c>
      <c r="M1696" s="239" t="s">
        <v>1212</v>
      </c>
    </row>
    <row r="1697" ht="15.75" customHeight="1">
      <c r="A1697" s="294" t="s">
        <v>3683</v>
      </c>
      <c r="B1697" s="239" t="s">
        <v>552</v>
      </c>
      <c r="C1697" s="340">
        <v>46294.0</v>
      </c>
      <c r="D1697" s="239" t="s">
        <v>627</v>
      </c>
      <c r="E1697" s="239" t="s">
        <v>949</v>
      </c>
      <c r="F1697" s="239">
        <v>51.0</v>
      </c>
      <c r="G1697" s="239">
        <v>27.0</v>
      </c>
      <c r="H1697" s="342">
        <v>46295.0</v>
      </c>
      <c r="I1697" s="251">
        <v>0.3585185185185185</v>
      </c>
      <c r="J1697" s="251">
        <v>0.3803587962962963</v>
      </c>
      <c r="K1697" s="239">
        <v>31.4333</v>
      </c>
      <c r="L1697" s="239" t="s">
        <v>811</v>
      </c>
      <c r="M1697" s="239" t="s">
        <v>1213</v>
      </c>
    </row>
    <row r="1698" ht="15.75" customHeight="1">
      <c r="A1698" s="294" t="s">
        <v>3683</v>
      </c>
      <c r="B1698" s="239" t="s">
        <v>552</v>
      </c>
      <c r="C1698" s="340">
        <v>46294.0</v>
      </c>
      <c r="D1698" s="239" t="s">
        <v>3608</v>
      </c>
      <c r="E1698" s="239" t="s">
        <v>947</v>
      </c>
      <c r="F1698" s="239">
        <v>360.0</v>
      </c>
      <c r="G1698" s="239">
        <v>35.0</v>
      </c>
      <c r="H1698" s="342">
        <v>46295.0</v>
      </c>
      <c r="I1698" s="251">
        <v>0.30385416666666665</v>
      </c>
      <c r="J1698" s="251">
        <v>0.38384259259259257</v>
      </c>
      <c r="K1698" s="239">
        <v>115.1833</v>
      </c>
      <c r="L1698" s="239" t="s">
        <v>1274</v>
      </c>
      <c r="M1698" s="239" t="s">
        <v>2450</v>
      </c>
    </row>
    <row r="1699" ht="15.75" customHeight="1">
      <c r="A1699" s="294" t="s">
        <v>3683</v>
      </c>
      <c r="B1699" s="239" t="s">
        <v>552</v>
      </c>
      <c r="C1699" s="340">
        <v>46294.0</v>
      </c>
      <c r="D1699" s="239" t="s">
        <v>3608</v>
      </c>
      <c r="E1699" s="239" t="s">
        <v>2134</v>
      </c>
      <c r="F1699" s="239">
        <v>94.0</v>
      </c>
      <c r="G1699" s="239">
        <v>17.0</v>
      </c>
      <c r="H1699" s="342">
        <v>46295.0</v>
      </c>
      <c r="I1699" s="251">
        <v>0.383900462962963</v>
      </c>
      <c r="J1699" s="251">
        <v>0.41810185185185184</v>
      </c>
      <c r="K1699" s="239">
        <v>49.2333</v>
      </c>
      <c r="L1699" s="239" t="s">
        <v>1274</v>
      </c>
      <c r="M1699" s="239" t="s">
        <v>2452</v>
      </c>
    </row>
    <row r="1700" ht="15.75" customHeight="1">
      <c r="A1700" s="294" t="s">
        <v>3683</v>
      </c>
      <c r="B1700" s="239" t="s">
        <v>552</v>
      </c>
      <c r="C1700" s="340">
        <v>46294.0</v>
      </c>
      <c r="D1700" s="239" t="s">
        <v>3608</v>
      </c>
      <c r="E1700" s="239" t="s">
        <v>949</v>
      </c>
      <c r="F1700" s="239">
        <v>222.0</v>
      </c>
      <c r="G1700" s="239">
        <v>29.0</v>
      </c>
      <c r="H1700" s="342">
        <v>46295.0</v>
      </c>
      <c r="I1700" s="251">
        <v>0.418275462962963</v>
      </c>
      <c r="J1700" s="251">
        <v>0.47672453703703704</v>
      </c>
      <c r="K1700" s="239">
        <v>84.15</v>
      </c>
      <c r="L1700" s="239" t="s">
        <v>1274</v>
      </c>
      <c r="M1700" s="239" t="s">
        <v>2453</v>
      </c>
    </row>
    <row r="1701" ht="15.75" customHeight="1">
      <c r="A1701" s="294" t="s">
        <v>3683</v>
      </c>
      <c r="B1701" s="239" t="s">
        <v>552</v>
      </c>
      <c r="C1701" s="340">
        <v>46295.0</v>
      </c>
      <c r="D1701" s="239" t="s">
        <v>3608</v>
      </c>
      <c r="E1701" s="239" t="s">
        <v>1001</v>
      </c>
      <c r="F1701" s="239">
        <v>65.0</v>
      </c>
      <c r="G1701" s="239">
        <v>40.0</v>
      </c>
      <c r="H1701" s="342">
        <v>46295.0</v>
      </c>
      <c r="I1701" s="251">
        <v>0.520775462962963</v>
      </c>
      <c r="J1701" s="251">
        <v>0.5604629629629629</v>
      </c>
      <c r="K1701" s="239">
        <v>57.15</v>
      </c>
      <c r="L1701" s="239" t="s">
        <v>4443</v>
      </c>
      <c r="M1701" s="239" t="s">
        <v>2454</v>
      </c>
    </row>
    <row r="1702" ht="15.75" customHeight="1">
      <c r="A1702" s="294" t="s">
        <v>3683</v>
      </c>
      <c r="B1702" s="239" t="s">
        <v>552</v>
      </c>
      <c r="C1702" s="340">
        <v>46294.0</v>
      </c>
      <c r="D1702" s="239" t="s">
        <v>652</v>
      </c>
      <c r="E1702" s="239" t="s">
        <v>1376</v>
      </c>
      <c r="F1702" s="239">
        <v>6.0</v>
      </c>
      <c r="G1702" s="239">
        <v>3.0</v>
      </c>
      <c r="H1702" s="342">
        <v>46295.0</v>
      </c>
      <c r="I1702" s="251">
        <v>0.30508101851851854</v>
      </c>
      <c r="J1702" s="251">
        <v>0.3138888888888889</v>
      </c>
      <c r="K1702" s="239">
        <v>12.6667</v>
      </c>
      <c r="L1702" s="239" t="s">
        <v>811</v>
      </c>
      <c r="M1702" s="239" t="s">
        <v>1377</v>
      </c>
    </row>
    <row r="1703" ht="15.75" customHeight="1">
      <c r="A1703" s="294" t="s">
        <v>3683</v>
      </c>
      <c r="B1703" s="239" t="s">
        <v>552</v>
      </c>
      <c r="C1703" s="340">
        <v>46295.0</v>
      </c>
      <c r="D1703" s="239" t="s">
        <v>652</v>
      </c>
      <c r="E1703" s="239" t="s">
        <v>1380</v>
      </c>
      <c r="F1703" s="239">
        <v>51.0</v>
      </c>
      <c r="G1703" s="239">
        <v>42.0</v>
      </c>
      <c r="H1703" s="342">
        <v>46295.0</v>
      </c>
      <c r="I1703" s="251">
        <v>0.5148032407407407</v>
      </c>
      <c r="J1703" s="251">
        <v>0.5615277777777777</v>
      </c>
      <c r="K1703" s="239">
        <v>67.2833</v>
      </c>
      <c r="L1703" s="239" t="s">
        <v>811</v>
      </c>
      <c r="M1703" s="239" t="s">
        <v>1381</v>
      </c>
    </row>
    <row r="1704" ht="15.75" customHeight="1">
      <c r="A1704" s="294" t="s">
        <v>3683</v>
      </c>
      <c r="B1704" s="239" t="s">
        <v>552</v>
      </c>
      <c r="C1704" s="340">
        <v>46295.0</v>
      </c>
      <c r="D1704" s="239" t="s">
        <v>652</v>
      </c>
      <c r="E1704" s="239" t="s">
        <v>1009</v>
      </c>
      <c r="F1704" s="239">
        <v>35.0</v>
      </c>
      <c r="G1704" s="239">
        <v>25.0</v>
      </c>
      <c r="H1704" s="342">
        <v>46295.0</v>
      </c>
      <c r="I1704" s="251">
        <v>0.5975925925925926</v>
      </c>
      <c r="J1704" s="251">
        <v>0.6278819444444445</v>
      </c>
      <c r="K1704" s="239">
        <v>43.6</v>
      </c>
      <c r="L1704" s="239" t="s">
        <v>811</v>
      </c>
      <c r="M1704" s="239" t="s">
        <v>1383</v>
      </c>
    </row>
    <row r="1705" ht="15.75" customHeight="1">
      <c r="A1705" s="294" t="s">
        <v>3683</v>
      </c>
      <c r="B1705" s="239" t="s">
        <v>552</v>
      </c>
      <c r="C1705" s="340">
        <v>46294.0</v>
      </c>
      <c r="D1705" s="239" t="s">
        <v>631</v>
      </c>
      <c r="E1705" s="239" t="s">
        <v>1463</v>
      </c>
      <c r="F1705" s="239">
        <v>4.0</v>
      </c>
      <c r="G1705" s="239">
        <v>2.0</v>
      </c>
      <c r="H1705" s="342">
        <v>46295.0</v>
      </c>
      <c r="I1705" s="251">
        <v>0.3034375</v>
      </c>
      <c r="J1705" s="251">
        <v>0.3126388888888889</v>
      </c>
      <c r="K1705" s="239">
        <v>13.2333</v>
      </c>
      <c r="L1705" s="239" t="s">
        <v>4443</v>
      </c>
      <c r="M1705" s="239" t="s">
        <v>1464</v>
      </c>
    </row>
    <row r="1706" ht="15.75" customHeight="1">
      <c r="A1706" s="294" t="s">
        <v>3683</v>
      </c>
      <c r="B1706" s="239" t="s">
        <v>552</v>
      </c>
      <c r="C1706" s="340">
        <v>46295.0</v>
      </c>
      <c r="D1706" s="239" t="s">
        <v>631</v>
      </c>
      <c r="E1706" s="239" t="s">
        <v>1465</v>
      </c>
      <c r="F1706" s="239">
        <v>13.0</v>
      </c>
      <c r="G1706" s="239">
        <v>6.0</v>
      </c>
      <c r="H1706" s="342">
        <v>46295.0</v>
      </c>
      <c r="I1706" s="251">
        <v>0.5380671296296297</v>
      </c>
      <c r="J1706" s="251">
        <v>0.560300925925926</v>
      </c>
      <c r="K1706" s="239">
        <v>32.0167</v>
      </c>
      <c r="L1706" s="239" t="s">
        <v>1238</v>
      </c>
      <c r="M1706" s="239" t="s">
        <v>1466</v>
      </c>
    </row>
    <row r="1707" ht="15.75" customHeight="1">
      <c r="A1707" s="294" t="s">
        <v>3683</v>
      </c>
      <c r="B1707" s="239" t="s">
        <v>552</v>
      </c>
      <c r="C1707" s="340">
        <v>46295.0</v>
      </c>
      <c r="D1707" s="239" t="s">
        <v>631</v>
      </c>
      <c r="E1707" s="239" t="s">
        <v>1467</v>
      </c>
      <c r="F1707" s="239">
        <v>2.0</v>
      </c>
      <c r="G1707" s="239">
        <v>2.0</v>
      </c>
      <c r="H1707" s="342">
        <v>46295.0</v>
      </c>
      <c r="I1707" s="251">
        <v>0.5382407407407407</v>
      </c>
      <c r="J1707" s="251">
        <v>0.546875</v>
      </c>
      <c r="K1707" s="239">
        <v>12.4333</v>
      </c>
      <c r="L1707" s="239" t="s">
        <v>1238</v>
      </c>
      <c r="M1707" s="239" t="s">
        <v>1468</v>
      </c>
    </row>
    <row r="1708" ht="15.75" customHeight="1">
      <c r="A1708" s="294" t="s">
        <v>3683</v>
      </c>
      <c r="B1708" s="239" t="s">
        <v>552</v>
      </c>
      <c r="C1708" s="340">
        <v>46295.0</v>
      </c>
      <c r="D1708" s="239" t="s">
        <v>631</v>
      </c>
      <c r="E1708" s="239" t="s">
        <v>1469</v>
      </c>
      <c r="F1708" s="239">
        <v>2.0</v>
      </c>
      <c r="G1708" s="239">
        <v>1.0</v>
      </c>
      <c r="H1708" s="342">
        <v>46295.0</v>
      </c>
      <c r="I1708" s="251">
        <v>0.5381712962962963</v>
      </c>
      <c r="J1708" s="251">
        <v>0.5468518518518518</v>
      </c>
      <c r="K1708" s="239">
        <v>12.4833</v>
      </c>
      <c r="L1708" s="239" t="s">
        <v>811</v>
      </c>
      <c r="M1708" s="239" t="s">
        <v>1470</v>
      </c>
    </row>
    <row r="1709" ht="15.75" customHeight="1">
      <c r="A1709" s="294" t="s">
        <v>3683</v>
      </c>
      <c r="B1709" s="239" t="s">
        <v>552</v>
      </c>
      <c r="C1709" s="340">
        <v>46294.0</v>
      </c>
      <c r="D1709" s="239" t="s">
        <v>691</v>
      </c>
      <c r="E1709" s="239" t="s">
        <v>1001</v>
      </c>
      <c r="F1709" s="239">
        <v>92.0</v>
      </c>
      <c r="G1709" s="239">
        <v>47.0</v>
      </c>
      <c r="H1709" s="342">
        <v>46295.0</v>
      </c>
      <c r="I1709" s="251">
        <v>0.33717592592592593</v>
      </c>
      <c r="J1709" s="251">
        <v>0.45796296296296296</v>
      </c>
      <c r="K1709" s="239">
        <v>173.9333</v>
      </c>
      <c r="L1709" s="239" t="s">
        <v>811</v>
      </c>
      <c r="M1709" s="239" t="s">
        <v>1472</v>
      </c>
    </row>
    <row r="1710" ht="15.75" customHeight="1">
      <c r="A1710" s="294" t="s">
        <v>3683</v>
      </c>
      <c r="B1710" s="239" t="s">
        <v>552</v>
      </c>
      <c r="C1710" s="340">
        <v>46295.0</v>
      </c>
      <c r="D1710" s="239" t="s">
        <v>691</v>
      </c>
      <c r="E1710" s="239" t="s">
        <v>1473</v>
      </c>
      <c r="F1710" s="239">
        <v>91.0</v>
      </c>
      <c r="G1710" s="239">
        <v>35.0</v>
      </c>
      <c r="H1710" s="342">
        <v>46295.0</v>
      </c>
      <c r="I1710" s="251">
        <v>0.5174652777777777</v>
      </c>
      <c r="J1710" s="251">
        <v>0.604375</v>
      </c>
      <c r="K1710" s="239">
        <v>125.15</v>
      </c>
      <c r="L1710" s="239" t="s">
        <v>811</v>
      </c>
      <c r="M1710" s="239" t="s">
        <v>1474</v>
      </c>
    </row>
    <row r="1711" ht="15.75" customHeight="1">
      <c r="A1711" s="294" t="s">
        <v>3683</v>
      </c>
      <c r="B1711" s="239" t="s">
        <v>552</v>
      </c>
      <c r="C1711" s="340">
        <v>46294.0</v>
      </c>
      <c r="D1711" s="239" t="s">
        <v>676</v>
      </c>
      <c r="E1711" s="239" t="s">
        <v>1210</v>
      </c>
      <c r="F1711" s="239">
        <v>38.0</v>
      </c>
      <c r="G1711" s="239">
        <v>27.0</v>
      </c>
      <c r="H1711" s="342">
        <v>46295.0</v>
      </c>
      <c r="I1711" s="251">
        <v>0.30743055555555554</v>
      </c>
      <c r="J1711" s="251">
        <v>0.34076388888888887</v>
      </c>
      <c r="K1711" s="239">
        <v>47.9833</v>
      </c>
      <c r="L1711" s="239" t="s">
        <v>811</v>
      </c>
      <c r="M1711" s="239" t="s">
        <v>1540</v>
      </c>
    </row>
    <row r="1712" ht="15.75" customHeight="1">
      <c r="A1712" s="294" t="s">
        <v>3683</v>
      </c>
      <c r="B1712" s="239" t="s">
        <v>552</v>
      </c>
      <c r="C1712" s="340">
        <v>46295.0</v>
      </c>
      <c r="D1712" s="239" t="s">
        <v>676</v>
      </c>
      <c r="E1712" s="239" t="s">
        <v>947</v>
      </c>
      <c r="F1712" s="239">
        <v>150.0</v>
      </c>
      <c r="G1712" s="239">
        <v>30.0</v>
      </c>
      <c r="H1712" s="342">
        <v>46295.0</v>
      </c>
      <c r="I1712" s="251">
        <v>0.34619212962962964</v>
      </c>
      <c r="J1712" s="251">
        <v>0.6813310185185185</v>
      </c>
      <c r="K1712" s="239">
        <v>482.5833</v>
      </c>
      <c r="L1712" s="239" t="s">
        <v>811</v>
      </c>
      <c r="M1712" s="239" t="s">
        <v>1541</v>
      </c>
    </row>
    <row r="1713" ht="15.75" customHeight="1">
      <c r="A1713" s="294" t="s">
        <v>3683</v>
      </c>
      <c r="B1713" s="239" t="s">
        <v>552</v>
      </c>
      <c r="C1713" s="340">
        <v>46295.0</v>
      </c>
      <c r="D1713" s="239" t="s">
        <v>676</v>
      </c>
      <c r="E1713" s="239" t="s">
        <v>1380</v>
      </c>
      <c r="F1713" s="239">
        <v>54.0</v>
      </c>
      <c r="G1713" s="239">
        <v>35.0</v>
      </c>
      <c r="H1713" s="342">
        <v>46295.0</v>
      </c>
      <c r="I1713" s="251">
        <v>0.5144212962962963</v>
      </c>
      <c r="J1713" s="251">
        <v>0.5560879629629629</v>
      </c>
      <c r="K1713" s="239">
        <v>59.9833</v>
      </c>
      <c r="L1713" s="239" t="s">
        <v>811</v>
      </c>
      <c r="M1713" s="239" t="s">
        <v>1542</v>
      </c>
    </row>
    <row r="1714" ht="15.75" customHeight="1">
      <c r="A1714" s="294" t="s">
        <v>3683</v>
      </c>
      <c r="B1714" s="239" t="s">
        <v>552</v>
      </c>
      <c r="C1714" s="340">
        <v>46294.0</v>
      </c>
      <c r="D1714" s="239" t="s">
        <v>616</v>
      </c>
      <c r="E1714" s="239" t="s">
        <v>1210</v>
      </c>
      <c r="F1714" s="239">
        <v>29.0</v>
      </c>
      <c r="G1714" s="239">
        <v>27.0</v>
      </c>
      <c r="H1714" s="342">
        <v>46295.0</v>
      </c>
      <c r="I1714" s="251">
        <v>0.3080671296296296</v>
      </c>
      <c r="J1714" s="251">
        <v>0.32525462962962964</v>
      </c>
      <c r="K1714" s="239">
        <v>24.7333</v>
      </c>
      <c r="L1714" s="239" t="s">
        <v>811</v>
      </c>
      <c r="M1714" s="239" t="s">
        <v>1587</v>
      </c>
    </row>
    <row r="1715" ht="15.75" customHeight="1">
      <c r="A1715" s="294" t="s">
        <v>3683</v>
      </c>
      <c r="B1715" s="239" t="s">
        <v>552</v>
      </c>
      <c r="C1715" s="340">
        <v>46294.0</v>
      </c>
      <c r="D1715" s="239" t="s">
        <v>616</v>
      </c>
      <c r="E1715" s="239" t="s">
        <v>947</v>
      </c>
      <c r="F1715" s="239">
        <v>104.0</v>
      </c>
      <c r="G1715" s="239">
        <v>31.0</v>
      </c>
      <c r="H1715" s="342">
        <v>46295.0</v>
      </c>
      <c r="I1715" s="251">
        <v>0.30752314814814813</v>
      </c>
      <c r="J1715" s="251">
        <v>0.34836805555555556</v>
      </c>
      <c r="K1715" s="239">
        <v>58.8167</v>
      </c>
      <c r="L1715" s="239" t="s">
        <v>811</v>
      </c>
      <c r="M1715" s="239" t="s">
        <v>1588</v>
      </c>
    </row>
    <row r="1716" ht="15.75" customHeight="1">
      <c r="A1716" s="294" t="s">
        <v>3683</v>
      </c>
      <c r="B1716" s="239" t="s">
        <v>552</v>
      </c>
      <c r="C1716" s="340">
        <v>46294.0</v>
      </c>
      <c r="D1716" s="239" t="s">
        <v>616</v>
      </c>
      <c r="E1716" s="239" t="s">
        <v>949</v>
      </c>
      <c r="F1716" s="239">
        <v>40.0</v>
      </c>
      <c r="G1716" s="239">
        <v>28.0</v>
      </c>
      <c r="H1716" s="342">
        <v>46295.0</v>
      </c>
      <c r="I1716" s="251">
        <v>0.3484375</v>
      </c>
      <c r="J1716" s="251">
        <v>0.3668402777777778</v>
      </c>
      <c r="K1716" s="239">
        <v>26.5</v>
      </c>
      <c r="L1716" s="239" t="s">
        <v>811</v>
      </c>
      <c r="M1716" s="239" t="s">
        <v>1589</v>
      </c>
    </row>
    <row r="1717" ht="15.75" customHeight="1">
      <c r="A1717" s="294" t="s">
        <v>3683</v>
      </c>
      <c r="B1717" s="239" t="s">
        <v>552</v>
      </c>
      <c r="C1717" s="340">
        <v>46294.0</v>
      </c>
      <c r="D1717" s="239" t="s">
        <v>635</v>
      </c>
      <c r="E1717" s="239" t="s">
        <v>1376</v>
      </c>
      <c r="F1717" s="239">
        <v>26.0</v>
      </c>
      <c r="G1717" s="239">
        <v>6.0</v>
      </c>
      <c r="H1717" s="342">
        <v>46295.0</v>
      </c>
      <c r="I1717" s="251">
        <v>0.3033101851851852</v>
      </c>
      <c r="J1717" s="251">
        <v>0.3201041666666667</v>
      </c>
      <c r="K1717" s="239">
        <v>24.1667</v>
      </c>
      <c r="L1717" s="239" t="s">
        <v>1274</v>
      </c>
      <c r="M1717" s="239" t="s">
        <v>1667</v>
      </c>
    </row>
    <row r="1718" ht="15.75" customHeight="1">
      <c r="A1718" s="294" t="s">
        <v>3683</v>
      </c>
      <c r="B1718" s="239" t="s">
        <v>552</v>
      </c>
      <c r="C1718" s="340">
        <v>46294.0</v>
      </c>
      <c r="D1718" s="239" t="s">
        <v>635</v>
      </c>
      <c r="E1718" s="239" t="s">
        <v>1001</v>
      </c>
      <c r="F1718" s="239">
        <v>26.0</v>
      </c>
      <c r="G1718" s="239">
        <v>20.0</v>
      </c>
      <c r="H1718" s="342">
        <v>46295.0</v>
      </c>
      <c r="I1718" s="251">
        <v>0.32015046296296296</v>
      </c>
      <c r="J1718" s="251">
        <v>0.3544675925925926</v>
      </c>
      <c r="K1718" s="239">
        <v>49.4167</v>
      </c>
      <c r="L1718" s="239" t="s">
        <v>1274</v>
      </c>
      <c r="M1718" s="239" t="s">
        <v>1670</v>
      </c>
    </row>
    <row r="1719" ht="15.75" customHeight="1">
      <c r="A1719" s="294" t="s">
        <v>3683</v>
      </c>
      <c r="B1719" s="239" t="s">
        <v>552</v>
      </c>
      <c r="C1719" s="340">
        <v>46294.0</v>
      </c>
      <c r="D1719" s="239" t="s">
        <v>695</v>
      </c>
      <c r="E1719" s="239" t="s">
        <v>949</v>
      </c>
      <c r="F1719" s="239">
        <v>45.0</v>
      </c>
      <c r="G1719" s="239">
        <v>28.0</v>
      </c>
      <c r="H1719" s="342">
        <v>46295.0</v>
      </c>
      <c r="I1719" s="251">
        <v>0.33241898148148147</v>
      </c>
      <c r="J1719" s="251">
        <v>0.37796296296296295</v>
      </c>
      <c r="K1719" s="239">
        <v>65.5833</v>
      </c>
      <c r="L1719" s="239" t="s">
        <v>811</v>
      </c>
      <c r="M1719" s="239" t="s">
        <v>1710</v>
      </c>
    </row>
    <row r="1720" ht="15.75" customHeight="1">
      <c r="A1720" s="294" t="s">
        <v>3683</v>
      </c>
      <c r="B1720" s="239" t="s">
        <v>552</v>
      </c>
      <c r="C1720" s="340">
        <v>46295.0</v>
      </c>
      <c r="D1720" s="239" t="s">
        <v>695</v>
      </c>
      <c r="E1720" s="239" t="s">
        <v>949</v>
      </c>
      <c r="F1720" s="239">
        <v>102.0</v>
      </c>
      <c r="G1720" s="239">
        <v>55.0</v>
      </c>
      <c r="H1720" s="342">
        <v>46295.0</v>
      </c>
      <c r="I1720" s="251">
        <v>0.3876967592592593</v>
      </c>
      <c r="J1720" s="251">
        <v>0.5183912037037037</v>
      </c>
      <c r="K1720" s="239">
        <v>188.1833</v>
      </c>
      <c r="L1720" s="239" t="s">
        <v>811</v>
      </c>
      <c r="M1720" s="239" t="s">
        <v>1715</v>
      </c>
    </row>
    <row r="1721" ht="15.75" customHeight="1">
      <c r="A1721" s="294" t="s">
        <v>3683</v>
      </c>
      <c r="B1721" s="239" t="s">
        <v>552</v>
      </c>
      <c r="C1721" s="340">
        <v>46295.0</v>
      </c>
      <c r="D1721" s="239" t="s">
        <v>695</v>
      </c>
      <c r="E1721" s="239" t="s">
        <v>1473</v>
      </c>
      <c r="F1721" s="239">
        <v>85.0</v>
      </c>
      <c r="G1721" s="239">
        <v>35.0</v>
      </c>
      <c r="H1721" s="342">
        <v>46295.0</v>
      </c>
      <c r="I1721" s="251">
        <v>0.5189583333333333</v>
      </c>
      <c r="J1721" s="251">
        <v>0.5950231481481482</v>
      </c>
      <c r="K1721" s="239">
        <v>109.5167</v>
      </c>
      <c r="L1721" s="239" t="s">
        <v>811</v>
      </c>
      <c r="M1721" s="239" t="s">
        <v>1717</v>
      </c>
    </row>
    <row r="1722" ht="15.75" customHeight="1">
      <c r="A1722" s="294" t="s">
        <v>3683</v>
      </c>
      <c r="B1722" s="239" t="s">
        <v>552</v>
      </c>
      <c r="C1722" s="340">
        <v>46295.0</v>
      </c>
      <c r="D1722" s="239" t="s">
        <v>695</v>
      </c>
      <c r="E1722" s="239" t="s">
        <v>1009</v>
      </c>
      <c r="F1722" s="239">
        <v>44.0</v>
      </c>
      <c r="G1722" s="239">
        <v>27.0</v>
      </c>
      <c r="H1722" s="342">
        <v>46295.0</v>
      </c>
      <c r="I1722" s="251">
        <v>0.6007060185185186</v>
      </c>
      <c r="J1722" s="251">
        <v>0.6553240740740741</v>
      </c>
      <c r="K1722" s="239">
        <v>78.6333</v>
      </c>
      <c r="L1722" s="239" t="s">
        <v>811</v>
      </c>
      <c r="M1722" s="239" t="s">
        <v>1719</v>
      </c>
    </row>
    <row r="1723" ht="15.75" customHeight="1">
      <c r="A1723" s="294" t="s">
        <v>3683</v>
      </c>
      <c r="B1723" s="239" t="s">
        <v>552</v>
      </c>
      <c r="C1723" s="340">
        <v>46294.0</v>
      </c>
      <c r="D1723" s="239" t="s">
        <v>659</v>
      </c>
      <c r="E1723" s="239" t="s">
        <v>947</v>
      </c>
      <c r="F1723" s="239">
        <v>97.0</v>
      </c>
      <c r="G1723" s="239">
        <v>57.0</v>
      </c>
      <c r="H1723" s="342">
        <v>46295.0</v>
      </c>
      <c r="I1723" s="251">
        <v>0.3043402777777778</v>
      </c>
      <c r="J1723" s="251">
        <v>0.3815972222222222</v>
      </c>
      <c r="K1723" s="239">
        <v>111.2333</v>
      </c>
      <c r="L1723" s="239" t="s">
        <v>1238</v>
      </c>
      <c r="M1723" s="239" t="s">
        <v>1880</v>
      </c>
    </row>
    <row r="1724" ht="15.75" customHeight="1">
      <c r="A1724" s="294" t="s">
        <v>3683</v>
      </c>
      <c r="B1724" s="239" t="s">
        <v>552</v>
      </c>
      <c r="C1724" s="340">
        <v>46294.0</v>
      </c>
      <c r="D1724" s="239" t="s">
        <v>659</v>
      </c>
      <c r="E1724" s="239" t="s">
        <v>949</v>
      </c>
      <c r="F1724" s="239">
        <v>75.0</v>
      </c>
      <c r="G1724" s="239">
        <v>52.0</v>
      </c>
      <c r="H1724" s="342">
        <v>46295.0</v>
      </c>
      <c r="I1724" s="251">
        <v>0.3816319444444444</v>
      </c>
      <c r="J1724" s="251">
        <v>0.4284027777777778</v>
      </c>
      <c r="K1724" s="239">
        <v>67.35</v>
      </c>
      <c r="L1724" s="239" t="s">
        <v>1238</v>
      </c>
      <c r="M1724" s="239" t="s">
        <v>1881</v>
      </c>
    </row>
    <row r="1725" ht="15.75" customHeight="1">
      <c r="A1725" s="294" t="s">
        <v>3683</v>
      </c>
      <c r="B1725" s="239" t="s">
        <v>552</v>
      </c>
      <c r="C1725" s="340">
        <v>46294.0</v>
      </c>
      <c r="D1725" s="239" t="s">
        <v>659</v>
      </c>
      <c r="E1725" s="239" t="s">
        <v>1001</v>
      </c>
      <c r="F1725" s="239">
        <v>54.0</v>
      </c>
      <c r="G1725" s="239">
        <v>34.0</v>
      </c>
      <c r="H1725" s="342">
        <v>46295.0</v>
      </c>
      <c r="I1725" s="251">
        <v>0.42844907407407407</v>
      </c>
      <c r="J1725" s="251">
        <v>0.47237268518518516</v>
      </c>
      <c r="K1725" s="239">
        <v>63.25</v>
      </c>
      <c r="L1725" s="239" t="s">
        <v>1238</v>
      </c>
      <c r="M1725" s="239" t="s">
        <v>1882</v>
      </c>
    </row>
    <row r="1726" ht="15.75" customHeight="1">
      <c r="A1726" s="294" t="s">
        <v>3683</v>
      </c>
      <c r="B1726" s="239" t="s">
        <v>552</v>
      </c>
      <c r="C1726" s="340">
        <v>46294.0</v>
      </c>
      <c r="D1726" s="239" t="s">
        <v>657</v>
      </c>
      <c r="E1726" s="239" t="s">
        <v>1210</v>
      </c>
      <c r="F1726" s="239">
        <v>33.0</v>
      </c>
      <c r="G1726" s="239">
        <v>30.0</v>
      </c>
      <c r="H1726" s="342">
        <v>46295.0</v>
      </c>
      <c r="I1726" s="251">
        <v>0.30395833333333333</v>
      </c>
      <c r="J1726" s="251">
        <v>0.3280902777777778</v>
      </c>
      <c r="K1726" s="239">
        <v>34.75</v>
      </c>
      <c r="L1726" s="239" t="s">
        <v>1238</v>
      </c>
      <c r="M1726" s="239" t="s">
        <v>2062</v>
      </c>
    </row>
    <row r="1727" ht="15.75" customHeight="1">
      <c r="A1727" s="294" t="s">
        <v>3683</v>
      </c>
      <c r="B1727" s="239" t="s">
        <v>552</v>
      </c>
      <c r="C1727" s="340">
        <v>46294.0</v>
      </c>
      <c r="D1727" s="239" t="s">
        <v>657</v>
      </c>
      <c r="E1727" s="239" t="s">
        <v>947</v>
      </c>
      <c r="F1727" s="239">
        <v>61.0</v>
      </c>
      <c r="G1727" s="239">
        <v>32.0</v>
      </c>
      <c r="H1727" s="342">
        <v>46295.0</v>
      </c>
      <c r="I1727" s="251">
        <v>0.3282291666666667</v>
      </c>
      <c r="J1727" s="251">
        <v>0.35649305555555555</v>
      </c>
      <c r="K1727" s="239">
        <v>40.7</v>
      </c>
      <c r="L1727" s="239" t="s">
        <v>1238</v>
      </c>
      <c r="M1727" s="239" t="s">
        <v>2063</v>
      </c>
    </row>
    <row r="1728" ht="15.75" customHeight="1">
      <c r="A1728" s="294" t="s">
        <v>3683</v>
      </c>
      <c r="B1728" s="239" t="s">
        <v>552</v>
      </c>
      <c r="C1728" s="340">
        <v>46294.0</v>
      </c>
      <c r="D1728" s="239" t="s">
        <v>657</v>
      </c>
      <c r="E1728" s="239" t="s">
        <v>949</v>
      </c>
      <c r="F1728" s="239">
        <v>74.0</v>
      </c>
      <c r="G1728" s="239">
        <v>55.0</v>
      </c>
      <c r="H1728" s="342">
        <v>46295.0</v>
      </c>
      <c r="I1728" s="251">
        <v>0.3909490740740741</v>
      </c>
      <c r="J1728" s="251">
        <v>0.4382523148148148</v>
      </c>
      <c r="K1728" s="239">
        <v>68.1</v>
      </c>
      <c r="L1728" s="239" t="s">
        <v>1238</v>
      </c>
      <c r="M1728" s="239" t="s">
        <v>2064</v>
      </c>
    </row>
    <row r="1729" ht="15.75" customHeight="1">
      <c r="A1729" s="294" t="s">
        <v>3683</v>
      </c>
      <c r="B1729" s="239" t="s">
        <v>552</v>
      </c>
      <c r="C1729" s="340">
        <v>46294.0</v>
      </c>
      <c r="D1729" s="239" t="s">
        <v>657</v>
      </c>
      <c r="E1729" s="239" t="s">
        <v>1001</v>
      </c>
      <c r="F1729" s="239">
        <v>66.0</v>
      </c>
      <c r="G1729" s="239">
        <v>31.0</v>
      </c>
      <c r="H1729" s="342">
        <v>46295.0</v>
      </c>
      <c r="I1729" s="251">
        <v>0.35653935185185187</v>
      </c>
      <c r="J1729" s="251">
        <v>0.3908912037037037</v>
      </c>
      <c r="K1729" s="239">
        <v>49.4667</v>
      </c>
      <c r="L1729" s="239" t="s">
        <v>1238</v>
      </c>
      <c r="M1729" s="239" t="s">
        <v>2065</v>
      </c>
    </row>
    <row r="1730" ht="15.75" customHeight="1">
      <c r="A1730" s="294" t="s">
        <v>3683</v>
      </c>
      <c r="B1730" s="239" t="s">
        <v>552</v>
      </c>
      <c r="C1730" s="340">
        <v>46294.0</v>
      </c>
      <c r="D1730" s="239" t="s">
        <v>620</v>
      </c>
      <c r="E1730" s="239" t="s">
        <v>2134</v>
      </c>
      <c r="F1730" s="239">
        <v>322.0</v>
      </c>
      <c r="G1730" s="239">
        <v>78.0</v>
      </c>
      <c r="H1730" s="342">
        <v>46295.0</v>
      </c>
      <c r="I1730" s="251">
        <v>0.3061921296296296</v>
      </c>
      <c r="J1730" s="251">
        <v>0.3798611111111111</v>
      </c>
      <c r="K1730" s="239">
        <v>106.0667</v>
      </c>
      <c r="L1730" s="239" t="s">
        <v>811</v>
      </c>
      <c r="M1730" s="239" t="s">
        <v>2135</v>
      </c>
    </row>
    <row r="1731" ht="15.75" customHeight="1">
      <c r="A1731" s="294" t="s">
        <v>3683</v>
      </c>
      <c r="B1731" s="239" t="s">
        <v>552</v>
      </c>
      <c r="C1731" s="340">
        <v>46294.0</v>
      </c>
      <c r="D1731" s="239" t="s">
        <v>3771</v>
      </c>
      <c r="E1731" s="239" t="s">
        <v>947</v>
      </c>
      <c r="F1731" s="239">
        <v>256.0</v>
      </c>
      <c r="G1731" s="239">
        <v>80.0</v>
      </c>
      <c r="H1731" s="342">
        <v>46295.0</v>
      </c>
      <c r="I1731" s="251">
        <v>0.306087962962963</v>
      </c>
      <c r="J1731" s="251">
        <v>0.41672453703703705</v>
      </c>
      <c r="K1731" s="239">
        <v>159.3</v>
      </c>
      <c r="L1731" s="239" t="s">
        <v>811</v>
      </c>
      <c r="M1731" s="239" t="s">
        <v>2271</v>
      </c>
    </row>
    <row r="1732" ht="15.75" customHeight="1">
      <c r="A1732" s="294" t="s">
        <v>3683</v>
      </c>
      <c r="B1732" s="239" t="s">
        <v>552</v>
      </c>
      <c r="C1732" s="340">
        <v>46295.0</v>
      </c>
      <c r="D1732" s="239" t="s">
        <v>3771</v>
      </c>
      <c r="E1732" s="239" t="s">
        <v>949</v>
      </c>
      <c r="F1732" s="239">
        <v>69.0</v>
      </c>
      <c r="G1732" s="239">
        <v>28.0</v>
      </c>
      <c r="H1732" s="342">
        <v>46295.0</v>
      </c>
      <c r="I1732" s="251">
        <v>0.4306828703703704</v>
      </c>
      <c r="J1732" s="251">
        <v>0.5190972222222222</v>
      </c>
      <c r="K1732" s="239">
        <v>127.3167</v>
      </c>
      <c r="L1732" s="239" t="s">
        <v>811</v>
      </c>
      <c r="M1732" s="239" t="s">
        <v>2273</v>
      </c>
    </row>
    <row r="1733" ht="15.75" customHeight="1">
      <c r="A1733" s="294" t="s">
        <v>3683</v>
      </c>
      <c r="B1733" s="239" t="s">
        <v>552</v>
      </c>
      <c r="C1733" s="340">
        <v>46295.0</v>
      </c>
      <c r="D1733" s="239" t="s">
        <v>3771</v>
      </c>
      <c r="E1733" s="239" t="s">
        <v>1473</v>
      </c>
      <c r="F1733" s="239">
        <v>46.0</v>
      </c>
      <c r="G1733" s="239">
        <v>36.0</v>
      </c>
      <c r="H1733" s="342">
        <v>46295.0</v>
      </c>
      <c r="I1733" s="251">
        <v>0.5175810185185186</v>
      </c>
      <c r="J1733" s="251">
        <v>0.5713888888888888</v>
      </c>
      <c r="K1733" s="239">
        <v>77.4833</v>
      </c>
      <c r="L1733" s="239" t="s">
        <v>811</v>
      </c>
      <c r="M1733" s="239" t="s">
        <v>2274</v>
      </c>
    </row>
    <row r="1734" ht="15.75" customHeight="1">
      <c r="A1734" s="294" t="s">
        <v>3683</v>
      </c>
      <c r="B1734" s="239" t="s">
        <v>552</v>
      </c>
      <c r="C1734" s="340">
        <v>46295.0</v>
      </c>
      <c r="D1734" s="239" t="s">
        <v>3771</v>
      </c>
      <c r="E1734" s="239" t="s">
        <v>1009</v>
      </c>
      <c r="F1734" s="239">
        <v>44.0</v>
      </c>
      <c r="G1734" s="239">
        <v>26.0</v>
      </c>
      <c r="H1734" s="342">
        <v>46295.0</v>
      </c>
      <c r="I1734" s="251">
        <v>0.5977662037037037</v>
      </c>
      <c r="J1734" s="251">
        <v>0.641875</v>
      </c>
      <c r="K1734" s="239">
        <v>63.5</v>
      </c>
      <c r="L1734" s="239" t="s">
        <v>811</v>
      </c>
      <c r="M1734" s="239" t="s">
        <v>2275</v>
      </c>
    </row>
    <row r="1735" ht="15.75" customHeight="1">
      <c r="A1735" s="294" t="s">
        <v>3683</v>
      </c>
      <c r="B1735" s="239" t="s">
        <v>552</v>
      </c>
      <c r="C1735" s="340">
        <v>46294.0</v>
      </c>
      <c r="D1735" s="239" t="s">
        <v>3615</v>
      </c>
      <c r="E1735" s="239" t="s">
        <v>1210</v>
      </c>
      <c r="F1735" s="239">
        <v>34.0</v>
      </c>
      <c r="G1735" s="239">
        <v>30.0</v>
      </c>
      <c r="H1735" s="342">
        <v>46295.0</v>
      </c>
      <c r="I1735" s="251">
        <v>0.3042361111111111</v>
      </c>
      <c r="J1735" s="251">
        <v>0.3254976851851852</v>
      </c>
      <c r="K1735" s="239">
        <v>30.6</v>
      </c>
      <c r="L1735" s="239" t="s">
        <v>1238</v>
      </c>
      <c r="M1735" s="239" t="s">
        <v>2402</v>
      </c>
    </row>
    <row r="1736" ht="15.75" customHeight="1">
      <c r="A1736" s="294" t="s">
        <v>3683</v>
      </c>
      <c r="B1736" s="239" t="s">
        <v>552</v>
      </c>
      <c r="C1736" s="340">
        <v>46294.0</v>
      </c>
      <c r="D1736" s="239" t="s">
        <v>3615</v>
      </c>
      <c r="E1736" s="239" t="s">
        <v>947</v>
      </c>
      <c r="F1736" s="239">
        <v>67.0</v>
      </c>
      <c r="G1736" s="239">
        <v>32.0</v>
      </c>
      <c r="H1736" s="342">
        <v>46295.0</v>
      </c>
      <c r="I1736" s="251">
        <v>0.32557870370370373</v>
      </c>
      <c r="J1736" s="251">
        <v>0.352650462962963</v>
      </c>
      <c r="K1736" s="239">
        <v>38.9667</v>
      </c>
      <c r="L1736" s="239" t="s">
        <v>1238</v>
      </c>
      <c r="M1736" s="239" t="s">
        <v>2404</v>
      </c>
    </row>
    <row r="1737" ht="15.75" customHeight="1">
      <c r="A1737" s="294" t="s">
        <v>3683</v>
      </c>
      <c r="B1737" s="239" t="s">
        <v>552</v>
      </c>
      <c r="C1737" s="340">
        <v>46294.0</v>
      </c>
      <c r="D1737" s="239" t="s">
        <v>3615</v>
      </c>
      <c r="E1737" s="239" t="s">
        <v>949</v>
      </c>
      <c r="F1737" s="239">
        <v>76.0</v>
      </c>
      <c r="G1737" s="239">
        <v>55.0</v>
      </c>
      <c r="H1737" s="342">
        <v>46295.0</v>
      </c>
      <c r="I1737" s="251">
        <v>0.37743055555555555</v>
      </c>
      <c r="J1737" s="251">
        <v>0.41116898148148145</v>
      </c>
      <c r="K1737" s="239">
        <v>48.5667</v>
      </c>
      <c r="L1737" s="239" t="s">
        <v>1238</v>
      </c>
      <c r="M1737" s="239" t="s">
        <v>2407</v>
      </c>
    </row>
    <row r="1738" ht="15.75" customHeight="1">
      <c r="A1738" s="294" t="s">
        <v>3683</v>
      </c>
      <c r="B1738" s="239" t="s">
        <v>552</v>
      </c>
      <c r="C1738" s="340">
        <v>46294.0</v>
      </c>
      <c r="D1738" s="239" t="s">
        <v>3615</v>
      </c>
      <c r="E1738" s="239" t="s">
        <v>1001</v>
      </c>
      <c r="F1738" s="239">
        <v>48.0</v>
      </c>
      <c r="G1738" s="239">
        <v>34.0</v>
      </c>
      <c r="H1738" s="342">
        <v>46295.0</v>
      </c>
      <c r="I1738" s="251">
        <v>0.35400462962962964</v>
      </c>
      <c r="J1738" s="251">
        <v>0.3773148148148148</v>
      </c>
      <c r="K1738" s="239">
        <v>33.55</v>
      </c>
      <c r="L1738" s="239" t="s">
        <v>1238</v>
      </c>
      <c r="M1738" s="239" t="s">
        <v>2410</v>
      </c>
    </row>
    <row r="1739" ht="15.75" customHeight="1">
      <c r="A1739" s="294" t="s">
        <v>3683</v>
      </c>
      <c r="B1739" s="239" t="s">
        <v>552</v>
      </c>
      <c r="C1739" s="340">
        <v>46294.0</v>
      </c>
      <c r="D1739" s="239" t="s">
        <v>649</v>
      </c>
      <c r="E1739" s="239" t="s">
        <v>1210</v>
      </c>
      <c r="F1739" s="239">
        <v>25.0</v>
      </c>
      <c r="G1739" s="239">
        <v>23.0</v>
      </c>
      <c r="H1739" s="342">
        <v>46295.0</v>
      </c>
      <c r="I1739" s="251">
        <v>0.31146990740740743</v>
      </c>
      <c r="J1739" s="251">
        <v>0.33318287037037037</v>
      </c>
      <c r="K1739" s="239">
        <v>31.2667</v>
      </c>
      <c r="L1739" s="239" t="s">
        <v>1238</v>
      </c>
      <c r="M1739" s="239" t="s">
        <v>2654</v>
      </c>
    </row>
    <row r="1740" ht="15.75" customHeight="1">
      <c r="A1740" s="294" t="s">
        <v>3683</v>
      </c>
      <c r="B1740" s="239" t="s">
        <v>552</v>
      </c>
      <c r="C1740" s="340">
        <v>46294.0</v>
      </c>
      <c r="D1740" s="239" t="s">
        <v>649</v>
      </c>
      <c r="E1740" s="239" t="s">
        <v>947</v>
      </c>
      <c r="F1740" s="239">
        <v>88.0</v>
      </c>
      <c r="G1740" s="239">
        <v>61.0</v>
      </c>
      <c r="H1740" s="342">
        <v>46295.0</v>
      </c>
      <c r="I1740" s="251">
        <v>0.33327546296296295</v>
      </c>
      <c r="J1740" s="251">
        <v>0.3944328703703704</v>
      </c>
      <c r="K1740" s="239">
        <v>88.0667</v>
      </c>
      <c r="L1740" s="239" t="s">
        <v>1238</v>
      </c>
      <c r="M1740" s="239" t="s">
        <v>2655</v>
      </c>
    </row>
    <row r="1741" ht="15.75" customHeight="1">
      <c r="A1741" s="294" t="s">
        <v>3683</v>
      </c>
      <c r="B1741" s="239" t="s">
        <v>552</v>
      </c>
      <c r="C1741" s="340">
        <v>46294.0</v>
      </c>
      <c r="D1741" s="239" t="s">
        <v>649</v>
      </c>
      <c r="E1741" s="239" t="s">
        <v>2134</v>
      </c>
      <c r="F1741" s="239">
        <v>26.0</v>
      </c>
      <c r="G1741" s="239">
        <v>13.0</v>
      </c>
      <c r="H1741" s="342">
        <v>46295.0</v>
      </c>
      <c r="I1741" s="251">
        <v>0.303125</v>
      </c>
      <c r="J1741" s="251">
        <v>0.410162037037037</v>
      </c>
      <c r="K1741" s="239">
        <v>154.1167</v>
      </c>
      <c r="L1741" s="239" t="s">
        <v>1238</v>
      </c>
      <c r="M1741" s="239" t="s">
        <v>2656</v>
      </c>
    </row>
    <row r="1742" ht="15.75" customHeight="1">
      <c r="A1742" s="294" t="s">
        <v>3683</v>
      </c>
      <c r="B1742" s="239" t="s">
        <v>552</v>
      </c>
      <c r="C1742" s="340">
        <v>46294.0</v>
      </c>
      <c r="D1742" s="239" t="s">
        <v>649</v>
      </c>
      <c r="E1742" s="239" t="s">
        <v>949</v>
      </c>
      <c r="F1742" s="239">
        <v>53.0</v>
      </c>
      <c r="G1742" s="239">
        <v>39.0</v>
      </c>
      <c r="H1742" s="342">
        <v>46295.0</v>
      </c>
      <c r="I1742" s="251">
        <v>0.41019675925925925</v>
      </c>
      <c r="J1742" s="251">
        <v>0.44026620370370373</v>
      </c>
      <c r="K1742" s="239">
        <v>43.2833</v>
      </c>
      <c r="L1742" s="239" t="s">
        <v>1238</v>
      </c>
      <c r="M1742" s="239" t="s">
        <v>2657</v>
      </c>
    </row>
    <row r="1743" ht="15.75" customHeight="1">
      <c r="A1743" s="294" t="s">
        <v>3683</v>
      </c>
      <c r="B1743" s="239" t="s">
        <v>552</v>
      </c>
      <c r="C1743" s="340">
        <v>46294.0</v>
      </c>
      <c r="D1743" s="239" t="s">
        <v>649</v>
      </c>
      <c r="E1743" s="239" t="s">
        <v>1001</v>
      </c>
      <c r="F1743" s="239">
        <v>43.0</v>
      </c>
      <c r="G1743" s="239">
        <v>30.0</v>
      </c>
      <c r="H1743" s="342">
        <v>46295.0</v>
      </c>
      <c r="I1743" s="251">
        <v>0.4403009259259259</v>
      </c>
      <c r="J1743" s="251">
        <v>0.4704513888888889</v>
      </c>
      <c r="K1743" s="239">
        <v>43.4</v>
      </c>
      <c r="L1743" s="239" t="s">
        <v>4443</v>
      </c>
      <c r="M1743" s="239" t="s">
        <v>2658</v>
      </c>
    </row>
    <row r="1744" ht="15.75" customHeight="1">
      <c r="A1744" s="294" t="s">
        <v>3683</v>
      </c>
      <c r="B1744" s="239" t="s">
        <v>552</v>
      </c>
      <c r="C1744" s="340">
        <v>46294.0</v>
      </c>
      <c r="D1744" s="239" t="s">
        <v>645</v>
      </c>
      <c r="E1744" s="239" t="s">
        <v>2134</v>
      </c>
      <c r="F1744" s="239">
        <v>102.0</v>
      </c>
      <c r="G1744" s="239">
        <v>66.0</v>
      </c>
      <c r="H1744" s="342">
        <v>46295.0</v>
      </c>
      <c r="I1744" s="251">
        <v>0.30461805555555554</v>
      </c>
      <c r="J1744" s="251">
        <v>0.3706712962962963</v>
      </c>
      <c r="K1744" s="239">
        <v>95.1167</v>
      </c>
      <c r="L1744" s="239" t="s">
        <v>1238</v>
      </c>
      <c r="M1744" s="239" t="s">
        <v>2793</v>
      </c>
    </row>
    <row r="1745" ht="15.75" customHeight="1">
      <c r="A1745" s="294" t="s">
        <v>3683</v>
      </c>
      <c r="B1745" s="239" t="s">
        <v>552</v>
      </c>
      <c r="C1745" s="340">
        <v>46294.0</v>
      </c>
      <c r="D1745" s="239" t="s">
        <v>645</v>
      </c>
      <c r="E1745" s="239" t="s">
        <v>949</v>
      </c>
      <c r="F1745" s="239">
        <v>80.0</v>
      </c>
      <c r="G1745" s="239">
        <v>55.0</v>
      </c>
      <c r="H1745" s="342">
        <v>46295.0</v>
      </c>
      <c r="I1745" s="251">
        <v>0.3713310185185185</v>
      </c>
      <c r="J1745" s="251">
        <v>0.4219212962962963</v>
      </c>
      <c r="K1745" s="239">
        <v>72.8333</v>
      </c>
      <c r="L1745" s="239" t="s">
        <v>1238</v>
      </c>
      <c r="M1745" s="239" t="s">
        <v>2795</v>
      </c>
    </row>
    <row r="1746" ht="15.75" customHeight="1">
      <c r="A1746" s="294" t="s">
        <v>3683</v>
      </c>
      <c r="B1746" s="239" t="s">
        <v>552</v>
      </c>
      <c r="C1746" s="340">
        <v>46294.0</v>
      </c>
      <c r="D1746" s="239" t="s">
        <v>645</v>
      </c>
      <c r="E1746" s="239" t="s">
        <v>1001</v>
      </c>
      <c r="F1746" s="239">
        <v>30.0</v>
      </c>
      <c r="G1746" s="239">
        <v>18.0</v>
      </c>
      <c r="H1746" s="342">
        <v>46295.0</v>
      </c>
      <c r="I1746" s="251">
        <v>0.4219560185185185</v>
      </c>
      <c r="J1746" s="251">
        <v>0.44125</v>
      </c>
      <c r="K1746" s="239">
        <v>27.7667</v>
      </c>
      <c r="L1746" s="239" t="s">
        <v>1238</v>
      </c>
      <c r="M1746" s="239" t="s">
        <v>2797</v>
      </c>
    </row>
    <row r="1747" ht="15.75" customHeight="1">
      <c r="A1747" s="294" t="s">
        <v>3683</v>
      </c>
      <c r="B1747" s="239" t="s">
        <v>552</v>
      </c>
      <c r="C1747" s="340">
        <v>46294.0</v>
      </c>
      <c r="D1747" s="239" t="s">
        <v>681</v>
      </c>
      <c r="E1747" s="239" t="s">
        <v>947</v>
      </c>
      <c r="F1747" s="239">
        <v>50.0</v>
      </c>
      <c r="G1747" s="239">
        <v>29.0</v>
      </c>
      <c r="H1747" s="342">
        <v>46295.0</v>
      </c>
      <c r="I1747" s="251">
        <v>0.30658564814814815</v>
      </c>
      <c r="J1747" s="251">
        <v>0.34752314814814816</v>
      </c>
      <c r="K1747" s="239">
        <v>58.9333</v>
      </c>
      <c r="L1747" s="239" t="s">
        <v>811</v>
      </c>
      <c r="M1747" s="239" t="s">
        <v>2823</v>
      </c>
    </row>
    <row r="1748" ht="15.75" customHeight="1">
      <c r="A1748" s="294" t="s">
        <v>3683</v>
      </c>
      <c r="B1748" s="239" t="s">
        <v>552</v>
      </c>
      <c r="C1748" s="340">
        <v>46294.0</v>
      </c>
      <c r="D1748" s="239" t="s">
        <v>681</v>
      </c>
      <c r="E1748" s="239" t="s">
        <v>949</v>
      </c>
      <c r="F1748" s="239">
        <v>45.0</v>
      </c>
      <c r="G1748" s="239">
        <v>25.0</v>
      </c>
      <c r="H1748" s="342">
        <v>46295.0</v>
      </c>
      <c r="I1748" s="251">
        <v>0.3577546296296296</v>
      </c>
      <c r="J1748" s="251">
        <v>0.3879050925925926</v>
      </c>
      <c r="K1748" s="239">
        <v>43.4167</v>
      </c>
      <c r="L1748" s="239" t="s">
        <v>811</v>
      </c>
      <c r="M1748" s="239" t="s">
        <v>2824</v>
      </c>
    </row>
    <row r="1749" ht="15.75" customHeight="1">
      <c r="A1749" s="294" t="s">
        <v>3683</v>
      </c>
      <c r="B1749" s="239" t="s">
        <v>552</v>
      </c>
      <c r="C1749" s="340">
        <v>46294.0</v>
      </c>
      <c r="D1749" s="239" t="s">
        <v>666</v>
      </c>
      <c r="E1749" s="239" t="s">
        <v>1210</v>
      </c>
      <c r="F1749" s="239">
        <v>68.0</v>
      </c>
      <c r="G1749" s="239">
        <v>27.0</v>
      </c>
      <c r="H1749" s="342">
        <v>46295.0</v>
      </c>
      <c r="I1749" s="251">
        <v>0.3075347222222222</v>
      </c>
      <c r="J1749" s="251">
        <v>0.3307060185185185</v>
      </c>
      <c r="K1749" s="239">
        <v>33.35</v>
      </c>
      <c r="L1749" s="239" t="s">
        <v>811</v>
      </c>
      <c r="M1749" s="239" t="s">
        <v>2941</v>
      </c>
    </row>
    <row r="1750" ht="15.75" customHeight="1">
      <c r="A1750" s="294" t="s">
        <v>3683</v>
      </c>
      <c r="B1750" s="239" t="s">
        <v>552</v>
      </c>
      <c r="C1750" s="340">
        <v>46294.0</v>
      </c>
      <c r="D1750" s="239" t="s">
        <v>666</v>
      </c>
      <c r="E1750" s="239" t="s">
        <v>947</v>
      </c>
      <c r="F1750" s="239">
        <v>93.0</v>
      </c>
      <c r="G1750" s="239">
        <v>30.0</v>
      </c>
      <c r="H1750" s="342">
        <v>46295.0</v>
      </c>
      <c r="I1750" s="251">
        <v>0.3345601851851852</v>
      </c>
      <c r="J1750" s="251">
        <v>0.3670023148148148</v>
      </c>
      <c r="K1750" s="239">
        <v>46.7</v>
      </c>
      <c r="L1750" s="239" t="s">
        <v>811</v>
      </c>
      <c r="M1750" s="239" t="s">
        <v>2943</v>
      </c>
    </row>
    <row r="1751" ht="15.75" customHeight="1">
      <c r="A1751" s="294" t="s">
        <v>3683</v>
      </c>
      <c r="B1751" s="239" t="s">
        <v>552</v>
      </c>
      <c r="C1751" s="340">
        <v>46294.0</v>
      </c>
      <c r="D1751" s="239" t="s">
        <v>666</v>
      </c>
      <c r="E1751" s="239" t="s">
        <v>949</v>
      </c>
      <c r="F1751" s="239">
        <v>63.0</v>
      </c>
      <c r="G1751" s="239">
        <v>26.0</v>
      </c>
      <c r="H1751" s="342">
        <v>46295.0</v>
      </c>
      <c r="I1751" s="251">
        <v>0.3670717592592593</v>
      </c>
      <c r="J1751" s="251">
        <v>0.4049537037037037</v>
      </c>
      <c r="K1751" s="239">
        <v>54.55</v>
      </c>
      <c r="L1751" s="239" t="s">
        <v>811</v>
      </c>
      <c r="M1751" s="239" t="s">
        <v>2945</v>
      </c>
    </row>
    <row r="1752" ht="15.75" customHeight="1">
      <c r="A1752" s="294" t="s">
        <v>3683</v>
      </c>
      <c r="B1752" s="239" t="s">
        <v>552</v>
      </c>
      <c r="C1752" s="340">
        <v>46294.0</v>
      </c>
      <c r="D1752" s="239" t="s">
        <v>3942</v>
      </c>
      <c r="E1752" s="239" t="s">
        <v>2134</v>
      </c>
      <c r="F1752" s="239">
        <v>76.0</v>
      </c>
      <c r="G1752" s="239">
        <v>21.0</v>
      </c>
      <c r="H1752" s="342">
        <v>46295.0</v>
      </c>
      <c r="I1752" s="251">
        <v>0.3055439814814815</v>
      </c>
      <c r="J1752" s="251">
        <v>0.3476388888888889</v>
      </c>
      <c r="K1752" s="239">
        <v>60.6</v>
      </c>
      <c r="L1752" s="239" t="s">
        <v>811</v>
      </c>
      <c r="M1752" s="239" t="s">
        <v>2954</v>
      </c>
    </row>
    <row r="1753" ht="15.75" customHeight="1">
      <c r="A1753" s="294" t="s">
        <v>3683</v>
      </c>
      <c r="B1753" s="239" t="s">
        <v>552</v>
      </c>
      <c r="C1753" s="340">
        <v>46295.0</v>
      </c>
      <c r="D1753" s="239" t="s">
        <v>3942</v>
      </c>
      <c r="E1753" s="239" t="s">
        <v>1001</v>
      </c>
      <c r="F1753" s="239">
        <v>129.0</v>
      </c>
      <c r="G1753" s="239">
        <v>80.0</v>
      </c>
      <c r="H1753" s="342">
        <v>46295.0</v>
      </c>
      <c r="I1753" s="251">
        <v>0.3476736111111111</v>
      </c>
      <c r="J1753" s="251">
        <v>0.5214467592592592</v>
      </c>
      <c r="K1753" s="239">
        <v>250.2167</v>
      </c>
      <c r="L1753" s="239" t="s">
        <v>811</v>
      </c>
      <c r="M1753" s="239" t="s">
        <v>2955</v>
      </c>
    </row>
    <row r="1754" ht="15.75" customHeight="1">
      <c r="A1754" s="294" t="s">
        <v>3683</v>
      </c>
      <c r="B1754" s="239" t="s">
        <v>552</v>
      </c>
      <c r="C1754" s="340">
        <v>46295.0</v>
      </c>
      <c r="D1754" s="239" t="s">
        <v>3942</v>
      </c>
      <c r="E1754" s="239" t="s">
        <v>1005</v>
      </c>
      <c r="F1754" s="239">
        <v>65.0</v>
      </c>
      <c r="G1754" s="239">
        <v>35.0</v>
      </c>
      <c r="H1754" s="342">
        <v>46295.0</v>
      </c>
      <c r="I1754" s="251">
        <v>0.5230787037037037</v>
      </c>
      <c r="J1754" s="251">
        <v>0.681412037037037</v>
      </c>
      <c r="K1754" s="239">
        <v>227.9833</v>
      </c>
      <c r="L1754" s="239" t="s">
        <v>811</v>
      </c>
      <c r="M1754" s="239" t="s">
        <v>2956</v>
      </c>
    </row>
    <row r="1755" ht="15.75" customHeight="1">
      <c r="A1755" s="294" t="s">
        <v>3683</v>
      </c>
      <c r="B1755" s="239" t="s">
        <v>552</v>
      </c>
      <c r="C1755" s="340">
        <v>46294.0</v>
      </c>
      <c r="D1755" s="239" t="s">
        <v>559</v>
      </c>
      <c r="E1755" s="239" t="s">
        <v>1210</v>
      </c>
      <c r="F1755" s="239">
        <v>34.0</v>
      </c>
      <c r="G1755" s="239">
        <v>28.0</v>
      </c>
      <c r="H1755" s="342">
        <v>46295.0</v>
      </c>
      <c r="I1755" s="251">
        <v>0.30640046296296297</v>
      </c>
      <c r="J1755" s="251">
        <v>0.3279976851851852</v>
      </c>
      <c r="K1755" s="239">
        <v>31.0833</v>
      </c>
      <c r="L1755" s="239" t="s">
        <v>811</v>
      </c>
      <c r="M1755" s="239" t="s">
        <v>3117</v>
      </c>
    </row>
    <row r="1756" ht="15.75" customHeight="1">
      <c r="A1756" s="294" t="s">
        <v>3683</v>
      </c>
      <c r="B1756" s="239" t="s">
        <v>552</v>
      </c>
      <c r="C1756" s="340">
        <v>46294.0</v>
      </c>
      <c r="D1756" s="239" t="s">
        <v>559</v>
      </c>
      <c r="E1756" s="239" t="s">
        <v>947</v>
      </c>
      <c r="F1756" s="239">
        <v>59.0</v>
      </c>
      <c r="G1756" s="239">
        <v>29.0</v>
      </c>
      <c r="H1756" s="342">
        <v>46295.0</v>
      </c>
      <c r="I1756" s="251">
        <v>0.3280439814814815</v>
      </c>
      <c r="J1756" s="251">
        <v>0.3655787037037037</v>
      </c>
      <c r="K1756" s="239">
        <v>54.05</v>
      </c>
      <c r="L1756" s="239" t="s">
        <v>811</v>
      </c>
      <c r="M1756" s="239" t="s">
        <v>3118</v>
      </c>
    </row>
    <row r="1757" ht="15.75" customHeight="1">
      <c r="A1757" s="294" t="s">
        <v>3683</v>
      </c>
      <c r="B1757" s="239" t="s">
        <v>552</v>
      </c>
      <c r="C1757" s="340">
        <v>46294.0</v>
      </c>
      <c r="D1757" s="239" t="s">
        <v>559</v>
      </c>
      <c r="E1757" s="239" t="s">
        <v>949</v>
      </c>
      <c r="F1757" s="239">
        <v>39.0</v>
      </c>
      <c r="G1757" s="239">
        <v>28.0</v>
      </c>
      <c r="H1757" s="342">
        <v>46295.0</v>
      </c>
      <c r="I1757" s="251">
        <v>0.3656712962962963</v>
      </c>
      <c r="J1757" s="251">
        <v>0.39284722222222224</v>
      </c>
      <c r="K1757" s="239">
        <v>39.1167</v>
      </c>
      <c r="L1757" s="239" t="s">
        <v>811</v>
      </c>
      <c r="M1757" s="239" t="s">
        <v>3119</v>
      </c>
    </row>
    <row r="1758" ht="15.75" customHeight="1">
      <c r="A1758" s="294" t="s">
        <v>3683</v>
      </c>
      <c r="B1758" s="239" t="s">
        <v>552</v>
      </c>
      <c r="C1758" s="340">
        <v>46295.0</v>
      </c>
      <c r="D1758" s="239" t="s">
        <v>559</v>
      </c>
      <c r="E1758" s="239" t="s">
        <v>1473</v>
      </c>
      <c r="F1758" s="239">
        <v>80.0</v>
      </c>
      <c r="G1758" s="239">
        <v>34.0</v>
      </c>
      <c r="H1758" s="342">
        <v>46295.0</v>
      </c>
      <c r="I1758" s="251">
        <v>0.5161921296296297</v>
      </c>
      <c r="J1758" s="251">
        <v>0.5625578703703704</v>
      </c>
      <c r="K1758" s="239">
        <v>66.7667</v>
      </c>
      <c r="L1758" s="239" t="s">
        <v>811</v>
      </c>
      <c r="M1758" s="239" t="s">
        <v>3120</v>
      </c>
    </row>
    <row r="1759" ht="15.75" customHeight="1">
      <c r="A1759" s="294" t="s">
        <v>3683</v>
      </c>
      <c r="B1759" s="239" t="s">
        <v>552</v>
      </c>
      <c r="C1759" s="340">
        <v>46295.0</v>
      </c>
      <c r="D1759" s="239" t="s">
        <v>559</v>
      </c>
      <c r="E1759" s="239" t="s">
        <v>1009</v>
      </c>
      <c r="F1759" s="239">
        <v>44.0</v>
      </c>
      <c r="G1759" s="239">
        <v>28.0</v>
      </c>
      <c r="H1759" s="342">
        <v>46295.0</v>
      </c>
      <c r="I1759" s="251">
        <v>0.5975347222222223</v>
      </c>
      <c r="J1759" s="251">
        <v>0.6276157407407408</v>
      </c>
      <c r="K1759" s="239">
        <v>43.3</v>
      </c>
      <c r="L1759" s="239" t="s">
        <v>811</v>
      </c>
      <c r="M1759" s="239" t="s">
        <v>3121</v>
      </c>
    </row>
    <row r="1760" ht="15.75" customHeight="1">
      <c r="A1760" s="294" t="s">
        <v>3683</v>
      </c>
      <c r="B1760" s="239" t="s">
        <v>552</v>
      </c>
      <c r="C1760" s="340">
        <v>46294.0</v>
      </c>
      <c r="D1760" s="239" t="s">
        <v>669</v>
      </c>
      <c r="E1760" s="239" t="s">
        <v>947</v>
      </c>
      <c r="F1760" s="239">
        <v>106.0</v>
      </c>
      <c r="G1760" s="239">
        <v>30.0</v>
      </c>
      <c r="H1760" s="342">
        <v>46295.0</v>
      </c>
      <c r="I1760" s="251">
        <v>0.30645833333333333</v>
      </c>
      <c r="J1760" s="251">
        <v>0.3509143518518518</v>
      </c>
      <c r="K1760" s="239">
        <v>64.0167</v>
      </c>
      <c r="L1760" s="239" t="s">
        <v>811</v>
      </c>
      <c r="M1760" s="239" t="s">
        <v>3108</v>
      </c>
    </row>
    <row r="1761" ht="15.75" customHeight="1">
      <c r="A1761" s="294" t="s">
        <v>3683</v>
      </c>
      <c r="B1761" s="239" t="s">
        <v>552</v>
      </c>
      <c r="C1761" s="340">
        <v>46294.0</v>
      </c>
      <c r="D1761" s="239" t="s">
        <v>669</v>
      </c>
      <c r="E1761" s="239" t="s">
        <v>949</v>
      </c>
      <c r="F1761" s="239">
        <v>371.0</v>
      </c>
      <c r="G1761" s="239">
        <v>80.0</v>
      </c>
      <c r="H1761" s="342">
        <v>46295.0</v>
      </c>
      <c r="I1761" s="251">
        <v>0.35096064814814815</v>
      </c>
      <c r="J1761" s="251">
        <v>0.4661111111111111</v>
      </c>
      <c r="K1761" s="239">
        <v>165.8</v>
      </c>
      <c r="L1761" s="239" t="s">
        <v>811</v>
      </c>
      <c r="M1761" s="239" t="s">
        <v>3110</v>
      </c>
    </row>
    <row r="1762" ht="15.75" customHeight="1">
      <c r="A1762" s="294" t="s">
        <v>3683</v>
      </c>
      <c r="B1762" s="239" t="s">
        <v>552</v>
      </c>
      <c r="C1762" s="340">
        <v>46295.0</v>
      </c>
      <c r="D1762" s="239" t="s">
        <v>669</v>
      </c>
      <c r="E1762" s="239" t="s">
        <v>1380</v>
      </c>
      <c r="F1762" s="239">
        <v>53.0</v>
      </c>
      <c r="G1762" s="239">
        <v>35.0</v>
      </c>
      <c r="H1762" s="342">
        <v>46295.0</v>
      </c>
      <c r="I1762" s="251">
        <v>0.5144791666666667</v>
      </c>
      <c r="J1762" s="251">
        <v>0.5572916666666666</v>
      </c>
      <c r="K1762" s="239">
        <v>61.65</v>
      </c>
      <c r="L1762" s="239" t="s">
        <v>811</v>
      </c>
      <c r="M1762" s="239" t="s">
        <v>3112</v>
      </c>
    </row>
    <row r="1763" ht="15.75" customHeight="1">
      <c r="A1763" s="294" t="s">
        <v>3683</v>
      </c>
      <c r="B1763" s="239" t="s">
        <v>552</v>
      </c>
      <c r="C1763" s="340">
        <v>46294.0</v>
      </c>
      <c r="D1763" s="239" t="s">
        <v>667</v>
      </c>
      <c r="E1763" s="239" t="s">
        <v>2134</v>
      </c>
      <c r="F1763" s="239">
        <v>111.0</v>
      </c>
      <c r="G1763" s="239">
        <v>30.0</v>
      </c>
      <c r="H1763" s="342">
        <v>46295.0</v>
      </c>
      <c r="I1763" s="251">
        <v>0.30743055555555554</v>
      </c>
      <c r="J1763" s="251">
        <v>0.35836805555555556</v>
      </c>
      <c r="K1763" s="239">
        <v>73.3333</v>
      </c>
      <c r="L1763" s="239" t="s">
        <v>811</v>
      </c>
      <c r="M1763" s="239" t="s">
        <v>3211</v>
      </c>
    </row>
    <row r="1764" ht="15.75" customHeight="1">
      <c r="A1764" s="294" t="s">
        <v>3683</v>
      </c>
      <c r="B1764" s="239" t="s">
        <v>552</v>
      </c>
      <c r="C1764" s="340">
        <v>46294.0</v>
      </c>
      <c r="D1764" s="239" t="s">
        <v>667</v>
      </c>
      <c r="E1764" s="239" t="s">
        <v>949</v>
      </c>
      <c r="F1764" s="239">
        <v>182.0</v>
      </c>
      <c r="G1764" s="239">
        <v>79.0</v>
      </c>
      <c r="H1764" s="342">
        <v>46295.0</v>
      </c>
      <c r="I1764" s="251">
        <v>0.3584027777777778</v>
      </c>
      <c r="J1764" s="251">
        <v>0.47228009259259257</v>
      </c>
      <c r="K1764" s="239">
        <v>163.9667</v>
      </c>
      <c r="L1764" s="239" t="s">
        <v>811</v>
      </c>
      <c r="M1764" s="239" t="s">
        <v>3212</v>
      </c>
    </row>
    <row r="1765" ht="15.75" customHeight="1">
      <c r="A1765" s="294" t="s">
        <v>3683</v>
      </c>
      <c r="B1765" s="239" t="s">
        <v>552</v>
      </c>
      <c r="C1765" s="340">
        <v>46295.0</v>
      </c>
      <c r="D1765" s="239" t="s">
        <v>667</v>
      </c>
      <c r="E1765" s="239" t="s">
        <v>1009</v>
      </c>
      <c r="F1765" s="239">
        <v>54.0</v>
      </c>
      <c r="G1765" s="239">
        <v>28.0</v>
      </c>
      <c r="H1765" s="342">
        <v>46295.0</v>
      </c>
      <c r="I1765" s="251">
        <v>0.5973842592592593</v>
      </c>
      <c r="J1765" s="251">
        <v>0.6309953703703703</v>
      </c>
      <c r="K1765" s="239">
        <v>48.3833</v>
      </c>
      <c r="L1765" s="239" t="s">
        <v>811</v>
      </c>
      <c r="M1765" s="239" t="s">
        <v>3213</v>
      </c>
    </row>
    <row r="1766" ht="15.75" customHeight="1">
      <c r="A1766" s="294" t="s">
        <v>3683</v>
      </c>
      <c r="B1766" s="239" t="s">
        <v>552</v>
      </c>
      <c r="C1766" s="340">
        <v>46295.0</v>
      </c>
      <c r="D1766" s="239" t="s">
        <v>685</v>
      </c>
      <c r="E1766" s="239" t="s">
        <v>1001</v>
      </c>
      <c r="F1766" s="239">
        <v>275.0</v>
      </c>
      <c r="G1766" s="239">
        <v>120.0</v>
      </c>
      <c r="H1766" s="342">
        <v>46295.0</v>
      </c>
      <c r="I1766" s="251">
        <v>0.30570601851851853</v>
      </c>
      <c r="J1766" s="251">
        <v>0.6813541666666667</v>
      </c>
      <c r="K1766" s="239">
        <v>540.9333</v>
      </c>
      <c r="L1766" s="239" t="s">
        <v>811</v>
      </c>
      <c r="M1766" s="239" t="s">
        <v>3297</v>
      </c>
    </row>
    <row r="1767" ht="15.75" customHeight="1">
      <c r="A1767" s="294" t="s">
        <v>3683</v>
      </c>
      <c r="B1767" s="239" t="s">
        <v>552</v>
      </c>
      <c r="C1767" s="340">
        <v>46294.0</v>
      </c>
      <c r="D1767" s="239" t="s">
        <v>3617</v>
      </c>
      <c r="E1767" s="239" t="s">
        <v>2134</v>
      </c>
      <c r="F1767" s="239">
        <v>246.0</v>
      </c>
      <c r="G1767" s="239">
        <v>80.0</v>
      </c>
      <c r="H1767" s="342">
        <v>46295.0</v>
      </c>
      <c r="I1767" s="251">
        <v>0.30792824074074077</v>
      </c>
      <c r="J1767" s="251">
        <v>0.4077777777777778</v>
      </c>
      <c r="K1767" s="239">
        <v>143.7833</v>
      </c>
      <c r="L1767" s="239" t="s">
        <v>811</v>
      </c>
      <c r="M1767" s="239" t="s">
        <v>2582</v>
      </c>
    </row>
    <row r="1768" ht="15.75" customHeight="1">
      <c r="A1768" s="294" t="s">
        <v>3683</v>
      </c>
      <c r="B1768" s="239" t="s">
        <v>552</v>
      </c>
      <c r="C1768" s="340">
        <v>46294.0</v>
      </c>
      <c r="D1768" s="239" t="s">
        <v>3617</v>
      </c>
      <c r="E1768" s="239" t="s">
        <v>949</v>
      </c>
      <c r="F1768" s="239">
        <v>50.0</v>
      </c>
      <c r="G1768" s="239">
        <v>28.0</v>
      </c>
      <c r="H1768" s="342">
        <v>46295.0</v>
      </c>
      <c r="I1768" s="251">
        <v>0.30596064814814816</v>
      </c>
      <c r="J1768" s="251">
        <v>0.446412037037037</v>
      </c>
      <c r="K1768" s="239">
        <v>202.25</v>
      </c>
      <c r="L1768" s="239" t="s">
        <v>811</v>
      </c>
      <c r="M1768" s="239" t="s">
        <v>2586</v>
      </c>
    </row>
    <row r="1769" ht="15.75" customHeight="1">
      <c r="A1769" s="294" t="s">
        <v>3683</v>
      </c>
      <c r="B1769" s="239" t="s">
        <v>552</v>
      </c>
      <c r="C1769" s="340">
        <v>46295.0</v>
      </c>
      <c r="D1769" s="239" t="s">
        <v>3617</v>
      </c>
      <c r="E1769" s="239" t="s">
        <v>1005</v>
      </c>
      <c r="F1769" s="239">
        <v>45.0</v>
      </c>
      <c r="G1769" s="239">
        <v>33.0</v>
      </c>
      <c r="H1769" s="342">
        <v>46295.0</v>
      </c>
      <c r="I1769" s="251">
        <v>0.5159027777777778</v>
      </c>
      <c r="J1769" s="251">
        <v>0.5617361111111111</v>
      </c>
      <c r="K1769" s="239">
        <v>66.0</v>
      </c>
      <c r="L1769" s="239" t="s">
        <v>811</v>
      </c>
      <c r="M1769" s="239" t="s">
        <v>2588</v>
      </c>
    </row>
    <row r="1770" ht="15.75" customHeight="1">
      <c r="A1770" s="294" t="s">
        <v>3683</v>
      </c>
      <c r="B1770" s="239" t="s">
        <v>552</v>
      </c>
      <c r="C1770" s="340">
        <v>46295.0</v>
      </c>
      <c r="D1770" s="239" t="s">
        <v>3617</v>
      </c>
      <c r="E1770" s="239" t="s">
        <v>1009</v>
      </c>
      <c r="F1770" s="239">
        <v>44.0</v>
      </c>
      <c r="G1770" s="239">
        <v>27.0</v>
      </c>
      <c r="H1770" s="342">
        <v>46295.0</v>
      </c>
      <c r="I1770" s="251">
        <v>0.5973148148148149</v>
      </c>
      <c r="J1770" s="251">
        <v>0.6249537037037037</v>
      </c>
      <c r="K1770" s="239">
        <v>39.7833</v>
      </c>
      <c r="L1770" s="239" t="s">
        <v>811</v>
      </c>
      <c r="M1770" s="239" t="s">
        <v>2590</v>
      </c>
    </row>
    <row r="1771" ht="15.75" customHeight="1">
      <c r="A1771" s="294" t="s">
        <v>3683</v>
      </c>
      <c r="B1771" s="239" t="s">
        <v>552</v>
      </c>
      <c r="C1771" s="340">
        <v>46295.0</v>
      </c>
      <c r="D1771" s="239" t="s">
        <v>660</v>
      </c>
      <c r="E1771" s="239" t="s">
        <v>1005</v>
      </c>
      <c r="F1771" s="239">
        <v>63.0</v>
      </c>
      <c r="G1771" s="239">
        <v>33.0</v>
      </c>
      <c r="H1771" s="342">
        <v>46295.0</v>
      </c>
      <c r="I1771" s="251">
        <v>0.5153587962962963</v>
      </c>
      <c r="J1771" s="251">
        <v>0.5637384259259259</v>
      </c>
      <c r="K1771" s="239">
        <v>69.6667</v>
      </c>
      <c r="L1771" s="239" t="s">
        <v>811</v>
      </c>
      <c r="M1771" s="239" t="s">
        <v>3390</v>
      </c>
    </row>
    <row r="1772" ht="15.75" customHeight="1">
      <c r="A1772" s="294" t="s">
        <v>3683</v>
      </c>
      <c r="B1772" s="239" t="s">
        <v>552</v>
      </c>
      <c r="C1772" s="340">
        <v>46294.0</v>
      </c>
      <c r="D1772" s="239" t="s">
        <v>625</v>
      </c>
      <c r="E1772" s="239" t="s">
        <v>1210</v>
      </c>
      <c r="F1772" s="239">
        <v>35.0</v>
      </c>
      <c r="G1772" s="239">
        <v>29.0</v>
      </c>
      <c r="H1772" s="342">
        <v>46295.0</v>
      </c>
      <c r="I1772" s="251">
        <v>0.3044212962962963</v>
      </c>
      <c r="J1772" s="251">
        <v>0.3304861111111111</v>
      </c>
      <c r="K1772" s="239">
        <v>37.5167</v>
      </c>
      <c r="L1772" s="239" t="s">
        <v>1238</v>
      </c>
      <c r="M1772" s="239" t="s">
        <v>3458</v>
      </c>
    </row>
    <row r="1773" ht="15.75" customHeight="1">
      <c r="A1773" s="294" t="s">
        <v>3683</v>
      </c>
      <c r="B1773" s="239" t="s">
        <v>552</v>
      </c>
      <c r="C1773" s="340">
        <v>46294.0</v>
      </c>
      <c r="D1773" s="239" t="s">
        <v>625</v>
      </c>
      <c r="E1773" s="239" t="s">
        <v>947</v>
      </c>
      <c r="F1773" s="239">
        <v>63.0</v>
      </c>
      <c r="G1773" s="239">
        <v>32.0</v>
      </c>
      <c r="H1773" s="342">
        <v>46295.0</v>
      </c>
      <c r="I1773" s="251">
        <v>0.33060185185185187</v>
      </c>
      <c r="J1773" s="251">
        <v>0.3591087962962963</v>
      </c>
      <c r="K1773" s="239">
        <v>41.05</v>
      </c>
      <c r="L1773" s="239" t="s">
        <v>1238</v>
      </c>
      <c r="M1773" s="239" t="s">
        <v>3460</v>
      </c>
    </row>
    <row r="1774" ht="15.75" customHeight="1">
      <c r="A1774" s="294" t="s">
        <v>3683</v>
      </c>
      <c r="B1774" s="239" t="s">
        <v>552</v>
      </c>
      <c r="C1774" s="340">
        <v>46294.0</v>
      </c>
      <c r="D1774" s="239" t="s">
        <v>625</v>
      </c>
      <c r="E1774" s="239" t="s">
        <v>949</v>
      </c>
      <c r="F1774" s="239">
        <v>75.0</v>
      </c>
      <c r="G1774" s="239">
        <v>56.0</v>
      </c>
      <c r="H1774" s="342">
        <v>46295.0</v>
      </c>
      <c r="I1774" s="251">
        <v>0.3591666666666667</v>
      </c>
      <c r="J1774" s="251">
        <v>0.39480324074074075</v>
      </c>
      <c r="K1774" s="239">
        <v>51.3167</v>
      </c>
      <c r="L1774" s="239" t="s">
        <v>1238</v>
      </c>
      <c r="M1774" s="239" t="s">
        <v>3462</v>
      </c>
    </row>
    <row r="1775" ht="15.75" customHeight="1">
      <c r="A1775" s="294" t="s">
        <v>3683</v>
      </c>
      <c r="B1775" s="239" t="s">
        <v>552</v>
      </c>
      <c r="C1775" s="340">
        <v>46294.0</v>
      </c>
      <c r="D1775" s="239" t="s">
        <v>625</v>
      </c>
      <c r="E1775" s="239" t="s">
        <v>1001</v>
      </c>
      <c r="F1775" s="239">
        <v>83.0</v>
      </c>
      <c r="G1775" s="239">
        <v>33.0</v>
      </c>
      <c r="H1775" s="342">
        <v>46295.0</v>
      </c>
      <c r="I1775" s="251">
        <v>0.39493055555555556</v>
      </c>
      <c r="J1775" s="251">
        <v>0.4275462962962963</v>
      </c>
      <c r="K1775" s="239">
        <v>46.9667</v>
      </c>
      <c r="L1775" s="239" t="s">
        <v>1238</v>
      </c>
      <c r="M1775" s="239" t="s">
        <v>3463</v>
      </c>
    </row>
    <row r="1776" ht="15.75" customHeight="1">
      <c r="A1776" s="294" t="s">
        <v>3683</v>
      </c>
      <c r="B1776" s="239" t="s">
        <v>552</v>
      </c>
      <c r="C1776" s="340">
        <v>46294.0</v>
      </c>
      <c r="D1776" s="239" t="s">
        <v>654</v>
      </c>
      <c r="E1776" s="239" t="s">
        <v>1210</v>
      </c>
      <c r="F1776" s="239">
        <v>34.0</v>
      </c>
      <c r="G1776" s="239">
        <v>27.0</v>
      </c>
      <c r="H1776" s="342">
        <v>46295.0</v>
      </c>
      <c r="I1776" s="251">
        <v>0.30800925925925926</v>
      </c>
      <c r="J1776" s="251">
        <v>0.32296296296296295</v>
      </c>
      <c r="K1776" s="239">
        <v>21.5333</v>
      </c>
      <c r="L1776" s="239" t="s">
        <v>811</v>
      </c>
      <c r="M1776" s="239" t="s">
        <v>3589</v>
      </c>
    </row>
    <row r="1777" ht="15.75" customHeight="1">
      <c r="A1777" s="294" t="s">
        <v>3683</v>
      </c>
      <c r="B1777" s="239" t="s">
        <v>552</v>
      </c>
      <c r="C1777" s="340">
        <v>46294.0</v>
      </c>
      <c r="D1777" s="239" t="s">
        <v>654</v>
      </c>
      <c r="E1777" s="239" t="s">
        <v>947</v>
      </c>
      <c r="F1777" s="239">
        <v>102.0</v>
      </c>
      <c r="G1777" s="239">
        <v>31.0</v>
      </c>
      <c r="H1777" s="342">
        <v>46295.0</v>
      </c>
      <c r="I1777" s="251">
        <v>0.3230092592592593</v>
      </c>
      <c r="J1777" s="251">
        <v>0.34902777777777777</v>
      </c>
      <c r="K1777" s="239">
        <v>37.45</v>
      </c>
      <c r="L1777" s="239" t="s">
        <v>811</v>
      </c>
      <c r="M1777" s="239" t="s">
        <v>3590</v>
      </c>
    </row>
  </sheetData>
  <autoFilter ref="$A$5:$M$1688"/>
  <mergeCells count="1">
    <mergeCell ref="A1:K3"/>
  </mergeCells>
  <printOptions/>
  <pageMargins bottom="0.75" footer="0.0" header="0.0" left="0.7" right="0.7" top="0.75"/>
  <pageSetup orientation="landscape"/>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71"/>
    <col customWidth="1" min="2" max="2" width="56.71"/>
    <col customWidth="1" min="3" max="3" width="13.86"/>
    <col customWidth="1" min="4" max="4" width="13.0"/>
    <col customWidth="1" min="5" max="5" width="22.71"/>
    <col customWidth="1" min="6" max="6" width="53.14"/>
    <col customWidth="1" min="7" max="7" width="17.14"/>
    <col customWidth="1" min="8" max="8" width="9.14"/>
    <col customWidth="1" min="9" max="9" width="20.43"/>
    <col customWidth="1" min="10" max="10" width="17.29"/>
    <col customWidth="1" min="11" max="11" width="16.14"/>
    <col customWidth="1" min="12" max="12" width="8.86"/>
    <col customWidth="1" min="13" max="13" width="15.43"/>
    <col customWidth="1" min="14" max="14" width="27.43"/>
    <col customWidth="1" min="15" max="15" width="20.14"/>
    <col customWidth="1" min="16" max="16" width="16.0"/>
    <col customWidth="1" min="17" max="45" width="8.86"/>
  </cols>
  <sheetData>
    <row r="1">
      <c r="A1" s="355" t="s">
        <v>3855</v>
      </c>
      <c r="B1" s="356" t="s">
        <v>3858</v>
      </c>
      <c r="C1" s="356" t="s">
        <v>3860</v>
      </c>
      <c r="D1" s="357"/>
      <c r="E1" s="358" t="s">
        <v>3862</v>
      </c>
      <c r="I1" s="359" t="s">
        <v>3864</v>
      </c>
      <c r="J1" s="360" t="s">
        <v>3865</v>
      </c>
    </row>
    <row r="2">
      <c r="A2" s="361">
        <v>2.0</v>
      </c>
      <c r="B2" s="51" t="s">
        <v>3867</v>
      </c>
      <c r="C2" s="51" t="s">
        <v>3868</v>
      </c>
      <c r="D2" s="362"/>
      <c r="E2" s="363"/>
      <c r="I2" s="364" t="s">
        <v>3870</v>
      </c>
      <c r="J2" s="365" t="s">
        <v>3871</v>
      </c>
    </row>
    <row r="3">
      <c r="A3" s="361">
        <v>3.0</v>
      </c>
      <c r="B3" s="51" t="s">
        <v>3873</v>
      </c>
      <c r="C3" s="51" t="s">
        <v>3874</v>
      </c>
      <c r="D3" s="362"/>
      <c r="E3" s="363"/>
      <c r="I3" s="364" t="s">
        <v>3875</v>
      </c>
      <c r="J3" s="365" t="s">
        <v>3876</v>
      </c>
    </row>
    <row r="4">
      <c r="A4" s="366">
        <v>6.0</v>
      </c>
      <c r="B4" s="367" t="s">
        <v>3878</v>
      </c>
      <c r="C4" s="367" t="s">
        <v>3879</v>
      </c>
      <c r="D4" s="238"/>
      <c r="E4" s="363"/>
      <c r="I4" s="364"/>
      <c r="J4" s="365" t="s">
        <v>3881</v>
      </c>
    </row>
    <row r="5">
      <c r="E5" s="363"/>
      <c r="I5" s="368"/>
      <c r="J5" s="369" t="s">
        <v>3882</v>
      </c>
    </row>
    <row r="6">
      <c r="E6" s="363"/>
    </row>
    <row r="7">
      <c r="A7" s="370" t="s">
        <v>3884</v>
      </c>
      <c r="B7" s="371" t="s">
        <v>378</v>
      </c>
      <c r="C7" s="51" t="s">
        <v>3885</v>
      </c>
      <c r="D7" s="370" t="s">
        <v>3886</v>
      </c>
      <c r="E7" s="372" t="s">
        <v>3887</v>
      </c>
      <c r="F7" s="373"/>
      <c r="G7" s="373"/>
      <c r="H7" s="371" t="s">
        <v>3888</v>
      </c>
      <c r="I7" s="371" t="s">
        <v>3889</v>
      </c>
      <c r="J7" s="371" t="s">
        <v>3890</v>
      </c>
      <c r="K7" s="371" t="s">
        <v>3891</v>
      </c>
      <c r="L7" s="371" t="s">
        <v>3892</v>
      </c>
      <c r="M7" s="371" t="s">
        <v>3894</v>
      </c>
      <c r="N7" s="371" t="s">
        <v>3886</v>
      </c>
      <c r="O7" s="371" t="s">
        <v>3884</v>
      </c>
      <c r="P7" s="371" t="s">
        <v>3895</v>
      </c>
      <c r="Q7" s="371" t="s">
        <v>3896</v>
      </c>
      <c r="R7" s="371" t="s">
        <v>3897</v>
      </c>
    </row>
    <row r="8">
      <c r="B8" s="303">
        <v>46288.0</v>
      </c>
      <c r="C8" s="302" t="b">
        <v>1</v>
      </c>
      <c r="D8" s="51" t="s">
        <v>499</v>
      </c>
      <c r="E8" s="374" t="s">
        <v>3899</v>
      </c>
      <c r="F8" s="51" t="str">
        <f t="shared" ref="F8:F107" si="1">D8&amp;" "&amp;E8</f>
        <v>Martha missing 1</v>
      </c>
      <c r="G8" s="51"/>
      <c r="H8" s="51" t="s">
        <v>3903</v>
      </c>
      <c r="I8" s="51" t="s">
        <v>3904</v>
      </c>
      <c r="J8" s="51"/>
      <c r="K8" s="51"/>
      <c r="L8" s="51">
        <v>1.0</v>
      </c>
      <c r="M8" s="51" t="s">
        <v>556</v>
      </c>
      <c r="N8" s="51" t="s">
        <v>499</v>
      </c>
      <c r="O8" s="375">
        <v>46288.614120370374</v>
      </c>
      <c r="P8" s="51" t="s">
        <v>3906</v>
      </c>
      <c r="Q8" s="51"/>
      <c r="R8" s="51" t="s">
        <v>3899</v>
      </c>
    </row>
    <row r="9">
      <c r="B9" s="303">
        <v>46288.0</v>
      </c>
      <c r="C9" s="302" t="b">
        <v>1</v>
      </c>
      <c r="D9" s="51" t="s">
        <v>631</v>
      </c>
      <c r="E9" s="374" t="s">
        <v>3908</v>
      </c>
      <c r="F9" s="51" t="str">
        <f t="shared" si="1"/>
        <v>Eduardo 3 wrong 3 miss</v>
      </c>
      <c r="G9" s="51"/>
      <c r="H9" s="51" t="s">
        <v>3865</v>
      </c>
      <c r="I9" s="51" t="s">
        <v>3910</v>
      </c>
      <c r="J9" s="51"/>
      <c r="K9" s="51"/>
      <c r="L9" s="51">
        <v>3.0</v>
      </c>
      <c r="M9" s="51" t="s">
        <v>556</v>
      </c>
      <c r="N9" s="51" t="s">
        <v>631</v>
      </c>
      <c r="O9" s="375">
        <v>46288.539375</v>
      </c>
      <c r="P9" s="51" t="s">
        <v>3906</v>
      </c>
      <c r="Q9" s="51"/>
      <c r="R9" s="51" t="s">
        <v>3908</v>
      </c>
    </row>
    <row r="10">
      <c r="B10" s="303">
        <v>46288.0</v>
      </c>
      <c r="C10" s="302" t="b">
        <v>1</v>
      </c>
      <c r="D10" s="51" t="s">
        <v>631</v>
      </c>
      <c r="E10" s="374" t="s">
        <v>3912</v>
      </c>
      <c r="F10" s="51" t="str">
        <f t="shared" si="1"/>
        <v>Eduardo 1 wrong box 1 miss</v>
      </c>
      <c r="G10" s="51"/>
      <c r="H10" s="51" t="s">
        <v>3865</v>
      </c>
      <c r="I10" s="51" t="s">
        <v>3914</v>
      </c>
      <c r="J10" s="51"/>
      <c r="K10" s="51"/>
      <c r="L10" s="51">
        <v>1.0</v>
      </c>
      <c r="M10" s="51" t="s">
        <v>556</v>
      </c>
      <c r="N10" s="51" t="s">
        <v>631</v>
      </c>
      <c r="O10" s="375">
        <v>46288.45402777778</v>
      </c>
      <c r="P10" s="51" t="s">
        <v>3906</v>
      </c>
      <c r="Q10" s="51"/>
      <c r="R10" s="51" t="s">
        <v>3912</v>
      </c>
    </row>
    <row r="11">
      <c r="B11" s="303">
        <v>46288.0</v>
      </c>
      <c r="C11" s="302" t="b">
        <v>1</v>
      </c>
      <c r="D11" s="51" t="s">
        <v>3736</v>
      </c>
      <c r="E11" s="374" t="s">
        <v>3514</v>
      </c>
      <c r="F11" s="51" t="str">
        <f t="shared" si="1"/>
        <v>Tix 1 wrong box miss 1 box</v>
      </c>
      <c r="G11" s="51"/>
      <c r="H11" s="51" t="s">
        <v>3865</v>
      </c>
      <c r="I11" s="51" t="s">
        <v>3916</v>
      </c>
      <c r="J11" s="51"/>
      <c r="K11" s="51"/>
      <c r="L11" s="51">
        <v>1.0</v>
      </c>
      <c r="M11" s="51" t="s">
        <v>556</v>
      </c>
      <c r="N11" s="51" t="s">
        <v>3736</v>
      </c>
      <c r="O11" s="375">
        <v>46288.43261574074</v>
      </c>
      <c r="P11" s="51" t="s">
        <v>3906</v>
      </c>
      <c r="Q11" s="51"/>
      <c r="R11" s="51" t="s">
        <v>3514</v>
      </c>
    </row>
    <row r="12">
      <c r="B12" s="303">
        <v>46288.0</v>
      </c>
      <c r="C12" s="302" t="b">
        <v>1</v>
      </c>
      <c r="D12" s="1" t="s">
        <v>666</v>
      </c>
      <c r="E12" s="363" t="s">
        <v>3918</v>
      </c>
      <c r="F12" s="51" t="str">
        <f t="shared" si="1"/>
        <v>Miguel wrong1miss1</v>
      </c>
      <c r="G12" s="51"/>
    </row>
    <row r="13">
      <c r="B13" s="303">
        <v>46288.0</v>
      </c>
      <c r="C13" s="302" t="b">
        <v>1</v>
      </c>
      <c r="D13" s="1" t="s">
        <v>442</v>
      </c>
      <c r="E13" s="363" t="s">
        <v>466</v>
      </c>
      <c r="F13" s="51" t="str">
        <f t="shared" si="1"/>
        <v>Jakiie 2 wrong </v>
      </c>
      <c r="G13" s="51"/>
    </row>
    <row r="14">
      <c r="B14" s="303">
        <v>46288.0</v>
      </c>
      <c r="C14" s="302" t="b">
        <v>1</v>
      </c>
      <c r="D14" s="1" t="s">
        <v>3920</v>
      </c>
      <c r="E14" s="363" t="s">
        <v>3918</v>
      </c>
      <c r="F14" s="51" t="str">
        <f t="shared" si="1"/>
        <v>manuel wrong1miss1</v>
      </c>
      <c r="G14" s="51"/>
    </row>
    <row r="15">
      <c r="B15" s="303">
        <v>46288.0</v>
      </c>
      <c r="C15" s="302" t="b">
        <v>1</v>
      </c>
      <c r="D15" s="1" t="s">
        <v>659</v>
      </c>
      <c r="E15" s="363" t="s">
        <v>3918</v>
      </c>
      <c r="F15" s="51" t="str">
        <f t="shared" si="1"/>
        <v>Herman wrong1miss1</v>
      </c>
      <c r="G15" s="51"/>
    </row>
    <row r="16">
      <c r="B16" s="303">
        <v>46288.0</v>
      </c>
      <c r="C16" s="302" t="b">
        <v>1</v>
      </c>
      <c r="D16" s="1" t="s">
        <v>499</v>
      </c>
      <c r="E16" s="363" t="s">
        <v>3922</v>
      </c>
      <c r="F16" s="51" t="str">
        <f t="shared" si="1"/>
        <v>Martha 1 missing </v>
      </c>
      <c r="G16" s="51"/>
    </row>
    <row r="17">
      <c r="B17" s="303">
        <v>46288.0</v>
      </c>
      <c r="C17" s="302" t="b">
        <v>1</v>
      </c>
      <c r="D17" s="1" t="s">
        <v>3920</v>
      </c>
      <c r="E17" s="363" t="s">
        <v>3918</v>
      </c>
      <c r="F17" s="51" t="str">
        <f t="shared" si="1"/>
        <v>manuel wrong1miss1</v>
      </c>
      <c r="G17" s="51"/>
    </row>
    <row r="18">
      <c r="B18" s="303">
        <v>46288.0</v>
      </c>
      <c r="C18" s="302" t="b">
        <v>1</v>
      </c>
      <c r="D18" s="1" t="s">
        <v>3924</v>
      </c>
      <c r="E18" s="363" t="s">
        <v>3925</v>
      </c>
      <c r="F18" s="51" t="str">
        <f t="shared" si="1"/>
        <v>lopez wrong1</v>
      </c>
      <c r="G18" s="51"/>
    </row>
    <row r="19">
      <c r="B19" s="303">
        <v>46288.0</v>
      </c>
      <c r="C19" s="302" t="b">
        <v>1</v>
      </c>
      <c r="D19" s="1" t="s">
        <v>3924</v>
      </c>
      <c r="E19" s="363" t="s">
        <v>3926</v>
      </c>
      <c r="F19" s="51" t="str">
        <f t="shared" si="1"/>
        <v>lopez miss1</v>
      </c>
      <c r="G19" s="51"/>
    </row>
    <row r="20">
      <c r="B20" s="303">
        <v>46288.0</v>
      </c>
      <c r="C20" s="302" t="b">
        <v>1</v>
      </c>
      <c r="D20" s="1" t="s">
        <v>3927</v>
      </c>
      <c r="E20" s="363" t="s">
        <v>3928</v>
      </c>
      <c r="F20" s="51" t="str">
        <f t="shared" si="1"/>
        <v>pablo 5miss</v>
      </c>
      <c r="G20" s="51"/>
    </row>
    <row r="21" ht="15.75" customHeight="1">
      <c r="B21" s="303">
        <v>46288.0</v>
      </c>
      <c r="C21" s="302" t="b">
        <v>1</v>
      </c>
      <c r="D21" s="1" t="s">
        <v>3927</v>
      </c>
      <c r="E21" s="363" t="s">
        <v>3930</v>
      </c>
      <c r="F21" s="51" t="str">
        <f t="shared" si="1"/>
        <v>pablo 5wrong </v>
      </c>
      <c r="G21" s="51"/>
    </row>
    <row r="22" ht="15.75" customHeight="1">
      <c r="B22" s="303">
        <v>46288.0</v>
      </c>
      <c r="C22" s="302" t="b">
        <v>1</v>
      </c>
      <c r="D22" s="1" t="s">
        <v>3771</v>
      </c>
      <c r="E22" s="363" t="s">
        <v>3931</v>
      </c>
      <c r="F22" s="51" t="str">
        <f t="shared" si="1"/>
        <v>Josue extra1</v>
      </c>
      <c r="G22" s="51"/>
    </row>
    <row r="23" ht="15.75" customHeight="1">
      <c r="B23" s="303">
        <v>46288.0</v>
      </c>
      <c r="C23" s="302" t="b">
        <v>1</v>
      </c>
      <c r="D23" s="1" t="s">
        <v>627</v>
      </c>
      <c r="E23" s="363" t="s">
        <v>3925</v>
      </c>
      <c r="F23" s="51" t="str">
        <f t="shared" si="1"/>
        <v>Cesar wrong1</v>
      </c>
      <c r="G23" s="51"/>
    </row>
    <row r="24" ht="15.75" customHeight="1">
      <c r="B24" s="303">
        <v>46288.0</v>
      </c>
      <c r="C24" s="302" t="b">
        <v>1</v>
      </c>
      <c r="D24" s="1" t="s">
        <v>659</v>
      </c>
      <c r="E24" s="363" t="s">
        <v>3918</v>
      </c>
      <c r="F24" s="51" t="str">
        <f t="shared" si="1"/>
        <v>Herman wrong1miss1</v>
      </c>
      <c r="G24" s="51"/>
    </row>
    <row r="25" ht="15.75" customHeight="1">
      <c r="B25" s="303">
        <v>46288.0</v>
      </c>
      <c r="C25" s="302" t="b">
        <v>1</v>
      </c>
      <c r="D25" s="1" t="s">
        <v>627</v>
      </c>
      <c r="E25" s="363" t="s">
        <v>3932</v>
      </c>
      <c r="F25" s="51" t="str">
        <f t="shared" si="1"/>
        <v>Cesar -1 point wrong cone color</v>
      </c>
      <c r="G25" s="51"/>
    </row>
    <row r="26" ht="15.75" customHeight="1">
      <c r="B26" s="303">
        <v>46288.0</v>
      </c>
      <c r="C26" s="302" t="b">
        <v>1</v>
      </c>
      <c r="D26" s="1" t="s">
        <v>3933</v>
      </c>
      <c r="E26" s="363" t="s">
        <v>3926</v>
      </c>
      <c r="F26" s="51" t="str">
        <f t="shared" si="1"/>
        <v>herman miss1</v>
      </c>
      <c r="G26" s="51"/>
    </row>
    <row r="27" ht="15.75" customHeight="1">
      <c r="B27" s="303">
        <v>46288.0</v>
      </c>
      <c r="C27" s="302" t="b">
        <v>1</v>
      </c>
      <c r="D27" s="1" t="s">
        <v>3927</v>
      </c>
      <c r="E27" s="363" t="s">
        <v>3926</v>
      </c>
      <c r="F27" s="51" t="str">
        <f t="shared" si="1"/>
        <v>pablo miss1</v>
      </c>
      <c r="G27" s="51"/>
    </row>
    <row r="28" ht="15.75" customHeight="1">
      <c r="B28" s="303">
        <v>46288.0</v>
      </c>
      <c r="C28" s="302" t="b">
        <v>1</v>
      </c>
      <c r="D28" s="1" t="s">
        <v>3934</v>
      </c>
      <c r="E28" s="363" t="s">
        <v>3926</v>
      </c>
      <c r="F28" s="51" t="str">
        <f t="shared" si="1"/>
        <v>miguel miss1</v>
      </c>
      <c r="G28" s="51"/>
    </row>
    <row r="29" ht="15.75" customHeight="1">
      <c r="B29" s="303">
        <v>46288.0</v>
      </c>
      <c r="C29" s="302" t="b">
        <v>1</v>
      </c>
      <c r="D29" s="1" t="s">
        <v>3936</v>
      </c>
      <c r="E29" s="363" t="s">
        <v>3926</v>
      </c>
      <c r="F29" s="51" t="str">
        <f t="shared" si="1"/>
        <v>cesar miss1</v>
      </c>
      <c r="G29" s="51"/>
    </row>
    <row r="30" ht="15.75" customHeight="1">
      <c r="B30" s="303">
        <v>46288.0</v>
      </c>
      <c r="C30" s="302" t="b">
        <v>1</v>
      </c>
      <c r="D30" s="1" t="s">
        <v>3934</v>
      </c>
      <c r="E30" s="363" t="s">
        <v>3926</v>
      </c>
      <c r="F30" s="51" t="str">
        <f t="shared" si="1"/>
        <v>miguel miss1</v>
      </c>
      <c r="G30" s="51"/>
    </row>
    <row r="31" ht="15.75" customHeight="1">
      <c r="B31" s="303">
        <v>46288.0</v>
      </c>
      <c r="C31" s="302" t="b">
        <v>1</v>
      </c>
      <c r="D31" s="1" t="s">
        <v>3939</v>
      </c>
      <c r="E31" s="363" t="s">
        <v>3940</v>
      </c>
      <c r="F31" s="51" t="str">
        <f t="shared" si="1"/>
        <v>manley print label</v>
      </c>
      <c r="G31" s="51"/>
    </row>
    <row r="32" ht="15.75" customHeight="1">
      <c r="C32" s="302"/>
      <c r="E32" s="363"/>
      <c r="F32" s="51" t="str">
        <f t="shared" si="1"/>
        <v> </v>
      </c>
      <c r="G32" s="51"/>
    </row>
    <row r="33" ht="15.75" customHeight="1">
      <c r="C33" s="302"/>
      <c r="E33" s="363"/>
      <c r="F33" s="51" t="str">
        <f t="shared" si="1"/>
        <v> </v>
      </c>
      <c r="G33" s="51"/>
    </row>
    <row r="34" ht="15.75" customHeight="1">
      <c r="B34" s="303">
        <v>46289.0</v>
      </c>
      <c r="C34" s="302" t="b">
        <v>1</v>
      </c>
      <c r="D34" s="51" t="s">
        <v>3942</v>
      </c>
      <c r="E34" s="374" t="s">
        <v>3943</v>
      </c>
      <c r="F34" s="51" t="str">
        <f t="shared" si="1"/>
        <v>Oscarnj7 don't pick 7 boxes because the location is empty but the location is correct.</v>
      </c>
      <c r="G34" s="51"/>
      <c r="H34" s="51" t="s">
        <v>3945</v>
      </c>
      <c r="I34" s="51" t="s">
        <v>3946</v>
      </c>
      <c r="J34" s="51"/>
      <c r="K34" s="51"/>
      <c r="L34" s="51">
        <v>7.0</v>
      </c>
      <c r="M34" s="51" t="s">
        <v>556</v>
      </c>
      <c r="N34" s="51" t="s">
        <v>3942</v>
      </c>
      <c r="O34" s="375">
        <v>46289.62934027778</v>
      </c>
      <c r="P34" s="51" t="s">
        <v>3948</v>
      </c>
      <c r="Q34" s="51"/>
      <c r="R34" s="51" t="s">
        <v>3943</v>
      </c>
    </row>
    <row r="35" ht="15.75" customHeight="1">
      <c r="B35" s="303">
        <v>46289.0</v>
      </c>
      <c r="C35" s="302" t="b">
        <v>1</v>
      </c>
      <c r="D35" s="51" t="s">
        <v>669</v>
      </c>
      <c r="E35" s="374" t="s">
        <v>3950</v>
      </c>
      <c r="F35" s="51" t="str">
        <f t="shared" si="1"/>
        <v>Ramiro 5 FedEx palets in ups area</v>
      </c>
      <c r="G35" s="377"/>
      <c r="H35" s="51" t="s">
        <v>3952</v>
      </c>
      <c r="I35" s="51" t="s">
        <v>3953</v>
      </c>
      <c r="J35" s="51"/>
      <c r="K35" s="51"/>
      <c r="L35" s="51">
        <v>5.0</v>
      </c>
      <c r="M35" s="51" t="s">
        <v>556</v>
      </c>
      <c r="N35" s="51" t="s">
        <v>669</v>
      </c>
      <c r="O35" s="375">
        <v>46289.547476851854</v>
      </c>
      <c r="P35" s="51" t="s">
        <v>3948</v>
      </c>
      <c r="Q35" s="51"/>
      <c r="R35" s="51" t="s">
        <v>3950</v>
      </c>
    </row>
    <row r="36" ht="15.75" customHeight="1">
      <c r="B36" s="303">
        <v>46289.0</v>
      </c>
      <c r="C36" s="302" t="b">
        <v>1</v>
      </c>
      <c r="D36" s="51" t="s">
        <v>485</v>
      </c>
      <c r="E36" s="374" t="s">
        <v>3954</v>
      </c>
      <c r="F36" s="51" t="str">
        <f t="shared" si="1"/>
        <v>Melany 1 box no scan</v>
      </c>
      <c r="G36" s="51"/>
      <c r="H36" s="51" t="s">
        <v>3955</v>
      </c>
      <c r="I36" s="51" t="s">
        <v>3956</v>
      </c>
      <c r="J36" s="51"/>
      <c r="K36" s="51"/>
      <c r="L36" s="51">
        <v>1.0</v>
      </c>
      <c r="M36" s="51" t="s">
        <v>556</v>
      </c>
      <c r="N36" s="51" t="s">
        <v>485</v>
      </c>
      <c r="O36" s="375">
        <v>46289.54194444444</v>
      </c>
      <c r="P36" s="51" t="s">
        <v>3948</v>
      </c>
      <c r="Q36" s="51"/>
      <c r="R36" s="51" t="s">
        <v>3954</v>
      </c>
    </row>
    <row r="37" ht="15.75" customHeight="1">
      <c r="B37" s="303">
        <v>46289.0</v>
      </c>
      <c r="C37" s="302" t="b">
        <v>1</v>
      </c>
      <c r="D37" s="51" t="s">
        <v>666</v>
      </c>
      <c r="E37" s="374" t="s">
        <v>3958</v>
      </c>
      <c r="F37" s="51" t="str">
        <f t="shared" si="1"/>
        <v>Miguel 1 extra</v>
      </c>
      <c r="G37" s="51"/>
      <c r="H37" s="51" t="s">
        <v>3959</v>
      </c>
      <c r="I37" s="51" t="s">
        <v>3961</v>
      </c>
      <c r="J37" s="51" t="s">
        <v>1044</v>
      </c>
      <c r="K37" s="51" t="s">
        <v>2902</v>
      </c>
      <c r="L37" s="51">
        <v>1.0</v>
      </c>
      <c r="M37" s="51" t="s">
        <v>556</v>
      </c>
      <c r="N37" s="51" t="s">
        <v>666</v>
      </c>
      <c r="O37" s="375">
        <v>46289.458287037036</v>
      </c>
      <c r="P37" s="51" t="s">
        <v>3948</v>
      </c>
      <c r="Q37" s="51"/>
      <c r="R37" s="51"/>
    </row>
    <row r="38" ht="15.75" customHeight="1">
      <c r="B38" s="303">
        <v>46289.0</v>
      </c>
      <c r="C38" s="302" t="b">
        <v>1</v>
      </c>
      <c r="D38" s="51" t="s">
        <v>3608</v>
      </c>
      <c r="E38" s="374" t="s">
        <v>3912</v>
      </c>
      <c r="F38" s="51" t="str">
        <f t="shared" si="1"/>
        <v>Chach 1 wrong box 1 miss</v>
      </c>
      <c r="G38" s="51"/>
      <c r="H38" s="51" t="s">
        <v>3962</v>
      </c>
      <c r="I38" s="51" t="s">
        <v>3963</v>
      </c>
      <c r="J38" s="51"/>
      <c r="K38" s="51"/>
      <c r="L38" s="51">
        <v>1.0</v>
      </c>
      <c r="M38" s="51" t="s">
        <v>556</v>
      </c>
      <c r="N38" s="51" t="s">
        <v>3608</v>
      </c>
      <c r="O38" s="375">
        <v>46289.45108796296</v>
      </c>
      <c r="P38" s="51" t="s">
        <v>3948</v>
      </c>
      <c r="Q38" s="51"/>
      <c r="R38" s="51" t="s">
        <v>3912</v>
      </c>
    </row>
    <row r="39" ht="15.75" customHeight="1">
      <c r="B39" s="303">
        <v>46289.0</v>
      </c>
      <c r="C39" s="302" t="b">
        <v>1</v>
      </c>
      <c r="D39" s="51" t="s">
        <v>3736</v>
      </c>
      <c r="E39" s="374" t="s">
        <v>3912</v>
      </c>
      <c r="F39" s="51" t="str">
        <f t="shared" si="1"/>
        <v>Tix 1 wrong box 1 miss</v>
      </c>
      <c r="G39" s="51"/>
      <c r="H39" s="51" t="s">
        <v>3962</v>
      </c>
      <c r="I39" s="51" t="s">
        <v>3965</v>
      </c>
      <c r="J39" s="51"/>
      <c r="K39" s="51"/>
      <c r="L39" s="51">
        <v>1.0</v>
      </c>
      <c r="M39" s="51" t="s">
        <v>556</v>
      </c>
      <c r="N39" s="51" t="s">
        <v>3736</v>
      </c>
      <c r="O39" s="375">
        <v>46289.44196759259</v>
      </c>
      <c r="P39" s="51" t="s">
        <v>3948</v>
      </c>
      <c r="Q39" s="51"/>
      <c r="R39" s="51" t="s">
        <v>3912</v>
      </c>
    </row>
    <row r="40" ht="15.75" customHeight="1">
      <c r="B40" s="303">
        <v>46289.0</v>
      </c>
      <c r="C40" s="302" t="b">
        <v>1</v>
      </c>
      <c r="D40" s="51" t="s">
        <v>395</v>
      </c>
      <c r="E40" s="374" t="s">
        <v>3967</v>
      </c>
      <c r="F40" s="51" t="str">
        <f t="shared" si="1"/>
        <v>Arturo 13 wrong boxes and 13 extra labels</v>
      </c>
      <c r="G40" s="51"/>
      <c r="H40" s="51" t="s">
        <v>3962</v>
      </c>
      <c r="I40" s="51" t="s">
        <v>3968</v>
      </c>
      <c r="J40" s="51"/>
      <c r="K40" s="51"/>
      <c r="L40" s="51">
        <v>13.0</v>
      </c>
      <c r="M40" s="51" t="s">
        <v>556</v>
      </c>
      <c r="N40" s="51" t="s">
        <v>395</v>
      </c>
      <c r="O40" s="375">
        <v>46289.394155092596</v>
      </c>
      <c r="P40" s="51" t="s">
        <v>3948</v>
      </c>
      <c r="Q40" s="51"/>
      <c r="R40" s="51" t="s">
        <v>3967</v>
      </c>
    </row>
    <row r="41" ht="15.75" customHeight="1">
      <c r="B41" s="303">
        <v>46289.0</v>
      </c>
      <c r="C41" s="302" t="b">
        <v>1</v>
      </c>
      <c r="D41" s="51" t="s">
        <v>649</v>
      </c>
      <c r="E41" s="374" t="s">
        <v>3958</v>
      </c>
      <c r="F41" s="51" t="str">
        <f t="shared" si="1"/>
        <v>Lucas 1 extra</v>
      </c>
      <c r="G41" s="51"/>
      <c r="H41" s="51" t="s">
        <v>3959</v>
      </c>
      <c r="I41" s="51" t="s">
        <v>3969</v>
      </c>
      <c r="J41" s="51" t="s">
        <v>1042</v>
      </c>
      <c r="K41" s="51" t="s">
        <v>2640</v>
      </c>
      <c r="L41" s="51">
        <v>1.0</v>
      </c>
      <c r="M41" s="51" t="s">
        <v>556</v>
      </c>
      <c r="N41" s="51" t="s">
        <v>649</v>
      </c>
      <c r="O41" s="375">
        <v>46289.37486111111</v>
      </c>
      <c r="P41" s="51" t="s">
        <v>3948</v>
      </c>
      <c r="Q41" s="51"/>
      <c r="R41" s="51"/>
    </row>
    <row r="42" ht="15.75" customHeight="1">
      <c r="B42" s="303">
        <v>46289.0</v>
      </c>
      <c r="C42" s="302" t="b">
        <v>0</v>
      </c>
      <c r="E42" s="363"/>
      <c r="F42" s="51" t="str">
        <f t="shared" si="1"/>
        <v> </v>
      </c>
      <c r="G42" s="51"/>
    </row>
    <row r="43" ht="15.75" customHeight="1">
      <c r="B43" s="303">
        <v>46289.0</v>
      </c>
      <c r="C43" s="302" t="b">
        <v>0</v>
      </c>
      <c r="E43" s="363"/>
      <c r="F43" s="51" t="str">
        <f t="shared" si="1"/>
        <v> </v>
      </c>
      <c r="G43" s="51"/>
    </row>
    <row r="44" ht="15.75" customHeight="1">
      <c r="B44" s="303">
        <v>46289.0</v>
      </c>
      <c r="C44" s="302" t="b">
        <v>0</v>
      </c>
      <c r="E44" s="363"/>
      <c r="F44" s="51" t="str">
        <f t="shared" si="1"/>
        <v> </v>
      </c>
      <c r="G44" s="51"/>
    </row>
    <row r="45" ht="15.75" customHeight="1">
      <c r="B45" s="303">
        <v>46289.0</v>
      </c>
      <c r="C45" s="302" t="b">
        <v>0</v>
      </c>
      <c r="E45" s="363"/>
      <c r="F45" s="51" t="str">
        <f t="shared" si="1"/>
        <v> </v>
      </c>
      <c r="G45" s="51"/>
    </row>
    <row r="46" ht="15.75" customHeight="1">
      <c r="B46" s="303">
        <v>46289.0</v>
      </c>
      <c r="C46" s="302" t="b">
        <v>0</v>
      </c>
      <c r="E46" s="363"/>
      <c r="F46" s="51" t="str">
        <f t="shared" si="1"/>
        <v> </v>
      </c>
      <c r="G46" s="51"/>
    </row>
    <row r="47" ht="15.75" customHeight="1">
      <c r="B47" s="303">
        <v>46289.0</v>
      </c>
      <c r="C47" s="302" t="b">
        <v>0</v>
      </c>
      <c r="E47" s="363"/>
      <c r="F47" s="51" t="str">
        <f t="shared" si="1"/>
        <v> </v>
      </c>
      <c r="G47" s="51"/>
    </row>
    <row r="48" ht="15.75" customHeight="1">
      <c r="B48" s="303">
        <v>46289.0</v>
      </c>
      <c r="C48" s="302" t="b">
        <v>0</v>
      </c>
      <c r="E48" s="363"/>
      <c r="F48" s="51" t="str">
        <f t="shared" si="1"/>
        <v> </v>
      </c>
      <c r="G48" s="51"/>
    </row>
    <row r="49" ht="15.75" customHeight="1">
      <c r="B49" s="303">
        <v>46289.0</v>
      </c>
      <c r="C49" s="302" t="b">
        <v>1</v>
      </c>
      <c r="D49" s="1" t="s">
        <v>3971</v>
      </c>
      <c r="E49" s="363" t="s">
        <v>3973</v>
      </c>
      <c r="F49" s="51" t="str">
        <f t="shared" si="1"/>
        <v>andres 1wrong</v>
      </c>
      <c r="G49" s="51"/>
    </row>
    <row r="50" ht="15.75" customHeight="1">
      <c r="B50" s="303">
        <v>46289.0</v>
      </c>
      <c r="C50" s="302" t="b">
        <v>1</v>
      </c>
      <c r="D50" s="1" t="s">
        <v>3924</v>
      </c>
      <c r="E50" s="363" t="s">
        <v>3974</v>
      </c>
      <c r="F50" s="51" t="str">
        <f t="shared" si="1"/>
        <v>lopez 1miss</v>
      </c>
      <c r="G50" s="51"/>
    </row>
    <row r="51" ht="15.75" customHeight="1">
      <c r="B51" s="303">
        <v>46289.0</v>
      </c>
      <c r="C51" s="302" t="b">
        <v>1</v>
      </c>
      <c r="D51" s="51" t="s">
        <v>3942</v>
      </c>
      <c r="E51" s="363" t="s">
        <v>3973</v>
      </c>
      <c r="F51" s="51" t="str">
        <f t="shared" si="1"/>
        <v>Oscarnj7 1wrong</v>
      </c>
      <c r="G51" s="51"/>
    </row>
    <row r="52" ht="15.75" customHeight="1">
      <c r="B52" s="303">
        <v>46289.0</v>
      </c>
      <c r="C52" s="302" t="b">
        <v>1</v>
      </c>
      <c r="D52" s="1" t="s">
        <v>3976</v>
      </c>
      <c r="E52" s="363" t="s">
        <v>3973</v>
      </c>
      <c r="F52" s="51" t="str">
        <f t="shared" si="1"/>
        <v>fabian 1wrong</v>
      </c>
      <c r="G52" s="51"/>
    </row>
    <row r="53" ht="15.75" customHeight="1">
      <c r="B53" s="303">
        <v>46289.0</v>
      </c>
      <c r="C53" s="302" t="b">
        <v>1</v>
      </c>
      <c r="D53" s="1" t="s">
        <v>3978</v>
      </c>
      <c r="E53" s="363" t="s">
        <v>3979</v>
      </c>
      <c r="F53" s="51" t="str">
        <f t="shared" si="1"/>
        <v>denis 1 wrong box </v>
      </c>
      <c r="G53" s="51"/>
    </row>
    <row r="54" ht="15.75" customHeight="1">
      <c r="B54" s="303">
        <v>46289.0</v>
      </c>
      <c r="C54" s="302" t="b">
        <v>1</v>
      </c>
      <c r="D54" s="1" t="s">
        <v>3978</v>
      </c>
      <c r="E54" s="363" t="s">
        <v>3980</v>
      </c>
      <c r="F54" s="51" t="str">
        <f t="shared" si="1"/>
        <v>denis 1 wrong</v>
      </c>
      <c r="G54" s="51"/>
    </row>
    <row r="55" ht="15.75" customHeight="1">
      <c r="B55" s="303">
        <v>46289.0</v>
      </c>
      <c r="C55" s="302" t="b">
        <v>1</v>
      </c>
      <c r="D55" s="1" t="s">
        <v>3976</v>
      </c>
      <c r="E55" s="363" t="s">
        <v>3980</v>
      </c>
      <c r="F55" s="51" t="str">
        <f t="shared" si="1"/>
        <v>fabian 1 wrong</v>
      </c>
      <c r="G55" s="51"/>
    </row>
    <row r="56" ht="15.75" customHeight="1">
      <c r="B56" s="303">
        <v>46289.0</v>
      </c>
      <c r="C56" s="302" t="b">
        <v>1</v>
      </c>
      <c r="D56" s="1" t="s">
        <v>499</v>
      </c>
      <c r="E56" s="363" t="s">
        <v>3981</v>
      </c>
      <c r="F56" s="51" t="str">
        <f t="shared" si="1"/>
        <v>Martha print extra label 1</v>
      </c>
      <c r="G56" s="51"/>
    </row>
    <row r="57" ht="15.75" customHeight="1">
      <c r="B57" s="303">
        <v>46289.0</v>
      </c>
      <c r="C57" s="302" t="b">
        <v>1</v>
      </c>
      <c r="D57" s="1" t="s">
        <v>3976</v>
      </c>
      <c r="E57" s="363" t="s">
        <v>3983</v>
      </c>
      <c r="F57" s="51" t="str">
        <f t="shared" si="1"/>
        <v>fabian 1 wrong box</v>
      </c>
      <c r="G57" s="51"/>
    </row>
    <row r="58" ht="15.75" customHeight="1">
      <c r="B58" s="303">
        <v>46289.0</v>
      </c>
      <c r="C58" s="302" t="b">
        <v>1</v>
      </c>
      <c r="D58" s="1" t="s">
        <v>3976</v>
      </c>
      <c r="E58" s="363" t="s">
        <v>3980</v>
      </c>
      <c r="F58" s="51" t="str">
        <f t="shared" si="1"/>
        <v>fabian 1 wrong</v>
      </c>
      <c r="G58" s="51"/>
    </row>
    <row r="59" ht="15.75" customHeight="1">
      <c r="B59" s="303">
        <v>46289.0</v>
      </c>
      <c r="C59" s="302" t="b">
        <v>1</v>
      </c>
      <c r="D59" s="1" t="s">
        <v>3986</v>
      </c>
      <c r="E59" s="363" t="s">
        <v>3987</v>
      </c>
      <c r="F59" s="51" t="str">
        <f t="shared" si="1"/>
        <v>chach 1extra</v>
      </c>
      <c r="G59" s="51"/>
    </row>
    <row r="60" ht="15.75" customHeight="1">
      <c r="B60" s="303">
        <v>46289.0</v>
      </c>
      <c r="C60" s="302" t="b">
        <v>1</v>
      </c>
      <c r="D60" s="1" t="s">
        <v>3988</v>
      </c>
      <c r="E60" s="363" t="s">
        <v>3989</v>
      </c>
      <c r="F60" s="51" t="str">
        <f t="shared" si="1"/>
        <v>luis 2 box wrong</v>
      </c>
      <c r="G60" s="51"/>
    </row>
    <row r="61" ht="15.75" customHeight="1">
      <c r="B61" s="303">
        <v>46289.0</v>
      </c>
      <c r="C61" s="302" t="b">
        <v>1</v>
      </c>
      <c r="D61" s="1" t="s">
        <v>3990</v>
      </c>
      <c r="E61" s="363" t="s">
        <v>3991</v>
      </c>
      <c r="F61" s="51" t="str">
        <f t="shared" si="1"/>
        <v>lefferson push pallet to wrong line, special order VC regular many times</v>
      </c>
      <c r="G61" s="51"/>
    </row>
    <row r="62" ht="15.75" customHeight="1">
      <c r="B62" s="303">
        <v>46289.0</v>
      </c>
      <c r="C62" s="302" t="b">
        <v>1</v>
      </c>
      <c r="D62" s="1" t="s">
        <v>3992</v>
      </c>
      <c r="E62" s="363" t="s">
        <v>466</v>
      </c>
      <c r="F62" s="51" t="str">
        <f t="shared" si="1"/>
        <v>lius 2 wrong </v>
      </c>
      <c r="G62" s="51"/>
    </row>
    <row r="63" ht="15.75" customHeight="1">
      <c r="B63" s="303">
        <v>46289.0</v>
      </c>
      <c r="C63" s="302" t="b">
        <v>1</v>
      </c>
      <c r="D63" s="1" t="s">
        <v>3933</v>
      </c>
      <c r="E63" s="363" t="s">
        <v>3993</v>
      </c>
      <c r="F63" s="51" t="str">
        <f t="shared" si="1"/>
        <v>herman 1 extra box</v>
      </c>
      <c r="G63" s="51"/>
    </row>
    <row r="64" ht="15.75" customHeight="1">
      <c r="B64" s="303">
        <v>46289.0</v>
      </c>
      <c r="C64" s="302" t="b">
        <v>1</v>
      </c>
      <c r="D64" s="1" t="s">
        <v>3995</v>
      </c>
      <c r="E64" s="363" t="s">
        <v>3996</v>
      </c>
      <c r="F64" s="51" t="str">
        <f t="shared" si="1"/>
        <v>martha miss 1</v>
      </c>
      <c r="G64" s="51"/>
    </row>
    <row r="65" ht="15.75" customHeight="1">
      <c r="B65" s="303">
        <v>46289.0</v>
      </c>
      <c r="C65" s="302" t="b">
        <v>1</v>
      </c>
      <c r="D65" s="1" t="s">
        <v>499</v>
      </c>
      <c r="E65" s="363" t="s">
        <v>3926</v>
      </c>
      <c r="F65" s="51" t="str">
        <f t="shared" si="1"/>
        <v>Martha miss1</v>
      </c>
      <c r="G65" s="51"/>
    </row>
    <row r="66" ht="15.75" customHeight="1">
      <c r="B66" s="303">
        <v>46289.0</v>
      </c>
      <c r="C66" s="302" t="b">
        <v>1</v>
      </c>
      <c r="D66" s="1" t="s">
        <v>3998</v>
      </c>
      <c r="E66" s="363" t="s">
        <v>3999</v>
      </c>
      <c r="F66" s="51" t="str">
        <f t="shared" si="1"/>
        <v>sam miss 7</v>
      </c>
      <c r="G66" s="51"/>
    </row>
    <row r="67" ht="15.75" customHeight="1">
      <c r="B67" s="303">
        <v>46289.0</v>
      </c>
      <c r="C67" s="302" t="b">
        <v>1</v>
      </c>
      <c r="D67" s="1" t="s">
        <v>3933</v>
      </c>
      <c r="E67" s="363" t="s">
        <v>3926</v>
      </c>
      <c r="F67" s="51" t="str">
        <f t="shared" si="1"/>
        <v>herman miss1</v>
      </c>
      <c r="G67" s="51"/>
    </row>
    <row r="68" ht="15.75" customHeight="1">
      <c r="B68" s="303">
        <v>46289.0</v>
      </c>
      <c r="C68" s="302" t="b">
        <v>1</v>
      </c>
      <c r="D68" s="1" t="s">
        <v>3976</v>
      </c>
      <c r="E68" s="363" t="s">
        <v>4001</v>
      </c>
      <c r="F68" s="51" t="str">
        <f t="shared" si="1"/>
        <v>fabian miss2</v>
      </c>
      <c r="G68" s="51"/>
    </row>
    <row r="69" ht="15.75" customHeight="1">
      <c r="B69" s="303">
        <v>46289.0</v>
      </c>
      <c r="C69" s="302" t="b">
        <v>1</v>
      </c>
      <c r="D69" s="1" t="s">
        <v>3942</v>
      </c>
      <c r="E69" s="363" t="s">
        <v>4001</v>
      </c>
      <c r="F69" s="51" t="str">
        <f t="shared" si="1"/>
        <v>Oscarnj7 miss2</v>
      </c>
      <c r="G69" s="51"/>
    </row>
    <row r="70" ht="15.75" customHeight="1">
      <c r="B70" s="303">
        <v>46289.0</v>
      </c>
      <c r="C70" s="302" t="b">
        <v>1</v>
      </c>
      <c r="D70" s="1" t="s">
        <v>3971</v>
      </c>
      <c r="E70" s="363" t="s">
        <v>3926</v>
      </c>
      <c r="F70" s="51" t="str">
        <f t="shared" si="1"/>
        <v>andres miss1</v>
      </c>
      <c r="G70" s="51"/>
    </row>
    <row r="71" ht="15.75" customHeight="1">
      <c r="B71" s="303">
        <v>46289.0</v>
      </c>
      <c r="C71" s="302" t="b">
        <v>1</v>
      </c>
      <c r="D71" s="1" t="s">
        <v>3988</v>
      </c>
      <c r="E71" s="363" t="s">
        <v>4001</v>
      </c>
      <c r="F71" s="51" t="str">
        <f t="shared" si="1"/>
        <v>luis miss2</v>
      </c>
      <c r="G71" s="51"/>
    </row>
    <row r="72" ht="15.75" customHeight="1">
      <c r="B72" s="303">
        <v>46290.0</v>
      </c>
      <c r="C72" s="302" t="b">
        <v>1</v>
      </c>
      <c r="D72" s="1" t="s">
        <v>4003</v>
      </c>
      <c r="E72" s="363" t="s">
        <v>2421</v>
      </c>
      <c r="F72" s="51" t="str">
        <f t="shared" si="1"/>
        <v>chapin -1 point to chapin putaway container FDCU0115376 sku: EC2003SW-80-JD(U-86) mixed with EC2003WLT-80-JD</v>
      </c>
      <c r="G72" s="51"/>
      <c r="M72" s="1" t="s">
        <v>4004</v>
      </c>
    </row>
    <row r="73" ht="15.75" customHeight="1">
      <c r="B73" s="303">
        <v>46290.0</v>
      </c>
      <c r="C73" s="302" t="b">
        <v>0</v>
      </c>
      <c r="E73" s="363"/>
      <c r="F73" s="51" t="str">
        <f t="shared" si="1"/>
        <v> </v>
      </c>
      <c r="G73" s="51"/>
      <c r="H73" s="378" t="s">
        <v>3888</v>
      </c>
      <c r="I73" s="378" t="s">
        <v>3889</v>
      </c>
      <c r="J73" s="378" t="s">
        <v>3892</v>
      </c>
      <c r="K73" s="378" t="s">
        <v>3894</v>
      </c>
      <c r="L73" s="378" t="s">
        <v>3886</v>
      </c>
      <c r="M73" s="378" t="s">
        <v>3896</v>
      </c>
      <c r="N73" s="378" t="s">
        <v>3897</v>
      </c>
    </row>
    <row r="74" ht="15.75" customHeight="1">
      <c r="B74" s="303">
        <v>46290.0</v>
      </c>
      <c r="C74" s="302" t="b">
        <v>1</v>
      </c>
      <c r="D74" s="51" t="s">
        <v>522</v>
      </c>
      <c r="E74" s="363" t="s">
        <v>3996</v>
      </c>
      <c r="F74" s="51" t="str">
        <f t="shared" si="1"/>
        <v>Bolun miss 1</v>
      </c>
      <c r="G74" s="51"/>
      <c r="H74" s="51" t="s">
        <v>3955</v>
      </c>
      <c r="I74" s="51" t="s">
        <v>4007</v>
      </c>
      <c r="J74" s="51">
        <v>1.0</v>
      </c>
      <c r="K74" s="51" t="s">
        <v>436</v>
      </c>
      <c r="L74" s="51" t="s">
        <v>522</v>
      </c>
      <c r="M74" s="51"/>
      <c r="N74" s="51"/>
    </row>
    <row r="75" ht="15.75" customHeight="1">
      <c r="B75" s="303">
        <v>46290.0</v>
      </c>
      <c r="C75" s="302" t="b">
        <v>1</v>
      </c>
      <c r="D75" s="51" t="s">
        <v>485</v>
      </c>
      <c r="E75" s="363" t="s">
        <v>3926</v>
      </c>
      <c r="F75" s="51" t="str">
        <f t="shared" si="1"/>
        <v>Melany miss1</v>
      </c>
      <c r="G75" s="51"/>
      <c r="H75" s="51" t="s">
        <v>3955</v>
      </c>
      <c r="I75" s="51" t="s">
        <v>4011</v>
      </c>
      <c r="J75" s="51">
        <v>1.0</v>
      </c>
      <c r="K75" s="51" t="s">
        <v>436</v>
      </c>
      <c r="L75" s="51" t="s">
        <v>485</v>
      </c>
      <c r="M75" s="51"/>
      <c r="N75" s="51"/>
    </row>
    <row r="76" ht="15.75" customHeight="1">
      <c r="B76" s="303">
        <v>46290.0</v>
      </c>
      <c r="C76" s="302" t="b">
        <v>1</v>
      </c>
      <c r="D76" s="51" t="s">
        <v>522</v>
      </c>
      <c r="E76" s="363" t="s">
        <v>3926</v>
      </c>
      <c r="F76" s="51" t="str">
        <f t="shared" si="1"/>
        <v>Bolun miss1</v>
      </c>
      <c r="G76" s="51"/>
      <c r="H76" s="51" t="s">
        <v>3955</v>
      </c>
      <c r="I76" s="51"/>
      <c r="J76" s="51">
        <v>1.0</v>
      </c>
      <c r="K76" s="51" t="s">
        <v>554</v>
      </c>
      <c r="L76" s="51" t="s">
        <v>522</v>
      </c>
      <c r="M76" s="51"/>
      <c r="N76" s="51"/>
    </row>
    <row r="77" ht="15.75" customHeight="1">
      <c r="B77" s="303">
        <v>46290.0</v>
      </c>
      <c r="C77" s="302" t="b">
        <v>1</v>
      </c>
      <c r="D77" s="51" t="s">
        <v>657</v>
      </c>
      <c r="E77" s="363" t="s">
        <v>3931</v>
      </c>
      <c r="F77" s="51" t="str">
        <f t="shared" si="1"/>
        <v>Ivan extra1</v>
      </c>
      <c r="G77" s="51"/>
      <c r="H77" s="51" t="s">
        <v>3959</v>
      </c>
      <c r="I77" s="51" t="s">
        <v>4015</v>
      </c>
      <c r="J77" s="51">
        <v>1.0</v>
      </c>
      <c r="K77" s="51" t="s">
        <v>522</v>
      </c>
      <c r="L77" s="51" t="s">
        <v>657</v>
      </c>
      <c r="M77" s="51"/>
      <c r="N77" s="51"/>
    </row>
    <row r="78" ht="15.75" customHeight="1">
      <c r="B78" s="303">
        <v>46290.0</v>
      </c>
      <c r="C78" s="302" t="b">
        <v>1</v>
      </c>
      <c r="D78" s="51" t="s">
        <v>559</v>
      </c>
      <c r="E78" s="363" t="s">
        <v>3931</v>
      </c>
      <c r="F78" s="51" t="str">
        <f t="shared" si="1"/>
        <v>Pablo extra1</v>
      </c>
      <c r="G78" s="51"/>
      <c r="H78" s="51" t="s">
        <v>3959</v>
      </c>
      <c r="I78" s="51" t="s">
        <v>4017</v>
      </c>
      <c r="J78" s="51">
        <v>1.0</v>
      </c>
      <c r="K78" s="51" t="s">
        <v>522</v>
      </c>
      <c r="L78" s="51" t="s">
        <v>559</v>
      </c>
      <c r="M78" s="51"/>
      <c r="N78" s="51"/>
    </row>
    <row r="79" ht="15.75" customHeight="1">
      <c r="B79" s="303">
        <v>46290.0</v>
      </c>
      <c r="C79" s="302" t="b">
        <v>1</v>
      </c>
      <c r="D79" s="51" t="s">
        <v>485</v>
      </c>
      <c r="E79" s="363" t="s">
        <v>3926</v>
      </c>
      <c r="F79" s="51" t="str">
        <f t="shared" si="1"/>
        <v>Melany miss1</v>
      </c>
      <c r="G79" s="51"/>
      <c r="H79" s="51" t="s">
        <v>3955</v>
      </c>
      <c r="I79" s="51" t="s">
        <v>4019</v>
      </c>
      <c r="J79" s="51">
        <v>1.0</v>
      </c>
      <c r="K79" s="51" t="s">
        <v>436</v>
      </c>
      <c r="L79" s="51" t="s">
        <v>485</v>
      </c>
      <c r="M79" s="51"/>
      <c r="N79" s="51"/>
    </row>
    <row r="80" ht="15.75" customHeight="1">
      <c r="B80" s="303">
        <v>46290.0</v>
      </c>
      <c r="C80" s="302" t="b">
        <v>1</v>
      </c>
      <c r="D80" s="51" t="s">
        <v>666</v>
      </c>
      <c r="E80" s="363" t="s">
        <v>4021</v>
      </c>
      <c r="F80" s="51" t="str">
        <f t="shared" si="1"/>
        <v>Miguel wrong 1</v>
      </c>
      <c r="G80" s="51"/>
      <c r="H80" s="51" t="s">
        <v>4023</v>
      </c>
      <c r="I80" s="51" t="s">
        <v>4024</v>
      </c>
      <c r="J80" s="51">
        <v>1.0</v>
      </c>
      <c r="K80" s="51" t="s">
        <v>436</v>
      </c>
      <c r="L80" s="51" t="s">
        <v>666</v>
      </c>
      <c r="M80" s="51"/>
      <c r="N80" s="51"/>
    </row>
    <row r="81" ht="15.75" customHeight="1">
      <c r="B81" s="303">
        <v>46290.0</v>
      </c>
      <c r="C81" s="302" t="b">
        <v>1</v>
      </c>
      <c r="D81" s="51" t="s">
        <v>652</v>
      </c>
      <c r="E81" s="374" t="s">
        <v>4026</v>
      </c>
      <c r="F81" s="51" t="str">
        <f t="shared" si="1"/>
        <v>Denis wrong cone color</v>
      </c>
      <c r="G81" s="51" t="s">
        <v>680</v>
      </c>
      <c r="H81" s="51" t="s">
        <v>4027</v>
      </c>
      <c r="I81" s="51"/>
      <c r="J81" s="51">
        <v>1.0</v>
      </c>
      <c r="K81" s="51" t="s">
        <v>522</v>
      </c>
      <c r="L81" s="51" t="s">
        <v>652</v>
      </c>
      <c r="M81" s="51">
        <v>1.0</v>
      </c>
      <c r="N81" s="51" t="s">
        <v>4026</v>
      </c>
    </row>
    <row r="82" ht="15.75" customHeight="1">
      <c r="B82" s="303">
        <v>46290.0</v>
      </c>
      <c r="C82" s="302" t="b">
        <v>1</v>
      </c>
      <c r="D82" s="51" t="s">
        <v>522</v>
      </c>
      <c r="E82" s="363" t="s">
        <v>3926</v>
      </c>
      <c r="F82" s="51" t="str">
        <f t="shared" si="1"/>
        <v>Bolun miss1</v>
      </c>
      <c r="G82" s="51"/>
      <c r="H82" s="51" t="s">
        <v>3955</v>
      </c>
      <c r="I82" s="51" t="s">
        <v>4030</v>
      </c>
      <c r="J82" s="51">
        <v>1.0</v>
      </c>
      <c r="K82" s="51" t="s">
        <v>436</v>
      </c>
      <c r="L82" s="51" t="s">
        <v>522</v>
      </c>
      <c r="M82" s="51"/>
      <c r="N82" s="51"/>
    </row>
    <row r="83" ht="15.75" customHeight="1">
      <c r="B83" s="303">
        <v>46290.0</v>
      </c>
      <c r="C83" s="302" t="b">
        <v>1</v>
      </c>
      <c r="D83" s="51" t="s">
        <v>657</v>
      </c>
      <c r="E83" s="379" t="s">
        <v>4031</v>
      </c>
      <c r="F83" s="51" t="str">
        <f t="shared" si="1"/>
        <v>Ivan 1 miss box</v>
      </c>
      <c r="G83" s="51"/>
      <c r="H83" s="380"/>
      <c r="I83" s="380" t="s">
        <v>4032</v>
      </c>
      <c r="J83" s="51">
        <v>1.0</v>
      </c>
      <c r="K83" s="380"/>
      <c r="L83" s="51" t="s">
        <v>657</v>
      </c>
      <c r="M83" s="380"/>
      <c r="N83" s="380" t="s">
        <v>4033</v>
      </c>
    </row>
    <row r="84" ht="15.75" customHeight="1">
      <c r="B84" s="303">
        <v>46290.0</v>
      </c>
      <c r="C84" s="302" t="b">
        <v>1</v>
      </c>
      <c r="D84" s="51" t="s">
        <v>4034</v>
      </c>
      <c r="E84" s="379" t="s">
        <v>4035</v>
      </c>
      <c r="F84" s="51" t="str">
        <f t="shared" si="1"/>
        <v>ramirro 8 miss box</v>
      </c>
      <c r="G84" s="51"/>
      <c r="H84" s="380"/>
      <c r="J84" s="51">
        <v>8.0</v>
      </c>
      <c r="K84" s="380"/>
      <c r="L84" s="51" t="s">
        <v>4034</v>
      </c>
      <c r="M84" s="380"/>
      <c r="N84" s="380" t="s">
        <v>4033</v>
      </c>
    </row>
    <row r="85" ht="15.75" customHeight="1">
      <c r="B85" s="303">
        <v>46290.0</v>
      </c>
      <c r="C85" s="302" t="b">
        <v>1</v>
      </c>
      <c r="D85" s="51" t="s">
        <v>4037</v>
      </c>
      <c r="E85" s="379" t="s">
        <v>4031</v>
      </c>
      <c r="F85" s="51" t="str">
        <f t="shared" si="1"/>
        <v>santiago 1 miss box</v>
      </c>
      <c r="G85" s="51"/>
      <c r="H85" s="380"/>
      <c r="J85" s="51">
        <v>1.0</v>
      </c>
      <c r="K85" s="380"/>
      <c r="L85" s="51" t="s">
        <v>4037</v>
      </c>
      <c r="M85" s="380"/>
      <c r="N85" s="380" t="s">
        <v>4033</v>
      </c>
    </row>
    <row r="86" ht="15.75" customHeight="1">
      <c r="B86" s="303">
        <v>46290.0</v>
      </c>
      <c r="C86" s="302" t="b">
        <v>1</v>
      </c>
      <c r="D86" s="51" t="s">
        <v>4039</v>
      </c>
      <c r="E86" s="379" t="s">
        <v>4031</v>
      </c>
      <c r="F86" s="51" t="str">
        <f t="shared" si="1"/>
        <v>eduardo 1 miss box</v>
      </c>
      <c r="G86" s="51"/>
      <c r="H86" s="380"/>
      <c r="J86" s="51">
        <v>1.0</v>
      </c>
      <c r="K86" s="380"/>
      <c r="L86" s="51" t="s">
        <v>4039</v>
      </c>
      <c r="M86" s="380"/>
      <c r="N86" s="380" t="s">
        <v>4033</v>
      </c>
    </row>
    <row r="87" ht="15.75" customHeight="1">
      <c r="B87" s="303">
        <v>46290.0</v>
      </c>
      <c r="C87" s="302" t="b">
        <v>1</v>
      </c>
      <c r="D87" s="51" t="s">
        <v>3942</v>
      </c>
      <c r="E87" s="374" t="s">
        <v>3973</v>
      </c>
      <c r="F87" s="51" t="str">
        <f t="shared" si="1"/>
        <v>Oscarnj7 1wrong</v>
      </c>
      <c r="G87" s="51"/>
      <c r="H87" s="51" t="s">
        <v>4023</v>
      </c>
      <c r="I87" s="51" t="s">
        <v>4041</v>
      </c>
      <c r="J87" s="51" t="s">
        <v>1048</v>
      </c>
      <c r="K87" s="51" t="s">
        <v>2936</v>
      </c>
      <c r="L87" s="51">
        <v>1.0</v>
      </c>
      <c r="M87" s="51" t="s">
        <v>556</v>
      </c>
      <c r="N87" s="51" t="s">
        <v>3942</v>
      </c>
      <c r="O87" s="375">
        <v>46290.530277777776</v>
      </c>
      <c r="P87" s="51" t="s">
        <v>3948</v>
      </c>
      <c r="Q87" s="51"/>
      <c r="R87" s="51"/>
    </row>
    <row r="88" ht="15.75" customHeight="1">
      <c r="B88" s="303">
        <v>46290.0</v>
      </c>
      <c r="C88" s="302" t="b">
        <v>1</v>
      </c>
      <c r="D88" s="51" t="s">
        <v>3942</v>
      </c>
      <c r="E88" s="374" t="s">
        <v>3973</v>
      </c>
      <c r="F88" s="51" t="str">
        <f t="shared" si="1"/>
        <v>Oscarnj7 1wrong</v>
      </c>
      <c r="G88" s="51"/>
      <c r="H88" s="51" t="s">
        <v>4023</v>
      </c>
      <c r="I88" s="51" t="s">
        <v>4043</v>
      </c>
      <c r="J88" s="51" t="s">
        <v>1048</v>
      </c>
      <c r="K88" s="51" t="s">
        <v>2936</v>
      </c>
      <c r="L88" s="51">
        <v>1.0</v>
      </c>
      <c r="M88" s="51" t="s">
        <v>556</v>
      </c>
      <c r="N88" s="51" t="s">
        <v>3942</v>
      </c>
      <c r="O88" s="375">
        <v>46290.42752314815</v>
      </c>
      <c r="P88" s="51" t="s">
        <v>3948</v>
      </c>
      <c r="Q88" s="51"/>
      <c r="R88" s="51"/>
    </row>
    <row r="89" ht="15.75" customHeight="1">
      <c r="B89" s="303">
        <v>46290.0</v>
      </c>
      <c r="C89" s="302" t="b">
        <v>1</v>
      </c>
      <c r="D89" s="51" t="s">
        <v>676</v>
      </c>
      <c r="E89" s="374" t="s">
        <v>3973</v>
      </c>
      <c r="F89" s="51" t="str">
        <f t="shared" si="1"/>
        <v>Emerson 1wrong</v>
      </c>
      <c r="G89" s="51"/>
      <c r="H89" s="51" t="s">
        <v>4023</v>
      </c>
      <c r="I89" s="51" t="s">
        <v>3965</v>
      </c>
      <c r="J89" s="51" t="s">
        <v>1048</v>
      </c>
      <c r="K89" s="51" t="s">
        <v>1531</v>
      </c>
      <c r="L89" s="51">
        <v>1.0</v>
      </c>
      <c r="M89" s="51" t="s">
        <v>556</v>
      </c>
      <c r="N89" s="51" t="s">
        <v>676</v>
      </c>
      <c r="O89" s="375">
        <v>46290.409166666665</v>
      </c>
      <c r="P89" s="51" t="s">
        <v>3948</v>
      </c>
      <c r="Q89" s="51"/>
      <c r="R89" s="51"/>
    </row>
    <row r="90" ht="15.75" customHeight="1">
      <c r="B90" s="303">
        <v>46290.0</v>
      </c>
      <c r="C90" s="302" t="b">
        <v>1</v>
      </c>
      <c r="D90" s="51" t="s">
        <v>437</v>
      </c>
      <c r="E90" s="374" t="s">
        <v>3954</v>
      </c>
      <c r="F90" s="51" t="str">
        <f t="shared" si="1"/>
        <v>Lucia 1 box no scan</v>
      </c>
      <c r="G90" s="51"/>
      <c r="H90" s="51" t="s">
        <v>3955</v>
      </c>
      <c r="I90" s="51" t="s">
        <v>4045</v>
      </c>
      <c r="J90" s="51"/>
      <c r="K90" s="51"/>
      <c r="L90" s="51">
        <v>1.0</v>
      </c>
      <c r="M90" s="51" t="s">
        <v>556</v>
      </c>
      <c r="N90" s="51" t="s">
        <v>437</v>
      </c>
      <c r="O90" s="375">
        <v>46290.39910879629</v>
      </c>
      <c r="P90" s="51" t="s">
        <v>3948</v>
      </c>
      <c r="Q90" s="51"/>
      <c r="R90" s="51" t="s">
        <v>3954</v>
      </c>
    </row>
    <row r="91" ht="15.75" customHeight="1">
      <c r="B91" s="303">
        <v>46290.0</v>
      </c>
      <c r="C91" s="302" t="b">
        <v>1</v>
      </c>
      <c r="D91" s="51" t="s">
        <v>3942</v>
      </c>
      <c r="E91" s="374" t="s">
        <v>3973</v>
      </c>
      <c r="F91" s="51" t="str">
        <f t="shared" si="1"/>
        <v>Oscarnj7 1wrong</v>
      </c>
      <c r="G91" s="51"/>
      <c r="H91" s="51" t="s">
        <v>4023</v>
      </c>
      <c r="I91" s="51" t="s">
        <v>4046</v>
      </c>
      <c r="J91" s="51" t="s">
        <v>1046</v>
      </c>
      <c r="K91" s="51" t="s">
        <v>2933</v>
      </c>
      <c r="L91" s="51">
        <v>1.0</v>
      </c>
      <c r="M91" s="51" t="s">
        <v>556</v>
      </c>
      <c r="N91" s="51" t="s">
        <v>3942</v>
      </c>
      <c r="O91" s="375">
        <v>46290.339849537035</v>
      </c>
      <c r="P91" s="51" t="s">
        <v>3948</v>
      </c>
      <c r="Q91" s="51"/>
      <c r="R91" s="51"/>
    </row>
    <row r="92" ht="15.75" customHeight="1">
      <c r="B92" s="31">
        <v>46292.0</v>
      </c>
      <c r="C92" s="302" t="b">
        <v>1</v>
      </c>
      <c r="D92" s="51" t="s">
        <v>4049</v>
      </c>
      <c r="E92" s="374" t="s">
        <v>4050</v>
      </c>
      <c r="F92" s="51" t="str">
        <f t="shared" si="1"/>
        <v>Bryan extra 1</v>
      </c>
      <c r="G92" s="51"/>
      <c r="H92" s="51" t="s">
        <v>3959</v>
      </c>
      <c r="I92" s="51" t="s">
        <v>4051</v>
      </c>
      <c r="J92" s="51" t="s">
        <v>929</v>
      </c>
      <c r="K92" s="51" t="s">
        <v>1055</v>
      </c>
      <c r="L92" s="51">
        <v>1.0</v>
      </c>
      <c r="M92" s="51" t="s">
        <v>436</v>
      </c>
      <c r="N92" s="51" t="s">
        <v>4049</v>
      </c>
      <c r="O92" s="375">
        <v>46292.588784722226</v>
      </c>
      <c r="P92" s="51" t="s">
        <v>3948</v>
      </c>
      <c r="Q92" s="51"/>
      <c r="R92" s="51"/>
    </row>
    <row r="93" ht="15.75" customHeight="1">
      <c r="B93" s="31">
        <v>46292.0</v>
      </c>
      <c r="C93" s="302" t="b">
        <v>1</v>
      </c>
      <c r="D93" s="51" t="s">
        <v>660</v>
      </c>
      <c r="E93" s="374" t="s">
        <v>4054</v>
      </c>
      <c r="F93" s="51" t="str">
        <f t="shared" si="1"/>
        <v>Santiago put UPS pallet to FedEx area</v>
      </c>
      <c r="G93" s="51"/>
      <c r="H93" s="51" t="s">
        <v>4027</v>
      </c>
      <c r="I93" s="51"/>
      <c r="J93" s="51"/>
      <c r="K93" s="51"/>
      <c r="L93" s="51"/>
      <c r="M93" s="51" t="s">
        <v>522</v>
      </c>
      <c r="N93" s="51" t="s">
        <v>660</v>
      </c>
      <c r="O93" s="375">
        <v>46292.5840625</v>
      </c>
      <c r="P93" s="51" t="s">
        <v>3948</v>
      </c>
      <c r="Q93" s="51">
        <v>1.0</v>
      </c>
      <c r="R93" s="51" t="s">
        <v>4054</v>
      </c>
    </row>
    <row r="94" ht="15.75" customHeight="1">
      <c r="B94" s="31">
        <v>46292.0</v>
      </c>
      <c r="C94" s="302" t="b">
        <v>1</v>
      </c>
      <c r="D94" s="51" t="s">
        <v>3617</v>
      </c>
      <c r="E94" s="374" t="s">
        <v>4050</v>
      </c>
      <c r="F94" s="51" t="str">
        <f t="shared" si="1"/>
        <v>Sanchez extra 1</v>
      </c>
      <c r="G94" s="51"/>
      <c r="H94" s="51" t="s">
        <v>3959</v>
      </c>
      <c r="I94" s="51" t="s">
        <v>4058</v>
      </c>
      <c r="J94" s="51" t="s">
        <v>929</v>
      </c>
      <c r="K94" s="51" t="s">
        <v>2571</v>
      </c>
      <c r="L94" s="51">
        <v>1.0</v>
      </c>
      <c r="M94" s="51" t="s">
        <v>436</v>
      </c>
      <c r="N94" s="51" t="s">
        <v>3617</v>
      </c>
      <c r="O94" s="375">
        <v>46292.54493055555</v>
      </c>
      <c r="P94" s="51" t="s">
        <v>3948</v>
      </c>
      <c r="Q94" s="51"/>
      <c r="R94" s="51"/>
    </row>
    <row r="95" ht="15.75" customHeight="1">
      <c r="B95" s="31">
        <v>46292.0</v>
      </c>
      <c r="C95" s="302" t="b">
        <v>1</v>
      </c>
      <c r="D95" s="377" t="s">
        <v>652</v>
      </c>
      <c r="E95" s="374" t="s">
        <v>3925</v>
      </c>
      <c r="F95" s="51" t="str">
        <f t="shared" si="1"/>
        <v>Denis wrong1</v>
      </c>
      <c r="G95" s="51"/>
      <c r="H95" s="51" t="s">
        <v>4023</v>
      </c>
      <c r="I95" s="51" t="s">
        <v>4059</v>
      </c>
      <c r="J95" s="51" t="s">
        <v>929</v>
      </c>
      <c r="K95" s="51" t="s">
        <v>1341</v>
      </c>
      <c r="L95" s="51">
        <v>1.0</v>
      </c>
      <c r="M95" s="51" t="s">
        <v>554</v>
      </c>
      <c r="N95" s="377" t="s">
        <v>652</v>
      </c>
      <c r="O95" s="375">
        <v>46292.45606481482</v>
      </c>
      <c r="P95" s="51" t="s">
        <v>3948</v>
      </c>
      <c r="Q95" s="51"/>
      <c r="R95" s="51"/>
    </row>
    <row r="96" ht="15.75" customHeight="1">
      <c r="B96" s="31">
        <v>46292.0</v>
      </c>
      <c r="C96" s="302" t="b">
        <v>1</v>
      </c>
      <c r="D96" s="51" t="s">
        <v>3615</v>
      </c>
      <c r="E96" s="374" t="s">
        <v>4050</v>
      </c>
      <c r="F96" s="51" t="str">
        <f t="shared" si="1"/>
        <v>Lopez extra 1</v>
      </c>
      <c r="G96" s="51"/>
      <c r="H96" s="51" t="s">
        <v>3959</v>
      </c>
      <c r="I96" s="51" t="s">
        <v>4062</v>
      </c>
      <c r="J96" s="51" t="s">
        <v>929</v>
      </c>
      <c r="K96" s="51" t="s">
        <v>2378</v>
      </c>
      <c r="L96" s="51">
        <v>1.0</v>
      </c>
      <c r="M96" s="51" t="s">
        <v>436</v>
      </c>
      <c r="N96" s="51" t="s">
        <v>3615</v>
      </c>
      <c r="O96" s="375">
        <v>46292.44091435185</v>
      </c>
      <c r="P96" s="51" t="s">
        <v>3948</v>
      </c>
      <c r="Q96" s="51"/>
      <c r="R96" s="51"/>
    </row>
    <row r="97" ht="15.75" customHeight="1">
      <c r="B97" s="31">
        <v>46292.0</v>
      </c>
      <c r="C97" s="302" t="b">
        <v>1</v>
      </c>
      <c r="D97" s="51" t="s">
        <v>659</v>
      </c>
      <c r="E97" s="374" t="s">
        <v>3925</v>
      </c>
      <c r="F97" s="51" t="str">
        <f t="shared" si="1"/>
        <v>Herman wrong1</v>
      </c>
      <c r="G97" s="51"/>
      <c r="H97" s="51" t="s">
        <v>4023</v>
      </c>
      <c r="I97" s="51" t="s">
        <v>4064</v>
      </c>
      <c r="J97" s="51" t="s">
        <v>929</v>
      </c>
      <c r="K97" s="51" t="s">
        <v>1866</v>
      </c>
      <c r="L97" s="51">
        <v>1.0</v>
      </c>
      <c r="M97" s="51" t="s">
        <v>436</v>
      </c>
      <c r="N97" s="51" t="s">
        <v>659</v>
      </c>
      <c r="O97" s="375">
        <v>46292.414664351854</v>
      </c>
      <c r="P97" s="51" t="s">
        <v>3948</v>
      </c>
      <c r="Q97" s="51"/>
      <c r="R97" s="51"/>
    </row>
    <row r="98" ht="15.75" customHeight="1">
      <c r="B98" s="31">
        <v>46292.0</v>
      </c>
      <c r="C98" s="302" t="b">
        <v>1</v>
      </c>
      <c r="D98" s="51" t="s">
        <v>437</v>
      </c>
      <c r="E98" s="374" t="s">
        <v>3926</v>
      </c>
      <c r="F98" s="51" t="str">
        <f t="shared" si="1"/>
        <v>Lucia miss1</v>
      </c>
      <c r="G98" s="51"/>
      <c r="H98" s="51" t="s">
        <v>3955</v>
      </c>
      <c r="I98" s="51" t="s">
        <v>4065</v>
      </c>
      <c r="J98" s="51" t="s">
        <v>929</v>
      </c>
      <c r="K98" s="51"/>
      <c r="L98" s="51">
        <v>1.0</v>
      </c>
      <c r="M98" s="51" t="s">
        <v>436</v>
      </c>
      <c r="N98" s="51" t="s">
        <v>437</v>
      </c>
      <c r="O98" s="375">
        <v>46292.4071875</v>
      </c>
      <c r="P98" s="51" t="s">
        <v>3948</v>
      </c>
      <c r="Q98" s="51"/>
      <c r="R98" s="51"/>
    </row>
    <row r="99" ht="15.75" customHeight="1">
      <c r="B99" s="31">
        <v>46292.0</v>
      </c>
      <c r="C99" s="302" t="b">
        <v>1</v>
      </c>
      <c r="D99" s="51" t="s">
        <v>437</v>
      </c>
      <c r="E99" s="374" t="s">
        <v>3925</v>
      </c>
      <c r="F99" s="51" t="str">
        <f t="shared" si="1"/>
        <v>Lucia wrong1</v>
      </c>
      <c r="G99" s="51"/>
      <c r="H99" s="51" t="s">
        <v>3962</v>
      </c>
      <c r="I99" s="51" t="s">
        <v>4067</v>
      </c>
      <c r="J99" s="51" t="s">
        <v>929</v>
      </c>
      <c r="K99" s="51"/>
      <c r="L99" s="51">
        <v>1.0</v>
      </c>
      <c r="M99" s="51" t="s">
        <v>436</v>
      </c>
      <c r="N99" s="51" t="s">
        <v>437</v>
      </c>
      <c r="O99" s="375">
        <v>46292.40638888889</v>
      </c>
      <c r="P99" s="51" t="s">
        <v>3948</v>
      </c>
      <c r="Q99" s="51"/>
      <c r="R99" s="51"/>
    </row>
    <row r="100" ht="15.75" customHeight="1">
      <c r="B100" s="31">
        <v>46292.0</v>
      </c>
      <c r="C100" s="302" t="b">
        <v>1</v>
      </c>
      <c r="D100" s="51" t="s">
        <v>654</v>
      </c>
      <c r="E100" s="374" t="s">
        <v>3928</v>
      </c>
      <c r="F100" s="51" t="str">
        <f t="shared" si="1"/>
        <v>Zunija 5miss</v>
      </c>
      <c r="G100" s="51"/>
      <c r="H100" s="51" t="s">
        <v>3945</v>
      </c>
      <c r="I100" s="51" t="s">
        <v>4068</v>
      </c>
      <c r="J100" s="51" t="s">
        <v>929</v>
      </c>
      <c r="K100" s="51" t="s">
        <v>3582</v>
      </c>
      <c r="L100" s="51">
        <v>5.0</v>
      </c>
      <c r="M100" s="51" t="s">
        <v>554</v>
      </c>
      <c r="N100" s="51" t="s">
        <v>654</v>
      </c>
      <c r="O100" s="375">
        <v>46292.403865740744</v>
      </c>
      <c r="P100" s="51" t="s">
        <v>3948</v>
      </c>
      <c r="Q100" s="51"/>
      <c r="R100" s="51"/>
    </row>
    <row r="101" ht="15.75" customHeight="1">
      <c r="B101" s="31">
        <v>46292.0</v>
      </c>
      <c r="C101" s="302" t="b">
        <v>1</v>
      </c>
      <c r="D101" s="51" t="s">
        <v>654</v>
      </c>
      <c r="E101" s="374" t="s">
        <v>4069</v>
      </c>
      <c r="F101" s="51" t="str">
        <f t="shared" si="1"/>
        <v>Zunija 5wrong</v>
      </c>
      <c r="G101" s="51"/>
      <c r="H101" s="51" t="s">
        <v>4023</v>
      </c>
      <c r="I101" s="51" t="s">
        <v>4071</v>
      </c>
      <c r="J101" s="51" t="s">
        <v>929</v>
      </c>
      <c r="K101" s="51" t="s">
        <v>3582</v>
      </c>
      <c r="L101" s="51">
        <v>5.0</v>
      </c>
      <c r="M101" s="51" t="s">
        <v>436</v>
      </c>
      <c r="N101" s="51" t="s">
        <v>654</v>
      </c>
      <c r="O101" s="375">
        <v>46292.40106481482</v>
      </c>
      <c r="P101" s="51" t="s">
        <v>3948</v>
      </c>
      <c r="Q101" s="51"/>
      <c r="R101" s="51"/>
    </row>
    <row r="102" ht="15.75" customHeight="1">
      <c r="B102" s="31">
        <v>46292.0</v>
      </c>
      <c r="C102" s="302" t="b">
        <v>1</v>
      </c>
      <c r="D102" s="51" t="s">
        <v>678</v>
      </c>
      <c r="E102" s="374" t="s">
        <v>4073</v>
      </c>
      <c r="F102" s="51" t="str">
        <f t="shared" si="1"/>
        <v>Andres 2miss</v>
      </c>
      <c r="G102" s="51"/>
      <c r="H102" s="51" t="s">
        <v>3945</v>
      </c>
      <c r="I102" s="51" t="s">
        <v>4074</v>
      </c>
      <c r="J102" s="51" t="s">
        <v>924</v>
      </c>
      <c r="K102" s="51" t="s">
        <v>925</v>
      </c>
      <c r="L102" s="51">
        <v>2.0</v>
      </c>
      <c r="M102" s="51" t="s">
        <v>554</v>
      </c>
      <c r="N102" s="51" t="s">
        <v>678</v>
      </c>
      <c r="O102" s="375">
        <v>46292.370833333334</v>
      </c>
      <c r="P102" s="51" t="s">
        <v>3948</v>
      </c>
      <c r="Q102" s="51"/>
      <c r="R102" s="51"/>
    </row>
    <row r="103" ht="15.75" customHeight="1">
      <c r="B103" s="31">
        <v>46292.0</v>
      </c>
      <c r="C103" s="302" t="b">
        <v>1</v>
      </c>
      <c r="D103" s="377" t="s">
        <v>652</v>
      </c>
      <c r="E103" s="379" t="s">
        <v>4076</v>
      </c>
      <c r="F103" s="51" t="str">
        <f t="shared" si="1"/>
        <v>Denis 1 missing</v>
      </c>
      <c r="G103" s="51"/>
      <c r="H103" s="380"/>
      <c r="I103" s="380"/>
      <c r="J103" s="380"/>
      <c r="K103" s="380"/>
      <c r="L103" s="380">
        <v>1.0</v>
      </c>
      <c r="M103" s="380"/>
      <c r="N103" s="377" t="s">
        <v>652</v>
      </c>
      <c r="O103" s="380"/>
      <c r="P103" s="380"/>
      <c r="Q103" s="380"/>
      <c r="R103" s="380" t="s">
        <v>4077</v>
      </c>
    </row>
    <row r="104" ht="15.75" customHeight="1">
      <c r="B104" s="31">
        <v>46292.0</v>
      </c>
      <c r="C104" s="302" t="b">
        <v>1</v>
      </c>
      <c r="D104" s="380" t="s">
        <v>657</v>
      </c>
      <c r="E104" s="379" t="s">
        <v>4078</v>
      </c>
      <c r="F104" s="51" t="str">
        <f t="shared" si="1"/>
        <v>Ivan 2 missing</v>
      </c>
      <c r="G104" s="51"/>
      <c r="H104" s="380"/>
      <c r="I104" s="380"/>
      <c r="J104" s="380"/>
      <c r="K104" s="380"/>
      <c r="L104" s="380">
        <v>2.0</v>
      </c>
      <c r="M104" s="380"/>
      <c r="N104" s="380" t="s">
        <v>657</v>
      </c>
      <c r="O104" s="380"/>
      <c r="P104" s="380"/>
      <c r="Q104" s="380"/>
      <c r="R104" s="380" t="s">
        <v>4077</v>
      </c>
    </row>
    <row r="105" ht="15.75" customHeight="1">
      <c r="B105" s="31">
        <v>46292.0</v>
      </c>
      <c r="C105" s="302" t="b">
        <v>1</v>
      </c>
      <c r="D105" s="380" t="s">
        <v>4037</v>
      </c>
      <c r="E105" s="379" t="s">
        <v>4076</v>
      </c>
      <c r="F105" s="51" t="str">
        <f t="shared" si="1"/>
        <v>santiago 1 missing</v>
      </c>
      <c r="G105" s="51"/>
      <c r="H105" s="380"/>
      <c r="I105" s="380"/>
      <c r="J105" s="380"/>
      <c r="K105" s="380"/>
      <c r="L105" s="380">
        <v>1.0</v>
      </c>
      <c r="M105" s="380"/>
      <c r="N105" s="380" t="s">
        <v>4037</v>
      </c>
      <c r="O105" s="380"/>
      <c r="P105" s="380"/>
      <c r="Q105" s="380"/>
      <c r="R105" s="380" t="s">
        <v>4077</v>
      </c>
    </row>
    <row r="106" ht="15.75" customHeight="1">
      <c r="B106" s="31">
        <v>46292.0</v>
      </c>
      <c r="C106" s="302" t="b">
        <v>1</v>
      </c>
      <c r="D106" s="51" t="s">
        <v>685</v>
      </c>
      <c r="E106" s="374" t="s">
        <v>4080</v>
      </c>
      <c r="F106" s="51" t="str">
        <f t="shared" si="1"/>
        <v>Sam 2wrong</v>
      </c>
      <c r="G106" s="51"/>
      <c r="H106" s="51" t="s">
        <v>4023</v>
      </c>
      <c r="I106" s="51" t="s">
        <v>4081</v>
      </c>
      <c r="J106" s="51" t="s">
        <v>976</v>
      </c>
      <c r="K106" s="51" t="s">
        <v>3284</v>
      </c>
      <c r="L106" s="51">
        <v>2.0</v>
      </c>
      <c r="M106" s="51" t="s">
        <v>556</v>
      </c>
      <c r="N106" s="51" t="s">
        <v>685</v>
      </c>
      <c r="O106" s="375">
        <v>46292.56353009259</v>
      </c>
      <c r="P106" s="51" t="s">
        <v>3948</v>
      </c>
      <c r="Q106" s="51"/>
      <c r="R106" s="51"/>
    </row>
    <row r="107" ht="15.75" customHeight="1">
      <c r="B107" s="31">
        <v>46292.0</v>
      </c>
      <c r="C107" s="302" t="b">
        <v>1</v>
      </c>
      <c r="D107" s="51" t="s">
        <v>437</v>
      </c>
      <c r="E107" s="374" t="s">
        <v>3954</v>
      </c>
      <c r="F107" s="51" t="str">
        <f t="shared" si="1"/>
        <v>Lucia 1 box no scan</v>
      </c>
      <c r="G107" s="51"/>
      <c r="H107" s="51" t="s">
        <v>3955</v>
      </c>
      <c r="I107" s="51" t="s">
        <v>4082</v>
      </c>
      <c r="J107" s="51"/>
      <c r="K107" s="51"/>
      <c r="L107" s="51">
        <v>1.0</v>
      </c>
      <c r="M107" s="51" t="s">
        <v>556</v>
      </c>
      <c r="N107" s="51" t="s">
        <v>437</v>
      </c>
      <c r="O107" s="375">
        <v>46292.54064814815</v>
      </c>
      <c r="P107" s="51" t="s">
        <v>3948</v>
      </c>
      <c r="Q107" s="51"/>
      <c r="R107" s="51" t="s">
        <v>3954</v>
      </c>
    </row>
    <row r="108" ht="15.75" customHeight="1">
      <c r="B108" s="31">
        <v>46292.0</v>
      </c>
      <c r="C108" s="381" t="b">
        <v>1</v>
      </c>
      <c r="D108" s="51" t="s">
        <v>689</v>
      </c>
      <c r="E108" s="374" t="s">
        <v>3973</v>
      </c>
      <c r="F108" s="51" t="s">
        <v>974</v>
      </c>
      <c r="G108" s="51"/>
      <c r="H108" s="51" t="s">
        <v>4023</v>
      </c>
      <c r="I108" s="51" t="s">
        <v>4084</v>
      </c>
      <c r="J108" s="51" t="s">
        <v>976</v>
      </c>
      <c r="K108" s="51" t="s">
        <v>977</v>
      </c>
      <c r="L108" s="51">
        <v>1.0</v>
      </c>
      <c r="M108" s="51" t="s">
        <v>556</v>
      </c>
      <c r="N108" s="51" t="s">
        <v>689</v>
      </c>
      <c r="O108" s="375">
        <v>46292.525972222225</v>
      </c>
      <c r="P108" s="51" t="s">
        <v>3948</v>
      </c>
      <c r="Q108" s="51"/>
      <c r="R108" s="51"/>
    </row>
    <row r="109" ht="15.75" customHeight="1">
      <c r="B109" s="31">
        <v>46292.0</v>
      </c>
      <c r="C109" s="302" t="b">
        <v>1</v>
      </c>
      <c r="D109" s="51" t="s">
        <v>499</v>
      </c>
      <c r="E109" s="374" t="s">
        <v>3954</v>
      </c>
      <c r="F109" s="51" t="str">
        <f t="shared" ref="F109:F112" si="2">D109&amp;" "&amp;E109</f>
        <v>Martha 1 box no scan</v>
      </c>
      <c r="G109" s="51"/>
      <c r="H109" s="51" t="s">
        <v>3955</v>
      </c>
      <c r="I109" s="51" t="s">
        <v>4087</v>
      </c>
      <c r="J109" s="51"/>
      <c r="K109" s="51"/>
      <c r="L109" s="51">
        <v>1.0</v>
      </c>
      <c r="M109" s="51" t="s">
        <v>556</v>
      </c>
      <c r="N109" s="51" t="s">
        <v>499</v>
      </c>
      <c r="O109" s="375">
        <v>46292.4474537037</v>
      </c>
      <c r="P109" s="51" t="s">
        <v>3948</v>
      </c>
      <c r="Q109" s="51"/>
      <c r="R109" s="51" t="s">
        <v>3954</v>
      </c>
    </row>
    <row r="110" ht="15.75" customHeight="1">
      <c r="B110" s="31">
        <v>46292.0</v>
      </c>
      <c r="C110" s="302" t="b">
        <v>1</v>
      </c>
      <c r="D110" s="51" t="s">
        <v>3942</v>
      </c>
      <c r="E110" s="374" t="s">
        <v>4088</v>
      </c>
      <c r="F110" s="51" t="str">
        <f t="shared" si="2"/>
        <v>Oscarnj7 no pallet cone</v>
      </c>
      <c r="G110" s="51"/>
      <c r="H110" s="51" t="s">
        <v>4027</v>
      </c>
      <c r="I110" s="51"/>
      <c r="J110" s="51"/>
      <c r="K110" s="51"/>
      <c r="L110" s="51"/>
      <c r="M110" s="51" t="s">
        <v>556</v>
      </c>
      <c r="N110" s="51" t="s">
        <v>3942</v>
      </c>
      <c r="O110" s="375">
        <v>46292.379953703705</v>
      </c>
      <c r="P110" s="51" t="s">
        <v>3948</v>
      </c>
      <c r="Q110" s="51">
        <v>1.0</v>
      </c>
      <c r="R110" s="51" t="s">
        <v>4088</v>
      </c>
    </row>
    <row r="111" ht="15.75" customHeight="1">
      <c r="A111" s="382" t="s">
        <v>4090</v>
      </c>
      <c r="B111" s="383">
        <v>46293.0</v>
      </c>
      <c r="C111" s="384" t="b">
        <v>0</v>
      </c>
      <c r="D111" s="384" t="s">
        <v>4094</v>
      </c>
      <c r="E111" s="385" t="s">
        <v>4096</v>
      </c>
      <c r="F111" s="386" t="str">
        <f t="shared" si="2"/>
        <v>Juan Lopez +1 Juan López Container: SELU4273339, SKU: JPSY03VA25B0254</v>
      </c>
      <c r="G111" s="51"/>
    </row>
    <row r="112" ht="15.75" customHeight="1">
      <c r="A112" s="384" t="s">
        <v>4097</v>
      </c>
      <c r="B112" s="383">
        <v>46293.0</v>
      </c>
      <c r="C112" s="384" t="b">
        <v>0</v>
      </c>
      <c r="D112" s="384" t="s">
        <v>659</v>
      </c>
      <c r="E112" s="388" t="s">
        <v>4098</v>
      </c>
      <c r="F112" s="386" t="str">
        <f t="shared" si="2"/>
        <v>Herman -1 to the person who did the put away (Herman) Container: SELU4273339, SKU: JPSY03VA25B0254</v>
      </c>
      <c r="G112" s="51"/>
    </row>
    <row r="113" ht="15.75" customHeight="1">
      <c r="C113" s="302" t="b">
        <v>0</v>
      </c>
      <c r="E113" s="363"/>
    </row>
    <row r="114" ht="108.0" customHeight="1">
      <c r="A114" s="390" t="s">
        <v>4100</v>
      </c>
      <c r="B114" s="392" t="s">
        <v>4102</v>
      </c>
      <c r="C114" s="390"/>
      <c r="D114" s="394"/>
      <c r="E114" s="395"/>
      <c r="F114" s="396" t="s">
        <v>4104</v>
      </c>
      <c r="G114" s="397"/>
      <c r="H114" s="397"/>
      <c r="I114" s="394"/>
      <c r="J114" s="394"/>
      <c r="K114" s="394"/>
      <c r="L114" s="394"/>
      <c r="M114" s="394"/>
      <c r="N114" s="394"/>
      <c r="O114" s="394"/>
      <c r="P114" s="394"/>
      <c r="Q114" s="394"/>
      <c r="R114" s="394"/>
      <c r="S114" s="394"/>
      <c r="T114" s="394"/>
      <c r="U114" s="394"/>
      <c r="V114" s="394"/>
      <c r="W114" s="394"/>
      <c r="X114" s="394"/>
      <c r="Y114" s="394"/>
      <c r="Z114" s="394"/>
      <c r="AA114" s="394"/>
      <c r="AB114" s="394"/>
      <c r="AC114" s="394"/>
      <c r="AD114" s="394"/>
      <c r="AE114" s="394"/>
      <c r="AF114" s="394"/>
      <c r="AG114" s="394"/>
      <c r="AH114" s="394"/>
      <c r="AI114" s="394"/>
      <c r="AJ114" s="394"/>
      <c r="AK114" s="394"/>
      <c r="AL114" s="394"/>
      <c r="AM114" s="394"/>
      <c r="AN114" s="394"/>
      <c r="AO114" s="394"/>
      <c r="AP114" s="394"/>
      <c r="AQ114" s="394"/>
      <c r="AR114" s="394"/>
      <c r="AS114" s="394"/>
    </row>
    <row r="115" ht="15.75" customHeight="1">
      <c r="A115" s="78" t="s">
        <v>6</v>
      </c>
      <c r="B115" s="1" t="s">
        <v>3887</v>
      </c>
      <c r="C115" s="1" t="s">
        <v>4109</v>
      </c>
      <c r="D115" s="1" t="s">
        <v>4110</v>
      </c>
      <c r="E115" s="398" t="s">
        <v>798</v>
      </c>
      <c r="F115" s="371" t="s">
        <v>4112</v>
      </c>
      <c r="G115" s="371" t="s">
        <v>3888</v>
      </c>
      <c r="H115" s="371" t="s">
        <v>3889</v>
      </c>
      <c r="I115" s="371" t="s">
        <v>3890</v>
      </c>
      <c r="J115" s="371" t="s">
        <v>3891</v>
      </c>
      <c r="K115" s="371" t="s">
        <v>3892</v>
      </c>
      <c r="L115" s="371" t="s">
        <v>3894</v>
      </c>
      <c r="M115" s="371" t="s">
        <v>3886</v>
      </c>
      <c r="N115" s="371" t="s">
        <v>3884</v>
      </c>
      <c r="O115" s="371" t="s">
        <v>3895</v>
      </c>
      <c r="P115" s="371" t="s">
        <v>3896</v>
      </c>
      <c r="Q115" s="371" t="s">
        <v>3897</v>
      </c>
      <c r="R115" s="399"/>
      <c r="AR115" s="359" t="s">
        <v>3864</v>
      </c>
      <c r="AS115" s="360" t="s">
        <v>3865</v>
      </c>
    </row>
    <row r="116" ht="15.75" customHeight="1">
      <c r="A116" s="306">
        <f t="shared" ref="A116:A136" si="3">INT(N116)</f>
        <v>46293</v>
      </c>
      <c r="B116" s="16" t="str">
        <f t="shared" ref="B116:B131" si="4">IFERROR(IF(P116&lt;&gt;"","Deduct "&amp;P116&amp;" point to ","")&amp;M116&amp;" "&amp;K116&amp;"  "&amp;G116&amp;IF(Q116&lt;&gt;"",": "&amp;Q116,""),"")</f>
        <v>Bolun 5  Label Wrong: 3 box label 2 sides, 2 boxes wrong swaps</v>
      </c>
      <c r="C116" s="16" t="b">
        <v>1</v>
      </c>
      <c r="D116" s="16" t="str">
        <f t="shared" ref="D116:D136" si="5">L116</f>
        <v>Lili</v>
      </c>
      <c r="E116" s="358"/>
      <c r="F116" s="16" t="s">
        <v>4120</v>
      </c>
      <c r="G116" s="16" t="s">
        <v>4121</v>
      </c>
      <c r="H116" s="16" t="s">
        <v>4122</v>
      </c>
      <c r="I116" s="16" t="s">
        <v>931</v>
      </c>
      <c r="J116" s="16"/>
      <c r="K116" s="16">
        <v>5.0</v>
      </c>
      <c r="L116" s="16" t="s">
        <v>554</v>
      </c>
      <c r="M116" s="16" t="s">
        <v>522</v>
      </c>
      <c r="N116" s="406">
        <v>46293.44105324074</v>
      </c>
      <c r="O116" s="16" t="s">
        <v>3906</v>
      </c>
      <c r="P116" s="16"/>
      <c r="Q116" s="16" t="s">
        <v>4123</v>
      </c>
      <c r="R116" s="16"/>
      <c r="S116" s="16"/>
      <c r="T116" s="408"/>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row>
    <row r="117" ht="15.75" customHeight="1">
      <c r="A117" s="306">
        <f t="shared" si="3"/>
        <v>46293</v>
      </c>
      <c r="B117" s="410" t="str">
        <f t="shared" si="4"/>
        <v>Carlos 2  Over Pick</v>
      </c>
      <c r="C117" s="16" t="b">
        <v>1</v>
      </c>
      <c r="D117" s="16" t="str">
        <f t="shared" si="5"/>
        <v>Franklin Velasquez</v>
      </c>
      <c r="E117" s="411"/>
      <c r="F117" s="16" t="s">
        <v>4120</v>
      </c>
      <c r="G117" s="16" t="s">
        <v>4127</v>
      </c>
      <c r="H117" s="16" t="s">
        <v>4128</v>
      </c>
      <c r="I117" s="16" t="s">
        <v>936</v>
      </c>
      <c r="J117" s="16" t="s">
        <v>989</v>
      </c>
      <c r="K117" s="16">
        <v>2.0</v>
      </c>
      <c r="L117" s="16" t="s">
        <v>556</v>
      </c>
      <c r="M117" s="16" t="s">
        <v>689</v>
      </c>
      <c r="N117" s="406">
        <v>46293.34748842593</v>
      </c>
      <c r="O117" s="16" t="s">
        <v>3906</v>
      </c>
      <c r="P117" s="16"/>
      <c r="Q117" s="16"/>
      <c r="R117" s="377"/>
      <c r="S117" s="377"/>
      <c r="T117" s="408"/>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row>
    <row r="118" ht="15.75" customHeight="1">
      <c r="A118" s="306">
        <f t="shared" si="3"/>
        <v>46293</v>
      </c>
      <c r="B118" s="16" t="str">
        <f t="shared" si="4"/>
        <v>Chach 1  Over Pick</v>
      </c>
      <c r="C118" s="16" t="b">
        <v>1</v>
      </c>
      <c r="D118" s="16" t="str">
        <f t="shared" si="5"/>
        <v>Gabriela</v>
      </c>
      <c r="E118" s="358"/>
      <c r="F118" s="16" t="s">
        <v>4120</v>
      </c>
      <c r="G118" s="16" t="s">
        <v>4127</v>
      </c>
      <c r="H118" s="16" t="s">
        <v>4132</v>
      </c>
      <c r="I118" s="16" t="s">
        <v>1200</v>
      </c>
      <c r="J118" s="16" t="s">
        <v>2439</v>
      </c>
      <c r="K118" s="16">
        <v>1.0</v>
      </c>
      <c r="L118" s="16" t="s">
        <v>436</v>
      </c>
      <c r="M118" s="16" t="s">
        <v>3608</v>
      </c>
      <c r="N118" s="406">
        <v>46293.334444444445</v>
      </c>
      <c r="O118" s="16" t="s">
        <v>3906</v>
      </c>
      <c r="P118" s="16"/>
      <c r="Q118" s="16"/>
      <c r="R118" s="377"/>
      <c r="S118" s="377"/>
      <c r="T118" s="408"/>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row>
    <row r="119" ht="15.75" customHeight="1">
      <c r="A119" s="306">
        <f t="shared" si="3"/>
        <v>46293</v>
      </c>
      <c r="B119" s="16" t="str">
        <f t="shared" si="4"/>
        <v>Denis 1  Over Pick</v>
      </c>
      <c r="C119" s="16" t="b">
        <v>1</v>
      </c>
      <c r="D119" s="16" t="str">
        <f t="shared" si="5"/>
        <v>Gabriela</v>
      </c>
      <c r="E119" s="358"/>
      <c r="F119" s="16" t="s">
        <v>4120</v>
      </c>
      <c r="G119" s="16" t="s">
        <v>4127</v>
      </c>
      <c r="H119" s="16" t="s">
        <v>4134</v>
      </c>
      <c r="I119" s="16" t="s">
        <v>934</v>
      </c>
      <c r="J119" s="16" t="s">
        <v>1357</v>
      </c>
      <c r="K119" s="16">
        <v>1.0</v>
      </c>
      <c r="L119" s="16" t="s">
        <v>436</v>
      </c>
      <c r="M119" s="16" t="s">
        <v>652</v>
      </c>
      <c r="N119" s="406">
        <v>46293.52989583334</v>
      </c>
      <c r="O119" s="16" t="s">
        <v>3906</v>
      </c>
      <c r="P119" s="16"/>
      <c r="Q119" s="16"/>
      <c r="R119" s="377"/>
      <c r="S119" s="377"/>
      <c r="T119" s="408"/>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row>
    <row r="120" ht="15.75" customHeight="1">
      <c r="A120" s="306">
        <f t="shared" si="3"/>
        <v>46293</v>
      </c>
      <c r="B120" s="16" t="str">
        <f t="shared" si="4"/>
        <v>Ivan 1  Over Pick</v>
      </c>
      <c r="C120" s="16" t="b">
        <v>1</v>
      </c>
      <c r="D120" s="16" t="str">
        <f t="shared" si="5"/>
        <v>Franklin Velasquez</v>
      </c>
      <c r="E120" s="358"/>
      <c r="F120" s="16" t="s">
        <v>4120</v>
      </c>
      <c r="G120" s="16" t="s">
        <v>4127</v>
      </c>
      <c r="H120" s="16" t="s">
        <v>4137</v>
      </c>
      <c r="I120" s="16" t="s">
        <v>936</v>
      </c>
      <c r="J120" s="16" t="s">
        <v>2044</v>
      </c>
      <c r="K120" s="16">
        <v>1.0</v>
      </c>
      <c r="L120" s="16" t="s">
        <v>556</v>
      </c>
      <c r="M120" s="16" t="s">
        <v>657</v>
      </c>
      <c r="N120" s="406">
        <v>46293.455972222226</v>
      </c>
      <c r="O120" s="16" t="s">
        <v>3906</v>
      </c>
      <c r="P120" s="16"/>
      <c r="Q120" s="16"/>
      <c r="R120" s="377"/>
      <c r="S120" s="377"/>
      <c r="T120" s="408"/>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row>
    <row r="121" ht="15.75" customHeight="1">
      <c r="A121" s="306">
        <f t="shared" si="3"/>
        <v>46293</v>
      </c>
      <c r="B121" s="16" t="str">
        <f t="shared" si="4"/>
        <v>Jakiie 2  Label Wrong</v>
      </c>
      <c r="C121" s="16" t="b">
        <v>1</v>
      </c>
      <c r="D121" s="16" t="str">
        <f t="shared" si="5"/>
        <v>Bolun</v>
      </c>
      <c r="E121" s="358"/>
      <c r="F121" s="16" t="s">
        <v>4120</v>
      </c>
      <c r="G121" s="16" t="s">
        <v>4121</v>
      </c>
      <c r="H121" s="16"/>
      <c r="I121" s="16"/>
      <c r="J121" s="16"/>
      <c r="K121" s="16">
        <v>2.0</v>
      </c>
      <c r="L121" s="16" t="s">
        <v>522</v>
      </c>
      <c r="M121" s="16" t="s">
        <v>442</v>
      </c>
      <c r="N121" s="406">
        <v>46293.64303240741</v>
      </c>
      <c r="O121" s="16" t="s">
        <v>3906</v>
      </c>
      <c r="P121" s="16"/>
      <c r="Q121" s="16"/>
      <c r="R121" s="377"/>
      <c r="S121" s="377"/>
      <c r="T121" s="408"/>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row>
    <row r="122" ht="15.75" customHeight="1">
      <c r="A122" s="306">
        <f t="shared" si="3"/>
        <v>46293</v>
      </c>
      <c r="B122" s="16" t="str">
        <f t="shared" si="4"/>
        <v>Josue 1  Error Pick</v>
      </c>
      <c r="C122" s="16" t="b">
        <v>1</v>
      </c>
      <c r="D122" s="16" t="str">
        <f t="shared" si="5"/>
        <v>Bolun</v>
      </c>
      <c r="E122" s="358"/>
      <c r="F122" s="16" t="s">
        <v>4120</v>
      </c>
      <c r="G122" s="16" t="s">
        <v>4144</v>
      </c>
      <c r="H122" s="16" t="s">
        <v>4145</v>
      </c>
      <c r="I122" s="16" t="s">
        <v>1058</v>
      </c>
      <c r="J122" s="16" t="s">
        <v>2265</v>
      </c>
      <c r="K122" s="16">
        <v>1.0</v>
      </c>
      <c r="L122" s="16" t="s">
        <v>522</v>
      </c>
      <c r="M122" s="16" t="s">
        <v>3771</v>
      </c>
      <c r="N122" s="406">
        <v>46293.60774305555</v>
      </c>
      <c r="O122" s="16" t="s">
        <v>3906</v>
      </c>
      <c r="P122" s="16"/>
      <c r="Q122" s="16"/>
      <c r="R122" s="377"/>
      <c r="S122" s="377"/>
      <c r="T122" s="408"/>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row>
    <row r="123" ht="15.75" customHeight="1">
      <c r="A123" s="306">
        <f t="shared" si="3"/>
        <v>46293</v>
      </c>
      <c r="B123" s="16" t="str">
        <f t="shared" si="4"/>
        <v>Josue 1  Error Pick</v>
      </c>
      <c r="C123" s="16" t="b">
        <v>1</v>
      </c>
      <c r="D123" s="16" t="str">
        <f t="shared" si="5"/>
        <v>Gabriela</v>
      </c>
      <c r="E123" s="358"/>
      <c r="F123" s="16" t="s">
        <v>4120</v>
      </c>
      <c r="G123" s="16" t="s">
        <v>4144</v>
      </c>
      <c r="H123" s="16" t="s">
        <v>4041</v>
      </c>
      <c r="I123" s="16" t="s">
        <v>931</v>
      </c>
      <c r="J123" s="16" t="s">
        <v>2261</v>
      </c>
      <c r="K123" s="16">
        <v>1.0</v>
      </c>
      <c r="L123" s="16" t="s">
        <v>436</v>
      </c>
      <c r="M123" s="16" t="s">
        <v>3771</v>
      </c>
      <c r="N123" s="406">
        <v>46293.39971064815</v>
      </c>
      <c r="O123" s="16" t="s">
        <v>3906</v>
      </c>
      <c r="P123" s="16"/>
      <c r="Q123" s="16"/>
      <c r="R123" s="377"/>
      <c r="S123" s="377"/>
      <c r="T123" s="408"/>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row>
    <row r="124" ht="15.75" customHeight="1">
      <c r="A124" s="306">
        <f t="shared" si="3"/>
        <v>46293</v>
      </c>
      <c r="B124" s="16" t="str">
        <f t="shared" si="4"/>
        <v>Lucia 1  Label Missing: 1 box no scan</v>
      </c>
      <c r="C124" s="16" t="b">
        <v>1</v>
      </c>
      <c r="D124" s="16" t="str">
        <f t="shared" si="5"/>
        <v>Franklin Velasquez</v>
      </c>
      <c r="E124" s="358"/>
      <c r="F124" s="16" t="s">
        <v>4120</v>
      </c>
      <c r="G124" s="16" t="s">
        <v>3903</v>
      </c>
      <c r="H124" s="16" t="s">
        <v>4149</v>
      </c>
      <c r="I124" s="16"/>
      <c r="J124" s="16"/>
      <c r="K124" s="16">
        <v>1.0</v>
      </c>
      <c r="L124" s="16" t="s">
        <v>556</v>
      </c>
      <c r="M124" s="16" t="s">
        <v>437</v>
      </c>
      <c r="N124" s="406">
        <v>46293.42886574074</v>
      </c>
      <c r="O124" s="16" t="s">
        <v>3906</v>
      </c>
      <c r="P124" s="16"/>
      <c r="Q124" s="16" t="s">
        <v>3954</v>
      </c>
      <c r="R124" s="16"/>
      <c r="S124" s="377"/>
      <c r="T124" s="408"/>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row>
    <row r="125" ht="15.75" customHeight="1">
      <c r="A125" s="306">
        <f t="shared" si="3"/>
        <v>46293</v>
      </c>
      <c r="B125" s="16" t="str">
        <f t="shared" si="4"/>
        <v>Luis 1  Over Pick</v>
      </c>
      <c r="C125" s="16" t="b">
        <v>1</v>
      </c>
      <c r="D125" s="16" t="str">
        <f t="shared" si="5"/>
        <v>Lili</v>
      </c>
      <c r="E125" s="358"/>
      <c r="F125" s="16" t="s">
        <v>4120</v>
      </c>
      <c r="G125" s="16" t="s">
        <v>4127</v>
      </c>
      <c r="H125" s="16" t="s">
        <v>4151</v>
      </c>
      <c r="I125" s="16" t="s">
        <v>934</v>
      </c>
      <c r="J125" s="16" t="s">
        <v>2778</v>
      </c>
      <c r="K125" s="16">
        <v>1.0</v>
      </c>
      <c r="L125" s="16" t="s">
        <v>554</v>
      </c>
      <c r="M125" s="16" t="s">
        <v>645</v>
      </c>
      <c r="N125" s="406">
        <v>46293.59321759259</v>
      </c>
      <c r="O125" s="16" t="s">
        <v>3906</v>
      </c>
      <c r="P125" s="16"/>
      <c r="Q125" s="16"/>
      <c r="R125" s="377"/>
      <c r="S125" s="377"/>
      <c r="T125" s="408"/>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row>
    <row r="126" ht="15.75" customHeight="1">
      <c r="A126" s="306">
        <f t="shared" si="3"/>
        <v>46293</v>
      </c>
      <c r="B126" s="16" t="str">
        <f t="shared" si="4"/>
        <v>Martha 1  Label Missing</v>
      </c>
      <c r="C126" s="16" t="b">
        <v>1</v>
      </c>
      <c r="D126" s="16" t="str">
        <f t="shared" si="5"/>
        <v>Gabriela</v>
      </c>
      <c r="E126" s="358"/>
      <c r="F126" s="16" t="s">
        <v>4120</v>
      </c>
      <c r="G126" s="16" t="s">
        <v>3903</v>
      </c>
      <c r="H126" s="16" t="s">
        <v>4155</v>
      </c>
      <c r="I126" s="16" t="s">
        <v>934</v>
      </c>
      <c r="J126" s="16"/>
      <c r="K126" s="16">
        <v>1.0</v>
      </c>
      <c r="L126" s="16" t="s">
        <v>436</v>
      </c>
      <c r="M126" s="16" t="s">
        <v>499</v>
      </c>
      <c r="N126" s="406">
        <v>46293.622824074075</v>
      </c>
      <c r="O126" s="16" t="s">
        <v>3906</v>
      </c>
      <c r="P126" s="16"/>
      <c r="Q126" s="16"/>
      <c r="R126" s="377"/>
      <c r="S126" s="377"/>
      <c r="T126" s="408"/>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row>
    <row r="127" ht="15.75" customHeight="1">
      <c r="A127" s="306">
        <f t="shared" si="3"/>
        <v>46293</v>
      </c>
      <c r="B127" s="16" t="str">
        <f t="shared" si="4"/>
        <v>Martha 1  Label Missing</v>
      </c>
      <c r="C127" s="16" t="b">
        <v>1</v>
      </c>
      <c r="D127" s="16" t="str">
        <f t="shared" si="5"/>
        <v>Bolun</v>
      </c>
      <c r="E127" s="358"/>
      <c r="F127" s="16" t="s">
        <v>4120</v>
      </c>
      <c r="G127" s="16" t="s">
        <v>3903</v>
      </c>
      <c r="H127" s="16"/>
      <c r="I127" s="16"/>
      <c r="J127" s="16"/>
      <c r="K127" s="16">
        <v>1.0</v>
      </c>
      <c r="L127" s="16" t="s">
        <v>522</v>
      </c>
      <c r="M127" s="16" t="s">
        <v>499</v>
      </c>
      <c r="N127" s="406">
        <v>46293.56413194445</v>
      </c>
      <c r="O127" s="16" t="s">
        <v>3906</v>
      </c>
      <c r="P127" s="16"/>
      <c r="Q127" s="16"/>
      <c r="R127" s="377"/>
      <c r="S127" s="377"/>
      <c r="T127" s="408"/>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row>
    <row r="128" ht="15.75" customHeight="1">
      <c r="A128" s="306">
        <f t="shared" si="3"/>
        <v>46293</v>
      </c>
      <c r="B128" s="16" t="str">
        <f t="shared" si="4"/>
        <v>Melany 1  Label Wrong</v>
      </c>
      <c r="C128" s="16" t="b">
        <v>1</v>
      </c>
      <c r="D128" s="16" t="str">
        <f t="shared" si="5"/>
        <v>Gabriela</v>
      </c>
      <c r="E128" s="358"/>
      <c r="F128" s="16" t="s">
        <v>4120</v>
      </c>
      <c r="G128" s="16" t="s">
        <v>4121</v>
      </c>
      <c r="H128" s="16" t="s">
        <v>4162</v>
      </c>
      <c r="I128" s="16" t="s">
        <v>934</v>
      </c>
      <c r="J128" s="16"/>
      <c r="K128" s="16">
        <v>1.0</v>
      </c>
      <c r="L128" s="16" t="s">
        <v>436</v>
      </c>
      <c r="M128" s="16" t="s">
        <v>485</v>
      </c>
      <c r="N128" s="406">
        <v>46293.632685185185</v>
      </c>
      <c r="O128" s="16" t="s">
        <v>3906</v>
      </c>
      <c r="P128" s="16"/>
      <c r="Q128" s="16"/>
      <c r="R128" s="377"/>
      <c r="S128" s="377"/>
      <c r="T128" s="408"/>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row>
    <row r="129" ht="15.75" customHeight="1">
      <c r="A129" s="306">
        <f t="shared" si="3"/>
        <v>46293</v>
      </c>
      <c r="B129" s="16" t="str">
        <f t="shared" si="4"/>
        <v>Melany 1  Label Wrong</v>
      </c>
      <c r="C129" s="16" t="b">
        <v>1</v>
      </c>
      <c r="D129" s="16" t="str">
        <f t="shared" si="5"/>
        <v>Gabriela</v>
      </c>
      <c r="E129" s="358"/>
      <c r="F129" s="16" t="s">
        <v>4120</v>
      </c>
      <c r="G129" s="16" t="s">
        <v>4121</v>
      </c>
      <c r="H129" s="16" t="s">
        <v>4065</v>
      </c>
      <c r="I129" s="16" t="s">
        <v>934</v>
      </c>
      <c r="J129" s="16"/>
      <c r="K129" s="16">
        <v>1.0</v>
      </c>
      <c r="L129" s="16" t="s">
        <v>436</v>
      </c>
      <c r="M129" s="16" t="s">
        <v>485</v>
      </c>
      <c r="N129" s="406">
        <v>46293.63233796296</v>
      </c>
      <c r="O129" s="16" t="s">
        <v>3906</v>
      </c>
      <c r="P129" s="16"/>
      <c r="Q129" s="16"/>
      <c r="R129" s="377"/>
      <c r="S129" s="377"/>
      <c r="T129" s="408"/>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row>
    <row r="130" ht="15.75" customHeight="1">
      <c r="A130" s="306">
        <f t="shared" si="3"/>
        <v>46293</v>
      </c>
      <c r="B130" s="16" t="str">
        <f t="shared" si="4"/>
        <v>Melany 1  Label Wrong</v>
      </c>
      <c r="C130" s="16" t="b">
        <v>1</v>
      </c>
      <c r="D130" s="16" t="str">
        <f t="shared" si="5"/>
        <v>Gabriela</v>
      </c>
      <c r="E130" s="358"/>
      <c r="F130" s="16" t="s">
        <v>4120</v>
      </c>
      <c r="G130" s="16" t="s">
        <v>4121</v>
      </c>
      <c r="H130" s="16" t="s">
        <v>4171</v>
      </c>
      <c r="I130" s="16" t="s">
        <v>934</v>
      </c>
      <c r="J130" s="16"/>
      <c r="K130" s="16">
        <v>1.0</v>
      </c>
      <c r="L130" s="16" t="s">
        <v>436</v>
      </c>
      <c r="M130" s="16" t="s">
        <v>485</v>
      </c>
      <c r="N130" s="406">
        <v>46293.63107638889</v>
      </c>
      <c r="O130" s="16" t="s">
        <v>3906</v>
      </c>
      <c r="P130" s="16"/>
      <c r="Q130" s="16"/>
      <c r="R130" s="377"/>
      <c r="S130" s="377"/>
      <c r="T130" s="408"/>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row>
    <row r="131" ht="15.75" customHeight="1">
      <c r="A131" s="306">
        <f t="shared" si="3"/>
        <v>46293</v>
      </c>
      <c r="B131" s="16" t="str">
        <f t="shared" si="4"/>
        <v>Melany 1  Label Wrong</v>
      </c>
      <c r="C131" s="16" t="b">
        <v>1</v>
      </c>
      <c r="D131" s="16" t="str">
        <f t="shared" si="5"/>
        <v>Gabriela</v>
      </c>
      <c r="E131" s="358"/>
      <c r="F131" s="16" t="s">
        <v>4120</v>
      </c>
      <c r="G131" s="16" t="s">
        <v>4121</v>
      </c>
      <c r="H131" s="16" t="s">
        <v>4175</v>
      </c>
      <c r="I131" s="16" t="s">
        <v>934</v>
      </c>
      <c r="J131" s="16"/>
      <c r="K131" s="16">
        <v>1.0</v>
      </c>
      <c r="L131" s="16" t="s">
        <v>436</v>
      </c>
      <c r="M131" s="16" t="s">
        <v>485</v>
      </c>
      <c r="N131" s="406">
        <v>46293.63076388889</v>
      </c>
      <c r="O131" s="16" t="s">
        <v>3906</v>
      </c>
      <c r="P131" s="16"/>
      <c r="Q131" s="16"/>
      <c r="R131" s="377"/>
      <c r="S131" s="377"/>
      <c r="T131" s="408"/>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row>
    <row r="132" ht="15.75" customHeight="1">
      <c r="A132" s="306">
        <f t="shared" si="3"/>
        <v>46293</v>
      </c>
      <c r="B132" s="16" t="str">
        <f t="shared" ref="B132:B136" si="6">IFERROR(IF(P132&lt;&gt;"","Deduct "&amp;P132&amp;" point to ","")&amp;M132&amp;""&amp;K132&amp;"  "&amp;G132&amp;IF(Q132&lt;&gt;"",": "&amp;Q132,""),"")</f>
        <v>Deduct 1 point to Ramiro  SOP Violation: no pallet cone</v>
      </c>
      <c r="C132" s="16" t="b">
        <v>1</v>
      </c>
      <c r="D132" s="16" t="str">
        <f t="shared" si="5"/>
        <v>Franklin Velasquez</v>
      </c>
      <c r="E132" s="358"/>
      <c r="F132" s="16" t="s">
        <v>63</v>
      </c>
      <c r="G132" s="16" t="s">
        <v>4181</v>
      </c>
      <c r="H132" s="16"/>
      <c r="I132" s="16"/>
      <c r="J132" s="16"/>
      <c r="K132" s="16"/>
      <c r="L132" s="16" t="s">
        <v>556</v>
      </c>
      <c r="M132" s="16" t="s">
        <v>669</v>
      </c>
      <c r="N132" s="406">
        <v>46293.551412037035</v>
      </c>
      <c r="O132" s="16" t="s">
        <v>3906</v>
      </c>
      <c r="P132" s="16">
        <v>1.0</v>
      </c>
      <c r="Q132" s="16" t="s">
        <v>4088</v>
      </c>
      <c r="R132" s="16"/>
      <c r="S132" s="377"/>
      <c r="T132" s="408"/>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row>
    <row r="133" ht="15.75" customHeight="1">
      <c r="A133" s="306">
        <f t="shared" si="3"/>
        <v>46293</v>
      </c>
      <c r="B133" s="16" t="str">
        <f t="shared" si="6"/>
        <v>Ramiro1  Error Pick</v>
      </c>
      <c r="C133" s="16" t="b">
        <v>1</v>
      </c>
      <c r="D133" s="16" t="str">
        <f t="shared" si="5"/>
        <v>Gabriela</v>
      </c>
      <c r="E133" s="358"/>
      <c r="F133" s="16" t="s">
        <v>4120</v>
      </c>
      <c r="G133" s="16" t="s">
        <v>4144</v>
      </c>
      <c r="H133" s="16" t="s">
        <v>4182</v>
      </c>
      <c r="I133" s="16" t="s">
        <v>934</v>
      </c>
      <c r="J133" s="16" t="s">
        <v>3099</v>
      </c>
      <c r="K133" s="16">
        <v>1.0</v>
      </c>
      <c r="L133" s="16" t="s">
        <v>436</v>
      </c>
      <c r="M133" s="16" t="s">
        <v>669</v>
      </c>
      <c r="N133" s="406">
        <v>46293.52554398148</v>
      </c>
      <c r="O133" s="16" t="s">
        <v>3906</v>
      </c>
      <c r="P133" s="16"/>
      <c r="Q133" s="16"/>
      <c r="R133" s="377"/>
      <c r="S133" s="377"/>
      <c r="T133" s="408"/>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row>
    <row r="134" ht="15.75" customHeight="1">
      <c r="A134" s="306">
        <f t="shared" si="3"/>
        <v>46293</v>
      </c>
      <c r="B134" s="16" t="str">
        <f t="shared" si="6"/>
        <v>Sam1  Over Pick</v>
      </c>
      <c r="C134" s="16" t="b">
        <v>1</v>
      </c>
      <c r="D134" s="16" t="str">
        <f t="shared" si="5"/>
        <v>Franklin Velasquez</v>
      </c>
      <c r="E134" s="358"/>
      <c r="F134" s="16" t="s">
        <v>4120</v>
      </c>
      <c r="G134" s="16" t="s">
        <v>4127</v>
      </c>
      <c r="H134" s="16" t="s">
        <v>4186</v>
      </c>
      <c r="I134" s="16" t="s">
        <v>1361</v>
      </c>
      <c r="J134" s="16" t="s">
        <v>3291</v>
      </c>
      <c r="K134" s="16">
        <v>1.0</v>
      </c>
      <c r="L134" s="16" t="s">
        <v>556</v>
      </c>
      <c r="M134" s="16" t="s">
        <v>685</v>
      </c>
      <c r="N134" s="406">
        <v>46293.60259259259</v>
      </c>
      <c r="O134" s="16" t="s">
        <v>3906</v>
      </c>
      <c r="P134" s="16"/>
      <c r="Q134" s="16"/>
      <c r="R134" s="377"/>
      <c r="S134" s="377"/>
      <c r="T134" s="408"/>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row>
    <row r="135" ht="15.75" customHeight="1">
      <c r="A135" s="306">
        <f t="shared" si="3"/>
        <v>46293</v>
      </c>
      <c r="B135" s="16" t="str">
        <f t="shared" si="6"/>
        <v>Tix1  Error Pick</v>
      </c>
      <c r="C135" s="16" t="b">
        <v>1</v>
      </c>
      <c r="D135" s="16" t="str">
        <f t="shared" si="5"/>
        <v>Franklin Velasquez</v>
      </c>
      <c r="E135" s="358"/>
      <c r="F135" s="16" t="s">
        <v>4120</v>
      </c>
      <c r="G135" s="16" t="s">
        <v>4144</v>
      </c>
      <c r="H135" s="16" t="s">
        <v>4189</v>
      </c>
      <c r="I135" s="16" t="s">
        <v>936</v>
      </c>
      <c r="J135" s="16" t="s">
        <v>3526</v>
      </c>
      <c r="K135" s="16">
        <v>1.0</v>
      </c>
      <c r="L135" s="16" t="s">
        <v>556</v>
      </c>
      <c r="M135" s="16" t="s">
        <v>3736</v>
      </c>
      <c r="N135" s="406">
        <v>46293.411458333336</v>
      </c>
      <c r="O135" s="16" t="s">
        <v>3906</v>
      </c>
      <c r="P135" s="16"/>
      <c r="Q135" s="16"/>
      <c r="R135" s="377"/>
      <c r="S135" s="377"/>
      <c r="T135" s="408"/>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row>
    <row r="136" ht="15.75" customHeight="1">
      <c r="A136" s="306">
        <f t="shared" si="3"/>
        <v>46293</v>
      </c>
      <c r="B136" s="16" t="str">
        <f t="shared" si="6"/>
        <v>Deduct 1 point to Tix  SOP Violation: put pallets at wrong side</v>
      </c>
      <c r="C136" s="16" t="b">
        <v>1</v>
      </c>
      <c r="D136" s="16" t="str">
        <f t="shared" si="5"/>
        <v>Franklin Velasquez</v>
      </c>
      <c r="E136" s="358"/>
      <c r="F136" s="16" t="s">
        <v>63</v>
      </c>
      <c r="G136" s="16" t="s">
        <v>4181</v>
      </c>
      <c r="H136" s="16"/>
      <c r="I136" s="16"/>
      <c r="J136" s="16"/>
      <c r="K136" s="16"/>
      <c r="L136" s="16" t="s">
        <v>556</v>
      </c>
      <c r="M136" s="16" t="s">
        <v>3736</v>
      </c>
      <c r="N136" s="406">
        <v>46293.33509259259</v>
      </c>
      <c r="O136" s="16" t="s">
        <v>3906</v>
      </c>
      <c r="P136" s="16">
        <v>1.0</v>
      </c>
      <c r="Q136" s="16" t="s">
        <v>4193</v>
      </c>
      <c r="R136" s="16"/>
      <c r="S136" s="16"/>
      <c r="T136" s="408"/>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row>
    <row r="137" ht="15.75" customHeight="1">
      <c r="A137" s="306">
        <v>46293.0</v>
      </c>
      <c r="B137" s="16" t="s">
        <v>4196</v>
      </c>
      <c r="C137" s="16" t="b">
        <v>1</v>
      </c>
      <c r="D137" s="16" t="s">
        <v>4197</v>
      </c>
      <c r="E137" s="358"/>
      <c r="F137" s="16"/>
      <c r="G137" s="16"/>
      <c r="H137" s="16"/>
      <c r="I137" s="16"/>
      <c r="J137" s="16"/>
      <c r="K137" s="16"/>
      <c r="L137" s="16"/>
      <c r="M137" s="16"/>
      <c r="N137" s="406"/>
      <c r="O137" s="16"/>
      <c r="P137" s="16"/>
      <c r="Q137" s="377"/>
      <c r="R137" s="377"/>
      <c r="S137" s="377"/>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row>
    <row r="138" ht="15.75" customHeight="1">
      <c r="A138" s="306">
        <v>46293.0</v>
      </c>
      <c r="B138" s="16" t="s">
        <v>2124</v>
      </c>
      <c r="C138" s="16" t="b">
        <v>1</v>
      </c>
      <c r="D138" s="16" t="s">
        <v>4197</v>
      </c>
      <c r="E138" s="358"/>
      <c r="F138" s="16"/>
      <c r="G138" s="16"/>
      <c r="H138" s="16"/>
      <c r="I138" s="16"/>
      <c r="J138" s="16"/>
      <c r="K138" s="16"/>
      <c r="L138" s="16"/>
      <c r="M138" s="16"/>
      <c r="N138" s="406"/>
      <c r="O138" s="16"/>
      <c r="P138" s="16"/>
      <c r="Q138" s="377"/>
      <c r="R138" s="377"/>
      <c r="S138" s="377"/>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row>
    <row r="139" ht="15.75" customHeight="1">
      <c r="A139" s="306">
        <v>46293.0</v>
      </c>
      <c r="B139" s="16" t="s">
        <v>4203</v>
      </c>
      <c r="C139" s="16" t="b">
        <v>1</v>
      </c>
      <c r="D139" s="16" t="s">
        <v>4197</v>
      </c>
      <c r="E139" s="358"/>
      <c r="F139" s="16"/>
      <c r="G139" s="16"/>
      <c r="H139" s="16"/>
      <c r="I139" s="16"/>
      <c r="J139" s="16"/>
      <c r="K139" s="16"/>
      <c r="L139" s="16"/>
      <c r="M139" s="16"/>
      <c r="N139" s="40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row>
    <row r="140" ht="15.75" customHeight="1">
      <c r="A140" s="306">
        <v>46293.0</v>
      </c>
      <c r="B140" s="16" t="s">
        <v>4207</v>
      </c>
      <c r="C140" s="16" t="b">
        <v>1</v>
      </c>
      <c r="D140" s="16" t="s">
        <v>4197</v>
      </c>
      <c r="E140" s="358"/>
      <c r="F140" s="16"/>
      <c r="G140" s="16"/>
      <c r="H140" s="16"/>
      <c r="I140" s="16"/>
      <c r="J140" s="16"/>
      <c r="K140" s="16"/>
      <c r="L140" s="16"/>
      <c r="M140" s="16"/>
      <c r="N140" s="40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row>
    <row r="141" ht="15.75" customHeight="1">
      <c r="A141" s="306">
        <v>46293.0</v>
      </c>
      <c r="B141" s="16" t="s">
        <v>4210</v>
      </c>
      <c r="C141" s="16" t="b">
        <v>1</v>
      </c>
      <c r="D141" s="16" t="s">
        <v>4197</v>
      </c>
      <c r="E141" s="358"/>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row>
    <row r="142" ht="15.75" customHeight="1">
      <c r="A142" s="306">
        <v>46293.0</v>
      </c>
      <c r="B142" s="68" t="s">
        <v>4213</v>
      </c>
      <c r="C142" s="16" t="b">
        <v>1</v>
      </c>
      <c r="D142" s="16" t="s">
        <v>633</v>
      </c>
      <c r="E142" s="358"/>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row>
    <row r="143" ht="15.75" customHeight="1">
      <c r="A143" s="306">
        <v>46293.0</v>
      </c>
      <c r="B143" s="68" t="s">
        <v>4216</v>
      </c>
      <c r="C143" s="16" t="b">
        <v>1</v>
      </c>
      <c r="D143" s="16" t="s">
        <v>633</v>
      </c>
      <c r="E143" s="358"/>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row>
    <row r="144" ht="15.75" customHeight="1">
      <c r="A144" s="306">
        <v>46293.0</v>
      </c>
      <c r="B144" s="16" t="s">
        <v>693</v>
      </c>
      <c r="C144" s="16" t="b">
        <v>1</v>
      </c>
      <c r="D144" s="16" t="s">
        <v>633</v>
      </c>
      <c r="E144" s="358"/>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row>
    <row r="145" ht="15.75" customHeight="1">
      <c r="A145" s="413">
        <f t="shared" ref="A145:A170" si="7">INT(N145)</f>
        <v>46294</v>
      </c>
      <c r="B145" s="272" t="str">
        <f t="shared" ref="B145:B153" si="8">IFERROR(IF(P145&lt;&gt;"","Deduct "&amp;P145&amp;" point to ","")&amp;M145&amp;""&amp;K145&amp;"  "&amp;G145&amp;IF(Q145&lt;&gt;"",": "&amp;Q145,""),"")</f>
        <v>Deduct 1 point to Arturo  SOP Violation: print extra label no scan box by pallet</v>
      </c>
      <c r="C145" s="272" t="b">
        <v>1</v>
      </c>
      <c r="D145" s="272" t="str">
        <f t="shared" ref="D145:D170" si="9">L145</f>
        <v>Franklin Velasquez</v>
      </c>
      <c r="E145" s="414"/>
      <c r="F145" s="272" t="s">
        <v>63</v>
      </c>
      <c r="G145" s="272" t="s">
        <v>4181</v>
      </c>
      <c r="H145" s="272"/>
      <c r="I145" s="272"/>
      <c r="J145" s="272"/>
      <c r="K145" s="272"/>
      <c r="L145" s="272" t="s">
        <v>556</v>
      </c>
      <c r="M145" s="272" t="s">
        <v>395</v>
      </c>
      <c r="N145" s="415">
        <v>46294.629594907405</v>
      </c>
      <c r="O145" s="272" t="s">
        <v>3906</v>
      </c>
      <c r="P145" s="272">
        <v>1.0</v>
      </c>
      <c r="Q145" s="272" t="s">
        <v>4223</v>
      </c>
      <c r="R145" s="272"/>
      <c r="S145" s="272"/>
      <c r="T145" s="416" t="s">
        <v>378</v>
      </c>
      <c r="U145" s="416" t="s">
        <v>378</v>
      </c>
      <c r="V145" s="416" t="s">
        <v>378</v>
      </c>
      <c r="W145" s="272"/>
      <c r="X145" s="272"/>
      <c r="Y145" s="272"/>
      <c r="Z145" s="272"/>
      <c r="AA145" s="272"/>
      <c r="AB145" s="272"/>
      <c r="AC145" s="272"/>
      <c r="AD145" s="272"/>
      <c r="AE145" s="272"/>
      <c r="AF145" s="272"/>
      <c r="AG145" s="272"/>
      <c r="AH145" s="272"/>
      <c r="AI145" s="272"/>
      <c r="AJ145" s="272"/>
      <c r="AK145" s="272"/>
      <c r="AL145" s="272"/>
      <c r="AM145" s="272"/>
      <c r="AN145" s="272"/>
      <c r="AO145" s="272"/>
      <c r="AP145" s="272"/>
      <c r="AQ145" s="272"/>
      <c r="AR145" s="272"/>
      <c r="AS145" s="272"/>
    </row>
    <row r="146" ht="15.75" customHeight="1">
      <c r="A146" s="413">
        <f t="shared" si="7"/>
        <v>46294</v>
      </c>
      <c r="B146" s="272" t="str">
        <f t="shared" si="8"/>
        <v>Bolun1  Label Missing: Merkin (new guy) missing, NOT Bolun</v>
      </c>
      <c r="C146" s="272" t="b">
        <v>1</v>
      </c>
      <c r="D146" s="272" t="str">
        <f t="shared" si="9"/>
        <v>Bolun</v>
      </c>
      <c r="E146" s="414"/>
      <c r="F146" s="272" t="s">
        <v>4120</v>
      </c>
      <c r="G146" s="272" t="s">
        <v>3903</v>
      </c>
      <c r="H146" s="272"/>
      <c r="I146" s="272"/>
      <c r="J146" s="272"/>
      <c r="K146" s="272">
        <v>1.0</v>
      </c>
      <c r="L146" s="272" t="s">
        <v>522</v>
      </c>
      <c r="M146" s="272" t="s">
        <v>522</v>
      </c>
      <c r="N146" s="415">
        <v>46294.59358796296</v>
      </c>
      <c r="O146" s="272" t="s">
        <v>3906</v>
      </c>
      <c r="P146" s="272"/>
      <c r="Q146" s="272" t="s">
        <v>4224</v>
      </c>
      <c r="R146" s="272"/>
      <c r="S146" s="272"/>
      <c r="T146" s="416" t="s">
        <v>378</v>
      </c>
      <c r="U146" s="416" t="s">
        <v>378</v>
      </c>
      <c r="V146" s="416" t="s">
        <v>378</v>
      </c>
      <c r="W146" s="272"/>
      <c r="X146" s="272"/>
      <c r="Y146" s="272"/>
      <c r="Z146" s="272"/>
      <c r="AA146" s="272"/>
      <c r="AB146" s="272"/>
      <c r="AC146" s="272"/>
      <c r="AD146" s="272"/>
      <c r="AE146" s="272"/>
      <c r="AF146" s="272"/>
      <c r="AG146" s="272"/>
      <c r="AH146" s="272"/>
      <c r="AI146" s="272"/>
      <c r="AJ146" s="272"/>
      <c r="AK146" s="272"/>
      <c r="AL146" s="272"/>
      <c r="AM146" s="272"/>
      <c r="AN146" s="272"/>
      <c r="AO146" s="272"/>
      <c r="AP146" s="272"/>
      <c r="AQ146" s="272"/>
      <c r="AR146" s="272"/>
      <c r="AS146" s="272"/>
    </row>
    <row r="147" ht="15.75" customHeight="1">
      <c r="A147" s="413">
        <f t="shared" si="7"/>
        <v>46294</v>
      </c>
      <c r="B147" s="272" t="str">
        <f t="shared" si="8"/>
        <v>Carlos2  Error Pick</v>
      </c>
      <c r="C147" s="272" t="b">
        <v>1</v>
      </c>
      <c r="D147" s="272" t="str">
        <f t="shared" si="9"/>
        <v>Franklin Velasquez</v>
      </c>
      <c r="E147" s="414"/>
      <c r="F147" s="272" t="s">
        <v>4120</v>
      </c>
      <c r="G147" s="272" t="s">
        <v>4144</v>
      </c>
      <c r="H147" s="272" t="s">
        <v>4228</v>
      </c>
      <c r="I147" s="272" t="s">
        <v>942</v>
      </c>
      <c r="J147" s="272" t="s">
        <v>994</v>
      </c>
      <c r="K147" s="272">
        <v>2.0</v>
      </c>
      <c r="L147" s="272" t="s">
        <v>556</v>
      </c>
      <c r="M147" s="272" t="s">
        <v>689</v>
      </c>
      <c r="N147" s="415">
        <v>46294.408738425926</v>
      </c>
      <c r="O147" s="272" t="s">
        <v>3906</v>
      </c>
      <c r="P147" s="272"/>
      <c r="Q147" s="272"/>
      <c r="R147" s="416"/>
      <c r="S147" s="416"/>
      <c r="T147" s="416" t="s">
        <v>378</v>
      </c>
      <c r="U147" s="416" t="s">
        <v>378</v>
      </c>
      <c r="V147" s="416" t="s">
        <v>378</v>
      </c>
      <c r="W147" s="272"/>
      <c r="X147" s="272"/>
      <c r="Y147" s="272"/>
      <c r="Z147" s="272"/>
      <c r="AA147" s="272"/>
      <c r="AB147" s="272"/>
      <c r="AC147" s="272"/>
      <c r="AD147" s="272"/>
      <c r="AE147" s="272"/>
      <c r="AF147" s="272"/>
      <c r="AG147" s="272"/>
      <c r="AH147" s="272"/>
      <c r="AI147" s="272"/>
      <c r="AJ147" s="272"/>
      <c r="AK147" s="272"/>
      <c r="AL147" s="272"/>
      <c r="AM147" s="272"/>
      <c r="AN147" s="272"/>
      <c r="AO147" s="272"/>
      <c r="AP147" s="272"/>
      <c r="AQ147" s="272"/>
      <c r="AR147" s="272"/>
      <c r="AS147" s="272"/>
    </row>
    <row r="148" ht="15.75" customHeight="1">
      <c r="A148" s="413">
        <f t="shared" si="7"/>
        <v>46294</v>
      </c>
      <c r="B148" s="272" t="str">
        <f t="shared" si="8"/>
        <v>Carlos1  Error Pick</v>
      </c>
      <c r="C148" s="272" t="b">
        <v>1</v>
      </c>
      <c r="D148" s="272" t="str">
        <f t="shared" si="9"/>
        <v>Franklin Velasquez</v>
      </c>
      <c r="E148" s="414"/>
      <c r="F148" s="272" t="s">
        <v>4120</v>
      </c>
      <c r="G148" s="272" t="s">
        <v>4144</v>
      </c>
      <c r="H148" s="272" t="s">
        <v>4234</v>
      </c>
      <c r="I148" s="272" t="s">
        <v>942</v>
      </c>
      <c r="J148" s="272" t="s">
        <v>994</v>
      </c>
      <c r="K148" s="272">
        <v>1.0</v>
      </c>
      <c r="L148" s="272" t="s">
        <v>556</v>
      </c>
      <c r="M148" s="272" t="s">
        <v>689</v>
      </c>
      <c r="N148" s="415">
        <v>46294.37059027778</v>
      </c>
      <c r="O148" s="272" t="s">
        <v>3906</v>
      </c>
      <c r="P148" s="272"/>
      <c r="Q148" s="272"/>
      <c r="R148" s="416"/>
      <c r="S148" s="416"/>
      <c r="T148" s="416" t="s">
        <v>378</v>
      </c>
      <c r="U148" s="416" t="s">
        <v>378</v>
      </c>
      <c r="V148" s="416" t="s">
        <v>378</v>
      </c>
      <c r="W148" s="272"/>
      <c r="X148" s="272"/>
      <c r="Y148" s="272"/>
      <c r="Z148" s="272"/>
      <c r="AA148" s="272"/>
      <c r="AB148" s="272"/>
      <c r="AC148" s="272"/>
      <c r="AD148" s="272"/>
      <c r="AE148" s="272"/>
      <c r="AF148" s="272"/>
      <c r="AG148" s="272"/>
      <c r="AH148" s="272"/>
      <c r="AI148" s="272"/>
      <c r="AJ148" s="272"/>
      <c r="AK148" s="272"/>
      <c r="AL148" s="272"/>
      <c r="AM148" s="272"/>
      <c r="AN148" s="272"/>
      <c r="AO148" s="272"/>
      <c r="AP148" s="272"/>
      <c r="AQ148" s="272"/>
      <c r="AR148" s="272"/>
      <c r="AS148" s="272"/>
    </row>
    <row r="149" ht="15.75" customHeight="1">
      <c r="A149" s="413">
        <f t="shared" si="7"/>
        <v>46294</v>
      </c>
      <c r="B149" s="272" t="str">
        <f t="shared" si="8"/>
        <v>Eduardo1  Error Pick</v>
      </c>
      <c r="C149" s="272" t="b">
        <v>1</v>
      </c>
      <c r="D149" s="272" t="str">
        <f t="shared" si="9"/>
        <v>Lili</v>
      </c>
      <c r="E149" s="414"/>
      <c r="F149" s="272" t="s">
        <v>4120</v>
      </c>
      <c r="G149" s="272" t="s">
        <v>4144</v>
      </c>
      <c r="H149" s="272" t="s">
        <v>4239</v>
      </c>
      <c r="I149" s="272" t="s">
        <v>940</v>
      </c>
      <c r="J149" s="272" t="s">
        <v>1462</v>
      </c>
      <c r="K149" s="272">
        <v>1.0</v>
      </c>
      <c r="L149" s="272" t="s">
        <v>554</v>
      </c>
      <c r="M149" s="272" t="s">
        <v>631</v>
      </c>
      <c r="N149" s="415">
        <v>46294.55709490741</v>
      </c>
      <c r="O149" s="272" t="s">
        <v>3906</v>
      </c>
      <c r="P149" s="272"/>
      <c r="Q149" s="272"/>
      <c r="R149" s="416"/>
      <c r="S149" s="416"/>
      <c r="T149" s="416" t="s">
        <v>378</v>
      </c>
      <c r="U149" s="416" t="s">
        <v>378</v>
      </c>
      <c r="V149" s="416" t="s">
        <v>378</v>
      </c>
      <c r="W149" s="272"/>
      <c r="X149" s="272"/>
      <c r="Y149" s="272"/>
      <c r="Z149" s="272"/>
      <c r="AA149" s="272"/>
      <c r="AB149" s="272"/>
      <c r="AC149" s="272"/>
      <c r="AD149" s="272"/>
      <c r="AE149" s="272"/>
      <c r="AF149" s="272"/>
      <c r="AG149" s="272"/>
      <c r="AH149" s="272"/>
      <c r="AI149" s="272"/>
      <c r="AJ149" s="272"/>
      <c r="AK149" s="272"/>
      <c r="AL149" s="272"/>
      <c r="AM149" s="272"/>
      <c r="AN149" s="272"/>
      <c r="AO149" s="272"/>
      <c r="AP149" s="272"/>
      <c r="AQ149" s="272"/>
      <c r="AR149" s="272"/>
      <c r="AS149" s="272"/>
    </row>
    <row r="150" ht="15.75" customHeight="1">
      <c r="A150" s="413">
        <f t="shared" si="7"/>
        <v>46294</v>
      </c>
      <c r="B150" s="272" t="str">
        <f t="shared" si="8"/>
        <v>Eduardo1  Error Pick</v>
      </c>
      <c r="C150" s="272" t="b">
        <v>1</v>
      </c>
      <c r="D150" s="272" t="str">
        <f t="shared" si="9"/>
        <v>Franklin Velasquez</v>
      </c>
      <c r="E150" s="414"/>
      <c r="F150" s="272" t="s">
        <v>4120</v>
      </c>
      <c r="G150" s="272" t="s">
        <v>4144</v>
      </c>
      <c r="H150" s="272" t="s">
        <v>4243</v>
      </c>
      <c r="I150" s="272" t="s">
        <v>1062</v>
      </c>
      <c r="J150" s="272" t="s">
        <v>1459</v>
      </c>
      <c r="K150" s="272">
        <v>1.0</v>
      </c>
      <c r="L150" s="272" t="s">
        <v>556</v>
      </c>
      <c r="M150" s="272" t="s">
        <v>631</v>
      </c>
      <c r="N150" s="415">
        <v>46294.40429398148</v>
      </c>
      <c r="O150" s="272" t="s">
        <v>3906</v>
      </c>
      <c r="P150" s="272"/>
      <c r="Q150" s="272"/>
      <c r="R150" s="416"/>
      <c r="S150" s="416"/>
      <c r="T150" s="416" t="s">
        <v>378</v>
      </c>
      <c r="U150" s="416" t="s">
        <v>378</v>
      </c>
      <c r="V150" s="416" t="s">
        <v>378</v>
      </c>
      <c r="W150" s="272"/>
      <c r="X150" s="272"/>
      <c r="Y150" s="272"/>
      <c r="Z150" s="272"/>
      <c r="AA150" s="272"/>
      <c r="AB150" s="272"/>
      <c r="AC150" s="272"/>
      <c r="AD150" s="272"/>
      <c r="AE150" s="272"/>
      <c r="AF150" s="272"/>
      <c r="AG150" s="272"/>
      <c r="AH150" s="272"/>
      <c r="AI150" s="272"/>
      <c r="AJ150" s="272"/>
      <c r="AK150" s="272"/>
      <c r="AL150" s="272"/>
      <c r="AM150" s="272"/>
      <c r="AN150" s="272"/>
      <c r="AO150" s="272"/>
      <c r="AP150" s="272"/>
      <c r="AQ150" s="272"/>
      <c r="AR150" s="272"/>
      <c r="AS150" s="272"/>
    </row>
    <row r="151" ht="15.75" customHeight="1">
      <c r="A151" s="413">
        <f t="shared" si="7"/>
        <v>46294</v>
      </c>
      <c r="B151" s="272" t="str">
        <f t="shared" si="8"/>
        <v>Emerson1  Over Pick</v>
      </c>
      <c r="C151" s="272" t="b">
        <v>1</v>
      </c>
      <c r="D151" s="272" t="str">
        <f t="shared" si="9"/>
        <v>Gabriela</v>
      </c>
      <c r="E151" s="414"/>
      <c r="F151" s="272" t="s">
        <v>4120</v>
      </c>
      <c r="G151" s="272" t="s">
        <v>4127</v>
      </c>
      <c r="H151" s="272" t="s">
        <v>4247</v>
      </c>
      <c r="I151" s="272" t="s">
        <v>938</v>
      </c>
      <c r="J151" s="272" t="s">
        <v>1535</v>
      </c>
      <c r="K151" s="272">
        <v>1.0</v>
      </c>
      <c r="L151" s="272" t="s">
        <v>436</v>
      </c>
      <c r="M151" s="272" t="s">
        <v>676</v>
      </c>
      <c r="N151" s="415">
        <v>46294.45239583333</v>
      </c>
      <c r="O151" s="272" t="s">
        <v>3906</v>
      </c>
      <c r="P151" s="272"/>
      <c r="Q151" s="272"/>
      <c r="R151" s="416"/>
      <c r="S151" s="416"/>
      <c r="T151" s="416" t="s">
        <v>378</v>
      </c>
      <c r="U151" s="416" t="s">
        <v>378</v>
      </c>
      <c r="V151" s="416" t="s">
        <v>378</v>
      </c>
      <c r="W151" s="272"/>
      <c r="X151" s="272"/>
      <c r="Y151" s="272"/>
      <c r="Z151" s="272"/>
      <c r="AA151" s="272"/>
      <c r="AB151" s="272"/>
      <c r="AC151" s="272"/>
      <c r="AD151" s="272"/>
      <c r="AE151" s="272"/>
      <c r="AF151" s="272"/>
      <c r="AG151" s="272"/>
      <c r="AH151" s="272"/>
      <c r="AI151" s="272"/>
      <c r="AJ151" s="272"/>
      <c r="AK151" s="272"/>
      <c r="AL151" s="272"/>
      <c r="AM151" s="272"/>
      <c r="AN151" s="272"/>
      <c r="AO151" s="272"/>
      <c r="AP151" s="272"/>
      <c r="AQ151" s="272"/>
      <c r="AR151" s="272"/>
      <c r="AS151" s="272"/>
    </row>
    <row r="152" ht="15.75" customHeight="1">
      <c r="A152" s="413">
        <f t="shared" si="7"/>
        <v>46294</v>
      </c>
      <c r="B152" s="272" t="str">
        <f t="shared" si="8"/>
        <v>Jakiie1  Label Missing: miss label</v>
      </c>
      <c r="C152" s="272" t="b">
        <v>1</v>
      </c>
      <c r="D152" s="272" t="str">
        <f t="shared" si="9"/>
        <v>Lili</v>
      </c>
      <c r="E152" s="414"/>
      <c r="F152" s="272" t="s">
        <v>4120</v>
      </c>
      <c r="G152" s="272" t="s">
        <v>3903</v>
      </c>
      <c r="H152" s="272" t="s">
        <v>4253</v>
      </c>
      <c r="I152" s="272" t="s">
        <v>940</v>
      </c>
      <c r="J152" s="272"/>
      <c r="K152" s="272">
        <v>1.0</v>
      </c>
      <c r="L152" s="272" t="s">
        <v>554</v>
      </c>
      <c r="M152" s="272" t="s">
        <v>442</v>
      </c>
      <c r="N152" s="415">
        <v>46294.5615625</v>
      </c>
      <c r="O152" s="272" t="s">
        <v>3906</v>
      </c>
      <c r="P152" s="272"/>
      <c r="Q152" s="272" t="s">
        <v>4255</v>
      </c>
      <c r="R152" s="416"/>
      <c r="S152" s="416"/>
      <c r="T152" s="416" t="s">
        <v>378</v>
      </c>
      <c r="U152" s="416" t="s">
        <v>378</v>
      </c>
      <c r="V152" s="416" t="s">
        <v>378</v>
      </c>
      <c r="W152" s="272"/>
      <c r="X152" s="272"/>
      <c r="Y152" s="272"/>
      <c r="Z152" s="272"/>
      <c r="AA152" s="272"/>
      <c r="AB152" s="272"/>
      <c r="AC152" s="272"/>
      <c r="AD152" s="272"/>
      <c r="AE152" s="272"/>
      <c r="AF152" s="272"/>
      <c r="AG152" s="272"/>
      <c r="AH152" s="272"/>
      <c r="AI152" s="272"/>
      <c r="AJ152" s="272"/>
      <c r="AK152" s="272"/>
      <c r="AL152" s="272"/>
      <c r="AM152" s="272"/>
      <c r="AN152" s="272"/>
      <c r="AO152" s="272"/>
      <c r="AP152" s="272"/>
      <c r="AQ152" s="272"/>
      <c r="AR152" s="272"/>
      <c r="AS152" s="272"/>
    </row>
    <row r="153" ht="15.75" customHeight="1">
      <c r="A153" s="413">
        <f t="shared" si="7"/>
        <v>46294</v>
      </c>
      <c r="B153" s="272" t="str">
        <f t="shared" si="8"/>
        <v>Josue1  Error Pick</v>
      </c>
      <c r="C153" s="272" t="b">
        <v>1</v>
      </c>
      <c r="D153" s="272" t="str">
        <f t="shared" si="9"/>
        <v>Franklin Velasquez</v>
      </c>
      <c r="E153" s="414"/>
      <c r="F153" s="272" t="s">
        <v>4120</v>
      </c>
      <c r="G153" s="272" t="s">
        <v>4144</v>
      </c>
      <c r="H153" s="272" t="s">
        <v>4258</v>
      </c>
      <c r="I153" s="272" t="s">
        <v>997</v>
      </c>
      <c r="J153" s="272" t="s">
        <v>2270</v>
      </c>
      <c r="K153" s="272">
        <v>1.0</v>
      </c>
      <c r="L153" s="272" t="s">
        <v>556</v>
      </c>
      <c r="M153" s="272" t="s">
        <v>3771</v>
      </c>
      <c r="N153" s="415">
        <v>46294.58111111111</v>
      </c>
      <c r="O153" s="272" t="s">
        <v>3906</v>
      </c>
      <c r="P153" s="272"/>
      <c r="Q153" s="272"/>
      <c r="R153" s="416"/>
      <c r="S153" s="416"/>
      <c r="T153" s="416" t="s">
        <v>378</v>
      </c>
      <c r="U153" s="416" t="s">
        <v>378</v>
      </c>
      <c r="V153" s="416" t="s">
        <v>378</v>
      </c>
      <c r="W153" s="272"/>
      <c r="X153" s="272"/>
      <c r="Y153" s="272"/>
      <c r="Z153" s="272"/>
      <c r="AA153" s="272"/>
      <c r="AB153" s="272"/>
      <c r="AC153" s="272"/>
      <c r="AD153" s="272"/>
      <c r="AE153" s="272"/>
      <c r="AF153" s="272"/>
      <c r="AG153" s="272"/>
      <c r="AH153" s="272"/>
      <c r="AI153" s="272"/>
      <c r="AJ153" s="272"/>
      <c r="AK153" s="272"/>
      <c r="AL153" s="272"/>
      <c r="AM153" s="272"/>
      <c r="AN153" s="272"/>
      <c r="AO153" s="272"/>
      <c r="AP153" s="272"/>
      <c r="AQ153" s="272"/>
      <c r="AR153" s="272"/>
      <c r="AS153" s="272"/>
    </row>
    <row r="154" ht="15.75" customHeight="1">
      <c r="A154" s="413">
        <f t="shared" si="7"/>
        <v>46294</v>
      </c>
      <c r="B154" s="272" t="str">
        <f>IFERROR(IF(P154&lt;&gt;"","Deduct "&amp;P154&amp;" point to ","")&amp;M154&amp;""&amp;K154&amp;"  "&amp;G154&amp;IF(Q154&lt;&gt;" ",": "&amp;Q154,""),"")</f>
        <v>Lucas1  Error Pick: </v>
      </c>
      <c r="C154" s="272" t="b">
        <v>1</v>
      </c>
      <c r="D154" s="272" t="str">
        <f t="shared" si="9"/>
        <v>Franklin Velasquez</v>
      </c>
      <c r="E154" s="414"/>
      <c r="F154" s="272" t="s">
        <v>4120</v>
      </c>
      <c r="G154" s="272" t="s">
        <v>4144</v>
      </c>
      <c r="H154" s="272" t="s">
        <v>4260</v>
      </c>
      <c r="I154" s="272" t="s">
        <v>942</v>
      </c>
      <c r="J154" s="272" t="s">
        <v>2653</v>
      </c>
      <c r="K154" s="272">
        <v>1.0</v>
      </c>
      <c r="L154" s="272" t="s">
        <v>556</v>
      </c>
      <c r="M154" s="272" t="s">
        <v>649</v>
      </c>
      <c r="N154" s="415">
        <v>46294.53034722222</v>
      </c>
      <c r="O154" s="272" t="s">
        <v>3906</v>
      </c>
      <c r="P154" s="272"/>
      <c r="Q154" s="272"/>
      <c r="R154" s="416"/>
      <c r="S154" s="416"/>
      <c r="T154" s="416" t="s">
        <v>378</v>
      </c>
      <c r="U154" s="416" t="s">
        <v>378</v>
      </c>
      <c r="V154" s="416" t="s">
        <v>378</v>
      </c>
      <c r="W154" s="272"/>
      <c r="X154" s="272"/>
      <c r="Y154" s="272"/>
      <c r="Z154" s="272"/>
      <c r="AA154" s="272"/>
      <c r="AB154" s="272"/>
      <c r="AC154" s="272"/>
      <c r="AD154" s="272"/>
      <c r="AE154" s="272"/>
      <c r="AF154" s="272"/>
      <c r="AG154" s="272"/>
      <c r="AH154" s="272"/>
      <c r="AI154" s="272"/>
      <c r="AJ154" s="272"/>
      <c r="AK154" s="272"/>
      <c r="AL154" s="272"/>
      <c r="AM154" s="272"/>
      <c r="AN154" s="272"/>
      <c r="AO154" s="272"/>
      <c r="AP154" s="272"/>
      <c r="AQ154" s="272"/>
      <c r="AR154" s="272"/>
      <c r="AS154" s="272"/>
    </row>
    <row r="155" ht="15.75" customHeight="1">
      <c r="A155" s="413">
        <f t="shared" si="7"/>
        <v>46294</v>
      </c>
      <c r="B155" s="272" t="str">
        <f t="shared" ref="B155:B159" si="10">IFERROR(IF(P155&lt;&gt;"","Deduct "&amp;P155&amp;" point to ","")&amp;M155&amp;""&amp;K155&amp;"  "&amp;G155&amp;IF(Q155&lt;&gt;"",": "&amp;Q155,""),"")</f>
        <v>Manuel1  Over Pick</v>
      </c>
      <c r="C155" s="272" t="b">
        <v>1</v>
      </c>
      <c r="D155" s="272" t="str">
        <f t="shared" si="9"/>
        <v>Lili</v>
      </c>
      <c r="E155" s="414"/>
      <c r="F155" s="272" t="s">
        <v>4120</v>
      </c>
      <c r="G155" s="272" t="s">
        <v>4127</v>
      </c>
      <c r="H155" s="272" t="s">
        <v>4266</v>
      </c>
      <c r="I155" s="272" t="s">
        <v>938</v>
      </c>
      <c r="J155" s="272" t="s">
        <v>2819</v>
      </c>
      <c r="K155" s="272">
        <v>1.0</v>
      </c>
      <c r="L155" s="272" t="s">
        <v>554</v>
      </c>
      <c r="M155" s="272" t="s">
        <v>681</v>
      </c>
      <c r="N155" s="415">
        <v>46294.40525462963</v>
      </c>
      <c r="O155" s="272" t="s">
        <v>3906</v>
      </c>
      <c r="P155" s="272"/>
      <c r="Q155" s="272"/>
      <c r="R155" s="416"/>
      <c r="S155" s="416"/>
      <c r="T155" s="416" t="s">
        <v>378</v>
      </c>
      <c r="U155" s="416" t="s">
        <v>378</v>
      </c>
      <c r="V155" s="416" t="s">
        <v>378</v>
      </c>
      <c r="W155" s="272"/>
      <c r="X155" s="272"/>
      <c r="Y155" s="272"/>
      <c r="Z155" s="272"/>
      <c r="AA155" s="272"/>
      <c r="AB155" s="272"/>
      <c r="AC155" s="272"/>
      <c r="AD155" s="272"/>
      <c r="AE155" s="272"/>
      <c r="AF155" s="272"/>
      <c r="AG155" s="272"/>
      <c r="AH155" s="272"/>
      <c r="AI155" s="272"/>
      <c r="AJ155" s="272"/>
      <c r="AK155" s="272"/>
      <c r="AL155" s="272"/>
      <c r="AM155" s="272"/>
      <c r="AN155" s="272"/>
      <c r="AO155" s="272"/>
      <c r="AP155" s="272"/>
      <c r="AQ155" s="272"/>
      <c r="AR155" s="272"/>
      <c r="AS155" s="272"/>
    </row>
    <row r="156" ht="15.75" customHeight="1">
      <c r="A156" s="413">
        <f t="shared" si="7"/>
        <v>46294</v>
      </c>
      <c r="B156" s="272" t="str">
        <f t="shared" si="10"/>
        <v>Mariela1  Label Missing: 1 box no scan</v>
      </c>
      <c r="C156" s="272" t="b">
        <v>1</v>
      </c>
      <c r="D156" s="272" t="str">
        <f t="shared" si="9"/>
        <v>Franklin Velasquez</v>
      </c>
      <c r="E156" s="414"/>
      <c r="F156" s="272" t="s">
        <v>4120</v>
      </c>
      <c r="G156" s="272" t="s">
        <v>3903</v>
      </c>
      <c r="H156" s="272" t="s">
        <v>4267</v>
      </c>
      <c r="I156" s="272"/>
      <c r="J156" s="272"/>
      <c r="K156" s="272">
        <v>1.0</v>
      </c>
      <c r="L156" s="272" t="s">
        <v>556</v>
      </c>
      <c r="M156" s="272" t="s">
        <v>476</v>
      </c>
      <c r="N156" s="415">
        <v>46294.42488425926</v>
      </c>
      <c r="O156" s="272" t="s">
        <v>3906</v>
      </c>
      <c r="P156" s="272"/>
      <c r="Q156" s="272" t="s">
        <v>3954</v>
      </c>
      <c r="R156" s="272"/>
      <c r="S156" s="416"/>
      <c r="T156" s="416" t="s">
        <v>378</v>
      </c>
      <c r="U156" s="416" t="s">
        <v>378</v>
      </c>
      <c r="V156" s="416" t="s">
        <v>378</v>
      </c>
      <c r="W156" s="272"/>
      <c r="X156" s="272"/>
      <c r="Y156" s="272"/>
      <c r="Z156" s="272"/>
      <c r="AA156" s="272"/>
      <c r="AB156" s="272"/>
      <c r="AC156" s="272"/>
      <c r="AD156" s="272"/>
      <c r="AE156" s="272"/>
      <c r="AF156" s="272"/>
      <c r="AG156" s="272"/>
      <c r="AH156" s="272"/>
      <c r="AI156" s="272"/>
      <c r="AJ156" s="272"/>
      <c r="AK156" s="272"/>
      <c r="AL156" s="272"/>
      <c r="AM156" s="272"/>
      <c r="AN156" s="272"/>
      <c r="AO156" s="272"/>
      <c r="AP156" s="272"/>
      <c r="AQ156" s="272"/>
      <c r="AR156" s="272"/>
      <c r="AS156" s="272"/>
    </row>
    <row r="157" ht="15.75" customHeight="1">
      <c r="A157" s="413">
        <f t="shared" si="7"/>
        <v>46294</v>
      </c>
      <c r="B157" s="272" t="str">
        <f t="shared" si="10"/>
        <v>Melany1  Label Missing</v>
      </c>
      <c r="C157" s="272" t="b">
        <v>1</v>
      </c>
      <c r="D157" s="272" t="str">
        <f t="shared" si="9"/>
        <v>Bolun</v>
      </c>
      <c r="E157" s="414"/>
      <c r="F157" s="272" t="s">
        <v>4120</v>
      </c>
      <c r="G157" s="272" t="s">
        <v>3903</v>
      </c>
      <c r="H157" s="272"/>
      <c r="I157" s="272"/>
      <c r="J157" s="272"/>
      <c r="K157" s="272">
        <v>1.0</v>
      </c>
      <c r="L157" s="272" t="s">
        <v>522</v>
      </c>
      <c r="M157" s="272" t="s">
        <v>485</v>
      </c>
      <c r="N157" s="415">
        <v>46294.53306712963</v>
      </c>
      <c r="O157" s="272" t="s">
        <v>3906</v>
      </c>
      <c r="P157" s="272"/>
      <c r="Q157" s="272"/>
      <c r="R157" s="416"/>
      <c r="S157" s="416"/>
      <c r="T157" s="416" t="s">
        <v>378</v>
      </c>
      <c r="U157" s="416" t="s">
        <v>378</v>
      </c>
      <c r="V157" s="416" t="s">
        <v>378</v>
      </c>
      <c r="W157" s="272"/>
      <c r="X157" s="272"/>
      <c r="Y157" s="272"/>
      <c r="Z157" s="272"/>
      <c r="AA157" s="272"/>
      <c r="AB157" s="272"/>
      <c r="AC157" s="272"/>
      <c r="AD157" s="272"/>
      <c r="AE157" s="272"/>
      <c r="AF157" s="272"/>
      <c r="AG157" s="272"/>
      <c r="AH157" s="272"/>
      <c r="AI157" s="272"/>
      <c r="AJ157" s="272"/>
      <c r="AK157" s="272"/>
      <c r="AL157" s="272"/>
      <c r="AM157" s="272"/>
      <c r="AN157" s="272"/>
      <c r="AO157" s="272"/>
      <c r="AP157" s="272"/>
      <c r="AQ157" s="272"/>
      <c r="AR157" s="272"/>
      <c r="AS157" s="272"/>
    </row>
    <row r="158" ht="15.75" customHeight="1">
      <c r="A158" s="413">
        <f t="shared" si="7"/>
        <v>46294</v>
      </c>
      <c r="B158" s="272" t="str">
        <f t="shared" si="10"/>
        <v>Melany2  Label Wrong</v>
      </c>
      <c r="C158" s="272" t="b">
        <v>1</v>
      </c>
      <c r="D158" s="272" t="str">
        <f t="shared" si="9"/>
        <v>Bolun</v>
      </c>
      <c r="E158" s="414"/>
      <c r="F158" s="272" t="s">
        <v>4120</v>
      </c>
      <c r="G158" s="272" t="s">
        <v>4121</v>
      </c>
      <c r="H158" s="272"/>
      <c r="I158" s="272"/>
      <c r="J158" s="272"/>
      <c r="K158" s="272">
        <v>2.0</v>
      </c>
      <c r="L158" s="272" t="s">
        <v>522</v>
      </c>
      <c r="M158" s="272" t="s">
        <v>485</v>
      </c>
      <c r="N158" s="415">
        <v>46294.53065972222</v>
      </c>
      <c r="O158" s="272" t="s">
        <v>3906</v>
      </c>
      <c r="P158" s="272"/>
      <c r="Q158" s="272"/>
      <c r="R158" s="416"/>
      <c r="S158" s="416"/>
      <c r="T158" s="416" t="s">
        <v>378</v>
      </c>
      <c r="U158" s="416" t="s">
        <v>378</v>
      </c>
      <c r="V158" s="416" t="s">
        <v>378</v>
      </c>
      <c r="W158" s="272"/>
      <c r="X158" s="272"/>
      <c r="Y158" s="272"/>
      <c r="Z158" s="272"/>
      <c r="AA158" s="272"/>
      <c r="AB158" s="272"/>
      <c r="AC158" s="272"/>
      <c r="AD158" s="272"/>
      <c r="AE158" s="272"/>
      <c r="AF158" s="272"/>
      <c r="AG158" s="272"/>
      <c r="AH158" s="272"/>
      <c r="AI158" s="272"/>
      <c r="AJ158" s="272"/>
      <c r="AK158" s="272"/>
      <c r="AL158" s="272"/>
      <c r="AM158" s="272"/>
      <c r="AN158" s="272"/>
      <c r="AO158" s="272"/>
      <c r="AP158" s="272"/>
      <c r="AQ158" s="272"/>
      <c r="AR158" s="272"/>
      <c r="AS158" s="272"/>
    </row>
    <row r="159" ht="15.75" customHeight="1">
      <c r="A159" s="413">
        <f t="shared" si="7"/>
        <v>46294</v>
      </c>
      <c r="B159" s="272" t="str">
        <f t="shared" si="10"/>
        <v>Oscarnj71  Error Pick</v>
      </c>
      <c r="C159" s="272" t="b">
        <v>1</v>
      </c>
      <c r="D159" s="272" t="str">
        <f t="shared" si="9"/>
        <v>Franklin Velasquez</v>
      </c>
      <c r="E159" s="414"/>
      <c r="F159" s="272" t="s">
        <v>4120</v>
      </c>
      <c r="G159" s="272" t="s">
        <v>4144</v>
      </c>
      <c r="H159" s="272" t="s">
        <v>4274</v>
      </c>
      <c r="I159" s="272" t="s">
        <v>1062</v>
      </c>
      <c r="J159" s="272" t="s">
        <v>2951</v>
      </c>
      <c r="K159" s="272">
        <v>1.0</v>
      </c>
      <c r="L159" s="272" t="s">
        <v>556</v>
      </c>
      <c r="M159" s="272" t="s">
        <v>3942</v>
      </c>
      <c r="N159" s="415">
        <v>46294.3819212963</v>
      </c>
      <c r="O159" s="272" t="s">
        <v>3906</v>
      </c>
      <c r="P159" s="272"/>
      <c r="Q159" s="272"/>
      <c r="R159" s="416"/>
      <c r="S159" s="416"/>
      <c r="T159" s="416" t="s">
        <v>378</v>
      </c>
      <c r="U159" s="416" t="s">
        <v>378</v>
      </c>
      <c r="V159" s="416" t="s">
        <v>378</v>
      </c>
      <c r="W159" s="272"/>
      <c r="X159" s="272"/>
      <c r="Y159" s="272"/>
      <c r="Z159" s="272"/>
      <c r="AA159" s="272"/>
      <c r="AB159" s="272"/>
      <c r="AC159" s="272"/>
      <c r="AD159" s="272"/>
      <c r="AE159" s="272"/>
      <c r="AF159" s="272"/>
      <c r="AG159" s="272"/>
      <c r="AH159" s="272"/>
      <c r="AI159" s="272"/>
      <c r="AJ159" s="272"/>
      <c r="AK159" s="272"/>
      <c r="AL159" s="272"/>
      <c r="AM159" s="272"/>
      <c r="AN159" s="272"/>
      <c r="AO159" s="272"/>
      <c r="AP159" s="272"/>
      <c r="AQ159" s="272"/>
      <c r="AR159" s="272"/>
      <c r="AS159" s="272"/>
    </row>
    <row r="160" ht="15.75" customHeight="1">
      <c r="A160" s="413">
        <f t="shared" si="7"/>
        <v>46294</v>
      </c>
      <c r="B160" s="272" t="str">
        <f>IFERROR(IF(P160&lt;&gt;"","Deduct "&amp;P160&amp;" point to ","")&amp;M160&amp;" "&amp;K160&amp;"  "&amp;G160&amp;IF(Q160&lt;&gt;"",": "&amp;Q160,""),"")</f>
        <v>Pablo 1  Over Pick</v>
      </c>
      <c r="C160" s="272" t="b">
        <v>1</v>
      </c>
      <c r="D160" s="272" t="str">
        <f t="shared" si="9"/>
        <v>Bolun</v>
      </c>
      <c r="E160" s="414"/>
      <c r="F160" s="272" t="s">
        <v>4120</v>
      </c>
      <c r="G160" s="272" t="s">
        <v>4127</v>
      </c>
      <c r="H160" s="272" t="s">
        <v>4279</v>
      </c>
      <c r="I160" s="272" t="s">
        <v>940</v>
      </c>
      <c r="J160" s="272" t="s">
        <v>3113</v>
      </c>
      <c r="K160" s="272">
        <v>1.0</v>
      </c>
      <c r="L160" s="272" t="s">
        <v>522</v>
      </c>
      <c r="M160" s="272" t="s">
        <v>559</v>
      </c>
      <c r="N160" s="415">
        <v>46294.51694444445</v>
      </c>
      <c r="O160" s="272" t="s">
        <v>3906</v>
      </c>
      <c r="P160" s="272"/>
      <c r="Q160" s="272"/>
      <c r="R160" s="416"/>
      <c r="S160" s="416"/>
      <c r="T160" s="416" t="s">
        <v>378</v>
      </c>
      <c r="U160" s="416" t="s">
        <v>378</v>
      </c>
      <c r="V160" s="416" t="s">
        <v>378</v>
      </c>
      <c r="W160" s="272"/>
      <c r="X160" s="272"/>
      <c r="Y160" s="272"/>
      <c r="Z160" s="272"/>
      <c r="AA160" s="272"/>
      <c r="AB160" s="272"/>
      <c r="AC160" s="272"/>
      <c r="AD160" s="272"/>
      <c r="AE160" s="272"/>
      <c r="AF160" s="272"/>
      <c r="AG160" s="272"/>
      <c r="AH160" s="272"/>
      <c r="AI160" s="272"/>
      <c r="AJ160" s="272"/>
      <c r="AK160" s="272"/>
      <c r="AL160" s="272"/>
      <c r="AM160" s="272"/>
      <c r="AN160" s="272"/>
      <c r="AO160" s="272"/>
      <c r="AP160" s="272"/>
      <c r="AQ160" s="272"/>
      <c r="AR160" s="272"/>
      <c r="AS160" s="272"/>
    </row>
    <row r="161" ht="15.75" customHeight="1">
      <c r="A161" s="413">
        <f t="shared" si="7"/>
        <v>46294</v>
      </c>
      <c r="B161" s="272" t="str">
        <f t="shared" ref="B161:B163" si="11">IFERROR(IF(P161&lt;&gt;"","Deduct "&amp;P161&amp;" point to ","")&amp;M161&amp;""&amp;K161&amp;"  "&amp;G161&amp;IF(Q161&lt;&gt;"",": "&amp;Q161,""),"")</f>
        <v>Pablo1  Error Pick</v>
      </c>
      <c r="C161" s="272" t="b">
        <v>1</v>
      </c>
      <c r="D161" s="272" t="str">
        <f t="shared" si="9"/>
        <v>Gabriela</v>
      </c>
      <c r="E161" s="414"/>
      <c r="F161" s="272" t="s">
        <v>4120</v>
      </c>
      <c r="G161" s="272" t="s">
        <v>4144</v>
      </c>
      <c r="H161" s="272" t="s">
        <v>4285</v>
      </c>
      <c r="I161" s="272" t="s">
        <v>1364</v>
      </c>
      <c r="J161" s="272" t="s">
        <v>3109</v>
      </c>
      <c r="K161" s="272">
        <v>1.0</v>
      </c>
      <c r="L161" s="272" t="s">
        <v>436</v>
      </c>
      <c r="M161" s="272" t="s">
        <v>559</v>
      </c>
      <c r="N161" s="415">
        <v>46294.35377314815</v>
      </c>
      <c r="O161" s="272" t="s">
        <v>3906</v>
      </c>
      <c r="P161" s="272"/>
      <c r="Q161" s="272"/>
      <c r="R161" s="416"/>
      <c r="S161" s="416"/>
      <c r="T161" s="416" t="s">
        <v>378</v>
      </c>
      <c r="U161" s="416" t="s">
        <v>378</v>
      </c>
      <c r="V161" s="416" t="s">
        <v>378</v>
      </c>
      <c r="W161" s="272"/>
      <c r="X161" s="272"/>
      <c r="Y161" s="272"/>
      <c r="Z161" s="272"/>
      <c r="AA161" s="272"/>
      <c r="AB161" s="272"/>
      <c r="AC161" s="272"/>
      <c r="AD161" s="272"/>
      <c r="AE161" s="272"/>
      <c r="AF161" s="272"/>
      <c r="AG161" s="272"/>
      <c r="AH161" s="272"/>
      <c r="AI161" s="272"/>
      <c r="AJ161" s="272"/>
      <c r="AK161" s="272"/>
      <c r="AL161" s="272"/>
      <c r="AM161" s="272"/>
      <c r="AN161" s="272"/>
      <c r="AO161" s="272"/>
      <c r="AP161" s="272"/>
      <c r="AQ161" s="272"/>
      <c r="AR161" s="272"/>
      <c r="AS161" s="272"/>
    </row>
    <row r="162" ht="15.75" customHeight="1">
      <c r="A162" s="413">
        <f t="shared" si="7"/>
        <v>46294</v>
      </c>
      <c r="B162" s="272" t="str">
        <f t="shared" si="11"/>
        <v>Santiago1  Over Pick</v>
      </c>
      <c r="C162" s="272" t="b">
        <v>1</v>
      </c>
      <c r="D162" s="272" t="str">
        <f t="shared" si="9"/>
        <v>Franklin Velasquez</v>
      </c>
      <c r="E162" s="414"/>
      <c r="F162" s="272" t="s">
        <v>4120</v>
      </c>
      <c r="G162" s="272" t="s">
        <v>4127</v>
      </c>
      <c r="H162" s="272" t="s">
        <v>4288</v>
      </c>
      <c r="I162" s="272" t="s">
        <v>1062</v>
      </c>
      <c r="J162" s="272" t="s">
        <v>3387</v>
      </c>
      <c r="K162" s="272">
        <v>1.0</v>
      </c>
      <c r="L162" s="272" t="s">
        <v>556</v>
      </c>
      <c r="M162" s="272" t="s">
        <v>660</v>
      </c>
      <c r="N162" s="415">
        <v>46294.41559027778</v>
      </c>
      <c r="O162" s="272" t="s">
        <v>3906</v>
      </c>
      <c r="P162" s="272"/>
      <c r="Q162" s="272"/>
      <c r="R162" s="416"/>
      <c r="S162" s="416"/>
      <c r="T162" s="416" t="s">
        <v>378</v>
      </c>
      <c r="U162" s="416" t="s">
        <v>378</v>
      </c>
      <c r="V162" s="416" t="s">
        <v>378</v>
      </c>
      <c r="W162" s="272"/>
      <c r="X162" s="272"/>
      <c r="Y162" s="272"/>
      <c r="Z162" s="272"/>
      <c r="AA162" s="272"/>
      <c r="AB162" s="272"/>
      <c r="AC162" s="272"/>
      <c r="AD162" s="272"/>
      <c r="AE162" s="272"/>
      <c r="AF162" s="272"/>
      <c r="AG162" s="272"/>
      <c r="AH162" s="272"/>
      <c r="AI162" s="272"/>
      <c r="AJ162" s="272"/>
      <c r="AK162" s="272"/>
      <c r="AL162" s="272"/>
      <c r="AM162" s="272"/>
      <c r="AN162" s="272"/>
      <c r="AO162" s="272"/>
      <c r="AP162" s="272"/>
      <c r="AQ162" s="272"/>
      <c r="AR162" s="272"/>
      <c r="AS162" s="272"/>
    </row>
    <row r="163" ht="15.75" customHeight="1">
      <c r="A163" s="413">
        <f t="shared" si="7"/>
        <v>46294</v>
      </c>
      <c r="B163" s="272" t="str">
        <f t="shared" si="11"/>
        <v>Zunija1  Over Pick</v>
      </c>
      <c r="C163" s="272" t="b">
        <v>1</v>
      </c>
      <c r="D163" s="272" t="str">
        <f t="shared" si="9"/>
        <v>Gabriela</v>
      </c>
      <c r="E163" s="414"/>
      <c r="F163" s="272" t="s">
        <v>4120</v>
      </c>
      <c r="G163" s="272" t="s">
        <v>4127</v>
      </c>
      <c r="H163" s="272" t="s">
        <v>4292</v>
      </c>
      <c r="I163" s="272" t="s">
        <v>1364</v>
      </c>
      <c r="J163" s="272" t="s">
        <v>3586</v>
      </c>
      <c r="K163" s="272">
        <v>1.0</v>
      </c>
      <c r="L163" s="272" t="s">
        <v>436</v>
      </c>
      <c r="M163" s="272" t="s">
        <v>654</v>
      </c>
      <c r="N163" s="415">
        <v>46294.32645833334</v>
      </c>
      <c r="O163" s="272" t="s">
        <v>3906</v>
      </c>
      <c r="P163" s="272"/>
      <c r="Q163" s="272"/>
      <c r="R163" s="416"/>
      <c r="S163" s="416"/>
      <c r="T163" s="416" t="s">
        <v>378</v>
      </c>
      <c r="U163" s="416" t="s">
        <v>378</v>
      </c>
      <c r="V163" s="416" t="s">
        <v>378</v>
      </c>
      <c r="W163" s="272"/>
      <c r="X163" s="272"/>
      <c r="Y163" s="272"/>
      <c r="Z163" s="272"/>
      <c r="AA163" s="272"/>
      <c r="AB163" s="272"/>
      <c r="AC163" s="272"/>
      <c r="AD163" s="272"/>
      <c r="AE163" s="272"/>
      <c r="AF163" s="272"/>
      <c r="AG163" s="272"/>
      <c r="AH163" s="272"/>
      <c r="AI163" s="272"/>
      <c r="AJ163" s="272"/>
      <c r="AK163" s="272"/>
      <c r="AL163" s="272"/>
      <c r="AM163" s="272"/>
      <c r="AN163" s="272"/>
      <c r="AO163" s="272"/>
      <c r="AP163" s="272"/>
      <c r="AQ163" s="272"/>
      <c r="AR163" s="272"/>
      <c r="AS163" s="272"/>
    </row>
    <row r="164" ht="15.75" customHeight="1">
      <c r="A164" s="413">
        <f t="shared" si="7"/>
        <v>46294</v>
      </c>
      <c r="B164" s="272" t="s">
        <v>4295</v>
      </c>
      <c r="C164" s="272" t="b">
        <v>1</v>
      </c>
      <c r="D164" s="272" t="str">
        <f t="shared" si="9"/>
        <v>Gabriela</v>
      </c>
      <c r="E164" s="414"/>
      <c r="F164" s="416"/>
      <c r="G164" s="272" t="s">
        <v>3903</v>
      </c>
      <c r="H164" s="416"/>
      <c r="I164" s="416"/>
      <c r="J164" s="416"/>
      <c r="K164" s="416">
        <v>1.0</v>
      </c>
      <c r="L164" s="272" t="s">
        <v>436</v>
      </c>
      <c r="M164" s="272" t="s">
        <v>654</v>
      </c>
      <c r="N164" s="415">
        <v>46294.32645833334</v>
      </c>
      <c r="O164" s="416"/>
      <c r="P164" s="416"/>
      <c r="Q164" s="416"/>
      <c r="R164" s="416"/>
      <c r="S164" s="416"/>
      <c r="T164" s="416"/>
      <c r="U164" s="416"/>
      <c r="V164" s="416"/>
      <c r="W164" s="272"/>
      <c r="X164" s="272"/>
      <c r="Y164" s="272"/>
      <c r="Z164" s="272"/>
      <c r="AA164" s="272"/>
      <c r="AB164" s="272"/>
      <c r="AC164" s="272"/>
      <c r="AD164" s="272"/>
      <c r="AE164" s="272"/>
      <c r="AF164" s="272"/>
      <c r="AG164" s="272"/>
      <c r="AH164" s="272"/>
      <c r="AI164" s="272"/>
      <c r="AJ164" s="272"/>
      <c r="AK164" s="272"/>
      <c r="AL164" s="272"/>
      <c r="AM164" s="272"/>
      <c r="AN164" s="272"/>
      <c r="AO164" s="272"/>
      <c r="AP164" s="272"/>
      <c r="AQ164" s="272"/>
      <c r="AR164" s="272"/>
      <c r="AS164" s="272"/>
    </row>
    <row r="165" ht="15.75" customHeight="1">
      <c r="A165" s="413">
        <f t="shared" si="7"/>
        <v>46294</v>
      </c>
      <c r="B165" s="272" t="s">
        <v>3292</v>
      </c>
      <c r="C165" s="272" t="b">
        <v>1</v>
      </c>
      <c r="D165" s="272" t="str">
        <f t="shared" si="9"/>
        <v>Gabriela</v>
      </c>
      <c r="E165" s="414"/>
      <c r="F165" s="272"/>
      <c r="G165" s="272" t="s">
        <v>3903</v>
      </c>
      <c r="H165" s="272"/>
      <c r="I165" s="272"/>
      <c r="J165" s="272"/>
      <c r="K165" s="272">
        <v>2.0</v>
      </c>
      <c r="L165" s="272" t="s">
        <v>436</v>
      </c>
      <c r="M165" s="272" t="s">
        <v>3998</v>
      </c>
      <c r="N165" s="415">
        <v>46294.32645833334</v>
      </c>
      <c r="O165" s="272"/>
      <c r="P165" s="272"/>
      <c r="Q165" s="272"/>
      <c r="R165" s="272"/>
      <c r="S165" s="272"/>
      <c r="T165" s="272"/>
      <c r="U165" s="272"/>
      <c r="V165" s="272"/>
      <c r="W165" s="272"/>
      <c r="X165" s="272"/>
      <c r="Y165" s="272"/>
      <c r="Z165" s="272"/>
      <c r="AA165" s="272"/>
      <c r="AB165" s="272"/>
      <c r="AC165" s="272"/>
      <c r="AD165" s="272"/>
      <c r="AE165" s="272"/>
      <c r="AF165" s="272"/>
      <c r="AG165" s="272"/>
      <c r="AH165" s="272"/>
      <c r="AI165" s="272"/>
      <c r="AJ165" s="272"/>
      <c r="AK165" s="272"/>
      <c r="AL165" s="272"/>
      <c r="AM165" s="272"/>
      <c r="AN165" s="272"/>
      <c r="AO165" s="272"/>
      <c r="AP165" s="272"/>
      <c r="AQ165" s="272"/>
      <c r="AR165" s="272"/>
      <c r="AS165" s="272"/>
    </row>
    <row r="166" ht="15.75" customHeight="1">
      <c r="A166" s="413">
        <f t="shared" si="7"/>
        <v>46294</v>
      </c>
      <c r="B166" s="272" t="s">
        <v>4300</v>
      </c>
      <c r="C166" s="272" t="b">
        <v>1</v>
      </c>
      <c r="D166" s="272" t="str">
        <f t="shared" si="9"/>
        <v>Gabriela</v>
      </c>
      <c r="E166" s="414"/>
      <c r="F166" s="272"/>
      <c r="G166" s="272" t="s">
        <v>3903</v>
      </c>
      <c r="H166" s="272"/>
      <c r="I166" s="272"/>
      <c r="J166" s="272"/>
      <c r="K166" s="272">
        <v>2.0</v>
      </c>
      <c r="L166" s="272" t="s">
        <v>436</v>
      </c>
      <c r="M166" s="272" t="s">
        <v>649</v>
      </c>
      <c r="N166" s="415">
        <v>46294.32645833334</v>
      </c>
      <c r="O166" s="272"/>
      <c r="P166" s="272"/>
      <c r="Q166" s="272"/>
      <c r="R166" s="272"/>
      <c r="S166" s="272"/>
      <c r="T166" s="272"/>
      <c r="U166" s="272"/>
      <c r="V166" s="272"/>
      <c r="W166" s="272"/>
      <c r="X166" s="272"/>
      <c r="Y166" s="272"/>
      <c r="Z166" s="272"/>
      <c r="AA166" s="272"/>
      <c r="AB166" s="272"/>
      <c r="AC166" s="272"/>
      <c r="AD166" s="272"/>
      <c r="AE166" s="272"/>
      <c r="AF166" s="272"/>
      <c r="AG166" s="272"/>
      <c r="AH166" s="272"/>
      <c r="AI166" s="272"/>
      <c r="AJ166" s="272"/>
      <c r="AK166" s="272"/>
      <c r="AL166" s="272"/>
      <c r="AM166" s="272"/>
      <c r="AN166" s="272"/>
      <c r="AO166" s="272"/>
      <c r="AP166" s="272"/>
      <c r="AQ166" s="272"/>
      <c r="AR166" s="272"/>
      <c r="AS166" s="272"/>
    </row>
    <row r="167" ht="15.75" customHeight="1">
      <c r="A167" s="413">
        <f t="shared" si="7"/>
        <v>46294</v>
      </c>
      <c r="B167" s="272" t="str">
        <f t="shared" ref="B167:B170" si="12">IFERROR(IF(P167&lt;&gt;"","Deduct "&amp;P167&amp;" point to ","")&amp;M167&amp;""&amp;K167&amp;"  "&amp;G167&amp;IF(Q167&lt;&gt;"",": "&amp;Q167,""),"")</f>
        <v>Miguel1  missing </v>
      </c>
      <c r="C167" s="272" t="b">
        <v>1</v>
      </c>
      <c r="D167" s="272" t="str">
        <f t="shared" si="9"/>
        <v>Gabriela</v>
      </c>
      <c r="E167" s="414"/>
      <c r="F167" s="272"/>
      <c r="G167" s="272" t="s">
        <v>4306</v>
      </c>
      <c r="H167" s="272"/>
      <c r="I167" s="272"/>
      <c r="J167" s="272"/>
      <c r="K167" s="272">
        <v>1.0</v>
      </c>
      <c r="L167" s="272" t="s">
        <v>436</v>
      </c>
      <c r="M167" s="272" t="s">
        <v>666</v>
      </c>
      <c r="N167" s="415">
        <v>46294.32645833334</v>
      </c>
      <c r="O167" s="272"/>
      <c r="P167" s="272"/>
      <c r="Q167" s="272"/>
      <c r="R167" s="272"/>
      <c r="S167" s="272"/>
      <c r="T167" s="272"/>
      <c r="U167" s="272"/>
      <c r="V167" s="272"/>
      <c r="W167" s="272"/>
      <c r="X167" s="272"/>
      <c r="Y167" s="272"/>
      <c r="Z167" s="272"/>
      <c r="AA167" s="272"/>
      <c r="AB167" s="272"/>
      <c r="AC167" s="272"/>
      <c r="AD167" s="272"/>
      <c r="AE167" s="272"/>
      <c r="AF167" s="272"/>
      <c r="AG167" s="272"/>
      <c r="AH167" s="272"/>
      <c r="AI167" s="272"/>
      <c r="AJ167" s="272"/>
      <c r="AK167" s="272"/>
      <c r="AL167" s="272"/>
      <c r="AM167" s="272"/>
      <c r="AN167" s="272"/>
      <c r="AO167" s="272"/>
      <c r="AP167" s="272"/>
      <c r="AQ167" s="272"/>
      <c r="AR167" s="272"/>
      <c r="AS167" s="272"/>
    </row>
    <row r="168" ht="15.75" customHeight="1">
      <c r="A168" s="413">
        <f t="shared" si="7"/>
        <v>46294</v>
      </c>
      <c r="B168" s="272" t="str">
        <f t="shared" si="12"/>
        <v>Manuel2  missing </v>
      </c>
      <c r="C168" s="272" t="b">
        <v>1</v>
      </c>
      <c r="D168" s="272" t="str">
        <f t="shared" si="9"/>
        <v>Gabriela</v>
      </c>
      <c r="E168" s="414"/>
      <c r="F168" s="272"/>
      <c r="G168" s="272" t="s">
        <v>4306</v>
      </c>
      <c r="H168" s="272"/>
      <c r="I168" s="272"/>
      <c r="J168" s="272"/>
      <c r="K168" s="272">
        <v>2.0</v>
      </c>
      <c r="L168" s="272" t="s">
        <v>436</v>
      </c>
      <c r="M168" s="272" t="s">
        <v>681</v>
      </c>
      <c r="N168" s="415">
        <v>46294.32645833334</v>
      </c>
      <c r="O168" s="272"/>
      <c r="P168" s="272"/>
      <c r="Q168" s="272"/>
      <c r="R168" s="272"/>
      <c r="S168" s="272"/>
      <c r="T168" s="272"/>
      <c r="U168" s="272"/>
      <c r="V168" s="272"/>
      <c r="W168" s="272"/>
      <c r="X168" s="272"/>
      <c r="Y168" s="272"/>
      <c r="Z168" s="272"/>
      <c r="AA168" s="272"/>
      <c r="AB168" s="272"/>
      <c r="AC168" s="272"/>
      <c r="AD168" s="272"/>
      <c r="AE168" s="272"/>
      <c r="AF168" s="272"/>
      <c r="AG168" s="272"/>
      <c r="AH168" s="272"/>
      <c r="AI168" s="272"/>
      <c r="AJ168" s="272"/>
      <c r="AK168" s="272"/>
      <c r="AL168" s="272"/>
      <c r="AM168" s="272"/>
      <c r="AN168" s="272"/>
      <c r="AO168" s="272"/>
      <c r="AP168" s="272"/>
      <c r="AQ168" s="272"/>
      <c r="AR168" s="272"/>
      <c r="AS168" s="272"/>
    </row>
    <row r="169" ht="15.75" customHeight="1">
      <c r="A169" s="413">
        <f t="shared" si="7"/>
        <v>46294</v>
      </c>
      <c r="B169" s="272" t="str">
        <f t="shared" si="12"/>
        <v>lopez1  missing </v>
      </c>
      <c r="C169" s="272" t="b">
        <v>1</v>
      </c>
      <c r="D169" s="272" t="str">
        <f t="shared" si="9"/>
        <v>Gabriela</v>
      </c>
      <c r="E169" s="414"/>
      <c r="F169" s="272"/>
      <c r="G169" s="272" t="s">
        <v>4306</v>
      </c>
      <c r="H169" s="272"/>
      <c r="I169" s="272"/>
      <c r="J169" s="272"/>
      <c r="K169" s="272">
        <v>1.0</v>
      </c>
      <c r="L169" s="272" t="s">
        <v>436</v>
      </c>
      <c r="M169" s="272" t="s">
        <v>3924</v>
      </c>
      <c r="N169" s="415">
        <v>46294.32645833334</v>
      </c>
      <c r="O169" s="272"/>
      <c r="P169" s="272"/>
      <c r="Q169" s="272"/>
      <c r="R169" s="272"/>
      <c r="S169" s="272"/>
      <c r="T169" s="272"/>
      <c r="U169" s="272"/>
      <c r="V169" s="272"/>
      <c r="W169" s="272"/>
      <c r="X169" s="272"/>
      <c r="Y169" s="272"/>
      <c r="Z169" s="272"/>
      <c r="AA169" s="272"/>
      <c r="AB169" s="272"/>
      <c r="AC169" s="272"/>
      <c r="AD169" s="272"/>
      <c r="AE169" s="272"/>
      <c r="AF169" s="272"/>
      <c r="AG169" s="272"/>
      <c r="AH169" s="272"/>
      <c r="AI169" s="272"/>
      <c r="AJ169" s="272"/>
      <c r="AK169" s="272"/>
      <c r="AL169" s="272"/>
      <c r="AM169" s="272"/>
      <c r="AN169" s="272"/>
      <c r="AO169" s="272"/>
      <c r="AP169" s="272"/>
      <c r="AQ169" s="272"/>
      <c r="AR169" s="272"/>
      <c r="AS169" s="272"/>
    </row>
    <row r="170" ht="15.75" customHeight="1">
      <c r="A170" s="413">
        <f t="shared" si="7"/>
        <v>46294</v>
      </c>
      <c r="B170" s="272" t="str">
        <f t="shared" si="12"/>
        <v>Melany2  wrong</v>
      </c>
      <c r="C170" s="272" t="b">
        <v>1</v>
      </c>
      <c r="D170" s="272" t="str">
        <f t="shared" si="9"/>
        <v>Gabriela</v>
      </c>
      <c r="E170" s="414"/>
      <c r="F170" s="272"/>
      <c r="G170" s="272" t="s">
        <v>3873</v>
      </c>
      <c r="H170" s="272"/>
      <c r="I170" s="272"/>
      <c r="J170" s="272"/>
      <c r="K170" s="272">
        <v>2.0</v>
      </c>
      <c r="L170" s="272" t="s">
        <v>436</v>
      </c>
      <c r="M170" s="272" t="s">
        <v>485</v>
      </c>
      <c r="N170" s="415">
        <v>46294.32645833334</v>
      </c>
      <c r="O170" s="272"/>
      <c r="P170" s="272"/>
      <c r="Q170" s="272"/>
      <c r="R170" s="272"/>
      <c r="S170" s="272"/>
      <c r="T170" s="272"/>
      <c r="U170" s="272"/>
      <c r="V170" s="272"/>
      <c r="W170" s="272"/>
      <c r="X170" s="272"/>
      <c r="Y170" s="272"/>
      <c r="Z170" s="272"/>
      <c r="AA170" s="272"/>
      <c r="AB170" s="272"/>
      <c r="AC170" s="272"/>
      <c r="AD170" s="272"/>
      <c r="AE170" s="272"/>
      <c r="AF170" s="272"/>
      <c r="AG170" s="272"/>
      <c r="AH170" s="272"/>
      <c r="AI170" s="272"/>
      <c r="AJ170" s="272"/>
      <c r="AK170" s="272"/>
      <c r="AL170" s="272"/>
      <c r="AM170" s="272"/>
      <c r="AN170" s="272"/>
      <c r="AO170" s="272"/>
      <c r="AP170" s="272"/>
      <c r="AQ170" s="272"/>
      <c r="AR170" s="272"/>
      <c r="AS170" s="272"/>
    </row>
    <row r="171" ht="15.75" customHeight="1">
      <c r="A171" s="417">
        <v>46294.0</v>
      </c>
      <c r="B171" s="418" t="s">
        <v>694</v>
      </c>
      <c r="C171" s="418" t="b">
        <v>1</v>
      </c>
      <c r="D171" s="418" t="s">
        <v>633</v>
      </c>
      <c r="E171" s="419"/>
      <c r="F171" s="418"/>
      <c r="G171" s="418"/>
      <c r="H171" s="418"/>
      <c r="I171" s="418"/>
      <c r="J171" s="418"/>
      <c r="K171" s="418"/>
      <c r="L171" s="418"/>
      <c r="M171" s="418"/>
      <c r="N171" s="418"/>
      <c r="O171" s="418"/>
      <c r="P171" s="418"/>
      <c r="Q171" s="418"/>
      <c r="R171" s="418"/>
      <c r="S171" s="418"/>
      <c r="T171" s="418"/>
      <c r="U171" s="418"/>
      <c r="V171" s="418"/>
      <c r="W171" s="418"/>
      <c r="X171" s="418"/>
      <c r="Y171" s="418"/>
      <c r="Z171" s="418"/>
      <c r="AA171" s="418"/>
      <c r="AB171" s="418"/>
      <c r="AC171" s="418"/>
      <c r="AD171" s="418"/>
      <c r="AE171" s="418"/>
      <c r="AF171" s="418"/>
      <c r="AG171" s="418"/>
      <c r="AH171" s="418"/>
      <c r="AI171" s="418"/>
      <c r="AJ171" s="418"/>
      <c r="AK171" s="418"/>
      <c r="AL171" s="418"/>
      <c r="AM171" s="418"/>
      <c r="AN171" s="418"/>
      <c r="AO171" s="418"/>
      <c r="AP171" s="418"/>
      <c r="AQ171" s="418"/>
      <c r="AR171" s="418"/>
      <c r="AS171" s="418"/>
    </row>
    <row r="172" ht="15.75" customHeight="1">
      <c r="A172" s="306">
        <f t="shared" ref="A172:A186" si="13">INT(N172)</f>
        <v>46295</v>
      </c>
      <c r="B172" s="16" t="str">
        <f t="shared" ref="B172:B186" si="14">IFERROR(IF(P172&lt;&gt;"","Deduct "&amp;P172&amp;" point to ","")&amp;M172&amp;"  "&amp;K172&amp;"  "&amp;G172&amp;IF(Q172&lt;&gt;"",": "&amp;Q172,""),"")</f>
        <v>Andres  1  Error Pick</v>
      </c>
      <c r="C172" s="16" t="b">
        <v>1</v>
      </c>
      <c r="D172" s="16" t="str">
        <f t="shared" ref="D172:D186" si="15">L172</f>
        <v>Bolun</v>
      </c>
      <c r="E172" s="358"/>
      <c r="F172" s="16" t="s">
        <v>4120</v>
      </c>
      <c r="G172" s="16" t="s">
        <v>4144</v>
      </c>
      <c r="H172" s="16" t="s">
        <v>4330</v>
      </c>
      <c r="I172" s="16" t="s">
        <v>947</v>
      </c>
      <c r="J172" s="16" t="s">
        <v>948</v>
      </c>
      <c r="K172" s="16">
        <v>1.0</v>
      </c>
      <c r="L172" s="16" t="s">
        <v>522</v>
      </c>
      <c r="M172" s="16" t="s">
        <v>678</v>
      </c>
      <c r="N172" s="406">
        <v>46295.424675925926</v>
      </c>
      <c r="O172" s="16" t="s">
        <v>3906</v>
      </c>
      <c r="P172" s="16"/>
      <c r="Q172" s="16"/>
      <c r="R172" s="377"/>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row>
    <row r="173" ht="15.75" customHeight="1">
      <c r="A173" s="306">
        <f t="shared" si="13"/>
        <v>46295</v>
      </c>
      <c r="B173" s="16" t="str">
        <f t="shared" si="14"/>
        <v>Andres  1  Error Pick</v>
      </c>
      <c r="C173" s="16" t="b">
        <v>1</v>
      </c>
      <c r="D173" s="16" t="str">
        <f t="shared" si="15"/>
        <v>Bolun</v>
      </c>
      <c r="E173" s="358"/>
      <c r="F173" s="16" t="s">
        <v>4120</v>
      </c>
      <c r="G173" s="16" t="s">
        <v>4144</v>
      </c>
      <c r="H173" s="16" t="s">
        <v>4332</v>
      </c>
      <c r="I173" s="16" t="s">
        <v>947</v>
      </c>
      <c r="J173" s="16" t="s">
        <v>948</v>
      </c>
      <c r="K173" s="16">
        <v>1.0</v>
      </c>
      <c r="L173" s="16" t="s">
        <v>522</v>
      </c>
      <c r="M173" s="16" t="s">
        <v>678</v>
      </c>
      <c r="N173" s="406">
        <v>46295.39869212963</v>
      </c>
      <c r="O173" s="16" t="s">
        <v>3906</v>
      </c>
      <c r="P173" s="16"/>
      <c r="Q173" s="16"/>
      <c r="R173" s="377"/>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row>
    <row r="174" ht="15.75" customHeight="1">
      <c r="A174" s="306">
        <f t="shared" si="13"/>
        <v>46295</v>
      </c>
      <c r="B174" s="16" t="str">
        <f t="shared" si="14"/>
        <v>Carlos  3  Error Pick</v>
      </c>
      <c r="C174" s="16" t="b">
        <v>1</v>
      </c>
      <c r="D174" s="16" t="str">
        <f t="shared" si="15"/>
        <v>Franklin Velasquez</v>
      </c>
      <c r="E174" s="358"/>
      <c r="F174" s="16" t="s">
        <v>4120</v>
      </c>
      <c r="G174" s="16" t="s">
        <v>4144</v>
      </c>
      <c r="H174" s="16" t="s">
        <v>4334</v>
      </c>
      <c r="I174" s="16" t="s">
        <v>1001</v>
      </c>
      <c r="J174" s="16" t="s">
        <v>1002</v>
      </c>
      <c r="K174" s="16">
        <v>3.0</v>
      </c>
      <c r="L174" s="16" t="s">
        <v>556</v>
      </c>
      <c r="M174" s="16" t="s">
        <v>689</v>
      </c>
      <c r="N174" s="406">
        <v>46295.40521990741</v>
      </c>
      <c r="O174" s="16" t="s">
        <v>3906</v>
      </c>
      <c r="P174" s="16"/>
      <c r="Q174" s="16"/>
      <c r="R174" s="377"/>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row>
    <row r="175" ht="15.75" customHeight="1">
      <c r="A175" s="306">
        <f t="shared" si="13"/>
        <v>46295</v>
      </c>
      <c r="B175" s="16" t="str">
        <f t="shared" si="14"/>
        <v>Emanuelnj  6  Error Pick</v>
      </c>
      <c r="C175" s="16" t="b">
        <v>1</v>
      </c>
      <c r="D175" s="16" t="str">
        <f t="shared" si="15"/>
        <v>Franklin Velasquez</v>
      </c>
      <c r="E175" s="358"/>
      <c r="F175" s="16" t="s">
        <v>4120</v>
      </c>
      <c r="G175" s="16" t="s">
        <v>4144</v>
      </c>
      <c r="H175" s="16" t="s">
        <v>4339</v>
      </c>
      <c r="I175" s="16" t="s">
        <v>1001</v>
      </c>
      <c r="J175" s="16" t="s">
        <v>1472</v>
      </c>
      <c r="K175" s="16">
        <v>6.0</v>
      </c>
      <c r="L175" s="16" t="s">
        <v>556</v>
      </c>
      <c r="M175" s="16" t="s">
        <v>4340</v>
      </c>
      <c r="N175" s="406">
        <v>46295.39916666667</v>
      </c>
      <c r="O175" s="16" t="s">
        <v>3906</v>
      </c>
      <c r="P175" s="16"/>
      <c r="Q175" s="16"/>
      <c r="R175" s="377"/>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row>
    <row r="176" ht="15.75" customHeight="1">
      <c r="A176" s="306">
        <f t="shared" si="13"/>
        <v>46295</v>
      </c>
      <c r="B176" s="16" t="str">
        <f t="shared" si="14"/>
        <v>Emerson  1  Over Pick</v>
      </c>
      <c r="C176" s="16" t="b">
        <v>1</v>
      </c>
      <c r="D176" s="16" t="str">
        <f t="shared" si="15"/>
        <v>Bolun</v>
      </c>
      <c r="E176" s="358"/>
      <c r="F176" s="16" t="s">
        <v>4120</v>
      </c>
      <c r="G176" s="16" t="s">
        <v>4127</v>
      </c>
      <c r="H176" s="16" t="s">
        <v>4343</v>
      </c>
      <c r="I176" s="16" t="s">
        <v>947</v>
      </c>
      <c r="J176" s="16" t="s">
        <v>1541</v>
      </c>
      <c r="K176" s="16">
        <v>1.0</v>
      </c>
      <c r="L176" s="16" t="s">
        <v>522</v>
      </c>
      <c r="M176" s="16" t="s">
        <v>676</v>
      </c>
      <c r="N176" s="406">
        <v>46295.420960648145</v>
      </c>
      <c r="O176" s="16" t="s">
        <v>3906</v>
      </c>
      <c r="P176" s="16"/>
      <c r="Q176" s="16"/>
      <c r="R176" s="377"/>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row>
    <row r="177" ht="15.75" customHeight="1">
      <c r="A177" s="306">
        <f t="shared" si="13"/>
        <v>46295</v>
      </c>
      <c r="B177" s="16" t="str">
        <f t="shared" si="14"/>
        <v>Gonzaleznj  1  Over Pick</v>
      </c>
      <c r="C177" s="16" t="b">
        <v>1</v>
      </c>
      <c r="D177" s="16" t="str">
        <f t="shared" si="15"/>
        <v>Franklin Velasquez</v>
      </c>
      <c r="E177" s="358"/>
      <c r="F177" s="16" t="s">
        <v>4120</v>
      </c>
      <c r="G177" s="16" t="s">
        <v>4127</v>
      </c>
      <c r="H177" s="16" t="s">
        <v>4344</v>
      </c>
      <c r="I177" s="16" t="s">
        <v>1009</v>
      </c>
      <c r="J177" s="16" t="s">
        <v>1719</v>
      </c>
      <c r="K177" s="16">
        <v>1.0</v>
      </c>
      <c r="L177" s="16" t="s">
        <v>556</v>
      </c>
      <c r="M177" s="16" t="s">
        <v>4345</v>
      </c>
      <c r="N177" s="406">
        <v>46295.63512731482</v>
      </c>
      <c r="O177" s="16" t="s">
        <v>3906</v>
      </c>
      <c r="P177" s="16"/>
      <c r="Q177" s="16"/>
      <c r="R177" s="377"/>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row>
    <row r="178" ht="15.75" customHeight="1">
      <c r="A178" s="306">
        <f t="shared" si="13"/>
        <v>46295</v>
      </c>
      <c r="B178" s="16" t="str">
        <f t="shared" si="14"/>
        <v>Gonzaleznj  1  Over Pick</v>
      </c>
      <c r="C178" s="16" t="b">
        <v>1</v>
      </c>
      <c r="D178" s="16" t="str">
        <f t="shared" si="15"/>
        <v>Franklin Velasquez</v>
      </c>
      <c r="E178" s="358"/>
      <c r="F178" s="16" t="s">
        <v>4120</v>
      </c>
      <c r="G178" s="16" t="s">
        <v>4127</v>
      </c>
      <c r="H178" s="16" t="s">
        <v>4346</v>
      </c>
      <c r="I178" s="16" t="s">
        <v>1473</v>
      </c>
      <c r="J178" s="16" t="s">
        <v>1717</v>
      </c>
      <c r="K178" s="16">
        <v>1.0</v>
      </c>
      <c r="L178" s="16" t="s">
        <v>556</v>
      </c>
      <c r="M178" s="16" t="s">
        <v>4345</v>
      </c>
      <c r="N178" s="406">
        <v>46295.61287037037</v>
      </c>
      <c r="O178" s="16" t="s">
        <v>3906</v>
      </c>
      <c r="P178" s="16"/>
      <c r="Q178" s="16"/>
      <c r="R178" s="377"/>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row>
    <row r="179" ht="15.75" customHeight="1">
      <c r="A179" s="306">
        <f t="shared" si="13"/>
        <v>46295</v>
      </c>
      <c r="B179" s="16" t="str">
        <f t="shared" si="14"/>
        <v>Gonzaleznj  2  Over Pick</v>
      </c>
      <c r="C179" s="16" t="b">
        <v>1</v>
      </c>
      <c r="D179" s="16" t="str">
        <f t="shared" si="15"/>
        <v>Bolun</v>
      </c>
      <c r="E179" s="358"/>
      <c r="F179" s="16" t="s">
        <v>4120</v>
      </c>
      <c r="G179" s="16" t="s">
        <v>4127</v>
      </c>
      <c r="H179" s="16" t="s">
        <v>4349</v>
      </c>
      <c r="I179" s="16" t="s">
        <v>949</v>
      </c>
      <c r="J179" s="16" t="s">
        <v>1715</v>
      </c>
      <c r="K179" s="16">
        <v>2.0</v>
      </c>
      <c r="L179" s="16" t="s">
        <v>522</v>
      </c>
      <c r="M179" s="16" t="s">
        <v>4345</v>
      </c>
      <c r="N179" s="406">
        <v>46295.5540625</v>
      </c>
      <c r="O179" s="16" t="s">
        <v>3906</v>
      </c>
      <c r="P179" s="16"/>
      <c r="Q179" s="16"/>
      <c r="R179" s="377"/>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row>
    <row r="180" ht="15.75" customHeight="1">
      <c r="A180" s="306">
        <f t="shared" si="13"/>
        <v>46295</v>
      </c>
      <c r="B180" s="16" t="str">
        <f t="shared" si="14"/>
        <v>Gonzaleznj  1  Error Pick</v>
      </c>
      <c r="C180" s="16" t="b">
        <v>1</v>
      </c>
      <c r="D180" s="16" t="str">
        <f t="shared" si="15"/>
        <v>Lili</v>
      </c>
      <c r="E180" s="358"/>
      <c r="F180" s="16" t="s">
        <v>4120</v>
      </c>
      <c r="G180" s="16" t="s">
        <v>4144</v>
      </c>
      <c r="H180" s="16" t="s">
        <v>4353</v>
      </c>
      <c r="I180" s="16" t="s">
        <v>949</v>
      </c>
      <c r="J180" s="16" t="s">
        <v>1710</v>
      </c>
      <c r="K180" s="16">
        <v>1.0</v>
      </c>
      <c r="L180" s="16" t="s">
        <v>554</v>
      </c>
      <c r="M180" s="16" t="s">
        <v>4345</v>
      </c>
      <c r="N180" s="406">
        <v>46295.45228009259</v>
      </c>
      <c r="O180" s="16" t="s">
        <v>3906</v>
      </c>
      <c r="P180" s="16"/>
      <c r="Q180" s="16"/>
      <c r="R180" s="377"/>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row>
    <row r="181" ht="15.75" customHeight="1">
      <c r="A181" s="306">
        <f t="shared" si="13"/>
        <v>46295</v>
      </c>
      <c r="B181" s="16" t="str">
        <f t="shared" si="14"/>
        <v>Gonzaleznj  1  Error Pick</v>
      </c>
      <c r="C181" s="16" t="b">
        <v>1</v>
      </c>
      <c r="D181" s="16" t="str">
        <f t="shared" si="15"/>
        <v>Bolun</v>
      </c>
      <c r="E181" s="358"/>
      <c r="F181" s="16" t="s">
        <v>4120</v>
      </c>
      <c r="G181" s="16" t="s">
        <v>4144</v>
      </c>
      <c r="H181" s="16" t="s">
        <v>4358</v>
      </c>
      <c r="I181" s="16" t="s">
        <v>949</v>
      </c>
      <c r="J181" s="16" t="s">
        <v>1710</v>
      </c>
      <c r="K181" s="16">
        <v>1.0</v>
      </c>
      <c r="L181" s="16" t="s">
        <v>522</v>
      </c>
      <c r="M181" s="16" t="s">
        <v>4345</v>
      </c>
      <c r="N181" s="406">
        <v>46295.40650462963</v>
      </c>
      <c r="O181" s="16" t="s">
        <v>3906</v>
      </c>
      <c r="P181" s="16"/>
      <c r="Q181" s="16"/>
      <c r="R181" s="377"/>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row>
    <row r="182" ht="15.75" customHeight="1">
      <c r="A182" s="306">
        <f t="shared" si="13"/>
        <v>46295</v>
      </c>
      <c r="B182" s="16" t="str">
        <f t="shared" si="14"/>
        <v>Herman  1  Over Pick</v>
      </c>
      <c r="C182" s="16" t="b">
        <v>1</v>
      </c>
      <c r="D182" s="16" t="str">
        <f t="shared" si="15"/>
        <v>Bolun</v>
      </c>
      <c r="E182" s="358"/>
      <c r="F182" s="16" t="s">
        <v>4120</v>
      </c>
      <c r="G182" s="16" t="s">
        <v>4127</v>
      </c>
      <c r="H182" s="16" t="s">
        <v>4363</v>
      </c>
      <c r="I182" s="16" t="s">
        <v>947</v>
      </c>
      <c r="J182" s="16" t="s">
        <v>1880</v>
      </c>
      <c r="K182" s="16">
        <v>1.0</v>
      </c>
      <c r="L182" s="16" t="s">
        <v>522</v>
      </c>
      <c r="M182" s="16" t="s">
        <v>659</v>
      </c>
      <c r="N182" s="406">
        <v>46295.343680555554</v>
      </c>
      <c r="O182" s="16" t="s">
        <v>3906</v>
      </c>
      <c r="P182" s="16"/>
      <c r="Q182" s="16"/>
      <c r="R182" s="377"/>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row>
    <row r="183" ht="15.75" customHeight="1">
      <c r="A183" s="306">
        <f t="shared" si="13"/>
        <v>46295</v>
      </c>
      <c r="B183" s="16" t="str">
        <f t="shared" si="14"/>
        <v>Oscarnj  1  Error Pick</v>
      </c>
      <c r="C183" s="16" t="b">
        <v>1</v>
      </c>
      <c r="D183" s="16" t="str">
        <f t="shared" si="15"/>
        <v>Lili</v>
      </c>
      <c r="E183" s="358"/>
      <c r="F183" s="16" t="s">
        <v>4120</v>
      </c>
      <c r="G183" s="16" t="s">
        <v>4144</v>
      </c>
      <c r="H183" s="16" t="s">
        <v>4334</v>
      </c>
      <c r="I183" s="16" t="s">
        <v>4366</v>
      </c>
      <c r="J183" s="16" t="s">
        <v>2956</v>
      </c>
      <c r="K183" s="16">
        <v>1.0</v>
      </c>
      <c r="L183" s="16" t="s">
        <v>554</v>
      </c>
      <c r="M183" s="16" t="s">
        <v>4368</v>
      </c>
      <c r="N183" s="406">
        <v>46295.575011574074</v>
      </c>
      <c r="O183" s="16" t="s">
        <v>3906</v>
      </c>
      <c r="P183" s="16"/>
      <c r="Q183" s="16"/>
      <c r="R183" s="377"/>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row>
    <row r="184" ht="15.75" customHeight="1">
      <c r="A184" s="306">
        <f t="shared" si="13"/>
        <v>46295</v>
      </c>
      <c r="B184" s="16" t="str">
        <f t="shared" si="14"/>
        <v>Oscarnj  2  Error Pick</v>
      </c>
      <c r="C184" s="16" t="b">
        <v>1</v>
      </c>
      <c r="D184" s="16" t="str">
        <f t="shared" si="15"/>
        <v>Lili</v>
      </c>
      <c r="E184" s="358"/>
      <c r="F184" s="16" t="s">
        <v>4120</v>
      </c>
      <c r="G184" s="16" t="s">
        <v>4144</v>
      </c>
      <c r="H184" s="16" t="s">
        <v>4371</v>
      </c>
      <c r="I184" s="16" t="s">
        <v>4366</v>
      </c>
      <c r="J184" s="16" t="s">
        <v>2956</v>
      </c>
      <c r="K184" s="16">
        <v>2.0</v>
      </c>
      <c r="L184" s="16" t="s">
        <v>554</v>
      </c>
      <c r="M184" s="16" t="s">
        <v>4368</v>
      </c>
      <c r="N184" s="406">
        <v>46295.57435185185</v>
      </c>
      <c r="O184" s="16" t="s">
        <v>3906</v>
      </c>
      <c r="P184" s="16"/>
      <c r="Q184" s="16"/>
      <c r="R184" s="377"/>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row>
    <row r="185" ht="15.75" customHeight="1">
      <c r="A185" s="306">
        <f t="shared" si="13"/>
        <v>46295</v>
      </c>
      <c r="B185" s="16" t="str">
        <f t="shared" si="14"/>
        <v>Oscarnj  1  Error Pick</v>
      </c>
      <c r="C185" s="16" t="b">
        <v>1</v>
      </c>
      <c r="D185" s="16" t="str">
        <f t="shared" si="15"/>
        <v>Franklin Velasquez</v>
      </c>
      <c r="E185" s="358"/>
      <c r="F185" s="16" t="s">
        <v>4120</v>
      </c>
      <c r="G185" s="16" t="s">
        <v>4144</v>
      </c>
      <c r="H185" s="16" t="s">
        <v>4374</v>
      </c>
      <c r="I185" s="16" t="s">
        <v>1001</v>
      </c>
      <c r="J185" s="16" t="s">
        <v>2955</v>
      </c>
      <c r="K185" s="16">
        <v>1.0</v>
      </c>
      <c r="L185" s="16" t="s">
        <v>556</v>
      </c>
      <c r="M185" s="16" t="s">
        <v>4368</v>
      </c>
      <c r="N185" s="406">
        <v>46295.43342592593</v>
      </c>
      <c r="O185" s="16" t="s">
        <v>3906</v>
      </c>
      <c r="P185" s="16"/>
      <c r="Q185" s="16"/>
      <c r="R185" s="377"/>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row>
    <row r="186" ht="15.75" customHeight="1">
      <c r="A186" s="306">
        <f t="shared" si="13"/>
        <v>46295</v>
      </c>
      <c r="B186" s="16" t="str">
        <f t="shared" si="14"/>
        <v>Reinaldo  9  Error Pick</v>
      </c>
      <c r="C186" s="16" t="b">
        <v>1</v>
      </c>
      <c r="D186" s="16" t="str">
        <f t="shared" si="15"/>
        <v>Bolun</v>
      </c>
      <c r="E186" s="358"/>
      <c r="F186" s="16" t="s">
        <v>4120</v>
      </c>
      <c r="G186" s="16" t="s">
        <v>4144</v>
      </c>
      <c r="H186" s="16" t="s">
        <v>4378</v>
      </c>
      <c r="I186" s="16" t="s">
        <v>949</v>
      </c>
      <c r="J186" s="16" t="s">
        <v>3212</v>
      </c>
      <c r="K186" s="16">
        <v>9.0</v>
      </c>
      <c r="L186" s="16" t="s">
        <v>522</v>
      </c>
      <c r="M186" s="16" t="s">
        <v>667</v>
      </c>
      <c r="N186" s="406">
        <v>46295.53556712963</v>
      </c>
      <c r="O186" s="16" t="s">
        <v>3906</v>
      </c>
      <c r="P186" s="16"/>
      <c r="Q186" s="16"/>
      <c r="R186" s="377"/>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row>
    <row r="187" ht="15.75" customHeight="1">
      <c r="A187" s="306">
        <v>46295.0</v>
      </c>
      <c r="B187" s="16" t="s">
        <v>509</v>
      </c>
      <c r="C187" s="16" t="b">
        <v>1</v>
      </c>
      <c r="D187" s="16" t="s">
        <v>647</v>
      </c>
      <c r="E187" s="358"/>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row>
    <row r="188" ht="15.75" customHeight="1">
      <c r="A188" s="78">
        <f t="shared" ref="A188:A220" si="16">INT(N188)</f>
        <v>0</v>
      </c>
      <c r="B188" s="295" t="str">
        <f t="shared" ref="B188:B236" si="17">IFERROR(IF(P188&lt;&gt;"","Deduct "&amp;P188&amp;" point to ","")&amp;M188&amp;"  "&amp;K188&amp;"  "&amp;G188&amp;IF(Q188&lt;&gt;"",": "&amp;Q188,""),"")</f>
        <v>    </v>
      </c>
      <c r="C188" s="295" t="b">
        <v>0</v>
      </c>
      <c r="D188" s="295" t="str">
        <f t="shared" ref="D188:D202" si="18">L188</f>
        <v/>
      </c>
      <c r="E188" s="363"/>
    </row>
    <row r="189" ht="15.75" customHeight="1">
      <c r="A189" s="78">
        <f t="shared" si="16"/>
        <v>0</v>
      </c>
      <c r="B189" s="295" t="str">
        <f t="shared" si="17"/>
        <v>    </v>
      </c>
      <c r="C189" s="295" t="b">
        <v>0</v>
      </c>
      <c r="D189" s="295" t="str">
        <f t="shared" si="18"/>
        <v/>
      </c>
      <c r="E189" s="363"/>
    </row>
    <row r="190" ht="15.75" customHeight="1">
      <c r="A190" s="78">
        <f t="shared" si="16"/>
        <v>0</v>
      </c>
      <c r="B190" s="295" t="str">
        <f t="shared" si="17"/>
        <v>    </v>
      </c>
      <c r="C190" s="295" t="b">
        <v>0</v>
      </c>
      <c r="D190" s="295" t="str">
        <f t="shared" si="18"/>
        <v/>
      </c>
      <c r="E190" s="363"/>
    </row>
    <row r="191" ht="15.75" customHeight="1">
      <c r="A191" s="78">
        <f t="shared" si="16"/>
        <v>0</v>
      </c>
      <c r="B191" s="295" t="str">
        <f t="shared" si="17"/>
        <v>    </v>
      </c>
      <c r="C191" s="295" t="b">
        <v>0</v>
      </c>
      <c r="D191" s="295" t="str">
        <f t="shared" si="18"/>
        <v/>
      </c>
      <c r="E191" s="363"/>
    </row>
    <row r="192" ht="15.75" customHeight="1">
      <c r="A192" s="78">
        <f t="shared" si="16"/>
        <v>0</v>
      </c>
      <c r="B192" s="295" t="str">
        <f t="shared" si="17"/>
        <v>    </v>
      </c>
      <c r="C192" s="295" t="b">
        <v>0</v>
      </c>
      <c r="D192" s="295" t="str">
        <f t="shared" si="18"/>
        <v/>
      </c>
      <c r="E192" s="363"/>
    </row>
    <row r="193" ht="15.75" customHeight="1">
      <c r="A193" s="78">
        <f t="shared" si="16"/>
        <v>0</v>
      </c>
      <c r="B193" s="295" t="str">
        <f t="shared" si="17"/>
        <v>    </v>
      </c>
      <c r="C193" s="295" t="b">
        <v>0</v>
      </c>
      <c r="D193" s="295" t="str">
        <f t="shared" si="18"/>
        <v/>
      </c>
      <c r="E193" s="363"/>
    </row>
    <row r="194" ht="15.75" customHeight="1">
      <c r="A194" s="78">
        <f t="shared" si="16"/>
        <v>0</v>
      </c>
      <c r="B194" s="295" t="str">
        <f t="shared" si="17"/>
        <v>    </v>
      </c>
      <c r="C194" s="295" t="b">
        <v>0</v>
      </c>
      <c r="D194" s="295" t="str">
        <f t="shared" si="18"/>
        <v/>
      </c>
      <c r="E194" s="363"/>
    </row>
    <row r="195" ht="15.75" customHeight="1">
      <c r="A195" s="78">
        <f t="shared" si="16"/>
        <v>0</v>
      </c>
      <c r="B195" s="295" t="str">
        <f t="shared" si="17"/>
        <v>    </v>
      </c>
      <c r="C195" s="295" t="b">
        <v>0</v>
      </c>
      <c r="D195" s="295" t="str">
        <f t="shared" si="18"/>
        <v/>
      </c>
      <c r="E195" s="363"/>
    </row>
    <row r="196" ht="15.75" customHeight="1">
      <c r="A196" s="78">
        <f t="shared" si="16"/>
        <v>0</v>
      </c>
      <c r="B196" s="295" t="str">
        <f t="shared" si="17"/>
        <v>    </v>
      </c>
      <c r="C196" s="295" t="b">
        <v>0</v>
      </c>
      <c r="D196" s="295" t="str">
        <f t="shared" si="18"/>
        <v/>
      </c>
      <c r="E196" s="363"/>
    </row>
    <row r="197" ht="15.75" customHeight="1">
      <c r="A197" s="78">
        <f t="shared" si="16"/>
        <v>0</v>
      </c>
      <c r="B197" s="295" t="str">
        <f t="shared" si="17"/>
        <v>    </v>
      </c>
      <c r="C197" s="295" t="b">
        <v>0</v>
      </c>
      <c r="D197" s="295" t="str">
        <f t="shared" si="18"/>
        <v/>
      </c>
      <c r="E197" s="363"/>
    </row>
    <row r="198" ht="15.75" customHeight="1">
      <c r="A198" s="78">
        <f t="shared" si="16"/>
        <v>0</v>
      </c>
      <c r="B198" s="295" t="str">
        <f t="shared" si="17"/>
        <v>    </v>
      </c>
      <c r="C198" s="295" t="b">
        <v>0</v>
      </c>
      <c r="D198" s="295" t="str">
        <f t="shared" si="18"/>
        <v/>
      </c>
      <c r="E198" s="363"/>
    </row>
    <row r="199" ht="15.75" customHeight="1">
      <c r="A199" s="78">
        <f t="shared" si="16"/>
        <v>0</v>
      </c>
      <c r="B199" s="295" t="str">
        <f t="shared" si="17"/>
        <v>    </v>
      </c>
      <c r="C199" s="295" t="b">
        <v>0</v>
      </c>
      <c r="D199" s="295" t="str">
        <f t="shared" si="18"/>
        <v/>
      </c>
      <c r="E199" s="363"/>
    </row>
    <row r="200" ht="15.75" customHeight="1">
      <c r="A200" s="78">
        <f t="shared" si="16"/>
        <v>0</v>
      </c>
      <c r="B200" s="295" t="str">
        <f t="shared" si="17"/>
        <v>    </v>
      </c>
      <c r="C200" s="295" t="b">
        <v>0</v>
      </c>
      <c r="D200" s="295" t="str">
        <f t="shared" si="18"/>
        <v/>
      </c>
      <c r="E200" s="363"/>
    </row>
    <row r="201" ht="15.75" customHeight="1">
      <c r="A201" s="78">
        <f t="shared" si="16"/>
        <v>0</v>
      </c>
      <c r="B201" s="295" t="str">
        <f t="shared" si="17"/>
        <v>    </v>
      </c>
      <c r="C201" s="295" t="b">
        <v>0</v>
      </c>
      <c r="D201" s="295" t="str">
        <f t="shared" si="18"/>
        <v/>
      </c>
      <c r="E201" s="363"/>
    </row>
    <row r="202" ht="15.75" customHeight="1">
      <c r="A202" s="78">
        <f t="shared" si="16"/>
        <v>0</v>
      </c>
      <c r="B202" s="295" t="str">
        <f t="shared" si="17"/>
        <v>    </v>
      </c>
      <c r="C202" s="295" t="b">
        <v>0</v>
      </c>
      <c r="D202" s="295" t="str">
        <f t="shared" si="18"/>
        <v/>
      </c>
      <c r="E202" s="363"/>
    </row>
    <row r="203" ht="15.75" customHeight="1">
      <c r="A203" s="78">
        <f t="shared" si="16"/>
        <v>0</v>
      </c>
      <c r="B203" s="295" t="str">
        <f t="shared" si="17"/>
        <v>    </v>
      </c>
      <c r="C203" s="295" t="b">
        <v>0</v>
      </c>
      <c r="E203" s="363"/>
    </row>
    <row r="204" ht="15.75" customHeight="1">
      <c r="A204" s="78">
        <f t="shared" si="16"/>
        <v>0</v>
      </c>
      <c r="B204" s="295" t="str">
        <f t="shared" si="17"/>
        <v>    </v>
      </c>
      <c r="C204" s="295" t="b">
        <v>0</v>
      </c>
      <c r="E204" s="363"/>
    </row>
    <row r="205" ht="15.75" customHeight="1">
      <c r="A205" s="78">
        <f t="shared" si="16"/>
        <v>0</v>
      </c>
      <c r="B205" s="295" t="str">
        <f t="shared" si="17"/>
        <v>    </v>
      </c>
      <c r="C205" s="295" t="b">
        <v>0</v>
      </c>
      <c r="E205" s="363"/>
    </row>
    <row r="206" ht="15.75" customHeight="1">
      <c r="A206" s="78">
        <f t="shared" si="16"/>
        <v>0</v>
      </c>
      <c r="B206" s="295" t="str">
        <f t="shared" si="17"/>
        <v>    </v>
      </c>
      <c r="C206" s="295" t="b">
        <v>0</v>
      </c>
      <c r="E206" s="363"/>
    </row>
    <row r="207" ht="15.75" customHeight="1">
      <c r="A207" s="78">
        <f t="shared" si="16"/>
        <v>0</v>
      </c>
      <c r="B207" s="295" t="str">
        <f t="shared" si="17"/>
        <v>    </v>
      </c>
      <c r="C207" s="295" t="b">
        <v>0</v>
      </c>
      <c r="E207" s="363"/>
    </row>
    <row r="208" ht="15.75" customHeight="1">
      <c r="A208" s="78">
        <f t="shared" si="16"/>
        <v>0</v>
      </c>
      <c r="B208" s="295" t="str">
        <f t="shared" si="17"/>
        <v>    </v>
      </c>
      <c r="C208" s="295" t="b">
        <v>0</v>
      </c>
      <c r="E208" s="363"/>
    </row>
    <row r="209" ht="15.75" customHeight="1">
      <c r="A209" s="78">
        <f t="shared" si="16"/>
        <v>0</v>
      </c>
      <c r="B209" s="295" t="str">
        <f t="shared" si="17"/>
        <v>    </v>
      </c>
      <c r="C209" s="295" t="b">
        <v>0</v>
      </c>
      <c r="E209" s="363"/>
    </row>
    <row r="210" ht="15.75" customHeight="1">
      <c r="A210" s="78">
        <f t="shared" si="16"/>
        <v>0</v>
      </c>
      <c r="B210" s="295" t="str">
        <f t="shared" si="17"/>
        <v>    </v>
      </c>
      <c r="C210" s="295" t="b">
        <v>0</v>
      </c>
      <c r="E210" s="363"/>
    </row>
    <row r="211" ht="15.75" customHeight="1">
      <c r="A211" s="78">
        <f t="shared" si="16"/>
        <v>0</v>
      </c>
      <c r="B211" s="295" t="str">
        <f t="shared" si="17"/>
        <v>    </v>
      </c>
      <c r="C211" s="295" t="b">
        <v>0</v>
      </c>
      <c r="E211" s="363"/>
    </row>
    <row r="212" ht="15.75" customHeight="1">
      <c r="A212" s="78">
        <f t="shared" si="16"/>
        <v>0</v>
      </c>
      <c r="B212" s="295" t="str">
        <f t="shared" si="17"/>
        <v>    </v>
      </c>
      <c r="C212" s="295" t="b">
        <v>0</v>
      </c>
      <c r="E212" s="363"/>
    </row>
    <row r="213" ht="15.75" customHeight="1">
      <c r="A213" s="78">
        <f t="shared" si="16"/>
        <v>0</v>
      </c>
      <c r="B213" s="295" t="str">
        <f t="shared" si="17"/>
        <v>    </v>
      </c>
      <c r="C213" s="295" t="b">
        <v>0</v>
      </c>
      <c r="E213" s="363"/>
    </row>
    <row r="214" ht="15.75" customHeight="1">
      <c r="A214" s="78">
        <f t="shared" si="16"/>
        <v>0</v>
      </c>
      <c r="B214" s="295" t="str">
        <f t="shared" si="17"/>
        <v>    </v>
      </c>
      <c r="C214" s="295" t="b">
        <v>0</v>
      </c>
      <c r="E214" s="363"/>
    </row>
    <row r="215" ht="15.75" customHeight="1">
      <c r="A215" s="78">
        <f t="shared" si="16"/>
        <v>0</v>
      </c>
      <c r="B215" s="295" t="str">
        <f t="shared" si="17"/>
        <v>    </v>
      </c>
      <c r="C215" s="295" t="b">
        <v>0</v>
      </c>
      <c r="E215" s="363"/>
    </row>
    <row r="216" ht="15.75" customHeight="1">
      <c r="A216" s="78">
        <f t="shared" si="16"/>
        <v>0</v>
      </c>
      <c r="B216" s="295" t="str">
        <f t="shared" si="17"/>
        <v>    </v>
      </c>
      <c r="C216" s="295" t="b">
        <v>0</v>
      </c>
      <c r="E216" s="363"/>
    </row>
    <row r="217" ht="15.75" customHeight="1">
      <c r="A217" s="78">
        <f t="shared" si="16"/>
        <v>0</v>
      </c>
      <c r="B217" s="295" t="str">
        <f t="shared" si="17"/>
        <v>    </v>
      </c>
      <c r="E217" s="363"/>
    </row>
    <row r="218" ht="15.75" customHeight="1">
      <c r="A218" s="78">
        <f t="shared" si="16"/>
        <v>0</v>
      </c>
      <c r="B218" s="295" t="str">
        <f t="shared" si="17"/>
        <v>    </v>
      </c>
      <c r="E218" s="363"/>
    </row>
    <row r="219" ht="15.75" customHeight="1">
      <c r="A219" s="78">
        <f t="shared" si="16"/>
        <v>0</v>
      </c>
      <c r="B219" s="295" t="str">
        <f t="shared" si="17"/>
        <v>    </v>
      </c>
      <c r="E219" s="363"/>
    </row>
    <row r="220" ht="15.75" customHeight="1">
      <c r="A220" s="78">
        <f t="shared" si="16"/>
        <v>0</v>
      </c>
      <c r="B220" s="295" t="str">
        <f t="shared" si="17"/>
        <v>    </v>
      </c>
      <c r="E220" s="363"/>
    </row>
    <row r="221" ht="15.75" customHeight="1">
      <c r="B221" s="295" t="str">
        <f t="shared" si="17"/>
        <v>    </v>
      </c>
      <c r="E221" s="363"/>
    </row>
    <row r="222" ht="15.75" customHeight="1">
      <c r="B222" s="295" t="str">
        <f t="shared" si="17"/>
        <v>    </v>
      </c>
      <c r="E222" s="363"/>
    </row>
    <row r="223" ht="15.75" customHeight="1">
      <c r="B223" s="295" t="str">
        <f t="shared" si="17"/>
        <v>    </v>
      </c>
      <c r="E223" s="363"/>
    </row>
    <row r="224" ht="15.75" customHeight="1">
      <c r="B224" s="295" t="str">
        <f t="shared" si="17"/>
        <v>    </v>
      </c>
      <c r="E224" s="363"/>
    </row>
    <row r="225" ht="15.75" customHeight="1">
      <c r="B225" s="295" t="str">
        <f t="shared" si="17"/>
        <v>    </v>
      </c>
      <c r="E225" s="363"/>
    </row>
    <row r="226" ht="15.75" customHeight="1">
      <c r="B226" s="295" t="str">
        <f t="shared" si="17"/>
        <v>    </v>
      </c>
      <c r="E226" s="363"/>
    </row>
    <row r="227" ht="15.75" customHeight="1">
      <c r="B227" s="295" t="str">
        <f t="shared" si="17"/>
        <v>    </v>
      </c>
      <c r="E227" s="363"/>
    </row>
    <row r="228" ht="15.75" customHeight="1">
      <c r="B228" s="295" t="str">
        <f t="shared" si="17"/>
        <v>    </v>
      </c>
      <c r="E228" s="363"/>
    </row>
    <row r="229" ht="15.75" customHeight="1">
      <c r="B229" s="295" t="str">
        <f t="shared" si="17"/>
        <v>    </v>
      </c>
      <c r="E229" s="363"/>
    </row>
    <row r="230" ht="15.75" customHeight="1">
      <c r="B230" s="295" t="str">
        <f t="shared" si="17"/>
        <v>    </v>
      </c>
      <c r="E230" s="363"/>
    </row>
    <row r="231" ht="15.75" customHeight="1">
      <c r="B231" s="295" t="str">
        <f t="shared" si="17"/>
        <v>    </v>
      </c>
      <c r="E231" s="363"/>
    </row>
    <row r="232" ht="15.75" customHeight="1">
      <c r="B232" s="295" t="str">
        <f t="shared" si="17"/>
        <v>    </v>
      </c>
      <c r="E232" s="363"/>
    </row>
    <row r="233" ht="15.75" customHeight="1">
      <c r="B233" s="295" t="str">
        <f t="shared" si="17"/>
        <v>    </v>
      </c>
      <c r="E233" s="363"/>
    </row>
    <row r="234" ht="15.75" customHeight="1">
      <c r="B234" s="295" t="str">
        <f t="shared" si="17"/>
        <v>    </v>
      </c>
      <c r="E234" s="363"/>
    </row>
    <row r="235" ht="15.75" customHeight="1">
      <c r="B235" s="295" t="str">
        <f t="shared" si="17"/>
        <v>    </v>
      </c>
      <c r="E235" s="363"/>
    </row>
    <row r="236" ht="15.75" customHeight="1">
      <c r="B236" s="295" t="str">
        <f t="shared" si="17"/>
        <v>    </v>
      </c>
      <c r="E236" s="363"/>
    </row>
    <row r="237" ht="15.75" customHeight="1">
      <c r="E237" s="363"/>
    </row>
    <row r="238" ht="15.75" customHeight="1">
      <c r="E238" s="363"/>
    </row>
    <row r="239" ht="15.75" customHeight="1">
      <c r="E239" s="363"/>
    </row>
    <row r="240" ht="15.75" customHeight="1">
      <c r="E240" s="363"/>
    </row>
    <row r="241" ht="15.75" customHeight="1">
      <c r="E241" s="363"/>
    </row>
    <row r="242" ht="15.75" customHeight="1">
      <c r="E242" s="363"/>
    </row>
    <row r="243" ht="15.75" customHeight="1">
      <c r="E243" s="363"/>
    </row>
    <row r="244" ht="15.75" customHeight="1">
      <c r="E244" s="363"/>
    </row>
    <row r="245" ht="15.75" customHeight="1">
      <c r="E245" s="363"/>
    </row>
    <row r="246" ht="15.75" customHeight="1">
      <c r="E246" s="363"/>
    </row>
    <row r="247" ht="15.75" customHeight="1">
      <c r="E247" s="363"/>
    </row>
    <row r="248" ht="15.75" customHeight="1">
      <c r="E248" s="363"/>
    </row>
    <row r="249" ht="15.75" customHeight="1">
      <c r="E249" s="363"/>
    </row>
    <row r="250" ht="15.75" customHeight="1">
      <c r="E250" s="363"/>
    </row>
    <row r="251" ht="15.75" customHeight="1">
      <c r="E251" s="363"/>
    </row>
    <row r="252" ht="15.75" customHeight="1">
      <c r="E252" s="363"/>
    </row>
    <row r="253" ht="15.75" customHeight="1">
      <c r="E253" s="363"/>
    </row>
    <row r="254" ht="15.75" customHeight="1">
      <c r="E254" s="363"/>
    </row>
    <row r="255" ht="15.75" customHeight="1">
      <c r="E255" s="363"/>
    </row>
    <row r="256" ht="15.75" customHeight="1">
      <c r="E256" s="363"/>
    </row>
    <row r="257" ht="15.75" customHeight="1">
      <c r="E257" s="363"/>
    </row>
    <row r="258" ht="15.75" customHeight="1">
      <c r="E258" s="363"/>
    </row>
    <row r="259" ht="15.75" customHeight="1">
      <c r="E259" s="363"/>
    </row>
    <row r="260" ht="15.75" customHeight="1">
      <c r="E260" s="363"/>
    </row>
    <row r="261" ht="15.75" customHeight="1">
      <c r="E261" s="363"/>
    </row>
    <row r="262" ht="15.75" customHeight="1">
      <c r="E262" s="363"/>
    </row>
    <row r="263" ht="15.75" customHeight="1">
      <c r="E263" s="363"/>
    </row>
    <row r="264" ht="15.75" customHeight="1">
      <c r="E264" s="363"/>
    </row>
    <row r="265" ht="15.75" customHeight="1">
      <c r="E265" s="363"/>
    </row>
    <row r="266" ht="15.75" customHeight="1">
      <c r="E266" s="363"/>
    </row>
    <row r="267" ht="15.75" customHeight="1">
      <c r="E267" s="363"/>
    </row>
    <row r="268" ht="15.75" customHeight="1">
      <c r="E268" s="363"/>
    </row>
    <row r="269" ht="15.75" customHeight="1">
      <c r="E269" s="363"/>
    </row>
    <row r="270" ht="15.75" customHeight="1">
      <c r="E270" s="363"/>
    </row>
    <row r="271" ht="15.75" customHeight="1">
      <c r="E271" s="363"/>
    </row>
    <row r="272" ht="15.75" customHeight="1">
      <c r="E272" s="363"/>
    </row>
    <row r="273" ht="15.75" customHeight="1">
      <c r="E273" s="363"/>
    </row>
    <row r="274" ht="15.75" customHeight="1">
      <c r="E274" s="363"/>
    </row>
    <row r="275" ht="15.75" customHeight="1">
      <c r="E275" s="363"/>
    </row>
    <row r="276" ht="15.75" customHeight="1">
      <c r="E276" s="363"/>
    </row>
    <row r="277" ht="15.75" customHeight="1">
      <c r="E277" s="363"/>
    </row>
    <row r="278" ht="15.75" customHeight="1">
      <c r="E278" s="363"/>
    </row>
    <row r="279" ht="15.75" customHeight="1">
      <c r="E279" s="363"/>
    </row>
    <row r="280" ht="15.75" customHeight="1">
      <c r="E280" s="363"/>
    </row>
    <row r="281" ht="15.75" customHeight="1">
      <c r="E281" s="363"/>
    </row>
    <row r="282" ht="15.75" customHeight="1">
      <c r="E282" s="363"/>
    </row>
    <row r="283" ht="15.75" customHeight="1">
      <c r="E283" s="363"/>
    </row>
    <row r="284" ht="15.75" customHeight="1">
      <c r="E284" s="363"/>
    </row>
    <row r="285" ht="15.75" customHeight="1">
      <c r="E285" s="363"/>
    </row>
    <row r="286" ht="15.75" customHeight="1">
      <c r="E286" s="363"/>
    </row>
    <row r="287" ht="15.75" customHeight="1">
      <c r="E287" s="363"/>
    </row>
    <row r="288" ht="15.75" customHeight="1">
      <c r="E288" s="363"/>
    </row>
    <row r="289" ht="15.75" customHeight="1">
      <c r="E289" s="363"/>
    </row>
    <row r="290" ht="15.75" customHeight="1">
      <c r="E290" s="363"/>
    </row>
    <row r="291" ht="15.75" customHeight="1">
      <c r="E291" s="363"/>
    </row>
    <row r="292" ht="15.75" customHeight="1">
      <c r="E292" s="363"/>
    </row>
    <row r="293" ht="15.75" customHeight="1">
      <c r="E293" s="363"/>
    </row>
    <row r="294" ht="15.75" customHeight="1">
      <c r="E294" s="363"/>
    </row>
    <row r="295" ht="15.75" customHeight="1">
      <c r="E295" s="363"/>
    </row>
    <row r="296" ht="15.75" customHeight="1">
      <c r="E296" s="363"/>
    </row>
    <row r="297" ht="15.75" customHeight="1">
      <c r="E297" s="363"/>
    </row>
    <row r="298" ht="15.75" customHeight="1">
      <c r="E298" s="363"/>
    </row>
    <row r="299" ht="15.75" customHeight="1">
      <c r="E299" s="363"/>
    </row>
    <row r="300" ht="15.75" customHeight="1">
      <c r="E300" s="363"/>
    </row>
    <row r="301" ht="15.75" customHeight="1">
      <c r="E301" s="363"/>
    </row>
    <row r="302" ht="15.75" customHeight="1">
      <c r="E302" s="363"/>
    </row>
    <row r="303" ht="15.75" customHeight="1">
      <c r="E303" s="363"/>
    </row>
    <row r="304" ht="15.75" customHeight="1">
      <c r="E304" s="363"/>
    </row>
    <row r="305" ht="15.75" customHeight="1">
      <c r="E305" s="363"/>
    </row>
    <row r="306" ht="15.75" customHeight="1">
      <c r="E306" s="363"/>
    </row>
    <row r="307" ht="15.75" customHeight="1">
      <c r="E307" s="363"/>
    </row>
    <row r="308" ht="15.75" customHeight="1">
      <c r="E308" s="363"/>
    </row>
    <row r="309" ht="15.75" customHeight="1">
      <c r="E309" s="363"/>
    </row>
    <row r="310" ht="15.75" customHeight="1">
      <c r="E310" s="363"/>
    </row>
    <row r="311" ht="15.75" customHeight="1">
      <c r="E311" s="363"/>
    </row>
    <row r="312" ht="15.75" customHeight="1">
      <c r="E312" s="363"/>
    </row>
    <row r="313" ht="15.75" customHeight="1">
      <c r="E313" s="363"/>
    </row>
    <row r="314" ht="15.75" customHeight="1">
      <c r="E314" s="363"/>
    </row>
    <row r="315" ht="15.75" customHeight="1">
      <c r="E315" s="363"/>
    </row>
    <row r="316" ht="15.75" customHeight="1">
      <c r="E316" s="363"/>
    </row>
    <row r="317" ht="15.75" customHeight="1">
      <c r="E317" s="363"/>
    </row>
    <row r="318" ht="15.75" customHeight="1">
      <c r="E318" s="363"/>
    </row>
    <row r="319" ht="15.75" customHeight="1">
      <c r="E319" s="363"/>
    </row>
    <row r="320" ht="15.75" customHeight="1">
      <c r="E320" s="363"/>
    </row>
    <row r="321" ht="15.75" customHeight="1">
      <c r="E321" s="363"/>
    </row>
    <row r="322" ht="15.75" customHeight="1">
      <c r="E322" s="363"/>
    </row>
    <row r="323" ht="15.75" customHeight="1">
      <c r="E323" s="363"/>
    </row>
    <row r="324" ht="15.75" customHeight="1">
      <c r="E324" s="363"/>
    </row>
    <row r="325" ht="15.75" customHeight="1">
      <c r="E325" s="363"/>
    </row>
    <row r="326" ht="15.75" customHeight="1">
      <c r="E326" s="363"/>
    </row>
    <row r="327" ht="15.75" customHeight="1">
      <c r="E327" s="363"/>
    </row>
    <row r="328" ht="15.75" customHeight="1">
      <c r="E328" s="363"/>
    </row>
    <row r="329" ht="15.75" customHeight="1">
      <c r="E329" s="363"/>
    </row>
    <row r="330" ht="15.75" customHeight="1">
      <c r="E330" s="363"/>
    </row>
    <row r="331" ht="15.75" customHeight="1">
      <c r="E331" s="363"/>
    </row>
    <row r="332" ht="15.75" customHeight="1">
      <c r="E332" s="363"/>
    </row>
    <row r="333" ht="15.75" customHeight="1">
      <c r="E333" s="363"/>
    </row>
    <row r="334" ht="15.75" customHeight="1">
      <c r="E334" s="363"/>
    </row>
    <row r="335" ht="15.75" customHeight="1">
      <c r="E335" s="363"/>
    </row>
    <row r="336" ht="15.75" customHeight="1">
      <c r="E336" s="363"/>
    </row>
    <row r="337" ht="15.75" customHeight="1">
      <c r="E337" s="363"/>
    </row>
    <row r="338" ht="15.75" customHeight="1">
      <c r="E338" s="363"/>
    </row>
    <row r="339" ht="15.75" customHeight="1">
      <c r="E339" s="363"/>
    </row>
    <row r="340" ht="15.75" customHeight="1">
      <c r="E340" s="363"/>
    </row>
    <row r="341" ht="15.75" customHeight="1">
      <c r="E341" s="363"/>
    </row>
    <row r="342" ht="15.75" customHeight="1">
      <c r="E342" s="363"/>
    </row>
    <row r="343" ht="15.75" customHeight="1">
      <c r="E343" s="363"/>
    </row>
    <row r="344" ht="15.75" customHeight="1">
      <c r="E344" s="363"/>
    </row>
    <row r="345" ht="15.75" customHeight="1">
      <c r="E345" s="363"/>
    </row>
    <row r="346" ht="15.75" customHeight="1">
      <c r="E346" s="363"/>
    </row>
    <row r="347" ht="15.75" customHeight="1">
      <c r="E347" s="363"/>
    </row>
    <row r="348" ht="15.75" customHeight="1">
      <c r="E348" s="363"/>
    </row>
    <row r="349" ht="15.75" customHeight="1">
      <c r="E349" s="363"/>
    </row>
    <row r="350" ht="15.75" customHeight="1">
      <c r="E350" s="363"/>
    </row>
    <row r="351" ht="15.75" customHeight="1">
      <c r="E351" s="363"/>
    </row>
    <row r="352" ht="15.75" customHeight="1">
      <c r="E352" s="363"/>
    </row>
    <row r="353" ht="15.75" customHeight="1">
      <c r="E353" s="363"/>
    </row>
    <row r="354" ht="15.75" customHeight="1">
      <c r="E354" s="363"/>
    </row>
    <row r="355" ht="15.75" customHeight="1">
      <c r="E355" s="363"/>
    </row>
    <row r="356" ht="15.75" customHeight="1">
      <c r="E356" s="363"/>
    </row>
    <row r="357" ht="15.75" customHeight="1">
      <c r="E357" s="363"/>
    </row>
    <row r="358" ht="15.75" customHeight="1">
      <c r="E358" s="363"/>
    </row>
    <row r="359" ht="15.75" customHeight="1">
      <c r="E359" s="363"/>
    </row>
    <row r="360" ht="15.75" customHeight="1">
      <c r="E360" s="363"/>
    </row>
    <row r="361" ht="15.75" customHeight="1">
      <c r="E361" s="363"/>
    </row>
    <row r="362" ht="15.75" customHeight="1">
      <c r="E362" s="363"/>
    </row>
    <row r="363" ht="15.75" customHeight="1">
      <c r="E363" s="363"/>
    </row>
    <row r="364" ht="15.75" customHeight="1">
      <c r="E364" s="363"/>
    </row>
    <row r="365" ht="15.75" customHeight="1">
      <c r="E365" s="363"/>
    </row>
    <row r="366" ht="15.75" customHeight="1">
      <c r="E366" s="363"/>
    </row>
    <row r="367" ht="15.75" customHeight="1">
      <c r="E367" s="363"/>
    </row>
    <row r="368" ht="15.75" customHeight="1">
      <c r="E368" s="363"/>
    </row>
    <row r="369" ht="15.75" customHeight="1">
      <c r="E369" s="363"/>
    </row>
    <row r="370" ht="15.75" customHeight="1">
      <c r="E370" s="363"/>
    </row>
    <row r="371" ht="15.75" customHeight="1">
      <c r="E371" s="363"/>
    </row>
    <row r="372" ht="15.75" customHeight="1">
      <c r="E372" s="363"/>
    </row>
    <row r="373" ht="15.75" customHeight="1">
      <c r="E373" s="363"/>
    </row>
    <row r="374" ht="15.75" customHeight="1">
      <c r="E374" s="363"/>
    </row>
    <row r="375" ht="15.75" customHeight="1">
      <c r="E375" s="363"/>
    </row>
    <row r="376" ht="15.75" customHeight="1">
      <c r="E376" s="363"/>
    </row>
    <row r="377" ht="15.75" customHeight="1">
      <c r="E377" s="363"/>
    </row>
    <row r="378" ht="15.75" customHeight="1">
      <c r="E378" s="363"/>
    </row>
    <row r="379" ht="15.75" customHeight="1">
      <c r="E379" s="363"/>
    </row>
    <row r="380" ht="15.75" customHeight="1">
      <c r="E380" s="363"/>
    </row>
    <row r="381" ht="15.75" customHeight="1">
      <c r="E381" s="363"/>
    </row>
    <row r="382" ht="15.75" customHeight="1">
      <c r="E382" s="363"/>
    </row>
    <row r="383" ht="15.75" customHeight="1">
      <c r="E383" s="363"/>
    </row>
    <row r="384" ht="15.75" customHeight="1">
      <c r="E384" s="363"/>
    </row>
    <row r="385" ht="15.75" customHeight="1">
      <c r="E385" s="363"/>
    </row>
    <row r="386" ht="15.75" customHeight="1">
      <c r="E386" s="363"/>
    </row>
    <row r="387" ht="15.75" customHeight="1">
      <c r="E387" s="363"/>
    </row>
    <row r="388" ht="15.75" customHeight="1">
      <c r="E388" s="363"/>
    </row>
    <row r="389" ht="15.75" customHeight="1">
      <c r="E389" s="363"/>
    </row>
    <row r="390" ht="15.75" customHeight="1">
      <c r="E390" s="363"/>
    </row>
    <row r="391" ht="15.75" customHeight="1">
      <c r="E391" s="363"/>
    </row>
    <row r="392" ht="15.75" customHeight="1">
      <c r="E392" s="363"/>
    </row>
    <row r="393" ht="15.75" customHeight="1">
      <c r="E393" s="363"/>
    </row>
    <row r="394" ht="15.75" customHeight="1">
      <c r="E394" s="363"/>
    </row>
    <row r="395" ht="15.75" customHeight="1">
      <c r="E395" s="363"/>
    </row>
    <row r="396" ht="15.75" customHeight="1">
      <c r="E396" s="363"/>
    </row>
    <row r="397" ht="15.75" customHeight="1">
      <c r="E397" s="363"/>
    </row>
    <row r="398" ht="15.75" customHeight="1">
      <c r="E398" s="363"/>
    </row>
    <row r="399" ht="15.75" customHeight="1">
      <c r="E399" s="363"/>
    </row>
    <row r="400" ht="15.75" customHeight="1">
      <c r="E400" s="363"/>
    </row>
    <row r="401" ht="15.75" customHeight="1">
      <c r="E401" s="363"/>
    </row>
    <row r="402" ht="15.75" customHeight="1">
      <c r="E402" s="363"/>
    </row>
    <row r="403" ht="15.75" customHeight="1">
      <c r="E403" s="363"/>
    </row>
    <row r="404" ht="15.75" customHeight="1">
      <c r="E404" s="363"/>
    </row>
    <row r="405" ht="15.75" customHeight="1">
      <c r="E405" s="363"/>
    </row>
    <row r="406" ht="15.75" customHeight="1">
      <c r="E406" s="363"/>
    </row>
    <row r="407" ht="15.75" customHeight="1">
      <c r="E407" s="363"/>
    </row>
    <row r="408" ht="15.75" customHeight="1">
      <c r="E408" s="363"/>
    </row>
    <row r="409" ht="15.75" customHeight="1">
      <c r="E409" s="363"/>
    </row>
    <row r="410" ht="15.75" customHeight="1">
      <c r="E410" s="363"/>
    </row>
    <row r="411" ht="15.75" customHeight="1">
      <c r="E411" s="363"/>
    </row>
    <row r="412" ht="15.75" customHeight="1">
      <c r="E412" s="363"/>
    </row>
    <row r="413" ht="15.75" customHeight="1">
      <c r="E413" s="363"/>
    </row>
    <row r="414" ht="15.75" customHeight="1">
      <c r="E414" s="363"/>
    </row>
    <row r="415" ht="15.75" customHeight="1">
      <c r="E415" s="363"/>
    </row>
    <row r="416" ht="15.75" customHeight="1">
      <c r="E416" s="363"/>
    </row>
    <row r="417" ht="15.75" customHeight="1">
      <c r="E417" s="363"/>
    </row>
    <row r="418" ht="15.75" customHeight="1">
      <c r="E418" s="363"/>
    </row>
    <row r="419" ht="15.75" customHeight="1">
      <c r="E419" s="363"/>
    </row>
    <row r="420" ht="15.75" customHeight="1">
      <c r="E420" s="363"/>
    </row>
    <row r="421" ht="15.75" customHeight="1">
      <c r="E421" s="363"/>
    </row>
    <row r="422" ht="15.75" customHeight="1">
      <c r="E422" s="363"/>
    </row>
    <row r="423" ht="15.75" customHeight="1">
      <c r="E423" s="363"/>
    </row>
    <row r="424" ht="15.75" customHeight="1">
      <c r="E424" s="363"/>
    </row>
    <row r="425" ht="15.75" customHeight="1">
      <c r="E425" s="363"/>
    </row>
    <row r="426" ht="15.75" customHeight="1">
      <c r="E426" s="363"/>
    </row>
    <row r="427" ht="15.75" customHeight="1">
      <c r="E427" s="363"/>
    </row>
    <row r="428" ht="15.75" customHeight="1">
      <c r="E428" s="363"/>
    </row>
    <row r="429" ht="15.75" customHeight="1">
      <c r="E429" s="363"/>
    </row>
    <row r="430" ht="15.75" customHeight="1">
      <c r="E430" s="363"/>
    </row>
    <row r="431" ht="15.75" customHeight="1">
      <c r="E431" s="363"/>
    </row>
    <row r="432" ht="15.75" customHeight="1">
      <c r="E432" s="363"/>
    </row>
    <row r="433" ht="15.75" customHeight="1">
      <c r="E433" s="363"/>
    </row>
    <row r="434" ht="15.75" customHeight="1">
      <c r="E434" s="363"/>
    </row>
    <row r="435" ht="15.75" customHeight="1">
      <c r="E435" s="363"/>
    </row>
    <row r="436" ht="15.75" customHeight="1">
      <c r="E436" s="363"/>
    </row>
    <row r="437" ht="15.75" customHeight="1">
      <c r="E437" s="363"/>
    </row>
    <row r="438" ht="15.75" customHeight="1">
      <c r="E438" s="363"/>
    </row>
    <row r="439" ht="15.75" customHeight="1">
      <c r="E439" s="363"/>
    </row>
    <row r="440" ht="15.75" customHeight="1">
      <c r="E440" s="363"/>
    </row>
    <row r="441" ht="15.75" customHeight="1">
      <c r="E441" s="363"/>
    </row>
    <row r="442" ht="15.75" customHeight="1">
      <c r="E442" s="363"/>
    </row>
    <row r="443" ht="15.75" customHeight="1">
      <c r="E443" s="363"/>
    </row>
    <row r="444" ht="15.75" customHeight="1">
      <c r="E444" s="363"/>
    </row>
    <row r="445" ht="15.75" customHeight="1">
      <c r="E445" s="363"/>
    </row>
    <row r="446" ht="15.75" customHeight="1">
      <c r="E446" s="363"/>
    </row>
    <row r="447" ht="15.75" customHeight="1">
      <c r="E447" s="363"/>
    </row>
    <row r="448" ht="15.75" customHeight="1">
      <c r="E448" s="363"/>
    </row>
    <row r="449" ht="15.75" customHeight="1">
      <c r="E449" s="363"/>
    </row>
    <row r="450" ht="15.75" customHeight="1">
      <c r="E450" s="363"/>
    </row>
    <row r="451" ht="15.75" customHeight="1">
      <c r="E451" s="363"/>
    </row>
    <row r="452" ht="15.75" customHeight="1">
      <c r="E452" s="363"/>
    </row>
    <row r="453" ht="15.75" customHeight="1">
      <c r="E453" s="363"/>
    </row>
    <row r="454" ht="15.75" customHeight="1">
      <c r="E454" s="363"/>
    </row>
    <row r="455" ht="15.75" customHeight="1">
      <c r="E455" s="363"/>
    </row>
    <row r="456" ht="15.75" customHeight="1">
      <c r="E456" s="363"/>
    </row>
    <row r="457" ht="15.75" customHeight="1">
      <c r="E457" s="363"/>
    </row>
    <row r="458" ht="15.75" customHeight="1">
      <c r="E458" s="363"/>
    </row>
    <row r="459" ht="15.75" customHeight="1">
      <c r="E459" s="363"/>
    </row>
    <row r="460" ht="15.75" customHeight="1">
      <c r="E460" s="363"/>
    </row>
    <row r="461" ht="15.75" customHeight="1">
      <c r="E461" s="363"/>
    </row>
    <row r="462" ht="15.75" customHeight="1">
      <c r="E462" s="363"/>
    </row>
    <row r="463" ht="15.75" customHeight="1">
      <c r="E463" s="363"/>
    </row>
    <row r="464" ht="15.75" customHeight="1">
      <c r="E464" s="363"/>
    </row>
    <row r="465" ht="15.75" customHeight="1">
      <c r="E465" s="363"/>
    </row>
    <row r="466" ht="15.75" customHeight="1">
      <c r="E466" s="363"/>
    </row>
    <row r="467" ht="15.75" customHeight="1">
      <c r="E467" s="363"/>
    </row>
    <row r="468" ht="15.75" customHeight="1">
      <c r="E468" s="363"/>
    </row>
    <row r="469" ht="15.75" customHeight="1">
      <c r="E469" s="363"/>
    </row>
    <row r="470" ht="15.75" customHeight="1">
      <c r="E470" s="363"/>
    </row>
    <row r="471" ht="15.75" customHeight="1">
      <c r="E471" s="363"/>
    </row>
    <row r="472" ht="15.75" customHeight="1">
      <c r="E472" s="363"/>
    </row>
    <row r="473" ht="15.75" customHeight="1">
      <c r="E473" s="363"/>
    </row>
    <row r="474" ht="15.75" customHeight="1">
      <c r="E474" s="363"/>
    </row>
    <row r="475" ht="15.75" customHeight="1">
      <c r="E475" s="363"/>
    </row>
    <row r="476" ht="15.75" customHeight="1">
      <c r="E476" s="363"/>
    </row>
    <row r="477" ht="15.75" customHeight="1">
      <c r="E477" s="363"/>
    </row>
    <row r="478" ht="15.75" customHeight="1">
      <c r="E478" s="363"/>
    </row>
    <row r="479" ht="15.75" customHeight="1">
      <c r="E479" s="363"/>
    </row>
    <row r="480" ht="15.75" customHeight="1">
      <c r="E480" s="363"/>
    </row>
    <row r="481" ht="15.75" customHeight="1">
      <c r="E481" s="363"/>
    </row>
    <row r="482" ht="15.75" customHeight="1">
      <c r="E482" s="363"/>
    </row>
    <row r="483" ht="15.75" customHeight="1">
      <c r="E483" s="363"/>
    </row>
    <row r="484" ht="15.75" customHeight="1">
      <c r="E484" s="363"/>
    </row>
    <row r="485" ht="15.75" customHeight="1">
      <c r="E485" s="363"/>
    </row>
    <row r="486" ht="15.75" customHeight="1">
      <c r="E486" s="363"/>
    </row>
    <row r="487" ht="15.75" customHeight="1">
      <c r="E487" s="363"/>
    </row>
    <row r="488" ht="15.75" customHeight="1">
      <c r="E488" s="363"/>
    </row>
    <row r="489" ht="15.75" customHeight="1">
      <c r="E489" s="363"/>
    </row>
    <row r="490" ht="15.75" customHeight="1">
      <c r="E490" s="363"/>
    </row>
    <row r="491" ht="15.75" customHeight="1">
      <c r="E491" s="363"/>
    </row>
    <row r="492" ht="15.75" customHeight="1">
      <c r="E492" s="363"/>
    </row>
    <row r="493" ht="15.75" customHeight="1">
      <c r="E493" s="363"/>
    </row>
    <row r="494" ht="15.75" customHeight="1">
      <c r="E494" s="363"/>
    </row>
    <row r="495" ht="15.75" customHeight="1">
      <c r="E495" s="363"/>
    </row>
    <row r="496" ht="15.75" customHeight="1">
      <c r="E496" s="363"/>
    </row>
    <row r="497" ht="15.75" customHeight="1">
      <c r="E497" s="363"/>
    </row>
    <row r="498" ht="15.75" customHeight="1">
      <c r="E498" s="363"/>
    </row>
    <row r="499" ht="15.75" customHeight="1">
      <c r="E499" s="363"/>
    </row>
    <row r="500" ht="15.75" customHeight="1">
      <c r="E500" s="363"/>
    </row>
    <row r="501" ht="15.75" customHeight="1">
      <c r="E501" s="363"/>
    </row>
    <row r="502" ht="15.75" customHeight="1">
      <c r="E502" s="363"/>
    </row>
    <row r="503" ht="15.75" customHeight="1">
      <c r="E503" s="363"/>
    </row>
    <row r="504" ht="15.75" customHeight="1">
      <c r="E504" s="363"/>
    </row>
    <row r="505" ht="15.75" customHeight="1">
      <c r="E505" s="363"/>
    </row>
    <row r="506" ht="15.75" customHeight="1">
      <c r="E506" s="363"/>
    </row>
    <row r="507" ht="15.75" customHeight="1">
      <c r="E507" s="363"/>
    </row>
    <row r="508" ht="15.75" customHeight="1">
      <c r="E508" s="363"/>
    </row>
    <row r="509" ht="15.75" customHeight="1">
      <c r="E509" s="363"/>
    </row>
    <row r="510" ht="15.75" customHeight="1">
      <c r="E510" s="363"/>
    </row>
    <row r="511" ht="15.75" customHeight="1">
      <c r="E511" s="363"/>
    </row>
    <row r="512" ht="15.75" customHeight="1">
      <c r="E512" s="363"/>
    </row>
    <row r="513" ht="15.75" customHeight="1">
      <c r="E513" s="363"/>
    </row>
    <row r="514" ht="15.75" customHeight="1">
      <c r="E514" s="363"/>
    </row>
    <row r="515" ht="15.75" customHeight="1">
      <c r="E515" s="363"/>
    </row>
    <row r="516" ht="15.75" customHeight="1">
      <c r="E516" s="363"/>
    </row>
    <row r="517" ht="15.75" customHeight="1">
      <c r="E517" s="363"/>
    </row>
    <row r="518" ht="15.75" customHeight="1">
      <c r="E518" s="363"/>
    </row>
    <row r="519" ht="15.75" customHeight="1">
      <c r="E519" s="363"/>
    </row>
    <row r="520" ht="15.75" customHeight="1">
      <c r="E520" s="363"/>
    </row>
    <row r="521" ht="15.75" customHeight="1">
      <c r="E521" s="363"/>
    </row>
    <row r="522" ht="15.75" customHeight="1">
      <c r="E522" s="363"/>
    </row>
    <row r="523" ht="15.75" customHeight="1">
      <c r="E523" s="363"/>
    </row>
    <row r="524" ht="15.75" customHeight="1">
      <c r="E524" s="363"/>
    </row>
    <row r="525" ht="15.75" customHeight="1">
      <c r="E525" s="363"/>
    </row>
    <row r="526" ht="15.75" customHeight="1">
      <c r="E526" s="363"/>
    </row>
    <row r="527" ht="15.75" customHeight="1">
      <c r="E527" s="363"/>
    </row>
    <row r="528" ht="15.75" customHeight="1">
      <c r="E528" s="363"/>
    </row>
    <row r="529" ht="15.75" customHeight="1">
      <c r="E529" s="363"/>
    </row>
    <row r="530" ht="15.75" customHeight="1">
      <c r="E530" s="363"/>
    </row>
    <row r="531" ht="15.75" customHeight="1">
      <c r="E531" s="363"/>
    </row>
    <row r="532" ht="15.75" customHeight="1">
      <c r="E532" s="363"/>
    </row>
    <row r="533" ht="15.75" customHeight="1">
      <c r="E533" s="363"/>
    </row>
    <row r="534" ht="15.75" customHeight="1">
      <c r="E534" s="363"/>
    </row>
    <row r="535" ht="15.75" customHeight="1">
      <c r="E535" s="363"/>
    </row>
    <row r="536" ht="15.75" customHeight="1">
      <c r="E536" s="363"/>
    </row>
    <row r="537" ht="15.75" customHeight="1">
      <c r="E537" s="363"/>
    </row>
    <row r="538" ht="15.75" customHeight="1">
      <c r="E538" s="363"/>
    </row>
    <row r="539" ht="15.75" customHeight="1">
      <c r="E539" s="363"/>
    </row>
    <row r="540" ht="15.75" customHeight="1">
      <c r="E540" s="363"/>
    </row>
    <row r="541" ht="15.75" customHeight="1">
      <c r="E541" s="363"/>
    </row>
    <row r="542" ht="15.75" customHeight="1">
      <c r="E542" s="363"/>
    </row>
    <row r="543" ht="15.75" customHeight="1">
      <c r="E543" s="363"/>
    </row>
    <row r="544" ht="15.75" customHeight="1">
      <c r="E544" s="363"/>
    </row>
    <row r="545" ht="15.75" customHeight="1">
      <c r="E545" s="363"/>
    </row>
    <row r="546" ht="15.75" customHeight="1">
      <c r="E546" s="363"/>
    </row>
    <row r="547" ht="15.75" customHeight="1">
      <c r="E547" s="363"/>
    </row>
    <row r="548" ht="15.75" customHeight="1">
      <c r="E548" s="363"/>
    </row>
    <row r="549" ht="15.75" customHeight="1">
      <c r="E549" s="363"/>
    </row>
    <row r="550" ht="15.75" customHeight="1">
      <c r="E550" s="363"/>
    </row>
    <row r="551" ht="15.75" customHeight="1">
      <c r="E551" s="363"/>
    </row>
    <row r="552" ht="15.75" customHeight="1">
      <c r="E552" s="363"/>
    </row>
    <row r="553" ht="15.75" customHeight="1">
      <c r="E553" s="363"/>
    </row>
    <row r="554" ht="15.75" customHeight="1">
      <c r="E554" s="363"/>
    </row>
    <row r="555" ht="15.75" customHeight="1">
      <c r="E555" s="363"/>
    </row>
    <row r="556" ht="15.75" customHeight="1">
      <c r="E556" s="363"/>
    </row>
    <row r="557" ht="15.75" customHeight="1">
      <c r="E557" s="363"/>
    </row>
    <row r="558" ht="15.75" customHeight="1">
      <c r="E558" s="363"/>
    </row>
    <row r="559" ht="15.75" customHeight="1">
      <c r="E559" s="363"/>
    </row>
    <row r="560" ht="15.75" customHeight="1">
      <c r="E560" s="363"/>
    </row>
    <row r="561" ht="15.75" customHeight="1">
      <c r="E561" s="363"/>
    </row>
    <row r="562" ht="15.75" customHeight="1">
      <c r="E562" s="363"/>
    </row>
    <row r="563" ht="15.75" customHeight="1">
      <c r="E563" s="363"/>
    </row>
    <row r="564" ht="15.75" customHeight="1">
      <c r="E564" s="363"/>
    </row>
    <row r="565" ht="15.75" customHeight="1">
      <c r="E565" s="363"/>
    </row>
    <row r="566" ht="15.75" customHeight="1">
      <c r="E566" s="363"/>
    </row>
    <row r="567" ht="15.75" customHeight="1">
      <c r="E567" s="363"/>
    </row>
    <row r="568" ht="15.75" customHeight="1">
      <c r="E568" s="363"/>
    </row>
    <row r="569" ht="15.75" customHeight="1">
      <c r="E569" s="363"/>
    </row>
    <row r="570" ht="15.75" customHeight="1">
      <c r="E570" s="363"/>
    </row>
    <row r="571" ht="15.75" customHeight="1">
      <c r="E571" s="363"/>
    </row>
    <row r="572" ht="15.75" customHeight="1">
      <c r="E572" s="363"/>
    </row>
    <row r="573" ht="15.75" customHeight="1">
      <c r="E573" s="363"/>
    </row>
    <row r="574" ht="15.75" customHeight="1">
      <c r="E574" s="363"/>
    </row>
    <row r="575" ht="15.75" customHeight="1">
      <c r="E575" s="363"/>
    </row>
    <row r="576" ht="15.75" customHeight="1">
      <c r="E576" s="363"/>
    </row>
    <row r="577" ht="15.75" customHeight="1">
      <c r="E577" s="363"/>
    </row>
    <row r="578" ht="15.75" customHeight="1">
      <c r="E578" s="363"/>
    </row>
    <row r="579" ht="15.75" customHeight="1">
      <c r="E579" s="363"/>
    </row>
    <row r="580" ht="15.75" customHeight="1">
      <c r="E580" s="363"/>
    </row>
    <row r="581" ht="15.75" customHeight="1">
      <c r="E581" s="363"/>
    </row>
    <row r="582" ht="15.75" customHeight="1">
      <c r="E582" s="363"/>
    </row>
    <row r="583" ht="15.75" customHeight="1">
      <c r="E583" s="363"/>
    </row>
    <row r="584" ht="15.75" customHeight="1">
      <c r="E584" s="363"/>
    </row>
    <row r="585" ht="15.75" customHeight="1">
      <c r="E585" s="363"/>
    </row>
    <row r="586" ht="15.75" customHeight="1">
      <c r="E586" s="363"/>
    </row>
    <row r="587" ht="15.75" customHeight="1">
      <c r="E587" s="363"/>
    </row>
    <row r="588" ht="15.75" customHeight="1">
      <c r="E588" s="363"/>
    </row>
    <row r="589" ht="15.75" customHeight="1">
      <c r="E589" s="363"/>
    </row>
    <row r="590" ht="15.75" customHeight="1">
      <c r="E590" s="363"/>
    </row>
    <row r="591" ht="15.75" customHeight="1">
      <c r="E591" s="363"/>
    </row>
    <row r="592" ht="15.75" customHeight="1">
      <c r="E592" s="363"/>
    </row>
    <row r="593" ht="15.75" customHeight="1">
      <c r="E593" s="363"/>
    </row>
    <row r="594" ht="15.75" customHeight="1">
      <c r="E594" s="363"/>
    </row>
    <row r="595" ht="15.75" customHeight="1">
      <c r="E595" s="363"/>
    </row>
    <row r="596" ht="15.75" customHeight="1">
      <c r="E596" s="363"/>
    </row>
    <row r="597" ht="15.75" customHeight="1">
      <c r="E597" s="363"/>
    </row>
    <row r="598" ht="15.75" customHeight="1">
      <c r="E598" s="363"/>
    </row>
    <row r="599" ht="15.75" customHeight="1">
      <c r="E599" s="363"/>
    </row>
    <row r="600" ht="15.75" customHeight="1">
      <c r="E600" s="363"/>
    </row>
    <row r="601" ht="15.75" customHeight="1">
      <c r="E601" s="363"/>
    </row>
    <row r="602" ht="15.75" customHeight="1">
      <c r="E602" s="363"/>
    </row>
    <row r="603" ht="15.75" customHeight="1">
      <c r="E603" s="363"/>
    </row>
    <row r="604" ht="15.75" customHeight="1">
      <c r="E604" s="363"/>
    </row>
    <row r="605" ht="15.75" customHeight="1">
      <c r="E605" s="363"/>
    </row>
    <row r="606" ht="15.75" customHeight="1">
      <c r="E606" s="363"/>
    </row>
    <row r="607" ht="15.75" customHeight="1">
      <c r="E607" s="363"/>
    </row>
    <row r="608" ht="15.75" customHeight="1">
      <c r="E608" s="363"/>
    </row>
    <row r="609" ht="15.75" customHeight="1">
      <c r="E609" s="363"/>
    </row>
    <row r="610" ht="15.75" customHeight="1">
      <c r="E610" s="363"/>
    </row>
    <row r="611" ht="15.75" customHeight="1">
      <c r="E611" s="363"/>
    </row>
    <row r="612" ht="15.75" customHeight="1">
      <c r="E612" s="363"/>
    </row>
    <row r="613" ht="15.75" customHeight="1">
      <c r="E613" s="363"/>
    </row>
    <row r="614" ht="15.75" customHeight="1">
      <c r="E614" s="363"/>
    </row>
    <row r="615" ht="15.75" customHeight="1">
      <c r="E615" s="363"/>
    </row>
    <row r="616" ht="15.75" customHeight="1">
      <c r="E616" s="363"/>
    </row>
    <row r="617" ht="15.75" customHeight="1">
      <c r="E617" s="363"/>
    </row>
    <row r="618" ht="15.75" customHeight="1">
      <c r="E618" s="363"/>
    </row>
    <row r="619" ht="15.75" customHeight="1">
      <c r="E619" s="363"/>
    </row>
    <row r="620" ht="15.75" customHeight="1">
      <c r="E620" s="363"/>
    </row>
    <row r="621" ht="15.75" customHeight="1">
      <c r="E621" s="363"/>
    </row>
    <row r="622" ht="15.75" customHeight="1">
      <c r="E622" s="363"/>
    </row>
    <row r="623" ht="15.75" customHeight="1">
      <c r="E623" s="363"/>
    </row>
    <row r="624" ht="15.75" customHeight="1">
      <c r="E624" s="363"/>
    </row>
    <row r="625" ht="15.75" customHeight="1">
      <c r="E625" s="363"/>
    </row>
    <row r="626" ht="15.75" customHeight="1">
      <c r="E626" s="363"/>
    </row>
    <row r="627" ht="15.75" customHeight="1">
      <c r="E627" s="363"/>
    </row>
    <row r="628" ht="15.75" customHeight="1">
      <c r="E628" s="363"/>
    </row>
    <row r="629" ht="15.75" customHeight="1">
      <c r="E629" s="363"/>
    </row>
    <row r="630" ht="15.75" customHeight="1">
      <c r="E630" s="363"/>
    </row>
    <row r="631" ht="15.75" customHeight="1">
      <c r="E631" s="363"/>
    </row>
    <row r="632" ht="15.75" customHeight="1">
      <c r="E632" s="363"/>
    </row>
    <row r="633" ht="15.75" customHeight="1">
      <c r="E633" s="363"/>
    </row>
    <row r="634" ht="15.75" customHeight="1">
      <c r="E634" s="363"/>
    </row>
    <row r="635" ht="15.75" customHeight="1">
      <c r="E635" s="363"/>
    </row>
    <row r="636" ht="15.75" customHeight="1">
      <c r="E636" s="363"/>
    </row>
    <row r="637" ht="15.75" customHeight="1">
      <c r="E637" s="363"/>
    </row>
    <row r="638" ht="15.75" customHeight="1">
      <c r="E638" s="363"/>
    </row>
    <row r="639" ht="15.75" customHeight="1">
      <c r="E639" s="363"/>
    </row>
    <row r="640" ht="15.75" customHeight="1">
      <c r="E640" s="363"/>
    </row>
    <row r="641" ht="15.75" customHeight="1">
      <c r="E641" s="363"/>
    </row>
    <row r="642" ht="15.75" customHeight="1">
      <c r="E642" s="363"/>
    </row>
    <row r="643" ht="15.75" customHeight="1">
      <c r="E643" s="363"/>
    </row>
    <row r="644" ht="15.75" customHeight="1">
      <c r="E644" s="363"/>
    </row>
    <row r="645" ht="15.75" customHeight="1">
      <c r="E645" s="363"/>
    </row>
    <row r="646" ht="15.75" customHeight="1">
      <c r="E646" s="363"/>
    </row>
    <row r="647" ht="15.75" customHeight="1">
      <c r="E647" s="363"/>
    </row>
    <row r="648" ht="15.75" customHeight="1">
      <c r="E648" s="363"/>
    </row>
    <row r="649" ht="15.75" customHeight="1">
      <c r="E649" s="363"/>
    </row>
    <row r="650" ht="15.75" customHeight="1">
      <c r="E650" s="363"/>
    </row>
    <row r="651" ht="15.75" customHeight="1">
      <c r="E651" s="363"/>
    </row>
    <row r="652" ht="15.75" customHeight="1">
      <c r="E652" s="363"/>
    </row>
    <row r="653" ht="15.75" customHeight="1">
      <c r="E653" s="363"/>
    </row>
    <row r="654" ht="15.75" customHeight="1">
      <c r="E654" s="363"/>
    </row>
    <row r="655" ht="15.75" customHeight="1">
      <c r="E655" s="363"/>
    </row>
    <row r="656" ht="15.75" customHeight="1">
      <c r="E656" s="363"/>
    </row>
    <row r="657" ht="15.75" customHeight="1">
      <c r="E657" s="363"/>
    </row>
    <row r="658" ht="15.75" customHeight="1">
      <c r="E658" s="363"/>
    </row>
    <row r="659" ht="15.75" customHeight="1">
      <c r="E659" s="363"/>
    </row>
    <row r="660" ht="15.75" customHeight="1">
      <c r="E660" s="363"/>
    </row>
    <row r="661" ht="15.75" customHeight="1">
      <c r="E661" s="363"/>
    </row>
    <row r="662" ht="15.75" customHeight="1">
      <c r="E662" s="363"/>
    </row>
    <row r="663" ht="15.75" customHeight="1">
      <c r="E663" s="363"/>
    </row>
    <row r="664" ht="15.75" customHeight="1">
      <c r="E664" s="363"/>
    </row>
    <row r="665" ht="15.75" customHeight="1">
      <c r="E665" s="363"/>
    </row>
    <row r="666" ht="15.75" customHeight="1">
      <c r="E666" s="363"/>
    </row>
    <row r="667" ht="15.75" customHeight="1">
      <c r="E667" s="363"/>
    </row>
    <row r="668" ht="15.75" customHeight="1">
      <c r="E668" s="363"/>
    </row>
    <row r="669" ht="15.75" customHeight="1">
      <c r="E669" s="363"/>
    </row>
    <row r="670" ht="15.75" customHeight="1">
      <c r="E670" s="363"/>
    </row>
    <row r="671" ht="15.75" customHeight="1">
      <c r="E671" s="363"/>
    </row>
    <row r="672" ht="15.75" customHeight="1">
      <c r="E672" s="363"/>
    </row>
    <row r="673" ht="15.75" customHeight="1">
      <c r="E673" s="363"/>
    </row>
    <row r="674" ht="15.75" customHeight="1">
      <c r="E674" s="363"/>
    </row>
    <row r="675" ht="15.75" customHeight="1">
      <c r="E675" s="363"/>
    </row>
    <row r="676" ht="15.75" customHeight="1">
      <c r="E676" s="363"/>
    </row>
    <row r="677" ht="15.75" customHeight="1">
      <c r="E677" s="363"/>
    </row>
    <row r="678" ht="15.75" customHeight="1">
      <c r="E678" s="363"/>
    </row>
    <row r="679" ht="15.75" customHeight="1">
      <c r="E679" s="363"/>
    </row>
    <row r="680" ht="15.75" customHeight="1">
      <c r="E680" s="363"/>
    </row>
    <row r="681" ht="15.75" customHeight="1">
      <c r="E681" s="363"/>
    </row>
    <row r="682" ht="15.75" customHeight="1">
      <c r="E682" s="363"/>
    </row>
    <row r="683" ht="15.75" customHeight="1">
      <c r="E683" s="363"/>
    </row>
    <row r="684" ht="15.75" customHeight="1">
      <c r="E684" s="363"/>
    </row>
    <row r="685" ht="15.75" customHeight="1">
      <c r="E685" s="363"/>
    </row>
    <row r="686" ht="15.75" customHeight="1">
      <c r="E686" s="363"/>
    </row>
    <row r="687" ht="15.75" customHeight="1">
      <c r="E687" s="363"/>
    </row>
    <row r="688" ht="15.75" customHeight="1">
      <c r="E688" s="363"/>
    </row>
    <row r="689" ht="15.75" customHeight="1">
      <c r="E689" s="363"/>
    </row>
    <row r="690" ht="15.75" customHeight="1">
      <c r="E690" s="363"/>
    </row>
    <row r="691" ht="15.75" customHeight="1">
      <c r="E691" s="363"/>
    </row>
    <row r="692" ht="15.75" customHeight="1">
      <c r="E692" s="363"/>
    </row>
    <row r="693" ht="15.75" customHeight="1">
      <c r="E693" s="363"/>
    </row>
    <row r="694" ht="15.75" customHeight="1">
      <c r="E694" s="363"/>
    </row>
    <row r="695" ht="15.75" customHeight="1">
      <c r="E695" s="363"/>
    </row>
    <row r="696" ht="15.75" customHeight="1">
      <c r="E696" s="363"/>
    </row>
    <row r="697" ht="15.75" customHeight="1">
      <c r="E697" s="363"/>
    </row>
    <row r="698" ht="15.75" customHeight="1">
      <c r="E698" s="363"/>
    </row>
    <row r="699" ht="15.75" customHeight="1">
      <c r="E699" s="363"/>
    </row>
    <row r="700" ht="15.75" customHeight="1">
      <c r="E700" s="363"/>
    </row>
    <row r="701" ht="15.75" customHeight="1">
      <c r="E701" s="363"/>
    </row>
    <row r="702" ht="15.75" customHeight="1">
      <c r="E702" s="363"/>
    </row>
    <row r="703" ht="15.75" customHeight="1">
      <c r="E703" s="363"/>
    </row>
    <row r="704" ht="15.75" customHeight="1">
      <c r="E704" s="363"/>
    </row>
    <row r="705" ht="15.75" customHeight="1">
      <c r="E705" s="363"/>
    </row>
    <row r="706" ht="15.75" customHeight="1">
      <c r="E706" s="363"/>
    </row>
    <row r="707" ht="15.75" customHeight="1">
      <c r="E707" s="363"/>
    </row>
    <row r="708" ht="15.75" customHeight="1">
      <c r="E708" s="363"/>
    </row>
    <row r="709" ht="15.75" customHeight="1">
      <c r="E709" s="363"/>
    </row>
    <row r="710" ht="15.75" customHeight="1">
      <c r="E710" s="363"/>
    </row>
    <row r="711" ht="15.75" customHeight="1">
      <c r="E711" s="363"/>
    </row>
    <row r="712" ht="15.75" customHeight="1">
      <c r="E712" s="363"/>
    </row>
    <row r="713" ht="15.75" customHeight="1">
      <c r="E713" s="363"/>
    </row>
    <row r="714" ht="15.75" customHeight="1">
      <c r="E714" s="363"/>
    </row>
    <row r="715" ht="15.75" customHeight="1">
      <c r="E715" s="363"/>
    </row>
    <row r="716" ht="15.75" customHeight="1">
      <c r="E716" s="363"/>
    </row>
    <row r="717" ht="15.75" customHeight="1">
      <c r="E717" s="363"/>
    </row>
    <row r="718" ht="15.75" customHeight="1">
      <c r="E718" s="363"/>
    </row>
    <row r="719" ht="15.75" customHeight="1">
      <c r="E719" s="363"/>
    </row>
    <row r="720" ht="15.75" customHeight="1">
      <c r="E720" s="363"/>
    </row>
    <row r="721" ht="15.75" customHeight="1">
      <c r="E721" s="363"/>
    </row>
    <row r="722" ht="15.75" customHeight="1">
      <c r="E722" s="363"/>
    </row>
    <row r="723" ht="15.75" customHeight="1">
      <c r="E723" s="363"/>
    </row>
    <row r="724" ht="15.75" customHeight="1">
      <c r="E724" s="363"/>
    </row>
    <row r="725" ht="15.75" customHeight="1">
      <c r="E725" s="363"/>
    </row>
    <row r="726" ht="15.75" customHeight="1">
      <c r="E726" s="363"/>
    </row>
    <row r="727" ht="15.75" customHeight="1">
      <c r="E727" s="363"/>
    </row>
    <row r="728" ht="15.75" customHeight="1">
      <c r="E728" s="363"/>
    </row>
    <row r="729" ht="15.75" customHeight="1">
      <c r="E729" s="363"/>
    </row>
    <row r="730" ht="15.75" customHeight="1">
      <c r="E730" s="363"/>
    </row>
    <row r="731" ht="15.75" customHeight="1">
      <c r="E731" s="363"/>
    </row>
    <row r="732" ht="15.75" customHeight="1">
      <c r="E732" s="363"/>
    </row>
    <row r="733" ht="15.75" customHeight="1">
      <c r="E733" s="363"/>
    </row>
    <row r="734" ht="15.75" customHeight="1">
      <c r="E734" s="363"/>
    </row>
    <row r="735" ht="15.75" customHeight="1">
      <c r="E735" s="363"/>
    </row>
    <row r="736" ht="15.75" customHeight="1">
      <c r="E736" s="363"/>
    </row>
    <row r="737" ht="15.75" customHeight="1">
      <c r="E737" s="363"/>
    </row>
    <row r="738" ht="15.75" customHeight="1">
      <c r="E738" s="363"/>
    </row>
    <row r="739" ht="15.75" customHeight="1">
      <c r="E739" s="363"/>
    </row>
    <row r="740" ht="15.75" customHeight="1">
      <c r="E740" s="363"/>
    </row>
    <row r="741" ht="15.75" customHeight="1">
      <c r="E741" s="363"/>
    </row>
    <row r="742" ht="15.75" customHeight="1">
      <c r="E742" s="363"/>
    </row>
    <row r="743" ht="15.75" customHeight="1">
      <c r="E743" s="363"/>
    </row>
    <row r="744" ht="15.75" customHeight="1">
      <c r="E744" s="363"/>
    </row>
    <row r="745" ht="15.75" customHeight="1">
      <c r="E745" s="363"/>
    </row>
    <row r="746" ht="15.75" customHeight="1">
      <c r="E746" s="363"/>
    </row>
    <row r="747" ht="15.75" customHeight="1">
      <c r="E747" s="363"/>
    </row>
    <row r="748" ht="15.75" customHeight="1">
      <c r="E748" s="363"/>
    </row>
    <row r="749" ht="15.75" customHeight="1">
      <c r="E749" s="363"/>
    </row>
    <row r="750" ht="15.75" customHeight="1">
      <c r="E750" s="363"/>
    </row>
    <row r="751" ht="15.75" customHeight="1">
      <c r="E751" s="363"/>
    </row>
    <row r="752" ht="15.75" customHeight="1">
      <c r="E752" s="363"/>
    </row>
    <row r="753" ht="15.75" customHeight="1">
      <c r="E753" s="363"/>
    </row>
    <row r="754" ht="15.75" customHeight="1">
      <c r="E754" s="363"/>
    </row>
    <row r="755" ht="15.75" customHeight="1">
      <c r="E755" s="363"/>
    </row>
    <row r="756" ht="15.75" customHeight="1">
      <c r="E756" s="363"/>
    </row>
    <row r="757" ht="15.75" customHeight="1">
      <c r="E757" s="363"/>
    </row>
    <row r="758" ht="15.75" customHeight="1">
      <c r="E758" s="363"/>
    </row>
    <row r="759" ht="15.75" customHeight="1">
      <c r="E759" s="363"/>
    </row>
    <row r="760" ht="15.75" customHeight="1">
      <c r="E760" s="363"/>
    </row>
    <row r="761" ht="15.75" customHeight="1">
      <c r="E761" s="363"/>
    </row>
    <row r="762" ht="15.75" customHeight="1">
      <c r="E762" s="363"/>
    </row>
    <row r="763" ht="15.75" customHeight="1">
      <c r="E763" s="363"/>
    </row>
    <row r="764" ht="15.75" customHeight="1">
      <c r="E764" s="363"/>
    </row>
    <row r="765" ht="15.75" customHeight="1">
      <c r="E765" s="363"/>
    </row>
    <row r="766" ht="15.75" customHeight="1">
      <c r="E766" s="363"/>
    </row>
    <row r="767" ht="15.75" customHeight="1">
      <c r="E767" s="363"/>
    </row>
    <row r="768" ht="15.75" customHeight="1">
      <c r="E768" s="363"/>
    </row>
    <row r="769" ht="15.75" customHeight="1">
      <c r="E769" s="363"/>
    </row>
    <row r="770" ht="15.75" customHeight="1">
      <c r="E770" s="363"/>
    </row>
    <row r="771" ht="15.75" customHeight="1">
      <c r="E771" s="363"/>
    </row>
    <row r="772" ht="15.75" customHeight="1">
      <c r="E772" s="363"/>
    </row>
    <row r="773" ht="15.75" customHeight="1">
      <c r="E773" s="363"/>
    </row>
    <row r="774" ht="15.75" customHeight="1">
      <c r="E774" s="363"/>
    </row>
    <row r="775" ht="15.75" customHeight="1">
      <c r="E775" s="363"/>
    </row>
    <row r="776" ht="15.75" customHeight="1">
      <c r="E776" s="363"/>
    </row>
    <row r="777" ht="15.75" customHeight="1">
      <c r="E777" s="363"/>
    </row>
    <row r="778" ht="15.75" customHeight="1">
      <c r="E778" s="363"/>
    </row>
    <row r="779" ht="15.75" customHeight="1">
      <c r="E779" s="363"/>
    </row>
    <row r="780" ht="15.75" customHeight="1">
      <c r="E780" s="363"/>
    </row>
    <row r="781" ht="15.75" customHeight="1">
      <c r="E781" s="363"/>
    </row>
    <row r="782" ht="15.75" customHeight="1">
      <c r="E782" s="363"/>
    </row>
    <row r="783" ht="15.75" customHeight="1">
      <c r="E783" s="363"/>
    </row>
    <row r="784" ht="15.75" customHeight="1">
      <c r="E784" s="363"/>
    </row>
    <row r="785" ht="15.75" customHeight="1">
      <c r="E785" s="363"/>
    </row>
    <row r="786" ht="15.75" customHeight="1">
      <c r="E786" s="363"/>
    </row>
    <row r="787" ht="15.75" customHeight="1">
      <c r="E787" s="363"/>
    </row>
    <row r="788" ht="15.75" customHeight="1">
      <c r="E788" s="363"/>
    </row>
    <row r="789" ht="15.75" customHeight="1">
      <c r="E789" s="363"/>
    </row>
    <row r="790" ht="15.75" customHeight="1">
      <c r="E790" s="363"/>
    </row>
    <row r="791" ht="15.75" customHeight="1">
      <c r="E791" s="363"/>
    </row>
    <row r="792" ht="15.75" customHeight="1">
      <c r="E792" s="363"/>
    </row>
    <row r="793" ht="15.75" customHeight="1">
      <c r="E793" s="363"/>
    </row>
    <row r="794" ht="15.75" customHeight="1">
      <c r="E794" s="363"/>
    </row>
    <row r="795" ht="15.75" customHeight="1">
      <c r="E795" s="363"/>
    </row>
    <row r="796" ht="15.75" customHeight="1">
      <c r="E796" s="363"/>
    </row>
    <row r="797" ht="15.75" customHeight="1">
      <c r="E797" s="363"/>
    </row>
    <row r="798" ht="15.75" customHeight="1">
      <c r="E798" s="363"/>
    </row>
    <row r="799" ht="15.75" customHeight="1">
      <c r="E799" s="363"/>
    </row>
    <row r="800" ht="15.75" customHeight="1">
      <c r="E800" s="363"/>
    </row>
    <row r="801" ht="15.75" customHeight="1">
      <c r="E801" s="363"/>
    </row>
    <row r="802" ht="15.75" customHeight="1">
      <c r="E802" s="363"/>
    </row>
    <row r="803" ht="15.75" customHeight="1">
      <c r="E803" s="363"/>
    </row>
    <row r="804" ht="15.75" customHeight="1">
      <c r="E804" s="363"/>
    </row>
    <row r="805" ht="15.75" customHeight="1">
      <c r="E805" s="363"/>
    </row>
    <row r="806" ht="15.75" customHeight="1">
      <c r="E806" s="363"/>
    </row>
    <row r="807" ht="15.75" customHeight="1">
      <c r="E807" s="363"/>
    </row>
    <row r="808" ht="15.75" customHeight="1">
      <c r="E808" s="363"/>
    </row>
    <row r="809" ht="15.75" customHeight="1">
      <c r="E809" s="363"/>
    </row>
    <row r="810" ht="15.75" customHeight="1">
      <c r="E810" s="363"/>
    </row>
    <row r="811" ht="15.75" customHeight="1">
      <c r="E811" s="363"/>
    </row>
    <row r="812" ht="15.75" customHeight="1">
      <c r="E812" s="363"/>
    </row>
    <row r="813" ht="15.75" customHeight="1">
      <c r="E813" s="363"/>
    </row>
    <row r="814" ht="15.75" customHeight="1">
      <c r="E814" s="363"/>
    </row>
    <row r="815" ht="15.75" customHeight="1">
      <c r="E815" s="363"/>
    </row>
    <row r="816" ht="15.75" customHeight="1">
      <c r="E816" s="363"/>
    </row>
    <row r="817" ht="15.75" customHeight="1">
      <c r="E817" s="363"/>
    </row>
    <row r="818" ht="15.75" customHeight="1">
      <c r="E818" s="363"/>
    </row>
    <row r="819" ht="15.75" customHeight="1">
      <c r="E819" s="363"/>
    </row>
    <row r="820" ht="15.75" customHeight="1">
      <c r="E820" s="363"/>
    </row>
    <row r="821" ht="15.75" customHeight="1">
      <c r="E821" s="363"/>
    </row>
    <row r="822" ht="15.75" customHeight="1">
      <c r="E822" s="363"/>
    </row>
    <row r="823" ht="15.75" customHeight="1">
      <c r="E823" s="363"/>
    </row>
    <row r="824" ht="15.75" customHeight="1">
      <c r="E824" s="363"/>
    </row>
    <row r="825" ht="15.75" customHeight="1">
      <c r="E825" s="363"/>
    </row>
    <row r="826" ht="15.75" customHeight="1">
      <c r="E826" s="363"/>
    </row>
    <row r="827" ht="15.75" customHeight="1">
      <c r="E827" s="363"/>
    </row>
    <row r="828" ht="15.75" customHeight="1">
      <c r="E828" s="363"/>
    </row>
    <row r="829" ht="15.75" customHeight="1">
      <c r="E829" s="363"/>
    </row>
    <row r="830" ht="15.75" customHeight="1">
      <c r="E830" s="363"/>
    </row>
    <row r="831" ht="15.75" customHeight="1">
      <c r="E831" s="363"/>
    </row>
    <row r="832" ht="15.75" customHeight="1">
      <c r="E832" s="363"/>
    </row>
    <row r="833" ht="15.75" customHeight="1">
      <c r="E833" s="363"/>
    </row>
    <row r="834" ht="15.75" customHeight="1">
      <c r="E834" s="363"/>
    </row>
    <row r="835" ht="15.75" customHeight="1">
      <c r="E835" s="363"/>
    </row>
    <row r="836" ht="15.75" customHeight="1">
      <c r="E836" s="363"/>
    </row>
    <row r="837" ht="15.75" customHeight="1">
      <c r="E837" s="363"/>
    </row>
    <row r="838" ht="15.75" customHeight="1">
      <c r="E838" s="363"/>
    </row>
    <row r="839" ht="15.75" customHeight="1">
      <c r="E839" s="363"/>
    </row>
    <row r="840" ht="15.75" customHeight="1">
      <c r="E840" s="363"/>
    </row>
    <row r="841" ht="15.75" customHeight="1">
      <c r="E841" s="363"/>
    </row>
    <row r="842" ht="15.75" customHeight="1">
      <c r="E842" s="363"/>
    </row>
    <row r="843" ht="15.75" customHeight="1">
      <c r="E843" s="363"/>
    </row>
    <row r="844" ht="15.75" customHeight="1">
      <c r="E844" s="363"/>
    </row>
    <row r="845" ht="15.75" customHeight="1">
      <c r="E845" s="363"/>
    </row>
    <row r="846" ht="15.75" customHeight="1">
      <c r="E846" s="363"/>
    </row>
    <row r="847" ht="15.75" customHeight="1">
      <c r="E847" s="363"/>
    </row>
    <row r="848" ht="15.75" customHeight="1">
      <c r="E848" s="363"/>
    </row>
    <row r="849" ht="15.75" customHeight="1">
      <c r="E849" s="363"/>
    </row>
    <row r="850" ht="15.75" customHeight="1">
      <c r="E850" s="363"/>
    </row>
    <row r="851" ht="15.75" customHeight="1">
      <c r="E851" s="363"/>
    </row>
    <row r="852" ht="15.75" customHeight="1">
      <c r="E852" s="363"/>
    </row>
    <row r="853" ht="15.75" customHeight="1">
      <c r="E853" s="363"/>
    </row>
    <row r="854" ht="15.75" customHeight="1">
      <c r="E854" s="363"/>
    </row>
    <row r="855" ht="15.75" customHeight="1">
      <c r="E855" s="363"/>
    </row>
    <row r="856" ht="15.75" customHeight="1">
      <c r="E856" s="363"/>
    </row>
    <row r="857" ht="15.75" customHeight="1">
      <c r="E857" s="363"/>
    </row>
    <row r="858" ht="15.75" customHeight="1">
      <c r="E858" s="363"/>
    </row>
    <row r="859" ht="15.75" customHeight="1">
      <c r="E859" s="363"/>
    </row>
    <row r="860" ht="15.75" customHeight="1">
      <c r="E860" s="363"/>
    </row>
    <row r="861" ht="15.75" customHeight="1">
      <c r="E861" s="363"/>
    </row>
    <row r="862" ht="15.75" customHeight="1">
      <c r="E862" s="363"/>
    </row>
    <row r="863" ht="15.75" customHeight="1">
      <c r="E863" s="363"/>
    </row>
    <row r="864" ht="15.75" customHeight="1">
      <c r="E864" s="363"/>
    </row>
    <row r="865" ht="15.75" customHeight="1">
      <c r="E865" s="363"/>
    </row>
    <row r="866" ht="15.75" customHeight="1">
      <c r="E866" s="363"/>
    </row>
    <row r="867" ht="15.75" customHeight="1">
      <c r="E867" s="363"/>
    </row>
    <row r="868" ht="15.75" customHeight="1">
      <c r="E868" s="363"/>
    </row>
    <row r="869" ht="15.75" customHeight="1">
      <c r="E869" s="363"/>
    </row>
    <row r="870" ht="15.75" customHeight="1">
      <c r="E870" s="363"/>
    </row>
    <row r="871" ht="15.75" customHeight="1">
      <c r="E871" s="363"/>
    </row>
    <row r="872" ht="15.75" customHeight="1">
      <c r="E872" s="363"/>
    </row>
    <row r="873" ht="15.75" customHeight="1">
      <c r="E873" s="363"/>
    </row>
    <row r="874" ht="15.75" customHeight="1">
      <c r="E874" s="363"/>
    </row>
    <row r="875" ht="15.75" customHeight="1">
      <c r="E875" s="363"/>
    </row>
    <row r="876" ht="15.75" customHeight="1">
      <c r="E876" s="363"/>
    </row>
    <row r="877" ht="15.75" customHeight="1">
      <c r="E877" s="363"/>
    </row>
    <row r="878" ht="15.75" customHeight="1">
      <c r="E878" s="363"/>
    </row>
    <row r="879" ht="15.75" customHeight="1">
      <c r="E879" s="363"/>
    </row>
    <row r="880" ht="15.75" customHeight="1">
      <c r="E880" s="363"/>
    </row>
    <row r="881" ht="15.75" customHeight="1">
      <c r="E881" s="363"/>
    </row>
    <row r="882" ht="15.75" customHeight="1">
      <c r="E882" s="363"/>
    </row>
    <row r="883" ht="15.75" customHeight="1">
      <c r="E883" s="363"/>
    </row>
    <row r="884" ht="15.75" customHeight="1">
      <c r="E884" s="363"/>
    </row>
    <row r="885" ht="15.75" customHeight="1">
      <c r="E885" s="363"/>
    </row>
    <row r="886" ht="15.75" customHeight="1">
      <c r="E886" s="363"/>
    </row>
    <row r="887" ht="15.75" customHeight="1">
      <c r="E887" s="363"/>
    </row>
    <row r="888" ht="15.75" customHeight="1">
      <c r="E888" s="363"/>
    </row>
    <row r="889" ht="15.75" customHeight="1">
      <c r="E889" s="363"/>
    </row>
    <row r="890" ht="15.75" customHeight="1">
      <c r="E890" s="363"/>
    </row>
    <row r="891" ht="15.75" customHeight="1">
      <c r="E891" s="363"/>
    </row>
    <row r="892" ht="15.75" customHeight="1">
      <c r="E892" s="363"/>
    </row>
    <row r="893" ht="15.75" customHeight="1">
      <c r="E893" s="363"/>
    </row>
    <row r="894" ht="15.75" customHeight="1">
      <c r="E894" s="363"/>
    </row>
    <row r="895" ht="15.75" customHeight="1">
      <c r="E895" s="363"/>
    </row>
    <row r="896" ht="15.75" customHeight="1">
      <c r="E896" s="363"/>
    </row>
    <row r="897" ht="15.75" customHeight="1">
      <c r="E897" s="363"/>
    </row>
    <row r="898" ht="15.75" customHeight="1">
      <c r="E898" s="363"/>
    </row>
    <row r="899" ht="15.75" customHeight="1">
      <c r="E899" s="363"/>
    </row>
    <row r="900" ht="15.75" customHeight="1">
      <c r="E900" s="363"/>
    </row>
    <row r="901" ht="15.75" customHeight="1">
      <c r="E901" s="363"/>
    </row>
    <row r="902" ht="15.75" customHeight="1">
      <c r="E902" s="363"/>
    </row>
    <row r="903" ht="15.75" customHeight="1">
      <c r="E903" s="363"/>
    </row>
    <row r="904" ht="15.75" customHeight="1">
      <c r="E904" s="363"/>
    </row>
    <row r="905" ht="15.75" customHeight="1">
      <c r="E905" s="363"/>
    </row>
    <row r="906" ht="15.75" customHeight="1">
      <c r="E906" s="363"/>
    </row>
    <row r="907" ht="15.75" customHeight="1">
      <c r="E907" s="363"/>
    </row>
    <row r="908" ht="15.75" customHeight="1">
      <c r="E908" s="363"/>
    </row>
    <row r="909" ht="15.75" customHeight="1">
      <c r="E909" s="363"/>
    </row>
    <row r="910" ht="15.75" customHeight="1">
      <c r="E910" s="363"/>
    </row>
    <row r="911" ht="15.75" customHeight="1">
      <c r="E911" s="363"/>
    </row>
    <row r="912" ht="15.75" customHeight="1">
      <c r="E912" s="363"/>
    </row>
    <row r="913" ht="15.75" customHeight="1">
      <c r="E913" s="363"/>
    </row>
    <row r="914" ht="15.75" customHeight="1">
      <c r="E914" s="363"/>
    </row>
    <row r="915" ht="15.75" customHeight="1">
      <c r="E915" s="363"/>
    </row>
    <row r="916" ht="15.75" customHeight="1">
      <c r="E916" s="363"/>
    </row>
    <row r="917" ht="15.75" customHeight="1">
      <c r="E917" s="363"/>
    </row>
    <row r="918" ht="15.75" customHeight="1">
      <c r="E918" s="363"/>
    </row>
    <row r="919" ht="15.75" customHeight="1">
      <c r="E919" s="363"/>
    </row>
    <row r="920" ht="15.75" customHeight="1">
      <c r="E920" s="363"/>
    </row>
    <row r="921" ht="15.75" customHeight="1">
      <c r="E921" s="363"/>
    </row>
    <row r="922" ht="15.75" customHeight="1">
      <c r="E922" s="363"/>
    </row>
    <row r="923" ht="15.75" customHeight="1">
      <c r="E923" s="363"/>
    </row>
    <row r="924" ht="15.75" customHeight="1">
      <c r="E924" s="363"/>
    </row>
    <row r="925" ht="15.75" customHeight="1">
      <c r="E925" s="363"/>
    </row>
    <row r="926" ht="15.75" customHeight="1">
      <c r="E926" s="363"/>
    </row>
    <row r="927" ht="15.75" customHeight="1">
      <c r="E927" s="363"/>
    </row>
    <row r="928" ht="15.75" customHeight="1">
      <c r="E928" s="363"/>
    </row>
    <row r="929" ht="15.75" customHeight="1">
      <c r="E929" s="363"/>
    </row>
    <row r="930" ht="15.75" customHeight="1">
      <c r="E930" s="363"/>
    </row>
    <row r="931" ht="15.75" customHeight="1">
      <c r="E931" s="363"/>
    </row>
    <row r="932" ht="15.75" customHeight="1">
      <c r="E932" s="363"/>
    </row>
    <row r="933" ht="15.75" customHeight="1">
      <c r="E933" s="363"/>
    </row>
    <row r="934" ht="15.75" customHeight="1">
      <c r="E934" s="363"/>
    </row>
    <row r="935" ht="15.75" customHeight="1">
      <c r="E935" s="363"/>
    </row>
    <row r="936" ht="15.75" customHeight="1">
      <c r="E936" s="363"/>
    </row>
    <row r="937" ht="15.75" customHeight="1">
      <c r="E937" s="363"/>
    </row>
    <row r="938" ht="15.75" customHeight="1">
      <c r="E938" s="363"/>
    </row>
    <row r="939" ht="15.75" customHeight="1">
      <c r="E939" s="363"/>
    </row>
    <row r="940" ht="15.75" customHeight="1">
      <c r="E940" s="363"/>
    </row>
    <row r="941" ht="15.75" customHeight="1">
      <c r="E941" s="363"/>
    </row>
    <row r="942" ht="15.75" customHeight="1">
      <c r="E942" s="363"/>
    </row>
    <row r="943" ht="15.75" customHeight="1">
      <c r="E943" s="363"/>
    </row>
    <row r="944" ht="15.75" customHeight="1">
      <c r="E944" s="363"/>
    </row>
    <row r="945" ht="15.75" customHeight="1">
      <c r="E945" s="363"/>
    </row>
    <row r="946" ht="15.75" customHeight="1">
      <c r="E946" s="363"/>
    </row>
    <row r="947" ht="15.75" customHeight="1">
      <c r="E947" s="363"/>
    </row>
    <row r="948" ht="15.75" customHeight="1">
      <c r="E948" s="363"/>
    </row>
    <row r="949" ht="15.75" customHeight="1">
      <c r="E949" s="363"/>
    </row>
    <row r="950" ht="15.75" customHeight="1">
      <c r="E950" s="363"/>
    </row>
    <row r="951" ht="15.75" customHeight="1">
      <c r="E951" s="363"/>
    </row>
    <row r="952" ht="15.75" customHeight="1">
      <c r="E952" s="363"/>
    </row>
    <row r="953" ht="15.75" customHeight="1">
      <c r="E953" s="363"/>
    </row>
    <row r="954" ht="15.75" customHeight="1">
      <c r="E954" s="363"/>
    </row>
    <row r="955" ht="15.75" customHeight="1">
      <c r="E955" s="363"/>
    </row>
    <row r="956" ht="15.75" customHeight="1">
      <c r="E956" s="363"/>
    </row>
    <row r="957" ht="15.75" customHeight="1">
      <c r="E957" s="363"/>
    </row>
    <row r="958" ht="15.75" customHeight="1">
      <c r="E958" s="363"/>
    </row>
    <row r="959" ht="15.75" customHeight="1">
      <c r="E959" s="363"/>
    </row>
    <row r="960" ht="15.75" customHeight="1">
      <c r="E960" s="363"/>
    </row>
    <row r="961" ht="15.75" customHeight="1">
      <c r="E961" s="363"/>
    </row>
    <row r="962" ht="15.75" customHeight="1">
      <c r="E962" s="363"/>
    </row>
    <row r="963" ht="15.75" customHeight="1">
      <c r="E963" s="363"/>
    </row>
    <row r="964" ht="15.75" customHeight="1">
      <c r="E964" s="363"/>
    </row>
    <row r="965" ht="15.75" customHeight="1">
      <c r="E965" s="363"/>
    </row>
    <row r="966" ht="15.75" customHeight="1">
      <c r="E966" s="363"/>
    </row>
    <row r="967" ht="15.75" customHeight="1">
      <c r="E967" s="363"/>
    </row>
    <row r="968" ht="15.75" customHeight="1">
      <c r="E968" s="363"/>
    </row>
    <row r="969" ht="15.75" customHeight="1">
      <c r="E969" s="363"/>
    </row>
    <row r="970" ht="15.75" customHeight="1">
      <c r="E970" s="363"/>
    </row>
    <row r="971" ht="15.75" customHeight="1">
      <c r="E971" s="363"/>
    </row>
    <row r="972" ht="15.75" customHeight="1">
      <c r="E972" s="363"/>
    </row>
    <row r="973" ht="15.75" customHeight="1">
      <c r="E973" s="363"/>
    </row>
    <row r="974" ht="15.75" customHeight="1">
      <c r="E974" s="363"/>
    </row>
    <row r="975" ht="15.75" customHeight="1">
      <c r="E975" s="363"/>
    </row>
    <row r="976" ht="15.75" customHeight="1">
      <c r="E976" s="363"/>
    </row>
    <row r="977" ht="15.75" customHeight="1">
      <c r="E977" s="363"/>
    </row>
    <row r="978" ht="15.75" customHeight="1">
      <c r="E978" s="363"/>
    </row>
    <row r="979" ht="15.75" customHeight="1">
      <c r="E979" s="363"/>
    </row>
    <row r="980" ht="15.75" customHeight="1">
      <c r="E980" s="363"/>
    </row>
    <row r="981" ht="15.75" customHeight="1">
      <c r="E981" s="363"/>
    </row>
    <row r="982" ht="15.75" customHeight="1">
      <c r="E982" s="363"/>
    </row>
    <row r="983" ht="15.75" customHeight="1">
      <c r="E983" s="363"/>
    </row>
    <row r="984" ht="15.75" customHeight="1">
      <c r="E984" s="363"/>
    </row>
    <row r="985" ht="15.75" customHeight="1">
      <c r="E985" s="363"/>
    </row>
    <row r="986" ht="15.75" customHeight="1">
      <c r="E986" s="363"/>
    </row>
    <row r="987" ht="15.75" customHeight="1">
      <c r="E987" s="363"/>
    </row>
    <row r="988" ht="15.75" customHeight="1">
      <c r="E988" s="363"/>
    </row>
    <row r="989" ht="15.75" customHeight="1">
      <c r="E989" s="363"/>
    </row>
    <row r="990" ht="15.75" customHeight="1">
      <c r="E990" s="363"/>
    </row>
    <row r="991" ht="15.75" customHeight="1">
      <c r="E991" s="363"/>
    </row>
    <row r="992" ht="15.75" customHeight="1">
      <c r="E992" s="363"/>
    </row>
    <row r="993" ht="15.75" customHeight="1">
      <c r="E993" s="363"/>
    </row>
    <row r="994" ht="15.75" customHeight="1">
      <c r="E994" s="363"/>
    </row>
    <row r="995" ht="15.75" customHeight="1">
      <c r="E995" s="363"/>
    </row>
    <row r="996" ht="15.75" customHeight="1">
      <c r="E996" s="363"/>
    </row>
    <row r="997" ht="15.75" customHeight="1">
      <c r="E997" s="363"/>
    </row>
    <row r="998" ht="15.75" customHeight="1">
      <c r="E998" s="363"/>
    </row>
    <row r="999" ht="15.75" customHeight="1">
      <c r="E999" s="363"/>
    </row>
    <row r="1000" ht="15.75" customHeight="1">
      <c r="E1000" s="363"/>
    </row>
  </sheetData>
  <autoFilter ref="$A$7:$R$161"/>
  <mergeCells count="1">
    <mergeCell ref="I83:I86"/>
  </mergeCells>
  <printOptions/>
  <pageMargins bottom="0.75" footer="0.0" header="0.0" left="0.7" right="0.7" top="0.75"/>
  <pageSetup orientation="landscape"/>
  <drawing r:id="rId1"/>
</worksheet>
</file>